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pivotTables/pivotTable1.xml" ContentType="application/vnd.openxmlformats-officedocument.spreadsheetml.pivotTable+xml"/>
  <Override PartName="/xl/drawings/drawing19.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drawings/drawing20.xml" ContentType="application/vnd.openxmlformats-officedocument.drawing+xml"/>
  <Override PartName="/xl/drawings/drawing21.xml" ContentType="application/vnd.openxmlformats-officedocument.drawing+xml"/>
  <Override PartName="/xl/comments1.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66925"/>
  <mc:AlternateContent xmlns:mc="http://schemas.openxmlformats.org/markup-compatibility/2006">
    <mc:Choice Requires="x15">
      <x15ac:absPath xmlns:x15ac="http://schemas.microsoft.com/office/spreadsheetml/2010/11/ac" url="C:\Users\Joel\Desktop\"/>
    </mc:Choice>
  </mc:AlternateContent>
  <xr:revisionPtr revIDLastSave="0" documentId="13_ncr:1_{41C5A0ED-4C25-4997-B826-A56C34FBFA9D}" xr6:coauthVersionLast="47" xr6:coauthVersionMax="47" xr10:uidLastSave="{00000000-0000-0000-0000-000000000000}"/>
  <bookViews>
    <workbookView xWindow="-120" yWindow="-120" windowWidth="29040" windowHeight="15720" activeTab="3" xr2:uid="{00000000-000D-0000-FFFF-FFFF00000000}"/>
  </bookViews>
  <sheets>
    <sheet name="qu'est.ce.qu'un.&quot;postit&quot;" sheetId="8" r:id="rId1"/>
    <sheet name="Mode.d'emploi.Postit" sheetId="86" r:id="rId2"/>
    <sheet name="12.col.40.produits" sheetId="89" r:id="rId3"/>
    <sheet name="13.col.40.produits" sheetId="90" r:id="rId4"/>
    <sheet name="2x12.col.20.lignes" sheetId="83" r:id="rId5"/>
    <sheet name="14.col.10.produits" sheetId="59" r:id="rId6"/>
    <sheet name="14.col.20.produits" sheetId="60" r:id="rId7"/>
    <sheet name="14.col.40.produits" sheetId="61" r:id="rId8"/>
    <sheet name="15.col.10.produits" sheetId="62" r:id="rId9"/>
    <sheet name="15.col.40.produits" sheetId="63" r:id="rId10"/>
    <sheet name="15.col.20.produits" sheetId="23" r:id="rId11"/>
    <sheet name="16.col.40.produits.MODELE" sheetId="84" r:id="rId12"/>
    <sheet name="18.col.40.produits" sheetId="64" r:id="rId13"/>
    <sheet name="19.col.40.produits" sheetId="17" r:id="rId14"/>
    <sheet name="21.col.40.produits" sheetId="65" r:id="rId15"/>
    <sheet name="Exemple.de.Répertoire" sheetId="73" r:id="rId16"/>
    <sheet name="cadre.Exemple" sheetId="76" r:id="rId17"/>
    <sheet name="cadre.Modèle" sheetId="66" r:id="rId18"/>
    <sheet name="Vous.pouvez.extraire.des.donnée" sheetId="44" r:id="rId19"/>
    <sheet name="5.Mille.feuille" sheetId="78" r:id="rId20"/>
    <sheet name="Mode.d'emploi.cadre" sheetId="69" r:id="rId21"/>
    <sheet name="OPERA.Montage" sheetId="79" r:id="rId22"/>
    <sheet name="Masse.volumique" sheetId="46" r:id="rId23"/>
    <sheet name="volumes" sheetId="47" r:id="rId24"/>
    <sheet name="peser.sans.balance" sheetId="48" r:id="rId25"/>
    <sheet name="Nettoyer.un.texte" sheetId="49" r:id="rId26"/>
    <sheet name="Accessibilité" sheetId="37" r:id="rId27"/>
    <sheet name="ListeFeuilles" sheetId="39" r:id="rId28"/>
    <sheet name="Recherche" sheetId="40" r:id="rId29"/>
    <sheet name="séparateurs.système" sheetId="36" r:id="rId30"/>
    <sheet name="cellules vides" sheetId="38" r:id="rId31"/>
    <sheet name="Liaisons.et.erreurs" sheetId="41" r:id="rId32"/>
    <sheet name="Comparer.des.feuilles" sheetId="42" r:id="rId33"/>
    <sheet name="Statistiques" sheetId="43" r:id="rId34"/>
    <sheet name="Transmission des savoirs.13.03" sheetId="50" r:id="rId35"/>
    <sheet name="formules" sheetId="51" r:id="rId36"/>
    <sheet name="Excel.liens" sheetId="52" r:id="rId37"/>
    <sheet name="Nethèque" sheetId="53" r:id="rId38"/>
    <sheet name="Tutos Youtube" sheetId="54" r:id="rId39"/>
  </sheets>
  <definedNames>
    <definedName name="_xlnm._FilterDatabase" localSheetId="2" hidden="1">'12.col.40.produits'!$M$76:$X$136</definedName>
    <definedName name="_xlnm._FilterDatabase" localSheetId="3" hidden="1">'13.col.40.produits'!#REF!</definedName>
    <definedName name="_xlnm._FilterDatabase" localSheetId="11" hidden="1">'16.col.40.produits.MODELE'!$D$75:$S$135</definedName>
    <definedName name="_xlnm._FilterDatabase" localSheetId="13" hidden="1">'19.col.40.produits'!$D$10:$E$215</definedName>
    <definedName name="_xlnm._FilterDatabase" localSheetId="14" hidden="1">'21.col.40.produits'!$D$10:$E$229</definedName>
    <definedName name="_xlnm._FilterDatabase" localSheetId="19" hidden="1">'5.Mille.feuille'!$A$3:$D$239</definedName>
    <definedName name="_xlnm._FilterDatabase" localSheetId="16" hidden="1">'cadre.Exemple'!$K$19:$M$401</definedName>
    <definedName name="_xlnm._FilterDatabase" localSheetId="17" hidden="1">'cadre.Modèle'!$K$19:$M$401</definedName>
    <definedName name="_xlnm._FilterDatabase" localSheetId="35" hidden="1">formules!$B$6:$C$55</definedName>
    <definedName name="_xlnm._FilterDatabase" localSheetId="21" hidden="1">OPERA.Montage!$W$5:$X$76</definedName>
    <definedName name="_xlnm._FilterDatabase" localSheetId="24" hidden="1">'peser.sans.balance'!#REF!</definedName>
    <definedName name="_xlnm._FilterDatabase" localSheetId="0" hidden="1">'qu''est.ce.qu''un."postit"'!#REF!</definedName>
    <definedName name="_xlchart.v2.0" hidden="1">'Vous.pouvez.extraire.des.donnée'!$E$85:$E$91</definedName>
    <definedName name="_xlchart.v2.1" hidden="1">'Vous.pouvez.extraire.des.donnée'!$J$84</definedName>
    <definedName name="_xlchart.v2.2" hidden="1">'Vous.pouvez.extraire.des.donnée'!$J$85:$J$91</definedName>
    <definedName name="_xlnm.Print_Area" localSheetId="19">'5.Mille.feuille'!$B$5:$U$239</definedName>
    <definedName name="_xlnm.Print_Area" localSheetId="21">OPERA.Montage!$B$5:$U$23</definedName>
  </definedNames>
  <calcPr calcId="191029"/>
  <pivotCaches>
    <pivotCache cacheId="2" r:id="rId4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90" l="1"/>
  <c r="B1" i="90"/>
  <c r="C1" i="90"/>
  <c r="D1" i="90"/>
  <c r="E1" i="90"/>
  <c r="F1" i="90"/>
  <c r="G1" i="90"/>
  <c r="H1" i="90"/>
  <c r="I1" i="90"/>
  <c r="J1" i="90"/>
  <c r="K1" i="90"/>
  <c r="L1" i="90"/>
  <c r="M1" i="90"/>
  <c r="N1" i="90"/>
  <c r="O1" i="90"/>
  <c r="P1" i="90"/>
  <c r="Q1" i="90"/>
  <c r="R1" i="90"/>
  <c r="S1" i="90"/>
  <c r="T1" i="90"/>
  <c r="U1" i="90"/>
  <c r="V1" i="90"/>
  <c r="W1" i="90"/>
  <c r="X1" i="90"/>
  <c r="Y1" i="90"/>
  <c r="Z1" i="90"/>
  <c r="AA1" i="90"/>
  <c r="AB1" i="90"/>
  <c r="AC1" i="90"/>
  <c r="AD1" i="90"/>
  <c r="AE1" i="90"/>
  <c r="AF1" i="90"/>
  <c r="AG1" i="90"/>
  <c r="AH1" i="90"/>
  <c r="AI1" i="90"/>
  <c r="AJ1" i="90"/>
  <c r="AK1" i="90"/>
  <c r="AL1" i="90"/>
  <c r="AM1" i="90"/>
  <c r="AN1" i="90"/>
  <c r="AO1" i="90"/>
  <c r="AP1" i="90"/>
  <c r="AQ1" i="90"/>
  <c r="AR1" i="90"/>
  <c r="AS1" i="90"/>
  <c r="AT1" i="90"/>
  <c r="AU1" i="90"/>
  <c r="AV1" i="90"/>
  <c r="AW1" i="90"/>
  <c r="AX1" i="90"/>
  <c r="AY1" i="90"/>
  <c r="AZ1" i="90"/>
  <c r="BA1" i="90"/>
  <c r="BB1" i="90"/>
  <c r="BC1" i="90"/>
  <c r="BD1" i="90"/>
  <c r="BE1" i="90"/>
  <c r="BF1" i="90"/>
  <c r="BG1" i="90"/>
  <c r="BH1" i="90"/>
  <c r="BI1" i="90"/>
  <c r="BK1" i="90"/>
  <c r="BL1" i="90"/>
  <c r="U7" i="90"/>
  <c r="BK7" i="90"/>
  <c r="V8" i="90"/>
  <c r="BK8" i="90"/>
  <c r="N9" i="90"/>
  <c r="AB9" i="90"/>
  <c r="X12" i="90"/>
  <c r="Y12" i="90"/>
  <c r="Y16" i="90"/>
  <c r="U20" i="90"/>
  <c r="E22" i="90"/>
  <c r="F22" i="90"/>
  <c r="G22" i="90"/>
  <c r="H22" i="90"/>
  <c r="I22" i="90"/>
  <c r="J22" i="90"/>
  <c r="K22" i="90"/>
  <c r="U22" i="90"/>
  <c r="V22" i="90"/>
  <c r="W22" i="90"/>
  <c r="X22" i="90"/>
  <c r="Y22" i="90"/>
  <c r="E23" i="90"/>
  <c r="F23" i="90"/>
  <c r="G23" i="90"/>
  <c r="H23" i="90"/>
  <c r="I23" i="90"/>
  <c r="J23" i="90"/>
  <c r="K23" i="90"/>
  <c r="U23" i="90"/>
  <c r="V23" i="90"/>
  <c r="W23" i="90"/>
  <c r="X23" i="90"/>
  <c r="Y23" i="90"/>
  <c r="G26" i="90"/>
  <c r="U26" i="90"/>
  <c r="U66" i="90" s="1"/>
  <c r="V26" i="90"/>
  <c r="W26" i="90"/>
  <c r="X26" i="90"/>
  <c r="Y26" i="90"/>
  <c r="D27" i="90"/>
  <c r="G27" i="90"/>
  <c r="Y20" i="90"/>
  <c r="U27" i="90"/>
  <c r="V27" i="90"/>
  <c r="W27" i="90"/>
  <c r="X27" i="90"/>
  <c r="Y27" i="90"/>
  <c r="AG27" i="90"/>
  <c r="AG30" i="90" s="1"/>
  <c r="D28" i="90"/>
  <c r="G28" i="90"/>
  <c r="U28" i="90"/>
  <c r="V28" i="90"/>
  <c r="W28" i="90"/>
  <c r="X28" i="90"/>
  <c r="Y28" i="90"/>
  <c r="BB28" i="90"/>
  <c r="BC28" i="90"/>
  <c r="BD28" i="90"/>
  <c r="BE28" i="90"/>
  <c r="BF28" i="90"/>
  <c r="BG28" i="90"/>
  <c r="BH28" i="90"/>
  <c r="D29" i="90"/>
  <c r="G29" i="90"/>
  <c r="U29" i="90"/>
  <c r="V29" i="90"/>
  <c r="W29" i="90"/>
  <c r="X29" i="90"/>
  <c r="Y29" i="90"/>
  <c r="AA29" i="90"/>
  <c r="AD29" i="90"/>
  <c r="AG29" i="90"/>
  <c r="BB29" i="90"/>
  <c r="BC29" i="90"/>
  <c r="BD29" i="90"/>
  <c r="BE29" i="90"/>
  <c r="BF29" i="90"/>
  <c r="BG29" i="90"/>
  <c r="BH29" i="90"/>
  <c r="D30" i="90"/>
  <c r="G30" i="90"/>
  <c r="U30" i="90"/>
  <c r="V30" i="90"/>
  <c r="W30" i="90"/>
  <c r="X30" i="90"/>
  <c r="Y30" i="90"/>
  <c r="AA30" i="90"/>
  <c r="AD30" i="90"/>
  <c r="D31" i="90"/>
  <c r="G31" i="90"/>
  <c r="U31" i="90"/>
  <c r="V31" i="90"/>
  <c r="W31" i="90"/>
  <c r="X31" i="90"/>
  <c r="Y31" i="90"/>
  <c r="AA31" i="90"/>
  <c r="AD31" i="90"/>
  <c r="AG31" i="90"/>
  <c r="D32" i="90"/>
  <c r="G32" i="90"/>
  <c r="U32" i="90"/>
  <c r="V32" i="90"/>
  <c r="W32" i="90"/>
  <c r="X32" i="90"/>
  <c r="Y32" i="90"/>
  <c r="AA32" i="90"/>
  <c r="AD32" i="90"/>
  <c r="AG32" i="90"/>
  <c r="D33" i="90"/>
  <c r="G33" i="90"/>
  <c r="U33" i="90"/>
  <c r="V33" i="90"/>
  <c r="W33" i="90"/>
  <c r="X33" i="90"/>
  <c r="Y33" i="90"/>
  <c r="AA33" i="90"/>
  <c r="AD33" i="90"/>
  <c r="AG33" i="90"/>
  <c r="BD33" i="90"/>
  <c r="BE33" i="90"/>
  <c r="BH33" i="90"/>
  <c r="D34" i="90"/>
  <c r="G34" i="90"/>
  <c r="U34" i="90"/>
  <c r="V34" i="90"/>
  <c r="W34" i="90"/>
  <c r="X34" i="90"/>
  <c r="Y34" i="90"/>
  <c r="AA34" i="90"/>
  <c r="AD34" i="90"/>
  <c r="AG34" i="90"/>
  <c r="BD34" i="90"/>
  <c r="BE34" i="90"/>
  <c r="BH34" i="90"/>
  <c r="D35" i="90"/>
  <c r="G35" i="90"/>
  <c r="U35" i="90"/>
  <c r="V35" i="90"/>
  <c r="W35" i="90"/>
  <c r="X35" i="90"/>
  <c r="Y35" i="90"/>
  <c r="AA35" i="90"/>
  <c r="AD35" i="90"/>
  <c r="AG35" i="90"/>
  <c r="BD35" i="90"/>
  <c r="BE35" i="90"/>
  <c r="BH35" i="90"/>
  <c r="D36" i="90"/>
  <c r="G36" i="90"/>
  <c r="U36" i="90"/>
  <c r="V36" i="90"/>
  <c r="W36" i="90"/>
  <c r="X36" i="90"/>
  <c r="Y36" i="90"/>
  <c r="AA36" i="90"/>
  <c r="AD36" i="90"/>
  <c r="AG36" i="90"/>
  <c r="BD36" i="90"/>
  <c r="BE36" i="90"/>
  <c r="BH36" i="90"/>
  <c r="D37" i="90"/>
  <c r="G37" i="90"/>
  <c r="U37" i="90"/>
  <c r="V37" i="90"/>
  <c r="W37" i="90"/>
  <c r="X37" i="90"/>
  <c r="Y37" i="90"/>
  <c r="AA37" i="90"/>
  <c r="AD37" i="90"/>
  <c r="AG37" i="90"/>
  <c r="BD37" i="90"/>
  <c r="BE37" i="90"/>
  <c r="BH37" i="90"/>
  <c r="D38" i="90"/>
  <c r="G38" i="90"/>
  <c r="U38" i="90"/>
  <c r="V38" i="90"/>
  <c r="W38" i="90"/>
  <c r="X38" i="90"/>
  <c r="Y38" i="90"/>
  <c r="AA38" i="90"/>
  <c r="AD38" i="90"/>
  <c r="AG38" i="90"/>
  <c r="BD38" i="90"/>
  <c r="BE38" i="90"/>
  <c r="BH38" i="90"/>
  <c r="D39" i="90"/>
  <c r="G39" i="90"/>
  <c r="U39" i="90"/>
  <c r="V39" i="90"/>
  <c r="W39" i="90"/>
  <c r="X39" i="90"/>
  <c r="Y39" i="90"/>
  <c r="AA39" i="90"/>
  <c r="AD39" i="90"/>
  <c r="AG39" i="90"/>
  <c r="BD39" i="90"/>
  <c r="BE39" i="90"/>
  <c r="BH39" i="90"/>
  <c r="D40" i="90"/>
  <c r="G40" i="90"/>
  <c r="U40" i="90"/>
  <c r="V40" i="90" s="1"/>
  <c r="W40" i="90" s="1"/>
  <c r="X40" i="90"/>
  <c r="Y40" i="90"/>
  <c r="AA40" i="90"/>
  <c r="AD40" i="90"/>
  <c r="AG40" i="90"/>
  <c r="BD40" i="90"/>
  <c r="BE40" i="90"/>
  <c r="BH40" i="90"/>
  <c r="D41" i="90"/>
  <c r="G41" i="90"/>
  <c r="U41" i="90"/>
  <c r="V41" i="90"/>
  <c r="W41" i="90"/>
  <c r="X41" i="90"/>
  <c r="Y41" i="90"/>
  <c r="AA41" i="90"/>
  <c r="AD41" i="90"/>
  <c r="AG41" i="90"/>
  <c r="BD41" i="90"/>
  <c r="BE41" i="90"/>
  <c r="BH41" i="90"/>
  <c r="D42" i="90"/>
  <c r="G42" i="90"/>
  <c r="U42" i="90"/>
  <c r="V42" i="90"/>
  <c r="W42" i="90"/>
  <c r="X42" i="90"/>
  <c r="Y42" i="90"/>
  <c r="AA42" i="90"/>
  <c r="AD42" i="90"/>
  <c r="AG42" i="90"/>
  <c r="BD42" i="90"/>
  <c r="BE42" i="90"/>
  <c r="BH42" i="90"/>
  <c r="D43" i="90"/>
  <c r="G43" i="90"/>
  <c r="U43" i="90"/>
  <c r="V43" i="90"/>
  <c r="W43" i="90"/>
  <c r="X43" i="90"/>
  <c r="Y43" i="90"/>
  <c r="AA43" i="90"/>
  <c r="AD43" i="90"/>
  <c r="AG43" i="90"/>
  <c r="BD43" i="90"/>
  <c r="BE43" i="90"/>
  <c r="BH43" i="90"/>
  <c r="D44" i="90"/>
  <c r="G44" i="90"/>
  <c r="U44" i="90"/>
  <c r="V44" i="90"/>
  <c r="W44" i="90"/>
  <c r="X44" i="90"/>
  <c r="Y44" i="90"/>
  <c r="AA44" i="90"/>
  <c r="AD44" i="90"/>
  <c r="AG44" i="90"/>
  <c r="BD44" i="90"/>
  <c r="BE44" i="90"/>
  <c r="BH44" i="90"/>
  <c r="D45" i="90"/>
  <c r="G45" i="90"/>
  <c r="U45" i="90"/>
  <c r="V45" i="90"/>
  <c r="W45" i="90"/>
  <c r="X45" i="90"/>
  <c r="Y45" i="90"/>
  <c r="AA45" i="90"/>
  <c r="AD45" i="90"/>
  <c r="AG45" i="90"/>
  <c r="D46" i="90"/>
  <c r="G46" i="90"/>
  <c r="U46" i="90"/>
  <c r="V46" i="90"/>
  <c r="W46" i="90" s="1"/>
  <c r="X46" i="90"/>
  <c r="Y46" i="90"/>
  <c r="AA46" i="90"/>
  <c r="AD46" i="90"/>
  <c r="AG46" i="90"/>
  <c r="D47" i="90"/>
  <c r="G47" i="90"/>
  <c r="U47" i="90"/>
  <c r="V47" i="90"/>
  <c r="W47" i="90"/>
  <c r="X47" i="90"/>
  <c r="Y47" i="90"/>
  <c r="AA47" i="90"/>
  <c r="AD47" i="90"/>
  <c r="AG47" i="90"/>
  <c r="D48" i="90"/>
  <c r="G48" i="90"/>
  <c r="U48" i="90"/>
  <c r="V48" i="90"/>
  <c r="W48" i="90"/>
  <c r="X48" i="90"/>
  <c r="Y48" i="90"/>
  <c r="AA48" i="90"/>
  <c r="AD48" i="90"/>
  <c r="AG48" i="90"/>
  <c r="D49" i="90"/>
  <c r="G49" i="90"/>
  <c r="U49" i="90"/>
  <c r="V49" i="90" s="1"/>
  <c r="W49" i="90" s="1"/>
  <c r="X49" i="90"/>
  <c r="Y49" i="90"/>
  <c r="AA49" i="90"/>
  <c r="AD49" i="90"/>
  <c r="AG49" i="90"/>
  <c r="D50" i="90"/>
  <c r="G50" i="90"/>
  <c r="U50" i="90"/>
  <c r="V50" i="90"/>
  <c r="W50" i="90"/>
  <c r="X50" i="90"/>
  <c r="Y50" i="90"/>
  <c r="AA50" i="90"/>
  <c r="AD50" i="90"/>
  <c r="AG50" i="90"/>
  <c r="D51" i="90"/>
  <c r="G51" i="90"/>
  <c r="U51" i="90"/>
  <c r="V51" i="90"/>
  <c r="W51" i="90"/>
  <c r="X51" i="90"/>
  <c r="Y51" i="90"/>
  <c r="AA51" i="90"/>
  <c r="AD51" i="90"/>
  <c r="AG51" i="90"/>
  <c r="D52" i="90"/>
  <c r="G52" i="90"/>
  <c r="U52" i="90"/>
  <c r="V52" i="90"/>
  <c r="W52" i="90"/>
  <c r="X52" i="90"/>
  <c r="Y52" i="90"/>
  <c r="AA52" i="90"/>
  <c r="AD52" i="90"/>
  <c r="AG52" i="90"/>
  <c r="D53" i="90"/>
  <c r="G53" i="90"/>
  <c r="U53" i="90"/>
  <c r="V53" i="90"/>
  <c r="W53" i="90"/>
  <c r="X53" i="90"/>
  <c r="Y53" i="90"/>
  <c r="AA53" i="90"/>
  <c r="AD53" i="90"/>
  <c r="AG53" i="90"/>
  <c r="D54" i="90"/>
  <c r="G54" i="90"/>
  <c r="U54" i="90"/>
  <c r="V54" i="90"/>
  <c r="W54" i="90"/>
  <c r="X54" i="90"/>
  <c r="Y54" i="90"/>
  <c r="AA54" i="90"/>
  <c r="AD54" i="90"/>
  <c r="AG54" i="90"/>
  <c r="D55" i="90"/>
  <c r="G55" i="90"/>
  <c r="U55" i="90"/>
  <c r="V55" i="90"/>
  <c r="W55" i="90"/>
  <c r="X55" i="90"/>
  <c r="Y55" i="90"/>
  <c r="AA55" i="90"/>
  <c r="AD55" i="90"/>
  <c r="AG55" i="90"/>
  <c r="D56" i="90"/>
  <c r="G56" i="90"/>
  <c r="U56" i="90"/>
  <c r="V56" i="90"/>
  <c r="W56" i="90" s="1"/>
  <c r="X56" i="90"/>
  <c r="Y56" i="90"/>
  <c r="AA56" i="90"/>
  <c r="AD56" i="90"/>
  <c r="AG56" i="90"/>
  <c r="D57" i="90"/>
  <c r="G57" i="90"/>
  <c r="U57" i="90"/>
  <c r="V57" i="90"/>
  <c r="W57" i="90"/>
  <c r="X57" i="90"/>
  <c r="Y57" i="90"/>
  <c r="AA57" i="90"/>
  <c r="AD57" i="90"/>
  <c r="AG57" i="90"/>
  <c r="D58" i="90"/>
  <c r="G58" i="90"/>
  <c r="U58" i="90"/>
  <c r="V58" i="90"/>
  <c r="W58" i="90"/>
  <c r="X58" i="90"/>
  <c r="Y58" i="90"/>
  <c r="AA58" i="90"/>
  <c r="AD58" i="90"/>
  <c r="AG58" i="90"/>
  <c r="D59" i="90"/>
  <c r="G59" i="90"/>
  <c r="U59" i="90"/>
  <c r="V59" i="90" s="1"/>
  <c r="W59" i="90" s="1"/>
  <c r="X59" i="90"/>
  <c r="Y59" i="90"/>
  <c r="AA59" i="90"/>
  <c r="AD59" i="90"/>
  <c r="AG59" i="90"/>
  <c r="D60" i="90"/>
  <c r="G60" i="90"/>
  <c r="U60" i="90"/>
  <c r="V60" i="90"/>
  <c r="W60" i="90"/>
  <c r="X60" i="90"/>
  <c r="Y60" i="90"/>
  <c r="AA60" i="90"/>
  <c r="AD60" i="90"/>
  <c r="AG60" i="90"/>
  <c r="D61" i="90"/>
  <c r="G61" i="90"/>
  <c r="U61" i="90"/>
  <c r="V61" i="90"/>
  <c r="W61" i="90"/>
  <c r="X61" i="90"/>
  <c r="Y61" i="90"/>
  <c r="AA61" i="90"/>
  <c r="AD61" i="90"/>
  <c r="AG61" i="90"/>
  <c r="D62" i="90"/>
  <c r="G62" i="90"/>
  <c r="U62" i="90"/>
  <c r="V62" i="90"/>
  <c r="W62" i="90" s="1"/>
  <c r="X62" i="90"/>
  <c r="Y62" i="90"/>
  <c r="AA62" i="90"/>
  <c r="AD62" i="90"/>
  <c r="AG62" i="90"/>
  <c r="D63" i="90"/>
  <c r="G63" i="90"/>
  <c r="U63" i="90"/>
  <c r="V63" i="90"/>
  <c r="W63" i="90"/>
  <c r="X63" i="90"/>
  <c r="Y63" i="90"/>
  <c r="AA63" i="90"/>
  <c r="AD63" i="90"/>
  <c r="AG63" i="90"/>
  <c r="D64" i="90"/>
  <c r="G64" i="90"/>
  <c r="U64" i="90"/>
  <c r="V64" i="90"/>
  <c r="W64" i="90"/>
  <c r="X64" i="90"/>
  <c r="Y64" i="90"/>
  <c r="AA64" i="90"/>
  <c r="AD64" i="90"/>
  <c r="AG64" i="90"/>
  <c r="G65" i="90"/>
  <c r="U65" i="90"/>
  <c r="V65" i="90" s="1"/>
  <c r="W65" i="90" s="1"/>
  <c r="X65" i="90"/>
  <c r="Y65" i="90"/>
  <c r="AA65" i="90"/>
  <c r="AD65" i="90"/>
  <c r="AG65" i="90"/>
  <c r="AA66" i="90"/>
  <c r="AD66" i="90"/>
  <c r="AG66" i="90"/>
  <c r="AA67" i="90"/>
  <c r="AD67" i="90"/>
  <c r="AG67" i="90"/>
  <c r="AG68" i="90"/>
  <c r="AG69" i="90"/>
  <c r="AG70" i="90"/>
  <c r="AG71" i="90"/>
  <c r="AG72" i="90"/>
  <c r="R73" i="90"/>
  <c r="AG73" i="90"/>
  <c r="AG74" i="90"/>
  <c r="AG75" i="90"/>
  <c r="N77" i="90"/>
  <c r="O77" i="90"/>
  <c r="P77" i="90"/>
  <c r="Q77" i="90"/>
  <c r="R77" i="90"/>
  <c r="S77" i="90"/>
  <c r="T77" i="90"/>
  <c r="U77" i="90"/>
  <c r="V77" i="90"/>
  <c r="W77" i="90"/>
  <c r="X77" i="90"/>
  <c r="Y77" i="90"/>
  <c r="AB77" i="90"/>
  <c r="AC77" i="90"/>
  <c r="AD77" i="90"/>
  <c r="AE77" i="90"/>
  <c r="AF77" i="90"/>
  <c r="AG77" i="90"/>
  <c r="W79" i="90"/>
  <c r="Y79" i="90"/>
  <c r="AO84" i="90"/>
  <c r="AP84" i="90"/>
  <c r="E89" i="90"/>
  <c r="F89" i="90"/>
  <c r="G89" i="90"/>
  <c r="H89" i="90"/>
  <c r="I89" i="90"/>
  <c r="S89" i="90"/>
  <c r="T89" i="90"/>
  <c r="U89" i="90"/>
  <c r="V89" i="90"/>
  <c r="W89" i="90"/>
  <c r="X89" i="90"/>
  <c r="Y89" i="90"/>
  <c r="E90" i="90"/>
  <c r="F90" i="90"/>
  <c r="G90" i="90"/>
  <c r="H90" i="90"/>
  <c r="I90" i="90"/>
  <c r="S90" i="90"/>
  <c r="T90" i="90"/>
  <c r="U90" i="90"/>
  <c r="V90" i="90"/>
  <c r="W90" i="90"/>
  <c r="X90" i="90"/>
  <c r="Y90" i="90"/>
  <c r="BH90" i="90"/>
  <c r="BH92" i="90"/>
  <c r="I94" i="90"/>
  <c r="M94" i="90"/>
  <c r="S94" i="90"/>
  <c r="Y94" i="90"/>
  <c r="AG94" i="90"/>
  <c r="I95" i="90"/>
  <c r="M95" i="90"/>
  <c r="Y95" i="90"/>
  <c r="I96" i="90"/>
  <c r="M96" i="90"/>
  <c r="Y96" i="90"/>
  <c r="AA96" i="90"/>
  <c r="AD96" i="90"/>
  <c r="AG96" i="90"/>
  <c r="I97" i="90"/>
  <c r="M97" i="90"/>
  <c r="S97" i="90"/>
  <c r="Y97" i="90"/>
  <c r="AA97" i="90"/>
  <c r="AD97" i="90"/>
  <c r="AG97" i="90"/>
  <c r="I98" i="90"/>
  <c r="M98" i="90"/>
  <c r="S98" i="90"/>
  <c r="Y98" i="90"/>
  <c r="AA98" i="90"/>
  <c r="AD98" i="90"/>
  <c r="AG98" i="90"/>
  <c r="BF98" i="90"/>
  <c r="I99" i="90"/>
  <c r="M99" i="90"/>
  <c r="S99" i="90"/>
  <c r="Y99" i="90"/>
  <c r="AA99" i="90"/>
  <c r="AD99" i="90"/>
  <c r="AG99" i="90"/>
  <c r="I100" i="90"/>
  <c r="M100" i="90"/>
  <c r="S100" i="90"/>
  <c r="Y100" i="90"/>
  <c r="AA100" i="90"/>
  <c r="AD100" i="90"/>
  <c r="AG100" i="90"/>
  <c r="I101" i="90"/>
  <c r="M101" i="90"/>
  <c r="S101" i="90"/>
  <c r="Y101" i="90"/>
  <c r="AA101" i="90"/>
  <c r="AD101" i="90"/>
  <c r="AG101" i="90"/>
  <c r="I102" i="90"/>
  <c r="M102" i="90"/>
  <c r="Y102" i="90"/>
  <c r="AA102" i="90"/>
  <c r="AD102" i="90"/>
  <c r="AG102" i="90"/>
  <c r="I103" i="90"/>
  <c r="M103" i="90"/>
  <c r="Y103" i="90"/>
  <c r="AA103" i="90"/>
  <c r="AD103" i="90"/>
  <c r="AG103" i="90"/>
  <c r="I104" i="90"/>
  <c r="M104" i="90"/>
  <c r="S104" i="90"/>
  <c r="Y104" i="90"/>
  <c r="AA104" i="90"/>
  <c r="AD104" i="90"/>
  <c r="AG104" i="90"/>
  <c r="I105" i="90"/>
  <c r="M105" i="90"/>
  <c r="Y105" i="90"/>
  <c r="AA105" i="90"/>
  <c r="AD105" i="90"/>
  <c r="AG105" i="90"/>
  <c r="I106" i="90"/>
  <c r="M106" i="90"/>
  <c r="Y106" i="90"/>
  <c r="AA106" i="90"/>
  <c r="AD106" i="90"/>
  <c r="AG106" i="90"/>
  <c r="BC106" i="90"/>
  <c r="I107" i="90"/>
  <c r="M107" i="90"/>
  <c r="S107" i="90"/>
  <c r="Y107" i="90"/>
  <c r="AA107" i="90"/>
  <c r="AD107" i="90"/>
  <c r="AG107" i="90"/>
  <c r="I108" i="90"/>
  <c r="M108" i="90"/>
  <c r="S108" i="90"/>
  <c r="Y108" i="90"/>
  <c r="AA108" i="90"/>
  <c r="AD108" i="90"/>
  <c r="AG108" i="90"/>
  <c r="I109" i="90"/>
  <c r="M109" i="90"/>
  <c r="S109" i="90"/>
  <c r="Y109" i="90"/>
  <c r="AA109" i="90"/>
  <c r="AD109" i="90"/>
  <c r="AG109" i="90"/>
  <c r="I110" i="90"/>
  <c r="M110" i="90"/>
  <c r="S110" i="90"/>
  <c r="Y110" i="90"/>
  <c r="AA110" i="90"/>
  <c r="AD110" i="90"/>
  <c r="AG110" i="90"/>
  <c r="I111" i="90"/>
  <c r="M111" i="90"/>
  <c r="S111" i="90"/>
  <c r="Y111" i="90"/>
  <c r="AA111" i="90"/>
  <c r="AD111" i="90"/>
  <c r="AG111" i="90"/>
  <c r="I112" i="90"/>
  <c r="M112" i="90"/>
  <c r="S112" i="90"/>
  <c r="Y112" i="90"/>
  <c r="AA112" i="90"/>
  <c r="AD112" i="90"/>
  <c r="AG112" i="90"/>
  <c r="I113" i="90"/>
  <c r="M113" i="90"/>
  <c r="S113" i="90"/>
  <c r="Y113" i="90"/>
  <c r="AA113" i="90"/>
  <c r="AD113" i="90"/>
  <c r="AG113" i="90"/>
  <c r="I114" i="90"/>
  <c r="M114" i="90"/>
  <c r="S114" i="90"/>
  <c r="Y114" i="90"/>
  <c r="AA114" i="90"/>
  <c r="AD114" i="90"/>
  <c r="AG114" i="90"/>
  <c r="BB114" i="90"/>
  <c r="BC114" i="90"/>
  <c r="S95" i="90" l="1"/>
  <c r="S96" i="90" s="1"/>
  <c r="S102" i="90" s="1"/>
  <c r="Y19" i="90"/>
  <c r="X85" i="90"/>
  <c r="Y86" i="90"/>
  <c r="V20" i="90"/>
  <c r="V66" i="90"/>
  <c r="X15" i="90" s="1"/>
  <c r="X86" i="90"/>
  <c r="Y85" i="90"/>
  <c r="I115" i="90"/>
  <c r="M115" i="90"/>
  <c r="X84" i="90" s="1"/>
  <c r="S115" i="90"/>
  <c r="Y115" i="90"/>
  <c r="AA115" i="90"/>
  <c r="AD115" i="90"/>
  <c r="AG115" i="90"/>
  <c r="I116" i="90"/>
  <c r="M116" i="90"/>
  <c r="S116" i="90"/>
  <c r="Y116" i="90"/>
  <c r="AA116" i="90"/>
  <c r="AD116" i="90"/>
  <c r="AG116" i="90"/>
  <c r="I117" i="90"/>
  <c r="M117" i="90"/>
  <c r="S117" i="90"/>
  <c r="Y117" i="90"/>
  <c r="AA117" i="90"/>
  <c r="AD117" i="90"/>
  <c r="AG117" i="90"/>
  <c r="I118" i="90"/>
  <c r="M118" i="90"/>
  <c r="S118" i="90"/>
  <c r="Y118" i="90"/>
  <c r="AA118" i="90"/>
  <c r="AD118" i="90"/>
  <c r="AG118" i="90"/>
  <c r="I119" i="90"/>
  <c r="M119" i="90"/>
  <c r="S119" i="90"/>
  <c r="Y119" i="90"/>
  <c r="AA119" i="90"/>
  <c r="AD119" i="90"/>
  <c r="AG119" i="90"/>
  <c r="I120" i="90"/>
  <c r="M120" i="90"/>
  <c r="S120" i="90"/>
  <c r="Y120" i="90"/>
  <c r="AA120" i="90"/>
  <c r="AD120" i="90"/>
  <c r="AG120" i="90"/>
  <c r="I121" i="90"/>
  <c r="M121" i="90"/>
  <c r="S121" i="90"/>
  <c r="Y121" i="90"/>
  <c r="AA121" i="90"/>
  <c r="AD121" i="90"/>
  <c r="AG121" i="90"/>
  <c r="I122" i="90"/>
  <c r="M122" i="90"/>
  <c r="S122" i="90"/>
  <c r="Y122" i="90"/>
  <c r="AA122" i="90"/>
  <c r="AD122" i="90"/>
  <c r="AG122" i="90"/>
  <c r="AR122" i="90"/>
  <c r="AR126" i="90" s="1"/>
  <c r="I123" i="90"/>
  <c r="M123" i="90"/>
  <c r="S123" i="90"/>
  <c r="Y123" i="90"/>
  <c r="AA123" i="90"/>
  <c r="AD123" i="90"/>
  <c r="AG123" i="90"/>
  <c r="I124" i="90"/>
  <c r="M124" i="90"/>
  <c r="S124" i="90"/>
  <c r="Y124" i="90"/>
  <c r="AA124" i="90"/>
  <c r="AD124" i="90"/>
  <c r="AG124" i="90"/>
  <c r="I125" i="90"/>
  <c r="M125" i="90"/>
  <c r="S125" i="90"/>
  <c r="Y125" i="90"/>
  <c r="AA125" i="90"/>
  <c r="AD125" i="90"/>
  <c r="AG125" i="90"/>
  <c r="I126" i="90"/>
  <c r="M126" i="90"/>
  <c r="S126" i="90"/>
  <c r="Y126" i="90"/>
  <c r="AA126" i="90"/>
  <c r="AD126" i="90"/>
  <c r="AG126" i="90"/>
  <c r="I127" i="90"/>
  <c r="M127" i="90"/>
  <c r="S127" i="90"/>
  <c r="Y127" i="90"/>
  <c r="AA127" i="90"/>
  <c r="AD127" i="90"/>
  <c r="AG127" i="90"/>
  <c r="I128" i="90"/>
  <c r="M128" i="90"/>
  <c r="S128" i="90"/>
  <c r="Y128" i="90"/>
  <c r="AA128" i="90"/>
  <c r="AD128" i="90"/>
  <c r="AG128" i="90"/>
  <c r="I129" i="90"/>
  <c r="M129" i="90"/>
  <c r="S129" i="90"/>
  <c r="Y129" i="90"/>
  <c r="AA129" i="90"/>
  <c r="AD129" i="90"/>
  <c r="AG129" i="90"/>
  <c r="BB129" i="90"/>
  <c r="BC129" i="90"/>
  <c r="BD129" i="90"/>
  <c r="BE129" i="90"/>
  <c r="BF129" i="90"/>
  <c r="BG129" i="90"/>
  <c r="BH129" i="90"/>
  <c r="I130" i="90"/>
  <c r="M130" i="90"/>
  <c r="S130" i="90"/>
  <c r="Y130" i="90"/>
  <c r="AA130" i="90"/>
  <c r="AD130" i="90"/>
  <c r="AG130" i="90"/>
  <c r="BB130" i="90"/>
  <c r="BC130" i="90"/>
  <c r="BD130" i="90"/>
  <c r="BE130" i="90"/>
  <c r="BF130" i="90"/>
  <c r="BG130" i="90"/>
  <c r="BH130" i="90"/>
  <c r="I131" i="90"/>
  <c r="S131" i="90"/>
  <c r="Y131" i="90"/>
  <c r="AA131" i="90"/>
  <c r="AD131" i="90"/>
  <c r="AG131" i="90"/>
  <c r="I132" i="90"/>
  <c r="S132" i="90"/>
  <c r="Y132" i="90"/>
  <c r="AA132" i="90"/>
  <c r="AD132" i="90"/>
  <c r="AG132" i="90"/>
  <c r="S133" i="90"/>
  <c r="AA133" i="90"/>
  <c r="AD133" i="90"/>
  <c r="AG133" i="90"/>
  <c r="S134" i="90"/>
  <c r="AA134" i="90"/>
  <c r="AD134" i="90"/>
  <c r="AG134" i="90"/>
  <c r="BE134" i="90"/>
  <c r="BC126" i="90" l="1"/>
  <c r="BH126" i="90" a="1"/>
  <c r="BH126" i="90" s="1"/>
  <c r="BD127" i="90"/>
  <c r="BD125" i="90"/>
  <c r="X83" i="90"/>
  <c r="BG126" i="90" a="1"/>
  <c r="BG126" i="90" s="1"/>
  <c r="S103" i="90"/>
  <c r="S105" i="90" s="1"/>
  <c r="BB126" i="90"/>
  <c r="BF134" i="90"/>
  <c r="S135" i="90"/>
  <c r="Y135" i="90"/>
  <c r="AG135" i="90"/>
  <c r="BE135" i="90"/>
  <c r="S106" i="90" l="1"/>
  <c r="BF135" i="90"/>
  <c r="S136" i="90"/>
  <c r="AG136" i="90"/>
  <c r="AG137" i="90"/>
  <c r="AO137" i="90"/>
  <c r="AG138" i="90"/>
  <c r="AG139" i="90"/>
  <c r="R140" i="90"/>
  <c r="AG140" i="90"/>
  <c r="N141" i="90"/>
  <c r="R141" i="90"/>
  <c r="AG141" i="90"/>
  <c r="AG142" i="90"/>
  <c r="N144" i="90"/>
  <c r="O144" i="90"/>
  <c r="P144" i="90"/>
  <c r="Q144" i="90"/>
  <c r="R144" i="90"/>
  <c r="S144" i="90"/>
  <c r="T144" i="90"/>
  <c r="U144" i="90"/>
  <c r="V144" i="90"/>
  <c r="W144" i="90"/>
  <c r="X144" i="90"/>
  <c r="Y144" i="90"/>
  <c r="AB144" i="90"/>
  <c r="AC144" i="90"/>
  <c r="AD144" i="90"/>
  <c r="AE144" i="90"/>
  <c r="AF144" i="90"/>
  <c r="AG144" i="90"/>
  <c r="BD145" i="90"/>
  <c r="BD147" i="90"/>
  <c r="AC150" i="90"/>
  <c r="AD150" i="90"/>
  <c r="AG150" i="90"/>
  <c r="AB151" i="90"/>
  <c r="AE155" i="90"/>
  <c r="AG155" i="90"/>
  <c r="AO156" i="90"/>
  <c r="AP156" i="90"/>
  <c r="AQ156" i="90"/>
  <c r="AR156" i="90"/>
  <c r="AC157" i="90"/>
  <c r="AC158" i="90" s="1"/>
  <c r="AA158" i="90" s="1"/>
  <c r="AA166" i="90"/>
  <c r="AB166" i="90"/>
  <c r="AC166" i="90"/>
  <c r="AD166" i="90"/>
  <c r="AE166" i="90"/>
  <c r="AF166" i="90"/>
  <c r="AG166" i="90"/>
  <c r="BC168" i="90"/>
  <c r="BD174" i="90"/>
  <c r="BE174" i="90"/>
  <c r="BH174" i="90"/>
  <c r="BC175" i="90"/>
  <c r="BF179" i="90"/>
  <c r="BH179" i="90"/>
  <c r="BD181" i="90"/>
  <c r="BD185" i="90" s="1"/>
  <c r="BB185" i="90" s="1"/>
  <c r="BD182" i="90"/>
  <c r="BB182" i="90" s="1"/>
  <c r="BD183" i="90"/>
  <c r="BB183" i="90" s="1"/>
  <c r="BD184" i="90"/>
  <c r="BB184" i="90" s="1"/>
  <c r="BB190" i="90"/>
  <c r="BC190" i="90"/>
  <c r="BD190" i="90"/>
  <c r="BE190" i="90"/>
  <c r="BF190" i="90"/>
  <c r="BG190" i="90"/>
  <c r="BH190" i="90"/>
  <c r="BB194" i="90"/>
  <c r="AT227" i="90"/>
  <c r="AU227" i="90"/>
  <c r="AV227" i="90"/>
  <c r="AW227" i="90"/>
  <c r="AX227" i="90"/>
  <c r="AY227" i="90"/>
  <c r="AZ227" i="90"/>
  <c r="BB242" i="90"/>
  <c r="BC242" i="90"/>
  <c r="BD242" i="90"/>
  <c r="BE242" i="90"/>
  <c r="BF242" i="90"/>
  <c r="BG242" i="90"/>
  <c r="BH242" i="90"/>
  <c r="BJ243" i="90"/>
  <c r="BL4" i="90" s="1"/>
  <c r="BL243" i="90"/>
  <c r="A1" i="89"/>
  <c r="B1" i="89"/>
  <c r="C1" i="89"/>
  <c r="D1" i="89"/>
  <c r="E1" i="89"/>
  <c r="F1" i="89"/>
  <c r="G1" i="89"/>
  <c r="H1" i="89"/>
  <c r="I1" i="89"/>
  <c r="J1" i="89"/>
  <c r="K1" i="89"/>
  <c r="L1" i="89"/>
  <c r="M1" i="89"/>
  <c r="N1" i="89"/>
  <c r="O1" i="89"/>
  <c r="P1" i="89"/>
  <c r="Q1" i="89"/>
  <c r="R1" i="89"/>
  <c r="S1" i="89"/>
  <c r="T1" i="89"/>
  <c r="U1" i="89"/>
  <c r="V1" i="89"/>
  <c r="W1" i="89"/>
  <c r="X1" i="89"/>
  <c r="Y1" i="89"/>
  <c r="Z1" i="89"/>
  <c r="AA1" i="89"/>
  <c r="AB1" i="89"/>
  <c r="AC1" i="89"/>
  <c r="AD1" i="89"/>
  <c r="AE1" i="89"/>
  <c r="AF1" i="89"/>
  <c r="AG1" i="89"/>
  <c r="AH1" i="89"/>
  <c r="AI1" i="89"/>
  <c r="AJ1" i="89"/>
  <c r="AK1" i="89"/>
  <c r="AL1" i="89"/>
  <c r="AM1" i="89"/>
  <c r="AN1" i="89"/>
  <c r="AO1" i="89"/>
  <c r="AP1" i="89"/>
  <c r="AQ1" i="89"/>
  <c r="AR1" i="89"/>
  <c r="AS1" i="89"/>
  <c r="AT1" i="89"/>
  <c r="AU1" i="89"/>
  <c r="AV1" i="89"/>
  <c r="AW1" i="89"/>
  <c r="AX1" i="89"/>
  <c r="AY1" i="89"/>
  <c r="AZ1" i="89"/>
  <c r="BA1" i="89"/>
  <c r="BB1" i="89"/>
  <c r="BC1" i="89"/>
  <c r="BD1" i="89"/>
  <c r="BE1" i="89"/>
  <c r="BF1" i="89"/>
  <c r="BG1" i="89"/>
  <c r="BH1" i="89"/>
  <c r="BJ1" i="89"/>
  <c r="BK1" i="89"/>
  <c r="U7" i="89"/>
  <c r="BJ7" i="89"/>
  <c r="BJ8" i="89"/>
  <c r="N9" i="89"/>
  <c r="AA9" i="89"/>
  <c r="W12" i="89"/>
  <c r="X12" i="89"/>
  <c r="X16" i="89"/>
  <c r="U20" i="89"/>
  <c r="X20" i="89"/>
  <c r="E22" i="89"/>
  <c r="F22" i="89"/>
  <c r="G22" i="89"/>
  <c r="H22" i="89"/>
  <c r="I22" i="89"/>
  <c r="J22" i="89"/>
  <c r="K22" i="89"/>
  <c r="U22" i="89"/>
  <c r="V22" i="89"/>
  <c r="W22" i="89"/>
  <c r="X22" i="89"/>
  <c r="E23" i="89"/>
  <c r="F23" i="89"/>
  <c r="G23" i="89"/>
  <c r="H23" i="89"/>
  <c r="I23" i="89"/>
  <c r="J23" i="89"/>
  <c r="K23" i="89"/>
  <c r="U23" i="89"/>
  <c r="V23" i="89"/>
  <c r="W23" i="89"/>
  <c r="X23" i="89"/>
  <c r="G26" i="89"/>
  <c r="U26" i="89"/>
  <c r="U66" i="89" s="1"/>
  <c r="V26" i="89"/>
  <c r="V66" i="89" s="1"/>
  <c r="W15" i="89" s="1"/>
  <c r="W26" i="89"/>
  <c r="X26" i="89"/>
  <c r="D27" i="89"/>
  <c r="G27" i="89"/>
  <c r="U27" i="89"/>
  <c r="V27" i="89"/>
  <c r="W27" i="89"/>
  <c r="X27" i="89"/>
  <c r="AF27" i="89"/>
  <c r="D28" i="89"/>
  <c r="G28" i="89"/>
  <c r="U28" i="89"/>
  <c r="V28" i="89"/>
  <c r="W28" i="89"/>
  <c r="X28" i="89"/>
  <c r="BA28" i="89"/>
  <c r="BB28" i="89"/>
  <c r="BC28" i="89"/>
  <c r="BD28" i="89"/>
  <c r="BE28" i="89"/>
  <c r="BF28" i="89"/>
  <c r="BG28" i="89"/>
  <c r="D29" i="89"/>
  <c r="G29" i="89"/>
  <c r="U29" i="89"/>
  <c r="V29" i="89"/>
  <c r="W29" i="89"/>
  <c r="X29" i="89"/>
  <c r="Z29" i="89"/>
  <c r="AC29" i="89"/>
  <c r="AF29" i="89"/>
  <c r="BA29" i="89"/>
  <c r="BB29" i="89"/>
  <c r="BC29" i="89"/>
  <c r="BD29" i="89"/>
  <c r="BE29" i="89"/>
  <c r="BF29" i="89"/>
  <c r="BG29" i="89"/>
  <c r="D30" i="89"/>
  <c r="G30" i="89"/>
  <c r="U30" i="89"/>
  <c r="V30" i="89"/>
  <c r="W30" i="89"/>
  <c r="X30" i="89"/>
  <c r="Z30" i="89"/>
  <c r="AC30" i="89"/>
  <c r="AF30" i="89"/>
  <c r="D31" i="89"/>
  <c r="G31" i="89"/>
  <c r="U31" i="89"/>
  <c r="V31" i="89"/>
  <c r="W31" i="89"/>
  <c r="X31" i="89"/>
  <c r="Z31" i="89"/>
  <c r="AC31" i="89"/>
  <c r="AF31" i="89"/>
  <c r="D32" i="89"/>
  <c r="G32" i="89"/>
  <c r="U32" i="89"/>
  <c r="V32" i="89"/>
  <c r="W32" i="89"/>
  <c r="X32" i="89"/>
  <c r="Z32" i="89"/>
  <c r="AC32" i="89"/>
  <c r="AF32" i="89"/>
  <c r="D33" i="89"/>
  <c r="G33" i="89"/>
  <c r="U33" i="89"/>
  <c r="V33" i="89"/>
  <c r="W33" i="89"/>
  <c r="X33" i="89"/>
  <c r="Z33" i="89"/>
  <c r="AC33" i="89"/>
  <c r="AF33" i="89"/>
  <c r="BC33" i="89"/>
  <c r="BD33" i="89"/>
  <c r="BG33" i="89"/>
  <c r="D34" i="89"/>
  <c r="G34" i="89"/>
  <c r="U34" i="89"/>
  <c r="V34" i="89"/>
  <c r="W34" i="89"/>
  <c r="X34" i="89"/>
  <c r="Z34" i="89"/>
  <c r="AC34" i="89"/>
  <c r="AF34" i="89"/>
  <c r="BC34" i="89"/>
  <c r="BD34" i="89"/>
  <c r="BG34" i="89"/>
  <c r="D35" i="89"/>
  <c r="G35" i="89"/>
  <c r="U35" i="89"/>
  <c r="V35" i="89"/>
  <c r="W35" i="89"/>
  <c r="X35" i="89"/>
  <c r="Z35" i="89"/>
  <c r="AC35" i="89"/>
  <c r="AF35" i="89"/>
  <c r="BC35" i="89"/>
  <c r="BD35" i="89"/>
  <c r="BG35" i="89"/>
  <c r="D36" i="89"/>
  <c r="G36" i="89"/>
  <c r="U36" i="89"/>
  <c r="V36" i="89"/>
  <c r="W36" i="89"/>
  <c r="X36" i="89"/>
  <c r="Z36" i="89"/>
  <c r="AC36" i="89"/>
  <c r="AF36" i="89"/>
  <c r="BC36" i="89"/>
  <c r="BD36" i="89"/>
  <c r="BG36" i="89"/>
  <c r="D37" i="89"/>
  <c r="G37" i="89"/>
  <c r="U37" i="89"/>
  <c r="V37" i="89"/>
  <c r="W37" i="89"/>
  <c r="X37" i="89"/>
  <c r="Z37" i="89"/>
  <c r="AC37" i="89"/>
  <c r="AF37" i="89"/>
  <c r="BC37" i="89"/>
  <c r="BD37" i="89"/>
  <c r="BG37" i="89"/>
  <c r="D38" i="89"/>
  <c r="G38" i="89"/>
  <c r="U38" i="89"/>
  <c r="V38" i="89"/>
  <c r="W38" i="89"/>
  <c r="X38" i="89"/>
  <c r="Z38" i="89"/>
  <c r="AC38" i="89"/>
  <c r="AF38" i="89"/>
  <c r="BC38" i="89"/>
  <c r="BD38" i="89"/>
  <c r="BG38" i="89"/>
  <c r="D39" i="89"/>
  <c r="G39" i="89"/>
  <c r="U39" i="89"/>
  <c r="V39" i="89"/>
  <c r="W39" i="89"/>
  <c r="X39" i="89"/>
  <c r="Z39" i="89"/>
  <c r="AC39" i="89"/>
  <c r="AF39" i="89"/>
  <c r="BC39" i="89"/>
  <c r="BD39" i="89"/>
  <c r="BG39" i="89"/>
  <c r="D40" i="89"/>
  <c r="G40" i="89"/>
  <c r="U40" i="89"/>
  <c r="V40" i="89"/>
  <c r="W40" i="89"/>
  <c r="X40" i="89"/>
  <c r="Z40" i="89"/>
  <c r="AC40" i="89"/>
  <c r="AF40" i="89"/>
  <c r="BC40" i="89"/>
  <c r="BD40" i="89"/>
  <c r="BG40" i="89"/>
  <c r="D41" i="89"/>
  <c r="G41" i="89"/>
  <c r="U41" i="89"/>
  <c r="V41" i="89"/>
  <c r="W41" i="89"/>
  <c r="X41" i="89"/>
  <c r="Z41" i="89"/>
  <c r="AC41" i="89"/>
  <c r="AF41" i="89"/>
  <c r="BC41" i="89"/>
  <c r="BD41" i="89"/>
  <c r="BG41" i="89"/>
  <c r="D42" i="89"/>
  <c r="G42" i="89"/>
  <c r="U42" i="89"/>
  <c r="V42" i="89"/>
  <c r="W42" i="89"/>
  <c r="X42" i="89"/>
  <c r="Z42" i="89"/>
  <c r="AC42" i="89"/>
  <c r="AF42" i="89"/>
  <c r="BC42" i="89"/>
  <c r="BD42" i="89"/>
  <c r="BG42" i="89"/>
  <c r="D43" i="89"/>
  <c r="G43" i="89"/>
  <c r="U43" i="89"/>
  <c r="V43" i="89"/>
  <c r="W43" i="89"/>
  <c r="X43" i="89"/>
  <c r="Z43" i="89"/>
  <c r="AC43" i="89"/>
  <c r="AF43" i="89"/>
  <c r="BC43" i="89"/>
  <c r="BD43" i="89"/>
  <c r="BG43" i="89"/>
  <c r="D44" i="89"/>
  <c r="G44" i="89"/>
  <c r="U44" i="89"/>
  <c r="V44" i="89"/>
  <c r="W44" i="89"/>
  <c r="X44" i="89"/>
  <c r="Z44" i="89"/>
  <c r="AC44" i="89"/>
  <c r="AF44" i="89"/>
  <c r="BC44" i="89"/>
  <c r="BD44" i="89"/>
  <c r="BG44" i="89"/>
  <c r="D45" i="89"/>
  <c r="G45" i="89"/>
  <c r="U45" i="89"/>
  <c r="V45" i="89"/>
  <c r="W45" i="89"/>
  <c r="X45" i="89"/>
  <c r="Z45" i="89"/>
  <c r="AC45" i="89"/>
  <c r="AF45" i="89"/>
  <c r="D46" i="89"/>
  <c r="G46" i="89"/>
  <c r="U46" i="89"/>
  <c r="V46" i="89" s="1"/>
  <c r="W46" i="89"/>
  <c r="X46" i="89"/>
  <c r="Z46" i="89"/>
  <c r="AC46" i="89"/>
  <c r="AF46" i="89"/>
  <c r="D47" i="89"/>
  <c r="G47" i="89"/>
  <c r="U47" i="89"/>
  <c r="V47" i="89"/>
  <c r="W47" i="89"/>
  <c r="X47" i="89"/>
  <c r="Z47" i="89"/>
  <c r="AC47" i="89"/>
  <c r="AF47" i="89"/>
  <c r="D48" i="89"/>
  <c r="G48" i="89"/>
  <c r="U48" i="89"/>
  <c r="V48" i="89"/>
  <c r="W48" i="89"/>
  <c r="X48" i="89"/>
  <c r="Z48" i="89"/>
  <c r="AC48" i="89"/>
  <c r="AF48" i="89"/>
  <c r="D49" i="89"/>
  <c r="G49" i="89"/>
  <c r="U49" i="89"/>
  <c r="V49" i="89"/>
  <c r="W49" i="89"/>
  <c r="X49" i="89"/>
  <c r="Z49" i="89"/>
  <c r="AC49" i="89"/>
  <c r="AF49" i="89"/>
  <c r="D50" i="89"/>
  <c r="G50" i="89"/>
  <c r="U50" i="89"/>
  <c r="V50" i="89"/>
  <c r="W50" i="89"/>
  <c r="X50" i="89"/>
  <c r="Z50" i="89"/>
  <c r="AC50" i="89"/>
  <c r="AF50" i="89"/>
  <c r="D51" i="89"/>
  <c r="G51" i="89"/>
  <c r="U51" i="89"/>
  <c r="V51" i="89"/>
  <c r="W51" i="89"/>
  <c r="X51" i="89"/>
  <c r="Z51" i="89"/>
  <c r="AC51" i="89"/>
  <c r="AF51" i="89"/>
  <c r="D52" i="89"/>
  <c r="G52" i="89"/>
  <c r="U52" i="89"/>
  <c r="V52" i="89"/>
  <c r="W52" i="89"/>
  <c r="X52" i="89"/>
  <c r="Z52" i="89"/>
  <c r="AC52" i="89"/>
  <c r="AF52" i="89"/>
  <c r="D53" i="89"/>
  <c r="G53" i="89"/>
  <c r="U53" i="89"/>
  <c r="V53" i="89"/>
  <c r="W53" i="89"/>
  <c r="X53" i="89"/>
  <c r="Z53" i="89"/>
  <c r="AC53" i="89"/>
  <c r="AF53" i="89"/>
  <c r="D54" i="89"/>
  <c r="G54" i="89"/>
  <c r="U54" i="89"/>
  <c r="V54" i="89"/>
  <c r="W54" i="89"/>
  <c r="X54" i="89"/>
  <c r="Z54" i="89"/>
  <c r="AC54" i="89"/>
  <c r="AF54" i="89"/>
  <c r="D55" i="89"/>
  <c r="G55" i="89"/>
  <c r="U55" i="89"/>
  <c r="V55" i="89"/>
  <c r="W55" i="89"/>
  <c r="X55" i="89"/>
  <c r="Z55" i="89"/>
  <c r="AC55" i="89"/>
  <c r="AF55" i="89"/>
  <c r="D56" i="89"/>
  <c r="G56" i="89"/>
  <c r="U56" i="89"/>
  <c r="V56" i="89" s="1"/>
  <c r="W56" i="89"/>
  <c r="X56" i="89"/>
  <c r="Z56" i="89"/>
  <c r="AC56" i="89"/>
  <c r="AF56" i="89"/>
  <c r="D57" i="89"/>
  <c r="G57" i="89"/>
  <c r="U57" i="89"/>
  <c r="V57" i="89"/>
  <c r="W57" i="89"/>
  <c r="X57" i="89"/>
  <c r="Z57" i="89"/>
  <c r="AC57" i="89"/>
  <c r="AF57" i="89"/>
  <c r="D58" i="89"/>
  <c r="G58" i="89"/>
  <c r="U58" i="89"/>
  <c r="V58" i="89"/>
  <c r="W58" i="89"/>
  <c r="X58" i="89"/>
  <c r="Z58" i="89"/>
  <c r="AC58" i="89"/>
  <c r="AF58" i="89"/>
  <c r="D59" i="89"/>
  <c r="G59" i="89"/>
  <c r="U59" i="89"/>
  <c r="V59" i="89"/>
  <c r="W59" i="89"/>
  <c r="X59" i="89"/>
  <c r="Z59" i="89"/>
  <c r="AC59" i="89"/>
  <c r="AF59" i="89"/>
  <c r="D60" i="89"/>
  <c r="G60" i="89"/>
  <c r="U60" i="89"/>
  <c r="V60" i="89"/>
  <c r="W60" i="89"/>
  <c r="X60" i="89"/>
  <c r="Z60" i="89"/>
  <c r="AC60" i="89"/>
  <c r="AF60" i="89"/>
  <c r="D61" i="89"/>
  <c r="G61" i="89"/>
  <c r="U61" i="89"/>
  <c r="V61" i="89"/>
  <c r="W61" i="89"/>
  <c r="X61" i="89"/>
  <c r="Z61" i="89"/>
  <c r="AC61" i="89"/>
  <c r="AF61" i="89"/>
  <c r="D62" i="89"/>
  <c r="G62" i="89"/>
  <c r="U62" i="89"/>
  <c r="V62" i="89" s="1"/>
  <c r="W62" i="89"/>
  <c r="X62" i="89"/>
  <c r="Z62" i="89"/>
  <c r="AC62" i="89"/>
  <c r="AF62" i="89"/>
  <c r="D63" i="89"/>
  <c r="G63" i="89"/>
  <c r="U63" i="89"/>
  <c r="V63" i="89"/>
  <c r="W63" i="89"/>
  <c r="X63" i="89"/>
  <c r="Z63" i="89"/>
  <c r="AC63" i="89"/>
  <c r="AF63" i="89"/>
  <c r="D64" i="89"/>
  <c r="G64" i="89"/>
  <c r="U64" i="89"/>
  <c r="V64" i="89"/>
  <c r="W64" i="89"/>
  <c r="X64" i="89"/>
  <c r="Z64" i="89"/>
  <c r="AC64" i="89"/>
  <c r="AF64" i="89"/>
  <c r="G65" i="89"/>
  <c r="U65" i="89"/>
  <c r="V65" i="89" s="1"/>
  <c r="W65" i="89"/>
  <c r="X65" i="89"/>
  <c r="Z65" i="89"/>
  <c r="AC65" i="89"/>
  <c r="AF65" i="89"/>
  <c r="Z66" i="89"/>
  <c r="AC66" i="89"/>
  <c r="AF66" i="89"/>
  <c r="Z67" i="89"/>
  <c r="AC67" i="89"/>
  <c r="AF67" i="89"/>
  <c r="AF68" i="89"/>
  <c r="AF69" i="89"/>
  <c r="AF70" i="89"/>
  <c r="AF71" i="89"/>
  <c r="AF72" i="89"/>
  <c r="R73" i="89"/>
  <c r="AF73" i="89"/>
  <c r="AF74" i="89"/>
  <c r="AF75" i="89"/>
  <c r="N77" i="89"/>
  <c r="O77" i="89"/>
  <c r="P77" i="89"/>
  <c r="Q77" i="89"/>
  <c r="R77" i="89"/>
  <c r="S77" i="89"/>
  <c r="T77" i="89"/>
  <c r="U77" i="89"/>
  <c r="V77" i="89"/>
  <c r="W77" i="89"/>
  <c r="X77" i="89"/>
  <c r="AA77" i="89"/>
  <c r="AB77" i="89"/>
  <c r="AC77" i="89"/>
  <c r="AD77" i="89"/>
  <c r="AE77" i="89"/>
  <c r="AF77" i="89"/>
  <c r="W79" i="89"/>
  <c r="X79" i="89"/>
  <c r="AN84" i="89"/>
  <c r="AO84" i="89"/>
  <c r="E89" i="89"/>
  <c r="F89" i="89"/>
  <c r="G89" i="89"/>
  <c r="H89" i="89"/>
  <c r="I89" i="89"/>
  <c r="S89" i="89"/>
  <c r="T89" i="89"/>
  <c r="U89" i="89"/>
  <c r="V89" i="89"/>
  <c r="W89" i="89"/>
  <c r="X89" i="89"/>
  <c r="E90" i="89"/>
  <c r="F90" i="89"/>
  <c r="G90" i="89"/>
  <c r="H90" i="89"/>
  <c r="I90" i="89"/>
  <c r="S90" i="89"/>
  <c r="X85" i="89" s="1"/>
  <c r="T90" i="89"/>
  <c r="U90" i="89"/>
  <c r="V90" i="89"/>
  <c r="W90" i="89"/>
  <c r="X90" i="89"/>
  <c r="BG90" i="89"/>
  <c r="BG92" i="89"/>
  <c r="I94" i="89"/>
  <c r="M94" i="89"/>
  <c r="S94" i="89"/>
  <c r="X94" i="89"/>
  <c r="AF94" i="89"/>
  <c r="AF97" i="89" s="1"/>
  <c r="I95" i="89"/>
  <c r="M95" i="89"/>
  <c r="S95" i="89"/>
  <c r="X95" i="89"/>
  <c r="I96" i="89"/>
  <c r="M96" i="89"/>
  <c r="X96" i="89"/>
  <c r="Z96" i="89"/>
  <c r="AC96" i="89"/>
  <c r="AF96" i="89"/>
  <c r="I97" i="89"/>
  <c r="M97" i="89"/>
  <c r="S97" i="89"/>
  <c r="X97" i="89"/>
  <c r="Z97" i="89"/>
  <c r="AC97" i="89"/>
  <c r="I98" i="89"/>
  <c r="M98" i="89"/>
  <c r="S98" i="89"/>
  <c r="X98" i="89"/>
  <c r="Z98" i="89"/>
  <c r="AC98" i="89"/>
  <c r="AF98" i="89"/>
  <c r="BE98" i="89"/>
  <c r="I99" i="89"/>
  <c r="M99" i="89"/>
  <c r="S99" i="89"/>
  <c r="X99" i="89"/>
  <c r="Z99" i="89"/>
  <c r="AC99" i="89"/>
  <c r="AF99" i="89"/>
  <c r="I100" i="89"/>
  <c r="M100" i="89"/>
  <c r="X100" i="89"/>
  <c r="Z100" i="89"/>
  <c r="AC100" i="89"/>
  <c r="AF100" i="89"/>
  <c r="I101" i="89"/>
  <c r="M101" i="89"/>
  <c r="S101" i="89"/>
  <c r="X101" i="89"/>
  <c r="Z101" i="89"/>
  <c r="AC101" i="89"/>
  <c r="AF101" i="89"/>
  <c r="I102" i="89"/>
  <c r="M102" i="89"/>
  <c r="S102" i="89"/>
  <c r="X102" i="89"/>
  <c r="Z102" i="89"/>
  <c r="AC102" i="89"/>
  <c r="AF102" i="89"/>
  <c r="I103" i="89"/>
  <c r="M103" i="89"/>
  <c r="S103" i="89"/>
  <c r="X103" i="89"/>
  <c r="Z103" i="89"/>
  <c r="AC103" i="89"/>
  <c r="AF103" i="89"/>
  <c r="I104" i="89"/>
  <c r="M104" i="89"/>
  <c r="X104" i="89"/>
  <c r="Z104" i="89"/>
  <c r="AC104" i="89"/>
  <c r="AF104" i="89"/>
  <c r="I105" i="89"/>
  <c r="M105" i="89"/>
  <c r="S105" i="89"/>
  <c r="X105" i="89"/>
  <c r="Z105" i="89"/>
  <c r="AC105" i="89"/>
  <c r="AF105" i="89"/>
  <c r="I106" i="89"/>
  <c r="M106" i="89"/>
  <c r="S106" i="89"/>
  <c r="X106" i="89"/>
  <c r="Z106" i="89"/>
  <c r="AC106" i="89"/>
  <c r="AF106" i="89"/>
  <c r="BB106" i="89"/>
  <c r="I107" i="89"/>
  <c r="M107" i="89"/>
  <c r="S107" i="89"/>
  <c r="X107" i="89"/>
  <c r="Z107" i="89"/>
  <c r="AC107" i="89"/>
  <c r="AF107" i="89"/>
  <c r="I108" i="89"/>
  <c r="M108" i="89"/>
  <c r="X108" i="89"/>
  <c r="Z108" i="89"/>
  <c r="AC108" i="89"/>
  <c r="AF108" i="89"/>
  <c r="I109" i="89"/>
  <c r="M109" i="89"/>
  <c r="S109" i="89"/>
  <c r="X109" i="89"/>
  <c r="Z109" i="89"/>
  <c r="AC109" i="89"/>
  <c r="AF109" i="89"/>
  <c r="I110" i="89"/>
  <c r="M110" i="89"/>
  <c r="S110" i="89"/>
  <c r="X110" i="89"/>
  <c r="Z110" i="89"/>
  <c r="AC110" i="89"/>
  <c r="AF110" i="89"/>
  <c r="I111" i="89"/>
  <c r="M111" i="89"/>
  <c r="S111" i="89"/>
  <c r="X111" i="89"/>
  <c r="Z111" i="89"/>
  <c r="AC111" i="89"/>
  <c r="AF111" i="89"/>
  <c r="I112" i="89"/>
  <c r="M112" i="89"/>
  <c r="X112" i="89"/>
  <c r="Z112" i="89"/>
  <c r="AC112" i="89"/>
  <c r="AF112" i="89"/>
  <c r="I113" i="89"/>
  <c r="M113" i="89"/>
  <c r="S113" i="89"/>
  <c r="X113" i="89"/>
  <c r="Z113" i="89"/>
  <c r="AC113" i="89"/>
  <c r="AF113" i="89"/>
  <c r="I114" i="89"/>
  <c r="M114" i="89"/>
  <c r="S114" i="89"/>
  <c r="X114" i="89"/>
  <c r="Z114" i="89"/>
  <c r="AC114" i="89"/>
  <c r="AF114" i="89"/>
  <c r="BA114" i="89"/>
  <c r="BB114" i="89"/>
  <c r="AA157" i="90" l="1"/>
  <c r="BB181" i="90"/>
  <c r="BD186" i="90"/>
  <c r="BB186" i="90" s="1"/>
  <c r="AC159" i="90"/>
  <c r="AA159" i="90" s="1"/>
  <c r="X19" i="89"/>
  <c r="W85" i="89"/>
  <c r="S96" i="89"/>
  <c r="S100" i="89" s="1"/>
  <c r="S104" i="89" s="1"/>
  <c r="V20" i="89"/>
  <c r="X86" i="89"/>
  <c r="W86" i="89"/>
  <c r="I115" i="89"/>
  <c r="M115" i="89"/>
  <c r="W84" i="89" s="1"/>
  <c r="S115" i="89"/>
  <c r="X115" i="89"/>
  <c r="Z115" i="89"/>
  <c r="AC115" i="89"/>
  <c r="AF115" i="89"/>
  <c r="I116" i="89"/>
  <c r="M116" i="89"/>
  <c r="S116" i="89"/>
  <c r="X116" i="89"/>
  <c r="Z116" i="89"/>
  <c r="AC116" i="89"/>
  <c r="AF116" i="89"/>
  <c r="I117" i="89"/>
  <c r="M117" i="89"/>
  <c r="S117" i="89"/>
  <c r="X117" i="89"/>
  <c r="Z117" i="89"/>
  <c r="AC117" i="89"/>
  <c r="AF117" i="89"/>
  <c r="I118" i="89"/>
  <c r="M118" i="89"/>
  <c r="S118" i="89"/>
  <c r="X118" i="89"/>
  <c r="Z118" i="89"/>
  <c r="AC118" i="89"/>
  <c r="AF118" i="89"/>
  <c r="I119" i="89"/>
  <c r="M119" i="89"/>
  <c r="S119" i="89"/>
  <c r="X119" i="89"/>
  <c r="Z119" i="89"/>
  <c r="AC119" i="89"/>
  <c r="AF119" i="89"/>
  <c r="I120" i="89"/>
  <c r="M120" i="89"/>
  <c r="S120" i="89"/>
  <c r="X120" i="89"/>
  <c r="Z120" i="89"/>
  <c r="AC120" i="89"/>
  <c r="AF120" i="89"/>
  <c r="I121" i="89"/>
  <c r="M121" i="89"/>
  <c r="S121" i="89"/>
  <c r="X121" i="89"/>
  <c r="Z121" i="89"/>
  <c r="AC121" i="89"/>
  <c r="AF121" i="89"/>
  <c r="I122" i="89"/>
  <c r="M122" i="89"/>
  <c r="S122" i="89"/>
  <c r="X122" i="89"/>
  <c r="Z122" i="89"/>
  <c r="AC122" i="89"/>
  <c r="AF122" i="89"/>
  <c r="AQ122" i="89"/>
  <c r="AQ126" i="89" s="1"/>
  <c r="I123" i="89"/>
  <c r="M123" i="89"/>
  <c r="W83" i="89" s="1"/>
  <c r="S123" i="89"/>
  <c r="X123" i="89"/>
  <c r="Z123" i="89"/>
  <c r="AC123" i="89"/>
  <c r="AF123" i="89"/>
  <c r="I124" i="89"/>
  <c r="M124" i="89"/>
  <c r="S124" i="89"/>
  <c r="X124" i="89"/>
  <c r="Z124" i="89"/>
  <c r="AC124" i="89"/>
  <c r="AF124" i="89"/>
  <c r="I125" i="89"/>
  <c r="M125" i="89"/>
  <c r="S125" i="89"/>
  <c r="X125" i="89"/>
  <c r="Z125" i="89"/>
  <c r="AC125" i="89"/>
  <c r="AF125" i="89"/>
  <c r="I126" i="89"/>
  <c r="M126" i="89"/>
  <c r="S126" i="89"/>
  <c r="X126" i="89"/>
  <c r="Z126" i="89"/>
  <c r="AC126" i="89"/>
  <c r="AF126" i="89"/>
  <c r="I127" i="89"/>
  <c r="M127" i="89"/>
  <c r="S127" i="89"/>
  <c r="X127" i="89"/>
  <c r="Z127" i="89"/>
  <c r="AC127" i="89"/>
  <c r="AF127" i="89"/>
  <c r="I128" i="89"/>
  <c r="M128" i="89"/>
  <c r="S128" i="89"/>
  <c r="X128" i="89"/>
  <c r="Z128" i="89"/>
  <c r="AC128" i="89"/>
  <c r="AF128" i="89"/>
  <c r="I129" i="89"/>
  <c r="M129" i="89"/>
  <c r="S129" i="89"/>
  <c r="X129" i="89"/>
  <c r="Z129" i="89"/>
  <c r="AC129" i="89"/>
  <c r="AF129" i="89"/>
  <c r="BA129" i="89"/>
  <c r="BB129" i="89"/>
  <c r="BC129" i="89"/>
  <c r="BD129" i="89"/>
  <c r="BE129" i="89"/>
  <c r="BF129" i="89"/>
  <c r="BG129" i="89"/>
  <c r="I130" i="89"/>
  <c r="M130" i="89"/>
  <c r="S130" i="89"/>
  <c r="X130" i="89"/>
  <c r="Z130" i="89"/>
  <c r="AC130" i="89"/>
  <c r="AF130" i="89"/>
  <c r="BA130" i="89"/>
  <c r="BB130" i="89"/>
  <c r="BC130" i="89"/>
  <c r="BD130" i="89"/>
  <c r="BE130" i="89"/>
  <c r="BF130" i="89"/>
  <c r="BG130" i="89"/>
  <c r="I131" i="89"/>
  <c r="S131" i="89"/>
  <c r="X131" i="89"/>
  <c r="Z131" i="89"/>
  <c r="AC131" i="89"/>
  <c r="AF131" i="89"/>
  <c r="I132" i="89"/>
  <c r="S132" i="89"/>
  <c r="X132" i="89"/>
  <c r="Z132" i="89"/>
  <c r="AC132" i="89"/>
  <c r="AF132" i="89"/>
  <c r="S133" i="89"/>
  <c r="Z133" i="89"/>
  <c r="AC133" i="89"/>
  <c r="AF133" i="89"/>
  <c r="S134" i="89"/>
  <c r="Z134" i="89"/>
  <c r="AC134" i="89"/>
  <c r="AF134" i="89"/>
  <c r="BD134" i="89"/>
  <c r="BA126" i="89" l="1"/>
  <c r="BF126" i="89" a="1"/>
  <c r="BF126" i="89" s="1"/>
  <c r="AC160" i="90"/>
  <c r="AA160" i="90" s="1"/>
  <c r="BB126" i="89"/>
  <c r="BC125" i="89"/>
  <c r="BG126" i="89" a="1"/>
  <c r="BG126" i="89" s="1"/>
  <c r="BC127" i="89"/>
  <c r="S108" i="89"/>
  <c r="S112" i="89" s="1"/>
  <c r="BE134" i="89"/>
  <c r="S135" i="89"/>
  <c r="X135" i="89"/>
  <c r="AF135" i="89"/>
  <c r="BD135" i="89"/>
  <c r="AC161" i="90" l="1"/>
  <c r="AA161" i="90" s="1"/>
  <c r="BE135" i="89"/>
  <c r="S136" i="89"/>
  <c r="AF136" i="89"/>
  <c r="AF137" i="89"/>
  <c r="AN137" i="89"/>
  <c r="AF138" i="89"/>
  <c r="AF139" i="89"/>
  <c r="R140" i="89"/>
  <c r="AF140" i="89"/>
  <c r="N141" i="89"/>
  <c r="R141" i="89"/>
  <c r="AF141" i="89"/>
  <c r="AF142" i="89"/>
  <c r="N144" i="89"/>
  <c r="O144" i="89"/>
  <c r="P144" i="89"/>
  <c r="Q144" i="89"/>
  <c r="R144" i="89"/>
  <c r="S144" i="89"/>
  <c r="T144" i="89"/>
  <c r="U144" i="89"/>
  <c r="V144" i="89"/>
  <c r="W144" i="89"/>
  <c r="X144" i="89"/>
  <c r="AA144" i="89"/>
  <c r="AB144" i="89"/>
  <c r="AC144" i="89"/>
  <c r="AD144" i="89"/>
  <c r="AE144" i="89"/>
  <c r="AF144" i="89"/>
  <c r="BC145" i="89"/>
  <c r="BC147" i="89"/>
  <c r="AB150" i="89"/>
  <c r="AC150" i="89"/>
  <c r="AF150" i="89"/>
  <c r="AA151" i="89"/>
  <c r="AD155" i="89"/>
  <c r="AF155" i="89"/>
  <c r="AN156" i="89"/>
  <c r="AO156" i="89"/>
  <c r="AP156" i="89"/>
  <c r="AQ156" i="89"/>
  <c r="AB157" i="89"/>
  <c r="AB160" i="89" s="1"/>
  <c r="AB158" i="89"/>
  <c r="Z158" i="89" s="1"/>
  <c r="AB159" i="89"/>
  <c r="Z159" i="89" s="1"/>
  <c r="Z166" i="89"/>
  <c r="AA166" i="89"/>
  <c r="AB166" i="89"/>
  <c r="AC166" i="89"/>
  <c r="AD166" i="89"/>
  <c r="AE166" i="89"/>
  <c r="AF166" i="89"/>
  <c r="BB168" i="89"/>
  <c r="BC174" i="89"/>
  <c r="BD174" i="89"/>
  <c r="BG174" i="89"/>
  <c r="BB175" i="89"/>
  <c r="BE179" i="89"/>
  <c r="BG179" i="89"/>
  <c r="BC181" i="89"/>
  <c r="BC182" i="89" s="1"/>
  <c r="BA182" i="89" s="1"/>
  <c r="BA190" i="89"/>
  <c r="BB190" i="89"/>
  <c r="BC190" i="89"/>
  <c r="BD190" i="89"/>
  <c r="BE190" i="89"/>
  <c r="BF190" i="89"/>
  <c r="BG190" i="89"/>
  <c r="BA194" i="89"/>
  <c r="AS227" i="89"/>
  <c r="AT227" i="89"/>
  <c r="AU227" i="89"/>
  <c r="AV227" i="89"/>
  <c r="AW227" i="89"/>
  <c r="AX227" i="89"/>
  <c r="AY227" i="89"/>
  <c r="BA242" i="89"/>
  <c r="BB242" i="89"/>
  <c r="BC242" i="89"/>
  <c r="BD242" i="89"/>
  <c r="BE242" i="89"/>
  <c r="BF242" i="89"/>
  <c r="BG242" i="89"/>
  <c r="BI243" i="89"/>
  <c r="BK243" i="89"/>
  <c r="U181" i="86"/>
  <c r="K1" i="8"/>
  <c r="L1" i="8"/>
  <c r="M1" i="8"/>
  <c r="N1" i="8"/>
  <c r="O1" i="8"/>
  <c r="P1" i="8"/>
  <c r="Q1" i="8"/>
  <c r="K2" i="8"/>
  <c r="L2" i="8"/>
  <c r="M2" i="8"/>
  <c r="N2" i="8"/>
  <c r="O2" i="8"/>
  <c r="P2" i="8"/>
  <c r="Q2" i="8"/>
  <c r="AE2" i="8"/>
  <c r="AD2" i="8"/>
  <c r="AC2" i="8"/>
  <c r="AB2" i="8"/>
  <c r="AA2" i="8"/>
  <c r="Z2" i="8"/>
  <c r="Y2" i="8"/>
  <c r="X2" i="8"/>
  <c r="W2" i="8"/>
  <c r="AE1" i="8"/>
  <c r="AD1" i="8"/>
  <c r="AC1" i="8"/>
  <c r="AB1" i="8"/>
  <c r="AA1" i="8"/>
  <c r="Z1" i="8"/>
  <c r="Y1" i="8"/>
  <c r="X1" i="8"/>
  <c r="W1" i="8"/>
  <c r="AK2" i="8"/>
  <c r="AJ2" i="8"/>
  <c r="AI2" i="8"/>
  <c r="AH2" i="8"/>
  <c r="AG2" i="8"/>
  <c r="AF2" i="8"/>
  <c r="AK1" i="8"/>
  <c r="AJ1" i="8"/>
  <c r="AI1" i="8"/>
  <c r="AH1" i="8"/>
  <c r="AG1" i="8"/>
  <c r="AF1" i="8"/>
  <c r="U152" i="8"/>
  <c r="T152" i="8"/>
  <c r="S152" i="8"/>
  <c r="R152" i="8"/>
  <c r="R133" i="8"/>
  <c r="U118" i="8"/>
  <c r="U122" i="8" s="1"/>
  <c r="S80" i="8"/>
  <c r="R80" i="8"/>
  <c r="AC223" i="8"/>
  <c r="AB223" i="8"/>
  <c r="AA223" i="8"/>
  <c r="Z223" i="8"/>
  <c r="Y223" i="8"/>
  <c r="X223" i="8"/>
  <c r="W223" i="8"/>
  <c r="AK233" i="8"/>
  <c r="AJ233" i="8"/>
  <c r="AI233" i="8"/>
  <c r="AH233" i="8"/>
  <c r="AG233" i="8"/>
  <c r="AF233" i="8"/>
  <c r="AE233" i="8"/>
  <c r="AE185" i="8"/>
  <c r="AK181" i="8"/>
  <c r="AJ181" i="8"/>
  <c r="AI181" i="8"/>
  <c r="AH181" i="8"/>
  <c r="AG181" i="8"/>
  <c r="AF181" i="8"/>
  <c r="AE181" i="8"/>
  <c r="AG173" i="8"/>
  <c r="AF172" i="8"/>
  <c r="AH171" i="8"/>
  <c r="AE171" i="8"/>
  <c r="AJ169" i="8"/>
  <c r="AF164" i="8"/>
  <c r="AG143" i="8"/>
  <c r="AG141" i="8"/>
  <c r="AK126" i="8"/>
  <c r="AJ126" i="8"/>
  <c r="AI126" i="8"/>
  <c r="AH126" i="8"/>
  <c r="AG126" i="8"/>
  <c r="AF126" i="8"/>
  <c r="AE126" i="8"/>
  <c r="AK125" i="8"/>
  <c r="AJ125" i="8"/>
  <c r="AI125" i="8"/>
  <c r="AH125" i="8"/>
  <c r="AG125" i="8"/>
  <c r="AF125" i="8"/>
  <c r="AE125" i="8"/>
  <c r="AE110" i="8"/>
  <c r="AF102" i="8"/>
  <c r="AI94" i="8"/>
  <c r="AK88" i="8"/>
  <c r="AK86" i="8"/>
  <c r="AK40" i="8"/>
  <c r="AH40" i="8"/>
  <c r="AG40" i="8"/>
  <c r="AK39" i="8"/>
  <c r="AH39" i="8"/>
  <c r="AG39" i="8"/>
  <c r="AK38" i="8"/>
  <c r="AH38" i="8"/>
  <c r="AG38" i="8"/>
  <c r="AK37" i="8"/>
  <c r="AH37" i="8"/>
  <c r="AG37" i="8"/>
  <c r="AK36" i="8"/>
  <c r="AH36" i="8"/>
  <c r="AG36" i="8"/>
  <c r="AK35" i="8"/>
  <c r="AH35" i="8"/>
  <c r="AG35" i="8"/>
  <c r="AK34" i="8"/>
  <c r="AH34" i="8"/>
  <c r="AG34" i="8"/>
  <c r="AK33" i="8"/>
  <c r="AH33" i="8"/>
  <c r="AG33" i="8"/>
  <c r="AK32" i="8"/>
  <c r="AH32" i="8"/>
  <c r="AG32" i="8"/>
  <c r="AK31" i="8"/>
  <c r="AH31" i="8"/>
  <c r="AG31" i="8"/>
  <c r="AK30" i="8"/>
  <c r="AH30" i="8"/>
  <c r="AG30" i="8"/>
  <c r="AK29" i="8"/>
  <c r="AH29" i="8"/>
  <c r="AG29" i="8"/>
  <c r="AK25" i="8"/>
  <c r="AJ25" i="8"/>
  <c r="AI25" i="8"/>
  <c r="AH25" i="8"/>
  <c r="AG25" i="8"/>
  <c r="AF25" i="8"/>
  <c r="AE25" i="8"/>
  <c r="AK24" i="8"/>
  <c r="AJ24" i="8"/>
  <c r="AI24" i="8"/>
  <c r="AH24" i="8"/>
  <c r="AG24" i="8"/>
  <c r="AF24" i="8"/>
  <c r="AE24" i="8"/>
  <c r="AH130" i="8"/>
  <c r="AH131" i="8"/>
  <c r="AF110" i="8"/>
  <c r="AC162" i="90" l="1"/>
  <c r="Z160" i="89"/>
  <c r="AB161" i="89"/>
  <c r="Z161" i="89" s="1"/>
  <c r="AB162" i="89"/>
  <c r="Z162" i="89" s="1"/>
  <c r="BA181" i="89"/>
  <c r="Z157" i="89"/>
  <c r="BC183" i="89"/>
  <c r="BA183" i="89" s="1"/>
  <c r="V8" i="89"/>
  <c r="BK4" i="89"/>
  <c r="AJ122" i="8" a="1"/>
  <c r="AJ122" i="8" s="1"/>
  <c r="AK122" i="8" a="1"/>
  <c r="AK122" i="8" s="1"/>
  <c r="AI131" i="8"/>
  <c r="AG121" i="8"/>
  <c r="AE122" i="8"/>
  <c r="AF122" i="8"/>
  <c r="AG174" i="8"/>
  <c r="AG123" i="8"/>
  <c r="AG175" i="8"/>
  <c r="AI130" i="8"/>
  <c r="AA162" i="90" l="1"/>
  <c r="BK6" i="90"/>
  <c r="BK5" i="90"/>
  <c r="BK4" i="90"/>
  <c r="BC184" i="89"/>
  <c r="BA184" i="89" s="1"/>
  <c r="AG176" i="8"/>
  <c r="AG177" i="8" s="1"/>
  <c r="BC185" i="89" l="1"/>
  <c r="BA185" i="89" s="1"/>
  <c r="Y238" i="86"/>
  <c r="W238" i="86"/>
  <c r="U236" i="86"/>
  <c r="T236" i="86"/>
  <c r="S236" i="86"/>
  <c r="R236" i="86"/>
  <c r="Q236" i="86"/>
  <c r="P236" i="86"/>
  <c r="O236" i="86"/>
  <c r="M226" i="86"/>
  <c r="L226" i="86"/>
  <c r="K226" i="86"/>
  <c r="J226" i="86"/>
  <c r="I226" i="86"/>
  <c r="H226" i="86"/>
  <c r="G226" i="86"/>
  <c r="O188" i="86"/>
  <c r="U184" i="86"/>
  <c r="T184" i="86"/>
  <c r="S184" i="86"/>
  <c r="R184" i="86"/>
  <c r="Q184" i="86"/>
  <c r="P184" i="86"/>
  <c r="O184" i="86"/>
  <c r="Q176" i="86"/>
  <c r="Q177" i="86" s="1"/>
  <c r="Q178" i="86" s="1"/>
  <c r="P175" i="86"/>
  <c r="R174" i="86"/>
  <c r="O174" i="86"/>
  <c r="T172" i="86"/>
  <c r="P167" i="86"/>
  <c r="E155" i="86"/>
  <c r="D155" i="86"/>
  <c r="C155" i="86"/>
  <c r="B155" i="86"/>
  <c r="Q146" i="86"/>
  <c r="Q144" i="86"/>
  <c r="B136" i="86"/>
  <c r="U129" i="86"/>
  <c r="T129" i="86"/>
  <c r="S129" i="86"/>
  <c r="R129" i="86"/>
  <c r="Q129" i="86"/>
  <c r="P129" i="86"/>
  <c r="O129" i="86"/>
  <c r="U128" i="86"/>
  <c r="T128" i="86"/>
  <c r="S128" i="86"/>
  <c r="R128" i="86"/>
  <c r="Q128" i="86"/>
  <c r="P128" i="86"/>
  <c r="O128" i="86"/>
  <c r="E121" i="86"/>
  <c r="E125" i="86" s="1"/>
  <c r="O113" i="86"/>
  <c r="P105" i="86"/>
  <c r="S97" i="86"/>
  <c r="U91" i="86"/>
  <c r="U89" i="86"/>
  <c r="C83" i="86"/>
  <c r="B83" i="86"/>
  <c r="U43" i="86"/>
  <c r="R43" i="86"/>
  <c r="Q43" i="86"/>
  <c r="U42" i="86"/>
  <c r="R42" i="86"/>
  <c r="Q42" i="86"/>
  <c r="U41" i="86"/>
  <c r="R41" i="86"/>
  <c r="Q41" i="86"/>
  <c r="U40" i="86"/>
  <c r="R40" i="86"/>
  <c r="Q40" i="86"/>
  <c r="U39" i="86"/>
  <c r="R39" i="86"/>
  <c r="Q39" i="86"/>
  <c r="U38" i="86"/>
  <c r="R38" i="86"/>
  <c r="Q38" i="86"/>
  <c r="U37" i="86"/>
  <c r="R37" i="86"/>
  <c r="Q37" i="86"/>
  <c r="U36" i="86"/>
  <c r="R36" i="86"/>
  <c r="Q36" i="86"/>
  <c r="U35" i="86"/>
  <c r="R35" i="86"/>
  <c r="Q35" i="86"/>
  <c r="U34" i="86"/>
  <c r="R34" i="86"/>
  <c r="Q34" i="86"/>
  <c r="U33" i="86"/>
  <c r="R33" i="86"/>
  <c r="Q33" i="86"/>
  <c r="U32" i="86"/>
  <c r="R32" i="86"/>
  <c r="Q32" i="86"/>
  <c r="U28" i="86"/>
  <c r="T28" i="86"/>
  <c r="S28" i="86"/>
  <c r="R28" i="86"/>
  <c r="Q28" i="86"/>
  <c r="P28" i="86"/>
  <c r="O28" i="86"/>
  <c r="U27" i="86"/>
  <c r="T27" i="86"/>
  <c r="S27" i="86"/>
  <c r="R27" i="86"/>
  <c r="Q27" i="86"/>
  <c r="P27" i="86"/>
  <c r="O27" i="86"/>
  <c r="X7" i="86"/>
  <c r="X6" i="86"/>
  <c r="Y1" i="86"/>
  <c r="X1" i="86"/>
  <c r="U1" i="86"/>
  <c r="T1" i="86"/>
  <c r="S1" i="86"/>
  <c r="R1" i="86"/>
  <c r="Q1" i="86"/>
  <c r="P1" i="86"/>
  <c r="O1" i="86"/>
  <c r="N1" i="86"/>
  <c r="M1" i="86"/>
  <c r="L1" i="86"/>
  <c r="K1" i="86"/>
  <c r="J1" i="86"/>
  <c r="I1" i="86"/>
  <c r="H1" i="86"/>
  <c r="G1" i="86"/>
  <c r="F1" i="86"/>
  <c r="E1" i="86"/>
  <c r="D1" i="86"/>
  <c r="C1" i="86"/>
  <c r="B1" i="86"/>
  <c r="A1" i="86"/>
  <c r="Y3" i="86" s="1"/>
  <c r="BX232" i="84"/>
  <c r="BV232" i="84"/>
  <c r="BW7" i="84" s="1"/>
  <c r="BL228" i="84"/>
  <c r="BK228" i="84"/>
  <c r="BJ228" i="84"/>
  <c r="BI228" i="84"/>
  <c r="BH228" i="84"/>
  <c r="BG228" i="84"/>
  <c r="BF228" i="84"/>
  <c r="BT197" i="84"/>
  <c r="BS197" i="84"/>
  <c r="BR197" i="84"/>
  <c r="BQ197" i="84"/>
  <c r="BP197" i="84"/>
  <c r="BO197" i="84"/>
  <c r="BN197" i="84"/>
  <c r="BN152" i="84"/>
  <c r="BD152" i="84"/>
  <c r="BC152" i="84"/>
  <c r="BB152" i="84"/>
  <c r="BA152" i="84"/>
  <c r="BO146" i="84"/>
  <c r="S143" i="84"/>
  <c r="R143" i="84"/>
  <c r="Q143" i="84"/>
  <c r="P143" i="84"/>
  <c r="O143" i="84"/>
  <c r="N143" i="84"/>
  <c r="M143" i="84"/>
  <c r="L143" i="84"/>
  <c r="K143" i="84"/>
  <c r="J143" i="84"/>
  <c r="I143" i="84"/>
  <c r="H143" i="84"/>
  <c r="G143" i="84"/>
  <c r="F143" i="84"/>
  <c r="E143" i="84"/>
  <c r="S140" i="84"/>
  <c r="E140" i="84"/>
  <c r="S136" i="84"/>
  <c r="J135" i="84"/>
  <c r="J134" i="84"/>
  <c r="BA133" i="84"/>
  <c r="R133" i="84"/>
  <c r="S135" i="84" s="1"/>
  <c r="J133" i="84"/>
  <c r="BP131" i="84"/>
  <c r="S131" i="84"/>
  <c r="B131" i="84"/>
  <c r="U130" i="84"/>
  <c r="S130" i="84"/>
  <c r="D130" i="84"/>
  <c r="B130" i="84"/>
  <c r="BP129" i="84"/>
  <c r="U129" i="84"/>
  <c r="S129" i="84"/>
  <c r="J129" i="84"/>
  <c r="D129" i="84"/>
  <c r="B129" i="84"/>
  <c r="U128" i="84"/>
  <c r="S128" i="84"/>
  <c r="J128" i="84"/>
  <c r="D128" i="84"/>
  <c r="B128" i="84"/>
  <c r="AA127" i="84"/>
  <c r="U127" i="84"/>
  <c r="S127" i="84"/>
  <c r="J127" i="84"/>
  <c r="D127" i="84"/>
  <c r="B127" i="84"/>
  <c r="AA126" i="84"/>
  <c r="U126" i="84"/>
  <c r="S126" i="84"/>
  <c r="J126" i="84"/>
  <c r="D126" i="84"/>
  <c r="B126" i="84"/>
  <c r="AA125" i="84"/>
  <c r="U125" i="84"/>
  <c r="S125" i="84"/>
  <c r="J125" i="84"/>
  <c r="D125" i="84"/>
  <c r="B125" i="84"/>
  <c r="AA124" i="84"/>
  <c r="U124" i="84"/>
  <c r="S124" i="84"/>
  <c r="J124" i="84"/>
  <c r="D124" i="84"/>
  <c r="B124" i="84"/>
  <c r="AA123" i="84"/>
  <c r="U123" i="84"/>
  <c r="S123" i="84"/>
  <c r="J123" i="84"/>
  <c r="D123" i="84"/>
  <c r="B123" i="84"/>
  <c r="AA122" i="84"/>
  <c r="U122" i="84"/>
  <c r="S122" i="84"/>
  <c r="J122" i="84"/>
  <c r="D122" i="84"/>
  <c r="B122" i="84"/>
  <c r="AA121" i="84"/>
  <c r="U121" i="84"/>
  <c r="S121" i="84"/>
  <c r="J121" i="84"/>
  <c r="D121" i="84"/>
  <c r="B121" i="84"/>
  <c r="AA120" i="84"/>
  <c r="U120" i="84"/>
  <c r="S120" i="84"/>
  <c r="J120" i="84"/>
  <c r="D120" i="84"/>
  <c r="B120" i="84"/>
  <c r="AA119" i="84"/>
  <c r="U119" i="84"/>
  <c r="S119" i="84"/>
  <c r="J119" i="84"/>
  <c r="D119" i="84"/>
  <c r="B119" i="84"/>
  <c r="BD118" i="84"/>
  <c r="BD122" i="84" s="1"/>
  <c r="AA118" i="84"/>
  <c r="U118" i="84"/>
  <c r="S118" i="84"/>
  <c r="J118" i="84"/>
  <c r="D118" i="84"/>
  <c r="B118" i="84"/>
  <c r="AA117" i="84"/>
  <c r="U117" i="84"/>
  <c r="S117" i="84"/>
  <c r="J117" i="84"/>
  <c r="D117" i="84"/>
  <c r="B117" i="84"/>
  <c r="AA116" i="84"/>
  <c r="U116" i="84"/>
  <c r="S116" i="84"/>
  <c r="J116" i="84"/>
  <c r="D116" i="84"/>
  <c r="B116" i="84"/>
  <c r="AA115" i="84"/>
  <c r="U115" i="84"/>
  <c r="S115" i="84"/>
  <c r="J115" i="84"/>
  <c r="D115" i="84"/>
  <c r="BT114" i="84"/>
  <c r="BS114" i="84"/>
  <c r="BR114" i="84"/>
  <c r="BQ114" i="84"/>
  <c r="BP114" i="84"/>
  <c r="BO114" i="84"/>
  <c r="BN114" i="84"/>
  <c r="AA114" i="84"/>
  <c r="U114" i="84"/>
  <c r="S114" i="84"/>
  <c r="J114" i="84"/>
  <c r="D114" i="84"/>
  <c r="BT113" i="84"/>
  <c r="BS113" i="84"/>
  <c r="BR113" i="84"/>
  <c r="BQ113" i="84"/>
  <c r="BP113" i="84"/>
  <c r="BO113" i="84"/>
  <c r="BN113" i="84"/>
  <c r="AA113" i="84"/>
  <c r="U113" i="84"/>
  <c r="S113" i="84"/>
  <c r="J113" i="84"/>
  <c r="D113" i="84"/>
  <c r="AA112" i="84"/>
  <c r="U112" i="84"/>
  <c r="S112" i="84"/>
  <c r="J112" i="84"/>
  <c r="D112" i="84"/>
  <c r="AA111" i="84"/>
  <c r="U111" i="84"/>
  <c r="S111" i="84"/>
  <c r="J111" i="84"/>
  <c r="D111" i="84"/>
  <c r="AA110" i="84"/>
  <c r="U110" i="84"/>
  <c r="S110" i="84"/>
  <c r="J110" i="84"/>
  <c r="D110" i="84"/>
  <c r="AA109" i="84"/>
  <c r="U109" i="84"/>
  <c r="S109" i="84"/>
  <c r="J109" i="84"/>
  <c r="D109" i="84"/>
  <c r="AA108" i="84"/>
  <c r="U108" i="84"/>
  <c r="S108" i="84"/>
  <c r="J108" i="84"/>
  <c r="D108" i="84"/>
  <c r="AA107" i="84"/>
  <c r="U107" i="84"/>
  <c r="S107" i="84"/>
  <c r="J107" i="84"/>
  <c r="D107" i="84"/>
  <c r="AA106" i="84"/>
  <c r="U106" i="84"/>
  <c r="S106" i="84"/>
  <c r="J106" i="84"/>
  <c r="D106" i="84"/>
  <c r="AA105" i="84"/>
  <c r="U105" i="84"/>
  <c r="S105" i="84"/>
  <c r="J105" i="84"/>
  <c r="D105" i="84"/>
  <c r="AA104" i="84"/>
  <c r="U104" i="84"/>
  <c r="S104" i="84"/>
  <c r="J104" i="84"/>
  <c r="D104" i="84"/>
  <c r="U103" i="84"/>
  <c r="S103" i="84"/>
  <c r="D103" i="84"/>
  <c r="AA102" i="84"/>
  <c r="U102" i="84"/>
  <c r="S102" i="84"/>
  <c r="J102" i="84"/>
  <c r="D102" i="84"/>
  <c r="AA101" i="84"/>
  <c r="U101" i="84"/>
  <c r="S101" i="84"/>
  <c r="J101" i="84"/>
  <c r="D101" i="84"/>
  <c r="AA100" i="84"/>
  <c r="U100" i="84"/>
  <c r="S100" i="84"/>
  <c r="J100" i="84"/>
  <c r="D100" i="84"/>
  <c r="AA99" i="84"/>
  <c r="U99" i="84"/>
  <c r="S99" i="84"/>
  <c r="J99" i="84"/>
  <c r="D99" i="84"/>
  <c r="BN98" i="84"/>
  <c r="U98" i="84"/>
  <c r="S98" i="84"/>
  <c r="D98" i="84"/>
  <c r="AA97" i="84"/>
  <c r="U97" i="84"/>
  <c r="S97" i="84"/>
  <c r="J97" i="84"/>
  <c r="D97" i="84"/>
  <c r="AA96" i="84"/>
  <c r="U96" i="84"/>
  <c r="S96" i="84"/>
  <c r="J96" i="84"/>
  <c r="D96" i="84"/>
  <c r="U95" i="84"/>
  <c r="S95" i="84"/>
  <c r="D95" i="84"/>
  <c r="U94" i="84"/>
  <c r="S94" i="84"/>
  <c r="D94" i="84"/>
  <c r="AA93" i="84"/>
  <c r="AA94" i="84" s="1"/>
  <c r="U93" i="84"/>
  <c r="S93" i="84"/>
  <c r="J93" i="84"/>
  <c r="D93" i="84"/>
  <c r="BO90" i="84"/>
  <c r="AB89" i="84"/>
  <c r="AA89" i="84"/>
  <c r="Z89" i="84"/>
  <c r="Y89" i="84"/>
  <c r="X89" i="84"/>
  <c r="W89" i="84"/>
  <c r="V89" i="84"/>
  <c r="S89" i="84"/>
  <c r="R89" i="84"/>
  <c r="Q89" i="84"/>
  <c r="P89" i="84"/>
  <c r="O89" i="84"/>
  <c r="N89" i="84"/>
  <c r="M89" i="84"/>
  <c r="L89" i="84"/>
  <c r="K89" i="84"/>
  <c r="J89" i="84"/>
  <c r="I89" i="84"/>
  <c r="H89" i="84"/>
  <c r="G89" i="84"/>
  <c r="F89" i="84"/>
  <c r="E89" i="84"/>
  <c r="AB88" i="84"/>
  <c r="AA88" i="84"/>
  <c r="Z88" i="84"/>
  <c r="Y88" i="84"/>
  <c r="X88" i="84"/>
  <c r="W88" i="84"/>
  <c r="V88" i="84"/>
  <c r="S88" i="84"/>
  <c r="R88" i="84"/>
  <c r="Q88" i="84"/>
  <c r="P88" i="84"/>
  <c r="O88" i="84"/>
  <c r="N88" i="84"/>
  <c r="M88" i="84"/>
  <c r="L88" i="84"/>
  <c r="K88" i="84"/>
  <c r="J88" i="84"/>
  <c r="I88" i="84"/>
  <c r="H88" i="84"/>
  <c r="G88" i="84"/>
  <c r="F88" i="84"/>
  <c r="E88" i="84"/>
  <c r="BR82" i="84"/>
  <c r="S78" i="84"/>
  <c r="R78" i="84"/>
  <c r="BT76" i="84"/>
  <c r="AS76" i="84"/>
  <c r="AR76" i="84"/>
  <c r="AQ76" i="84"/>
  <c r="AP76" i="84"/>
  <c r="AO76" i="84"/>
  <c r="AN76" i="84"/>
  <c r="AM76" i="84"/>
  <c r="AL76" i="84"/>
  <c r="AK76" i="84"/>
  <c r="AJ76" i="84"/>
  <c r="AI76" i="84"/>
  <c r="AH76" i="84"/>
  <c r="AG76" i="84"/>
  <c r="AF76" i="84"/>
  <c r="AE76" i="84"/>
  <c r="S76" i="84"/>
  <c r="R76" i="84"/>
  <c r="Q76" i="84"/>
  <c r="P76" i="84"/>
  <c r="O76" i="84"/>
  <c r="N76" i="84"/>
  <c r="M76" i="84"/>
  <c r="L76" i="84"/>
  <c r="K76" i="84"/>
  <c r="J76" i="84"/>
  <c r="I76" i="84"/>
  <c r="H76" i="84"/>
  <c r="G76" i="84"/>
  <c r="F76" i="84"/>
  <c r="E76" i="84"/>
  <c r="BT74" i="84"/>
  <c r="AS73" i="84"/>
  <c r="AE73" i="84"/>
  <c r="S71" i="84"/>
  <c r="E71" i="84"/>
  <c r="AS69" i="84"/>
  <c r="AS68" i="84"/>
  <c r="AJ68" i="84"/>
  <c r="AJ67" i="84"/>
  <c r="S67" i="84"/>
  <c r="AR66" i="84"/>
  <c r="AJ66" i="84"/>
  <c r="AS64" i="84"/>
  <c r="X64" i="84"/>
  <c r="S64" i="84"/>
  <c r="R64" i="84"/>
  <c r="L64" i="84"/>
  <c r="O64" i="84" s="1"/>
  <c r="G64" i="84"/>
  <c r="AS63" i="84"/>
  <c r="AD63" i="84"/>
  <c r="X63" i="84"/>
  <c r="U63" i="84"/>
  <c r="S63" i="84"/>
  <c r="R63" i="84"/>
  <c r="L63" i="84"/>
  <c r="O63" i="84" s="1"/>
  <c r="G63" i="84"/>
  <c r="D63" i="84"/>
  <c r="AS62" i="84"/>
  <c r="AD62" i="84"/>
  <c r="X62" i="84"/>
  <c r="U62" i="84"/>
  <c r="S62" i="84"/>
  <c r="R62" i="84"/>
  <c r="L62" i="84"/>
  <c r="O62" i="84" s="1"/>
  <c r="G62" i="84"/>
  <c r="D62" i="84"/>
  <c r="AS61" i="84"/>
  <c r="AD61" i="84"/>
  <c r="X61" i="84"/>
  <c r="U61" i="84"/>
  <c r="S61" i="84"/>
  <c r="R61" i="84"/>
  <c r="L61" i="84"/>
  <c r="O61" i="84" s="1"/>
  <c r="P61" i="84" s="1"/>
  <c r="G61" i="84"/>
  <c r="D61" i="84"/>
  <c r="AS60" i="84"/>
  <c r="AJ60" i="84"/>
  <c r="AD60" i="84"/>
  <c r="X60" i="84"/>
  <c r="U60" i="84"/>
  <c r="S60" i="84"/>
  <c r="R60" i="84"/>
  <c r="L60" i="84"/>
  <c r="O60" i="84" s="1"/>
  <c r="Q60" i="84" s="1"/>
  <c r="G60" i="84"/>
  <c r="D60" i="84"/>
  <c r="AS59" i="84"/>
  <c r="AJ59" i="84"/>
  <c r="AD59" i="84"/>
  <c r="X59" i="84"/>
  <c r="U59" i="84"/>
  <c r="S59" i="84"/>
  <c r="R59" i="84"/>
  <c r="O59" i="84"/>
  <c r="L59" i="84"/>
  <c r="G59" i="84"/>
  <c r="D59" i="84"/>
  <c r="AS58" i="84"/>
  <c r="AJ58" i="84"/>
  <c r="AD58" i="84"/>
  <c r="X58" i="84"/>
  <c r="U58" i="84"/>
  <c r="S58" i="84"/>
  <c r="R58" i="84"/>
  <c r="O58" i="84"/>
  <c r="Q58" i="84" s="1"/>
  <c r="L58" i="84"/>
  <c r="G58" i="84"/>
  <c r="D58" i="84"/>
  <c r="AS57" i="84"/>
  <c r="AJ57" i="84"/>
  <c r="AD57" i="84"/>
  <c r="X57" i="84"/>
  <c r="U57" i="84"/>
  <c r="S57" i="84"/>
  <c r="R57" i="84"/>
  <c r="O57" i="84"/>
  <c r="Q57" i="84" s="1"/>
  <c r="L57" i="84"/>
  <c r="G57" i="84"/>
  <c r="D57" i="84"/>
  <c r="AS56" i="84"/>
  <c r="AJ56" i="84"/>
  <c r="AD56" i="84"/>
  <c r="X56" i="84"/>
  <c r="U56" i="84"/>
  <c r="S56" i="84"/>
  <c r="R56" i="84"/>
  <c r="L56" i="84"/>
  <c r="O56" i="84" s="1"/>
  <c r="G56" i="84"/>
  <c r="D56" i="84"/>
  <c r="AS55" i="84"/>
  <c r="AJ55" i="84"/>
  <c r="AD55" i="84"/>
  <c r="X55" i="84"/>
  <c r="U55" i="84"/>
  <c r="S55" i="84"/>
  <c r="R55" i="84"/>
  <c r="L55" i="84"/>
  <c r="O55" i="84" s="1"/>
  <c r="G55" i="84"/>
  <c r="D55" i="84"/>
  <c r="AS54" i="84"/>
  <c r="AJ54" i="84"/>
  <c r="AD54" i="84"/>
  <c r="X54" i="84"/>
  <c r="U54" i="84"/>
  <c r="S54" i="84"/>
  <c r="R54" i="84"/>
  <c r="L54" i="84"/>
  <c r="O54" i="84" s="1"/>
  <c r="P54" i="84" s="1"/>
  <c r="G54" i="84"/>
  <c r="D54" i="84"/>
  <c r="AS53" i="84"/>
  <c r="AJ53" i="84"/>
  <c r="AD53" i="84"/>
  <c r="X53" i="84"/>
  <c r="U53" i="84"/>
  <c r="S53" i="84"/>
  <c r="R53" i="84"/>
  <c r="Q53" i="84"/>
  <c r="L53" i="84"/>
  <c r="O53" i="84" s="1"/>
  <c r="P53" i="84" s="1"/>
  <c r="G53" i="84"/>
  <c r="D53" i="84"/>
  <c r="AS52" i="84"/>
  <c r="AJ52" i="84"/>
  <c r="AD52" i="84"/>
  <c r="X52" i="84"/>
  <c r="U52" i="84"/>
  <c r="S52" i="84"/>
  <c r="R52" i="84"/>
  <c r="O52" i="84"/>
  <c r="Q52" i="84" s="1"/>
  <c r="L52" i="84"/>
  <c r="G52" i="84"/>
  <c r="D52" i="84"/>
  <c r="AS51" i="84"/>
  <c r="AJ51" i="84"/>
  <c r="AD51" i="84"/>
  <c r="X51" i="84"/>
  <c r="U51" i="84"/>
  <c r="S51" i="84"/>
  <c r="R51" i="84"/>
  <c r="O51" i="84"/>
  <c r="Q51" i="84" s="1"/>
  <c r="L51" i="84"/>
  <c r="G51" i="84"/>
  <c r="D51" i="84"/>
  <c r="AS50" i="84"/>
  <c r="AJ50" i="84"/>
  <c r="AD50" i="84"/>
  <c r="X50" i="84"/>
  <c r="U50" i="84"/>
  <c r="S50" i="84"/>
  <c r="R50" i="84"/>
  <c r="Q50" i="84"/>
  <c r="O50" i="84"/>
  <c r="P50" i="84" s="1"/>
  <c r="L50" i="84"/>
  <c r="G50" i="84"/>
  <c r="D50" i="84"/>
  <c r="AS49" i="84"/>
  <c r="AJ49" i="84"/>
  <c r="AD49" i="84"/>
  <c r="X49" i="84"/>
  <c r="U49" i="84"/>
  <c r="S49" i="84"/>
  <c r="R49" i="84"/>
  <c r="O49" i="84"/>
  <c r="Q49" i="84" s="1"/>
  <c r="L49" i="84"/>
  <c r="G49" i="84"/>
  <c r="D49" i="84"/>
  <c r="B49" i="84"/>
  <c r="AS48" i="84"/>
  <c r="AJ48" i="84"/>
  <c r="AD48" i="84"/>
  <c r="X48" i="84"/>
  <c r="U48" i="84"/>
  <c r="S48" i="84"/>
  <c r="R48" i="84"/>
  <c r="O48" i="84"/>
  <c r="Q48" i="84" s="1"/>
  <c r="L48" i="84"/>
  <c r="G48" i="84"/>
  <c r="D48" i="84"/>
  <c r="AS47" i="84"/>
  <c r="AJ47" i="84"/>
  <c r="AD47" i="84"/>
  <c r="X47" i="84"/>
  <c r="U47" i="84"/>
  <c r="S47" i="84"/>
  <c r="R47" i="84"/>
  <c r="L47" i="84"/>
  <c r="O47" i="84" s="1"/>
  <c r="G47" i="84"/>
  <c r="D47" i="84"/>
  <c r="AS46" i="84"/>
  <c r="AJ46" i="84"/>
  <c r="AD46" i="84"/>
  <c r="X46" i="84"/>
  <c r="U46" i="84"/>
  <c r="S46" i="84"/>
  <c r="R46" i="84"/>
  <c r="L46" i="84"/>
  <c r="O46" i="84" s="1"/>
  <c r="G46" i="84"/>
  <c r="D46" i="84"/>
  <c r="AS45" i="84"/>
  <c r="AJ45" i="84"/>
  <c r="AD45" i="84"/>
  <c r="X45" i="84"/>
  <c r="U45" i="84"/>
  <c r="S45" i="84"/>
  <c r="R45" i="84"/>
  <c r="L45" i="84"/>
  <c r="O45" i="84" s="1"/>
  <c r="G45" i="84"/>
  <c r="D45" i="84"/>
  <c r="AS44" i="84"/>
  <c r="AJ44" i="84"/>
  <c r="AD44" i="84"/>
  <c r="X44" i="84"/>
  <c r="U44" i="84"/>
  <c r="S44" i="84"/>
  <c r="R44" i="84"/>
  <c r="Q44" i="84"/>
  <c r="L44" i="84"/>
  <c r="O44" i="84" s="1"/>
  <c r="P44" i="84" s="1"/>
  <c r="G44" i="84"/>
  <c r="D44" i="84"/>
  <c r="AS43" i="84"/>
  <c r="AJ43" i="84"/>
  <c r="AD43" i="84"/>
  <c r="X43" i="84"/>
  <c r="U43" i="84"/>
  <c r="S43" i="84"/>
  <c r="R43" i="84"/>
  <c r="L43" i="84"/>
  <c r="O43" i="84" s="1"/>
  <c r="Q43" i="84" s="1"/>
  <c r="G43" i="84"/>
  <c r="D43" i="84"/>
  <c r="AS42" i="84"/>
  <c r="AJ42" i="84"/>
  <c r="AD42" i="84"/>
  <c r="X42" i="84"/>
  <c r="U42" i="84"/>
  <c r="S42" i="84"/>
  <c r="R42" i="84"/>
  <c r="O42" i="84"/>
  <c r="L42" i="84"/>
  <c r="G42" i="84"/>
  <c r="D42" i="84"/>
  <c r="BS41" i="84"/>
  <c r="AS41" i="84"/>
  <c r="AJ41" i="84"/>
  <c r="AD41" i="84"/>
  <c r="X41" i="84"/>
  <c r="U41" i="84"/>
  <c r="S41" i="84"/>
  <c r="R41" i="84"/>
  <c r="O41" i="84"/>
  <c r="L41" i="84"/>
  <c r="G41" i="84"/>
  <c r="D41" i="84"/>
  <c r="AS40" i="84"/>
  <c r="AJ40" i="84"/>
  <c r="AD40" i="84"/>
  <c r="X40" i="84"/>
  <c r="U40" i="84"/>
  <c r="S40" i="84"/>
  <c r="R40" i="84"/>
  <c r="O40" i="84"/>
  <c r="L40" i="84"/>
  <c r="G40" i="84"/>
  <c r="D40" i="84"/>
  <c r="AS39" i="84"/>
  <c r="AJ39" i="84"/>
  <c r="AD39" i="84"/>
  <c r="X39" i="84"/>
  <c r="U39" i="84"/>
  <c r="S39" i="84"/>
  <c r="R39" i="84"/>
  <c r="O39" i="84"/>
  <c r="L39" i="84"/>
  <c r="G39" i="84"/>
  <c r="D39" i="84"/>
  <c r="AS38" i="84"/>
  <c r="AJ38" i="84"/>
  <c r="AD38" i="84"/>
  <c r="X38" i="84"/>
  <c r="U38" i="84"/>
  <c r="S38" i="84"/>
  <c r="R38" i="84"/>
  <c r="O38" i="84"/>
  <c r="L38" i="84"/>
  <c r="G38" i="84"/>
  <c r="D38" i="84"/>
  <c r="BS37" i="84"/>
  <c r="AS37" i="84"/>
  <c r="AJ37" i="84"/>
  <c r="AD37" i="84"/>
  <c r="X37" i="84"/>
  <c r="U37" i="84"/>
  <c r="S37" i="84"/>
  <c r="R37" i="84"/>
  <c r="O37" i="84"/>
  <c r="L37" i="84"/>
  <c r="G37" i="84"/>
  <c r="D37" i="84"/>
  <c r="BS36" i="84"/>
  <c r="AS36" i="84"/>
  <c r="AD36" i="84"/>
  <c r="X36" i="84"/>
  <c r="U36" i="84"/>
  <c r="S36" i="84"/>
  <c r="R36" i="84"/>
  <c r="O36" i="84"/>
  <c r="L36" i="84"/>
  <c r="G36" i="84"/>
  <c r="D36" i="84"/>
  <c r="AS35" i="84"/>
  <c r="AJ35" i="84"/>
  <c r="AD35" i="84"/>
  <c r="X35" i="84"/>
  <c r="U35" i="84"/>
  <c r="S35" i="84"/>
  <c r="R35" i="84"/>
  <c r="O35" i="84"/>
  <c r="L35" i="84"/>
  <c r="G35" i="84"/>
  <c r="D35" i="84"/>
  <c r="AS34" i="84"/>
  <c r="AJ34" i="84"/>
  <c r="AD34" i="84"/>
  <c r="X34" i="84"/>
  <c r="U34" i="84"/>
  <c r="S34" i="84"/>
  <c r="R34" i="84"/>
  <c r="O34" i="84"/>
  <c r="L34" i="84"/>
  <c r="G34" i="84"/>
  <c r="D34" i="84"/>
  <c r="BS33" i="84"/>
  <c r="AS33" i="84"/>
  <c r="AJ33" i="84"/>
  <c r="AD33" i="84"/>
  <c r="X33" i="84"/>
  <c r="U33" i="84"/>
  <c r="S33" i="84"/>
  <c r="R33" i="84"/>
  <c r="O33" i="84"/>
  <c r="L33" i="84"/>
  <c r="G33" i="84"/>
  <c r="D33" i="84"/>
  <c r="BS32" i="84"/>
  <c r="AS32" i="84"/>
  <c r="AJ32" i="84"/>
  <c r="AD32" i="84"/>
  <c r="X32" i="84"/>
  <c r="U32" i="84"/>
  <c r="S32" i="84"/>
  <c r="R32" i="84"/>
  <c r="P32" i="84"/>
  <c r="O32" i="84"/>
  <c r="L32" i="84"/>
  <c r="G32" i="84"/>
  <c r="D32" i="84"/>
  <c r="AS31" i="84"/>
  <c r="AD31" i="84"/>
  <c r="X31" i="84"/>
  <c r="U31" i="84"/>
  <c r="S31" i="84"/>
  <c r="R31" i="84"/>
  <c r="O31" i="84"/>
  <c r="L31" i="84"/>
  <c r="G31" i="84"/>
  <c r="D31" i="84"/>
  <c r="AS30" i="84"/>
  <c r="AJ30" i="84"/>
  <c r="AD30" i="84"/>
  <c r="X30" i="84"/>
  <c r="U30" i="84"/>
  <c r="S30" i="84"/>
  <c r="R30" i="84"/>
  <c r="O30" i="84"/>
  <c r="L30" i="84"/>
  <c r="G30" i="84"/>
  <c r="D30" i="84"/>
  <c r="BS29" i="84"/>
  <c r="AS29" i="84"/>
  <c r="AJ29" i="84"/>
  <c r="AD29" i="84"/>
  <c r="X29" i="84"/>
  <c r="U29" i="84"/>
  <c r="S29" i="84"/>
  <c r="R29" i="84"/>
  <c r="O29" i="84"/>
  <c r="Q29" i="84" s="1"/>
  <c r="L29" i="84"/>
  <c r="G29" i="84"/>
  <c r="D29" i="84"/>
  <c r="AS28" i="84"/>
  <c r="AD28" i="84"/>
  <c r="X28" i="84"/>
  <c r="U28" i="84"/>
  <c r="S28" i="84"/>
  <c r="R28" i="84"/>
  <c r="O28" i="84"/>
  <c r="L28" i="84"/>
  <c r="G28" i="84"/>
  <c r="D28" i="84"/>
  <c r="AS27" i="84"/>
  <c r="AD27" i="84"/>
  <c r="X27" i="84"/>
  <c r="U27" i="84"/>
  <c r="S27" i="84"/>
  <c r="R27" i="84"/>
  <c r="O27" i="84"/>
  <c r="L27" i="84"/>
  <c r="G27" i="84"/>
  <c r="D27" i="84"/>
  <c r="AS26" i="84"/>
  <c r="AJ26" i="84"/>
  <c r="AJ27" i="84" s="1"/>
  <c r="AD26" i="84"/>
  <c r="X26" i="84"/>
  <c r="U26" i="84"/>
  <c r="S26" i="84"/>
  <c r="R26" i="84"/>
  <c r="L26" i="84"/>
  <c r="G26" i="84"/>
  <c r="D26" i="84"/>
  <c r="BT25" i="84"/>
  <c r="BS25" i="84"/>
  <c r="BR25" i="84"/>
  <c r="BQ25" i="84"/>
  <c r="BP25" i="84"/>
  <c r="BO25" i="84"/>
  <c r="BN25" i="84"/>
  <c r="X25" i="84"/>
  <c r="S25" i="84"/>
  <c r="R25" i="84"/>
  <c r="O25" i="84"/>
  <c r="L25" i="84"/>
  <c r="G25" i="84"/>
  <c r="AS22" i="84"/>
  <c r="AR22" i="84"/>
  <c r="AQ22" i="84"/>
  <c r="AP22" i="84"/>
  <c r="AO22" i="84"/>
  <c r="AN22" i="84"/>
  <c r="AM22" i="84"/>
  <c r="AL22" i="84"/>
  <c r="AK22" i="84"/>
  <c r="AJ22" i="84"/>
  <c r="AI22" i="84"/>
  <c r="AH22" i="84"/>
  <c r="AG22" i="84"/>
  <c r="AF22" i="84"/>
  <c r="AE22" i="84"/>
  <c r="AB22" i="84"/>
  <c r="AA22" i="84"/>
  <c r="Z22" i="84"/>
  <c r="Y22" i="84"/>
  <c r="X22" i="84"/>
  <c r="W22" i="84"/>
  <c r="V22" i="84"/>
  <c r="S22" i="84"/>
  <c r="R22" i="84"/>
  <c r="Q22" i="84"/>
  <c r="P22" i="84"/>
  <c r="O22" i="84"/>
  <c r="N22" i="84"/>
  <c r="M22" i="84"/>
  <c r="L22" i="84"/>
  <c r="K22" i="84"/>
  <c r="J22" i="84"/>
  <c r="I22" i="84"/>
  <c r="H22" i="84"/>
  <c r="G22" i="84"/>
  <c r="F22" i="84"/>
  <c r="E22" i="84"/>
  <c r="AS21" i="84"/>
  <c r="AR21" i="84"/>
  <c r="AQ21" i="84"/>
  <c r="AP21" i="84"/>
  <c r="AO21" i="84"/>
  <c r="AN21" i="84"/>
  <c r="AM21" i="84"/>
  <c r="AL21" i="84"/>
  <c r="AK21" i="84"/>
  <c r="AJ21" i="84"/>
  <c r="AI21" i="84"/>
  <c r="AH21" i="84"/>
  <c r="AG21" i="84"/>
  <c r="AF21" i="84"/>
  <c r="AE21" i="84"/>
  <c r="AB21" i="84"/>
  <c r="AA21" i="84"/>
  <c r="Z21" i="84"/>
  <c r="Y21" i="84"/>
  <c r="X21" i="84"/>
  <c r="W21" i="84"/>
  <c r="V21" i="84"/>
  <c r="S21" i="84"/>
  <c r="R21" i="84"/>
  <c r="Q21" i="84"/>
  <c r="P21" i="84"/>
  <c r="O21" i="84"/>
  <c r="N21" i="84"/>
  <c r="M21" i="84"/>
  <c r="L21" i="84"/>
  <c r="K21" i="84"/>
  <c r="J21" i="84"/>
  <c r="I21" i="84"/>
  <c r="H21" i="84"/>
  <c r="G21" i="84"/>
  <c r="F21" i="84"/>
  <c r="E21" i="84"/>
  <c r="BF17" i="84"/>
  <c r="S17" i="84"/>
  <c r="R15" i="84"/>
  <c r="AS11" i="84"/>
  <c r="AR11" i="84"/>
  <c r="S11" i="84"/>
  <c r="R11" i="84"/>
  <c r="W8" i="84"/>
  <c r="E8" i="84"/>
  <c r="AQ7" i="84"/>
  <c r="Q7" i="84"/>
  <c r="BW6" i="84"/>
  <c r="AN6" i="84"/>
  <c r="N6" i="84"/>
  <c r="BX1" i="84"/>
  <c r="BW1" i="84"/>
  <c r="A1" i="84"/>
  <c r="A1" i="83"/>
  <c r="D1" i="83"/>
  <c r="E1" i="83"/>
  <c r="F1" i="83"/>
  <c r="G1" i="83"/>
  <c r="H1" i="83"/>
  <c r="I1" i="83"/>
  <c r="J1" i="83"/>
  <c r="K1" i="83"/>
  <c r="L1" i="83"/>
  <c r="M1" i="83"/>
  <c r="N1" i="83"/>
  <c r="O1" i="83"/>
  <c r="P1" i="83"/>
  <c r="Q1" i="83"/>
  <c r="R1" i="83"/>
  <c r="S1" i="83"/>
  <c r="T1" i="83"/>
  <c r="U1" i="83"/>
  <c r="V1" i="83"/>
  <c r="W1" i="83"/>
  <c r="X1" i="83"/>
  <c r="Y1" i="83"/>
  <c r="Z1" i="83"/>
  <c r="AA1" i="83"/>
  <c r="AB1" i="83"/>
  <c r="BF1" i="83"/>
  <c r="BG1" i="83"/>
  <c r="D2" i="83"/>
  <c r="E2" i="83"/>
  <c r="F2" i="83"/>
  <c r="G2" i="83"/>
  <c r="H2" i="83"/>
  <c r="I2" i="83"/>
  <c r="J2" i="83"/>
  <c r="K2" i="83"/>
  <c r="L2" i="83"/>
  <c r="M2" i="83"/>
  <c r="N2" i="83"/>
  <c r="O2" i="83"/>
  <c r="P2" i="83"/>
  <c r="Q2" i="83"/>
  <c r="R2" i="83"/>
  <c r="S2" i="83"/>
  <c r="T2" i="83"/>
  <c r="U2" i="83"/>
  <c r="V2" i="83"/>
  <c r="W2" i="83"/>
  <c r="X2" i="83"/>
  <c r="Y2" i="83"/>
  <c r="Z2" i="83"/>
  <c r="AA2" i="83"/>
  <c r="AB2" i="83"/>
  <c r="AZ3" i="83"/>
  <c r="BF6" i="83"/>
  <c r="F7" i="83"/>
  <c r="BF7" i="83"/>
  <c r="N8" i="83"/>
  <c r="O8" i="83"/>
  <c r="AA8" i="83"/>
  <c r="AB8" i="83"/>
  <c r="O12" i="83"/>
  <c r="AB12" i="83"/>
  <c r="AO17" i="83"/>
  <c r="E18" i="83"/>
  <c r="F18" i="83"/>
  <c r="G18" i="83"/>
  <c r="H18" i="83"/>
  <c r="I18" i="83"/>
  <c r="J18" i="83"/>
  <c r="K18" i="83"/>
  <c r="L18" i="83"/>
  <c r="M18" i="83"/>
  <c r="N18" i="83"/>
  <c r="O18" i="83"/>
  <c r="R18" i="83"/>
  <c r="S18" i="83"/>
  <c r="T18" i="83"/>
  <c r="U18" i="83"/>
  <c r="V18" i="83"/>
  <c r="W18" i="83"/>
  <c r="X18" i="83"/>
  <c r="Y18" i="83"/>
  <c r="Z18" i="83"/>
  <c r="AA18" i="83"/>
  <c r="AB18" i="83"/>
  <c r="E19" i="83"/>
  <c r="F19" i="83"/>
  <c r="G19" i="83"/>
  <c r="H19" i="83"/>
  <c r="I19" i="83"/>
  <c r="J19" i="83"/>
  <c r="K19" i="83"/>
  <c r="L19" i="83"/>
  <c r="M19" i="83"/>
  <c r="N19" i="83"/>
  <c r="O19" i="83"/>
  <c r="R19" i="83"/>
  <c r="S19" i="83"/>
  <c r="T19" i="83"/>
  <c r="U19" i="83"/>
  <c r="V19" i="83"/>
  <c r="W19" i="83"/>
  <c r="X19" i="83"/>
  <c r="Y19" i="83"/>
  <c r="Z19" i="83"/>
  <c r="AA19" i="83"/>
  <c r="AB19" i="83"/>
  <c r="G22" i="83"/>
  <c r="L22" i="83"/>
  <c r="L42" i="83" s="1"/>
  <c r="M22" i="83"/>
  <c r="M42" i="83" s="1"/>
  <c r="N11" i="83" s="1"/>
  <c r="N22" i="83"/>
  <c r="O22" i="83"/>
  <c r="T22" i="83"/>
  <c r="Y22" i="83"/>
  <c r="Z22" i="83"/>
  <c r="AA22" i="83"/>
  <c r="AB22" i="83"/>
  <c r="D23" i="83"/>
  <c r="G23" i="83"/>
  <c r="L23" i="83"/>
  <c r="M23" i="83"/>
  <c r="N23" i="83"/>
  <c r="O23" i="83"/>
  <c r="Q23" i="83"/>
  <c r="T23" i="83"/>
  <c r="Y23" i="83"/>
  <c r="Z23" i="83"/>
  <c r="AA23" i="83"/>
  <c r="AB23" i="83"/>
  <c r="D24" i="83"/>
  <c r="G24" i="83"/>
  <c r="L24" i="83"/>
  <c r="M24" i="83"/>
  <c r="N24" i="83"/>
  <c r="O24" i="83"/>
  <c r="Q24" i="83"/>
  <c r="T24" i="83"/>
  <c r="Y24" i="83"/>
  <c r="Z24" i="83" s="1"/>
  <c r="Z42" i="83" s="1"/>
  <c r="AA11" i="83" s="1"/>
  <c r="AA24" i="83"/>
  <c r="AB24" i="83"/>
  <c r="D25" i="83"/>
  <c r="O16" i="83" s="1"/>
  <c r="G25" i="83"/>
  <c r="L25" i="83"/>
  <c r="M25" i="83" s="1"/>
  <c r="N25" i="83"/>
  <c r="O25" i="83"/>
  <c r="Q25" i="83"/>
  <c r="T25" i="83"/>
  <c r="Y25" i="83"/>
  <c r="Z25" i="83"/>
  <c r="AA25" i="83"/>
  <c r="AB25" i="83"/>
  <c r="AW25" i="83"/>
  <c r="AX25" i="83"/>
  <c r="AY25" i="83"/>
  <c r="AZ25" i="83"/>
  <c r="BA25" i="83"/>
  <c r="BB25" i="83"/>
  <c r="BC25" i="83"/>
  <c r="D26" i="83"/>
  <c r="G26" i="83"/>
  <c r="L26" i="83"/>
  <c r="M26" i="83"/>
  <c r="N26" i="83"/>
  <c r="O26" i="83"/>
  <c r="Q26" i="83"/>
  <c r="T26" i="83"/>
  <c r="Y26" i="83"/>
  <c r="Z26" i="83"/>
  <c r="AA26" i="83"/>
  <c r="AB26" i="83"/>
  <c r="D27" i="83"/>
  <c r="G27" i="83"/>
  <c r="L27" i="83"/>
  <c r="M27" i="83"/>
  <c r="N27" i="83"/>
  <c r="O27" i="83"/>
  <c r="Q27" i="83"/>
  <c r="T27" i="83"/>
  <c r="Y27" i="83"/>
  <c r="Z27" i="83"/>
  <c r="AA27" i="83"/>
  <c r="AB27" i="83"/>
  <c r="D28" i="83"/>
  <c r="G28" i="83"/>
  <c r="L28" i="83"/>
  <c r="M28" i="83"/>
  <c r="N28" i="83"/>
  <c r="O28" i="83"/>
  <c r="Q28" i="83"/>
  <c r="AB16" i="83" s="1"/>
  <c r="T28" i="83"/>
  <c r="Y28" i="83"/>
  <c r="Z28" i="83"/>
  <c r="AA28" i="83"/>
  <c r="AB28" i="83"/>
  <c r="D29" i="83"/>
  <c r="G29" i="83"/>
  <c r="L29" i="83"/>
  <c r="M29" i="83"/>
  <c r="N29" i="83"/>
  <c r="O29" i="83"/>
  <c r="Q29" i="83"/>
  <c r="T29" i="83"/>
  <c r="Y29" i="83"/>
  <c r="Z29" i="83"/>
  <c r="AA29" i="83"/>
  <c r="AB29" i="83"/>
  <c r="BB29" i="83"/>
  <c r="BB30" i="83" s="1"/>
  <c r="BB31" i="83" s="1"/>
  <c r="D30" i="83"/>
  <c r="G30" i="83"/>
  <c r="L30" i="83"/>
  <c r="M30" i="83"/>
  <c r="N30" i="83"/>
  <c r="O30" i="83"/>
  <c r="Q30" i="83"/>
  <c r="T30" i="83"/>
  <c r="Y30" i="83"/>
  <c r="Z30" i="83" s="1"/>
  <c r="AA30" i="83"/>
  <c r="AB30" i="83"/>
  <c r="D31" i="83"/>
  <c r="G31" i="83"/>
  <c r="L31" i="83"/>
  <c r="M31" i="83"/>
  <c r="N31" i="83"/>
  <c r="O31" i="83"/>
  <c r="Q31" i="83"/>
  <c r="T31" i="83"/>
  <c r="Y31" i="83"/>
  <c r="Z31" i="83"/>
  <c r="AA31" i="83"/>
  <c r="AB31" i="83"/>
  <c r="D32" i="83"/>
  <c r="G32" i="83"/>
  <c r="L32" i="83"/>
  <c r="M32" i="83"/>
  <c r="N32" i="83"/>
  <c r="O32" i="83"/>
  <c r="Q32" i="83"/>
  <c r="T32" i="83"/>
  <c r="Y32" i="83"/>
  <c r="Z32" i="83"/>
  <c r="AA32" i="83"/>
  <c r="AB32" i="83"/>
  <c r="BB32" i="83"/>
  <c r="D33" i="83"/>
  <c r="G33" i="83"/>
  <c r="L33" i="83"/>
  <c r="M33" i="83"/>
  <c r="N33" i="83"/>
  <c r="O33" i="83"/>
  <c r="Q33" i="83"/>
  <c r="T33" i="83"/>
  <c r="Y33" i="83"/>
  <c r="Z33" i="83"/>
  <c r="AA33" i="83"/>
  <c r="AB33" i="83"/>
  <c r="BB33" i="83"/>
  <c r="D34" i="83"/>
  <c r="G34" i="83"/>
  <c r="L34" i="83"/>
  <c r="M34" i="83"/>
  <c r="N34" i="83"/>
  <c r="O34" i="83"/>
  <c r="Q34" i="83"/>
  <c r="T34" i="83"/>
  <c r="Y34" i="83"/>
  <c r="Z34" i="83"/>
  <c r="AA34" i="83"/>
  <c r="AB34" i="83"/>
  <c r="D35" i="83"/>
  <c r="G35" i="83"/>
  <c r="L35" i="83"/>
  <c r="M35" i="83"/>
  <c r="N35" i="83"/>
  <c r="O35" i="83"/>
  <c r="Q35" i="83"/>
  <c r="T35" i="83"/>
  <c r="Y35" i="83"/>
  <c r="Z35" i="83"/>
  <c r="AA35" i="83"/>
  <c r="AB35" i="83"/>
  <c r="D36" i="83"/>
  <c r="G36" i="83"/>
  <c r="L36" i="83"/>
  <c r="M36" i="83"/>
  <c r="N36" i="83"/>
  <c r="O36" i="83"/>
  <c r="Q36" i="83"/>
  <c r="T36" i="83"/>
  <c r="Y36" i="83"/>
  <c r="Z36" i="83"/>
  <c r="AA36" i="83"/>
  <c r="AB36" i="83"/>
  <c r="BB36" i="83"/>
  <c r="D37" i="83"/>
  <c r="G37" i="83"/>
  <c r="L37" i="83"/>
  <c r="M37" i="83"/>
  <c r="N37" i="83"/>
  <c r="O37" i="83"/>
  <c r="Q37" i="83"/>
  <c r="T37" i="83"/>
  <c r="Y37" i="83"/>
  <c r="Z37" i="83"/>
  <c r="AA37" i="83"/>
  <c r="AB37" i="83"/>
  <c r="BB37" i="83"/>
  <c r="D38" i="83"/>
  <c r="G38" i="83"/>
  <c r="L38" i="83"/>
  <c r="M38" i="83"/>
  <c r="N38" i="83"/>
  <c r="O38" i="83"/>
  <c r="Q38" i="83"/>
  <c r="T38" i="83"/>
  <c r="Y38" i="83"/>
  <c r="Z38" i="83"/>
  <c r="AA38" i="83"/>
  <c r="AB38" i="83"/>
  <c r="D39" i="83"/>
  <c r="G39" i="83"/>
  <c r="L39" i="83"/>
  <c r="M39" i="83"/>
  <c r="N39" i="83"/>
  <c r="O39" i="83"/>
  <c r="Q39" i="83"/>
  <c r="T39" i="83"/>
  <c r="Y39" i="83"/>
  <c r="Z39" i="83"/>
  <c r="AA39" i="83"/>
  <c r="AB39" i="83"/>
  <c r="D40" i="83"/>
  <c r="G40" i="83"/>
  <c r="L40" i="83"/>
  <c r="M40" i="83"/>
  <c r="N40" i="83"/>
  <c r="O40" i="83"/>
  <c r="Q40" i="83"/>
  <c r="T40" i="83"/>
  <c r="Y40" i="83"/>
  <c r="Z40" i="83"/>
  <c r="AA40" i="83"/>
  <c r="AB40" i="83"/>
  <c r="G41" i="83"/>
  <c r="L41" i="83"/>
  <c r="M41" i="83"/>
  <c r="N41" i="83"/>
  <c r="O41" i="83"/>
  <c r="T41" i="83"/>
  <c r="Y41" i="83"/>
  <c r="Z41" i="83"/>
  <c r="AA41" i="83"/>
  <c r="AB41" i="83"/>
  <c r="BB41" i="83"/>
  <c r="D49" i="83"/>
  <c r="J49" i="83"/>
  <c r="O49" i="83"/>
  <c r="Q49" i="83"/>
  <c r="W49" i="83"/>
  <c r="W50" i="83" s="1"/>
  <c r="AB49" i="83"/>
  <c r="D50" i="83"/>
  <c r="J50" i="83"/>
  <c r="O50" i="83"/>
  <c r="Q50" i="83"/>
  <c r="AB50" i="83"/>
  <c r="D51" i="83"/>
  <c r="O51" i="83"/>
  <c r="Q51" i="83"/>
  <c r="W51" i="83"/>
  <c r="AB51" i="83"/>
  <c r="D52" i="83"/>
  <c r="J52" i="83"/>
  <c r="O52" i="83"/>
  <c r="Q52" i="83"/>
  <c r="AB52" i="83"/>
  <c r="D53" i="83"/>
  <c r="O53" i="83"/>
  <c r="Q53" i="83"/>
  <c r="AB53" i="83"/>
  <c r="D54" i="83"/>
  <c r="O54" i="83"/>
  <c r="Q54" i="83"/>
  <c r="AB54" i="83"/>
  <c r="D55" i="83"/>
  <c r="O55" i="83"/>
  <c r="Q55" i="83"/>
  <c r="AB55" i="83"/>
  <c r="D56" i="83"/>
  <c r="J56" i="83"/>
  <c r="O56" i="83"/>
  <c r="Q56" i="83"/>
  <c r="AB56" i="83"/>
  <c r="D57" i="83"/>
  <c r="O57" i="83"/>
  <c r="Q57" i="83"/>
  <c r="AB57" i="83"/>
  <c r="D58" i="83"/>
  <c r="O58" i="83"/>
  <c r="Q58" i="83"/>
  <c r="W58" i="83"/>
  <c r="AB58" i="83"/>
  <c r="D59" i="83"/>
  <c r="O59" i="83"/>
  <c r="Q59" i="83"/>
  <c r="AB59" i="83"/>
  <c r="D60" i="83"/>
  <c r="O60" i="83"/>
  <c r="Q60" i="83"/>
  <c r="AB60" i="83"/>
  <c r="D61" i="83"/>
  <c r="O61" i="83"/>
  <c r="Q61" i="83"/>
  <c r="W61" i="83"/>
  <c r="AB61" i="83"/>
  <c r="D62" i="83"/>
  <c r="J62" i="83"/>
  <c r="O62" i="83"/>
  <c r="Q62" i="83"/>
  <c r="W62" i="83"/>
  <c r="AB62" i="83"/>
  <c r="D63" i="83"/>
  <c r="J63" i="83"/>
  <c r="O63" i="83"/>
  <c r="Q63" i="83"/>
  <c r="W63" i="83"/>
  <c r="AB63" i="83"/>
  <c r="D64" i="83"/>
  <c r="J64" i="83"/>
  <c r="O64" i="83"/>
  <c r="Q64" i="83"/>
  <c r="W64" i="83"/>
  <c r="AB64" i="83"/>
  <c r="D65" i="83"/>
  <c r="J65" i="83"/>
  <c r="O65" i="83"/>
  <c r="Q65" i="83"/>
  <c r="W65" i="83"/>
  <c r="AB65" i="83"/>
  <c r="D66" i="83"/>
  <c r="J66" i="83"/>
  <c r="O66" i="83"/>
  <c r="Q66" i="83"/>
  <c r="W66" i="83"/>
  <c r="AB66" i="83"/>
  <c r="D67" i="83"/>
  <c r="J67" i="83"/>
  <c r="O67" i="83"/>
  <c r="Q67" i="83"/>
  <c r="W67" i="83"/>
  <c r="AB67" i="83"/>
  <c r="D68" i="83"/>
  <c r="J68" i="83"/>
  <c r="O68" i="83"/>
  <c r="Q68" i="83"/>
  <c r="W68" i="83"/>
  <c r="AB68" i="83"/>
  <c r="D69" i="83"/>
  <c r="J69" i="83"/>
  <c r="O69" i="83"/>
  <c r="Q69" i="83"/>
  <c r="W69" i="83"/>
  <c r="AB69" i="83"/>
  <c r="D70" i="83"/>
  <c r="J70" i="83"/>
  <c r="O70" i="83"/>
  <c r="Q70" i="83"/>
  <c r="W70" i="83"/>
  <c r="AB70" i="83"/>
  <c r="D71" i="83"/>
  <c r="J71" i="83"/>
  <c r="O71" i="83"/>
  <c r="Q71" i="83"/>
  <c r="W71" i="83"/>
  <c r="AB71" i="83"/>
  <c r="D72" i="83"/>
  <c r="J72" i="83"/>
  <c r="O72" i="83"/>
  <c r="Q72" i="83"/>
  <c r="W72" i="83"/>
  <c r="AB72" i="83"/>
  <c r="D73" i="83"/>
  <c r="J73" i="83"/>
  <c r="O73" i="83"/>
  <c r="Q73" i="83"/>
  <c r="W73" i="83"/>
  <c r="AB73" i="83"/>
  <c r="D74" i="83"/>
  <c r="J74" i="83"/>
  <c r="O74" i="83"/>
  <c r="Q74" i="83"/>
  <c r="W74" i="83"/>
  <c r="AB74" i="83"/>
  <c r="BC74" i="83"/>
  <c r="D75" i="83"/>
  <c r="J75" i="83"/>
  <c r="O75" i="83"/>
  <c r="Q75" i="83"/>
  <c r="W75" i="83"/>
  <c r="AB75" i="83"/>
  <c r="D76" i="83"/>
  <c r="J76" i="83"/>
  <c r="O76" i="83"/>
  <c r="Q76" i="83"/>
  <c r="W76" i="83"/>
  <c r="AB76" i="83"/>
  <c r="BC76" i="83"/>
  <c r="D77" i="83"/>
  <c r="O77" i="83"/>
  <c r="Q77" i="83"/>
  <c r="AB77" i="83"/>
  <c r="O78" i="83"/>
  <c r="AB78" i="83"/>
  <c r="J80" i="83"/>
  <c r="W80" i="83"/>
  <c r="J81" i="83"/>
  <c r="O81" i="83"/>
  <c r="W81" i="83"/>
  <c r="AB81" i="83"/>
  <c r="BA82" i="83"/>
  <c r="E86" i="83"/>
  <c r="R86" i="83"/>
  <c r="E89" i="83"/>
  <c r="F89" i="83"/>
  <c r="G89" i="83"/>
  <c r="H89" i="83"/>
  <c r="I89" i="83"/>
  <c r="J89" i="83"/>
  <c r="K89" i="83"/>
  <c r="L89" i="83"/>
  <c r="M89" i="83"/>
  <c r="N89" i="83"/>
  <c r="O89" i="83"/>
  <c r="R89" i="83"/>
  <c r="S89" i="83"/>
  <c r="T89" i="83"/>
  <c r="U89" i="83"/>
  <c r="V89" i="83"/>
  <c r="W89" i="83"/>
  <c r="X89" i="83"/>
  <c r="Y89" i="83"/>
  <c r="Z89" i="83"/>
  <c r="AA89" i="83"/>
  <c r="AB89" i="83"/>
  <c r="AX90" i="83"/>
  <c r="N91" i="83"/>
  <c r="O91" i="83"/>
  <c r="AA91" i="83"/>
  <c r="AB91" i="83"/>
  <c r="O95" i="83"/>
  <c r="AB95" i="83"/>
  <c r="AW98" i="83"/>
  <c r="BQ119" i="84"/>
  <c r="BO98" i="84"/>
  <c r="AX98" i="83"/>
  <c r="R134" i="86"/>
  <c r="R133" i="86"/>
  <c r="P113" i="86"/>
  <c r="AS80" i="84"/>
  <c r="BQ118" i="84"/>
  <c r="BJ6" i="89" l="1"/>
  <c r="BC186" i="89"/>
  <c r="BA186" i="89" s="1"/>
  <c r="BJ5" i="89" s="1"/>
  <c r="O125" i="86"/>
  <c r="T125" i="86" a="1"/>
  <c r="T125" i="86" s="1"/>
  <c r="P125" i="86"/>
  <c r="U125" i="86" a="1"/>
  <c r="U125" i="86" s="1"/>
  <c r="Q126" i="86"/>
  <c r="S134" i="86"/>
  <c r="Q179" i="86"/>
  <c r="Q180" i="86"/>
  <c r="S133" i="86"/>
  <c r="Q124" i="86"/>
  <c r="BS110" i="84" a="1"/>
  <c r="BS110" i="84" s="1"/>
  <c r="BT110" i="84" a="1"/>
  <c r="BT110" i="84" s="1"/>
  <c r="AR18" i="84"/>
  <c r="Y16" i="83"/>
  <c r="AA95" i="84"/>
  <c r="AA98" i="84" s="1"/>
  <c r="AA103" i="84" s="1"/>
  <c r="S85" i="84"/>
  <c r="R19" i="84" a="1"/>
  <c r="R19" i="84" s="1"/>
  <c r="AS18" i="84"/>
  <c r="BO110" i="84"/>
  <c r="BN110" i="84"/>
  <c r="R86" i="84" a="1"/>
  <c r="R86" i="84" s="1"/>
  <c r="Q47" i="84"/>
  <c r="P47" i="84"/>
  <c r="Q64" i="84"/>
  <c r="P64" i="84"/>
  <c r="AS19" i="84" a="1"/>
  <c r="AS19" i="84" s="1"/>
  <c r="Q62" i="84"/>
  <c r="P62" i="84"/>
  <c r="S86" i="84" a="1"/>
  <c r="S86" i="84" s="1"/>
  <c r="AS17" i="84"/>
  <c r="P29" i="84"/>
  <c r="Q34" i="84"/>
  <c r="Q59" i="84"/>
  <c r="P59" i="84"/>
  <c r="P34" i="84"/>
  <c r="Q38" i="84"/>
  <c r="P38" i="84"/>
  <c r="Q42" i="84"/>
  <c r="P42" i="84"/>
  <c r="Q45" i="84"/>
  <c r="P45" i="84"/>
  <c r="P52" i="84"/>
  <c r="Q33" i="84"/>
  <c r="Q55" i="84"/>
  <c r="P55" i="84"/>
  <c r="J94" i="84"/>
  <c r="J95" i="84" s="1"/>
  <c r="P28" i="84"/>
  <c r="Q28" i="84" s="1"/>
  <c r="P33" i="84"/>
  <c r="P51" i="84"/>
  <c r="R18" i="84"/>
  <c r="BS30" i="84"/>
  <c r="BS31" i="84" s="1"/>
  <c r="Q37" i="84"/>
  <c r="P37" i="84"/>
  <c r="Q41" i="84"/>
  <c r="P41" i="84"/>
  <c r="BP111" i="84"/>
  <c r="BR119" i="84"/>
  <c r="BP109" i="84"/>
  <c r="BR118" i="84"/>
  <c r="Z5" i="83"/>
  <c r="BX3" i="84"/>
  <c r="O17" i="84"/>
  <c r="Q32" i="84"/>
  <c r="Q61" i="84"/>
  <c r="R85" i="84"/>
  <c r="P49" i="84"/>
  <c r="Q36" i="84"/>
  <c r="P36" i="84"/>
  <c r="Q40" i="84"/>
  <c r="P40" i="84"/>
  <c r="P48" i="84"/>
  <c r="Q54" i="84"/>
  <c r="Q63" i="84"/>
  <c r="P63" i="84"/>
  <c r="O26" i="84"/>
  <c r="L65" i="84"/>
  <c r="AJ28" i="84"/>
  <c r="P31" i="84"/>
  <c r="Q31" i="84" s="1"/>
  <c r="O19" i="84"/>
  <c r="AR19" i="84" a="1"/>
  <c r="AR19" i="84" s="1"/>
  <c r="P60" i="84"/>
  <c r="S18" i="84"/>
  <c r="Q30" i="84"/>
  <c r="P43" i="84"/>
  <c r="Q46" i="84"/>
  <c r="P46" i="84"/>
  <c r="O86" i="84"/>
  <c r="S19" i="84" a="1"/>
  <c r="S19" i="84" s="1"/>
  <c r="AO17" i="84"/>
  <c r="AO19" i="84"/>
  <c r="O65" i="84"/>
  <c r="Q25" i="84"/>
  <c r="P25" i="84"/>
  <c r="P30" i="84"/>
  <c r="P35" i="84"/>
  <c r="Q35" i="84" s="1"/>
  <c r="Q39" i="84"/>
  <c r="P39" i="84"/>
  <c r="Q56" i="84"/>
  <c r="P56" i="84"/>
  <c r="S84" i="84"/>
  <c r="P58" i="84"/>
  <c r="P27" i="84"/>
  <c r="Q27" i="84" s="1"/>
  <c r="P57" i="84"/>
  <c r="O84" i="84"/>
  <c r="J51" i="83"/>
  <c r="J53" i="83" s="1"/>
  <c r="M5" i="83"/>
  <c r="Z16" i="83"/>
  <c r="AB15" i="83"/>
  <c r="O15" i="83"/>
  <c r="AB4" i="83" a="1"/>
  <c r="AB4" i="83" s="1"/>
  <c r="L16" i="83"/>
  <c r="M16" i="83"/>
  <c r="W52" i="83"/>
  <c r="O4" i="83" a="1"/>
  <c r="O4" i="83" s="1"/>
  <c r="BB34" i="83"/>
  <c r="BB35" i="83" s="1"/>
  <c r="Y42" i="83"/>
  <c r="E101" i="83"/>
  <c r="F101" i="83"/>
  <c r="G101" i="83"/>
  <c r="H101" i="83"/>
  <c r="I101" i="83"/>
  <c r="J101" i="83"/>
  <c r="K101" i="83"/>
  <c r="L101" i="83"/>
  <c r="M101" i="83"/>
  <c r="N101" i="83"/>
  <c r="O101" i="83"/>
  <c r="R101" i="83"/>
  <c r="S101" i="83"/>
  <c r="T101" i="83"/>
  <c r="U101" i="83"/>
  <c r="V101" i="83"/>
  <c r="W101" i="83"/>
  <c r="X101" i="83"/>
  <c r="Y101" i="83"/>
  <c r="Z101" i="83"/>
  <c r="AA101" i="83"/>
  <c r="AB101" i="83"/>
  <c r="E102" i="83"/>
  <c r="F102" i="83"/>
  <c r="G102" i="83"/>
  <c r="H102" i="83"/>
  <c r="I102" i="83"/>
  <c r="J102" i="83"/>
  <c r="K102" i="83"/>
  <c r="L102" i="83"/>
  <c r="M102" i="83"/>
  <c r="N102" i="83"/>
  <c r="O102" i="83"/>
  <c r="R102" i="83"/>
  <c r="S102" i="83"/>
  <c r="T102" i="83"/>
  <c r="U102" i="83"/>
  <c r="V102" i="83"/>
  <c r="W102" i="83"/>
  <c r="X102" i="83"/>
  <c r="Y102" i="83"/>
  <c r="Z102" i="83"/>
  <c r="AA102" i="83"/>
  <c r="AB102" i="83"/>
  <c r="G105" i="83"/>
  <c r="L105" i="83"/>
  <c r="M105" i="83"/>
  <c r="N105" i="83"/>
  <c r="O105" i="83"/>
  <c r="T105" i="83"/>
  <c r="Y105" i="83"/>
  <c r="Z105" i="83"/>
  <c r="AA105" i="83"/>
  <c r="AB105" i="83"/>
  <c r="D106" i="83"/>
  <c r="G106" i="83"/>
  <c r="L106" i="83"/>
  <c r="M106" i="83"/>
  <c r="N106" i="83"/>
  <c r="O106" i="83"/>
  <c r="Q106" i="83"/>
  <c r="T106" i="83"/>
  <c r="Y106" i="83"/>
  <c r="Z106" i="83"/>
  <c r="AA106" i="83"/>
  <c r="AB106" i="83"/>
  <c r="D107" i="83"/>
  <c r="G107" i="83"/>
  <c r="L107" i="83"/>
  <c r="M107" i="83"/>
  <c r="N107" i="83"/>
  <c r="O107" i="83"/>
  <c r="Q107" i="83"/>
  <c r="T107" i="83"/>
  <c r="Y107" i="83"/>
  <c r="Z107" i="83"/>
  <c r="AA107" i="83"/>
  <c r="AB107" i="83"/>
  <c r="D108" i="83"/>
  <c r="G108" i="83"/>
  <c r="L108" i="83"/>
  <c r="M108" i="83"/>
  <c r="N108" i="83"/>
  <c r="O108" i="83"/>
  <c r="Q108" i="83"/>
  <c r="T108" i="83"/>
  <c r="Y108" i="83"/>
  <c r="Z108" i="83"/>
  <c r="AA108" i="83"/>
  <c r="AB108" i="83"/>
  <c r="D109" i="83"/>
  <c r="G109" i="83"/>
  <c r="L109" i="83"/>
  <c r="M109" i="83"/>
  <c r="N109" i="83"/>
  <c r="O109" i="83"/>
  <c r="Q109" i="83"/>
  <c r="T109" i="83"/>
  <c r="Y109" i="83"/>
  <c r="Z109" i="83"/>
  <c r="AA109" i="83"/>
  <c r="AB109" i="83"/>
  <c r="D110" i="83"/>
  <c r="G110" i="83"/>
  <c r="L110" i="83"/>
  <c r="M110" i="83"/>
  <c r="N110" i="83"/>
  <c r="O110" i="83"/>
  <c r="Q110" i="83"/>
  <c r="T110" i="83"/>
  <c r="Y110" i="83"/>
  <c r="Z110" i="83"/>
  <c r="AA110" i="83"/>
  <c r="AB110" i="83"/>
  <c r="D111" i="83"/>
  <c r="G111" i="83"/>
  <c r="L111" i="83"/>
  <c r="M111" i="83"/>
  <c r="N111" i="83"/>
  <c r="O111" i="83"/>
  <c r="Q111" i="83"/>
  <c r="T111" i="83"/>
  <c r="Y111" i="83"/>
  <c r="Z111" i="83" s="1"/>
  <c r="AA111" i="83"/>
  <c r="AB111" i="83"/>
  <c r="D112" i="83"/>
  <c r="G112" i="83"/>
  <c r="L112" i="83"/>
  <c r="M112" i="83"/>
  <c r="N112" i="83"/>
  <c r="O112" i="83"/>
  <c r="Q112" i="83"/>
  <c r="T112" i="83"/>
  <c r="Y112" i="83"/>
  <c r="Z112" i="83"/>
  <c r="AA112" i="83"/>
  <c r="AB112" i="83"/>
  <c r="D113" i="83"/>
  <c r="G113" i="83"/>
  <c r="L113" i="83"/>
  <c r="M113" i="83"/>
  <c r="N113" i="83"/>
  <c r="O113" i="83"/>
  <c r="Q113" i="83"/>
  <c r="T113" i="83"/>
  <c r="Y113" i="83"/>
  <c r="Z113" i="83"/>
  <c r="AA113" i="83"/>
  <c r="AB113" i="83"/>
  <c r="AW113" i="83"/>
  <c r="AX113" i="83"/>
  <c r="AY113" i="83"/>
  <c r="AZ113" i="83"/>
  <c r="BA113" i="83"/>
  <c r="BB113" i="83"/>
  <c r="BC113" i="83"/>
  <c r="D114" i="83"/>
  <c r="G114" i="83"/>
  <c r="L114" i="83"/>
  <c r="M114" i="83" s="1"/>
  <c r="N114" i="83"/>
  <c r="O114" i="83"/>
  <c r="Q114" i="83"/>
  <c r="T114" i="83"/>
  <c r="Y114" i="83"/>
  <c r="Z114" i="83"/>
  <c r="AA114" i="83"/>
  <c r="AB114" i="83"/>
  <c r="AW114" i="83"/>
  <c r="AX114" i="83"/>
  <c r="AY114" i="83"/>
  <c r="AZ114" i="83"/>
  <c r="BA114" i="83"/>
  <c r="BB114" i="83"/>
  <c r="BC114" i="83"/>
  <c r="D115" i="83"/>
  <c r="G115" i="83"/>
  <c r="L115" i="83"/>
  <c r="M115" i="83"/>
  <c r="N115" i="83"/>
  <c r="O115" i="83"/>
  <c r="Q115" i="83"/>
  <c r="T115" i="83"/>
  <c r="Y115" i="83"/>
  <c r="Z115" i="83"/>
  <c r="AA115" i="83"/>
  <c r="AB115" i="83"/>
  <c r="D116" i="83"/>
  <c r="G116" i="83"/>
  <c r="L116" i="83"/>
  <c r="M116" i="83"/>
  <c r="N116" i="83"/>
  <c r="O116" i="83"/>
  <c r="Q116" i="83"/>
  <c r="T116" i="83"/>
  <c r="Y116" i="83"/>
  <c r="Z116" i="83"/>
  <c r="AA116" i="83"/>
  <c r="AB116" i="83"/>
  <c r="D117" i="83"/>
  <c r="G117" i="83"/>
  <c r="L117" i="83"/>
  <c r="M117" i="83"/>
  <c r="N117" i="83"/>
  <c r="O117" i="83"/>
  <c r="Q117" i="83"/>
  <c r="T117" i="83"/>
  <c r="Y117" i="83"/>
  <c r="Z117" i="83"/>
  <c r="AA117" i="83"/>
  <c r="AB117" i="83"/>
  <c r="D118" i="83"/>
  <c r="G118" i="83"/>
  <c r="L118" i="83"/>
  <c r="M118" i="83"/>
  <c r="N118" i="83"/>
  <c r="O118" i="83"/>
  <c r="Q118" i="83"/>
  <c r="T118" i="83"/>
  <c r="Y118" i="83"/>
  <c r="Z118" i="83"/>
  <c r="AA118" i="83"/>
  <c r="AB118" i="83"/>
  <c r="AM118" i="83"/>
  <c r="AZ118" i="83"/>
  <c r="BJ4" i="89" l="1"/>
  <c r="X3" i="86"/>
  <c r="X4" i="86"/>
  <c r="X5" i="86"/>
  <c r="Z99" i="83"/>
  <c r="J98" i="84"/>
  <c r="J103" i="84" s="1"/>
  <c r="N52" i="84"/>
  <c r="N53" i="84"/>
  <c r="P65" i="84"/>
  <c r="N54" i="84"/>
  <c r="N55" i="84"/>
  <c r="N56" i="84"/>
  <c r="N26" i="84"/>
  <c r="N57" i="84"/>
  <c r="N59" i="84"/>
  <c r="N42" i="84"/>
  <c r="N41" i="84"/>
  <c r="N40" i="84"/>
  <c r="N39" i="84"/>
  <c r="N38" i="84"/>
  <c r="N37" i="84"/>
  <c r="N36" i="84"/>
  <c r="N35" i="84"/>
  <c r="N34" i="84"/>
  <c r="N33" i="84"/>
  <c r="N32" i="84"/>
  <c r="N31" i="84"/>
  <c r="N30" i="84"/>
  <c r="N29" i="84"/>
  <c r="Q16" i="84"/>
  <c r="N60" i="84"/>
  <c r="N43" i="84"/>
  <c r="N61" i="84"/>
  <c r="N44" i="84"/>
  <c r="N62" i="84"/>
  <c r="N45" i="84"/>
  <c r="N25" i="84"/>
  <c r="N63" i="84"/>
  <c r="N47" i="84"/>
  <c r="N48" i="84"/>
  <c r="N27" i="84"/>
  <c r="N49" i="84"/>
  <c r="N64" i="84"/>
  <c r="N58" i="84"/>
  <c r="N50" i="84"/>
  <c r="N28" i="84"/>
  <c r="N51" i="84"/>
  <c r="N46" i="84"/>
  <c r="M51" i="84"/>
  <c r="M52" i="84"/>
  <c r="M53" i="84"/>
  <c r="M54" i="84"/>
  <c r="M55" i="84"/>
  <c r="M56" i="84"/>
  <c r="M58" i="84"/>
  <c r="M28" i="84"/>
  <c r="M25" i="84"/>
  <c r="M59" i="84"/>
  <c r="M42" i="84"/>
  <c r="M41" i="84"/>
  <c r="M40" i="84"/>
  <c r="M39" i="84"/>
  <c r="M38" i="84"/>
  <c r="M37" i="84"/>
  <c r="M36" i="84"/>
  <c r="M35" i="84"/>
  <c r="M34" i="84"/>
  <c r="M33" i="84"/>
  <c r="M32" i="84"/>
  <c r="M31" i="84"/>
  <c r="M30" i="84"/>
  <c r="M29" i="84"/>
  <c r="M60" i="84"/>
  <c r="M43" i="84"/>
  <c r="L14" i="84"/>
  <c r="M61" i="84"/>
  <c r="M44" i="84"/>
  <c r="M46" i="84"/>
  <c r="M26" i="84"/>
  <c r="M63" i="84"/>
  <c r="M47" i="84"/>
  <c r="M57" i="84"/>
  <c r="M48" i="84"/>
  <c r="M27" i="84"/>
  <c r="M49" i="84"/>
  <c r="M64" i="84"/>
  <c r="M50" i="84"/>
  <c r="M45" i="84"/>
  <c r="M62" i="84"/>
  <c r="Q26" i="84"/>
  <c r="P26" i="84"/>
  <c r="BC110" i="83" a="1"/>
  <c r="BC110" i="83" s="1"/>
  <c r="BS34" i="84"/>
  <c r="AJ31" i="84"/>
  <c r="AA128" i="84"/>
  <c r="AA129" i="84" s="1"/>
  <c r="J54" i="83"/>
  <c r="AX110" i="83"/>
  <c r="BB38" i="83"/>
  <c r="BB39" i="83" s="1"/>
  <c r="BB40" i="83" s="1"/>
  <c r="M99" i="83"/>
  <c r="L99" i="83"/>
  <c r="AW110" i="83"/>
  <c r="AB98" i="83"/>
  <c r="Y99" i="83"/>
  <c r="AY109" i="83"/>
  <c r="O98" i="83"/>
  <c r="AY111" i="83"/>
  <c r="BB110" i="83" a="1"/>
  <c r="BB110" i="83" s="1"/>
  <c r="W53" i="83"/>
  <c r="W54" i="83" s="1"/>
  <c r="BA118" i="83"/>
  <c r="D119" i="83"/>
  <c r="G119" i="83"/>
  <c r="L119" i="83"/>
  <c r="M119" i="83"/>
  <c r="N119" i="83"/>
  <c r="O119" i="83"/>
  <c r="Q119" i="83"/>
  <c r="T119" i="83"/>
  <c r="Y119" i="83"/>
  <c r="Z119" i="83"/>
  <c r="AA119" i="83"/>
  <c r="AB119" i="83"/>
  <c r="AZ119" i="83"/>
  <c r="AJ36" i="84" l="1"/>
  <c r="AJ61" i="84" s="1"/>
  <c r="AJ62" i="84" s="1"/>
  <c r="AJ63" i="84" s="1"/>
  <c r="AJ64" i="84" s="1"/>
  <c r="AA130" i="84"/>
  <c r="AA131" i="84" s="1"/>
  <c r="BS35" i="84"/>
  <c r="J55" i="83"/>
  <c r="J57" i="83" s="1"/>
  <c r="W55" i="83"/>
  <c r="BA119" i="83"/>
  <c r="D120" i="83"/>
  <c r="G120" i="83"/>
  <c r="L120" i="83"/>
  <c r="L125" i="83" s="1"/>
  <c r="M120" i="83"/>
  <c r="N120" i="83"/>
  <c r="O120" i="83"/>
  <c r="Q120" i="83"/>
  <c r="AB99" i="83" s="1"/>
  <c r="T120" i="83"/>
  <c r="Y120" i="83"/>
  <c r="Z120" i="83" s="1"/>
  <c r="Z125" i="83" s="1"/>
  <c r="AA94" i="83" s="1"/>
  <c r="AA120" i="83"/>
  <c r="AB120" i="83"/>
  <c r="D121" i="83"/>
  <c r="G121" i="83"/>
  <c r="L121" i="83"/>
  <c r="M121" i="83" s="1"/>
  <c r="N121" i="83"/>
  <c r="O121" i="83"/>
  <c r="Q121" i="83"/>
  <c r="T121" i="83"/>
  <c r="Y121" i="83"/>
  <c r="Z121" i="83"/>
  <c r="AA121" i="83"/>
  <c r="AB121" i="83"/>
  <c r="D122" i="83"/>
  <c r="G122" i="83"/>
  <c r="L122" i="83"/>
  <c r="M122" i="83"/>
  <c r="N122" i="83"/>
  <c r="O122" i="83"/>
  <c r="Q122" i="83"/>
  <c r="T122" i="83"/>
  <c r="Y122" i="83"/>
  <c r="Z122" i="83" s="1"/>
  <c r="AA122" i="83"/>
  <c r="AB122" i="83"/>
  <c r="AM122" i="83"/>
  <c r="D123" i="83"/>
  <c r="G123" i="83"/>
  <c r="L123" i="83"/>
  <c r="M123" i="83"/>
  <c r="N123" i="83"/>
  <c r="O123" i="83"/>
  <c r="Q123" i="83"/>
  <c r="T123" i="83"/>
  <c r="Y123" i="83"/>
  <c r="Z123" i="83"/>
  <c r="AA123" i="83"/>
  <c r="AB123" i="83"/>
  <c r="G124" i="83"/>
  <c r="L124" i="83"/>
  <c r="M124" i="83"/>
  <c r="N124" i="83"/>
  <c r="O124" i="83"/>
  <c r="T124" i="83"/>
  <c r="Y124" i="83"/>
  <c r="Z124" i="83"/>
  <c r="AA124" i="83"/>
  <c r="AB124" i="83"/>
  <c r="AY129" i="83"/>
  <c r="AY131" i="83"/>
  <c r="D132" i="83"/>
  <c r="J132" i="83"/>
  <c r="J133" i="83" s="1"/>
  <c r="O132" i="83"/>
  <c r="Q132" i="83"/>
  <c r="W132" i="83"/>
  <c r="AB132" i="83"/>
  <c r="D133" i="83"/>
  <c r="O133" i="83"/>
  <c r="Q133" i="83"/>
  <c r="W133" i="83"/>
  <c r="AB133" i="83"/>
  <c r="AJ133" i="83"/>
  <c r="D134" i="83"/>
  <c r="O134" i="83"/>
  <c r="Q134" i="83"/>
  <c r="W134" i="83"/>
  <c r="AB134" i="83"/>
  <c r="D135" i="83"/>
  <c r="O135" i="83"/>
  <c r="Q135" i="83"/>
  <c r="W135" i="83"/>
  <c r="AB135" i="83"/>
  <c r="D136" i="83"/>
  <c r="J136" i="83"/>
  <c r="O136" i="83"/>
  <c r="Q136" i="83"/>
  <c r="W136" i="83"/>
  <c r="AB136" i="83"/>
  <c r="D137" i="83"/>
  <c r="O137" i="83"/>
  <c r="Q137" i="83"/>
  <c r="W137" i="83"/>
  <c r="AB137" i="83"/>
  <c r="D138" i="83"/>
  <c r="O138" i="83"/>
  <c r="Q138" i="83"/>
  <c r="W138" i="83"/>
  <c r="AB138" i="83"/>
  <c r="D139" i="83"/>
  <c r="J139" i="83"/>
  <c r="O139" i="83"/>
  <c r="Q139" i="83"/>
  <c r="W139" i="83"/>
  <c r="AB139" i="83"/>
  <c r="D140" i="83"/>
  <c r="O140" i="83"/>
  <c r="Q140" i="83"/>
  <c r="W140" i="83"/>
  <c r="AB140" i="83"/>
  <c r="D141" i="83"/>
  <c r="O141" i="83"/>
  <c r="Q141" i="83"/>
  <c r="W141" i="83"/>
  <c r="AB141" i="83"/>
  <c r="D142" i="83"/>
  <c r="J142" i="83"/>
  <c r="O142" i="83"/>
  <c r="Q142" i="83"/>
  <c r="W142" i="83"/>
  <c r="AB142" i="83"/>
  <c r="D143" i="83"/>
  <c r="O143" i="83"/>
  <c r="Q143" i="83"/>
  <c r="W143" i="83"/>
  <c r="AB143" i="83"/>
  <c r="D144" i="83"/>
  <c r="O144" i="83"/>
  <c r="Q144" i="83"/>
  <c r="W144" i="83"/>
  <c r="AB144" i="83"/>
  <c r="D145" i="83"/>
  <c r="O145" i="83"/>
  <c r="Q145" i="83"/>
  <c r="W145" i="83"/>
  <c r="AB145" i="83"/>
  <c r="D146" i="83"/>
  <c r="O146" i="83"/>
  <c r="Q146" i="83"/>
  <c r="W146" i="83"/>
  <c r="AB146" i="83"/>
  <c r="AX146" i="83"/>
  <c r="D147" i="83"/>
  <c r="O147" i="83"/>
  <c r="Q147" i="83"/>
  <c r="W147" i="83"/>
  <c r="AB147" i="83"/>
  <c r="D148" i="83"/>
  <c r="J148" i="83"/>
  <c r="O148" i="83"/>
  <c r="Q148" i="83"/>
  <c r="W148" i="83"/>
  <c r="AB148" i="83"/>
  <c r="D149" i="83"/>
  <c r="J149" i="83"/>
  <c r="O149" i="83"/>
  <c r="Q149" i="83"/>
  <c r="W149" i="83"/>
  <c r="AB149" i="83"/>
  <c r="D150" i="83"/>
  <c r="J150" i="83"/>
  <c r="O150" i="83"/>
  <c r="Q150" i="83"/>
  <c r="W150" i="83"/>
  <c r="AB150" i="83"/>
  <c r="D151" i="83"/>
  <c r="J151" i="83"/>
  <c r="O151" i="83"/>
  <c r="Q151" i="83"/>
  <c r="W151" i="83"/>
  <c r="AB151" i="83"/>
  <c r="D152" i="83"/>
  <c r="J152" i="83"/>
  <c r="O152" i="83"/>
  <c r="Q152" i="83"/>
  <c r="W152" i="83"/>
  <c r="AB152" i="83"/>
  <c r="AJ152" i="83"/>
  <c r="AK152" i="83"/>
  <c r="AL152" i="83"/>
  <c r="AM152" i="83"/>
  <c r="AW152" i="83"/>
  <c r="D153" i="83"/>
  <c r="J153" i="83"/>
  <c r="O153" i="83"/>
  <c r="Q153" i="83"/>
  <c r="W153" i="83"/>
  <c r="AB153" i="83"/>
  <c r="D154" i="83"/>
  <c r="J154" i="83"/>
  <c r="O154" i="83"/>
  <c r="Q154" i="83"/>
  <c r="W154" i="83"/>
  <c r="AB154" i="83"/>
  <c r="D155" i="83"/>
  <c r="J155" i="83"/>
  <c r="O155" i="83"/>
  <c r="Q155" i="83"/>
  <c r="W155" i="83"/>
  <c r="AB155" i="83"/>
  <c r="D156" i="83"/>
  <c r="J156" i="83"/>
  <c r="O156" i="83"/>
  <c r="Q156" i="83"/>
  <c r="W156" i="83"/>
  <c r="AB156" i="83"/>
  <c r="D157" i="83"/>
  <c r="J157" i="83"/>
  <c r="O157" i="83"/>
  <c r="Q157" i="83"/>
  <c r="W157" i="83"/>
  <c r="AB157" i="83"/>
  <c r="D158" i="83"/>
  <c r="J158" i="83"/>
  <c r="O158" i="83"/>
  <c r="Q158" i="83"/>
  <c r="W158" i="83"/>
  <c r="AB158" i="83"/>
  <c r="D159" i="83"/>
  <c r="J159" i="83"/>
  <c r="O159" i="83"/>
  <c r="Q159" i="83"/>
  <c r="W159" i="83"/>
  <c r="AB159" i="83"/>
  <c r="D160" i="83"/>
  <c r="O160" i="83"/>
  <c r="Q160" i="83"/>
  <c r="AB160" i="83"/>
  <c r="O161" i="83"/>
  <c r="AB161" i="83"/>
  <c r="J163" i="83"/>
  <c r="W163" i="83"/>
  <c r="J164" i="83"/>
  <c r="O164" i="83"/>
  <c r="W164" i="83"/>
  <c r="AB164" i="83"/>
  <c r="E169" i="83"/>
  <c r="R169" i="83"/>
  <c r="E172" i="83"/>
  <c r="F172" i="83"/>
  <c r="G172" i="83"/>
  <c r="H172" i="83"/>
  <c r="I172" i="83"/>
  <c r="J172" i="83"/>
  <c r="K172" i="83"/>
  <c r="L172" i="83"/>
  <c r="M172" i="83"/>
  <c r="N172" i="83"/>
  <c r="O172" i="83"/>
  <c r="R172" i="83"/>
  <c r="S172" i="83"/>
  <c r="T172" i="83"/>
  <c r="U172" i="83"/>
  <c r="V172" i="83"/>
  <c r="W172" i="83"/>
  <c r="X172" i="83"/>
  <c r="Y172" i="83"/>
  <c r="Z172" i="83"/>
  <c r="AA172" i="83"/>
  <c r="AB172" i="83"/>
  <c r="AW197" i="83"/>
  <c r="AX197" i="83"/>
  <c r="AY197" i="83"/>
  <c r="AZ197" i="83"/>
  <c r="BA197" i="83"/>
  <c r="BB197" i="83"/>
  <c r="BC197" i="83"/>
  <c r="AO228" i="83"/>
  <c r="AP228" i="83"/>
  <c r="AQ228" i="83"/>
  <c r="AR228" i="83"/>
  <c r="AS228" i="83"/>
  <c r="AT228" i="83"/>
  <c r="AU228" i="83"/>
  <c r="BE232" i="83"/>
  <c r="BG232" i="83"/>
  <c r="A1" i="79"/>
  <c r="R1" i="79"/>
  <c r="S1" i="79"/>
  <c r="AP1" i="79"/>
  <c r="AQ1" i="79"/>
  <c r="P4" i="79"/>
  <c r="T6" i="79"/>
  <c r="W6" i="79"/>
  <c r="X6" i="79"/>
  <c r="AP6" i="79"/>
  <c r="W7" i="79"/>
  <c r="AP7" i="79"/>
  <c r="W8" i="79"/>
  <c r="W9" i="79"/>
  <c r="W10" i="79"/>
  <c r="W11" i="79"/>
  <c r="W12" i="79"/>
  <c r="W13" i="79"/>
  <c r="W14" i="79"/>
  <c r="U15" i="79"/>
  <c r="W15" i="79"/>
  <c r="W16" i="79"/>
  <c r="W17" i="79"/>
  <c r="C18" i="79"/>
  <c r="D18" i="79"/>
  <c r="L18" i="79" s="1"/>
  <c r="N18" i="79"/>
  <c r="O18" i="79"/>
  <c r="W18" i="79"/>
  <c r="W19" i="79"/>
  <c r="W20" i="79"/>
  <c r="W21" i="79"/>
  <c r="W22" i="79"/>
  <c r="W23" i="79"/>
  <c r="M24" i="79"/>
  <c r="N24" i="79"/>
  <c r="W24" i="79"/>
  <c r="W25" i="79"/>
  <c r="W26" i="79"/>
  <c r="P27" i="79"/>
  <c r="W27" i="79"/>
  <c r="L28" i="79"/>
  <c r="R28" i="79"/>
  <c r="S28" i="79"/>
  <c r="R51" i="79" s="1"/>
  <c r="W28" i="79"/>
  <c r="W29" i="79"/>
  <c r="W30" i="79"/>
  <c r="W31" i="79"/>
  <c r="W32" i="79"/>
  <c r="E33" i="79"/>
  <c r="I33" i="79"/>
  <c r="J33" i="79"/>
  <c r="K33" i="79"/>
  <c r="L33" i="79"/>
  <c r="M33" i="79"/>
  <c r="Q33" i="79"/>
  <c r="S33" i="79"/>
  <c r="W33" i="79"/>
  <c r="B34" i="79"/>
  <c r="W34" i="79" s="1"/>
  <c r="E34" i="79"/>
  <c r="I34" i="79"/>
  <c r="J34" i="79"/>
  <c r="K34" i="79"/>
  <c r="L34" i="79"/>
  <c r="M34" i="79"/>
  <c r="Q34" i="79"/>
  <c r="S34" i="79"/>
  <c r="B35" i="79"/>
  <c r="W35" i="79" s="1"/>
  <c r="E35" i="79"/>
  <c r="I35" i="79"/>
  <c r="J35" i="79"/>
  <c r="H47" i="79" s="1"/>
  <c r="K35" i="79"/>
  <c r="L35" i="79"/>
  <c r="Q35" i="79"/>
  <c r="S35" i="79"/>
  <c r="B36" i="79"/>
  <c r="W36" i="79" s="1"/>
  <c r="E36" i="79"/>
  <c r="I36" i="79"/>
  <c r="J36" i="79"/>
  <c r="M36" i="79" s="1"/>
  <c r="K36" i="79"/>
  <c r="L36" i="79"/>
  <c r="Q36" i="79"/>
  <c r="S36" i="79"/>
  <c r="B37" i="79"/>
  <c r="W37" i="79" s="1"/>
  <c r="E37" i="79"/>
  <c r="I37" i="79"/>
  <c r="J37" i="79"/>
  <c r="K60" i="79" s="1"/>
  <c r="L60" i="79" s="1"/>
  <c r="M57" i="79" s="1"/>
  <c r="K37" i="79"/>
  <c r="L37" i="79"/>
  <c r="M37" i="79"/>
  <c r="Q37" i="79"/>
  <c r="S37" i="79"/>
  <c r="B38" i="79"/>
  <c r="W38" i="79" s="1"/>
  <c r="E38" i="79"/>
  <c r="I38" i="79"/>
  <c r="J38" i="79"/>
  <c r="K64" i="79" s="1"/>
  <c r="L64" i="79" s="1"/>
  <c r="M64" i="79" s="1"/>
  <c r="K38" i="79"/>
  <c r="L38" i="79"/>
  <c r="M38" i="79"/>
  <c r="Q38" i="79"/>
  <c r="S38" i="79"/>
  <c r="B39" i="79"/>
  <c r="W39" i="79" s="1"/>
  <c r="E39" i="79"/>
  <c r="I39" i="79"/>
  <c r="J39" i="79"/>
  <c r="K39" i="79"/>
  <c r="L39" i="79"/>
  <c r="M39" i="79"/>
  <c r="Q39" i="79"/>
  <c r="S39" i="79"/>
  <c r="B40" i="79"/>
  <c r="E40" i="79"/>
  <c r="I40" i="79"/>
  <c r="J40" i="79"/>
  <c r="K40" i="79"/>
  <c r="L40" i="79"/>
  <c r="M40" i="79"/>
  <c r="Q40" i="79"/>
  <c r="S40" i="79"/>
  <c r="W40" i="79"/>
  <c r="B41" i="79"/>
  <c r="E41" i="79"/>
  <c r="I41" i="79"/>
  <c r="J41" i="79"/>
  <c r="K41" i="79"/>
  <c r="L41" i="79"/>
  <c r="M41" i="79"/>
  <c r="Q41" i="79"/>
  <c r="S41" i="79"/>
  <c r="W41" i="79"/>
  <c r="B42" i="79"/>
  <c r="W42" i="79" s="1"/>
  <c r="E42" i="79"/>
  <c r="I42" i="79"/>
  <c r="J42" i="79"/>
  <c r="K42" i="79"/>
  <c r="L42" i="79"/>
  <c r="M42" i="79"/>
  <c r="Q42" i="79"/>
  <c r="S42" i="79"/>
  <c r="B43" i="79"/>
  <c r="W43" i="79" s="1"/>
  <c r="E43" i="79"/>
  <c r="I43" i="79"/>
  <c r="J43" i="79"/>
  <c r="M43" i="79" s="1"/>
  <c r="K43" i="79"/>
  <c r="L43" i="79"/>
  <c r="Q43" i="79"/>
  <c r="S43" i="79"/>
  <c r="B44" i="79"/>
  <c r="W44" i="79" s="1"/>
  <c r="E44" i="79"/>
  <c r="I44" i="79"/>
  <c r="J44" i="79"/>
  <c r="M44" i="79" s="1"/>
  <c r="K44" i="79"/>
  <c r="L44" i="79"/>
  <c r="Q44" i="79"/>
  <c r="S44" i="79"/>
  <c r="B45" i="79"/>
  <c r="W45" i="79" s="1"/>
  <c r="E45" i="79"/>
  <c r="I45" i="79"/>
  <c r="J45" i="79"/>
  <c r="K45" i="79"/>
  <c r="L45" i="79"/>
  <c r="M45" i="79"/>
  <c r="Q45" i="79"/>
  <c r="S45" i="79"/>
  <c r="AF45" i="79"/>
  <c r="AG45" i="79"/>
  <c r="AH45" i="79"/>
  <c r="E46" i="79"/>
  <c r="I46" i="79"/>
  <c r="J46" i="79"/>
  <c r="K46" i="79"/>
  <c r="L46" i="79"/>
  <c r="M46" i="79"/>
  <c r="Q46" i="79"/>
  <c r="S46" i="79"/>
  <c r="W46" i="79"/>
  <c r="W47" i="79"/>
  <c r="O48" i="79"/>
  <c r="W48" i="79"/>
  <c r="W49" i="79"/>
  <c r="S50" i="79"/>
  <c r="W50" i="79"/>
  <c r="W51" i="79"/>
  <c r="L52" i="79"/>
  <c r="W52" i="79"/>
  <c r="S53" i="79"/>
  <c r="W53" i="79"/>
  <c r="B54" i="79"/>
  <c r="K54" i="79"/>
  <c r="L54" i="79"/>
  <c r="M54" i="79"/>
  <c r="W54" i="79"/>
  <c r="B55" i="79"/>
  <c r="W55" i="79" s="1"/>
  <c r="K55" i="79"/>
  <c r="L55" i="79" s="1"/>
  <c r="B56" i="79"/>
  <c r="W56" i="79"/>
  <c r="B57" i="79"/>
  <c r="W57" i="79" s="1"/>
  <c r="K57" i="79"/>
  <c r="L57" i="79"/>
  <c r="B58" i="79"/>
  <c r="K58" i="79"/>
  <c r="L58" i="79"/>
  <c r="M58" i="79"/>
  <c r="W58" i="79"/>
  <c r="B59" i="79"/>
  <c r="W59" i="79"/>
  <c r="B60" i="79"/>
  <c r="W60" i="79" s="1"/>
  <c r="B61" i="79"/>
  <c r="W61" i="79"/>
  <c r="B62" i="79"/>
  <c r="W62" i="79"/>
  <c r="B63" i="79"/>
  <c r="W63" i="79" s="1"/>
  <c r="K63" i="79"/>
  <c r="L63" i="79" s="1"/>
  <c r="B64" i="79"/>
  <c r="W64" i="79"/>
  <c r="B65" i="79"/>
  <c r="W65" i="79"/>
  <c r="B66" i="79"/>
  <c r="W66" i="79"/>
  <c r="W67" i="79"/>
  <c r="P68" i="79"/>
  <c r="W68" i="79"/>
  <c r="R69" i="79"/>
  <c r="T69" i="79"/>
  <c r="W69" i="79"/>
  <c r="R70" i="79"/>
  <c r="W70" i="79"/>
  <c r="R71" i="79"/>
  <c r="W71" i="79"/>
  <c r="K72" i="79"/>
  <c r="R72" i="79"/>
  <c r="W72" i="79"/>
  <c r="W73" i="79"/>
  <c r="D74" i="79"/>
  <c r="W74" i="79"/>
  <c r="W75" i="79"/>
  <c r="B76" i="79"/>
  <c r="W76" i="79" s="1"/>
  <c r="C76" i="79"/>
  <c r="D76" i="79"/>
  <c r="E76" i="79"/>
  <c r="F76" i="79"/>
  <c r="G76" i="79"/>
  <c r="H76" i="79"/>
  <c r="I76" i="79"/>
  <c r="J76" i="79"/>
  <c r="K76" i="79"/>
  <c r="L76" i="79"/>
  <c r="M76" i="79"/>
  <c r="N76" i="79"/>
  <c r="O76" i="79"/>
  <c r="P76" i="79"/>
  <c r="Q76" i="79"/>
  <c r="R76" i="79"/>
  <c r="S76" i="79"/>
  <c r="T76" i="79"/>
  <c r="U76" i="79"/>
  <c r="M81" i="79"/>
  <c r="L85" i="79"/>
  <c r="AJ85" i="79"/>
  <c r="AK85" i="79"/>
  <c r="AL85" i="79"/>
  <c r="AM85" i="79"/>
  <c r="E90" i="79"/>
  <c r="I90" i="79"/>
  <c r="J90" i="79" s="1"/>
  <c r="K90" i="79"/>
  <c r="L90" i="79"/>
  <c r="B91" i="79"/>
  <c r="E91" i="79"/>
  <c r="I91" i="79"/>
  <c r="J91" i="79"/>
  <c r="K115" i="79" s="1"/>
  <c r="L115" i="79" s="1"/>
  <c r="M115" i="79" s="1"/>
  <c r="K91" i="79"/>
  <c r="L91" i="79"/>
  <c r="M91" i="79"/>
  <c r="B92" i="79"/>
  <c r="E92" i="79"/>
  <c r="I92" i="79"/>
  <c r="J92" i="79"/>
  <c r="K112" i="79" s="1"/>
  <c r="L112" i="79" s="1"/>
  <c r="K92" i="79"/>
  <c r="L92" i="79"/>
  <c r="B93" i="79"/>
  <c r="E93" i="79"/>
  <c r="I93" i="79"/>
  <c r="J93" i="79"/>
  <c r="K119" i="79" s="1"/>
  <c r="L119" i="79" s="1"/>
  <c r="M113" i="79" s="1"/>
  <c r="K93" i="79"/>
  <c r="L93" i="79"/>
  <c r="M93" i="79"/>
  <c r="B94" i="79"/>
  <c r="E94" i="79"/>
  <c r="I94" i="79"/>
  <c r="J94" i="79"/>
  <c r="M94" i="79" s="1"/>
  <c r="K94" i="79"/>
  <c r="L94" i="79"/>
  <c r="B95" i="79"/>
  <c r="E95" i="79"/>
  <c r="I95" i="79"/>
  <c r="J95" i="79"/>
  <c r="K95" i="79"/>
  <c r="L95" i="79"/>
  <c r="M95" i="79"/>
  <c r="X95" i="79"/>
  <c r="B96" i="79"/>
  <c r="E96" i="79"/>
  <c r="I96" i="79"/>
  <c r="J96" i="79"/>
  <c r="K96" i="79"/>
  <c r="L96" i="79"/>
  <c r="M96" i="79"/>
  <c r="B97" i="79"/>
  <c r="E97" i="79"/>
  <c r="I97" i="79"/>
  <c r="J97" i="79"/>
  <c r="K97" i="79"/>
  <c r="L97" i="79"/>
  <c r="M97" i="79"/>
  <c r="B98" i="79"/>
  <c r="E98" i="79"/>
  <c r="I98" i="79"/>
  <c r="J98" i="79"/>
  <c r="K98" i="79"/>
  <c r="L98" i="79"/>
  <c r="M98" i="79"/>
  <c r="B99" i="79"/>
  <c r="E99" i="79"/>
  <c r="I99" i="79"/>
  <c r="J99" i="79"/>
  <c r="K99" i="79"/>
  <c r="L99" i="79"/>
  <c r="M99" i="79"/>
  <c r="B100" i="79"/>
  <c r="E100" i="79"/>
  <c r="I100" i="79"/>
  <c r="J100" i="79"/>
  <c r="K100" i="79"/>
  <c r="L100" i="79"/>
  <c r="M100" i="79"/>
  <c r="B101" i="79"/>
  <c r="E101" i="79"/>
  <c r="I101" i="79"/>
  <c r="J101" i="79"/>
  <c r="M101" i="79" s="1"/>
  <c r="K101" i="79"/>
  <c r="L101" i="79"/>
  <c r="B102" i="79"/>
  <c r="E102" i="79"/>
  <c r="I102" i="79"/>
  <c r="J102" i="79"/>
  <c r="K102" i="79"/>
  <c r="L102" i="79"/>
  <c r="M102" i="79"/>
  <c r="E103" i="79"/>
  <c r="I103" i="79"/>
  <c r="J103" i="79"/>
  <c r="K103" i="79"/>
  <c r="L103" i="79"/>
  <c r="M103" i="79"/>
  <c r="L109" i="79"/>
  <c r="B111" i="79"/>
  <c r="B112" i="79"/>
  <c r="B113" i="79"/>
  <c r="K113" i="79"/>
  <c r="L113" i="79"/>
  <c r="B114" i="79"/>
  <c r="B115" i="79"/>
  <c r="B116" i="79"/>
  <c r="K116" i="79"/>
  <c r="L116" i="79"/>
  <c r="B117" i="79"/>
  <c r="B118" i="79"/>
  <c r="B119" i="79"/>
  <c r="B120" i="79"/>
  <c r="B121" i="79"/>
  <c r="K121" i="79"/>
  <c r="L121" i="79"/>
  <c r="M121" i="79"/>
  <c r="B122" i="79"/>
  <c r="B123" i="79"/>
  <c r="K129" i="79"/>
  <c r="D131" i="79"/>
  <c r="B133" i="79"/>
  <c r="C133" i="79"/>
  <c r="D133" i="79"/>
  <c r="E133" i="79"/>
  <c r="F133" i="79"/>
  <c r="G133" i="79"/>
  <c r="H133" i="79"/>
  <c r="I133" i="79"/>
  <c r="J133" i="79"/>
  <c r="K133" i="79"/>
  <c r="L133" i="79"/>
  <c r="M133" i="79"/>
  <c r="AO135" i="79"/>
  <c r="U4" i="79" s="1"/>
  <c r="AQ135" i="79"/>
  <c r="U240" i="78"/>
  <c r="T240" i="78"/>
  <c r="S240" i="78"/>
  <c r="R240" i="78"/>
  <c r="Q240" i="78"/>
  <c r="P240" i="78"/>
  <c r="O240" i="78"/>
  <c r="N240" i="78"/>
  <c r="M240" i="78"/>
  <c r="L240" i="78"/>
  <c r="K240" i="78"/>
  <c r="J240" i="78"/>
  <c r="I240" i="78"/>
  <c r="H240" i="78"/>
  <c r="G240" i="78"/>
  <c r="F240" i="78"/>
  <c r="E240" i="78"/>
  <c r="D240" i="78"/>
  <c r="C240" i="78"/>
  <c r="B240" i="78"/>
  <c r="Z130" i="78"/>
  <c r="AL129" i="78"/>
  <c r="AI129" i="78"/>
  <c r="Z129" i="78"/>
  <c r="AJ129" i="78" s="1"/>
  <c r="AL128" i="78"/>
  <c r="AI128" i="78"/>
  <c r="Z128" i="78"/>
  <c r="AJ128" i="78" s="1"/>
  <c r="Y128" i="78"/>
  <c r="AL127" i="78"/>
  <c r="AJ127" i="78"/>
  <c r="AI127" i="78"/>
  <c r="Z127" i="78"/>
  <c r="Y127" i="78"/>
  <c r="AL126" i="78"/>
  <c r="AI126" i="78"/>
  <c r="Z126" i="78"/>
  <c r="AJ126" i="78" s="1"/>
  <c r="Y126" i="78"/>
  <c r="AL125" i="78"/>
  <c r="AJ125" i="78"/>
  <c r="AI125" i="78"/>
  <c r="Z125" i="78"/>
  <c r="Y125" i="78"/>
  <c r="AL124" i="78"/>
  <c r="AI124" i="78"/>
  <c r="Z124" i="78"/>
  <c r="AJ124" i="78" s="1"/>
  <c r="Y124" i="78"/>
  <c r="AL123" i="78"/>
  <c r="AI123" i="78"/>
  <c r="Z123" i="78"/>
  <c r="AJ123" i="78" s="1"/>
  <c r="Y123" i="78"/>
  <c r="AL122" i="78"/>
  <c r="AI122" i="78"/>
  <c r="Z122" i="78"/>
  <c r="AJ122" i="78" s="1"/>
  <c r="Y122" i="78"/>
  <c r="AL121" i="78"/>
  <c r="AI121" i="78"/>
  <c r="Z121" i="78"/>
  <c r="AJ121" i="78" s="1"/>
  <c r="Y121" i="78"/>
  <c r="AL120" i="78"/>
  <c r="AI120" i="78"/>
  <c r="Z120" i="78"/>
  <c r="AJ120" i="78" s="1"/>
  <c r="Y120" i="78"/>
  <c r="AL119" i="78"/>
  <c r="AJ119" i="78"/>
  <c r="AI119" i="78"/>
  <c r="Z119" i="78"/>
  <c r="Y119" i="78"/>
  <c r="AL118" i="78"/>
  <c r="AI118" i="78"/>
  <c r="Z118" i="78"/>
  <c r="AJ118" i="78" s="1"/>
  <c r="Y118" i="78"/>
  <c r="AL117" i="78"/>
  <c r="AJ117" i="78"/>
  <c r="AI117" i="78"/>
  <c r="Z117" i="78"/>
  <c r="Y117" i="78"/>
  <c r="AL116" i="78"/>
  <c r="AI116" i="78"/>
  <c r="Z116" i="78"/>
  <c r="AJ116" i="78" s="1"/>
  <c r="Y116" i="78"/>
  <c r="AL115" i="78"/>
  <c r="AI115" i="78"/>
  <c r="Z115" i="78"/>
  <c r="AJ115" i="78" s="1"/>
  <c r="Y115" i="78"/>
  <c r="AL114" i="78"/>
  <c r="AI114" i="78"/>
  <c r="Z114" i="78"/>
  <c r="AJ114" i="78" s="1"/>
  <c r="Y114" i="78"/>
  <c r="AL113" i="78"/>
  <c r="AI113" i="78"/>
  <c r="Z113" i="78"/>
  <c r="AJ113" i="78" s="1"/>
  <c r="Y113" i="78"/>
  <c r="AL112" i="78"/>
  <c r="AI112" i="78"/>
  <c r="Z112" i="78"/>
  <c r="Z131" i="78" s="1"/>
  <c r="Y112" i="78"/>
  <c r="AL111" i="78"/>
  <c r="AJ111" i="78"/>
  <c r="AI111" i="78"/>
  <c r="Z111" i="78"/>
  <c r="AK109" i="78"/>
  <c r="AJ109" i="78"/>
  <c r="AG108" i="78"/>
  <c r="Z108" i="78"/>
  <c r="Y108" i="78"/>
  <c r="AL107" i="78"/>
  <c r="AG107" i="78"/>
  <c r="Z107" i="78"/>
  <c r="Y107" i="78"/>
  <c r="AL106" i="78"/>
  <c r="AG106" i="78"/>
  <c r="Z106" i="78"/>
  <c r="Y106" i="78"/>
  <c r="AK105" i="78"/>
  <c r="AG105" i="78"/>
  <c r="Z105" i="78"/>
  <c r="Y105" i="78"/>
  <c r="AL104" i="78"/>
  <c r="AG104" i="78"/>
  <c r="Y104" i="78"/>
  <c r="AG103" i="78"/>
  <c r="Y103" i="78"/>
  <c r="AJ102" i="78"/>
  <c r="Y102" i="78" s="1"/>
  <c r="AG102" i="78"/>
  <c r="AK101" i="78"/>
  <c r="AJ101" i="78"/>
  <c r="Y101" i="78" s="1"/>
  <c r="AG101" i="78"/>
  <c r="AG100" i="78"/>
  <c r="Z100" i="78"/>
  <c r="Z101" i="78" s="1"/>
  <c r="Y100" i="78"/>
  <c r="AJ130" i="78" s="1"/>
  <c r="AK96" i="78"/>
  <c r="AL92" i="78"/>
  <c r="A1" i="78"/>
  <c r="AO1" i="78"/>
  <c r="AP1" i="78"/>
  <c r="P4" i="78"/>
  <c r="U4" i="78"/>
  <c r="V5" i="78"/>
  <c r="W5" i="78"/>
  <c r="T6" i="78"/>
  <c r="U6" i="78"/>
  <c r="V6" i="78"/>
  <c r="V7" i="78"/>
  <c r="AO7" i="78"/>
  <c r="V8" i="78"/>
  <c r="V9" i="78"/>
  <c r="V10" i="78"/>
  <c r="V11" i="78"/>
  <c r="V12" i="78"/>
  <c r="V13" i="78"/>
  <c r="V14" i="78"/>
  <c r="R15" i="78"/>
  <c r="S15" i="78"/>
  <c r="U15" i="78"/>
  <c r="V15" i="78"/>
  <c r="AJ15" i="78"/>
  <c r="V16" i="78"/>
  <c r="V17" i="78"/>
  <c r="E18" i="78"/>
  <c r="F18" i="78"/>
  <c r="I18" i="78"/>
  <c r="V18" i="78"/>
  <c r="V19" i="78"/>
  <c r="E20" i="78"/>
  <c r="F20" i="78"/>
  <c r="I20" i="78"/>
  <c r="V20" i="78"/>
  <c r="V21" i="78"/>
  <c r="E22" i="78"/>
  <c r="F22" i="78"/>
  <c r="I22" i="78"/>
  <c r="V22" i="78"/>
  <c r="V23" i="78"/>
  <c r="E24" i="78"/>
  <c r="F24" i="78"/>
  <c r="I24" i="78"/>
  <c r="V24" i="78"/>
  <c r="V25" i="78"/>
  <c r="V26" i="78"/>
  <c r="V27" i="78"/>
  <c r="V28" i="78"/>
  <c r="A29" i="78"/>
  <c r="O29" i="78"/>
  <c r="P29" i="78"/>
  <c r="U29" i="78"/>
  <c r="V29" i="78"/>
  <c r="A30" i="78"/>
  <c r="V30" i="78"/>
  <c r="A31" i="78"/>
  <c r="V31" i="78"/>
  <c r="W31" i="78"/>
  <c r="A32" i="78"/>
  <c r="V32" i="78" s="1"/>
  <c r="A33" i="78"/>
  <c r="N33" i="78"/>
  <c r="V33" i="78"/>
  <c r="A34" i="78"/>
  <c r="V34" i="78"/>
  <c r="A35" i="78"/>
  <c r="V35" i="78"/>
  <c r="A36" i="78"/>
  <c r="V36" i="78"/>
  <c r="B37" i="78"/>
  <c r="A37" i="78" s="1"/>
  <c r="V37" i="78" s="1"/>
  <c r="C37" i="78"/>
  <c r="J37" i="78"/>
  <c r="B38" i="78"/>
  <c r="A38" i="78" s="1"/>
  <c r="V38" i="78" s="1"/>
  <c r="J38" i="78"/>
  <c r="B39" i="78"/>
  <c r="A39" i="78" s="1"/>
  <c r="C39" i="78"/>
  <c r="J39" i="78"/>
  <c r="V39" i="78"/>
  <c r="B40" i="78"/>
  <c r="A40" i="78" s="1"/>
  <c r="V40" i="78" s="1"/>
  <c r="J40" i="78"/>
  <c r="B41" i="78"/>
  <c r="A41" i="78" s="1"/>
  <c r="V41" i="78" s="1"/>
  <c r="J41" i="78"/>
  <c r="B42" i="78"/>
  <c r="A42" i="78" s="1"/>
  <c r="J42" i="78"/>
  <c r="V42" i="78"/>
  <c r="A43" i="78"/>
  <c r="V43" i="78" s="1"/>
  <c r="B43" i="78"/>
  <c r="C43" i="78"/>
  <c r="J43" i="78"/>
  <c r="A44" i="78"/>
  <c r="V44" i="78" s="1"/>
  <c r="B44" i="78"/>
  <c r="C44" i="78"/>
  <c r="J44" i="78"/>
  <c r="AL44" i="78"/>
  <c r="B45" i="78"/>
  <c r="A45" i="78" s="1"/>
  <c r="C45" i="78"/>
  <c r="J45" i="78"/>
  <c r="V45" i="78"/>
  <c r="A46" i="78"/>
  <c r="V46" i="78" s="1"/>
  <c r="M46" i="78"/>
  <c r="N46" i="78"/>
  <c r="P46" i="78"/>
  <c r="Q46" i="78"/>
  <c r="AL46" i="78"/>
  <c r="A47" i="78"/>
  <c r="V47" i="78"/>
  <c r="A48" i="78"/>
  <c r="C48" i="78"/>
  <c r="L48" i="78"/>
  <c r="M48" i="78"/>
  <c r="O48" i="78"/>
  <c r="Q48" i="78"/>
  <c r="S48" i="78"/>
  <c r="V48" i="78"/>
  <c r="A49" i="78"/>
  <c r="B49" i="78"/>
  <c r="C49" i="78"/>
  <c r="L49" i="78"/>
  <c r="M49" i="78"/>
  <c r="O49" i="78"/>
  <c r="Q49" i="78"/>
  <c r="S49" i="78"/>
  <c r="V49" i="78"/>
  <c r="B50" i="78"/>
  <c r="A50" i="78" s="1"/>
  <c r="V50" i="78" s="1"/>
  <c r="C50" i="78"/>
  <c r="C68" i="78" s="1"/>
  <c r="L50" i="78"/>
  <c r="M50" i="78"/>
  <c r="O50" i="78"/>
  <c r="Q50" i="78"/>
  <c r="S50" i="78"/>
  <c r="B51" i="78"/>
  <c r="A51" i="78" s="1"/>
  <c r="V51" i="78" s="1"/>
  <c r="C51" i="78"/>
  <c r="L51" i="78"/>
  <c r="M51" i="78"/>
  <c r="O51" i="78"/>
  <c r="Q51" i="78"/>
  <c r="S51" i="78"/>
  <c r="B52" i="78"/>
  <c r="A52" i="78" s="1"/>
  <c r="V52" i="78" s="1"/>
  <c r="C52" i="78"/>
  <c r="L52" i="78"/>
  <c r="M52" i="78"/>
  <c r="O52" i="78"/>
  <c r="Q52" i="78"/>
  <c r="S52" i="78"/>
  <c r="A53" i="78"/>
  <c r="V53" i="78" s="1"/>
  <c r="B53" i="78"/>
  <c r="C53" i="78"/>
  <c r="L53" i="78"/>
  <c r="M53" i="78"/>
  <c r="O53" i="78"/>
  <c r="Q53" i="78"/>
  <c r="S53" i="78"/>
  <c r="A54" i="78"/>
  <c r="V54" i="78" s="1"/>
  <c r="B54" i="78"/>
  <c r="C54" i="78"/>
  <c r="L54" i="78"/>
  <c r="M54" i="78"/>
  <c r="O54" i="78"/>
  <c r="Q54" i="78"/>
  <c r="S54" i="78"/>
  <c r="B55" i="78"/>
  <c r="A55" i="78" s="1"/>
  <c r="V55" i="78" s="1"/>
  <c r="C55" i="78"/>
  <c r="L55" i="78"/>
  <c r="M55" i="78"/>
  <c r="O55" i="78"/>
  <c r="Q55" i="78"/>
  <c r="S55" i="78"/>
  <c r="B56" i="78"/>
  <c r="A56" i="78" s="1"/>
  <c r="C56" i="78"/>
  <c r="L56" i="78"/>
  <c r="M56" i="78"/>
  <c r="O56" i="78"/>
  <c r="Q56" i="78"/>
  <c r="S56" i="78"/>
  <c r="V56" i="78"/>
  <c r="A57" i="78"/>
  <c r="V57" i="78" s="1"/>
  <c r="B57" i="78"/>
  <c r="C57" i="78"/>
  <c r="L57" i="78"/>
  <c r="M57" i="78"/>
  <c r="O57" i="78"/>
  <c r="Q57" i="78"/>
  <c r="S57" i="78"/>
  <c r="A58" i="78"/>
  <c r="V58" i="78" s="1"/>
  <c r="B58" i="78"/>
  <c r="C58" i="78"/>
  <c r="L58" i="78"/>
  <c r="M58" i="78"/>
  <c r="O58" i="78"/>
  <c r="Q58" i="78"/>
  <c r="S58" i="78"/>
  <c r="B59" i="78"/>
  <c r="A59" i="78" s="1"/>
  <c r="V59" i="78" s="1"/>
  <c r="C59" i="78"/>
  <c r="L59" i="78"/>
  <c r="M59" i="78"/>
  <c r="O59" i="78"/>
  <c r="Q59" i="78"/>
  <c r="S59" i="78"/>
  <c r="B60" i="78"/>
  <c r="A60" i="78" s="1"/>
  <c r="V60" i="78" s="1"/>
  <c r="C60" i="78"/>
  <c r="L60" i="78"/>
  <c r="M60" i="78"/>
  <c r="O60" i="78"/>
  <c r="Q60" i="78"/>
  <c r="S60" i="78"/>
  <c r="A61" i="78"/>
  <c r="B61" i="78"/>
  <c r="C61" i="78"/>
  <c r="L61" i="78"/>
  <c r="M61" i="78"/>
  <c r="O61" i="78"/>
  <c r="Q61" i="78"/>
  <c r="S61" i="78"/>
  <c r="V61" i="78"/>
  <c r="B62" i="78"/>
  <c r="A62" i="78" s="1"/>
  <c r="V62" i="78" s="1"/>
  <c r="C62" i="78"/>
  <c r="M62" i="78" s="1"/>
  <c r="L62" i="78"/>
  <c r="O62" i="78"/>
  <c r="Q62" i="78"/>
  <c r="S62" i="78"/>
  <c r="B63" i="78"/>
  <c r="A63" i="78" s="1"/>
  <c r="V63" i="78" s="1"/>
  <c r="C63" i="78"/>
  <c r="M63" i="78" s="1"/>
  <c r="L63" i="78"/>
  <c r="O63" i="78"/>
  <c r="Q63" i="78"/>
  <c r="S63" i="78"/>
  <c r="B64" i="78"/>
  <c r="A64" i="78" s="1"/>
  <c r="V64" i="78" s="1"/>
  <c r="C64" i="78"/>
  <c r="L64" i="78"/>
  <c r="M64" i="78"/>
  <c r="O64" i="78"/>
  <c r="Q64" i="78"/>
  <c r="S64" i="78"/>
  <c r="A65" i="78"/>
  <c r="V65" i="78" s="1"/>
  <c r="B65" i="78"/>
  <c r="C65" i="78"/>
  <c r="L65" i="78"/>
  <c r="M65" i="78"/>
  <c r="O65" i="78"/>
  <c r="Q65" i="78"/>
  <c r="S65" i="78"/>
  <c r="A66" i="78"/>
  <c r="V66" i="78" s="1"/>
  <c r="C66" i="78"/>
  <c r="L66" i="78"/>
  <c r="M66" i="78"/>
  <c r="O66" i="78"/>
  <c r="Q66" i="78"/>
  <c r="S66" i="78"/>
  <c r="A67" i="78"/>
  <c r="C67" i="78"/>
  <c r="V67" i="78"/>
  <c r="A68" i="78"/>
  <c r="V68" i="78" s="1"/>
  <c r="W68" i="78"/>
  <c r="V69" i="78"/>
  <c r="A70" i="78"/>
  <c r="O70" i="78"/>
  <c r="P70" i="78"/>
  <c r="V70" i="78"/>
  <c r="A71" i="78"/>
  <c r="V71" i="78"/>
  <c r="A72" i="78"/>
  <c r="V72" i="78"/>
  <c r="W72" i="78"/>
  <c r="A73" i="78"/>
  <c r="V73" i="78"/>
  <c r="AJ73" i="78"/>
  <c r="AK73" i="78"/>
  <c r="AL73" i="78"/>
  <c r="A74" i="78"/>
  <c r="N74" i="78"/>
  <c r="V74" i="78"/>
  <c r="A75" i="78"/>
  <c r="V75" i="78"/>
  <c r="A76" i="78"/>
  <c r="V76" i="78"/>
  <c r="A77" i="78"/>
  <c r="V77" i="78"/>
  <c r="A78" i="78"/>
  <c r="V78" i="78" s="1"/>
  <c r="B78" i="78"/>
  <c r="C78" i="78"/>
  <c r="J78" i="78"/>
  <c r="C79" i="78"/>
  <c r="J79" i="78"/>
  <c r="M79" i="78"/>
  <c r="B79" i="78" s="1"/>
  <c r="A79" i="78" s="1"/>
  <c r="N79" i="78"/>
  <c r="V79" i="78"/>
  <c r="C80" i="78"/>
  <c r="J80" i="78"/>
  <c r="M80" i="78"/>
  <c r="B80" i="78" s="1"/>
  <c r="A80" i="78" s="1"/>
  <c r="V80" i="78" s="1"/>
  <c r="B81" i="78"/>
  <c r="A81" i="78" s="1"/>
  <c r="V81" i="78" s="1"/>
  <c r="J81" i="78"/>
  <c r="B82" i="78"/>
  <c r="A82" i="78" s="1"/>
  <c r="J82" i="78"/>
  <c r="O82" i="78"/>
  <c r="V82" i="78"/>
  <c r="B83" i="78"/>
  <c r="A83" i="78" s="1"/>
  <c r="V83" i="78" s="1"/>
  <c r="C83" i="78"/>
  <c r="J83" i="78"/>
  <c r="N83" i="78"/>
  <c r="O84" i="78" s="1"/>
  <c r="B84" i="78"/>
  <c r="A84" i="78" s="1"/>
  <c r="V84" i="78" s="1"/>
  <c r="C84" i="78"/>
  <c r="J84" i="78"/>
  <c r="B85" i="78"/>
  <c r="A85" i="78" s="1"/>
  <c r="V85" i="78" s="1"/>
  <c r="C85" i="78"/>
  <c r="J85" i="78"/>
  <c r="B86" i="78"/>
  <c r="A86" i="78" s="1"/>
  <c r="V86" i="78" s="1"/>
  <c r="C86" i="78"/>
  <c r="J86" i="78"/>
  <c r="A87" i="78"/>
  <c r="M87" i="78"/>
  <c r="N87" i="78"/>
  <c r="P87" i="78"/>
  <c r="Q87" i="78"/>
  <c r="V87" i="78"/>
  <c r="A88" i="78"/>
  <c r="V88" i="78"/>
  <c r="A89" i="78"/>
  <c r="V89" i="78" s="1"/>
  <c r="C89" i="78"/>
  <c r="L89" i="78"/>
  <c r="M89" i="78"/>
  <c r="O89" i="78"/>
  <c r="Q89" i="78"/>
  <c r="S89" i="78"/>
  <c r="Y89" i="78"/>
  <c r="Z89" i="78"/>
  <c r="AA89" i="78"/>
  <c r="AB89" i="78"/>
  <c r="AC89" i="78"/>
  <c r="AD89" i="78"/>
  <c r="AE89" i="78"/>
  <c r="B90" i="78"/>
  <c r="A90" i="78" s="1"/>
  <c r="V90" i="78" s="1"/>
  <c r="C90" i="78"/>
  <c r="M90" i="78" s="1"/>
  <c r="L90" i="78"/>
  <c r="O90" i="78"/>
  <c r="Q90" i="78"/>
  <c r="S90" i="78"/>
  <c r="A91" i="78"/>
  <c r="V91" i="78" s="1"/>
  <c r="B91" i="78"/>
  <c r="C91" i="78"/>
  <c r="L91" i="78"/>
  <c r="M91" i="78"/>
  <c r="O91" i="78"/>
  <c r="Q91" i="78"/>
  <c r="S91" i="78"/>
  <c r="B92" i="78"/>
  <c r="A92" i="78" s="1"/>
  <c r="V92" i="78" s="1"/>
  <c r="C92" i="78"/>
  <c r="L92" i="78"/>
  <c r="M92" i="78"/>
  <c r="O92" i="78"/>
  <c r="Q92" i="78"/>
  <c r="S92" i="78"/>
  <c r="B93" i="78"/>
  <c r="A93" i="78" s="1"/>
  <c r="V93" i="78" s="1"/>
  <c r="C93" i="78"/>
  <c r="L93" i="78"/>
  <c r="M93" i="78"/>
  <c r="O93" i="78"/>
  <c r="Q93" i="78"/>
  <c r="S93" i="78"/>
  <c r="B94" i="78"/>
  <c r="A94" i="78" s="1"/>
  <c r="V94" i="78" s="1"/>
  <c r="C94" i="78"/>
  <c r="M94" i="78" s="1"/>
  <c r="L94" i="78"/>
  <c r="O94" i="78"/>
  <c r="Q94" i="78"/>
  <c r="S94" i="78"/>
  <c r="B95" i="78"/>
  <c r="A95" i="78" s="1"/>
  <c r="V95" i="78" s="1"/>
  <c r="C95" i="78"/>
  <c r="M95" i="78" s="1"/>
  <c r="M109" i="78" s="1"/>
  <c r="I74" i="78" s="1"/>
  <c r="L95" i="78"/>
  <c r="O95" i="78"/>
  <c r="Q95" i="78"/>
  <c r="S95" i="78"/>
  <c r="B96" i="78"/>
  <c r="A96" i="78" s="1"/>
  <c r="V96" i="78" s="1"/>
  <c r="C96" i="78"/>
  <c r="M96" i="78" s="1"/>
  <c r="L96" i="78"/>
  <c r="O96" i="78"/>
  <c r="Q96" i="78"/>
  <c r="S96" i="78"/>
  <c r="B97" i="78"/>
  <c r="A97" i="78" s="1"/>
  <c r="C97" i="78"/>
  <c r="L97" i="78"/>
  <c r="M97" i="78"/>
  <c r="O97" i="78"/>
  <c r="Q97" i="78"/>
  <c r="S97" i="78"/>
  <c r="V97" i="78"/>
  <c r="B98" i="78"/>
  <c r="A98" i="78" s="1"/>
  <c r="V98" i="78" s="1"/>
  <c r="C98" i="78"/>
  <c r="M98" i="78" s="1"/>
  <c r="L98" i="78"/>
  <c r="O98" i="78"/>
  <c r="Q98" i="78"/>
  <c r="S98" i="78"/>
  <c r="B99" i="78"/>
  <c r="A99" i="78" s="1"/>
  <c r="V99" i="78" s="1"/>
  <c r="C99" i="78"/>
  <c r="L99" i="78"/>
  <c r="M99" i="78"/>
  <c r="O99" i="78"/>
  <c r="Q99" i="78"/>
  <c r="S99" i="78"/>
  <c r="B100" i="78"/>
  <c r="A100" i="78" s="1"/>
  <c r="V100" i="78" s="1"/>
  <c r="C100" i="78"/>
  <c r="L100" i="78"/>
  <c r="M100" i="78"/>
  <c r="O100" i="78"/>
  <c r="Q100" i="78"/>
  <c r="S100" i="78"/>
  <c r="B101" i="78"/>
  <c r="A101" i="78" s="1"/>
  <c r="C101" i="78"/>
  <c r="L101" i="78"/>
  <c r="M101" i="78"/>
  <c r="O101" i="78"/>
  <c r="Q101" i="78"/>
  <c r="S101" i="78"/>
  <c r="V101" i="78"/>
  <c r="B102" i="78"/>
  <c r="A102" i="78" s="1"/>
  <c r="V102" i="78" s="1"/>
  <c r="C102" i="78"/>
  <c r="M102" i="78" s="1"/>
  <c r="L102" i="78"/>
  <c r="O102" i="78"/>
  <c r="Q102" i="78"/>
  <c r="S102" i="78"/>
  <c r="B103" i="78"/>
  <c r="A103" i="78" s="1"/>
  <c r="V103" i="78" s="1"/>
  <c r="C103" i="78"/>
  <c r="L103" i="78"/>
  <c r="M103" i="78"/>
  <c r="O103" i="78"/>
  <c r="Q103" i="78"/>
  <c r="S103" i="78"/>
  <c r="B104" i="78"/>
  <c r="A104" i="78" s="1"/>
  <c r="V104" i="78" s="1"/>
  <c r="C104" i="78"/>
  <c r="L104" i="78"/>
  <c r="M104" i="78"/>
  <c r="O104" i="78"/>
  <c r="Q104" i="78"/>
  <c r="S104" i="78"/>
  <c r="B105" i="78"/>
  <c r="A105" i="78" s="1"/>
  <c r="V105" i="78" s="1"/>
  <c r="C105" i="78"/>
  <c r="L105" i="78"/>
  <c r="M105" i="78"/>
  <c r="O105" i="78"/>
  <c r="Q105" i="78"/>
  <c r="S105" i="78"/>
  <c r="B106" i="78"/>
  <c r="A106" i="78" s="1"/>
  <c r="V106" i="78" s="1"/>
  <c r="C106" i="78"/>
  <c r="M106" i="78" s="1"/>
  <c r="L106" i="78"/>
  <c r="O106" i="78"/>
  <c r="Q106" i="78"/>
  <c r="S106" i="78"/>
  <c r="A107" i="78"/>
  <c r="V107" i="78" s="1"/>
  <c r="C107" i="78"/>
  <c r="L107" i="78"/>
  <c r="M107" i="78"/>
  <c r="O107" i="78"/>
  <c r="Q107" i="78"/>
  <c r="S107" i="78"/>
  <c r="A108" i="78"/>
  <c r="C108" i="78"/>
  <c r="V108" i="78"/>
  <c r="A109" i="78"/>
  <c r="V109" i="78" s="1"/>
  <c r="W109" i="78"/>
  <c r="V110" i="78"/>
  <c r="A111" i="78"/>
  <c r="O111" i="78"/>
  <c r="P111" i="78"/>
  <c r="V111" i="78"/>
  <c r="A112" i="78"/>
  <c r="V112" i="78"/>
  <c r="A113" i="78"/>
  <c r="V113" i="78"/>
  <c r="W113" i="78"/>
  <c r="A114" i="78"/>
  <c r="V114" i="78"/>
  <c r="A115" i="78"/>
  <c r="V115" i="78" s="1"/>
  <c r="N115" i="78"/>
  <c r="A116" i="78"/>
  <c r="V116" i="78"/>
  <c r="A117" i="78"/>
  <c r="V117" i="78"/>
  <c r="A118" i="78"/>
  <c r="V118" i="78"/>
  <c r="A119" i="78"/>
  <c r="B119" i="78"/>
  <c r="C119" i="78"/>
  <c r="J119" i="78"/>
  <c r="V119" i="78"/>
  <c r="B120" i="78"/>
  <c r="A120" i="78" s="1"/>
  <c r="V120" i="78" s="1"/>
  <c r="C120" i="78"/>
  <c r="J120" i="78"/>
  <c r="B121" i="78"/>
  <c r="A121" i="78" s="1"/>
  <c r="C121" i="78"/>
  <c r="J121" i="78"/>
  <c r="V121" i="78"/>
  <c r="B122" i="78"/>
  <c r="A122" i="78" s="1"/>
  <c r="V122" i="78" s="1"/>
  <c r="C122" i="78"/>
  <c r="J118" i="78" s="1"/>
  <c r="J122" i="78"/>
  <c r="B123" i="78"/>
  <c r="A123" i="78" s="1"/>
  <c r="V123" i="78" s="1"/>
  <c r="C123" i="78"/>
  <c r="J123" i="78"/>
  <c r="B124" i="78"/>
  <c r="A124" i="78" s="1"/>
  <c r="V124" i="78" s="1"/>
  <c r="C124" i="78"/>
  <c r="J124" i="78"/>
  <c r="A125" i="78"/>
  <c r="B125" i="78"/>
  <c r="C125" i="78"/>
  <c r="J125" i="78"/>
  <c r="V125" i="78"/>
  <c r="B126" i="78"/>
  <c r="A126" i="78" s="1"/>
  <c r="V126" i="78" s="1"/>
  <c r="C126" i="78"/>
  <c r="J126" i="78"/>
  <c r="B127" i="78"/>
  <c r="A127" i="78" s="1"/>
  <c r="V127" i="78" s="1"/>
  <c r="C127" i="78"/>
  <c r="J127" i="78"/>
  <c r="A128" i="78"/>
  <c r="M128" i="78"/>
  <c r="N128" i="78"/>
  <c r="P128" i="78"/>
  <c r="Q128" i="78"/>
  <c r="V128" i="78"/>
  <c r="A129" i="78"/>
  <c r="V129" i="78"/>
  <c r="A130" i="78"/>
  <c r="C130" i="78"/>
  <c r="L130" i="78"/>
  <c r="M130" i="78"/>
  <c r="O130" i="78"/>
  <c r="Q130" i="78"/>
  <c r="S130" i="78"/>
  <c r="V130" i="78"/>
  <c r="A131" i="78"/>
  <c r="V131" i="78" s="1"/>
  <c r="B131" i="78"/>
  <c r="C131" i="78"/>
  <c r="L131" i="78"/>
  <c r="M131" i="78"/>
  <c r="O131" i="78"/>
  <c r="Q131" i="78"/>
  <c r="S131" i="78"/>
  <c r="B132" i="78"/>
  <c r="A132" i="78" s="1"/>
  <c r="V132" i="78" s="1"/>
  <c r="C132" i="78"/>
  <c r="L132" i="78"/>
  <c r="M132" i="78"/>
  <c r="O132" i="78"/>
  <c r="Q132" i="78"/>
  <c r="S132" i="78"/>
  <c r="B133" i="78"/>
  <c r="A133" i="78" s="1"/>
  <c r="C133" i="78"/>
  <c r="L133" i="78"/>
  <c r="M133" i="78"/>
  <c r="O133" i="78"/>
  <c r="Q133" i="78"/>
  <c r="S133" i="78"/>
  <c r="V133" i="78"/>
  <c r="B134" i="78"/>
  <c r="A134" i="78" s="1"/>
  <c r="V134" i="78" s="1"/>
  <c r="C134" i="78"/>
  <c r="L134" i="78"/>
  <c r="M134" i="78"/>
  <c r="O134" i="78"/>
  <c r="Q134" i="78"/>
  <c r="S134" i="78"/>
  <c r="B135" i="78"/>
  <c r="A135" i="78" s="1"/>
  <c r="V135" i="78" s="1"/>
  <c r="C135" i="78"/>
  <c r="L135" i="78"/>
  <c r="M135" i="78"/>
  <c r="O135" i="78"/>
  <c r="Q135" i="78"/>
  <c r="S135" i="78"/>
  <c r="B136" i="78"/>
  <c r="A136" i="78" s="1"/>
  <c r="V136" i="78" s="1"/>
  <c r="C136" i="78"/>
  <c r="L136" i="78"/>
  <c r="M136" i="78"/>
  <c r="O136" i="78"/>
  <c r="Q136" i="78"/>
  <c r="S136" i="78"/>
  <c r="B137" i="78"/>
  <c r="A137" i="78" s="1"/>
  <c r="V137" i="78" s="1"/>
  <c r="C137" i="78"/>
  <c r="L137" i="78"/>
  <c r="M137" i="78"/>
  <c r="O137" i="78"/>
  <c r="Q137" i="78"/>
  <c r="S137" i="78"/>
  <c r="B138" i="78"/>
  <c r="A138" i="78" s="1"/>
  <c r="V138" i="78" s="1"/>
  <c r="C138" i="78"/>
  <c r="L138" i="78"/>
  <c r="M138" i="78"/>
  <c r="O138" i="78"/>
  <c r="Q138" i="78"/>
  <c r="S138" i="78"/>
  <c r="B139" i="78"/>
  <c r="A139" i="78" s="1"/>
  <c r="V139" i="78" s="1"/>
  <c r="C139" i="78"/>
  <c r="M139" i="78" s="1"/>
  <c r="L139" i="78"/>
  <c r="O139" i="78"/>
  <c r="Q139" i="78"/>
  <c r="S139" i="78"/>
  <c r="B140" i="78"/>
  <c r="A140" i="78" s="1"/>
  <c r="V140" i="78" s="1"/>
  <c r="C140" i="78"/>
  <c r="M140" i="78" s="1"/>
  <c r="L140" i="78"/>
  <c r="O140" i="78"/>
  <c r="Q140" i="78"/>
  <c r="S140" i="78"/>
  <c r="B141" i="78"/>
  <c r="A141" i="78" s="1"/>
  <c r="V141" i="78" s="1"/>
  <c r="C141" i="78"/>
  <c r="L141" i="78"/>
  <c r="M141" i="78"/>
  <c r="O141" i="78"/>
  <c r="Q141" i="78"/>
  <c r="S141" i="78"/>
  <c r="B142" i="78"/>
  <c r="A142" i="78" s="1"/>
  <c r="V142" i="78" s="1"/>
  <c r="C142" i="78"/>
  <c r="L142" i="78"/>
  <c r="M142" i="78"/>
  <c r="O142" i="78"/>
  <c r="Q142" i="78"/>
  <c r="S142" i="78"/>
  <c r="B143" i="78"/>
  <c r="A143" i="78" s="1"/>
  <c r="V143" i="78" s="1"/>
  <c r="C143" i="78"/>
  <c r="M143" i="78" s="1"/>
  <c r="L143" i="78"/>
  <c r="O143" i="78"/>
  <c r="Q143" i="78"/>
  <c r="S143" i="78"/>
  <c r="B144" i="78"/>
  <c r="A144" i="78" s="1"/>
  <c r="V144" i="78" s="1"/>
  <c r="C144" i="78"/>
  <c r="M144" i="78" s="1"/>
  <c r="L144" i="78"/>
  <c r="O144" i="78"/>
  <c r="Q144" i="78"/>
  <c r="S144" i="78"/>
  <c r="B145" i="78"/>
  <c r="A145" i="78" s="1"/>
  <c r="V145" i="78" s="1"/>
  <c r="C145" i="78"/>
  <c r="L145" i="78"/>
  <c r="M145" i="78"/>
  <c r="O145" i="78"/>
  <c r="Q145" i="78"/>
  <c r="S145" i="78"/>
  <c r="A146" i="78"/>
  <c r="B146" i="78"/>
  <c r="C146" i="78"/>
  <c r="L146" i="78"/>
  <c r="M146" i="78"/>
  <c r="O146" i="78"/>
  <c r="Q146" i="78"/>
  <c r="S146" i="78"/>
  <c r="V146" i="78"/>
  <c r="A147" i="78"/>
  <c r="V147" i="78" s="1"/>
  <c r="C147" i="78"/>
  <c r="L147" i="78"/>
  <c r="M147" i="78"/>
  <c r="O147" i="78"/>
  <c r="Q147" i="78"/>
  <c r="S147" i="78"/>
  <c r="A148" i="78"/>
  <c r="C148" i="78"/>
  <c r="L148" i="78"/>
  <c r="M148" i="78"/>
  <c r="O148" i="78"/>
  <c r="Q148" i="78"/>
  <c r="S148" i="78"/>
  <c r="V148" i="78"/>
  <c r="A149" i="78"/>
  <c r="C149" i="78"/>
  <c r="V149" i="78"/>
  <c r="A150" i="78"/>
  <c r="V150" i="78"/>
  <c r="W150" i="78"/>
  <c r="V151" i="78"/>
  <c r="A152" i="78"/>
  <c r="V152" i="78" s="1"/>
  <c r="O152" i="78"/>
  <c r="P152" i="78"/>
  <c r="U152" i="78"/>
  <c r="A153" i="78"/>
  <c r="V153" i="78"/>
  <c r="A154" i="78"/>
  <c r="V154" i="78"/>
  <c r="W154" i="78"/>
  <c r="A155" i="78"/>
  <c r="V155" i="78" s="1"/>
  <c r="A156" i="78"/>
  <c r="N156" i="78"/>
  <c r="V156" i="78"/>
  <c r="A157" i="78"/>
  <c r="V157" i="78" s="1"/>
  <c r="A158" i="78"/>
  <c r="V158" i="78"/>
  <c r="A159" i="78"/>
  <c r="V159" i="78"/>
  <c r="B160" i="78"/>
  <c r="C160" i="78"/>
  <c r="C161" i="78" s="1"/>
  <c r="J160" i="78"/>
  <c r="A161" i="78"/>
  <c r="B161" i="78"/>
  <c r="J161" i="78"/>
  <c r="V161" i="78"/>
  <c r="A162" i="78"/>
  <c r="B162" i="78"/>
  <c r="J162" i="78"/>
  <c r="V162" i="78"/>
  <c r="B163" i="78"/>
  <c r="A163" i="78" s="1"/>
  <c r="C163" i="78"/>
  <c r="J163" i="78"/>
  <c r="V163" i="78"/>
  <c r="B164" i="78"/>
  <c r="A164" i="78" s="1"/>
  <c r="V164" i="78" s="1"/>
  <c r="C164" i="78"/>
  <c r="J164" i="78"/>
  <c r="A165" i="78"/>
  <c r="V165" i="78" s="1"/>
  <c r="B165" i="78"/>
  <c r="C165" i="78"/>
  <c r="J165" i="78"/>
  <c r="B166" i="78"/>
  <c r="A166" i="78" s="1"/>
  <c r="V166" i="78" s="1"/>
  <c r="C166" i="78"/>
  <c r="J166" i="78"/>
  <c r="B167" i="78"/>
  <c r="A167" i="78" s="1"/>
  <c r="V167" i="78" s="1"/>
  <c r="C167" i="78"/>
  <c r="J167" i="78"/>
  <c r="B168" i="78"/>
  <c r="A168" i="78" s="1"/>
  <c r="V168" i="78" s="1"/>
  <c r="C168" i="78"/>
  <c r="J168" i="78"/>
  <c r="U168" i="78"/>
  <c r="A169" i="78"/>
  <c r="M169" i="78"/>
  <c r="N169" i="78"/>
  <c r="P169" i="78"/>
  <c r="Q169" i="78"/>
  <c r="V169" i="78"/>
  <c r="A170" i="78"/>
  <c r="V170" i="78"/>
  <c r="A171" i="78"/>
  <c r="V171" i="78" s="1"/>
  <c r="C171" i="78"/>
  <c r="L171" i="78"/>
  <c r="O171" i="78"/>
  <c r="Q171" i="78"/>
  <c r="S171" i="78"/>
  <c r="B172" i="78"/>
  <c r="A172" i="78" s="1"/>
  <c r="V172" i="78" s="1"/>
  <c r="C172" i="78"/>
  <c r="M172" i="78" s="1"/>
  <c r="L172" i="78"/>
  <c r="O172" i="78"/>
  <c r="Q172" i="78"/>
  <c r="S172" i="78"/>
  <c r="B173" i="78"/>
  <c r="A173" i="78" s="1"/>
  <c r="V173" i="78" s="1"/>
  <c r="C173" i="78"/>
  <c r="L173" i="78"/>
  <c r="M173" i="78"/>
  <c r="O173" i="78"/>
  <c r="Q173" i="78"/>
  <c r="S173" i="78"/>
  <c r="B174" i="78"/>
  <c r="A174" i="78" s="1"/>
  <c r="V174" i="78" s="1"/>
  <c r="C174" i="78"/>
  <c r="L174" i="78"/>
  <c r="M174" i="78"/>
  <c r="O174" i="78"/>
  <c r="Q174" i="78"/>
  <c r="S174" i="78"/>
  <c r="B175" i="78"/>
  <c r="A175" i="78" s="1"/>
  <c r="V175" i="78" s="1"/>
  <c r="C175" i="78"/>
  <c r="M175" i="78" s="1"/>
  <c r="L175" i="78"/>
  <c r="O175" i="78"/>
  <c r="Q175" i="78"/>
  <c r="S175" i="78"/>
  <c r="B176" i="78"/>
  <c r="A176" i="78" s="1"/>
  <c r="V176" i="78" s="1"/>
  <c r="C176" i="78"/>
  <c r="L176" i="78"/>
  <c r="M176" i="78"/>
  <c r="O176" i="78"/>
  <c r="Q176" i="78"/>
  <c r="S176" i="78"/>
  <c r="B177" i="78"/>
  <c r="A177" i="78" s="1"/>
  <c r="C177" i="78"/>
  <c r="L177" i="78"/>
  <c r="M177" i="78"/>
  <c r="O177" i="78"/>
  <c r="Q177" i="78"/>
  <c r="S177" i="78"/>
  <c r="V177" i="78"/>
  <c r="B178" i="78"/>
  <c r="A178" i="78" s="1"/>
  <c r="V178" i="78" s="1"/>
  <c r="C178" i="78"/>
  <c r="L178" i="78"/>
  <c r="M178" i="78"/>
  <c r="O178" i="78"/>
  <c r="Q178" i="78"/>
  <c r="S178" i="78"/>
  <c r="B179" i="78"/>
  <c r="A179" i="78" s="1"/>
  <c r="V179" i="78" s="1"/>
  <c r="C179" i="78"/>
  <c r="M179" i="78" s="1"/>
  <c r="L179" i="78"/>
  <c r="O179" i="78"/>
  <c r="Q179" i="78"/>
  <c r="S179" i="78"/>
  <c r="A180" i="78"/>
  <c r="V180" i="78" s="1"/>
  <c r="B180" i="78"/>
  <c r="C180" i="78"/>
  <c r="L180" i="78"/>
  <c r="M180" i="78"/>
  <c r="O180" i="78"/>
  <c r="Q180" i="78"/>
  <c r="S180" i="78"/>
  <c r="B181" i="78"/>
  <c r="A181" i="78" s="1"/>
  <c r="V181" i="78" s="1"/>
  <c r="C181" i="78"/>
  <c r="L181" i="78"/>
  <c r="M181" i="78"/>
  <c r="O181" i="78"/>
  <c r="Q181" i="78"/>
  <c r="S181" i="78"/>
  <c r="B182" i="78"/>
  <c r="A182" i="78" s="1"/>
  <c r="C182" i="78"/>
  <c r="L182" i="78"/>
  <c r="M182" i="78"/>
  <c r="O182" i="78"/>
  <c r="Q182" i="78"/>
  <c r="S182" i="78"/>
  <c r="V182" i="78"/>
  <c r="A183" i="78"/>
  <c r="V183" i="78" s="1"/>
  <c r="B183" i="78"/>
  <c r="C183" i="78"/>
  <c r="M183" i="78" s="1"/>
  <c r="L183" i="78"/>
  <c r="O183" i="78"/>
  <c r="Q183" i="78"/>
  <c r="S183" i="78"/>
  <c r="A184" i="78"/>
  <c r="V184" i="78" s="1"/>
  <c r="B184" i="78"/>
  <c r="C184" i="78"/>
  <c r="L184" i="78"/>
  <c r="M184" i="78"/>
  <c r="O184" i="78"/>
  <c r="Q184" i="78"/>
  <c r="S184" i="78"/>
  <c r="B185" i="78"/>
  <c r="A185" i="78" s="1"/>
  <c r="C185" i="78"/>
  <c r="L185" i="78"/>
  <c r="M185" i="78"/>
  <c r="O185" i="78"/>
  <c r="Q185" i="78"/>
  <c r="S185" i="78"/>
  <c r="V185" i="78"/>
  <c r="B186" i="78"/>
  <c r="A186" i="78" s="1"/>
  <c r="V186" i="78" s="1"/>
  <c r="C186" i="78"/>
  <c r="L186" i="78"/>
  <c r="M186" i="78"/>
  <c r="O186" i="78"/>
  <c r="Q186" i="78"/>
  <c r="S186" i="78"/>
  <c r="B187" i="78"/>
  <c r="A187" i="78" s="1"/>
  <c r="V187" i="78" s="1"/>
  <c r="C187" i="78"/>
  <c r="M187" i="78" s="1"/>
  <c r="L187" i="78"/>
  <c r="O187" i="78"/>
  <c r="Q187" i="78"/>
  <c r="S187" i="78"/>
  <c r="B188" i="78"/>
  <c r="A188" i="78" s="1"/>
  <c r="V188" i="78" s="1"/>
  <c r="C188" i="78"/>
  <c r="M188" i="78" s="1"/>
  <c r="L188" i="78"/>
  <c r="O188" i="78"/>
  <c r="Q188" i="78"/>
  <c r="S188" i="78"/>
  <c r="A189" i="78"/>
  <c r="C189" i="78"/>
  <c r="L189" i="78"/>
  <c r="M189" i="78"/>
  <c r="O189" i="78"/>
  <c r="Q189" i="78"/>
  <c r="S189" i="78"/>
  <c r="V189" i="78"/>
  <c r="A190" i="78"/>
  <c r="V190" i="78" s="1"/>
  <c r="C190" i="78"/>
  <c r="A191" i="78"/>
  <c r="V191" i="78"/>
  <c r="W191" i="78"/>
  <c r="V192" i="78"/>
  <c r="P193" i="78"/>
  <c r="V193" i="78"/>
  <c r="V194" i="78"/>
  <c r="D195" i="78"/>
  <c r="V195" i="78"/>
  <c r="W195" i="78"/>
  <c r="V196" i="78"/>
  <c r="V197" i="78"/>
  <c r="A198" i="78"/>
  <c r="C198" i="78"/>
  <c r="M198" i="78"/>
  <c r="V198" i="78"/>
  <c r="A199" i="78"/>
  <c r="V199" i="78" s="1"/>
  <c r="C199" i="78"/>
  <c r="C200" i="78" s="1"/>
  <c r="A200" i="78"/>
  <c r="V200" i="78" s="1"/>
  <c r="M200" i="78"/>
  <c r="A201" i="78"/>
  <c r="M201" i="78"/>
  <c r="V201" i="78"/>
  <c r="A202" i="78"/>
  <c r="M202" i="78"/>
  <c r="V202" i="78"/>
  <c r="A203" i="78"/>
  <c r="C203" i="78"/>
  <c r="M203" i="78"/>
  <c r="V203" i="78"/>
  <c r="A204" i="78"/>
  <c r="V204" i="78" s="1"/>
  <c r="C204" i="78"/>
  <c r="M204" i="78"/>
  <c r="A205" i="78"/>
  <c r="C205" i="78"/>
  <c r="M205" i="78"/>
  <c r="V205" i="78"/>
  <c r="A206" i="78"/>
  <c r="C206" i="78"/>
  <c r="M206" i="78"/>
  <c r="V206" i="78"/>
  <c r="A207" i="78"/>
  <c r="C207" i="78"/>
  <c r="M207" i="78"/>
  <c r="V207" i="78"/>
  <c r="A208" i="78"/>
  <c r="V208" i="78" s="1"/>
  <c r="C208" i="78"/>
  <c r="M208" i="78"/>
  <c r="P209" i="78"/>
  <c r="V209" i="78"/>
  <c r="V210" i="78"/>
  <c r="D211" i="78"/>
  <c r="V211" i="78"/>
  <c r="V212" i="78"/>
  <c r="V213" i="78"/>
  <c r="A214" i="78"/>
  <c r="C214" i="78"/>
  <c r="M214" i="78"/>
  <c r="V214" i="78"/>
  <c r="A215" i="78"/>
  <c r="V215" i="78" s="1"/>
  <c r="C215" i="78"/>
  <c r="M215" i="78"/>
  <c r="A216" i="78"/>
  <c r="C216" i="78"/>
  <c r="M216" i="78"/>
  <c r="V216" i="78"/>
  <c r="A217" i="78"/>
  <c r="C217" i="78"/>
  <c r="V217" i="78"/>
  <c r="A218" i="78"/>
  <c r="M218" i="78"/>
  <c r="V218" i="78"/>
  <c r="A219" i="78"/>
  <c r="V219" i="78" s="1"/>
  <c r="C219" i="78"/>
  <c r="M219" i="78"/>
  <c r="A220" i="78"/>
  <c r="C220" i="78"/>
  <c r="M220" i="78"/>
  <c r="V220" i="78"/>
  <c r="A221" i="78"/>
  <c r="C221" i="78"/>
  <c r="M221" i="78"/>
  <c r="V221" i="78"/>
  <c r="A222" i="78"/>
  <c r="C222" i="78"/>
  <c r="M222" i="78"/>
  <c r="V222" i="78"/>
  <c r="A223" i="78"/>
  <c r="V223" i="78" s="1"/>
  <c r="C223" i="78"/>
  <c r="M223" i="78"/>
  <c r="V224" i="78"/>
  <c r="V225" i="78"/>
  <c r="V226" i="78"/>
  <c r="A227" i="78"/>
  <c r="C227" i="78"/>
  <c r="M227" i="78"/>
  <c r="M229" i="78" s="1"/>
  <c r="V227" i="78"/>
  <c r="A228" i="78"/>
  <c r="V228" i="78" s="1"/>
  <c r="C228" i="78"/>
  <c r="M228" i="78"/>
  <c r="A229" i="78"/>
  <c r="V229" i="78" s="1"/>
  <c r="C229" i="78"/>
  <c r="A230" i="78"/>
  <c r="C230" i="78"/>
  <c r="M230" i="78"/>
  <c r="V230" i="78"/>
  <c r="A231" i="78"/>
  <c r="C231" i="78"/>
  <c r="M231" i="78"/>
  <c r="V231" i="78"/>
  <c r="A232" i="78"/>
  <c r="V232" i="78" s="1"/>
  <c r="C232" i="78"/>
  <c r="M232" i="78"/>
  <c r="A233" i="78"/>
  <c r="V233" i="78" s="1"/>
  <c r="C233" i="78"/>
  <c r="M233" i="78"/>
  <c r="A234" i="78"/>
  <c r="C234" i="78"/>
  <c r="M234" i="78"/>
  <c r="V234" i="78"/>
  <c r="A235" i="78"/>
  <c r="C235" i="78"/>
  <c r="M235" i="78"/>
  <c r="V235" i="78"/>
  <c r="A236" i="78"/>
  <c r="V236" i="78" s="1"/>
  <c r="C236" i="78"/>
  <c r="M236" i="78"/>
  <c r="U236" i="78"/>
  <c r="A237" i="78"/>
  <c r="V237" i="78" s="1"/>
  <c r="C237" i="78"/>
  <c r="M237" i="78"/>
  <c r="F238" i="78"/>
  <c r="V238" i="78"/>
  <c r="W238" i="78"/>
  <c r="V239" i="78"/>
  <c r="AN243" i="78"/>
  <c r="AP3" i="78" s="1"/>
  <c r="AP243" i="78"/>
  <c r="BG401" i="76"/>
  <c r="BE401" i="76"/>
  <c r="Y400" i="76"/>
  <c r="W400" i="76"/>
  <c r="V400" i="76"/>
  <c r="U400" i="76"/>
  <c r="T400" i="76"/>
  <c r="R400" i="76"/>
  <c r="P400" i="76"/>
  <c r="K400" i="76"/>
  <c r="I400" i="76"/>
  <c r="H400" i="76"/>
  <c r="G400" i="76"/>
  <c r="F400" i="76"/>
  <c r="E400" i="76"/>
  <c r="D400" i="76"/>
  <c r="B400" i="76"/>
  <c r="Y399" i="76"/>
  <c r="W399" i="76"/>
  <c r="V399" i="76"/>
  <c r="U399" i="76"/>
  <c r="T399" i="76"/>
  <c r="R399" i="76"/>
  <c r="P399" i="76"/>
  <c r="K399" i="76"/>
  <c r="I399" i="76"/>
  <c r="J399" i="76" s="1"/>
  <c r="H399" i="76"/>
  <c r="G399" i="76"/>
  <c r="F399" i="76"/>
  <c r="E399" i="76"/>
  <c r="D399" i="76"/>
  <c r="B399" i="76"/>
  <c r="Y398" i="76"/>
  <c r="W398" i="76"/>
  <c r="V398" i="76"/>
  <c r="U398" i="76"/>
  <c r="T398" i="76"/>
  <c r="R398" i="76"/>
  <c r="P398" i="76"/>
  <c r="K398" i="76"/>
  <c r="I398" i="76"/>
  <c r="J398" i="76" s="1"/>
  <c r="H398" i="76"/>
  <c r="G398" i="76"/>
  <c r="F398" i="76"/>
  <c r="E398" i="76"/>
  <c r="D398" i="76"/>
  <c r="B398" i="76"/>
  <c r="Y397" i="76"/>
  <c r="W397" i="76"/>
  <c r="V397" i="76"/>
  <c r="U397" i="76"/>
  <c r="T397" i="76"/>
  <c r="R397" i="76"/>
  <c r="P397" i="76"/>
  <c r="K397" i="76"/>
  <c r="I397" i="76"/>
  <c r="J397" i="76" s="1"/>
  <c r="H397" i="76"/>
  <c r="G397" i="76"/>
  <c r="F397" i="76"/>
  <c r="E397" i="76"/>
  <c r="D397" i="76"/>
  <c r="B397" i="76"/>
  <c r="Y396" i="76"/>
  <c r="W396" i="76"/>
  <c r="V396" i="76"/>
  <c r="U396" i="76"/>
  <c r="T396" i="76"/>
  <c r="R396" i="76"/>
  <c r="P396" i="76"/>
  <c r="K396" i="76"/>
  <c r="I396" i="76"/>
  <c r="J396" i="76" s="1"/>
  <c r="H396" i="76"/>
  <c r="G396" i="76"/>
  <c r="F396" i="76"/>
  <c r="E396" i="76"/>
  <c r="D396" i="76"/>
  <c r="B396" i="76"/>
  <c r="Y395" i="76"/>
  <c r="W395" i="76"/>
  <c r="V395" i="76"/>
  <c r="U395" i="76"/>
  <c r="T395" i="76"/>
  <c r="R395" i="76"/>
  <c r="P395" i="76"/>
  <c r="K395" i="76"/>
  <c r="I395" i="76"/>
  <c r="H395" i="76"/>
  <c r="G395" i="76"/>
  <c r="F395" i="76"/>
  <c r="E395" i="76"/>
  <c r="D395" i="76"/>
  <c r="B395" i="76"/>
  <c r="Y394" i="76"/>
  <c r="W394" i="76"/>
  <c r="V394" i="76"/>
  <c r="U394" i="76"/>
  <c r="T394" i="76"/>
  <c r="R394" i="76"/>
  <c r="P394" i="76"/>
  <c r="K394" i="76"/>
  <c r="I394" i="76"/>
  <c r="H394" i="76"/>
  <c r="G394" i="76"/>
  <c r="F394" i="76"/>
  <c r="E394" i="76"/>
  <c r="D394" i="76"/>
  <c r="B394" i="76"/>
  <c r="Y393" i="76"/>
  <c r="W393" i="76"/>
  <c r="V393" i="76"/>
  <c r="U393" i="76"/>
  <c r="T393" i="76"/>
  <c r="R393" i="76"/>
  <c r="P393" i="76"/>
  <c r="K393" i="76"/>
  <c r="I393" i="76"/>
  <c r="H393" i="76"/>
  <c r="G393" i="76"/>
  <c r="F393" i="76"/>
  <c r="E393" i="76"/>
  <c r="D393" i="76"/>
  <c r="B393" i="76"/>
  <c r="Y392" i="76"/>
  <c r="W392" i="76"/>
  <c r="V392" i="76"/>
  <c r="U392" i="76"/>
  <c r="T392" i="76"/>
  <c r="R392" i="76"/>
  <c r="P392" i="76"/>
  <c r="K392" i="76"/>
  <c r="I392" i="76"/>
  <c r="H392" i="76"/>
  <c r="G392" i="76"/>
  <c r="F392" i="76"/>
  <c r="E392" i="76"/>
  <c r="D392" i="76"/>
  <c r="B392" i="76"/>
  <c r="Y391" i="76"/>
  <c r="W391" i="76"/>
  <c r="V391" i="76"/>
  <c r="U391" i="76"/>
  <c r="T391" i="76"/>
  <c r="R391" i="76"/>
  <c r="P391" i="76"/>
  <c r="K391" i="76"/>
  <c r="I391" i="76"/>
  <c r="H391" i="76"/>
  <c r="G391" i="76"/>
  <c r="F391" i="76"/>
  <c r="E391" i="76"/>
  <c r="D391" i="76"/>
  <c r="B391" i="76"/>
  <c r="Y390" i="76"/>
  <c r="W390" i="76"/>
  <c r="V390" i="76"/>
  <c r="U390" i="76"/>
  <c r="T390" i="76"/>
  <c r="R390" i="76"/>
  <c r="P390" i="76"/>
  <c r="K390" i="76"/>
  <c r="I390" i="76"/>
  <c r="H390" i="76"/>
  <c r="G390" i="76"/>
  <c r="F390" i="76"/>
  <c r="E390" i="76"/>
  <c r="D390" i="76"/>
  <c r="B390" i="76"/>
  <c r="Y389" i="76"/>
  <c r="W389" i="76"/>
  <c r="V389" i="76"/>
  <c r="U389" i="76"/>
  <c r="T389" i="76"/>
  <c r="R389" i="76"/>
  <c r="P389" i="76"/>
  <c r="K389" i="76"/>
  <c r="I389" i="76"/>
  <c r="H389" i="76"/>
  <c r="G389" i="76"/>
  <c r="F389" i="76"/>
  <c r="E389" i="76"/>
  <c r="D389" i="76"/>
  <c r="B389" i="76"/>
  <c r="Y388" i="76"/>
  <c r="W388" i="76"/>
  <c r="V388" i="76"/>
  <c r="U388" i="76"/>
  <c r="T388" i="76"/>
  <c r="R388" i="76"/>
  <c r="P388" i="76"/>
  <c r="K388" i="76"/>
  <c r="I388" i="76"/>
  <c r="H388" i="76"/>
  <c r="G388" i="76"/>
  <c r="F388" i="76"/>
  <c r="E388" i="76"/>
  <c r="D388" i="76"/>
  <c r="B388" i="76"/>
  <c r="Y387" i="76"/>
  <c r="W387" i="76"/>
  <c r="V387" i="76"/>
  <c r="U387" i="76"/>
  <c r="T387" i="76"/>
  <c r="R387" i="76"/>
  <c r="P387" i="76"/>
  <c r="K387" i="76"/>
  <c r="I387" i="76"/>
  <c r="H387" i="76"/>
  <c r="G387" i="76"/>
  <c r="F387" i="76"/>
  <c r="E387" i="76"/>
  <c r="D387" i="76"/>
  <c r="B387" i="76"/>
  <c r="Y386" i="76"/>
  <c r="W386" i="76"/>
  <c r="V386" i="76"/>
  <c r="U386" i="76"/>
  <c r="T386" i="76"/>
  <c r="R386" i="76"/>
  <c r="P386" i="76"/>
  <c r="K386" i="76"/>
  <c r="I386" i="76"/>
  <c r="H386" i="76"/>
  <c r="G386" i="76"/>
  <c r="F386" i="76"/>
  <c r="E386" i="76"/>
  <c r="D386" i="76"/>
  <c r="B386" i="76"/>
  <c r="Y385" i="76"/>
  <c r="W385" i="76"/>
  <c r="V385" i="76"/>
  <c r="U385" i="76"/>
  <c r="T385" i="76"/>
  <c r="R385" i="76"/>
  <c r="P385" i="76"/>
  <c r="K385" i="76"/>
  <c r="I385" i="76"/>
  <c r="J385" i="76" s="1"/>
  <c r="H385" i="76"/>
  <c r="G385" i="76"/>
  <c r="F385" i="76"/>
  <c r="E385" i="76"/>
  <c r="D385" i="76"/>
  <c r="B385" i="76"/>
  <c r="Y384" i="76"/>
  <c r="W384" i="76"/>
  <c r="V384" i="76"/>
  <c r="U384" i="76"/>
  <c r="T384" i="76"/>
  <c r="R384" i="76"/>
  <c r="P384" i="76"/>
  <c r="K384" i="76"/>
  <c r="I384" i="76"/>
  <c r="H384" i="76"/>
  <c r="G384" i="76"/>
  <c r="F384" i="76"/>
  <c r="E384" i="76"/>
  <c r="D384" i="76"/>
  <c r="B384" i="76"/>
  <c r="Y383" i="76"/>
  <c r="W383" i="76"/>
  <c r="V383" i="76"/>
  <c r="U383" i="76"/>
  <c r="T383" i="76"/>
  <c r="R383" i="76"/>
  <c r="P383" i="76"/>
  <c r="K383" i="76"/>
  <c r="I383" i="76"/>
  <c r="H383" i="76"/>
  <c r="G383" i="76"/>
  <c r="F383" i="76"/>
  <c r="E383" i="76"/>
  <c r="D383" i="76"/>
  <c r="B383" i="76"/>
  <c r="Y382" i="76"/>
  <c r="W382" i="76"/>
  <c r="V382" i="76"/>
  <c r="U382" i="76"/>
  <c r="T382" i="76"/>
  <c r="R382" i="76"/>
  <c r="P382" i="76"/>
  <c r="K382" i="76"/>
  <c r="I382" i="76"/>
  <c r="H382" i="76"/>
  <c r="G382" i="76"/>
  <c r="F382" i="76"/>
  <c r="E382" i="76"/>
  <c r="D382" i="76"/>
  <c r="B382" i="76"/>
  <c r="Y381" i="76"/>
  <c r="W381" i="76"/>
  <c r="V381" i="76"/>
  <c r="U381" i="76"/>
  <c r="T381" i="76"/>
  <c r="R381" i="76"/>
  <c r="P381" i="76"/>
  <c r="K381" i="76"/>
  <c r="I381" i="76"/>
  <c r="H381" i="76"/>
  <c r="G381" i="76"/>
  <c r="F381" i="76"/>
  <c r="E381" i="76"/>
  <c r="D381" i="76"/>
  <c r="B381" i="76"/>
  <c r="Y380" i="76"/>
  <c r="W380" i="76"/>
  <c r="V380" i="76"/>
  <c r="U380" i="76"/>
  <c r="T380" i="76"/>
  <c r="R380" i="76"/>
  <c r="P380" i="76"/>
  <c r="K380" i="76"/>
  <c r="I380" i="76"/>
  <c r="H380" i="76"/>
  <c r="G380" i="76"/>
  <c r="F380" i="76"/>
  <c r="E380" i="76"/>
  <c r="D380" i="76"/>
  <c r="B380" i="76"/>
  <c r="Y379" i="76"/>
  <c r="W379" i="76"/>
  <c r="V379" i="76"/>
  <c r="U379" i="76"/>
  <c r="T379" i="76"/>
  <c r="R379" i="76"/>
  <c r="P379" i="76"/>
  <c r="K379" i="76"/>
  <c r="I379" i="76"/>
  <c r="H379" i="76"/>
  <c r="G379" i="76"/>
  <c r="F379" i="76"/>
  <c r="E379" i="76"/>
  <c r="D379" i="76"/>
  <c r="B379" i="76"/>
  <c r="Y378" i="76"/>
  <c r="W378" i="76"/>
  <c r="V378" i="76"/>
  <c r="U378" i="76"/>
  <c r="T378" i="76"/>
  <c r="R378" i="76"/>
  <c r="P378" i="76"/>
  <c r="K378" i="76"/>
  <c r="I378" i="76"/>
  <c r="H378" i="76"/>
  <c r="G378" i="76"/>
  <c r="F378" i="76"/>
  <c r="E378" i="76"/>
  <c r="D378" i="76"/>
  <c r="B378" i="76"/>
  <c r="Y377" i="76"/>
  <c r="W377" i="76"/>
  <c r="V377" i="76"/>
  <c r="U377" i="76"/>
  <c r="T377" i="76"/>
  <c r="R377" i="76"/>
  <c r="P377" i="76"/>
  <c r="K377" i="76"/>
  <c r="I377" i="76"/>
  <c r="H377" i="76"/>
  <c r="G377" i="76"/>
  <c r="F377" i="76"/>
  <c r="E377" i="76"/>
  <c r="D377" i="76"/>
  <c r="B377" i="76"/>
  <c r="Y376" i="76"/>
  <c r="W376" i="76"/>
  <c r="V376" i="76"/>
  <c r="U376" i="76"/>
  <c r="T376" i="76"/>
  <c r="R376" i="76"/>
  <c r="P376" i="76"/>
  <c r="K376" i="76"/>
  <c r="I376" i="76"/>
  <c r="H376" i="76"/>
  <c r="G376" i="76"/>
  <c r="F376" i="76"/>
  <c r="E376" i="76"/>
  <c r="D376" i="76"/>
  <c r="B376" i="76"/>
  <c r="Y375" i="76"/>
  <c r="W375" i="76"/>
  <c r="V375" i="76"/>
  <c r="U375" i="76"/>
  <c r="T375" i="76"/>
  <c r="R375" i="76"/>
  <c r="P375" i="76"/>
  <c r="K375" i="76"/>
  <c r="I375" i="76"/>
  <c r="H375" i="76"/>
  <c r="G375" i="76"/>
  <c r="F375" i="76"/>
  <c r="E375" i="76"/>
  <c r="D375" i="76"/>
  <c r="B375" i="76"/>
  <c r="Y374" i="76"/>
  <c r="W374" i="76"/>
  <c r="V374" i="76"/>
  <c r="U374" i="76"/>
  <c r="T374" i="76"/>
  <c r="R374" i="76"/>
  <c r="P374" i="76"/>
  <c r="K374" i="76"/>
  <c r="I374" i="76"/>
  <c r="H374" i="76"/>
  <c r="G374" i="76"/>
  <c r="F374" i="76"/>
  <c r="E374" i="76"/>
  <c r="D374" i="76"/>
  <c r="B374" i="76"/>
  <c r="Y373" i="76"/>
  <c r="W373" i="76"/>
  <c r="V373" i="76"/>
  <c r="U373" i="76"/>
  <c r="T373" i="76"/>
  <c r="R373" i="76"/>
  <c r="P373" i="76"/>
  <c r="K373" i="76"/>
  <c r="I373" i="76"/>
  <c r="H373" i="76"/>
  <c r="G373" i="76"/>
  <c r="F373" i="76"/>
  <c r="E373" i="76"/>
  <c r="D373" i="76"/>
  <c r="B373" i="76"/>
  <c r="Y372" i="76"/>
  <c r="W372" i="76"/>
  <c r="V372" i="76"/>
  <c r="U372" i="76"/>
  <c r="T372" i="76"/>
  <c r="R372" i="76"/>
  <c r="P372" i="76"/>
  <c r="K372" i="76"/>
  <c r="I372" i="76"/>
  <c r="H372" i="76"/>
  <c r="G372" i="76"/>
  <c r="F372" i="76"/>
  <c r="E372" i="76"/>
  <c r="D372" i="76"/>
  <c r="B372" i="76"/>
  <c r="Y371" i="76"/>
  <c r="W371" i="76"/>
  <c r="V371" i="76"/>
  <c r="U371" i="76"/>
  <c r="T371" i="76"/>
  <c r="R371" i="76"/>
  <c r="P371" i="76"/>
  <c r="K371" i="76"/>
  <c r="I371" i="76"/>
  <c r="H371" i="76"/>
  <c r="G371" i="76"/>
  <c r="F371" i="76"/>
  <c r="E371" i="76"/>
  <c r="D371" i="76"/>
  <c r="B371" i="76"/>
  <c r="Y370" i="76"/>
  <c r="W370" i="76"/>
  <c r="V370" i="76"/>
  <c r="U370" i="76"/>
  <c r="T370" i="76"/>
  <c r="R370" i="76"/>
  <c r="P370" i="76"/>
  <c r="K370" i="76"/>
  <c r="I370" i="76"/>
  <c r="H370" i="76"/>
  <c r="G370" i="76"/>
  <c r="F370" i="76"/>
  <c r="E370" i="76"/>
  <c r="D370" i="76"/>
  <c r="B370" i="76"/>
  <c r="Y369" i="76"/>
  <c r="W369" i="76"/>
  <c r="V369" i="76"/>
  <c r="U369" i="76"/>
  <c r="T369" i="76"/>
  <c r="R369" i="76"/>
  <c r="P369" i="76"/>
  <c r="K369" i="76"/>
  <c r="I369" i="76"/>
  <c r="J369" i="76" s="1"/>
  <c r="H369" i="76"/>
  <c r="G369" i="76"/>
  <c r="F369" i="76"/>
  <c r="E369" i="76"/>
  <c r="D369" i="76"/>
  <c r="B369" i="76"/>
  <c r="Y368" i="76"/>
  <c r="W368" i="76"/>
  <c r="V368" i="76"/>
  <c r="U368" i="76"/>
  <c r="T368" i="76"/>
  <c r="R368" i="76"/>
  <c r="P368" i="76"/>
  <c r="K368" i="76"/>
  <c r="I368" i="76"/>
  <c r="H368" i="76"/>
  <c r="G368" i="76"/>
  <c r="F368" i="76"/>
  <c r="E368" i="76"/>
  <c r="D368" i="76"/>
  <c r="B368" i="76"/>
  <c r="Y367" i="76"/>
  <c r="W367" i="76"/>
  <c r="V367" i="76"/>
  <c r="U367" i="76"/>
  <c r="T367" i="76"/>
  <c r="R367" i="76"/>
  <c r="P367" i="76"/>
  <c r="K367" i="76"/>
  <c r="I367" i="76"/>
  <c r="H367" i="76"/>
  <c r="G367" i="76"/>
  <c r="F367" i="76"/>
  <c r="E367" i="76"/>
  <c r="D367" i="76"/>
  <c r="B367" i="76"/>
  <c r="Y366" i="76"/>
  <c r="W366" i="76"/>
  <c r="V366" i="76"/>
  <c r="U366" i="76"/>
  <c r="T366" i="76"/>
  <c r="R366" i="76"/>
  <c r="P366" i="76"/>
  <c r="K366" i="76"/>
  <c r="I366" i="76"/>
  <c r="H366" i="76"/>
  <c r="G366" i="76"/>
  <c r="F366" i="76"/>
  <c r="E366" i="76"/>
  <c r="D366" i="76"/>
  <c r="B366" i="76"/>
  <c r="Y365" i="76"/>
  <c r="W365" i="76"/>
  <c r="V365" i="76"/>
  <c r="U365" i="76"/>
  <c r="T365" i="76"/>
  <c r="R365" i="76"/>
  <c r="P365" i="76"/>
  <c r="K365" i="76"/>
  <c r="I365" i="76"/>
  <c r="H365" i="76"/>
  <c r="G365" i="76"/>
  <c r="F365" i="76"/>
  <c r="E365" i="76"/>
  <c r="D365" i="76"/>
  <c r="B365" i="76"/>
  <c r="Y364" i="76"/>
  <c r="W364" i="76"/>
  <c r="V364" i="76"/>
  <c r="U364" i="76"/>
  <c r="T364" i="76"/>
  <c r="R364" i="76"/>
  <c r="P364" i="76"/>
  <c r="K364" i="76"/>
  <c r="I364" i="76"/>
  <c r="H364" i="76"/>
  <c r="G364" i="76"/>
  <c r="F364" i="76"/>
  <c r="E364" i="76"/>
  <c r="D364" i="76"/>
  <c r="B364" i="76"/>
  <c r="Y363" i="76"/>
  <c r="W363" i="76"/>
  <c r="V363" i="76"/>
  <c r="U363" i="76"/>
  <c r="T363" i="76"/>
  <c r="R363" i="76"/>
  <c r="P363" i="76"/>
  <c r="K363" i="76"/>
  <c r="I363" i="76"/>
  <c r="H363" i="76"/>
  <c r="G363" i="76"/>
  <c r="F363" i="76"/>
  <c r="E363" i="76"/>
  <c r="D363" i="76"/>
  <c r="B363" i="76"/>
  <c r="Y362" i="76"/>
  <c r="W362" i="76"/>
  <c r="V362" i="76"/>
  <c r="U362" i="76"/>
  <c r="T362" i="76"/>
  <c r="R362" i="76"/>
  <c r="P362" i="76"/>
  <c r="K362" i="76"/>
  <c r="I362" i="76"/>
  <c r="H362" i="76"/>
  <c r="G362" i="76"/>
  <c r="F362" i="76"/>
  <c r="E362" i="76"/>
  <c r="D362" i="76"/>
  <c r="B362" i="76"/>
  <c r="Y361" i="76"/>
  <c r="W361" i="76"/>
  <c r="V361" i="76"/>
  <c r="U361" i="76"/>
  <c r="T361" i="76"/>
  <c r="R361" i="76"/>
  <c r="P361" i="76"/>
  <c r="K361" i="76"/>
  <c r="I361" i="76"/>
  <c r="J361" i="76" s="1"/>
  <c r="H361" i="76"/>
  <c r="G361" i="76"/>
  <c r="F361" i="76"/>
  <c r="E361" i="76"/>
  <c r="D361" i="76"/>
  <c r="B361" i="76"/>
  <c r="Y360" i="76"/>
  <c r="W360" i="76"/>
  <c r="V360" i="76"/>
  <c r="U360" i="76"/>
  <c r="T360" i="76"/>
  <c r="R360" i="76"/>
  <c r="P360" i="76"/>
  <c r="K360" i="76"/>
  <c r="I360" i="76"/>
  <c r="J360" i="76" s="1"/>
  <c r="H360" i="76"/>
  <c r="G360" i="76"/>
  <c r="F360" i="76"/>
  <c r="E360" i="76"/>
  <c r="D360" i="76"/>
  <c r="B360" i="76"/>
  <c r="AD359" i="76"/>
  <c r="Y359" i="76"/>
  <c r="W359" i="76"/>
  <c r="V359" i="76"/>
  <c r="U359" i="76"/>
  <c r="T359" i="76"/>
  <c r="R359" i="76"/>
  <c r="P359" i="76"/>
  <c r="K359" i="76"/>
  <c r="I359" i="76"/>
  <c r="J359" i="76" s="1"/>
  <c r="H359" i="76"/>
  <c r="G359" i="76"/>
  <c r="F359" i="76"/>
  <c r="E359" i="76"/>
  <c r="D359" i="76"/>
  <c r="B359" i="76"/>
  <c r="AD358" i="76"/>
  <c r="AA358" i="76"/>
  <c r="B358" i="76" s="1"/>
  <c r="Y358" i="76"/>
  <c r="W358" i="76"/>
  <c r="V358" i="76"/>
  <c r="U358" i="76"/>
  <c r="T358" i="76"/>
  <c r="R358" i="76"/>
  <c r="P358" i="76"/>
  <c r="K358" i="76"/>
  <c r="I358" i="76"/>
  <c r="J358" i="76" s="1"/>
  <c r="H358" i="76"/>
  <c r="G358" i="76"/>
  <c r="F358" i="76"/>
  <c r="E358" i="76"/>
  <c r="D358" i="76"/>
  <c r="AD357" i="76"/>
  <c r="AA357" i="76"/>
  <c r="Y357" i="76"/>
  <c r="W357" i="76"/>
  <c r="V357" i="76"/>
  <c r="U357" i="76"/>
  <c r="T357" i="76"/>
  <c r="R357" i="76"/>
  <c r="P357" i="76"/>
  <c r="K357" i="76"/>
  <c r="I357" i="76"/>
  <c r="H357" i="76"/>
  <c r="G357" i="76"/>
  <c r="F357" i="76"/>
  <c r="E357" i="76"/>
  <c r="J357" i="76" s="1"/>
  <c r="D357" i="76"/>
  <c r="B357" i="76"/>
  <c r="AD356" i="76"/>
  <c r="AA356" i="76"/>
  <c r="B356" i="76" s="1"/>
  <c r="Y356" i="76"/>
  <c r="W356" i="76"/>
  <c r="V356" i="76"/>
  <c r="U356" i="76"/>
  <c r="T356" i="76"/>
  <c r="R356" i="76"/>
  <c r="P356" i="76"/>
  <c r="K356" i="76"/>
  <c r="I356" i="76"/>
  <c r="H356" i="76"/>
  <c r="G356" i="76"/>
  <c r="F356" i="76"/>
  <c r="E356" i="76"/>
  <c r="D356" i="76"/>
  <c r="AD355" i="76"/>
  <c r="AA355" i="76"/>
  <c r="Y355" i="76"/>
  <c r="W355" i="76"/>
  <c r="V355" i="76"/>
  <c r="U355" i="76"/>
  <c r="T355" i="76"/>
  <c r="R355" i="76"/>
  <c r="P355" i="76"/>
  <c r="K355" i="76"/>
  <c r="I355" i="76"/>
  <c r="J355" i="76" s="1"/>
  <c r="H355" i="76"/>
  <c r="G355" i="76"/>
  <c r="F355" i="76"/>
  <c r="E355" i="76"/>
  <c r="D355" i="76"/>
  <c r="B355" i="76"/>
  <c r="AD354" i="76"/>
  <c r="AA354" i="76"/>
  <c r="Y354" i="76"/>
  <c r="W354" i="76"/>
  <c r="V354" i="76"/>
  <c r="U354" i="76"/>
  <c r="T354" i="76"/>
  <c r="R354" i="76"/>
  <c r="P354" i="76"/>
  <c r="K354" i="76"/>
  <c r="I354" i="76"/>
  <c r="J354" i="76" s="1"/>
  <c r="H354" i="76"/>
  <c r="G354" i="76"/>
  <c r="F354" i="76"/>
  <c r="E354" i="76"/>
  <c r="D354" i="76"/>
  <c r="B354" i="76"/>
  <c r="AD353" i="76"/>
  <c r="AA353" i="76"/>
  <c r="Y353" i="76"/>
  <c r="W353" i="76"/>
  <c r="V353" i="76"/>
  <c r="U353" i="76"/>
  <c r="T353" i="76"/>
  <c r="R353" i="76"/>
  <c r="P353" i="76"/>
  <c r="K353" i="76"/>
  <c r="I353" i="76"/>
  <c r="H353" i="76"/>
  <c r="G353" i="76"/>
  <c r="F353" i="76"/>
  <c r="E353" i="76"/>
  <c r="J353" i="76" s="1"/>
  <c r="D353" i="76"/>
  <c r="B353" i="76"/>
  <c r="AD352" i="76"/>
  <c r="AA352" i="76"/>
  <c r="Y352" i="76"/>
  <c r="W352" i="76"/>
  <c r="V352" i="76"/>
  <c r="U352" i="76"/>
  <c r="T352" i="76"/>
  <c r="R352" i="76"/>
  <c r="P352" i="76"/>
  <c r="K352" i="76"/>
  <c r="I352" i="76"/>
  <c r="H352" i="76"/>
  <c r="G352" i="76"/>
  <c r="F352" i="76"/>
  <c r="E352" i="76"/>
  <c r="D352" i="76"/>
  <c r="B352" i="76"/>
  <c r="AD351" i="76"/>
  <c r="AA351" i="76"/>
  <c r="Y351" i="76"/>
  <c r="W351" i="76"/>
  <c r="V351" i="76"/>
  <c r="U351" i="76"/>
  <c r="T351" i="76"/>
  <c r="R351" i="76"/>
  <c r="P351" i="76"/>
  <c r="K351" i="76"/>
  <c r="J351" i="76"/>
  <c r="I351" i="76"/>
  <c r="H351" i="76"/>
  <c r="G351" i="76"/>
  <c r="F351" i="76"/>
  <c r="E351" i="76"/>
  <c r="D351" i="76"/>
  <c r="B351" i="76"/>
  <c r="AD350" i="76"/>
  <c r="AA350" i="76"/>
  <c r="Y350" i="76"/>
  <c r="W350" i="76"/>
  <c r="V350" i="76"/>
  <c r="U350" i="76"/>
  <c r="T350" i="76"/>
  <c r="R350" i="76"/>
  <c r="P350" i="76"/>
  <c r="K350" i="76"/>
  <c r="I350" i="76"/>
  <c r="J350" i="76" s="1"/>
  <c r="H350" i="76"/>
  <c r="G350" i="76"/>
  <c r="F350" i="76"/>
  <c r="E350" i="76"/>
  <c r="D350" i="76"/>
  <c r="B350" i="76"/>
  <c r="AD349" i="76"/>
  <c r="AA349" i="76"/>
  <c r="Y349" i="76"/>
  <c r="W349" i="76"/>
  <c r="V349" i="76"/>
  <c r="U349" i="76"/>
  <c r="T349" i="76"/>
  <c r="R349" i="76"/>
  <c r="P349" i="76"/>
  <c r="K349" i="76"/>
  <c r="I349" i="76"/>
  <c r="H349" i="76"/>
  <c r="G349" i="76"/>
  <c r="F349" i="76"/>
  <c r="E349" i="76"/>
  <c r="J349" i="76" s="1"/>
  <c r="D349" i="76"/>
  <c r="B349" i="76"/>
  <c r="AD348" i="76"/>
  <c r="AA348" i="76"/>
  <c r="Y348" i="76"/>
  <c r="W348" i="76"/>
  <c r="V348" i="76"/>
  <c r="U348" i="76"/>
  <c r="T348" i="76"/>
  <c r="R348" i="76"/>
  <c r="P348" i="76"/>
  <c r="K348" i="76"/>
  <c r="I348" i="76"/>
  <c r="H348" i="76"/>
  <c r="G348" i="76"/>
  <c r="F348" i="76"/>
  <c r="E348" i="76"/>
  <c r="D348" i="76"/>
  <c r="B348" i="76"/>
  <c r="AD347" i="76"/>
  <c r="AA347" i="76"/>
  <c r="Y347" i="76"/>
  <c r="W347" i="76"/>
  <c r="V347" i="76"/>
  <c r="U347" i="76"/>
  <c r="T347" i="76"/>
  <c r="R347" i="76"/>
  <c r="P347" i="76"/>
  <c r="K347" i="76"/>
  <c r="I347" i="76"/>
  <c r="J347" i="76" s="1"/>
  <c r="H347" i="76"/>
  <c r="G347" i="76"/>
  <c r="F347" i="76"/>
  <c r="E347" i="76"/>
  <c r="D347" i="76"/>
  <c r="B347" i="76"/>
  <c r="AD346" i="76"/>
  <c r="AA346" i="76"/>
  <c r="B346" i="76" s="1"/>
  <c r="Y346" i="76"/>
  <c r="W346" i="76"/>
  <c r="V346" i="76"/>
  <c r="U346" i="76"/>
  <c r="T346" i="76"/>
  <c r="R346" i="76"/>
  <c r="P346" i="76"/>
  <c r="K346" i="76"/>
  <c r="I346" i="76"/>
  <c r="J346" i="76" s="1"/>
  <c r="H346" i="76"/>
  <c r="G346" i="76"/>
  <c r="F346" i="76"/>
  <c r="E346" i="76"/>
  <c r="D346" i="76"/>
  <c r="AD345" i="76"/>
  <c r="AA345" i="76"/>
  <c r="Y345" i="76"/>
  <c r="W345" i="76"/>
  <c r="V345" i="76"/>
  <c r="U345" i="76"/>
  <c r="T345" i="76"/>
  <c r="R345" i="76"/>
  <c r="P345" i="76"/>
  <c r="K345" i="76"/>
  <c r="I345" i="76"/>
  <c r="J345" i="76" s="1"/>
  <c r="H345" i="76"/>
  <c r="G345" i="76"/>
  <c r="F345" i="76"/>
  <c r="E345" i="76"/>
  <c r="D345" i="76"/>
  <c r="B345" i="76"/>
  <c r="AD344" i="76"/>
  <c r="AA344" i="76"/>
  <c r="Y344" i="76"/>
  <c r="W344" i="76"/>
  <c r="V344" i="76"/>
  <c r="U344" i="76"/>
  <c r="T344" i="76"/>
  <c r="R344" i="76"/>
  <c r="P344" i="76"/>
  <c r="K344" i="76"/>
  <c r="I344" i="76"/>
  <c r="J344" i="76" s="1"/>
  <c r="H344" i="76"/>
  <c r="G344" i="76"/>
  <c r="F344" i="76"/>
  <c r="E344" i="76"/>
  <c r="D344" i="76"/>
  <c r="B344" i="76"/>
  <c r="AD343" i="76"/>
  <c r="AA343" i="76"/>
  <c r="Y343" i="76"/>
  <c r="W343" i="76"/>
  <c r="V343" i="76"/>
  <c r="U343" i="76"/>
  <c r="T343" i="76"/>
  <c r="R343" i="76"/>
  <c r="P343" i="76"/>
  <c r="K343" i="76"/>
  <c r="I343" i="76"/>
  <c r="J343" i="76" s="1"/>
  <c r="H343" i="76"/>
  <c r="G343" i="76"/>
  <c r="F343" i="76"/>
  <c r="E343" i="76"/>
  <c r="D343" i="76"/>
  <c r="B343" i="76"/>
  <c r="AD342" i="76"/>
  <c r="AA342" i="76"/>
  <c r="Y342" i="76"/>
  <c r="W342" i="76"/>
  <c r="V342" i="76"/>
  <c r="U342" i="76"/>
  <c r="T342" i="76"/>
  <c r="R342" i="76"/>
  <c r="P342" i="76"/>
  <c r="K342" i="76"/>
  <c r="I342" i="76"/>
  <c r="J342" i="76" s="1"/>
  <c r="H342" i="76"/>
  <c r="G342" i="76"/>
  <c r="F342" i="76"/>
  <c r="E342" i="76"/>
  <c r="D342" i="76"/>
  <c r="B342" i="76"/>
  <c r="AD341" i="76"/>
  <c r="AA341" i="76"/>
  <c r="Y341" i="76"/>
  <c r="W341" i="76"/>
  <c r="V341" i="76"/>
  <c r="U341" i="76"/>
  <c r="T341" i="76"/>
  <c r="R341" i="76"/>
  <c r="P341" i="76"/>
  <c r="K341" i="76"/>
  <c r="J341" i="76"/>
  <c r="I341" i="76"/>
  <c r="H341" i="76"/>
  <c r="G341" i="76"/>
  <c r="F341" i="76"/>
  <c r="E341" i="76"/>
  <c r="D341" i="76"/>
  <c r="B341" i="76"/>
  <c r="AD340" i="76"/>
  <c r="AA340" i="76"/>
  <c r="Y340" i="76"/>
  <c r="W340" i="76"/>
  <c r="V340" i="76"/>
  <c r="U340" i="76"/>
  <c r="T340" i="76"/>
  <c r="R340" i="76"/>
  <c r="P340" i="76"/>
  <c r="K340" i="76"/>
  <c r="I340" i="76"/>
  <c r="H340" i="76"/>
  <c r="G340" i="76"/>
  <c r="F340" i="76"/>
  <c r="E340" i="76"/>
  <c r="D340" i="76"/>
  <c r="B340" i="76"/>
  <c r="AD339" i="76"/>
  <c r="AA339" i="76"/>
  <c r="Y339" i="76"/>
  <c r="W339" i="76"/>
  <c r="V339" i="76"/>
  <c r="U339" i="76"/>
  <c r="T339" i="76"/>
  <c r="R339" i="76"/>
  <c r="P339" i="76"/>
  <c r="K339" i="76"/>
  <c r="I339" i="76"/>
  <c r="H339" i="76"/>
  <c r="G339" i="76"/>
  <c r="F339" i="76"/>
  <c r="E339" i="76"/>
  <c r="D339" i="76"/>
  <c r="B339" i="76"/>
  <c r="AD338" i="76"/>
  <c r="AA338" i="76"/>
  <c r="Y338" i="76"/>
  <c r="W338" i="76"/>
  <c r="V338" i="76"/>
  <c r="U338" i="76"/>
  <c r="T338" i="76"/>
  <c r="R338" i="76"/>
  <c r="P338" i="76"/>
  <c r="K338" i="76"/>
  <c r="I338" i="76"/>
  <c r="H338" i="76"/>
  <c r="G338" i="76"/>
  <c r="F338" i="76"/>
  <c r="E338" i="76"/>
  <c r="D338" i="76"/>
  <c r="B338" i="76"/>
  <c r="AD337" i="76"/>
  <c r="AA337" i="76"/>
  <c r="Y337" i="76"/>
  <c r="W337" i="76"/>
  <c r="V337" i="76"/>
  <c r="U337" i="76"/>
  <c r="T337" i="76"/>
  <c r="R337" i="76"/>
  <c r="P337" i="76"/>
  <c r="K337" i="76"/>
  <c r="I337" i="76"/>
  <c r="H337" i="76"/>
  <c r="G337" i="76"/>
  <c r="F337" i="76"/>
  <c r="E337" i="76"/>
  <c r="D337" i="76"/>
  <c r="B337" i="76"/>
  <c r="AD336" i="76"/>
  <c r="AA336" i="76"/>
  <c r="Y336" i="76"/>
  <c r="W336" i="76"/>
  <c r="V336" i="76"/>
  <c r="U336" i="76"/>
  <c r="T336" i="76"/>
  <c r="R336" i="76"/>
  <c r="P336" i="76"/>
  <c r="K336" i="76"/>
  <c r="J336" i="76"/>
  <c r="I336" i="76"/>
  <c r="H336" i="76"/>
  <c r="G336" i="76"/>
  <c r="F336" i="76"/>
  <c r="E336" i="76"/>
  <c r="D336" i="76"/>
  <c r="B336" i="76"/>
  <c r="AD335" i="76"/>
  <c r="AA335" i="76"/>
  <c r="Y335" i="76"/>
  <c r="W335" i="76"/>
  <c r="V335" i="76"/>
  <c r="U335" i="76"/>
  <c r="T335" i="76"/>
  <c r="R335" i="76"/>
  <c r="P335" i="76"/>
  <c r="K335" i="76"/>
  <c r="I335" i="76"/>
  <c r="J335" i="76" s="1"/>
  <c r="H335" i="76"/>
  <c r="G335" i="76"/>
  <c r="F335" i="76"/>
  <c r="E335" i="76"/>
  <c r="D335" i="76"/>
  <c r="B335" i="76"/>
  <c r="AD334" i="76"/>
  <c r="AA334" i="76"/>
  <c r="Y334" i="76"/>
  <c r="W334" i="76"/>
  <c r="V334" i="76"/>
  <c r="U334" i="76"/>
  <c r="T334" i="76"/>
  <c r="R334" i="76"/>
  <c r="P334" i="76"/>
  <c r="K334" i="76"/>
  <c r="I334" i="76"/>
  <c r="J334" i="76" s="1"/>
  <c r="H334" i="76"/>
  <c r="G334" i="76"/>
  <c r="F334" i="76"/>
  <c r="E334" i="76"/>
  <c r="D334" i="76"/>
  <c r="B334" i="76"/>
  <c r="AD333" i="76"/>
  <c r="AA333" i="76"/>
  <c r="Y333" i="76"/>
  <c r="W333" i="76"/>
  <c r="V333" i="76"/>
  <c r="U333" i="76"/>
  <c r="T333" i="76"/>
  <c r="R333" i="76"/>
  <c r="P333" i="76"/>
  <c r="K333" i="76"/>
  <c r="I333" i="76"/>
  <c r="H333" i="76"/>
  <c r="G333" i="76"/>
  <c r="F333" i="76"/>
  <c r="E333" i="76"/>
  <c r="J333" i="76" s="1"/>
  <c r="D333" i="76"/>
  <c r="B333" i="76"/>
  <c r="AD332" i="76"/>
  <c r="AA332" i="76"/>
  <c r="B332" i="76" s="1"/>
  <c r="Y332" i="76"/>
  <c r="W332" i="76"/>
  <c r="V332" i="76"/>
  <c r="U332" i="76"/>
  <c r="T332" i="76"/>
  <c r="R332" i="76"/>
  <c r="P332" i="76"/>
  <c r="K332" i="76"/>
  <c r="I332" i="76"/>
  <c r="J332" i="76" s="1"/>
  <c r="H332" i="76"/>
  <c r="G332" i="76"/>
  <c r="F332" i="76"/>
  <c r="E332" i="76"/>
  <c r="D332" i="76"/>
  <c r="AD331" i="76"/>
  <c r="AA331" i="76"/>
  <c r="B331" i="76" s="1"/>
  <c r="Y331" i="76"/>
  <c r="W331" i="76"/>
  <c r="V331" i="76"/>
  <c r="U331" i="76"/>
  <c r="T331" i="76"/>
  <c r="R331" i="76"/>
  <c r="P331" i="76"/>
  <c r="K331" i="76"/>
  <c r="I331" i="76"/>
  <c r="H331" i="76"/>
  <c r="G331" i="76"/>
  <c r="F331" i="76"/>
  <c r="E331" i="76"/>
  <c r="D331" i="76"/>
  <c r="AD330" i="76"/>
  <c r="G330" i="76" s="1"/>
  <c r="AA330" i="76"/>
  <c r="B330" i="76" s="1"/>
  <c r="Y330" i="76"/>
  <c r="V330" i="76"/>
  <c r="R330" i="76"/>
  <c r="P330" i="76"/>
  <c r="K330" i="76"/>
  <c r="I330" i="76"/>
  <c r="J330" i="76" s="1"/>
  <c r="T330" i="76" s="1"/>
  <c r="W330" i="76" s="1"/>
  <c r="H330" i="76"/>
  <c r="F330" i="76"/>
  <c r="E330" i="76"/>
  <c r="U330" i="76" s="1"/>
  <c r="D330" i="76"/>
  <c r="AD329" i="76"/>
  <c r="G329" i="76" s="1"/>
  <c r="AA329" i="76"/>
  <c r="B329" i="76" s="1"/>
  <c r="Y329" i="76"/>
  <c r="V329" i="76"/>
  <c r="U329" i="76"/>
  <c r="T329" i="76"/>
  <c r="W329" i="76" s="1"/>
  <c r="R329" i="76"/>
  <c r="P329" i="76"/>
  <c r="K329" i="76"/>
  <c r="I329" i="76"/>
  <c r="J329" i="76" s="1"/>
  <c r="H329" i="76"/>
  <c r="F329" i="76"/>
  <c r="E329" i="76"/>
  <c r="D329" i="76"/>
  <c r="AD328" i="76"/>
  <c r="G328" i="76" s="1"/>
  <c r="AA328" i="76"/>
  <c r="Y328" i="76"/>
  <c r="V328" i="76"/>
  <c r="U328" i="76"/>
  <c r="R328" i="76"/>
  <c r="P328" i="76"/>
  <c r="K328" i="76"/>
  <c r="I328" i="76"/>
  <c r="H328" i="76"/>
  <c r="F328" i="76"/>
  <c r="E328" i="76"/>
  <c r="D328" i="76"/>
  <c r="B328" i="76"/>
  <c r="AD327" i="76"/>
  <c r="AA327" i="76"/>
  <c r="Y327" i="76"/>
  <c r="V327" i="76"/>
  <c r="U327" i="76"/>
  <c r="R327" i="76"/>
  <c r="P327" i="76"/>
  <c r="K327" i="76"/>
  <c r="I327" i="76"/>
  <c r="J327" i="76" s="1"/>
  <c r="T327" i="76" s="1"/>
  <c r="W327" i="76" s="1"/>
  <c r="H327" i="76"/>
  <c r="G327" i="76"/>
  <c r="F327" i="76"/>
  <c r="E327" i="76"/>
  <c r="D327" i="76"/>
  <c r="B327" i="76"/>
  <c r="AD326" i="76"/>
  <c r="G326" i="76" s="1"/>
  <c r="AA326" i="76"/>
  <c r="Y326" i="76"/>
  <c r="V326" i="76"/>
  <c r="U326" i="76"/>
  <c r="R326" i="76"/>
  <c r="P326" i="76"/>
  <c r="K326" i="76"/>
  <c r="J326" i="76"/>
  <c r="T326" i="76" s="1"/>
  <c r="W326" i="76" s="1"/>
  <c r="I326" i="76"/>
  <c r="H326" i="76"/>
  <c r="F326" i="76"/>
  <c r="E326" i="76"/>
  <c r="D326" i="76"/>
  <c r="B326" i="76"/>
  <c r="AD325" i="76"/>
  <c r="AA325" i="76"/>
  <c r="B325" i="76" s="1"/>
  <c r="Y325" i="76"/>
  <c r="V325" i="76"/>
  <c r="U325" i="76"/>
  <c r="R325" i="76"/>
  <c r="P325" i="76"/>
  <c r="K325" i="76"/>
  <c r="J325" i="76"/>
  <c r="T325" i="76" s="1"/>
  <c r="W325" i="76" s="1"/>
  <c r="I325" i="76"/>
  <c r="H325" i="76"/>
  <c r="G325" i="76"/>
  <c r="F325" i="76"/>
  <c r="E325" i="76"/>
  <c r="D325" i="76"/>
  <c r="AD324" i="76"/>
  <c r="AA324" i="76"/>
  <c r="B324" i="76" s="1"/>
  <c r="Y324" i="76"/>
  <c r="V324" i="76"/>
  <c r="R324" i="76"/>
  <c r="P324" i="76"/>
  <c r="K324" i="76"/>
  <c r="I324" i="76"/>
  <c r="H324" i="76"/>
  <c r="G324" i="76"/>
  <c r="F324" i="76"/>
  <c r="E324" i="76"/>
  <c r="U324" i="76" s="1"/>
  <c r="D324" i="76"/>
  <c r="AD323" i="76"/>
  <c r="AA323" i="76"/>
  <c r="Y323" i="76"/>
  <c r="V323" i="76"/>
  <c r="U323" i="76"/>
  <c r="R323" i="76"/>
  <c r="P323" i="76"/>
  <c r="K323" i="76"/>
  <c r="I323" i="76"/>
  <c r="H323" i="76"/>
  <c r="G323" i="76"/>
  <c r="F323" i="76"/>
  <c r="E323" i="76"/>
  <c r="D323" i="76"/>
  <c r="B323" i="76"/>
  <c r="AD322" i="76"/>
  <c r="AA322" i="76"/>
  <c r="Y322" i="76"/>
  <c r="V322" i="76"/>
  <c r="R322" i="76"/>
  <c r="P322" i="76"/>
  <c r="K322" i="76"/>
  <c r="I322" i="76"/>
  <c r="H322" i="76"/>
  <c r="G322" i="76"/>
  <c r="F322" i="76"/>
  <c r="E322" i="76"/>
  <c r="U322" i="76" s="1"/>
  <c r="D322" i="76"/>
  <c r="B322" i="76"/>
  <c r="AD321" i="76"/>
  <c r="AA321" i="76"/>
  <c r="Y321" i="76"/>
  <c r="V321" i="76"/>
  <c r="U321" i="76"/>
  <c r="R321" i="76"/>
  <c r="P321" i="76"/>
  <c r="K321" i="76"/>
  <c r="I321" i="76"/>
  <c r="H321" i="76"/>
  <c r="G321" i="76"/>
  <c r="F321" i="76"/>
  <c r="E321" i="76"/>
  <c r="D321" i="76"/>
  <c r="B321" i="76"/>
  <c r="AD320" i="76"/>
  <c r="Y320" i="76"/>
  <c r="W320" i="76"/>
  <c r="V320" i="76"/>
  <c r="U320" i="76"/>
  <c r="T320" i="76"/>
  <c r="R320" i="76"/>
  <c r="P320" i="76"/>
  <c r="K320" i="76"/>
  <c r="I320" i="76"/>
  <c r="H320" i="76"/>
  <c r="G320" i="76"/>
  <c r="F320" i="76"/>
  <c r="E320" i="76"/>
  <c r="D320" i="76"/>
  <c r="B320" i="76"/>
  <c r="Y319" i="76"/>
  <c r="W319" i="76"/>
  <c r="V319" i="76"/>
  <c r="U319" i="76"/>
  <c r="T319" i="76"/>
  <c r="R319" i="76"/>
  <c r="P319" i="76"/>
  <c r="K319" i="76"/>
  <c r="I319" i="76"/>
  <c r="H319" i="76"/>
  <c r="G319" i="76"/>
  <c r="F319" i="76"/>
  <c r="E319" i="76"/>
  <c r="D319" i="76"/>
  <c r="B319" i="76"/>
  <c r="Y318" i="76"/>
  <c r="W318" i="76"/>
  <c r="V318" i="76"/>
  <c r="U318" i="76"/>
  <c r="T318" i="76"/>
  <c r="R318" i="76"/>
  <c r="P318" i="76"/>
  <c r="K318" i="76"/>
  <c r="I318" i="76"/>
  <c r="J318" i="76" s="1"/>
  <c r="H318" i="76"/>
  <c r="G318" i="76"/>
  <c r="F318" i="76"/>
  <c r="E318" i="76"/>
  <c r="D318" i="76"/>
  <c r="B318" i="76"/>
  <c r="AH317" i="76"/>
  <c r="K317" i="76" s="1"/>
  <c r="AG317" i="76"/>
  <c r="AF317" i="76"/>
  <c r="Y317" i="76" s="1"/>
  <c r="AE317" i="76"/>
  <c r="AD317" i="76"/>
  <c r="AC317" i="76"/>
  <c r="AB317" i="76"/>
  <c r="W317" i="76"/>
  <c r="V317" i="76"/>
  <c r="U317" i="76"/>
  <c r="T317" i="76"/>
  <c r="R317" i="76"/>
  <c r="P317" i="76"/>
  <c r="I317" i="76"/>
  <c r="H317" i="76"/>
  <c r="G317" i="76"/>
  <c r="F317" i="76"/>
  <c r="E317" i="76"/>
  <c r="J317" i="76" s="1"/>
  <c r="D317" i="76"/>
  <c r="B317" i="76"/>
  <c r="AH316" i="76"/>
  <c r="K316" i="76" s="1"/>
  <c r="AG316" i="76"/>
  <c r="AF316" i="76"/>
  <c r="Y316" i="76" s="1"/>
  <c r="AE316" i="76"/>
  <c r="AD316" i="76"/>
  <c r="AC316" i="76"/>
  <c r="AB316" i="76"/>
  <c r="W316" i="76"/>
  <c r="V316" i="76"/>
  <c r="U316" i="76"/>
  <c r="T316" i="76"/>
  <c r="R316" i="76"/>
  <c r="P316" i="76"/>
  <c r="I316" i="76"/>
  <c r="H316" i="76"/>
  <c r="G316" i="76"/>
  <c r="F316" i="76"/>
  <c r="E316" i="76"/>
  <c r="D316" i="76"/>
  <c r="B316" i="76"/>
  <c r="Y315" i="76"/>
  <c r="W315" i="76"/>
  <c r="V315" i="76"/>
  <c r="U315" i="76"/>
  <c r="T315" i="76"/>
  <c r="R315" i="76"/>
  <c r="P315" i="76"/>
  <c r="K315" i="76"/>
  <c r="I315" i="76"/>
  <c r="H315" i="76"/>
  <c r="G315" i="76"/>
  <c r="F315" i="76"/>
  <c r="E315" i="76"/>
  <c r="D315" i="76"/>
  <c r="B315" i="76"/>
  <c r="Y314" i="76"/>
  <c r="W314" i="76"/>
  <c r="V314" i="76"/>
  <c r="U314" i="76"/>
  <c r="T314" i="76"/>
  <c r="R314" i="76"/>
  <c r="P314" i="76"/>
  <c r="K314" i="76"/>
  <c r="I314" i="76"/>
  <c r="H314" i="76"/>
  <c r="G314" i="76"/>
  <c r="F314" i="76"/>
  <c r="E314" i="76"/>
  <c r="D314" i="76"/>
  <c r="B314" i="76"/>
  <c r="Y313" i="76"/>
  <c r="W313" i="76"/>
  <c r="V313" i="76"/>
  <c r="U313" i="76"/>
  <c r="T313" i="76"/>
  <c r="R313" i="76"/>
  <c r="P313" i="76"/>
  <c r="K313" i="76"/>
  <c r="I313" i="76"/>
  <c r="H313" i="76"/>
  <c r="G313" i="76"/>
  <c r="F313" i="76"/>
  <c r="E313" i="76"/>
  <c r="D313" i="76"/>
  <c r="B313" i="76"/>
  <c r="Y312" i="76"/>
  <c r="W312" i="76"/>
  <c r="V312" i="76"/>
  <c r="U312" i="76"/>
  <c r="T312" i="76"/>
  <c r="R312" i="76"/>
  <c r="P312" i="76"/>
  <c r="K312" i="76"/>
  <c r="I312" i="76"/>
  <c r="H312" i="76"/>
  <c r="G312" i="76"/>
  <c r="F312" i="76"/>
  <c r="E312" i="76"/>
  <c r="D312" i="76"/>
  <c r="B312" i="76"/>
  <c r="Y311" i="76"/>
  <c r="W311" i="76"/>
  <c r="V311" i="76"/>
  <c r="U311" i="76"/>
  <c r="T311" i="76"/>
  <c r="R311" i="76"/>
  <c r="P311" i="76"/>
  <c r="K311" i="76"/>
  <c r="I311" i="76"/>
  <c r="J311" i="76" s="1"/>
  <c r="H311" i="76"/>
  <c r="G311" i="76"/>
  <c r="F311" i="76"/>
  <c r="E311" i="76"/>
  <c r="D311" i="76"/>
  <c r="B311" i="76"/>
  <c r="Y310" i="76"/>
  <c r="W310" i="76"/>
  <c r="V310" i="76"/>
  <c r="U310" i="76"/>
  <c r="T310" i="76"/>
  <c r="R310" i="76"/>
  <c r="P310" i="76"/>
  <c r="K310" i="76"/>
  <c r="I310" i="76"/>
  <c r="H310" i="76"/>
  <c r="G310" i="76"/>
  <c r="F310" i="76"/>
  <c r="E310" i="76"/>
  <c r="D310" i="76"/>
  <c r="B310" i="76"/>
  <c r="Y309" i="76"/>
  <c r="W309" i="76"/>
  <c r="V309" i="76"/>
  <c r="U309" i="76"/>
  <c r="T309" i="76"/>
  <c r="R309" i="76"/>
  <c r="P309" i="76"/>
  <c r="K309" i="76"/>
  <c r="I309" i="76"/>
  <c r="H309" i="76"/>
  <c r="G309" i="76"/>
  <c r="F309" i="76"/>
  <c r="E309" i="76"/>
  <c r="D309" i="76"/>
  <c r="B309" i="76"/>
  <c r="Y308" i="76"/>
  <c r="W308" i="76"/>
  <c r="V308" i="76"/>
  <c r="U308" i="76"/>
  <c r="T308" i="76"/>
  <c r="R308" i="76"/>
  <c r="P308" i="76"/>
  <c r="K308" i="76"/>
  <c r="I308" i="76"/>
  <c r="J308" i="76" s="1"/>
  <c r="H308" i="76"/>
  <c r="G308" i="76"/>
  <c r="F308" i="76"/>
  <c r="E308" i="76"/>
  <c r="D308" i="76"/>
  <c r="B308" i="76"/>
  <c r="Y307" i="76"/>
  <c r="W307" i="76"/>
  <c r="V307" i="76"/>
  <c r="U307" i="76"/>
  <c r="T307" i="76"/>
  <c r="R307" i="76"/>
  <c r="P307" i="76"/>
  <c r="K307" i="76"/>
  <c r="I307" i="76"/>
  <c r="H307" i="76"/>
  <c r="G307" i="76"/>
  <c r="F307" i="76"/>
  <c r="E307" i="76"/>
  <c r="D307" i="76"/>
  <c r="B307" i="76"/>
  <c r="Y306" i="76"/>
  <c r="W306" i="76"/>
  <c r="V306" i="76"/>
  <c r="U306" i="76"/>
  <c r="T306" i="76"/>
  <c r="R306" i="76"/>
  <c r="P306" i="76"/>
  <c r="K306" i="76"/>
  <c r="I306" i="76"/>
  <c r="J306" i="76" s="1"/>
  <c r="H306" i="76"/>
  <c r="G306" i="76"/>
  <c r="F306" i="76"/>
  <c r="E306" i="76"/>
  <c r="D306" i="76"/>
  <c r="B306" i="76"/>
  <c r="Y305" i="76"/>
  <c r="W305" i="76"/>
  <c r="V305" i="76"/>
  <c r="U305" i="76"/>
  <c r="T305" i="76"/>
  <c r="R305" i="76"/>
  <c r="P305" i="76"/>
  <c r="K305" i="76"/>
  <c r="I305" i="76"/>
  <c r="H305" i="76"/>
  <c r="G305" i="76"/>
  <c r="F305" i="76"/>
  <c r="E305" i="76"/>
  <c r="D305" i="76"/>
  <c r="B305" i="76"/>
  <c r="Y304" i="76"/>
  <c r="W304" i="76"/>
  <c r="V304" i="76"/>
  <c r="U304" i="76"/>
  <c r="T304" i="76"/>
  <c r="R304" i="76"/>
  <c r="P304" i="76"/>
  <c r="K304" i="76"/>
  <c r="I304" i="76"/>
  <c r="H304" i="76"/>
  <c r="G304" i="76"/>
  <c r="F304" i="76"/>
  <c r="E304" i="76"/>
  <c r="D304" i="76"/>
  <c r="B304" i="76"/>
  <c r="Y303" i="76"/>
  <c r="W303" i="76"/>
  <c r="V303" i="76"/>
  <c r="U303" i="76"/>
  <c r="T303" i="76"/>
  <c r="R303" i="76"/>
  <c r="P303" i="76"/>
  <c r="K303" i="76"/>
  <c r="I303" i="76"/>
  <c r="H303" i="76"/>
  <c r="G303" i="76"/>
  <c r="F303" i="76"/>
  <c r="E303" i="76"/>
  <c r="D303" i="76"/>
  <c r="B303" i="76"/>
  <c r="Y302" i="76"/>
  <c r="W302" i="76"/>
  <c r="V302" i="76"/>
  <c r="U302" i="76"/>
  <c r="T302" i="76"/>
  <c r="R302" i="76"/>
  <c r="P302" i="76"/>
  <c r="K302" i="76"/>
  <c r="I302" i="76"/>
  <c r="H302" i="76"/>
  <c r="G302" i="76"/>
  <c r="F302" i="76"/>
  <c r="E302" i="76"/>
  <c r="D302" i="76"/>
  <c r="B302" i="76"/>
  <c r="Y301" i="76"/>
  <c r="W301" i="76"/>
  <c r="V301" i="76"/>
  <c r="U301" i="76"/>
  <c r="T301" i="76"/>
  <c r="R301" i="76"/>
  <c r="P301" i="76"/>
  <c r="K301" i="76"/>
  <c r="I301" i="76"/>
  <c r="J301" i="76" s="1"/>
  <c r="H301" i="76"/>
  <c r="G301" i="76"/>
  <c r="F301" i="76"/>
  <c r="E301" i="76"/>
  <c r="D301" i="76"/>
  <c r="B301" i="76"/>
  <c r="AD300" i="76"/>
  <c r="G300" i="76" s="1"/>
  <c r="AA300" i="76"/>
  <c r="Y300" i="76"/>
  <c r="V300" i="76"/>
  <c r="U300" i="76"/>
  <c r="R300" i="76"/>
  <c r="P300" i="76"/>
  <c r="K300" i="76"/>
  <c r="I300" i="76"/>
  <c r="H300" i="76"/>
  <c r="F300" i="76"/>
  <c r="E300" i="76"/>
  <c r="D300" i="76"/>
  <c r="B300" i="76"/>
  <c r="AD299" i="76"/>
  <c r="AA299" i="76"/>
  <c r="Y299" i="76"/>
  <c r="V299" i="76"/>
  <c r="R299" i="76"/>
  <c r="P299" i="76"/>
  <c r="K299" i="76"/>
  <c r="I299" i="76"/>
  <c r="J299" i="76" s="1"/>
  <c r="T299" i="76" s="1"/>
  <c r="W299" i="76" s="1"/>
  <c r="H299" i="76"/>
  <c r="G299" i="76"/>
  <c r="F299" i="76"/>
  <c r="E299" i="76"/>
  <c r="U299" i="76" s="1"/>
  <c r="D299" i="76"/>
  <c r="B299" i="76"/>
  <c r="AD298" i="76"/>
  <c r="G298" i="76" s="1"/>
  <c r="AA298" i="76"/>
  <c r="Y298" i="76"/>
  <c r="V298" i="76"/>
  <c r="U298" i="76"/>
  <c r="R298" i="76"/>
  <c r="P298" i="76"/>
  <c r="K298" i="76"/>
  <c r="I298" i="76"/>
  <c r="H298" i="76"/>
  <c r="F298" i="76"/>
  <c r="E298" i="76"/>
  <c r="D298" i="76"/>
  <c r="B298" i="76"/>
  <c r="AD297" i="76"/>
  <c r="G297" i="76" s="1"/>
  <c r="AA297" i="76"/>
  <c r="B297" i="76" s="1"/>
  <c r="Y297" i="76"/>
  <c r="V297" i="76"/>
  <c r="T297" i="76"/>
  <c r="W297" i="76" s="1"/>
  <c r="R297" i="76"/>
  <c r="P297" i="76"/>
  <c r="K297" i="76"/>
  <c r="I297" i="76"/>
  <c r="J297" i="76" s="1"/>
  <c r="H297" i="76"/>
  <c r="F297" i="76"/>
  <c r="E297" i="76"/>
  <c r="U297" i="76" s="1"/>
  <c r="D297" i="76"/>
  <c r="AD296" i="76"/>
  <c r="AA296" i="76"/>
  <c r="B296" i="76" s="1"/>
  <c r="Y296" i="76"/>
  <c r="V296" i="76"/>
  <c r="U296" i="76"/>
  <c r="R296" i="76"/>
  <c r="P296" i="76"/>
  <c r="K296" i="76"/>
  <c r="I296" i="76"/>
  <c r="H296" i="76"/>
  <c r="G296" i="76"/>
  <c r="F296" i="76"/>
  <c r="E296" i="76"/>
  <c r="D296" i="76"/>
  <c r="AD295" i="76"/>
  <c r="G295" i="76" s="1"/>
  <c r="AA295" i="76"/>
  <c r="Y295" i="76"/>
  <c r="V295" i="76"/>
  <c r="U295" i="76"/>
  <c r="R295" i="76"/>
  <c r="P295" i="76"/>
  <c r="K295" i="76"/>
  <c r="J295" i="76"/>
  <c r="T295" i="76" s="1"/>
  <c r="W295" i="76" s="1"/>
  <c r="I295" i="76"/>
  <c r="H295" i="76"/>
  <c r="F295" i="76"/>
  <c r="E295" i="76"/>
  <c r="D295" i="76"/>
  <c r="B295" i="76"/>
  <c r="AD294" i="76"/>
  <c r="AA294" i="76"/>
  <c r="Y294" i="76"/>
  <c r="W294" i="76"/>
  <c r="V294" i="76"/>
  <c r="R294" i="76"/>
  <c r="P294" i="76"/>
  <c r="K294" i="76"/>
  <c r="J294" i="76"/>
  <c r="T294" i="76" s="1"/>
  <c r="I294" i="76"/>
  <c r="H294" i="76"/>
  <c r="G294" i="76"/>
  <c r="F294" i="76"/>
  <c r="E294" i="76"/>
  <c r="U294" i="76" s="1"/>
  <c r="D294" i="76"/>
  <c r="B294" i="76"/>
  <c r="AD293" i="76"/>
  <c r="Y293" i="76"/>
  <c r="V293" i="76"/>
  <c r="R293" i="76"/>
  <c r="P293" i="76"/>
  <c r="K293" i="76"/>
  <c r="I293" i="76"/>
  <c r="H293" i="76"/>
  <c r="G293" i="76"/>
  <c r="F293" i="76"/>
  <c r="E293" i="76"/>
  <c r="U293" i="76" s="1"/>
  <c r="D293" i="76"/>
  <c r="B293" i="76"/>
  <c r="Y292" i="76"/>
  <c r="W292" i="76"/>
  <c r="V292" i="76"/>
  <c r="U292" i="76"/>
  <c r="T292" i="76"/>
  <c r="R292" i="76"/>
  <c r="P292" i="76"/>
  <c r="K292" i="76"/>
  <c r="I292" i="76"/>
  <c r="J292" i="76" s="1"/>
  <c r="H292" i="76"/>
  <c r="G292" i="76"/>
  <c r="F292" i="76"/>
  <c r="E292" i="76"/>
  <c r="D292" i="76"/>
  <c r="B292" i="76"/>
  <c r="Y291" i="76"/>
  <c r="W291" i="76"/>
  <c r="V291" i="76"/>
  <c r="U291" i="76"/>
  <c r="T291" i="76"/>
  <c r="R291" i="76"/>
  <c r="P291" i="76"/>
  <c r="K291" i="76"/>
  <c r="I291" i="76"/>
  <c r="H291" i="76"/>
  <c r="G291" i="76"/>
  <c r="F291" i="76"/>
  <c r="E291" i="76"/>
  <c r="D291" i="76"/>
  <c r="B291" i="76"/>
  <c r="Y290" i="76"/>
  <c r="W290" i="76"/>
  <c r="V290" i="76"/>
  <c r="U290" i="76"/>
  <c r="T290" i="76"/>
  <c r="R290" i="76"/>
  <c r="P290" i="76"/>
  <c r="K290" i="76"/>
  <c r="I290" i="76"/>
  <c r="H290" i="76"/>
  <c r="G290" i="76"/>
  <c r="F290" i="76"/>
  <c r="E290" i="76"/>
  <c r="D290" i="76"/>
  <c r="B290" i="76"/>
  <c r="Y289" i="76"/>
  <c r="W289" i="76"/>
  <c r="V289" i="76"/>
  <c r="U289" i="76"/>
  <c r="T289" i="76"/>
  <c r="R289" i="76"/>
  <c r="P289" i="76"/>
  <c r="K289" i="76"/>
  <c r="I289" i="76"/>
  <c r="H289" i="76"/>
  <c r="G289" i="76"/>
  <c r="F289" i="76"/>
  <c r="E289" i="76"/>
  <c r="D289" i="76"/>
  <c r="B289" i="76"/>
  <c r="Y288" i="76"/>
  <c r="W288" i="76"/>
  <c r="V288" i="76"/>
  <c r="U288" i="76"/>
  <c r="T288" i="76"/>
  <c r="R288" i="76"/>
  <c r="P288" i="76"/>
  <c r="K288" i="76"/>
  <c r="I288" i="76"/>
  <c r="H288" i="76"/>
  <c r="G288" i="76"/>
  <c r="F288" i="76"/>
  <c r="E288" i="76"/>
  <c r="D288" i="76"/>
  <c r="B288" i="76"/>
  <c r="Y287" i="76"/>
  <c r="W287" i="76"/>
  <c r="V287" i="76"/>
  <c r="U287" i="76"/>
  <c r="T287" i="76"/>
  <c r="R287" i="76"/>
  <c r="P287" i="76"/>
  <c r="K287" i="76"/>
  <c r="I287" i="76"/>
  <c r="H287" i="76"/>
  <c r="G287" i="76"/>
  <c r="F287" i="76"/>
  <c r="E287" i="76"/>
  <c r="D287" i="76"/>
  <c r="B287" i="76"/>
  <c r="Y286" i="76"/>
  <c r="W286" i="76"/>
  <c r="V286" i="76"/>
  <c r="U286" i="76"/>
  <c r="T286" i="76"/>
  <c r="R286" i="76"/>
  <c r="P286" i="76"/>
  <c r="K286" i="76"/>
  <c r="I286" i="76"/>
  <c r="H286" i="76"/>
  <c r="G286" i="76"/>
  <c r="F286" i="76"/>
  <c r="E286" i="76"/>
  <c r="D286" i="76"/>
  <c r="B286" i="76"/>
  <c r="Y285" i="76"/>
  <c r="W285" i="76"/>
  <c r="V285" i="76"/>
  <c r="U285" i="76"/>
  <c r="T285" i="76"/>
  <c r="R285" i="76"/>
  <c r="P285" i="76"/>
  <c r="K285" i="76"/>
  <c r="I285" i="76"/>
  <c r="H285" i="76"/>
  <c r="G285" i="76"/>
  <c r="F285" i="76"/>
  <c r="E285" i="76"/>
  <c r="D285" i="76"/>
  <c r="B285" i="76"/>
  <c r="Y284" i="76"/>
  <c r="W284" i="76"/>
  <c r="V284" i="76"/>
  <c r="U284" i="76"/>
  <c r="T284" i="76"/>
  <c r="R284" i="76"/>
  <c r="P284" i="76"/>
  <c r="K284" i="76"/>
  <c r="I284" i="76"/>
  <c r="H284" i="76"/>
  <c r="G284" i="76"/>
  <c r="F284" i="76"/>
  <c r="E284" i="76"/>
  <c r="D284" i="76"/>
  <c r="B284" i="76"/>
  <c r="AD283" i="76"/>
  <c r="G283" i="76" s="1"/>
  <c r="AA283" i="76"/>
  <c r="Y283" i="76"/>
  <c r="V283" i="76"/>
  <c r="R283" i="76"/>
  <c r="P283" i="76"/>
  <c r="K283" i="76"/>
  <c r="I283" i="76"/>
  <c r="H283" i="76"/>
  <c r="F283" i="76"/>
  <c r="E283" i="76"/>
  <c r="U283" i="76" s="1"/>
  <c r="D283" i="76"/>
  <c r="B283" i="76"/>
  <c r="AD282" i="76"/>
  <c r="AA282" i="76"/>
  <c r="Y282" i="76"/>
  <c r="V282" i="76"/>
  <c r="R282" i="76"/>
  <c r="P282" i="76"/>
  <c r="K282" i="76"/>
  <c r="I282" i="76"/>
  <c r="H282" i="76"/>
  <c r="G282" i="76"/>
  <c r="F282" i="76"/>
  <c r="E282" i="76"/>
  <c r="U282" i="76" s="1"/>
  <c r="D282" i="76"/>
  <c r="B282" i="76"/>
  <c r="AD281" i="76"/>
  <c r="AA281" i="76"/>
  <c r="Y281" i="76"/>
  <c r="V281" i="76"/>
  <c r="U281" i="76"/>
  <c r="R281" i="76"/>
  <c r="P281" i="76"/>
  <c r="K281" i="76"/>
  <c r="I281" i="76"/>
  <c r="J281" i="76" s="1"/>
  <c r="T281" i="76" s="1"/>
  <c r="W281" i="76" s="1"/>
  <c r="H281" i="76"/>
  <c r="G281" i="76"/>
  <c r="F281" i="76"/>
  <c r="E281" i="76"/>
  <c r="D281" i="76"/>
  <c r="B281" i="76"/>
  <c r="AD280" i="76"/>
  <c r="G280" i="76" s="1"/>
  <c r="AA280" i="76"/>
  <c r="B280" i="76" s="1"/>
  <c r="Y280" i="76"/>
  <c r="V280" i="76"/>
  <c r="R280" i="76"/>
  <c r="P280" i="76"/>
  <c r="K280" i="76"/>
  <c r="I280" i="76"/>
  <c r="J280" i="76" s="1"/>
  <c r="T280" i="76" s="1"/>
  <c r="W280" i="76" s="1"/>
  <c r="H280" i="76"/>
  <c r="F280" i="76"/>
  <c r="E280" i="76"/>
  <c r="U280" i="76" s="1"/>
  <c r="D280" i="76"/>
  <c r="AD279" i="76"/>
  <c r="AA279" i="76"/>
  <c r="Y279" i="76"/>
  <c r="W279" i="76"/>
  <c r="V279" i="76"/>
  <c r="U279" i="76"/>
  <c r="R279" i="76"/>
  <c r="P279" i="76"/>
  <c r="K279" i="76"/>
  <c r="J279" i="76"/>
  <c r="T279" i="76" s="1"/>
  <c r="I279" i="76"/>
  <c r="H279" i="76"/>
  <c r="G279" i="76"/>
  <c r="F279" i="76"/>
  <c r="E279" i="76"/>
  <c r="D279" i="76"/>
  <c r="B279" i="76"/>
  <c r="AD278" i="76"/>
  <c r="G278" i="76" s="1"/>
  <c r="AA278" i="76"/>
  <c r="B278" i="76" s="1"/>
  <c r="Y278" i="76"/>
  <c r="V278" i="76"/>
  <c r="U278" i="76"/>
  <c r="R278" i="76"/>
  <c r="P278" i="76"/>
  <c r="K278" i="76"/>
  <c r="I278" i="76"/>
  <c r="H278" i="76"/>
  <c r="F278" i="76"/>
  <c r="E278" i="76"/>
  <c r="D278" i="76"/>
  <c r="AD277" i="76"/>
  <c r="G277" i="76" s="1"/>
  <c r="AA277" i="76"/>
  <c r="Y277" i="76"/>
  <c r="V277" i="76"/>
  <c r="U277" i="76"/>
  <c r="T277" i="76"/>
  <c r="W277" i="76" s="1"/>
  <c r="R277" i="76"/>
  <c r="P277" i="76"/>
  <c r="K277" i="76"/>
  <c r="I277" i="76"/>
  <c r="H277" i="76"/>
  <c r="F277" i="76"/>
  <c r="E277" i="76"/>
  <c r="J277" i="76" s="1"/>
  <c r="D277" i="76"/>
  <c r="B277" i="76"/>
  <c r="AD276" i="76"/>
  <c r="G276" i="76" s="1"/>
  <c r="AA276" i="76"/>
  <c r="Y276" i="76"/>
  <c r="V276" i="76"/>
  <c r="R276" i="76"/>
  <c r="P276" i="76"/>
  <c r="K276" i="76"/>
  <c r="I276" i="76"/>
  <c r="H276" i="76"/>
  <c r="F276" i="76"/>
  <c r="E276" i="76"/>
  <c r="U276" i="76" s="1"/>
  <c r="D276" i="76"/>
  <c r="B276" i="76"/>
  <c r="AD275" i="76"/>
  <c r="G275" i="76" s="1"/>
  <c r="AA275" i="76"/>
  <c r="Y275" i="76"/>
  <c r="V275" i="76"/>
  <c r="U275" i="76"/>
  <c r="R275" i="76"/>
  <c r="P275" i="76"/>
  <c r="K275" i="76"/>
  <c r="I275" i="76"/>
  <c r="H275" i="76"/>
  <c r="F275" i="76"/>
  <c r="E275" i="76"/>
  <c r="D275" i="76"/>
  <c r="B275" i="76"/>
  <c r="AA274" i="76"/>
  <c r="B274" i="76" s="1"/>
  <c r="Y274" i="76"/>
  <c r="W274" i="76"/>
  <c r="V274" i="76"/>
  <c r="U274" i="76"/>
  <c r="T274" i="76"/>
  <c r="R274" i="76"/>
  <c r="P274" i="76"/>
  <c r="K274" i="76"/>
  <c r="I274" i="76"/>
  <c r="H274" i="76"/>
  <c r="G274" i="76"/>
  <c r="F274" i="76"/>
  <c r="E274" i="76"/>
  <c r="D274" i="76"/>
  <c r="AA273" i="76"/>
  <c r="Y273" i="76"/>
  <c r="W273" i="76"/>
  <c r="V273" i="76"/>
  <c r="U273" i="76"/>
  <c r="T273" i="76"/>
  <c r="R273" i="76"/>
  <c r="P273" i="76"/>
  <c r="K273" i="76"/>
  <c r="I273" i="76"/>
  <c r="J273" i="76" s="1"/>
  <c r="H273" i="76"/>
  <c r="G273" i="76"/>
  <c r="F273" i="76"/>
  <c r="E273" i="76"/>
  <c r="D273" i="76"/>
  <c r="B273" i="76"/>
  <c r="AA272" i="76"/>
  <c r="Y272" i="76"/>
  <c r="W272" i="76"/>
  <c r="V272" i="76"/>
  <c r="U272" i="76"/>
  <c r="T272" i="76"/>
  <c r="R272" i="76"/>
  <c r="P272" i="76"/>
  <c r="K272" i="76"/>
  <c r="J272" i="76"/>
  <c r="I272" i="76"/>
  <c r="H272" i="76"/>
  <c r="G272" i="76"/>
  <c r="F272" i="76"/>
  <c r="E272" i="76"/>
  <c r="D272" i="76"/>
  <c r="B272" i="76"/>
  <c r="AA271" i="76"/>
  <c r="Y271" i="76"/>
  <c r="W271" i="76"/>
  <c r="V271" i="76"/>
  <c r="U271" i="76"/>
  <c r="T271" i="76"/>
  <c r="R271" i="76"/>
  <c r="P271" i="76"/>
  <c r="K271" i="76"/>
  <c r="I271" i="76"/>
  <c r="J271" i="76" s="1"/>
  <c r="H271" i="76"/>
  <c r="G271" i="76"/>
  <c r="F271" i="76"/>
  <c r="E271" i="76"/>
  <c r="D271" i="76"/>
  <c r="B271" i="76"/>
  <c r="AA270" i="76"/>
  <c r="B270" i="76" s="1"/>
  <c r="Y270" i="76"/>
  <c r="W270" i="76"/>
  <c r="V270" i="76"/>
  <c r="U270" i="76"/>
  <c r="T270" i="76"/>
  <c r="R270" i="76"/>
  <c r="P270" i="76"/>
  <c r="K270" i="76"/>
  <c r="I270" i="76"/>
  <c r="J270" i="76" s="1"/>
  <c r="H270" i="76"/>
  <c r="G270" i="76"/>
  <c r="F270" i="76"/>
  <c r="E270" i="76"/>
  <c r="D270" i="76"/>
  <c r="AA269" i="76"/>
  <c r="B269" i="76" s="1"/>
  <c r="Y269" i="76"/>
  <c r="W269" i="76"/>
  <c r="V269" i="76"/>
  <c r="U269" i="76"/>
  <c r="T269" i="76"/>
  <c r="R269" i="76"/>
  <c r="P269" i="76"/>
  <c r="K269" i="76"/>
  <c r="I269" i="76"/>
  <c r="J269" i="76" s="1"/>
  <c r="H269" i="76"/>
  <c r="G269" i="76"/>
  <c r="F269" i="76"/>
  <c r="E269" i="76"/>
  <c r="D269" i="76"/>
  <c r="Y268" i="76"/>
  <c r="W268" i="76"/>
  <c r="V268" i="76"/>
  <c r="U268" i="76"/>
  <c r="T268" i="76"/>
  <c r="R268" i="76"/>
  <c r="P268" i="76"/>
  <c r="K268" i="76"/>
  <c r="I268" i="76"/>
  <c r="H268" i="76"/>
  <c r="G268" i="76"/>
  <c r="F268" i="76"/>
  <c r="E268" i="76"/>
  <c r="D268" i="76"/>
  <c r="B268" i="76"/>
  <c r="Y267" i="76"/>
  <c r="W267" i="76"/>
  <c r="V267" i="76"/>
  <c r="U267" i="76"/>
  <c r="T267" i="76"/>
  <c r="R267" i="76"/>
  <c r="P267" i="76"/>
  <c r="K267" i="76"/>
  <c r="I267" i="76"/>
  <c r="H267" i="76"/>
  <c r="G267" i="76"/>
  <c r="F267" i="76"/>
  <c r="E267" i="76"/>
  <c r="D267" i="76"/>
  <c r="B267" i="76"/>
  <c r="AD266" i="76"/>
  <c r="AA266" i="76"/>
  <c r="Y266" i="76"/>
  <c r="W266" i="76"/>
  <c r="V266" i="76"/>
  <c r="U266" i="76"/>
  <c r="T266" i="76"/>
  <c r="R266" i="76"/>
  <c r="P266" i="76"/>
  <c r="K266" i="76"/>
  <c r="J266" i="76"/>
  <c r="I266" i="76"/>
  <c r="H266" i="76"/>
  <c r="G266" i="76"/>
  <c r="F266" i="76"/>
  <c r="E266" i="76"/>
  <c r="D266" i="76"/>
  <c r="B266" i="76"/>
  <c r="AD265" i="76"/>
  <c r="AA265" i="76"/>
  <c r="B265" i="76" s="1"/>
  <c r="Y265" i="76"/>
  <c r="V265" i="76"/>
  <c r="R265" i="76"/>
  <c r="P265" i="76"/>
  <c r="K265" i="76"/>
  <c r="I265" i="76"/>
  <c r="H265" i="76"/>
  <c r="G265" i="76"/>
  <c r="F265" i="76"/>
  <c r="E265" i="76"/>
  <c r="U265" i="76" s="1"/>
  <c r="D265" i="76"/>
  <c r="AD264" i="76"/>
  <c r="AA264" i="76"/>
  <c r="Y264" i="76"/>
  <c r="V264" i="76"/>
  <c r="U264" i="76"/>
  <c r="R264" i="76"/>
  <c r="P264" i="76"/>
  <c r="K264" i="76"/>
  <c r="I264" i="76"/>
  <c r="H264" i="76"/>
  <c r="G264" i="76"/>
  <c r="F264" i="76"/>
  <c r="E264" i="76"/>
  <c r="D264" i="76"/>
  <c r="B264" i="76"/>
  <c r="AD263" i="76"/>
  <c r="AA263" i="76"/>
  <c r="B263" i="76" s="1"/>
  <c r="Y263" i="76"/>
  <c r="V263" i="76"/>
  <c r="R263" i="76"/>
  <c r="P263" i="76"/>
  <c r="K263" i="76"/>
  <c r="I263" i="76"/>
  <c r="H263" i="76"/>
  <c r="G263" i="76"/>
  <c r="F263" i="76"/>
  <c r="E263" i="76"/>
  <c r="U263" i="76" s="1"/>
  <c r="D263" i="76"/>
  <c r="AD262" i="76"/>
  <c r="AA262" i="76"/>
  <c r="B262" i="76" s="1"/>
  <c r="Y262" i="76"/>
  <c r="V262" i="76"/>
  <c r="U262" i="76"/>
  <c r="R262" i="76"/>
  <c r="P262" i="76"/>
  <c r="K262" i="76"/>
  <c r="I262" i="76"/>
  <c r="H262" i="76"/>
  <c r="G262" i="76"/>
  <c r="F262" i="76"/>
  <c r="E262" i="76"/>
  <c r="D262" i="76"/>
  <c r="AD261" i="76"/>
  <c r="G261" i="76" s="1"/>
  <c r="AA261" i="76"/>
  <c r="Y261" i="76"/>
  <c r="V261" i="76"/>
  <c r="U261" i="76"/>
  <c r="R261" i="76"/>
  <c r="P261" i="76"/>
  <c r="K261" i="76"/>
  <c r="I261" i="76"/>
  <c r="J261" i="76" s="1"/>
  <c r="T261" i="76" s="1"/>
  <c r="W261" i="76" s="1"/>
  <c r="H261" i="76"/>
  <c r="F261" i="76"/>
  <c r="E261" i="76"/>
  <c r="D261" i="76"/>
  <c r="B261" i="76"/>
  <c r="AD260" i="76"/>
  <c r="AA260" i="76"/>
  <c r="B260" i="76" s="1"/>
  <c r="Y260" i="76"/>
  <c r="V260" i="76"/>
  <c r="U260" i="76"/>
  <c r="R260" i="76"/>
  <c r="P260" i="76"/>
  <c r="K260" i="76"/>
  <c r="I260" i="76"/>
  <c r="H260" i="76"/>
  <c r="G260" i="76"/>
  <c r="F260" i="76"/>
  <c r="E260" i="76"/>
  <c r="D260" i="76"/>
  <c r="AD259" i="76"/>
  <c r="Y259" i="76"/>
  <c r="W259" i="76"/>
  <c r="V259" i="76"/>
  <c r="U259" i="76"/>
  <c r="T259" i="76"/>
  <c r="R259" i="76"/>
  <c r="P259" i="76"/>
  <c r="K259" i="76"/>
  <c r="I259" i="76"/>
  <c r="J259" i="76" s="1"/>
  <c r="H259" i="76"/>
  <c r="G259" i="76"/>
  <c r="F259" i="76"/>
  <c r="E259" i="76"/>
  <c r="D259" i="76"/>
  <c r="B259" i="76"/>
  <c r="Y258" i="76"/>
  <c r="W258" i="76"/>
  <c r="V258" i="76"/>
  <c r="U258" i="76"/>
  <c r="T258" i="76"/>
  <c r="R258" i="76"/>
  <c r="P258" i="76"/>
  <c r="K258" i="76"/>
  <c r="I258" i="76"/>
  <c r="H258" i="76"/>
  <c r="G258" i="76"/>
  <c r="F258" i="76"/>
  <c r="E258" i="76"/>
  <c r="D258" i="76"/>
  <c r="B258" i="76"/>
  <c r="Y257" i="76"/>
  <c r="W257" i="76"/>
  <c r="V257" i="76"/>
  <c r="U257" i="76"/>
  <c r="T257" i="76"/>
  <c r="R257" i="76"/>
  <c r="P257" i="76"/>
  <c r="K257" i="76"/>
  <c r="I257" i="76"/>
  <c r="H257" i="76"/>
  <c r="G257" i="76"/>
  <c r="F257" i="76"/>
  <c r="E257" i="76"/>
  <c r="D257" i="76"/>
  <c r="B257" i="76"/>
  <c r="Y256" i="76"/>
  <c r="W256" i="76"/>
  <c r="V256" i="76"/>
  <c r="U256" i="76"/>
  <c r="T256" i="76"/>
  <c r="R256" i="76"/>
  <c r="P256" i="76"/>
  <c r="K256" i="76"/>
  <c r="I256" i="76"/>
  <c r="H256" i="76"/>
  <c r="G256" i="76"/>
  <c r="F256" i="76"/>
  <c r="E256" i="76"/>
  <c r="D256" i="76"/>
  <c r="B256" i="76"/>
  <c r="Y255" i="76"/>
  <c r="W255" i="76"/>
  <c r="V255" i="76"/>
  <c r="U255" i="76"/>
  <c r="T255" i="76"/>
  <c r="R255" i="76"/>
  <c r="P255" i="76"/>
  <c r="K255" i="76"/>
  <c r="I255" i="76"/>
  <c r="H255" i="76"/>
  <c r="G255" i="76"/>
  <c r="F255" i="76"/>
  <c r="E255" i="76"/>
  <c r="D255" i="76"/>
  <c r="B255" i="76"/>
  <c r="Y254" i="76"/>
  <c r="W254" i="76"/>
  <c r="V254" i="76"/>
  <c r="U254" i="76"/>
  <c r="T254" i="76"/>
  <c r="R254" i="76"/>
  <c r="P254" i="76"/>
  <c r="K254" i="76"/>
  <c r="I254" i="76"/>
  <c r="J254" i="76" s="1"/>
  <c r="H254" i="76"/>
  <c r="G254" i="76"/>
  <c r="F254" i="76"/>
  <c r="E254" i="76"/>
  <c r="D254" i="76"/>
  <c r="B254" i="76"/>
  <c r="Y253" i="76"/>
  <c r="W253" i="76"/>
  <c r="V253" i="76"/>
  <c r="U253" i="76"/>
  <c r="T253" i="76"/>
  <c r="R253" i="76"/>
  <c r="P253" i="76"/>
  <c r="K253" i="76"/>
  <c r="I253" i="76"/>
  <c r="J253" i="76" s="1"/>
  <c r="H253" i="76"/>
  <c r="G253" i="76"/>
  <c r="F253" i="76"/>
  <c r="E253" i="76"/>
  <c r="D253" i="76"/>
  <c r="B253" i="76"/>
  <c r="Y252" i="76"/>
  <c r="W252" i="76"/>
  <c r="V252" i="76"/>
  <c r="U252" i="76"/>
  <c r="T252" i="76"/>
  <c r="R252" i="76"/>
  <c r="P252" i="76"/>
  <c r="K252" i="76"/>
  <c r="I252" i="76"/>
  <c r="H252" i="76"/>
  <c r="G252" i="76"/>
  <c r="F252" i="76"/>
  <c r="E252" i="76"/>
  <c r="D252" i="76"/>
  <c r="B252" i="76"/>
  <c r="AM251" i="76"/>
  <c r="AL251" i="76"/>
  <c r="AK251" i="76"/>
  <c r="AJ251" i="76"/>
  <c r="AI251" i="76"/>
  <c r="AH251" i="76"/>
  <c r="K251" i="76" s="1"/>
  <c r="AG251" i="76"/>
  <c r="AF251" i="76"/>
  <c r="Y251" i="76" s="1"/>
  <c r="AE251" i="76"/>
  <c r="AD251" i="76"/>
  <c r="AC251" i="76"/>
  <c r="AB251" i="76"/>
  <c r="W251" i="76"/>
  <c r="V251" i="76"/>
  <c r="U251" i="76"/>
  <c r="T251" i="76"/>
  <c r="R251" i="76"/>
  <c r="P251" i="76"/>
  <c r="I251" i="76"/>
  <c r="H251" i="76"/>
  <c r="G251" i="76"/>
  <c r="F251" i="76"/>
  <c r="E251" i="76"/>
  <c r="D251" i="76"/>
  <c r="B251" i="76"/>
  <c r="Y250" i="76"/>
  <c r="W250" i="76"/>
  <c r="V250" i="76"/>
  <c r="U250" i="76"/>
  <c r="T250" i="76"/>
  <c r="R250" i="76"/>
  <c r="P250" i="76"/>
  <c r="K250" i="76"/>
  <c r="I250" i="76"/>
  <c r="H250" i="76"/>
  <c r="G250" i="76"/>
  <c r="F250" i="76"/>
  <c r="E250" i="76"/>
  <c r="D250" i="76"/>
  <c r="B250" i="76"/>
  <c r="Y249" i="76"/>
  <c r="W249" i="76"/>
  <c r="V249" i="76"/>
  <c r="U249" i="76"/>
  <c r="T249" i="76"/>
  <c r="R249" i="76"/>
  <c r="P249" i="76"/>
  <c r="K249" i="76"/>
  <c r="I249" i="76"/>
  <c r="H249" i="76"/>
  <c r="G249" i="76"/>
  <c r="F249" i="76"/>
  <c r="E249" i="76"/>
  <c r="D249" i="76"/>
  <c r="B249" i="76"/>
  <c r="Y248" i="76"/>
  <c r="W248" i="76"/>
  <c r="V248" i="76"/>
  <c r="U248" i="76"/>
  <c r="T248" i="76"/>
  <c r="R248" i="76"/>
  <c r="P248" i="76"/>
  <c r="K248" i="76"/>
  <c r="I248" i="76"/>
  <c r="J248" i="76" s="1"/>
  <c r="H248" i="76"/>
  <c r="G248" i="76"/>
  <c r="F248" i="76"/>
  <c r="E248" i="76"/>
  <c r="D248" i="76"/>
  <c r="B248" i="76"/>
  <c r="Y247" i="76"/>
  <c r="W247" i="76"/>
  <c r="V247" i="76"/>
  <c r="U247" i="76"/>
  <c r="T247" i="76"/>
  <c r="R247" i="76"/>
  <c r="P247" i="76"/>
  <c r="K247" i="76"/>
  <c r="I247" i="76"/>
  <c r="H247" i="76"/>
  <c r="G247" i="76"/>
  <c r="F247" i="76"/>
  <c r="E247" i="76"/>
  <c r="D247" i="76"/>
  <c r="B247" i="76"/>
  <c r="Y246" i="76"/>
  <c r="W246" i="76"/>
  <c r="V246" i="76"/>
  <c r="U246" i="76"/>
  <c r="T246" i="76"/>
  <c r="R246" i="76"/>
  <c r="P246" i="76"/>
  <c r="K246" i="76"/>
  <c r="I246" i="76"/>
  <c r="H246" i="76"/>
  <c r="G246" i="76"/>
  <c r="F246" i="76"/>
  <c r="E246" i="76"/>
  <c r="D246" i="76"/>
  <c r="B246" i="76"/>
  <c r="AG245" i="76"/>
  <c r="Y245" i="76"/>
  <c r="W245" i="76"/>
  <c r="V245" i="76"/>
  <c r="U245" i="76"/>
  <c r="T245" i="76"/>
  <c r="R245" i="76"/>
  <c r="P245" i="76"/>
  <c r="K245" i="76"/>
  <c r="I245" i="76"/>
  <c r="J245" i="76" s="1"/>
  <c r="H245" i="76"/>
  <c r="G245" i="76"/>
  <c r="F245" i="76"/>
  <c r="E245" i="76"/>
  <c r="D245" i="76"/>
  <c r="B245" i="76"/>
  <c r="AG244" i="76"/>
  <c r="AA244" i="76"/>
  <c r="Y244" i="76"/>
  <c r="W244" i="76"/>
  <c r="V244" i="76"/>
  <c r="U244" i="76"/>
  <c r="T244" i="76"/>
  <c r="R244" i="76"/>
  <c r="P244" i="76"/>
  <c r="K244" i="76"/>
  <c r="J244" i="76"/>
  <c r="I244" i="76"/>
  <c r="H244" i="76"/>
  <c r="G244" i="76"/>
  <c r="F244" i="76"/>
  <c r="E244" i="76"/>
  <c r="D244" i="76"/>
  <c r="B244" i="76"/>
  <c r="AG243" i="76"/>
  <c r="AA243" i="76"/>
  <c r="Y243" i="76"/>
  <c r="W243" i="76"/>
  <c r="V243" i="76"/>
  <c r="U243" i="76"/>
  <c r="T243" i="76"/>
  <c r="R243" i="76"/>
  <c r="P243" i="76"/>
  <c r="K243" i="76"/>
  <c r="I243" i="76"/>
  <c r="H243" i="76"/>
  <c r="G243" i="76"/>
  <c r="F243" i="76"/>
  <c r="E243" i="76"/>
  <c r="D243" i="76"/>
  <c r="B243" i="76"/>
  <c r="AG242" i="76"/>
  <c r="AA242" i="76"/>
  <c r="Y242" i="76"/>
  <c r="W242" i="76"/>
  <c r="V242" i="76"/>
  <c r="U242" i="76"/>
  <c r="T242" i="76"/>
  <c r="R242" i="76"/>
  <c r="P242" i="76"/>
  <c r="K242" i="76"/>
  <c r="I242" i="76"/>
  <c r="H242" i="76"/>
  <c r="G242" i="76"/>
  <c r="F242" i="76"/>
  <c r="E242" i="76"/>
  <c r="J242" i="76" s="1"/>
  <c r="D242" i="76"/>
  <c r="B242" i="76"/>
  <c r="AA241" i="76"/>
  <c r="Y241" i="76"/>
  <c r="W241" i="76"/>
  <c r="V241" i="76"/>
  <c r="U241" i="76"/>
  <c r="T241" i="76"/>
  <c r="R241" i="76"/>
  <c r="P241" i="76"/>
  <c r="K241" i="76"/>
  <c r="I241" i="76"/>
  <c r="J241" i="76" s="1"/>
  <c r="H241" i="76"/>
  <c r="G241" i="76"/>
  <c r="F241" i="76"/>
  <c r="E241" i="76"/>
  <c r="D241" i="76"/>
  <c r="B241" i="76"/>
  <c r="AG240" i="76"/>
  <c r="AA240" i="76"/>
  <c r="Y240" i="76"/>
  <c r="W240" i="76"/>
  <c r="V240" i="76"/>
  <c r="U240" i="76"/>
  <c r="T240" i="76"/>
  <c r="R240" i="76"/>
  <c r="P240" i="76"/>
  <c r="K240" i="76"/>
  <c r="I240" i="76"/>
  <c r="H240" i="76"/>
  <c r="G240" i="76"/>
  <c r="F240" i="76"/>
  <c r="E240" i="76"/>
  <c r="D240" i="76"/>
  <c r="B240" i="76"/>
  <c r="AG239" i="76"/>
  <c r="AA239" i="76"/>
  <c r="Y239" i="76"/>
  <c r="W239" i="76"/>
  <c r="V239" i="76"/>
  <c r="U239" i="76"/>
  <c r="T239" i="76"/>
  <c r="R239" i="76"/>
  <c r="P239" i="76"/>
  <c r="K239" i="76"/>
  <c r="I239" i="76"/>
  <c r="J239" i="76" s="1"/>
  <c r="H239" i="76"/>
  <c r="G239" i="76"/>
  <c r="F239" i="76"/>
  <c r="E239" i="76"/>
  <c r="D239" i="76"/>
  <c r="B239" i="76"/>
  <c r="AA238" i="76"/>
  <c r="Y238" i="76"/>
  <c r="W238" i="76"/>
  <c r="V238" i="76"/>
  <c r="U238" i="76"/>
  <c r="T238" i="76"/>
  <c r="R238" i="76"/>
  <c r="P238" i="76"/>
  <c r="K238" i="76"/>
  <c r="J238" i="76"/>
  <c r="I238" i="76"/>
  <c r="H238" i="76"/>
  <c r="G238" i="76"/>
  <c r="F238" i="76"/>
  <c r="E238" i="76"/>
  <c r="D238" i="76"/>
  <c r="B238" i="76"/>
  <c r="AA237" i="76"/>
  <c r="Y237" i="76"/>
  <c r="W237" i="76"/>
  <c r="V237" i="76"/>
  <c r="U237" i="76"/>
  <c r="T237" i="76"/>
  <c r="R237" i="76"/>
  <c r="P237" i="76"/>
  <c r="K237" i="76"/>
  <c r="I237" i="76"/>
  <c r="J237" i="76" s="1"/>
  <c r="H237" i="76"/>
  <c r="G237" i="76"/>
  <c r="F237" i="76"/>
  <c r="E237" i="76"/>
  <c r="D237" i="76"/>
  <c r="B237" i="76"/>
  <c r="AA236" i="76"/>
  <c r="Y236" i="76"/>
  <c r="W236" i="76"/>
  <c r="V236" i="76"/>
  <c r="U236" i="76"/>
  <c r="T236" i="76"/>
  <c r="R236" i="76"/>
  <c r="P236" i="76"/>
  <c r="K236" i="76"/>
  <c r="J236" i="76"/>
  <c r="I236" i="76"/>
  <c r="H236" i="76"/>
  <c r="G236" i="76"/>
  <c r="F236" i="76"/>
  <c r="E236" i="76"/>
  <c r="D236" i="76"/>
  <c r="B236" i="76"/>
  <c r="AA235" i="76"/>
  <c r="B235" i="76" s="1"/>
  <c r="Y235" i="76"/>
  <c r="W235" i="76"/>
  <c r="V235" i="76"/>
  <c r="U235" i="76"/>
  <c r="T235" i="76"/>
  <c r="R235" i="76"/>
  <c r="P235" i="76"/>
  <c r="K235" i="76"/>
  <c r="I235" i="76"/>
  <c r="H235" i="76"/>
  <c r="G235" i="76"/>
  <c r="F235" i="76"/>
  <c r="E235" i="76"/>
  <c r="J235" i="76" s="1"/>
  <c r="D235" i="76"/>
  <c r="AA234" i="76"/>
  <c r="B234" i="76" s="1"/>
  <c r="Y234" i="76"/>
  <c r="W234" i="76"/>
  <c r="V234" i="76"/>
  <c r="U234" i="76"/>
  <c r="T234" i="76"/>
  <c r="R234" i="76"/>
  <c r="P234" i="76"/>
  <c r="K234" i="76"/>
  <c r="I234" i="76"/>
  <c r="H234" i="76"/>
  <c r="G234" i="76"/>
  <c r="F234" i="76"/>
  <c r="E234" i="76"/>
  <c r="J234" i="76" s="1"/>
  <c r="D234" i="76"/>
  <c r="AA233" i="76"/>
  <c r="Y233" i="76"/>
  <c r="W233" i="76"/>
  <c r="V233" i="76"/>
  <c r="U233" i="76"/>
  <c r="T233" i="76"/>
  <c r="R233" i="76"/>
  <c r="P233" i="76"/>
  <c r="K233" i="76"/>
  <c r="I233" i="76"/>
  <c r="H233" i="76"/>
  <c r="G233" i="76"/>
  <c r="F233" i="76"/>
  <c r="E233" i="76"/>
  <c r="D233" i="76"/>
  <c r="AG232" i="76"/>
  <c r="Y232" i="76"/>
  <c r="W232" i="76"/>
  <c r="V232" i="76"/>
  <c r="U232" i="76"/>
  <c r="T232" i="76"/>
  <c r="R232" i="76"/>
  <c r="P232" i="76"/>
  <c r="K232" i="76"/>
  <c r="I232" i="76"/>
  <c r="H232" i="76"/>
  <c r="G232" i="76"/>
  <c r="F232" i="76"/>
  <c r="E232" i="76"/>
  <c r="D232" i="76"/>
  <c r="B232" i="76"/>
  <c r="Y231" i="76"/>
  <c r="W231" i="76"/>
  <c r="V231" i="76"/>
  <c r="U231" i="76"/>
  <c r="T231" i="76"/>
  <c r="R231" i="76"/>
  <c r="P231" i="76"/>
  <c r="K231" i="76"/>
  <c r="I231" i="76"/>
  <c r="H231" i="76"/>
  <c r="G231" i="76"/>
  <c r="F231" i="76"/>
  <c r="E231" i="76"/>
  <c r="D231" i="76"/>
  <c r="B231" i="76"/>
  <c r="AM230" i="76"/>
  <c r="AL230" i="76"/>
  <c r="AK230" i="76"/>
  <c r="AJ230" i="76"/>
  <c r="AI230" i="76"/>
  <c r="AH230" i="76"/>
  <c r="K230" i="76" s="1"/>
  <c r="AG230" i="76"/>
  <c r="AF230" i="76"/>
  <c r="Y230" i="76" s="1"/>
  <c r="AE230" i="76"/>
  <c r="AD230" i="76"/>
  <c r="AC230" i="76"/>
  <c r="AB230" i="76"/>
  <c r="W230" i="76"/>
  <c r="V230" i="76"/>
  <c r="U230" i="76"/>
  <c r="T230" i="76"/>
  <c r="R230" i="76"/>
  <c r="P230" i="76"/>
  <c r="I230" i="76"/>
  <c r="H230" i="76"/>
  <c r="G230" i="76"/>
  <c r="F230" i="76"/>
  <c r="E230" i="76"/>
  <c r="J230" i="76" s="1"/>
  <c r="D230" i="76"/>
  <c r="B230" i="76"/>
  <c r="AM229" i="76"/>
  <c r="AL229" i="76"/>
  <c r="AK229" i="76"/>
  <c r="AJ229" i="76"/>
  <c r="AI229" i="76"/>
  <c r="AH229" i="76"/>
  <c r="K229" i="76" s="1"/>
  <c r="AG229" i="76"/>
  <c r="AF229" i="76"/>
  <c r="Y229" i="76" s="1"/>
  <c r="AE229" i="76"/>
  <c r="AD229" i="76"/>
  <c r="AC229" i="76"/>
  <c r="AB229" i="76"/>
  <c r="W229" i="76"/>
  <c r="V229" i="76"/>
  <c r="U229" i="76"/>
  <c r="T229" i="76"/>
  <c r="R229" i="76"/>
  <c r="P229" i="76"/>
  <c r="I229" i="76"/>
  <c r="J229" i="76" s="1"/>
  <c r="H229" i="76"/>
  <c r="G229" i="76"/>
  <c r="F229" i="76"/>
  <c r="E229" i="76"/>
  <c r="D229" i="76"/>
  <c r="B229" i="76"/>
  <c r="Y228" i="76"/>
  <c r="W228" i="76"/>
  <c r="V228" i="76"/>
  <c r="U228" i="76"/>
  <c r="T228" i="76"/>
  <c r="R228" i="76"/>
  <c r="P228" i="76"/>
  <c r="K228" i="76"/>
  <c r="I228" i="76"/>
  <c r="J228" i="76" s="1"/>
  <c r="H228" i="76"/>
  <c r="G228" i="76"/>
  <c r="F228" i="76"/>
  <c r="E228" i="76"/>
  <c r="D228" i="76"/>
  <c r="B228" i="76"/>
  <c r="AG227" i="76"/>
  <c r="W227" i="76"/>
  <c r="V227" i="76"/>
  <c r="U227" i="76"/>
  <c r="T227" i="76"/>
  <c r="R227" i="76"/>
  <c r="P227" i="76"/>
  <c r="I227" i="76"/>
  <c r="H227" i="76"/>
  <c r="G227" i="76"/>
  <c r="F227" i="76"/>
  <c r="E227" i="76"/>
  <c r="J227" i="76" s="1"/>
  <c r="D227" i="76"/>
  <c r="B227" i="76"/>
  <c r="Y226" i="76"/>
  <c r="W226" i="76"/>
  <c r="V226" i="76"/>
  <c r="U226" i="76"/>
  <c r="T226" i="76"/>
  <c r="R226" i="76"/>
  <c r="P226" i="76"/>
  <c r="K226" i="76"/>
  <c r="I226" i="76"/>
  <c r="H226" i="76"/>
  <c r="G226" i="76"/>
  <c r="F226" i="76"/>
  <c r="E226" i="76"/>
  <c r="J226" i="76" s="1"/>
  <c r="D226" i="76"/>
  <c r="B226" i="76"/>
  <c r="Y225" i="76"/>
  <c r="W225" i="76"/>
  <c r="V225" i="76"/>
  <c r="U225" i="76"/>
  <c r="T225" i="76"/>
  <c r="R225" i="76"/>
  <c r="P225" i="76"/>
  <c r="K225" i="76"/>
  <c r="I225" i="76"/>
  <c r="H225" i="76"/>
  <c r="G225" i="76"/>
  <c r="F225" i="76"/>
  <c r="E225" i="76"/>
  <c r="J225" i="76" s="1"/>
  <c r="D225" i="76"/>
  <c r="B225" i="76"/>
  <c r="Y224" i="76"/>
  <c r="W224" i="76"/>
  <c r="V224" i="76"/>
  <c r="U224" i="76"/>
  <c r="T224" i="76"/>
  <c r="R224" i="76"/>
  <c r="P224" i="76"/>
  <c r="K224" i="76"/>
  <c r="I224" i="76"/>
  <c r="H224" i="76"/>
  <c r="G224" i="76"/>
  <c r="F224" i="76"/>
  <c r="E224" i="76"/>
  <c r="J224" i="76" s="1"/>
  <c r="D224" i="76"/>
  <c r="B224" i="76"/>
  <c r="AM223" i="76"/>
  <c r="Y223" i="76"/>
  <c r="W223" i="76"/>
  <c r="V223" i="76"/>
  <c r="U223" i="76"/>
  <c r="T223" i="76"/>
  <c r="R223" i="76"/>
  <c r="P223" i="76"/>
  <c r="K223" i="76"/>
  <c r="I223" i="76"/>
  <c r="H223" i="76"/>
  <c r="G223" i="76"/>
  <c r="F223" i="76"/>
  <c r="E223" i="76"/>
  <c r="D223" i="76"/>
  <c r="B223" i="76"/>
  <c r="Y222" i="76"/>
  <c r="W222" i="76"/>
  <c r="V222" i="76"/>
  <c r="U222" i="76"/>
  <c r="T222" i="76"/>
  <c r="R222" i="76"/>
  <c r="P222" i="76"/>
  <c r="K222" i="76"/>
  <c r="I222" i="76"/>
  <c r="H222" i="76"/>
  <c r="G222" i="76"/>
  <c r="F222" i="76"/>
  <c r="E222" i="76"/>
  <c r="D222" i="76"/>
  <c r="B222" i="76"/>
  <c r="AM221" i="76"/>
  <c r="AL221" i="76"/>
  <c r="AK221" i="76"/>
  <c r="AJ221" i="76"/>
  <c r="AI221" i="76"/>
  <c r="AH221" i="76"/>
  <c r="K221" i="76" s="1"/>
  <c r="AG221" i="76"/>
  <c r="AF221" i="76"/>
  <c r="Y221" i="76" s="1"/>
  <c r="AE221" i="76"/>
  <c r="AD221" i="76"/>
  <c r="AC221" i="76"/>
  <c r="AB221" i="76"/>
  <c r="W221" i="76"/>
  <c r="V221" i="76"/>
  <c r="U221" i="76"/>
  <c r="T221" i="76"/>
  <c r="R221" i="76"/>
  <c r="P221" i="76"/>
  <c r="J221" i="76"/>
  <c r="I221" i="76"/>
  <c r="H221" i="76"/>
  <c r="G221" i="76"/>
  <c r="F221" i="76"/>
  <c r="E221" i="76"/>
  <c r="D221" i="76"/>
  <c r="B221" i="76"/>
  <c r="Y220" i="76"/>
  <c r="W220" i="76"/>
  <c r="V220" i="76"/>
  <c r="U220" i="76"/>
  <c r="T220" i="76"/>
  <c r="R220" i="76"/>
  <c r="P220" i="76"/>
  <c r="K220" i="76"/>
  <c r="J220" i="76"/>
  <c r="I220" i="76"/>
  <c r="H220" i="76"/>
  <c r="G220" i="76"/>
  <c r="F220" i="76"/>
  <c r="E220" i="76"/>
  <c r="D220" i="76"/>
  <c r="B220" i="76"/>
  <c r="Y219" i="76"/>
  <c r="W219" i="76"/>
  <c r="V219" i="76"/>
  <c r="U219" i="76"/>
  <c r="T219" i="76"/>
  <c r="R219" i="76"/>
  <c r="P219" i="76"/>
  <c r="K219" i="76"/>
  <c r="J219" i="76"/>
  <c r="I219" i="76"/>
  <c r="H219" i="76"/>
  <c r="G219" i="76"/>
  <c r="F219" i="76"/>
  <c r="E219" i="76"/>
  <c r="D219" i="76"/>
  <c r="B219" i="76"/>
  <c r="Y218" i="76"/>
  <c r="W218" i="76"/>
  <c r="V218" i="76"/>
  <c r="U218" i="76"/>
  <c r="T218" i="76"/>
  <c r="R218" i="76"/>
  <c r="P218" i="76"/>
  <c r="K218" i="76"/>
  <c r="J218" i="76"/>
  <c r="I218" i="76"/>
  <c r="H218" i="76"/>
  <c r="G218" i="76"/>
  <c r="F218" i="76"/>
  <c r="E218" i="76"/>
  <c r="D218" i="76"/>
  <c r="B218" i="76"/>
  <c r="Y217" i="76"/>
  <c r="W217" i="76"/>
  <c r="V217" i="76"/>
  <c r="U217" i="76"/>
  <c r="T217" i="76"/>
  <c r="R217" i="76"/>
  <c r="P217" i="76"/>
  <c r="K217" i="76"/>
  <c r="I217" i="76"/>
  <c r="J217" i="76" s="1"/>
  <c r="H217" i="76"/>
  <c r="G217" i="76"/>
  <c r="F217" i="76"/>
  <c r="E217" i="76"/>
  <c r="D217" i="76"/>
  <c r="B217" i="76"/>
  <c r="AJ216" i="76"/>
  <c r="Y216" i="76"/>
  <c r="W216" i="76"/>
  <c r="V216" i="76"/>
  <c r="U216" i="76"/>
  <c r="T216" i="76"/>
  <c r="R216" i="76"/>
  <c r="P216" i="76"/>
  <c r="K216" i="76"/>
  <c r="I216" i="76"/>
  <c r="H216" i="76"/>
  <c r="G216" i="76"/>
  <c r="F216" i="76"/>
  <c r="E216" i="76"/>
  <c r="D216" i="76"/>
  <c r="B216" i="76"/>
  <c r="AJ215" i="76"/>
  <c r="AA215" i="76"/>
  <c r="Y215" i="76"/>
  <c r="W215" i="76"/>
  <c r="V215" i="76"/>
  <c r="U215" i="76"/>
  <c r="T215" i="76"/>
  <c r="R215" i="76"/>
  <c r="P215" i="76"/>
  <c r="K215" i="76"/>
  <c r="J215" i="76"/>
  <c r="I215" i="76"/>
  <c r="H215" i="76"/>
  <c r="G215" i="76"/>
  <c r="F215" i="76"/>
  <c r="E215" i="76"/>
  <c r="D215" i="76"/>
  <c r="B215" i="76"/>
  <c r="AA214" i="76"/>
  <c r="Y214" i="76"/>
  <c r="W214" i="76"/>
  <c r="V214" i="76"/>
  <c r="U214" i="76"/>
  <c r="T214" i="76"/>
  <c r="R214" i="76"/>
  <c r="P214" i="76"/>
  <c r="K214" i="76"/>
  <c r="I214" i="76"/>
  <c r="H214" i="76"/>
  <c r="G214" i="76"/>
  <c r="F214" i="76"/>
  <c r="E214" i="76"/>
  <c r="J214" i="76" s="1"/>
  <c r="D214" i="76"/>
  <c r="B214" i="76"/>
  <c r="AA213" i="76"/>
  <c r="Y213" i="76"/>
  <c r="W213" i="76"/>
  <c r="V213" i="76"/>
  <c r="U213" i="76"/>
  <c r="T213" i="76"/>
  <c r="R213" i="76"/>
  <c r="P213" i="76"/>
  <c r="K213" i="76"/>
  <c r="I213" i="76"/>
  <c r="J213" i="76" s="1"/>
  <c r="H213" i="76"/>
  <c r="G213" i="76"/>
  <c r="F213" i="76"/>
  <c r="E213" i="76"/>
  <c r="D213" i="76"/>
  <c r="B213" i="76"/>
  <c r="AA212" i="76"/>
  <c r="Y212" i="76"/>
  <c r="W212" i="76"/>
  <c r="V212" i="76"/>
  <c r="U212" i="76"/>
  <c r="T212" i="76"/>
  <c r="R212" i="76"/>
  <c r="P212" i="76"/>
  <c r="K212" i="76"/>
  <c r="I212" i="76"/>
  <c r="J212" i="76" s="1"/>
  <c r="H212" i="76"/>
  <c r="G212" i="76"/>
  <c r="F212" i="76"/>
  <c r="E212" i="76"/>
  <c r="D212" i="76"/>
  <c r="B212" i="76"/>
  <c r="AJ211" i="76"/>
  <c r="AK211" i="76" s="1"/>
  <c r="AA211" i="76"/>
  <c r="Y211" i="76"/>
  <c r="W211" i="76"/>
  <c r="V211" i="76"/>
  <c r="U211" i="76"/>
  <c r="T211" i="76"/>
  <c r="R211" i="76"/>
  <c r="P211" i="76"/>
  <c r="K211" i="76"/>
  <c r="I211" i="76"/>
  <c r="H211" i="76"/>
  <c r="G211" i="76"/>
  <c r="F211" i="76"/>
  <c r="E211" i="76"/>
  <c r="D211" i="76"/>
  <c r="B211" i="76"/>
  <c r="AJ210" i="76"/>
  <c r="AK210" i="76" s="1"/>
  <c r="AL210" i="76" s="1"/>
  <c r="AA210" i="76"/>
  <c r="Y210" i="76"/>
  <c r="W210" i="76"/>
  <c r="V210" i="76"/>
  <c r="U210" i="76"/>
  <c r="T210" i="76"/>
  <c r="R210" i="76"/>
  <c r="P210" i="76"/>
  <c r="K210" i="76"/>
  <c r="I210" i="76"/>
  <c r="H210" i="76"/>
  <c r="G210" i="76"/>
  <c r="F210" i="76"/>
  <c r="E210" i="76"/>
  <c r="D210" i="76"/>
  <c r="B210" i="76"/>
  <c r="AJ209" i="76"/>
  <c r="AK209" i="76" s="1"/>
  <c r="AA209" i="76"/>
  <c r="AG188" i="76" s="1"/>
  <c r="Y209" i="76"/>
  <c r="W209" i="76"/>
  <c r="V209" i="76"/>
  <c r="U209" i="76"/>
  <c r="T209" i="76"/>
  <c r="R209" i="76"/>
  <c r="P209" i="76"/>
  <c r="K209" i="76"/>
  <c r="J209" i="76"/>
  <c r="I209" i="76"/>
  <c r="H209" i="76"/>
  <c r="G209" i="76"/>
  <c r="F209" i="76"/>
  <c r="E209" i="76"/>
  <c r="D209" i="76"/>
  <c r="B209" i="76"/>
  <c r="AA208" i="76"/>
  <c r="B208" i="76" s="1"/>
  <c r="Y208" i="76"/>
  <c r="W208" i="76"/>
  <c r="V208" i="76"/>
  <c r="U208" i="76"/>
  <c r="T208" i="76"/>
  <c r="R208" i="76"/>
  <c r="P208" i="76"/>
  <c r="K208" i="76"/>
  <c r="I208" i="76"/>
  <c r="J208" i="76" s="1"/>
  <c r="H208" i="76"/>
  <c r="G208" i="76"/>
  <c r="F208" i="76"/>
  <c r="E208" i="76"/>
  <c r="D208" i="76"/>
  <c r="AA207" i="76"/>
  <c r="B207" i="76" s="1"/>
  <c r="Y207" i="76"/>
  <c r="W207" i="76"/>
  <c r="V207" i="76"/>
  <c r="U207" i="76"/>
  <c r="T207" i="76"/>
  <c r="R207" i="76"/>
  <c r="P207" i="76"/>
  <c r="K207" i="76"/>
  <c r="I207" i="76"/>
  <c r="H207" i="76"/>
  <c r="G207" i="76"/>
  <c r="F207" i="76"/>
  <c r="E207" i="76"/>
  <c r="D207" i="76"/>
  <c r="AJ206" i="76"/>
  <c r="AK206" i="76" s="1"/>
  <c r="AL206" i="76" s="1"/>
  <c r="AA206" i="76"/>
  <c r="AH189" i="76" s="1"/>
  <c r="K189" i="76" s="1"/>
  <c r="Y206" i="76"/>
  <c r="W206" i="76"/>
  <c r="V206" i="76"/>
  <c r="U206" i="76"/>
  <c r="T206" i="76"/>
  <c r="R206" i="76"/>
  <c r="P206" i="76"/>
  <c r="K206" i="76"/>
  <c r="I206" i="76"/>
  <c r="H206" i="76"/>
  <c r="G206" i="76"/>
  <c r="F206" i="76"/>
  <c r="E206" i="76"/>
  <c r="D206" i="76"/>
  <c r="AK205" i="76"/>
  <c r="AK212" i="76" s="1"/>
  <c r="AJ205" i="76"/>
  <c r="AA205" i="76"/>
  <c r="B205" i="76" s="1"/>
  <c r="Y205" i="76"/>
  <c r="W205" i="76"/>
  <c r="V205" i="76"/>
  <c r="U205" i="76"/>
  <c r="T205" i="76"/>
  <c r="R205" i="76"/>
  <c r="P205" i="76"/>
  <c r="K205" i="76"/>
  <c r="I205" i="76"/>
  <c r="J205" i="76" s="1"/>
  <c r="H205" i="76"/>
  <c r="G205" i="76"/>
  <c r="F205" i="76"/>
  <c r="E205" i="76"/>
  <c r="D205" i="76"/>
  <c r="AM204" i="76"/>
  <c r="AL204" i="76"/>
  <c r="AI204" i="76"/>
  <c r="AJ204" i="76" s="1"/>
  <c r="AK204" i="76" s="1"/>
  <c r="AD204" i="76"/>
  <c r="AA204" i="76"/>
  <c r="Y204" i="76"/>
  <c r="W204" i="76"/>
  <c r="V204" i="76"/>
  <c r="U204" i="76"/>
  <c r="T204" i="76"/>
  <c r="R204" i="76"/>
  <c r="P204" i="76"/>
  <c r="K204" i="76"/>
  <c r="I204" i="76"/>
  <c r="J204" i="76" s="1"/>
  <c r="H204" i="76"/>
  <c r="G204" i="76"/>
  <c r="F204" i="76"/>
  <c r="E204" i="76"/>
  <c r="D204" i="76"/>
  <c r="B204" i="76"/>
  <c r="AM203" i="76"/>
  <c r="AL203" i="76"/>
  <c r="AI203" i="76"/>
  <c r="AJ203" i="76" s="1"/>
  <c r="AK203" i="76" s="1"/>
  <c r="AD203" i="76"/>
  <c r="AA203" i="76"/>
  <c r="Y203" i="76"/>
  <c r="W203" i="76"/>
  <c r="V203" i="76"/>
  <c r="U203" i="76"/>
  <c r="T203" i="76"/>
  <c r="R203" i="76"/>
  <c r="P203" i="76"/>
  <c r="K203" i="76"/>
  <c r="I203" i="76"/>
  <c r="H203" i="76"/>
  <c r="G203" i="76"/>
  <c r="F203" i="76"/>
  <c r="E203" i="76"/>
  <c r="J203" i="76" s="1"/>
  <c r="D203" i="76"/>
  <c r="B203" i="76"/>
  <c r="AM202" i="76"/>
  <c r="AL202" i="76"/>
  <c r="AI202" i="76"/>
  <c r="AJ202" i="76" s="1"/>
  <c r="AK202" i="76" s="1"/>
  <c r="AD202" i="76"/>
  <c r="AA202" i="76"/>
  <c r="Y202" i="76"/>
  <c r="V202" i="76"/>
  <c r="U202" i="76"/>
  <c r="R202" i="76"/>
  <c r="P202" i="76"/>
  <c r="K202" i="76"/>
  <c r="I202" i="76"/>
  <c r="H202" i="76"/>
  <c r="J202" i="76" s="1"/>
  <c r="T202" i="76" s="1"/>
  <c r="W202" i="76" s="1"/>
  <c r="G202" i="76"/>
  <c r="F202" i="76"/>
  <c r="E202" i="76"/>
  <c r="D202" i="76"/>
  <c r="B202" i="76"/>
  <c r="AM201" i="76"/>
  <c r="AL201" i="76"/>
  <c r="AI201" i="76"/>
  <c r="AJ212" i="76" s="1"/>
  <c r="AD201" i="76"/>
  <c r="AA201" i="76"/>
  <c r="Y201" i="76"/>
  <c r="V201" i="76"/>
  <c r="U201" i="76"/>
  <c r="T201" i="76"/>
  <c r="W201" i="76" s="1"/>
  <c r="R201" i="76"/>
  <c r="P201" i="76"/>
  <c r="K201" i="76"/>
  <c r="J201" i="76"/>
  <c r="I201" i="76"/>
  <c r="H201" i="76"/>
  <c r="G201" i="76"/>
  <c r="F201" i="76"/>
  <c r="E201" i="76"/>
  <c r="D201" i="76"/>
  <c r="B201" i="76"/>
  <c r="AM200" i="76"/>
  <c r="AL200" i="76"/>
  <c r="AI200" i="76"/>
  <c r="AJ214" i="76" s="1"/>
  <c r="AK214" i="76" s="1"/>
  <c r="AD200" i="76"/>
  <c r="AA200" i="76"/>
  <c r="Y200" i="76"/>
  <c r="V200" i="76"/>
  <c r="R200" i="76"/>
  <c r="P200" i="76"/>
  <c r="K200" i="76"/>
  <c r="I200" i="76"/>
  <c r="H200" i="76"/>
  <c r="G200" i="76"/>
  <c r="F200" i="76"/>
  <c r="E200" i="76"/>
  <c r="U200" i="76" s="1"/>
  <c r="D200" i="76"/>
  <c r="B200" i="76"/>
  <c r="AM199" i="76"/>
  <c r="AL199" i="76"/>
  <c r="AI199" i="76"/>
  <c r="AD199" i="76"/>
  <c r="AA199" i="76"/>
  <c r="Y199" i="76"/>
  <c r="V199" i="76"/>
  <c r="R199" i="76"/>
  <c r="P199" i="76"/>
  <c r="K199" i="76"/>
  <c r="I199" i="76"/>
  <c r="H199" i="76"/>
  <c r="G199" i="76"/>
  <c r="F199" i="76"/>
  <c r="E199" i="76"/>
  <c r="U199" i="76" s="1"/>
  <c r="D199" i="76"/>
  <c r="B199" i="76"/>
  <c r="AM198" i="76"/>
  <c r="AL198" i="76"/>
  <c r="AI198" i="76"/>
  <c r="AJ198" i="76" s="1"/>
  <c r="AK198" i="76" s="1"/>
  <c r="AD198" i="76"/>
  <c r="G198" i="76" s="1"/>
  <c r="AA198" i="76"/>
  <c r="Y198" i="76"/>
  <c r="V198" i="76"/>
  <c r="U198" i="76"/>
  <c r="R198" i="76"/>
  <c r="P198" i="76"/>
  <c r="K198" i="76"/>
  <c r="I198" i="76"/>
  <c r="J198" i="76" s="1"/>
  <c r="T198" i="76" s="1"/>
  <c r="W198" i="76" s="1"/>
  <c r="H198" i="76"/>
  <c r="F198" i="76"/>
  <c r="E198" i="76"/>
  <c r="D198" i="76"/>
  <c r="B198" i="76"/>
  <c r="AM197" i="76"/>
  <c r="AL197" i="76"/>
  <c r="AI197" i="76"/>
  <c r="AJ197" i="76" s="1"/>
  <c r="AD197" i="76"/>
  <c r="G197" i="76" s="1"/>
  <c r="Y197" i="76"/>
  <c r="V197" i="76"/>
  <c r="U197" i="76"/>
  <c r="R197" i="76"/>
  <c r="P197" i="76"/>
  <c r="K197" i="76"/>
  <c r="I197" i="76"/>
  <c r="J197" i="76" s="1"/>
  <c r="T197" i="76" s="1"/>
  <c r="W197" i="76" s="1"/>
  <c r="H197" i="76"/>
  <c r="F197" i="76"/>
  <c r="E197" i="76"/>
  <c r="D197" i="76"/>
  <c r="B197" i="76"/>
  <c r="Y196" i="76"/>
  <c r="W196" i="76"/>
  <c r="V196" i="76"/>
  <c r="U196" i="76"/>
  <c r="T196" i="76"/>
  <c r="R196" i="76"/>
  <c r="P196" i="76"/>
  <c r="K196" i="76"/>
  <c r="I196" i="76"/>
  <c r="J196" i="76" s="1"/>
  <c r="H196" i="76"/>
  <c r="G196" i="76"/>
  <c r="F196" i="76"/>
  <c r="E196" i="76"/>
  <c r="D196" i="76"/>
  <c r="B196" i="76"/>
  <c r="Y195" i="76"/>
  <c r="W195" i="76"/>
  <c r="V195" i="76"/>
  <c r="U195" i="76"/>
  <c r="T195" i="76"/>
  <c r="R195" i="76"/>
  <c r="P195" i="76"/>
  <c r="K195" i="76"/>
  <c r="I195" i="76"/>
  <c r="J195" i="76" s="1"/>
  <c r="H195" i="76"/>
  <c r="G195" i="76"/>
  <c r="F195" i="76"/>
  <c r="E195" i="76"/>
  <c r="D195" i="76"/>
  <c r="B195" i="76"/>
  <c r="AM194" i="76"/>
  <c r="AL194" i="76"/>
  <c r="AK194" i="76"/>
  <c r="AJ194" i="76"/>
  <c r="AI194" i="76"/>
  <c r="AH194" i="76"/>
  <c r="K194" i="76" s="1"/>
  <c r="AG194" i="76"/>
  <c r="AF194" i="76"/>
  <c r="Y194" i="76" s="1"/>
  <c r="AE194" i="76"/>
  <c r="AD194" i="76"/>
  <c r="AC194" i="76"/>
  <c r="AB194" i="76"/>
  <c r="W194" i="76"/>
  <c r="V194" i="76"/>
  <c r="U194" i="76"/>
  <c r="T194" i="76"/>
  <c r="R194" i="76"/>
  <c r="P194" i="76"/>
  <c r="I194" i="76"/>
  <c r="H194" i="76"/>
  <c r="G194" i="76"/>
  <c r="F194" i="76"/>
  <c r="E194" i="76"/>
  <c r="D194" i="76"/>
  <c r="B194" i="76"/>
  <c r="AM193" i="76"/>
  <c r="AL193" i="76"/>
  <c r="AK193" i="76"/>
  <c r="AJ193" i="76"/>
  <c r="AI193" i="76"/>
  <c r="AH193" i="76"/>
  <c r="AG193" i="76"/>
  <c r="AF193" i="76"/>
  <c r="Y193" i="76" s="1"/>
  <c r="AE193" i="76"/>
  <c r="AD193" i="76"/>
  <c r="AC193" i="76"/>
  <c r="AB193" i="76"/>
  <c r="W193" i="76"/>
  <c r="V193" i="76"/>
  <c r="U193" i="76"/>
  <c r="T193" i="76"/>
  <c r="R193" i="76"/>
  <c r="P193" i="76"/>
  <c r="K193" i="76"/>
  <c r="I193" i="76"/>
  <c r="J193" i="76" s="1"/>
  <c r="H193" i="76"/>
  <c r="G193" i="76"/>
  <c r="F193" i="76"/>
  <c r="E193" i="76"/>
  <c r="D193" i="76"/>
  <c r="B193" i="76"/>
  <c r="Y192" i="76"/>
  <c r="W192" i="76"/>
  <c r="V192" i="76"/>
  <c r="U192" i="76"/>
  <c r="T192" i="76"/>
  <c r="R192" i="76"/>
  <c r="P192" i="76"/>
  <c r="K192" i="76"/>
  <c r="I192" i="76"/>
  <c r="J192" i="76" s="1"/>
  <c r="H192" i="76"/>
  <c r="G192" i="76"/>
  <c r="F192" i="76"/>
  <c r="E192" i="76"/>
  <c r="D192" i="76"/>
  <c r="B192" i="76"/>
  <c r="Y191" i="76"/>
  <c r="W191" i="76"/>
  <c r="V191" i="76"/>
  <c r="U191" i="76"/>
  <c r="T191" i="76"/>
  <c r="R191" i="76"/>
  <c r="P191" i="76"/>
  <c r="I191" i="76"/>
  <c r="J191" i="76" s="1"/>
  <c r="H191" i="76"/>
  <c r="G191" i="76"/>
  <c r="F191" i="76"/>
  <c r="E191" i="76"/>
  <c r="D191" i="76"/>
  <c r="B191" i="76"/>
  <c r="Y190" i="76"/>
  <c r="W190" i="76"/>
  <c r="V190" i="76"/>
  <c r="U190" i="76"/>
  <c r="T190" i="76"/>
  <c r="R190" i="76"/>
  <c r="P190" i="76"/>
  <c r="I190" i="76"/>
  <c r="J190" i="76" s="1"/>
  <c r="H190" i="76"/>
  <c r="G190" i="76"/>
  <c r="F190" i="76"/>
  <c r="E190" i="76"/>
  <c r="D190" i="76"/>
  <c r="B190" i="76"/>
  <c r="AL189" i="76"/>
  <c r="Y189" i="76"/>
  <c r="W189" i="76"/>
  <c r="V189" i="76"/>
  <c r="U189" i="76"/>
  <c r="T189" i="76"/>
  <c r="R189" i="76"/>
  <c r="P189" i="76"/>
  <c r="J189" i="76"/>
  <c r="I189" i="76"/>
  <c r="H189" i="76"/>
  <c r="G189" i="76"/>
  <c r="F189" i="76"/>
  <c r="E189" i="76"/>
  <c r="D189" i="76"/>
  <c r="B189" i="76"/>
  <c r="Y188" i="76"/>
  <c r="W188" i="76"/>
  <c r="V188" i="76"/>
  <c r="U188" i="76"/>
  <c r="T188" i="76"/>
  <c r="R188" i="76"/>
  <c r="P188" i="76"/>
  <c r="I188" i="76"/>
  <c r="H188" i="76"/>
  <c r="G188" i="76"/>
  <c r="F188" i="76"/>
  <c r="E188" i="76"/>
  <c r="J188" i="76" s="1"/>
  <c r="D188" i="76"/>
  <c r="B188" i="76"/>
  <c r="Y187" i="76"/>
  <c r="W187" i="76"/>
  <c r="V187" i="76"/>
  <c r="U187" i="76"/>
  <c r="T187" i="76"/>
  <c r="R187" i="76"/>
  <c r="P187" i="76"/>
  <c r="K187" i="76"/>
  <c r="I187" i="76"/>
  <c r="H187" i="76"/>
  <c r="G187" i="76"/>
  <c r="F187" i="76"/>
  <c r="E187" i="76"/>
  <c r="J187" i="76" s="1"/>
  <c r="D187" i="76"/>
  <c r="B187" i="76"/>
  <c r="Y186" i="76"/>
  <c r="W186" i="76"/>
  <c r="V186" i="76"/>
  <c r="U186" i="76"/>
  <c r="T186" i="76"/>
  <c r="R186" i="76"/>
  <c r="P186" i="76"/>
  <c r="K186" i="76"/>
  <c r="I186" i="76"/>
  <c r="H186" i="76"/>
  <c r="G186" i="76"/>
  <c r="F186" i="76"/>
  <c r="E186" i="76"/>
  <c r="J186" i="76" s="1"/>
  <c r="D186" i="76"/>
  <c r="B186" i="76"/>
  <c r="Y185" i="76"/>
  <c r="W185" i="76"/>
  <c r="V185" i="76"/>
  <c r="U185" i="76"/>
  <c r="T185" i="76"/>
  <c r="R185" i="76"/>
  <c r="P185" i="76"/>
  <c r="K185" i="76"/>
  <c r="I185" i="76"/>
  <c r="H185" i="76"/>
  <c r="G185" i="76"/>
  <c r="F185" i="76"/>
  <c r="E185" i="76"/>
  <c r="J185" i="76" s="1"/>
  <c r="D185" i="76"/>
  <c r="B185" i="76"/>
  <c r="AM184" i="76"/>
  <c r="Y184" i="76"/>
  <c r="W184" i="76"/>
  <c r="V184" i="76"/>
  <c r="U184" i="76"/>
  <c r="T184" i="76"/>
  <c r="R184" i="76"/>
  <c r="P184" i="76"/>
  <c r="K184" i="76"/>
  <c r="I184" i="76"/>
  <c r="J184" i="76" s="1"/>
  <c r="H184" i="76"/>
  <c r="G184" i="76"/>
  <c r="F184" i="76"/>
  <c r="E184" i="76"/>
  <c r="D184" i="76"/>
  <c r="B184" i="76"/>
  <c r="Y183" i="76"/>
  <c r="W183" i="76"/>
  <c r="V183" i="76"/>
  <c r="U183" i="76"/>
  <c r="T183" i="76"/>
  <c r="R183" i="76"/>
  <c r="P183" i="76"/>
  <c r="K183" i="76"/>
  <c r="I183" i="76"/>
  <c r="H183" i="76"/>
  <c r="G183" i="76"/>
  <c r="F183" i="76"/>
  <c r="E183" i="76"/>
  <c r="D183" i="76"/>
  <c r="B183" i="76"/>
  <c r="AM182" i="76"/>
  <c r="AL182" i="76"/>
  <c r="AK182" i="76"/>
  <c r="AJ182" i="76"/>
  <c r="AI182" i="76"/>
  <c r="AH182" i="76"/>
  <c r="K182" i="76" s="1"/>
  <c r="AG182" i="76"/>
  <c r="AF182" i="76"/>
  <c r="Y182" i="76" s="1"/>
  <c r="AE182" i="76"/>
  <c r="AD182" i="76"/>
  <c r="AC182" i="76"/>
  <c r="AB182" i="76"/>
  <c r="W182" i="76"/>
  <c r="V182" i="76"/>
  <c r="U182" i="76"/>
  <c r="T182" i="76"/>
  <c r="R182" i="76"/>
  <c r="P182" i="76"/>
  <c r="J182" i="76"/>
  <c r="I182" i="76"/>
  <c r="H182" i="76"/>
  <c r="G182" i="76"/>
  <c r="F182" i="76"/>
  <c r="E182" i="76"/>
  <c r="D182" i="76"/>
  <c r="B182" i="76"/>
  <c r="Y181" i="76"/>
  <c r="W181" i="76"/>
  <c r="V181" i="76"/>
  <c r="U181" i="76"/>
  <c r="T181" i="76"/>
  <c r="R181" i="76"/>
  <c r="P181" i="76"/>
  <c r="K181" i="76"/>
  <c r="J181" i="76"/>
  <c r="I181" i="76"/>
  <c r="H181" i="76"/>
  <c r="G181" i="76"/>
  <c r="F181" i="76"/>
  <c r="E181" i="76"/>
  <c r="D181" i="76"/>
  <c r="B181" i="76"/>
  <c r="Y180" i="76"/>
  <c r="W180" i="76"/>
  <c r="V180" i="76"/>
  <c r="U180" i="76"/>
  <c r="T180" i="76"/>
  <c r="R180" i="76"/>
  <c r="P180" i="76"/>
  <c r="K180" i="76"/>
  <c r="J180" i="76"/>
  <c r="I180" i="76"/>
  <c r="H180" i="76"/>
  <c r="G180" i="76"/>
  <c r="F180" i="76"/>
  <c r="E180" i="76"/>
  <c r="D180" i="76"/>
  <c r="B180" i="76"/>
  <c r="Y179" i="76"/>
  <c r="W179" i="76"/>
  <c r="V179" i="76"/>
  <c r="U179" i="76"/>
  <c r="T179" i="76"/>
  <c r="R179" i="76"/>
  <c r="P179" i="76"/>
  <c r="K179" i="76"/>
  <c r="J179" i="76"/>
  <c r="I179" i="76"/>
  <c r="H179" i="76"/>
  <c r="G179" i="76"/>
  <c r="F179" i="76"/>
  <c r="E179" i="76"/>
  <c r="D179" i="76"/>
  <c r="B179" i="76"/>
  <c r="Y178" i="76"/>
  <c r="W178" i="76"/>
  <c r="V178" i="76"/>
  <c r="U178" i="76"/>
  <c r="T178" i="76"/>
  <c r="R178" i="76"/>
  <c r="P178" i="76"/>
  <c r="K178" i="76"/>
  <c r="I178" i="76"/>
  <c r="H178" i="76"/>
  <c r="G178" i="76"/>
  <c r="F178" i="76"/>
  <c r="E178" i="76"/>
  <c r="D178" i="76"/>
  <c r="B178" i="76"/>
  <c r="AM177" i="76"/>
  <c r="AL177" i="76"/>
  <c r="AK177" i="76"/>
  <c r="AJ177" i="76"/>
  <c r="AI177" i="76"/>
  <c r="AD177" i="76"/>
  <c r="Y177" i="76"/>
  <c r="W177" i="76"/>
  <c r="V177" i="76"/>
  <c r="U177" i="76"/>
  <c r="T177" i="76"/>
  <c r="R177" i="76"/>
  <c r="P177" i="76"/>
  <c r="K177" i="76"/>
  <c r="I177" i="76"/>
  <c r="J177" i="76" s="1"/>
  <c r="H177" i="76"/>
  <c r="G177" i="76"/>
  <c r="F177" i="76"/>
  <c r="E177" i="76"/>
  <c r="D177" i="76"/>
  <c r="B177" i="76"/>
  <c r="AM176" i="76"/>
  <c r="AL176" i="76"/>
  <c r="AK176" i="76"/>
  <c r="AJ176" i="76"/>
  <c r="AI176" i="76"/>
  <c r="AD176" i="76"/>
  <c r="AA176" i="76"/>
  <c r="Y176" i="76"/>
  <c r="W176" i="76"/>
  <c r="V176" i="76"/>
  <c r="U176" i="76"/>
  <c r="T176" i="76"/>
  <c r="R176" i="76"/>
  <c r="P176" i="76"/>
  <c r="K176" i="76"/>
  <c r="I176" i="76"/>
  <c r="J176" i="76" s="1"/>
  <c r="H176" i="76"/>
  <c r="G176" i="76"/>
  <c r="F176" i="76"/>
  <c r="E176" i="76"/>
  <c r="D176" i="76"/>
  <c r="B176" i="76"/>
  <c r="AM175" i="76"/>
  <c r="AL175" i="76"/>
  <c r="AI175" i="76"/>
  <c r="AD175" i="76"/>
  <c r="AA175" i="76"/>
  <c r="Y175" i="76"/>
  <c r="W175" i="76"/>
  <c r="V175" i="76"/>
  <c r="U175" i="76"/>
  <c r="T175" i="76"/>
  <c r="R175" i="76"/>
  <c r="P175" i="76"/>
  <c r="K175" i="76"/>
  <c r="I175" i="76"/>
  <c r="H175" i="76"/>
  <c r="G175" i="76"/>
  <c r="F175" i="76"/>
  <c r="E175" i="76"/>
  <c r="D175" i="76"/>
  <c r="B175" i="76"/>
  <c r="AM174" i="76"/>
  <c r="AL174" i="76"/>
  <c r="AK174" i="76"/>
  <c r="AI174" i="76"/>
  <c r="AJ174" i="76" s="1"/>
  <c r="AD174" i="76"/>
  <c r="AA174" i="76"/>
  <c r="Y174" i="76"/>
  <c r="W174" i="76"/>
  <c r="V174" i="76"/>
  <c r="U174" i="76"/>
  <c r="T174" i="76"/>
  <c r="R174" i="76"/>
  <c r="P174" i="76"/>
  <c r="K174" i="76"/>
  <c r="I174" i="76"/>
  <c r="J174" i="76" s="1"/>
  <c r="H174" i="76"/>
  <c r="G174" i="76"/>
  <c r="F174" i="76"/>
  <c r="E174" i="76"/>
  <c r="D174" i="76"/>
  <c r="B174" i="76"/>
  <c r="AM173" i="76"/>
  <c r="AL173" i="76"/>
  <c r="AJ173" i="76"/>
  <c r="AK173" i="76" s="1"/>
  <c r="AI173" i="76"/>
  <c r="AD173" i="76"/>
  <c r="AA173" i="76"/>
  <c r="B173" i="76" s="1"/>
  <c r="Y173" i="76"/>
  <c r="V173" i="76"/>
  <c r="R173" i="76"/>
  <c r="P173" i="76"/>
  <c r="K173" i="76"/>
  <c r="I173" i="76"/>
  <c r="H173" i="76"/>
  <c r="G173" i="76"/>
  <c r="F173" i="76"/>
  <c r="E173" i="76"/>
  <c r="U173" i="76" s="1"/>
  <c r="D173" i="76"/>
  <c r="AM172" i="76"/>
  <c r="AL172" i="76"/>
  <c r="AJ172" i="76"/>
  <c r="AK172" i="76" s="1"/>
  <c r="AI172" i="76"/>
  <c r="AD172" i="76"/>
  <c r="G172" i="76" s="1"/>
  <c r="AA172" i="76"/>
  <c r="Y172" i="76"/>
  <c r="V172" i="76"/>
  <c r="R172" i="76"/>
  <c r="P172" i="76"/>
  <c r="K172" i="76"/>
  <c r="I172" i="76"/>
  <c r="H172" i="76"/>
  <c r="F172" i="76"/>
  <c r="E172" i="76"/>
  <c r="U172" i="76" s="1"/>
  <c r="D172" i="76"/>
  <c r="B172" i="76"/>
  <c r="AM171" i="76"/>
  <c r="AL171" i="76"/>
  <c r="AI171" i="76"/>
  <c r="AJ171" i="76" s="1"/>
  <c r="AK171" i="76" s="1"/>
  <c r="AD171" i="76"/>
  <c r="AA171" i="76"/>
  <c r="Y171" i="76"/>
  <c r="V171" i="76"/>
  <c r="R171" i="76"/>
  <c r="P171" i="76"/>
  <c r="K171" i="76"/>
  <c r="J171" i="76"/>
  <c r="T171" i="76" s="1"/>
  <c r="W171" i="76" s="1"/>
  <c r="I171" i="76"/>
  <c r="H171" i="76"/>
  <c r="G171" i="76"/>
  <c r="F171" i="76"/>
  <c r="E171" i="76"/>
  <c r="U171" i="76" s="1"/>
  <c r="D171" i="76"/>
  <c r="B171" i="76"/>
  <c r="AM170" i="76"/>
  <c r="AL170" i="76"/>
  <c r="AI170" i="76"/>
  <c r="AD170" i="76"/>
  <c r="G170" i="76" s="1"/>
  <c r="AA170" i="76"/>
  <c r="B170" i="76" s="1"/>
  <c r="Y170" i="76"/>
  <c r="V170" i="76"/>
  <c r="R170" i="76"/>
  <c r="P170" i="76"/>
  <c r="K170" i="76"/>
  <c r="J170" i="76"/>
  <c r="T170" i="76" s="1"/>
  <c r="W170" i="76" s="1"/>
  <c r="I170" i="76"/>
  <c r="H170" i="76"/>
  <c r="F170" i="76"/>
  <c r="E170" i="76"/>
  <c r="U170" i="76" s="1"/>
  <c r="D170" i="76"/>
  <c r="AM169" i="76"/>
  <c r="AL169" i="76"/>
  <c r="AK169" i="76"/>
  <c r="AI169" i="76"/>
  <c r="AJ169" i="76" s="1"/>
  <c r="AD169" i="76"/>
  <c r="AA169" i="76"/>
  <c r="AG159" i="76" s="1"/>
  <c r="Y169" i="76"/>
  <c r="V169" i="76"/>
  <c r="U169" i="76"/>
  <c r="R169" i="76"/>
  <c r="P169" i="76"/>
  <c r="K169" i="76"/>
  <c r="I169" i="76"/>
  <c r="H169" i="76"/>
  <c r="G169" i="76"/>
  <c r="F169" i="76"/>
  <c r="E169" i="76"/>
  <c r="D169" i="76"/>
  <c r="AM168" i="76"/>
  <c r="AL168" i="76"/>
  <c r="AI168" i="76"/>
  <c r="AJ168" i="76" s="1"/>
  <c r="AD168" i="76"/>
  <c r="G168" i="76" s="1"/>
  <c r="Y168" i="76"/>
  <c r="V168" i="76"/>
  <c r="R168" i="76"/>
  <c r="P168" i="76"/>
  <c r="K168" i="76"/>
  <c r="I168" i="76"/>
  <c r="H168" i="76"/>
  <c r="F168" i="76"/>
  <c r="E168" i="76"/>
  <c r="U168" i="76" s="1"/>
  <c r="D168" i="76"/>
  <c r="B168" i="76"/>
  <c r="Y167" i="76"/>
  <c r="W167" i="76"/>
  <c r="V167" i="76"/>
  <c r="U167" i="76"/>
  <c r="T167" i="76"/>
  <c r="R167" i="76"/>
  <c r="P167" i="76"/>
  <c r="K167" i="76"/>
  <c r="I167" i="76"/>
  <c r="H167" i="76"/>
  <c r="G167" i="76"/>
  <c r="F167" i="76"/>
  <c r="E167" i="76"/>
  <c r="D167" i="76"/>
  <c r="B167" i="76"/>
  <c r="Y166" i="76"/>
  <c r="W166" i="76"/>
  <c r="V166" i="76"/>
  <c r="U166" i="76"/>
  <c r="T166" i="76"/>
  <c r="R166" i="76"/>
  <c r="P166" i="76"/>
  <c r="K166" i="76"/>
  <c r="I166" i="76"/>
  <c r="H166" i="76"/>
  <c r="G166" i="76"/>
  <c r="F166" i="76"/>
  <c r="E166" i="76"/>
  <c r="D166" i="76"/>
  <c r="B166" i="76"/>
  <c r="AM165" i="76"/>
  <c r="AL165" i="76"/>
  <c r="AK165" i="76"/>
  <c r="AJ165" i="76"/>
  <c r="AI165" i="76"/>
  <c r="AH165" i="76"/>
  <c r="K165" i="76" s="1"/>
  <c r="AG165" i="76"/>
  <c r="AF165" i="76"/>
  <c r="Y165" i="76" s="1"/>
  <c r="AE165" i="76"/>
  <c r="AD165" i="76"/>
  <c r="AC165" i="76"/>
  <c r="AB165" i="76"/>
  <c r="W165" i="76"/>
  <c r="V165" i="76"/>
  <c r="U165" i="76"/>
  <c r="T165" i="76"/>
  <c r="R165" i="76"/>
  <c r="P165" i="76"/>
  <c r="I165" i="76"/>
  <c r="J165" i="76" s="1"/>
  <c r="H165" i="76"/>
  <c r="G165" i="76"/>
  <c r="F165" i="76"/>
  <c r="E165" i="76"/>
  <c r="D165" i="76"/>
  <c r="B165" i="76"/>
  <c r="AM164" i="76"/>
  <c r="AL164" i="76"/>
  <c r="AK164" i="76"/>
  <c r="AJ164" i="76"/>
  <c r="AI164" i="76"/>
  <c r="AH164" i="76"/>
  <c r="K164" i="76" s="1"/>
  <c r="AG164" i="76"/>
  <c r="AF164" i="76"/>
  <c r="AE164" i="76"/>
  <c r="AD164" i="76"/>
  <c r="AC164" i="76"/>
  <c r="AB164" i="76"/>
  <c r="Y164" i="76"/>
  <c r="W164" i="76"/>
  <c r="V164" i="76"/>
  <c r="U164" i="76"/>
  <c r="T164" i="76"/>
  <c r="R164" i="76"/>
  <c r="P164" i="76"/>
  <c r="I164" i="76"/>
  <c r="H164" i="76"/>
  <c r="G164" i="76"/>
  <c r="F164" i="76"/>
  <c r="E164" i="76"/>
  <c r="D164" i="76"/>
  <c r="B164" i="76"/>
  <c r="Y163" i="76"/>
  <c r="W163" i="76"/>
  <c r="V163" i="76"/>
  <c r="U163" i="76"/>
  <c r="T163" i="76"/>
  <c r="R163" i="76"/>
  <c r="P163" i="76"/>
  <c r="K163" i="76"/>
  <c r="I163" i="76"/>
  <c r="H163" i="76"/>
  <c r="G163" i="76"/>
  <c r="F163" i="76"/>
  <c r="E163" i="76"/>
  <c r="D163" i="76"/>
  <c r="B163" i="76"/>
  <c r="Y162" i="76"/>
  <c r="W162" i="76"/>
  <c r="V162" i="76"/>
  <c r="U162" i="76"/>
  <c r="T162" i="76"/>
  <c r="R162" i="76"/>
  <c r="P162" i="76"/>
  <c r="I162" i="76"/>
  <c r="J162" i="76" s="1"/>
  <c r="H162" i="76"/>
  <c r="G162" i="76"/>
  <c r="F162" i="76"/>
  <c r="E162" i="76"/>
  <c r="D162" i="76"/>
  <c r="B162" i="76"/>
  <c r="Y161" i="76"/>
  <c r="W161" i="76"/>
  <c r="V161" i="76"/>
  <c r="U161" i="76"/>
  <c r="T161" i="76"/>
  <c r="R161" i="76"/>
  <c r="P161" i="76"/>
  <c r="I161" i="76"/>
  <c r="H161" i="76"/>
  <c r="G161" i="76"/>
  <c r="F161" i="76"/>
  <c r="E161" i="76"/>
  <c r="J161" i="76" s="1"/>
  <c r="D161" i="76"/>
  <c r="B161" i="76"/>
  <c r="AM160" i="76"/>
  <c r="Y160" i="76"/>
  <c r="W160" i="76"/>
  <c r="V160" i="76"/>
  <c r="U160" i="76"/>
  <c r="T160" i="76"/>
  <c r="R160" i="76"/>
  <c r="P160" i="76"/>
  <c r="I160" i="76"/>
  <c r="H160" i="76"/>
  <c r="G160" i="76"/>
  <c r="F160" i="76"/>
  <c r="E160" i="76"/>
  <c r="J160" i="76" s="1"/>
  <c r="D160" i="76"/>
  <c r="B160" i="76"/>
  <c r="Y159" i="76"/>
  <c r="W159" i="76"/>
  <c r="V159" i="76"/>
  <c r="U159" i="76"/>
  <c r="T159" i="76"/>
  <c r="R159" i="76"/>
  <c r="P159" i="76"/>
  <c r="I159" i="76"/>
  <c r="H159" i="76"/>
  <c r="G159" i="76"/>
  <c r="F159" i="76"/>
  <c r="E159" i="76"/>
  <c r="D159" i="76"/>
  <c r="B159" i="76"/>
  <c r="Y158" i="76"/>
  <c r="W158" i="76"/>
  <c r="V158" i="76"/>
  <c r="U158" i="76"/>
  <c r="T158" i="76"/>
  <c r="R158" i="76"/>
  <c r="P158" i="76"/>
  <c r="K158" i="76"/>
  <c r="I158" i="76"/>
  <c r="H158" i="76"/>
  <c r="G158" i="76"/>
  <c r="F158" i="76"/>
  <c r="E158" i="76"/>
  <c r="D158" i="76"/>
  <c r="B158" i="76"/>
  <c r="Y157" i="76"/>
  <c r="W157" i="76"/>
  <c r="V157" i="76"/>
  <c r="U157" i="76"/>
  <c r="T157" i="76"/>
  <c r="R157" i="76"/>
  <c r="P157" i="76"/>
  <c r="K157" i="76"/>
  <c r="I157" i="76"/>
  <c r="H157" i="76"/>
  <c r="G157" i="76"/>
  <c r="F157" i="76"/>
  <c r="E157" i="76"/>
  <c r="D157" i="76"/>
  <c r="B157" i="76"/>
  <c r="Y156" i="76"/>
  <c r="W156" i="76"/>
  <c r="V156" i="76"/>
  <c r="U156" i="76"/>
  <c r="T156" i="76"/>
  <c r="R156" i="76"/>
  <c r="P156" i="76"/>
  <c r="K156" i="76"/>
  <c r="I156" i="76"/>
  <c r="H156" i="76"/>
  <c r="J156" i="76" s="1"/>
  <c r="G156" i="76"/>
  <c r="F156" i="76"/>
  <c r="E156" i="76"/>
  <c r="D156" i="76"/>
  <c r="B156" i="76"/>
  <c r="AM155" i="76"/>
  <c r="Y155" i="76"/>
  <c r="W155" i="76"/>
  <c r="V155" i="76"/>
  <c r="U155" i="76"/>
  <c r="T155" i="76"/>
  <c r="R155" i="76"/>
  <c r="P155" i="76"/>
  <c r="K155" i="76"/>
  <c r="I155" i="76"/>
  <c r="H155" i="76"/>
  <c r="G155" i="76"/>
  <c r="F155" i="76"/>
  <c r="E155" i="76"/>
  <c r="D155" i="76"/>
  <c r="B155" i="76"/>
  <c r="Y154" i="76"/>
  <c r="W154" i="76"/>
  <c r="V154" i="76"/>
  <c r="U154" i="76"/>
  <c r="T154" i="76"/>
  <c r="R154" i="76"/>
  <c r="P154" i="76"/>
  <c r="K154" i="76"/>
  <c r="I154" i="76"/>
  <c r="H154" i="76"/>
  <c r="G154" i="76"/>
  <c r="F154" i="76"/>
  <c r="E154" i="76"/>
  <c r="D154" i="76"/>
  <c r="B154" i="76"/>
  <c r="AM153" i="76"/>
  <c r="AL153" i="76"/>
  <c r="AK153" i="76"/>
  <c r="AJ153" i="76"/>
  <c r="AI153" i="76"/>
  <c r="AH153" i="76"/>
  <c r="K153" i="76" s="1"/>
  <c r="AG153" i="76"/>
  <c r="AF153" i="76"/>
  <c r="Y153" i="76" s="1"/>
  <c r="AE153" i="76"/>
  <c r="AD153" i="76"/>
  <c r="AC153" i="76"/>
  <c r="AB153" i="76"/>
  <c r="W153" i="76"/>
  <c r="V153" i="76"/>
  <c r="U153" i="76"/>
  <c r="T153" i="76"/>
  <c r="R153" i="76"/>
  <c r="P153" i="76"/>
  <c r="I153" i="76"/>
  <c r="H153" i="76"/>
  <c r="G153" i="76"/>
  <c r="F153" i="76"/>
  <c r="E153" i="76"/>
  <c r="D153" i="76"/>
  <c r="B153" i="76"/>
  <c r="Y152" i="76"/>
  <c r="W152" i="76"/>
  <c r="V152" i="76"/>
  <c r="U152" i="76"/>
  <c r="T152" i="76"/>
  <c r="R152" i="76"/>
  <c r="P152" i="76"/>
  <c r="K152" i="76"/>
  <c r="I152" i="76"/>
  <c r="H152" i="76"/>
  <c r="G152" i="76"/>
  <c r="F152" i="76"/>
  <c r="E152" i="76"/>
  <c r="D152" i="76"/>
  <c r="B152" i="76"/>
  <c r="Y151" i="76"/>
  <c r="W151" i="76"/>
  <c r="V151" i="76"/>
  <c r="U151" i="76"/>
  <c r="T151" i="76"/>
  <c r="R151" i="76"/>
  <c r="P151" i="76"/>
  <c r="K151" i="76"/>
  <c r="I151" i="76"/>
  <c r="H151" i="76"/>
  <c r="G151" i="76"/>
  <c r="F151" i="76"/>
  <c r="E151" i="76"/>
  <c r="D151" i="76"/>
  <c r="B151" i="76"/>
  <c r="Y150" i="76"/>
  <c r="W150" i="76"/>
  <c r="V150" i="76"/>
  <c r="U150" i="76"/>
  <c r="T150" i="76"/>
  <c r="R150" i="76"/>
  <c r="P150" i="76"/>
  <c r="K150" i="76"/>
  <c r="I150" i="76"/>
  <c r="J150" i="76" s="1"/>
  <c r="H150" i="76"/>
  <c r="G150" i="76"/>
  <c r="F150" i="76"/>
  <c r="E150" i="76"/>
  <c r="D150" i="76"/>
  <c r="B150" i="76"/>
  <c r="Y149" i="76"/>
  <c r="W149" i="76"/>
  <c r="V149" i="76"/>
  <c r="U149" i="76"/>
  <c r="T149" i="76"/>
  <c r="R149" i="76"/>
  <c r="P149" i="76"/>
  <c r="K149" i="76"/>
  <c r="I149" i="76"/>
  <c r="J149" i="76" s="1"/>
  <c r="H149" i="76"/>
  <c r="G149" i="76"/>
  <c r="F149" i="76"/>
  <c r="E149" i="76"/>
  <c r="D149" i="76"/>
  <c r="B149" i="76"/>
  <c r="AM148" i="76"/>
  <c r="AL148" i="76"/>
  <c r="AI148" i="76"/>
  <c r="AK148" i="76" s="1"/>
  <c r="AD148" i="76"/>
  <c r="Y148" i="76"/>
  <c r="W148" i="76"/>
  <c r="V148" i="76"/>
  <c r="U148" i="76"/>
  <c r="T148" i="76"/>
  <c r="R148" i="76"/>
  <c r="P148" i="76"/>
  <c r="K148" i="76"/>
  <c r="I148" i="76"/>
  <c r="H148" i="76"/>
  <c r="G148" i="76"/>
  <c r="F148" i="76"/>
  <c r="E148" i="76"/>
  <c r="D148" i="76"/>
  <c r="B148" i="76"/>
  <c r="AM147" i="76"/>
  <c r="AL147" i="76"/>
  <c r="AI147" i="76"/>
  <c r="AK147" i="76" s="1"/>
  <c r="AD147" i="76"/>
  <c r="AA147" i="76"/>
  <c r="Y147" i="76"/>
  <c r="W147" i="76"/>
  <c r="V147" i="76"/>
  <c r="U147" i="76"/>
  <c r="T147" i="76"/>
  <c r="R147" i="76"/>
  <c r="P147" i="76"/>
  <c r="K147" i="76"/>
  <c r="I147" i="76"/>
  <c r="H147" i="76"/>
  <c r="J147" i="76" s="1"/>
  <c r="G147" i="76"/>
  <c r="F147" i="76"/>
  <c r="E147" i="76"/>
  <c r="D147" i="76"/>
  <c r="B147" i="76"/>
  <c r="AM146" i="76"/>
  <c r="AL146" i="76"/>
  <c r="AK146" i="76"/>
  <c r="AI146" i="76"/>
  <c r="AJ146" i="76" s="1"/>
  <c r="AD146" i="76"/>
  <c r="AA146" i="76"/>
  <c r="B146" i="76" s="1"/>
  <c r="Y146" i="76"/>
  <c r="W146" i="76"/>
  <c r="V146" i="76"/>
  <c r="U146" i="76"/>
  <c r="T146" i="76"/>
  <c r="R146" i="76"/>
  <c r="P146" i="76"/>
  <c r="K146" i="76"/>
  <c r="I146" i="76"/>
  <c r="J146" i="76" s="1"/>
  <c r="H146" i="76"/>
  <c r="G146" i="76"/>
  <c r="F146" i="76"/>
  <c r="E146" i="76"/>
  <c r="D146" i="76"/>
  <c r="AM145" i="76"/>
  <c r="AL145" i="76"/>
  <c r="AI145" i="76"/>
  <c r="AK145" i="76" s="1"/>
  <c r="AD145" i="76"/>
  <c r="AA145" i="76"/>
  <c r="Y145" i="76"/>
  <c r="W145" i="76"/>
  <c r="V145" i="76"/>
  <c r="U145" i="76"/>
  <c r="T145" i="76"/>
  <c r="R145" i="76"/>
  <c r="P145" i="76"/>
  <c r="K145" i="76"/>
  <c r="I145" i="76"/>
  <c r="J145" i="76" s="1"/>
  <c r="H145" i="76"/>
  <c r="G145" i="76"/>
  <c r="F145" i="76"/>
  <c r="E145" i="76"/>
  <c r="D145" i="76"/>
  <c r="B145" i="76"/>
  <c r="AM144" i="76"/>
  <c r="AL144" i="76"/>
  <c r="AI144" i="76"/>
  <c r="AJ144" i="76" s="1"/>
  <c r="AK144" i="76" s="1"/>
  <c r="AD144" i="76"/>
  <c r="G144" i="76" s="1"/>
  <c r="AA144" i="76"/>
  <c r="Y144" i="76"/>
  <c r="V144" i="76"/>
  <c r="R144" i="76"/>
  <c r="P144" i="76"/>
  <c r="K144" i="76"/>
  <c r="I144" i="76"/>
  <c r="J144" i="76" s="1"/>
  <c r="T144" i="76" s="1"/>
  <c r="W144" i="76" s="1"/>
  <c r="H144" i="76"/>
  <c r="F144" i="76"/>
  <c r="E144" i="76"/>
  <c r="U144" i="76" s="1"/>
  <c r="D144" i="76"/>
  <c r="B144" i="76"/>
  <c r="AM143" i="76"/>
  <c r="AL143" i="76"/>
  <c r="AJ143" i="76"/>
  <c r="AK143" i="76" s="1"/>
  <c r="AI143" i="76"/>
  <c r="AD143" i="76"/>
  <c r="AA143" i="76"/>
  <c r="Y143" i="76"/>
  <c r="V143" i="76"/>
  <c r="U143" i="76"/>
  <c r="R143" i="76"/>
  <c r="P143" i="76"/>
  <c r="K143" i="76"/>
  <c r="I143" i="76"/>
  <c r="H143" i="76"/>
  <c r="J143" i="76" s="1"/>
  <c r="T143" i="76" s="1"/>
  <c r="W143" i="76" s="1"/>
  <c r="G143" i="76"/>
  <c r="F143" i="76"/>
  <c r="E143" i="76"/>
  <c r="D143" i="76"/>
  <c r="B143" i="76"/>
  <c r="AM142" i="76"/>
  <c r="AL142" i="76"/>
  <c r="AI142" i="76"/>
  <c r="AJ142" i="76" s="1"/>
  <c r="AK142" i="76" s="1"/>
  <c r="AD142" i="76"/>
  <c r="AA142" i="76"/>
  <c r="AH131" i="76" s="1"/>
  <c r="K131" i="76" s="1"/>
  <c r="Y142" i="76"/>
  <c r="V142" i="76"/>
  <c r="U142" i="76"/>
  <c r="T142" i="76"/>
  <c r="W142" i="76" s="1"/>
  <c r="R142" i="76"/>
  <c r="P142" i="76"/>
  <c r="K142" i="76"/>
  <c r="J142" i="76"/>
  <c r="I142" i="76"/>
  <c r="H142" i="76"/>
  <c r="G142" i="76"/>
  <c r="F142" i="76"/>
  <c r="E142" i="76"/>
  <c r="D142" i="76"/>
  <c r="B142" i="76"/>
  <c r="AM141" i="76"/>
  <c r="AL141" i="76"/>
  <c r="AI141" i="76"/>
  <c r="AK141" i="76" s="1"/>
  <c r="AD141" i="76"/>
  <c r="G141" i="76" s="1"/>
  <c r="AA141" i="76"/>
  <c r="Y141" i="76"/>
  <c r="V141" i="76"/>
  <c r="R141" i="76"/>
  <c r="P141" i="76"/>
  <c r="K141" i="76"/>
  <c r="I141" i="76"/>
  <c r="J141" i="76" s="1"/>
  <c r="T141" i="76" s="1"/>
  <c r="W141" i="76" s="1"/>
  <c r="H141" i="76"/>
  <c r="F141" i="76"/>
  <c r="E141" i="76"/>
  <c r="U141" i="76" s="1"/>
  <c r="D141" i="76"/>
  <c r="B141" i="76"/>
  <c r="AM140" i="76"/>
  <c r="AL140" i="76"/>
  <c r="AI140" i="76"/>
  <c r="AD140" i="76"/>
  <c r="AA140" i="76"/>
  <c r="B140" i="76" s="1"/>
  <c r="Y140" i="76"/>
  <c r="V140" i="76"/>
  <c r="U140" i="76"/>
  <c r="R140" i="76"/>
  <c r="P140" i="76"/>
  <c r="K140" i="76"/>
  <c r="I140" i="76"/>
  <c r="H140" i="76"/>
  <c r="G140" i="76"/>
  <c r="F140" i="76"/>
  <c r="E140" i="76"/>
  <c r="D140" i="76"/>
  <c r="AM139" i="76"/>
  <c r="AL139" i="76"/>
  <c r="AK139" i="76"/>
  <c r="AJ139" i="76"/>
  <c r="AI139" i="76"/>
  <c r="AD139" i="76"/>
  <c r="G139" i="76" s="1"/>
  <c r="Y139" i="76"/>
  <c r="V139" i="76"/>
  <c r="U139" i="76"/>
  <c r="R139" i="76"/>
  <c r="P139" i="76"/>
  <c r="K139" i="76"/>
  <c r="J139" i="76"/>
  <c r="T139" i="76" s="1"/>
  <c r="W139" i="76" s="1"/>
  <c r="I139" i="76"/>
  <c r="H139" i="76"/>
  <c r="F139" i="76"/>
  <c r="E139" i="76"/>
  <c r="D139" i="76"/>
  <c r="B139" i="76"/>
  <c r="Y138" i="76"/>
  <c r="W138" i="76"/>
  <c r="V138" i="76"/>
  <c r="U138" i="76"/>
  <c r="T138" i="76"/>
  <c r="R138" i="76"/>
  <c r="P138" i="76"/>
  <c r="K138" i="76"/>
  <c r="I138" i="76"/>
  <c r="J138" i="76" s="1"/>
  <c r="H138" i="76"/>
  <c r="G138" i="76"/>
  <c r="F138" i="76"/>
  <c r="E138" i="76"/>
  <c r="D138" i="76"/>
  <c r="B138" i="76"/>
  <c r="Y137" i="76"/>
  <c r="W137" i="76"/>
  <c r="V137" i="76"/>
  <c r="U137" i="76"/>
  <c r="T137" i="76"/>
  <c r="R137" i="76"/>
  <c r="P137" i="76"/>
  <c r="K137" i="76"/>
  <c r="I137" i="76"/>
  <c r="H137" i="76"/>
  <c r="G137" i="76"/>
  <c r="F137" i="76"/>
  <c r="E137" i="76"/>
  <c r="D137" i="76"/>
  <c r="B137" i="76"/>
  <c r="AM136" i="76"/>
  <c r="AL136" i="76"/>
  <c r="AK136" i="76"/>
  <c r="AJ136" i="76"/>
  <c r="AI136" i="76"/>
  <c r="AH136" i="76"/>
  <c r="K136" i="76" s="1"/>
  <c r="AG136" i="76"/>
  <c r="AF136" i="76"/>
  <c r="Y136" i="76" s="1"/>
  <c r="AE136" i="76"/>
  <c r="AD136" i="76"/>
  <c r="AC136" i="76"/>
  <c r="AB136" i="76"/>
  <c r="W136" i="76"/>
  <c r="V136" i="76"/>
  <c r="U136" i="76"/>
  <c r="T136" i="76"/>
  <c r="R136" i="76"/>
  <c r="P136" i="76"/>
  <c r="I136" i="76"/>
  <c r="J136" i="76" s="1"/>
  <c r="H136" i="76"/>
  <c r="G136" i="76"/>
  <c r="F136" i="76"/>
  <c r="E136" i="76"/>
  <c r="D136" i="76"/>
  <c r="B136" i="76"/>
  <c r="AM135" i="76"/>
  <c r="AL135" i="76"/>
  <c r="AK135" i="76"/>
  <c r="AJ135" i="76"/>
  <c r="AI135" i="76"/>
  <c r="AH135" i="76"/>
  <c r="AG135" i="76"/>
  <c r="AF135" i="76"/>
  <c r="Y135" i="76" s="1"/>
  <c r="AE135" i="76"/>
  <c r="AD135" i="76"/>
  <c r="AC135" i="76"/>
  <c r="AB135" i="76"/>
  <c r="W135" i="76"/>
  <c r="V135" i="76"/>
  <c r="U135" i="76"/>
  <c r="T135" i="76"/>
  <c r="R135" i="76"/>
  <c r="P135" i="76"/>
  <c r="K135" i="76"/>
  <c r="I135" i="76"/>
  <c r="H135" i="76"/>
  <c r="G135" i="76"/>
  <c r="F135" i="76"/>
  <c r="E135" i="76"/>
  <c r="D135" i="76"/>
  <c r="B135" i="76"/>
  <c r="Y134" i="76"/>
  <c r="W134" i="76"/>
  <c r="V134" i="76"/>
  <c r="U134" i="76"/>
  <c r="T134" i="76"/>
  <c r="R134" i="76"/>
  <c r="P134" i="76"/>
  <c r="K134" i="76"/>
  <c r="I134" i="76"/>
  <c r="J134" i="76" s="1"/>
  <c r="H134" i="76"/>
  <c r="G134" i="76"/>
  <c r="F134" i="76"/>
  <c r="E134" i="76"/>
  <c r="D134" i="76"/>
  <c r="B134" i="76"/>
  <c r="Y133" i="76"/>
  <c r="W133" i="76"/>
  <c r="V133" i="76"/>
  <c r="U133" i="76"/>
  <c r="T133" i="76"/>
  <c r="R133" i="76"/>
  <c r="P133" i="76"/>
  <c r="I133" i="76"/>
  <c r="H133" i="76"/>
  <c r="G133" i="76"/>
  <c r="F133" i="76"/>
  <c r="E133" i="76"/>
  <c r="D133" i="76"/>
  <c r="B133" i="76"/>
  <c r="Y132" i="76"/>
  <c r="W132" i="76"/>
  <c r="V132" i="76"/>
  <c r="U132" i="76"/>
  <c r="T132" i="76"/>
  <c r="R132" i="76"/>
  <c r="P132" i="76"/>
  <c r="I132" i="76"/>
  <c r="J132" i="76" s="1"/>
  <c r="H132" i="76"/>
  <c r="G132" i="76"/>
  <c r="F132" i="76"/>
  <c r="E132" i="76"/>
  <c r="D132" i="76"/>
  <c r="B132" i="76"/>
  <c r="AM131" i="76"/>
  <c r="Y131" i="76"/>
  <c r="W131" i="76"/>
  <c r="V131" i="76"/>
  <c r="U131" i="76"/>
  <c r="T131" i="76"/>
  <c r="R131" i="76"/>
  <c r="P131" i="76"/>
  <c r="I131" i="76"/>
  <c r="J131" i="76" s="1"/>
  <c r="H131" i="76"/>
  <c r="G131" i="76"/>
  <c r="F131" i="76"/>
  <c r="E131" i="76"/>
  <c r="D131" i="76"/>
  <c r="B131" i="76"/>
  <c r="Y130" i="76"/>
  <c r="W130" i="76"/>
  <c r="V130" i="76"/>
  <c r="U130" i="76"/>
  <c r="T130" i="76"/>
  <c r="R130" i="76"/>
  <c r="P130" i="76"/>
  <c r="I130" i="76"/>
  <c r="H130" i="76"/>
  <c r="G130" i="76"/>
  <c r="F130" i="76"/>
  <c r="E130" i="76"/>
  <c r="D130" i="76"/>
  <c r="B130" i="76"/>
  <c r="Y129" i="76"/>
  <c r="W129" i="76"/>
  <c r="V129" i="76"/>
  <c r="U129" i="76"/>
  <c r="T129" i="76"/>
  <c r="R129" i="76"/>
  <c r="P129" i="76"/>
  <c r="K129" i="76"/>
  <c r="I129" i="76"/>
  <c r="J129" i="76" s="1"/>
  <c r="H129" i="76"/>
  <c r="G129" i="76"/>
  <c r="F129" i="76"/>
  <c r="E129" i="76"/>
  <c r="D129" i="76"/>
  <c r="B129" i="76"/>
  <c r="Y128" i="76"/>
  <c r="W128" i="76"/>
  <c r="V128" i="76"/>
  <c r="U128" i="76"/>
  <c r="T128" i="76"/>
  <c r="R128" i="76"/>
  <c r="P128" i="76"/>
  <c r="K128" i="76"/>
  <c r="I128" i="76"/>
  <c r="H128" i="76"/>
  <c r="G128" i="76"/>
  <c r="F128" i="76"/>
  <c r="E128" i="76"/>
  <c r="D128" i="76"/>
  <c r="B128" i="76"/>
  <c r="Y127" i="76"/>
  <c r="W127" i="76"/>
  <c r="V127" i="76"/>
  <c r="U127" i="76"/>
  <c r="T127" i="76"/>
  <c r="R127" i="76"/>
  <c r="P127" i="76"/>
  <c r="K127" i="76"/>
  <c r="I127" i="76"/>
  <c r="H127" i="76"/>
  <c r="G127" i="76"/>
  <c r="F127" i="76"/>
  <c r="E127" i="76"/>
  <c r="D127" i="76"/>
  <c r="B127" i="76"/>
  <c r="AM126" i="76"/>
  <c r="Y126" i="76"/>
  <c r="W126" i="76"/>
  <c r="V126" i="76"/>
  <c r="U126" i="76"/>
  <c r="T126" i="76"/>
  <c r="R126" i="76"/>
  <c r="P126" i="76"/>
  <c r="K126" i="76"/>
  <c r="I126" i="76"/>
  <c r="J126" i="76" s="1"/>
  <c r="H126" i="76"/>
  <c r="G126" i="76"/>
  <c r="F126" i="76"/>
  <c r="E126" i="76"/>
  <c r="D126" i="76"/>
  <c r="B126" i="76"/>
  <c r="Y125" i="76"/>
  <c r="W125" i="76"/>
  <c r="V125" i="76"/>
  <c r="U125" i="76"/>
  <c r="T125" i="76"/>
  <c r="R125" i="76"/>
  <c r="P125" i="76"/>
  <c r="K125" i="76"/>
  <c r="I125" i="76"/>
  <c r="J125" i="76" s="1"/>
  <c r="H125" i="76"/>
  <c r="G125" i="76"/>
  <c r="F125" i="76"/>
  <c r="E125" i="76"/>
  <c r="D125" i="76"/>
  <c r="B125" i="76"/>
  <c r="AM124" i="76"/>
  <c r="AL124" i="76"/>
  <c r="AK124" i="76"/>
  <c r="AJ124" i="76"/>
  <c r="AI124" i="76"/>
  <c r="AH124" i="76"/>
  <c r="K124" i="76" s="1"/>
  <c r="AG124" i="76"/>
  <c r="AF124" i="76"/>
  <c r="Y124" i="76" s="1"/>
  <c r="AE124" i="76"/>
  <c r="AD124" i="76"/>
  <c r="AC124" i="76"/>
  <c r="AB124" i="76"/>
  <c r="W124" i="76"/>
  <c r="V124" i="76"/>
  <c r="U124" i="76"/>
  <c r="T124" i="76"/>
  <c r="R124" i="76"/>
  <c r="P124" i="76"/>
  <c r="I124" i="76"/>
  <c r="H124" i="76"/>
  <c r="G124" i="76"/>
  <c r="F124" i="76"/>
  <c r="E124" i="76"/>
  <c r="D124" i="76"/>
  <c r="B124" i="76"/>
  <c r="Y123" i="76"/>
  <c r="W123" i="76"/>
  <c r="V123" i="76"/>
  <c r="U123" i="76"/>
  <c r="T123" i="76"/>
  <c r="R123" i="76"/>
  <c r="P123" i="76"/>
  <c r="K123" i="76"/>
  <c r="I123" i="76"/>
  <c r="H123" i="76"/>
  <c r="G123" i="76"/>
  <c r="F123" i="76"/>
  <c r="E123" i="76"/>
  <c r="D123" i="76"/>
  <c r="B123" i="76"/>
  <c r="Y122" i="76"/>
  <c r="W122" i="76"/>
  <c r="V122" i="76"/>
  <c r="U122" i="76"/>
  <c r="T122" i="76"/>
  <c r="R122" i="76"/>
  <c r="P122" i="76"/>
  <c r="K122" i="76"/>
  <c r="I122" i="76"/>
  <c r="J122" i="76" s="1"/>
  <c r="H122" i="76"/>
  <c r="G122" i="76"/>
  <c r="F122" i="76"/>
  <c r="E122" i="76"/>
  <c r="D122" i="76"/>
  <c r="B122" i="76"/>
  <c r="Y121" i="76"/>
  <c r="W121" i="76"/>
  <c r="V121" i="76"/>
  <c r="U121" i="76"/>
  <c r="T121" i="76"/>
  <c r="R121" i="76"/>
  <c r="P121" i="76"/>
  <c r="K121" i="76"/>
  <c r="I121" i="76"/>
  <c r="J121" i="76" s="1"/>
  <c r="H121" i="76"/>
  <c r="G121" i="76"/>
  <c r="F121" i="76"/>
  <c r="E121" i="76"/>
  <c r="D121" i="76"/>
  <c r="B121" i="76"/>
  <c r="Y120" i="76"/>
  <c r="W120" i="76"/>
  <c r="V120" i="76"/>
  <c r="U120" i="76"/>
  <c r="T120" i="76"/>
  <c r="R120" i="76"/>
  <c r="P120" i="76"/>
  <c r="K120" i="76"/>
  <c r="J120" i="76"/>
  <c r="I120" i="76"/>
  <c r="H120" i="76"/>
  <c r="G120" i="76"/>
  <c r="F120" i="76"/>
  <c r="E120" i="76"/>
  <c r="D120" i="76"/>
  <c r="B120" i="76"/>
  <c r="AM119" i="76"/>
  <c r="AL119" i="76"/>
  <c r="AI119" i="76"/>
  <c r="AD119" i="76"/>
  <c r="Y119" i="76"/>
  <c r="W119" i="76"/>
  <c r="V119" i="76"/>
  <c r="U119" i="76"/>
  <c r="T119" i="76"/>
  <c r="R119" i="76"/>
  <c r="P119" i="76"/>
  <c r="K119" i="76"/>
  <c r="I119" i="76"/>
  <c r="J119" i="76" s="1"/>
  <c r="H119" i="76"/>
  <c r="G119" i="76"/>
  <c r="F119" i="76"/>
  <c r="E119" i="76"/>
  <c r="D119" i="76"/>
  <c r="B119" i="76"/>
  <c r="AM118" i="76"/>
  <c r="AL118" i="76"/>
  <c r="AK118" i="76"/>
  <c r="AJ118" i="76"/>
  <c r="AI118" i="76"/>
  <c r="AD118" i="76"/>
  <c r="AA118" i="76"/>
  <c r="B118" i="76" s="1"/>
  <c r="Y118" i="76"/>
  <c r="W118" i="76"/>
  <c r="V118" i="76"/>
  <c r="U118" i="76"/>
  <c r="T118" i="76"/>
  <c r="R118" i="76"/>
  <c r="P118" i="76"/>
  <c r="K118" i="76"/>
  <c r="I118" i="76"/>
  <c r="J118" i="76" s="1"/>
  <c r="H118" i="76"/>
  <c r="G118" i="76"/>
  <c r="F118" i="76"/>
  <c r="E118" i="76"/>
  <c r="D118" i="76"/>
  <c r="AM117" i="76"/>
  <c r="AL117" i="76"/>
  <c r="AJ117" i="76"/>
  <c r="AI117" i="76"/>
  <c r="AK117" i="76" s="1"/>
  <c r="AD117" i="76"/>
  <c r="AA117" i="76"/>
  <c r="Y117" i="76"/>
  <c r="W117" i="76"/>
  <c r="V117" i="76"/>
  <c r="U117" i="76"/>
  <c r="T117" i="76"/>
  <c r="R117" i="76"/>
  <c r="P117" i="76"/>
  <c r="K117" i="76"/>
  <c r="J117" i="76"/>
  <c r="I117" i="76"/>
  <c r="H117" i="76"/>
  <c r="G117" i="76"/>
  <c r="F117" i="76"/>
  <c r="E117" i="76"/>
  <c r="D117" i="76"/>
  <c r="B117" i="76"/>
  <c r="AM116" i="76"/>
  <c r="AL116" i="76"/>
  <c r="AI116" i="76"/>
  <c r="AK116" i="76" s="1"/>
  <c r="AD116" i="76"/>
  <c r="AA116" i="76"/>
  <c r="Y116" i="76"/>
  <c r="W116" i="76"/>
  <c r="V116" i="76"/>
  <c r="U116" i="76"/>
  <c r="T116" i="76"/>
  <c r="R116" i="76"/>
  <c r="P116" i="76"/>
  <c r="K116" i="76"/>
  <c r="I116" i="76"/>
  <c r="J116" i="76" s="1"/>
  <c r="H116" i="76"/>
  <c r="G116" i="76"/>
  <c r="F116" i="76"/>
  <c r="E116" i="76"/>
  <c r="D116" i="76"/>
  <c r="B116" i="76"/>
  <c r="BC115" i="76"/>
  <c r="BB115" i="76"/>
  <c r="BA115" i="76"/>
  <c r="AZ115" i="76"/>
  <c r="AY115" i="76"/>
  <c r="AX115" i="76"/>
  <c r="AM115" i="76"/>
  <c r="AL115" i="76"/>
  <c r="AI115" i="76"/>
  <c r="AK115" i="76" s="1"/>
  <c r="AD115" i="76"/>
  <c r="AA115" i="76"/>
  <c r="Y115" i="76"/>
  <c r="W115" i="76"/>
  <c r="V115" i="76"/>
  <c r="U115" i="76"/>
  <c r="T115" i="76"/>
  <c r="R115" i="76"/>
  <c r="P115" i="76"/>
  <c r="K115" i="76"/>
  <c r="I115" i="76"/>
  <c r="J115" i="76" s="1"/>
  <c r="H115" i="76"/>
  <c r="G115" i="76"/>
  <c r="F115" i="76"/>
  <c r="E115" i="76"/>
  <c r="D115" i="76"/>
  <c r="B115" i="76"/>
  <c r="AM114" i="76"/>
  <c r="AL114" i="76"/>
  <c r="AI114" i="76"/>
  <c r="AD114" i="76"/>
  <c r="AA114" i="76"/>
  <c r="Y114" i="76"/>
  <c r="W114" i="76"/>
  <c r="V114" i="76"/>
  <c r="U114" i="76"/>
  <c r="T114" i="76"/>
  <c r="R114" i="76"/>
  <c r="P114" i="76"/>
  <c r="K114" i="76"/>
  <c r="I114" i="76"/>
  <c r="H114" i="76"/>
  <c r="G114" i="76"/>
  <c r="F114" i="76"/>
  <c r="E114" i="76"/>
  <c r="J114" i="76" s="1"/>
  <c r="D114" i="76"/>
  <c r="B114" i="76"/>
  <c r="AM113" i="76"/>
  <c r="AL113" i="76"/>
  <c r="AI113" i="76"/>
  <c r="AD113" i="76"/>
  <c r="AA113" i="76"/>
  <c r="B113" i="76" s="1"/>
  <c r="Y113" i="76"/>
  <c r="W113" i="76"/>
  <c r="V113" i="76"/>
  <c r="U113" i="76"/>
  <c r="T113" i="76"/>
  <c r="R113" i="76"/>
  <c r="P113" i="76"/>
  <c r="K113" i="76"/>
  <c r="I113" i="76"/>
  <c r="H113" i="76"/>
  <c r="G113" i="76"/>
  <c r="F113" i="76"/>
  <c r="E113" i="76"/>
  <c r="D113" i="76"/>
  <c r="AM112" i="76"/>
  <c r="AL112" i="76"/>
  <c r="AI112" i="76"/>
  <c r="AJ112" i="76" s="1"/>
  <c r="AK112" i="76" s="1"/>
  <c r="AD112" i="76"/>
  <c r="AA112" i="76"/>
  <c r="Y112" i="76"/>
  <c r="V112" i="76"/>
  <c r="R112" i="76"/>
  <c r="P112" i="76"/>
  <c r="K112" i="76"/>
  <c r="I112" i="76"/>
  <c r="H112" i="76"/>
  <c r="G112" i="76"/>
  <c r="F112" i="76"/>
  <c r="E112" i="76"/>
  <c r="U112" i="76" s="1"/>
  <c r="D112" i="76"/>
  <c r="B112" i="76"/>
  <c r="AM111" i="76"/>
  <c r="AL111" i="76"/>
  <c r="AI111" i="76"/>
  <c r="AJ111" i="76" s="1"/>
  <c r="AK111" i="76" s="1"/>
  <c r="AD111" i="76"/>
  <c r="AA111" i="76"/>
  <c r="AG101" i="76" s="1"/>
  <c r="Y111" i="76"/>
  <c r="V111" i="76"/>
  <c r="U111" i="76"/>
  <c r="T111" i="76"/>
  <c r="W111" i="76" s="1"/>
  <c r="R111" i="76"/>
  <c r="P111" i="76"/>
  <c r="K111" i="76"/>
  <c r="J111" i="76"/>
  <c r="I111" i="76"/>
  <c r="H111" i="76"/>
  <c r="G111" i="76"/>
  <c r="F111" i="76"/>
  <c r="E111" i="76"/>
  <c r="D111" i="76"/>
  <c r="B111" i="76"/>
  <c r="AM110" i="76"/>
  <c r="AL110" i="76"/>
  <c r="AI110" i="76"/>
  <c r="AJ110" i="76" s="1"/>
  <c r="AD110" i="76"/>
  <c r="G110" i="76" s="1"/>
  <c r="Y110" i="76"/>
  <c r="V110" i="76"/>
  <c r="R110" i="76"/>
  <c r="P110" i="76"/>
  <c r="K110" i="76"/>
  <c r="I110" i="76"/>
  <c r="H110" i="76"/>
  <c r="F110" i="76"/>
  <c r="E110" i="76"/>
  <c r="U110" i="76" s="1"/>
  <c r="D110" i="76"/>
  <c r="B110" i="76"/>
  <c r="Y109" i="76"/>
  <c r="W109" i="76"/>
  <c r="V109" i="76"/>
  <c r="U109" i="76"/>
  <c r="T109" i="76"/>
  <c r="R109" i="76"/>
  <c r="P109" i="76"/>
  <c r="K109" i="76"/>
  <c r="I109" i="76"/>
  <c r="H109" i="76"/>
  <c r="G109" i="76"/>
  <c r="F109" i="76"/>
  <c r="E109" i="76"/>
  <c r="D109" i="76"/>
  <c r="B109" i="76"/>
  <c r="Y108" i="76"/>
  <c r="W108" i="76"/>
  <c r="V108" i="76"/>
  <c r="U108" i="76"/>
  <c r="T108" i="76"/>
  <c r="R108" i="76"/>
  <c r="P108" i="76"/>
  <c r="K108" i="76"/>
  <c r="I108" i="76"/>
  <c r="J108" i="76" s="1"/>
  <c r="H108" i="76"/>
  <c r="G108" i="76"/>
  <c r="F108" i="76"/>
  <c r="E108" i="76"/>
  <c r="D108" i="76"/>
  <c r="B108" i="76"/>
  <c r="AM107" i="76"/>
  <c r="AL107" i="76"/>
  <c r="AK107" i="76"/>
  <c r="AJ107" i="76"/>
  <c r="AI107" i="76"/>
  <c r="AH107" i="76"/>
  <c r="AG107" i="76"/>
  <c r="AF107" i="76"/>
  <c r="Y107" i="76" s="1"/>
  <c r="AE107" i="76"/>
  <c r="AD107" i="76"/>
  <c r="AC107" i="76"/>
  <c r="AB107" i="76"/>
  <c r="W107" i="76"/>
  <c r="V107" i="76"/>
  <c r="U107" i="76"/>
  <c r="T107" i="76"/>
  <c r="R107" i="76"/>
  <c r="P107" i="76"/>
  <c r="I107" i="76"/>
  <c r="J107" i="76" s="1"/>
  <c r="H107" i="76"/>
  <c r="G107" i="76"/>
  <c r="F107" i="76"/>
  <c r="E107" i="76"/>
  <c r="D107" i="76"/>
  <c r="B107" i="76"/>
  <c r="AM106" i="76"/>
  <c r="AL106" i="76"/>
  <c r="AK106" i="76"/>
  <c r="AJ106" i="76"/>
  <c r="AI106" i="76"/>
  <c r="AH106" i="76"/>
  <c r="AG106" i="76"/>
  <c r="AF106" i="76"/>
  <c r="Y106" i="76" s="1"/>
  <c r="AE106" i="76"/>
  <c r="AD106" i="76"/>
  <c r="AC106" i="76"/>
  <c r="AB106" i="76"/>
  <c r="W106" i="76"/>
  <c r="V106" i="76"/>
  <c r="U106" i="76"/>
  <c r="T106" i="76"/>
  <c r="R106" i="76"/>
  <c r="P106" i="76"/>
  <c r="K106" i="76"/>
  <c r="I106" i="76"/>
  <c r="H106" i="76"/>
  <c r="G106" i="76"/>
  <c r="F106" i="76"/>
  <c r="E106" i="76"/>
  <c r="J106" i="76" s="1"/>
  <c r="D106" i="76"/>
  <c r="B106" i="76"/>
  <c r="Y105" i="76"/>
  <c r="W105" i="76"/>
  <c r="V105" i="76"/>
  <c r="U105" i="76"/>
  <c r="T105" i="76"/>
  <c r="R105" i="76"/>
  <c r="P105" i="76"/>
  <c r="K105" i="76"/>
  <c r="I105" i="76"/>
  <c r="H105" i="76"/>
  <c r="G105" i="76"/>
  <c r="F105" i="76"/>
  <c r="E105" i="76"/>
  <c r="J105" i="76" s="1"/>
  <c r="D105" i="76"/>
  <c r="B105" i="76"/>
  <c r="Y104" i="76"/>
  <c r="W104" i="76"/>
  <c r="V104" i="76"/>
  <c r="U104" i="76"/>
  <c r="T104" i="76"/>
  <c r="R104" i="76"/>
  <c r="P104" i="76"/>
  <c r="I104" i="76"/>
  <c r="H104" i="76"/>
  <c r="G104" i="76"/>
  <c r="F104" i="76"/>
  <c r="E104" i="76"/>
  <c r="J104" i="76" s="1"/>
  <c r="D104" i="76"/>
  <c r="B104" i="76"/>
  <c r="Y103" i="76"/>
  <c r="W103" i="76"/>
  <c r="V103" i="76"/>
  <c r="U103" i="76"/>
  <c r="T103" i="76"/>
  <c r="R103" i="76"/>
  <c r="P103" i="76"/>
  <c r="J103" i="76"/>
  <c r="I103" i="76"/>
  <c r="H103" i="76"/>
  <c r="G103" i="76"/>
  <c r="F103" i="76"/>
  <c r="E103" i="76"/>
  <c r="D103" i="76"/>
  <c r="B103" i="76"/>
  <c r="AM102" i="76"/>
  <c r="Y102" i="76"/>
  <c r="W102" i="76"/>
  <c r="V102" i="76"/>
  <c r="U102" i="76"/>
  <c r="T102" i="76"/>
  <c r="R102" i="76"/>
  <c r="P102" i="76"/>
  <c r="I102" i="76"/>
  <c r="H102" i="76"/>
  <c r="G102" i="76"/>
  <c r="F102" i="76"/>
  <c r="E102" i="76"/>
  <c r="J102" i="76" s="1"/>
  <c r="D102" i="76"/>
  <c r="B102" i="76"/>
  <c r="Y101" i="76"/>
  <c r="W101" i="76"/>
  <c r="V101" i="76"/>
  <c r="U101" i="76"/>
  <c r="T101" i="76"/>
  <c r="R101" i="76"/>
  <c r="P101" i="76"/>
  <c r="J101" i="76"/>
  <c r="I101" i="76"/>
  <c r="H101" i="76"/>
  <c r="G101" i="76"/>
  <c r="F101" i="76"/>
  <c r="E101" i="76"/>
  <c r="D101" i="76"/>
  <c r="B101" i="76"/>
  <c r="Y100" i="76"/>
  <c r="W100" i="76"/>
  <c r="V100" i="76"/>
  <c r="U100" i="76"/>
  <c r="T100" i="76"/>
  <c r="R100" i="76"/>
  <c r="P100" i="76"/>
  <c r="K100" i="76"/>
  <c r="J100" i="76"/>
  <c r="I100" i="76"/>
  <c r="H100" i="76"/>
  <c r="G100" i="76"/>
  <c r="F100" i="76"/>
  <c r="E100" i="76"/>
  <c r="D100" i="76"/>
  <c r="B100" i="76"/>
  <c r="Y99" i="76"/>
  <c r="W99" i="76"/>
  <c r="V99" i="76"/>
  <c r="U99" i="76"/>
  <c r="T99" i="76"/>
  <c r="R99" i="76"/>
  <c r="P99" i="76"/>
  <c r="K99" i="76"/>
  <c r="J99" i="76"/>
  <c r="I99" i="76"/>
  <c r="H99" i="76"/>
  <c r="G99" i="76"/>
  <c r="F99" i="76"/>
  <c r="E99" i="76"/>
  <c r="D99" i="76"/>
  <c r="B99" i="76"/>
  <c r="Y98" i="76"/>
  <c r="W98" i="76"/>
  <c r="V98" i="76"/>
  <c r="U98" i="76"/>
  <c r="T98" i="76"/>
  <c r="R98" i="76"/>
  <c r="P98" i="76"/>
  <c r="K98" i="76"/>
  <c r="J98" i="76"/>
  <c r="I98" i="76"/>
  <c r="H98" i="76"/>
  <c r="G98" i="76"/>
  <c r="F98" i="76"/>
  <c r="E98" i="76"/>
  <c r="D98" i="76"/>
  <c r="B98" i="76"/>
  <c r="AM97" i="76"/>
  <c r="Y97" i="76"/>
  <c r="W97" i="76"/>
  <c r="V97" i="76"/>
  <c r="U97" i="76"/>
  <c r="T97" i="76"/>
  <c r="R97" i="76"/>
  <c r="P97" i="76"/>
  <c r="K97" i="76"/>
  <c r="I97" i="76"/>
  <c r="J97" i="76" s="1"/>
  <c r="H97" i="76"/>
  <c r="G97" i="76"/>
  <c r="F97" i="76"/>
  <c r="E97" i="76"/>
  <c r="D97" i="76"/>
  <c r="B97" i="76"/>
  <c r="Y96" i="76"/>
  <c r="W96" i="76"/>
  <c r="V96" i="76"/>
  <c r="U96" i="76"/>
  <c r="T96" i="76"/>
  <c r="R96" i="76"/>
  <c r="P96" i="76"/>
  <c r="K96" i="76"/>
  <c r="I96" i="76"/>
  <c r="H96" i="76"/>
  <c r="G96" i="76"/>
  <c r="F96" i="76"/>
  <c r="E96" i="76"/>
  <c r="D96" i="76"/>
  <c r="B96" i="76"/>
  <c r="AM95" i="76"/>
  <c r="AL95" i="76"/>
  <c r="AK95" i="76"/>
  <c r="AJ95" i="76"/>
  <c r="AI95" i="76"/>
  <c r="AH95" i="76"/>
  <c r="K95" i="76" s="1"/>
  <c r="AG95" i="76"/>
  <c r="AF95" i="76"/>
  <c r="Y95" i="76" s="1"/>
  <c r="AE95" i="76"/>
  <c r="AD95" i="76"/>
  <c r="AC95" i="76"/>
  <c r="AB95" i="76"/>
  <c r="W95" i="76"/>
  <c r="V95" i="76"/>
  <c r="U95" i="76"/>
  <c r="T95" i="76"/>
  <c r="R95" i="76"/>
  <c r="P95" i="76"/>
  <c r="I95" i="76"/>
  <c r="H95" i="76"/>
  <c r="G95" i="76"/>
  <c r="F95" i="76"/>
  <c r="E95" i="76"/>
  <c r="D95" i="76"/>
  <c r="B95" i="76"/>
  <c r="Y94" i="76"/>
  <c r="W94" i="76"/>
  <c r="V94" i="76"/>
  <c r="U94" i="76"/>
  <c r="T94" i="76"/>
  <c r="R94" i="76"/>
  <c r="P94" i="76"/>
  <c r="K94" i="76"/>
  <c r="I94" i="76"/>
  <c r="J94" i="76" s="1"/>
  <c r="H94" i="76"/>
  <c r="G94" i="76"/>
  <c r="F94" i="76"/>
  <c r="E94" i="76"/>
  <c r="D94" i="76"/>
  <c r="B94" i="76"/>
  <c r="Y93" i="76"/>
  <c r="W93" i="76"/>
  <c r="V93" i="76"/>
  <c r="U93" i="76"/>
  <c r="T93" i="76"/>
  <c r="R93" i="76"/>
  <c r="P93" i="76"/>
  <c r="K93" i="76"/>
  <c r="I93" i="76"/>
  <c r="J93" i="76" s="1"/>
  <c r="H93" i="76"/>
  <c r="G93" i="76"/>
  <c r="F93" i="76"/>
  <c r="E93" i="76"/>
  <c r="D93" i="76"/>
  <c r="B93" i="76"/>
  <c r="Y92" i="76"/>
  <c r="W92" i="76"/>
  <c r="V92" i="76"/>
  <c r="U92" i="76"/>
  <c r="T92" i="76"/>
  <c r="R92" i="76"/>
  <c r="P92" i="76"/>
  <c r="K92" i="76"/>
  <c r="I92" i="76"/>
  <c r="J92" i="76" s="1"/>
  <c r="H92" i="76"/>
  <c r="G92" i="76"/>
  <c r="F92" i="76"/>
  <c r="E92" i="76"/>
  <c r="D92" i="76"/>
  <c r="B92" i="76"/>
  <c r="Y91" i="76"/>
  <c r="W91" i="76"/>
  <c r="V91" i="76"/>
  <c r="U91" i="76"/>
  <c r="T91" i="76"/>
  <c r="R91" i="76"/>
  <c r="P91" i="76"/>
  <c r="K91" i="76"/>
  <c r="I91" i="76"/>
  <c r="H91" i="76"/>
  <c r="G91" i="76"/>
  <c r="F91" i="76"/>
  <c r="E91" i="76"/>
  <c r="D91" i="76"/>
  <c r="B91" i="76"/>
  <c r="AM90" i="76"/>
  <c r="AL90" i="76"/>
  <c r="AI90" i="76"/>
  <c r="AD90" i="76"/>
  <c r="Y90" i="76"/>
  <c r="W90" i="76"/>
  <c r="V90" i="76"/>
  <c r="U90" i="76"/>
  <c r="T90" i="76"/>
  <c r="R90" i="76"/>
  <c r="P90" i="76"/>
  <c r="K90" i="76"/>
  <c r="I90" i="76"/>
  <c r="H90" i="76"/>
  <c r="G90" i="76"/>
  <c r="F90" i="76"/>
  <c r="E90" i="76"/>
  <c r="D90" i="76"/>
  <c r="B90" i="76"/>
  <c r="AM89" i="76"/>
  <c r="AL89" i="76"/>
  <c r="AI89" i="76"/>
  <c r="AD89" i="76"/>
  <c r="AA89" i="76"/>
  <c r="Y89" i="76"/>
  <c r="W89" i="76"/>
  <c r="V89" i="76"/>
  <c r="U89" i="76"/>
  <c r="T89" i="76"/>
  <c r="R89" i="76"/>
  <c r="P89" i="76"/>
  <c r="K89" i="76"/>
  <c r="I89" i="76"/>
  <c r="H89" i="76"/>
  <c r="G89" i="76"/>
  <c r="F89" i="76"/>
  <c r="E89" i="76"/>
  <c r="J89" i="76" s="1"/>
  <c r="D89" i="76"/>
  <c r="B89" i="76"/>
  <c r="AM88" i="76"/>
  <c r="AL88" i="76"/>
  <c r="AI88" i="76"/>
  <c r="AD88" i="76"/>
  <c r="AA88" i="76"/>
  <c r="B88" i="76" s="1"/>
  <c r="Y88" i="76"/>
  <c r="W88" i="76"/>
  <c r="V88" i="76"/>
  <c r="U88" i="76"/>
  <c r="T88" i="76"/>
  <c r="R88" i="76"/>
  <c r="P88" i="76"/>
  <c r="K88" i="76"/>
  <c r="I88" i="76"/>
  <c r="H88" i="76"/>
  <c r="G88" i="76"/>
  <c r="F88" i="76"/>
  <c r="E88" i="76"/>
  <c r="D88" i="76"/>
  <c r="AM87" i="76"/>
  <c r="AL87" i="76"/>
  <c r="AK87" i="76"/>
  <c r="AJ87" i="76"/>
  <c r="AI87" i="76"/>
  <c r="AD87" i="76"/>
  <c r="AA87" i="76"/>
  <c r="Y87" i="76"/>
  <c r="W87" i="76"/>
  <c r="V87" i="76"/>
  <c r="U87" i="76"/>
  <c r="T87" i="76"/>
  <c r="R87" i="76"/>
  <c r="P87" i="76"/>
  <c r="K87" i="76"/>
  <c r="I87" i="76"/>
  <c r="J87" i="76" s="1"/>
  <c r="H87" i="76"/>
  <c r="G87" i="76"/>
  <c r="F87" i="76"/>
  <c r="E87" i="76"/>
  <c r="D87" i="76"/>
  <c r="B87" i="76"/>
  <c r="AM86" i="76"/>
  <c r="AL86" i="76"/>
  <c r="AI86" i="76"/>
  <c r="AD86" i="76"/>
  <c r="AA86" i="76"/>
  <c r="Y86" i="76"/>
  <c r="W86" i="76"/>
  <c r="V86" i="76"/>
  <c r="U86" i="76"/>
  <c r="T86" i="76"/>
  <c r="R86" i="76"/>
  <c r="P86" i="76"/>
  <c r="K86" i="76"/>
  <c r="I86" i="76"/>
  <c r="H86" i="76"/>
  <c r="G86" i="76"/>
  <c r="F86" i="76"/>
  <c r="E86" i="76"/>
  <c r="J86" i="76" s="1"/>
  <c r="D86" i="76"/>
  <c r="B86" i="76"/>
  <c r="AM85" i="76"/>
  <c r="AL85" i="76"/>
  <c r="AI85" i="76"/>
  <c r="AD85" i="76"/>
  <c r="AA85" i="76"/>
  <c r="Y85" i="76"/>
  <c r="W85" i="76"/>
  <c r="V85" i="76"/>
  <c r="U85" i="76"/>
  <c r="T85" i="76"/>
  <c r="R85" i="76"/>
  <c r="P85" i="76"/>
  <c r="K85" i="76"/>
  <c r="I85" i="76"/>
  <c r="J85" i="76" s="1"/>
  <c r="H85" i="76"/>
  <c r="G85" i="76"/>
  <c r="F85" i="76"/>
  <c r="E85" i="76"/>
  <c r="D85" i="76"/>
  <c r="B85" i="76"/>
  <c r="AM84" i="76"/>
  <c r="AL84" i="76"/>
  <c r="AI84" i="76"/>
  <c r="AJ84" i="76" s="1"/>
  <c r="AK84" i="76" s="1"/>
  <c r="AD84" i="76"/>
  <c r="G84" i="76" s="1"/>
  <c r="AA84" i="76"/>
  <c r="Y84" i="76"/>
  <c r="V84" i="76"/>
  <c r="U84" i="76"/>
  <c r="R84" i="76"/>
  <c r="P84" i="76"/>
  <c r="K84" i="76"/>
  <c r="I84" i="76"/>
  <c r="H84" i="76"/>
  <c r="F84" i="76"/>
  <c r="E84" i="76"/>
  <c r="D84" i="76"/>
  <c r="B84" i="76"/>
  <c r="AM83" i="76"/>
  <c r="AL83" i="76"/>
  <c r="AI83" i="76"/>
  <c r="AJ83" i="76" s="1"/>
  <c r="AK83" i="76" s="1"/>
  <c r="AD83" i="76"/>
  <c r="AA83" i="76"/>
  <c r="B83" i="76" s="1"/>
  <c r="Y83" i="76"/>
  <c r="V83" i="76"/>
  <c r="U83" i="76"/>
  <c r="T83" i="76"/>
  <c r="W83" i="76" s="1"/>
  <c r="R83" i="76"/>
  <c r="P83" i="76"/>
  <c r="K83" i="76"/>
  <c r="J83" i="76"/>
  <c r="I83" i="76"/>
  <c r="H83" i="76"/>
  <c r="G83" i="76"/>
  <c r="F83" i="76"/>
  <c r="E83" i="76"/>
  <c r="D83" i="76"/>
  <c r="AM82" i="76"/>
  <c r="AL82" i="76"/>
  <c r="AI82" i="76"/>
  <c r="AD82" i="76"/>
  <c r="AA82" i="76"/>
  <c r="Y82" i="76"/>
  <c r="V82" i="76"/>
  <c r="R82" i="76"/>
  <c r="P82" i="76"/>
  <c r="K82" i="76"/>
  <c r="I82" i="76"/>
  <c r="H82" i="76"/>
  <c r="G82" i="76"/>
  <c r="F82" i="76"/>
  <c r="E82" i="76"/>
  <c r="U82" i="76" s="1"/>
  <c r="D82" i="76"/>
  <c r="B82" i="76"/>
  <c r="AM81" i="76"/>
  <c r="AL81" i="76"/>
  <c r="AJ81" i="76"/>
  <c r="AI81" i="76"/>
  <c r="AD81" i="76"/>
  <c r="G81" i="76" s="1"/>
  <c r="Y81" i="76"/>
  <c r="V81" i="76"/>
  <c r="R81" i="76"/>
  <c r="P81" i="76"/>
  <c r="K81" i="76"/>
  <c r="I81" i="76"/>
  <c r="H81" i="76"/>
  <c r="F81" i="76"/>
  <c r="E81" i="76"/>
  <c r="U81" i="76" s="1"/>
  <c r="D81" i="76"/>
  <c r="B81" i="76"/>
  <c r="Y80" i="76"/>
  <c r="W80" i="76"/>
  <c r="V80" i="76"/>
  <c r="U80" i="76"/>
  <c r="T80" i="76"/>
  <c r="R80" i="76"/>
  <c r="P80" i="76"/>
  <c r="K80" i="76"/>
  <c r="I80" i="76"/>
  <c r="H80" i="76"/>
  <c r="G80" i="76"/>
  <c r="F80" i="76"/>
  <c r="E80" i="76"/>
  <c r="D80" i="76"/>
  <c r="B80" i="76"/>
  <c r="Y79" i="76"/>
  <c r="W79" i="76"/>
  <c r="V79" i="76"/>
  <c r="U79" i="76"/>
  <c r="T79" i="76"/>
  <c r="R79" i="76"/>
  <c r="P79" i="76"/>
  <c r="K79" i="76"/>
  <c r="I79" i="76"/>
  <c r="H79" i="76"/>
  <c r="G79" i="76"/>
  <c r="F79" i="76"/>
  <c r="E79" i="76"/>
  <c r="D79" i="76"/>
  <c r="B79" i="76"/>
  <c r="AM78" i="76"/>
  <c r="AL78" i="76"/>
  <c r="AK78" i="76"/>
  <c r="AJ78" i="76"/>
  <c r="AI78" i="76"/>
  <c r="AH78" i="76"/>
  <c r="K78" i="76" s="1"/>
  <c r="AG78" i="76"/>
  <c r="AF78" i="76"/>
  <c r="Y78" i="76" s="1"/>
  <c r="AE78" i="76"/>
  <c r="AD78" i="76"/>
  <c r="AC78" i="76"/>
  <c r="AB78" i="76"/>
  <c r="W78" i="76"/>
  <c r="V78" i="76"/>
  <c r="U78" i="76"/>
  <c r="T78" i="76"/>
  <c r="R78" i="76"/>
  <c r="P78" i="76"/>
  <c r="I78" i="76"/>
  <c r="H78" i="76"/>
  <c r="G78" i="76"/>
  <c r="F78" i="76"/>
  <c r="E78" i="76"/>
  <c r="D78" i="76"/>
  <c r="B78" i="76"/>
  <c r="AM77" i="76"/>
  <c r="AL77" i="76"/>
  <c r="AK77" i="76"/>
  <c r="AJ77" i="76"/>
  <c r="AI77" i="76"/>
  <c r="AH77" i="76"/>
  <c r="K77" i="76" s="1"/>
  <c r="AG77" i="76"/>
  <c r="AF77" i="76"/>
  <c r="AE77" i="76"/>
  <c r="AD77" i="76"/>
  <c r="AC77" i="76"/>
  <c r="AB77" i="76"/>
  <c r="Y77" i="76"/>
  <c r="W77" i="76"/>
  <c r="V77" i="76"/>
  <c r="U77" i="76"/>
  <c r="T77" i="76"/>
  <c r="R77" i="76"/>
  <c r="P77" i="76"/>
  <c r="I77" i="76"/>
  <c r="J77" i="76" s="1"/>
  <c r="H77" i="76"/>
  <c r="G77" i="76"/>
  <c r="F77" i="76"/>
  <c r="E77" i="76"/>
  <c r="D77" i="76"/>
  <c r="B77" i="76"/>
  <c r="Y76" i="76"/>
  <c r="W76" i="76"/>
  <c r="V76" i="76"/>
  <c r="U76" i="76"/>
  <c r="T76" i="76"/>
  <c r="R76" i="76"/>
  <c r="P76" i="76"/>
  <c r="K76" i="76"/>
  <c r="J76" i="76"/>
  <c r="I76" i="76"/>
  <c r="H76" i="76"/>
  <c r="G76" i="76"/>
  <c r="F76" i="76"/>
  <c r="E76" i="76"/>
  <c r="D76" i="76"/>
  <c r="B76" i="76"/>
  <c r="Y75" i="76"/>
  <c r="W75" i="76"/>
  <c r="V75" i="76"/>
  <c r="U75" i="76"/>
  <c r="T75" i="76"/>
  <c r="R75" i="76"/>
  <c r="P75" i="76"/>
  <c r="I75" i="76"/>
  <c r="H75" i="76"/>
  <c r="G75" i="76"/>
  <c r="F75" i="76"/>
  <c r="E75" i="76"/>
  <c r="D75" i="76"/>
  <c r="B75" i="76"/>
  <c r="Y74" i="76"/>
  <c r="W74" i="76"/>
  <c r="V74" i="76"/>
  <c r="U74" i="76"/>
  <c r="T74" i="76"/>
  <c r="R74" i="76"/>
  <c r="P74" i="76"/>
  <c r="I74" i="76"/>
  <c r="H74" i="76"/>
  <c r="G74" i="76"/>
  <c r="F74" i="76"/>
  <c r="E74" i="76"/>
  <c r="D74" i="76"/>
  <c r="B74" i="76"/>
  <c r="BA73" i="76"/>
  <c r="AX76" i="76" s="1"/>
  <c r="AZ73" i="76"/>
  <c r="AX75" i="76" s="1"/>
  <c r="AY73" i="76"/>
  <c r="AX74" i="76" s="1"/>
  <c r="AM73" i="76"/>
  <c r="Y73" i="76"/>
  <c r="W73" i="76"/>
  <c r="V73" i="76"/>
  <c r="U73" i="76"/>
  <c r="T73" i="76"/>
  <c r="R73" i="76"/>
  <c r="P73" i="76"/>
  <c r="I73" i="76"/>
  <c r="H73" i="76"/>
  <c r="J73" i="76" s="1"/>
  <c r="G73" i="76"/>
  <c r="F73" i="76"/>
  <c r="E73" i="76"/>
  <c r="D73" i="76"/>
  <c r="B73" i="76"/>
  <c r="BA72" i="76"/>
  <c r="AZ72" i="76"/>
  <c r="Y72" i="76"/>
  <c r="W72" i="76"/>
  <c r="V72" i="76"/>
  <c r="U72" i="76"/>
  <c r="T72" i="76"/>
  <c r="R72" i="76"/>
  <c r="P72" i="76"/>
  <c r="I72" i="76"/>
  <c r="H72" i="76"/>
  <c r="G72" i="76"/>
  <c r="F72" i="76"/>
  <c r="E72" i="76"/>
  <c r="D72" i="76"/>
  <c r="B72" i="76"/>
  <c r="Y71" i="76"/>
  <c r="W71" i="76"/>
  <c r="V71" i="76"/>
  <c r="U71" i="76"/>
  <c r="T71" i="76"/>
  <c r="R71" i="76"/>
  <c r="P71" i="76"/>
  <c r="K71" i="76"/>
  <c r="I71" i="76"/>
  <c r="H71" i="76"/>
  <c r="G71" i="76"/>
  <c r="F71" i="76"/>
  <c r="E71" i="76"/>
  <c r="D71" i="76"/>
  <c r="B71" i="76"/>
  <c r="Y70" i="76"/>
  <c r="W70" i="76"/>
  <c r="V70" i="76"/>
  <c r="U70" i="76"/>
  <c r="T70" i="76"/>
  <c r="R70" i="76"/>
  <c r="P70" i="76"/>
  <c r="K70" i="76"/>
  <c r="I70" i="76"/>
  <c r="H70" i="76"/>
  <c r="G70" i="76"/>
  <c r="F70" i="76"/>
  <c r="E70" i="76"/>
  <c r="D70" i="76"/>
  <c r="B70" i="76"/>
  <c r="Y69" i="76"/>
  <c r="W69" i="76"/>
  <c r="V69" i="76"/>
  <c r="U69" i="76"/>
  <c r="T69" i="76"/>
  <c r="R69" i="76"/>
  <c r="P69" i="76"/>
  <c r="K69" i="76"/>
  <c r="I69" i="76"/>
  <c r="H69" i="76"/>
  <c r="G69" i="76"/>
  <c r="F69" i="76"/>
  <c r="E69" i="76"/>
  <c r="D69" i="76"/>
  <c r="B69" i="76"/>
  <c r="AM68" i="76"/>
  <c r="Y68" i="76"/>
  <c r="W68" i="76"/>
  <c r="V68" i="76"/>
  <c r="U68" i="76"/>
  <c r="T68" i="76"/>
  <c r="R68" i="76"/>
  <c r="P68" i="76"/>
  <c r="K68" i="76"/>
  <c r="J68" i="76"/>
  <c r="I68" i="76"/>
  <c r="H68" i="76"/>
  <c r="G68" i="76"/>
  <c r="F68" i="76"/>
  <c r="E68" i="76"/>
  <c r="D68" i="76"/>
  <c r="B68" i="76"/>
  <c r="Y67" i="76"/>
  <c r="W67" i="76"/>
  <c r="V67" i="76"/>
  <c r="U67" i="76"/>
  <c r="T67" i="76"/>
  <c r="R67" i="76"/>
  <c r="P67" i="76"/>
  <c r="K67" i="76"/>
  <c r="J67" i="76"/>
  <c r="I67" i="76"/>
  <c r="H67" i="76"/>
  <c r="G67" i="76"/>
  <c r="F67" i="76"/>
  <c r="E67" i="76"/>
  <c r="D67" i="76"/>
  <c r="B67" i="76"/>
  <c r="AM66" i="76"/>
  <c r="AL66" i="76"/>
  <c r="AK66" i="76"/>
  <c r="AJ66" i="76"/>
  <c r="AI66" i="76"/>
  <c r="AH66" i="76"/>
  <c r="K66" i="76" s="1"/>
  <c r="AG66" i="76"/>
  <c r="AF66" i="76"/>
  <c r="Y66" i="76" s="1"/>
  <c r="AE66" i="76"/>
  <c r="AD66" i="76"/>
  <c r="AC66" i="76"/>
  <c r="AB66" i="76"/>
  <c r="W66" i="76"/>
  <c r="V66" i="76"/>
  <c r="U66" i="76"/>
  <c r="T66" i="76"/>
  <c r="R66" i="76"/>
  <c r="P66" i="76"/>
  <c r="I66" i="76"/>
  <c r="H66" i="76"/>
  <c r="G66" i="76"/>
  <c r="F66" i="76"/>
  <c r="E66" i="76"/>
  <c r="D66" i="76"/>
  <c r="B66" i="76"/>
  <c r="Y65" i="76"/>
  <c r="W65" i="76"/>
  <c r="V65" i="76"/>
  <c r="U65" i="76"/>
  <c r="T65" i="76"/>
  <c r="R65" i="76"/>
  <c r="P65" i="76"/>
  <c r="K65" i="76"/>
  <c r="I65" i="76"/>
  <c r="H65" i="76"/>
  <c r="G65" i="76"/>
  <c r="F65" i="76"/>
  <c r="E65" i="76"/>
  <c r="D65" i="76"/>
  <c r="B65" i="76"/>
  <c r="Y64" i="76"/>
  <c r="W64" i="76"/>
  <c r="V64" i="76"/>
  <c r="U64" i="76"/>
  <c r="T64" i="76"/>
  <c r="R64" i="76"/>
  <c r="P64" i="76"/>
  <c r="K64" i="76"/>
  <c r="I64" i="76"/>
  <c r="H64" i="76"/>
  <c r="G64" i="76"/>
  <c r="F64" i="76"/>
  <c r="E64" i="76"/>
  <c r="D64" i="76"/>
  <c r="B64" i="76"/>
  <c r="Y63" i="76"/>
  <c r="W63" i="76"/>
  <c r="V63" i="76"/>
  <c r="U63" i="76"/>
  <c r="T63" i="76"/>
  <c r="R63" i="76"/>
  <c r="P63" i="76"/>
  <c r="K63" i="76"/>
  <c r="I63" i="76"/>
  <c r="J63" i="76" s="1"/>
  <c r="H63" i="76"/>
  <c r="G63" i="76"/>
  <c r="F63" i="76"/>
  <c r="E63" i="76"/>
  <c r="D63" i="76"/>
  <c r="B63" i="76"/>
  <c r="Y62" i="76"/>
  <c r="W62" i="76"/>
  <c r="V62" i="76"/>
  <c r="U62" i="76"/>
  <c r="T62" i="76"/>
  <c r="R62" i="76"/>
  <c r="P62" i="76"/>
  <c r="K62" i="76"/>
  <c r="J62" i="76"/>
  <c r="I62" i="76"/>
  <c r="H62" i="76"/>
  <c r="G62" i="76"/>
  <c r="F62" i="76"/>
  <c r="E62" i="76"/>
  <c r="D62" i="76"/>
  <c r="B62" i="76"/>
  <c r="AM61" i="76"/>
  <c r="AL61" i="76"/>
  <c r="AI61" i="76"/>
  <c r="AK61" i="76" s="1"/>
  <c r="AD61" i="76"/>
  <c r="Y61" i="76"/>
  <c r="W61" i="76"/>
  <c r="V61" i="76"/>
  <c r="U61" i="76"/>
  <c r="T61" i="76"/>
  <c r="R61" i="76"/>
  <c r="P61" i="76"/>
  <c r="K61" i="76"/>
  <c r="I61" i="76"/>
  <c r="H61" i="76"/>
  <c r="G61" i="76"/>
  <c r="F61" i="76"/>
  <c r="E61" i="76"/>
  <c r="D61" i="76"/>
  <c r="B61" i="76"/>
  <c r="AM60" i="76"/>
  <c r="AL60" i="76"/>
  <c r="AK60" i="76"/>
  <c r="AJ60" i="76"/>
  <c r="AI60" i="76"/>
  <c r="AD60" i="76"/>
  <c r="AA60" i="76"/>
  <c r="B60" i="76" s="1"/>
  <c r="Y60" i="76"/>
  <c r="W60" i="76"/>
  <c r="V60" i="76"/>
  <c r="U60" i="76"/>
  <c r="T60" i="76"/>
  <c r="R60" i="76"/>
  <c r="P60" i="76"/>
  <c r="K60" i="76"/>
  <c r="I60" i="76"/>
  <c r="J60" i="76" s="1"/>
  <c r="H60" i="76"/>
  <c r="G60" i="76"/>
  <c r="F60" i="76"/>
  <c r="E60" i="76"/>
  <c r="D60" i="76"/>
  <c r="AM59" i="76"/>
  <c r="AL59" i="76"/>
  <c r="AK59" i="76"/>
  <c r="AJ59" i="76"/>
  <c r="AI59" i="76"/>
  <c r="AD59" i="76"/>
  <c r="AA59" i="76"/>
  <c r="Y59" i="76"/>
  <c r="W59" i="76"/>
  <c r="V59" i="76"/>
  <c r="U59" i="76"/>
  <c r="T59" i="76"/>
  <c r="R59" i="76"/>
  <c r="P59" i="76"/>
  <c r="K59" i="76"/>
  <c r="I59" i="76"/>
  <c r="J59" i="76" s="1"/>
  <c r="H59" i="76"/>
  <c r="G59" i="76"/>
  <c r="F59" i="76"/>
  <c r="E59" i="76"/>
  <c r="D59" i="76"/>
  <c r="B59" i="76"/>
  <c r="AM58" i="76"/>
  <c r="AL58" i="76"/>
  <c r="AI58" i="76"/>
  <c r="AJ58" i="76" s="1"/>
  <c r="AK58" i="76" s="1"/>
  <c r="AD58" i="76"/>
  <c r="AA58" i="76"/>
  <c r="Y58" i="76"/>
  <c r="V58" i="76"/>
  <c r="R58" i="76"/>
  <c r="P58" i="76"/>
  <c r="K58" i="76"/>
  <c r="I58" i="76"/>
  <c r="H58" i="76"/>
  <c r="G58" i="76"/>
  <c r="F58" i="76"/>
  <c r="E58" i="76"/>
  <c r="D58" i="76"/>
  <c r="B58" i="76"/>
  <c r="AM57" i="76"/>
  <c r="AL57" i="76"/>
  <c r="AK57" i="76"/>
  <c r="AI57" i="76"/>
  <c r="AJ57" i="76" s="1"/>
  <c r="AD57" i="76"/>
  <c r="AA57" i="76"/>
  <c r="Y57" i="76"/>
  <c r="V57" i="76"/>
  <c r="R57" i="76"/>
  <c r="P57" i="76"/>
  <c r="K57" i="76"/>
  <c r="J57" i="76"/>
  <c r="T57" i="76" s="1"/>
  <c r="W57" i="76" s="1"/>
  <c r="I57" i="76"/>
  <c r="H57" i="76"/>
  <c r="G57" i="76"/>
  <c r="F57" i="76"/>
  <c r="E57" i="76"/>
  <c r="U57" i="76" s="1"/>
  <c r="D57" i="76"/>
  <c r="B57" i="76"/>
  <c r="AM56" i="76"/>
  <c r="AL56" i="76"/>
  <c r="AI56" i="76"/>
  <c r="AJ56" i="76" s="1"/>
  <c r="AK56" i="76" s="1"/>
  <c r="AD56" i="76"/>
  <c r="G56" i="76" s="1"/>
  <c r="AA56" i="76"/>
  <c r="Y56" i="76"/>
  <c r="V56" i="76"/>
  <c r="U56" i="76"/>
  <c r="T56" i="76"/>
  <c r="W56" i="76" s="1"/>
  <c r="R56" i="76"/>
  <c r="P56" i="76"/>
  <c r="K56" i="76"/>
  <c r="I56" i="76"/>
  <c r="J56" i="76" s="1"/>
  <c r="H56" i="76"/>
  <c r="F56" i="76"/>
  <c r="E56" i="76"/>
  <c r="D56" i="76"/>
  <c r="B56" i="76"/>
  <c r="AM55" i="76"/>
  <c r="AL55" i="76"/>
  <c r="AI55" i="76"/>
  <c r="AJ55" i="76" s="1"/>
  <c r="AK55" i="76" s="1"/>
  <c r="AD55" i="76"/>
  <c r="G55" i="76" s="1"/>
  <c r="AA55" i="76"/>
  <c r="Y55" i="76"/>
  <c r="V55" i="76"/>
  <c r="R55" i="76"/>
  <c r="P55" i="76"/>
  <c r="K55" i="76"/>
  <c r="I55" i="76"/>
  <c r="H55" i="76"/>
  <c r="J55" i="76" s="1"/>
  <c r="T55" i="76" s="1"/>
  <c r="W55" i="76" s="1"/>
  <c r="F55" i="76"/>
  <c r="E55" i="76"/>
  <c r="U55" i="76" s="1"/>
  <c r="D55" i="76"/>
  <c r="B55" i="76"/>
  <c r="AM54" i="76"/>
  <c r="AL54" i="76"/>
  <c r="AK54" i="76"/>
  <c r="AJ54" i="76"/>
  <c r="AI54" i="76"/>
  <c r="AD54" i="76"/>
  <c r="AA54" i="76"/>
  <c r="Y54" i="76"/>
  <c r="V54" i="76"/>
  <c r="U54" i="76"/>
  <c r="R54" i="76"/>
  <c r="P54" i="76"/>
  <c r="K54" i="76"/>
  <c r="J54" i="76"/>
  <c r="T54" i="76" s="1"/>
  <c r="W54" i="76" s="1"/>
  <c r="I54" i="76"/>
  <c r="H54" i="76"/>
  <c r="G54" i="76"/>
  <c r="F54" i="76"/>
  <c r="E54" i="76"/>
  <c r="D54" i="76"/>
  <c r="B54" i="76"/>
  <c r="AM53" i="76"/>
  <c r="AL53" i="76"/>
  <c r="AI53" i="76"/>
  <c r="AJ53" i="76" s="1"/>
  <c r="AK53" i="76" s="1"/>
  <c r="AD53" i="76"/>
  <c r="G53" i="76" s="1"/>
  <c r="AA53" i="76"/>
  <c r="Y53" i="76"/>
  <c r="V53" i="76"/>
  <c r="U53" i="76"/>
  <c r="R53" i="76"/>
  <c r="P53" i="76"/>
  <c r="K53" i="76"/>
  <c r="I53" i="76"/>
  <c r="J53" i="76" s="1"/>
  <c r="T53" i="76" s="1"/>
  <c r="W53" i="76" s="1"/>
  <c r="H53" i="76"/>
  <c r="F53" i="76"/>
  <c r="E53" i="76"/>
  <c r="D53" i="76"/>
  <c r="AM52" i="76"/>
  <c r="AL52" i="76"/>
  <c r="AJ52" i="76"/>
  <c r="AI52" i="76"/>
  <c r="AD52" i="76"/>
  <c r="Y52" i="76"/>
  <c r="V52" i="76"/>
  <c r="U52" i="76"/>
  <c r="R52" i="76"/>
  <c r="P52" i="76"/>
  <c r="K52" i="76"/>
  <c r="I52" i="76"/>
  <c r="J52" i="76" s="1"/>
  <c r="T52" i="76" s="1"/>
  <c r="W52" i="76" s="1"/>
  <c r="H52" i="76"/>
  <c r="G52" i="76"/>
  <c r="F52" i="76"/>
  <c r="E52" i="76"/>
  <c r="D52" i="76"/>
  <c r="B52" i="76"/>
  <c r="Y51" i="76"/>
  <c r="W51" i="76"/>
  <c r="V51" i="76"/>
  <c r="U51" i="76"/>
  <c r="T51" i="76"/>
  <c r="R51" i="76"/>
  <c r="P51" i="76"/>
  <c r="K51" i="76"/>
  <c r="I51" i="76"/>
  <c r="J51" i="76" s="1"/>
  <c r="H51" i="76"/>
  <c r="G51" i="76"/>
  <c r="F51" i="76"/>
  <c r="E51" i="76"/>
  <c r="D51" i="76"/>
  <c r="B51" i="76"/>
  <c r="Y50" i="76"/>
  <c r="W50" i="76"/>
  <c r="V50" i="76"/>
  <c r="U50" i="76"/>
  <c r="T50" i="76"/>
  <c r="R50" i="76"/>
  <c r="P50" i="76"/>
  <c r="K50" i="76"/>
  <c r="I50" i="76"/>
  <c r="J50" i="76" s="1"/>
  <c r="H50" i="76"/>
  <c r="G50" i="76"/>
  <c r="F50" i="76"/>
  <c r="E50" i="76"/>
  <c r="D50" i="76"/>
  <c r="B50" i="76"/>
  <c r="AM49" i="76"/>
  <c r="AL49" i="76"/>
  <c r="AK49" i="76"/>
  <c r="AJ49" i="76"/>
  <c r="AI49" i="76"/>
  <c r="AH49" i="76"/>
  <c r="K49" i="76" s="1"/>
  <c r="AG49" i="76"/>
  <c r="AF49" i="76"/>
  <c r="Y49" i="76" s="1"/>
  <c r="AE49" i="76"/>
  <c r="AD49" i="76"/>
  <c r="AC49" i="76"/>
  <c r="AB49" i="76"/>
  <c r="W49" i="76"/>
  <c r="V49" i="76"/>
  <c r="U49" i="76"/>
  <c r="T49" i="76"/>
  <c r="R49" i="76"/>
  <c r="P49" i="76"/>
  <c r="I49" i="76"/>
  <c r="H49" i="76"/>
  <c r="J49" i="76" s="1"/>
  <c r="G49" i="76"/>
  <c r="F49" i="76"/>
  <c r="E49" i="76"/>
  <c r="D49" i="76"/>
  <c r="B49" i="76"/>
  <c r="AM48" i="76"/>
  <c r="AL48" i="76"/>
  <c r="AK48" i="76"/>
  <c r="AJ48" i="76"/>
  <c r="AI48" i="76"/>
  <c r="AH48" i="76"/>
  <c r="AG48" i="76"/>
  <c r="AF48" i="76"/>
  <c r="Y48" i="76" s="1"/>
  <c r="AE48" i="76"/>
  <c r="AD48" i="76"/>
  <c r="AC48" i="76"/>
  <c r="AB48" i="76"/>
  <c r="W48" i="76"/>
  <c r="V48" i="76"/>
  <c r="U48" i="76"/>
  <c r="T48" i="76"/>
  <c r="R48" i="76"/>
  <c r="P48" i="76"/>
  <c r="K48" i="76"/>
  <c r="J48" i="76"/>
  <c r="I48" i="76"/>
  <c r="H48" i="76"/>
  <c r="G48" i="76"/>
  <c r="F48" i="76"/>
  <c r="E48" i="76"/>
  <c r="D48" i="76"/>
  <c r="B48" i="76"/>
  <c r="Y47" i="76"/>
  <c r="W47" i="76"/>
  <c r="V47" i="76"/>
  <c r="U47" i="76"/>
  <c r="T47" i="76"/>
  <c r="R47" i="76"/>
  <c r="P47" i="76"/>
  <c r="K47" i="76"/>
  <c r="J47" i="76"/>
  <c r="I47" i="76"/>
  <c r="H47" i="76"/>
  <c r="G47" i="76"/>
  <c r="F47" i="76"/>
  <c r="E47" i="76"/>
  <c r="D47" i="76"/>
  <c r="B47" i="76"/>
  <c r="Y46" i="76"/>
  <c r="W46" i="76"/>
  <c r="V46" i="76"/>
  <c r="U46" i="76"/>
  <c r="T46" i="76"/>
  <c r="R46" i="76"/>
  <c r="P46" i="76"/>
  <c r="I46" i="76"/>
  <c r="H46" i="76"/>
  <c r="G46" i="76"/>
  <c r="F46" i="76"/>
  <c r="E46" i="76"/>
  <c r="D46" i="76"/>
  <c r="B46" i="76"/>
  <c r="Y45" i="76"/>
  <c r="W45" i="76"/>
  <c r="V45" i="76"/>
  <c r="U45" i="76"/>
  <c r="T45" i="76"/>
  <c r="R45" i="76"/>
  <c r="P45" i="76"/>
  <c r="I45" i="76"/>
  <c r="J45" i="76" s="1"/>
  <c r="H45" i="76"/>
  <c r="G45" i="76"/>
  <c r="F45" i="76"/>
  <c r="E45" i="76"/>
  <c r="D45" i="76"/>
  <c r="B45" i="76"/>
  <c r="AM44" i="76"/>
  <c r="Y44" i="76"/>
  <c r="W44" i="76"/>
  <c r="V44" i="76"/>
  <c r="U44" i="76"/>
  <c r="T44" i="76"/>
  <c r="R44" i="76"/>
  <c r="P44" i="76"/>
  <c r="I44" i="76"/>
  <c r="J44" i="76" s="1"/>
  <c r="H44" i="76"/>
  <c r="G44" i="76"/>
  <c r="F44" i="76"/>
  <c r="E44" i="76"/>
  <c r="D44" i="76"/>
  <c r="B44" i="76"/>
  <c r="AX43" i="76"/>
  <c r="Y43" i="76"/>
  <c r="W43" i="76"/>
  <c r="V43" i="76"/>
  <c r="U43" i="76"/>
  <c r="T43" i="76"/>
  <c r="R43" i="76"/>
  <c r="P43" i="76"/>
  <c r="I43" i="76"/>
  <c r="J43" i="76" s="1"/>
  <c r="H43" i="76"/>
  <c r="G43" i="76"/>
  <c r="F43" i="76"/>
  <c r="E43" i="76"/>
  <c r="D43" i="76"/>
  <c r="B43" i="76"/>
  <c r="AX42" i="76"/>
  <c r="Y42" i="76"/>
  <c r="W42" i="76"/>
  <c r="V42" i="76"/>
  <c r="U42" i="76"/>
  <c r="T42" i="76"/>
  <c r="R42" i="76"/>
  <c r="P42" i="76"/>
  <c r="K42" i="76"/>
  <c r="I42" i="76"/>
  <c r="J42" i="76" s="1"/>
  <c r="H42" i="76"/>
  <c r="G42" i="76"/>
  <c r="F42" i="76"/>
  <c r="E42" i="76"/>
  <c r="D42" i="76"/>
  <c r="B42" i="76"/>
  <c r="Y41" i="76"/>
  <c r="W41" i="76"/>
  <c r="V41" i="76"/>
  <c r="U41" i="76"/>
  <c r="T41" i="76"/>
  <c r="R41" i="76"/>
  <c r="P41" i="76"/>
  <c r="K41" i="76"/>
  <c r="I41" i="76"/>
  <c r="J41" i="76" s="1"/>
  <c r="H41" i="76"/>
  <c r="G41" i="76"/>
  <c r="F41" i="76"/>
  <c r="E41" i="76"/>
  <c r="D41" i="76"/>
  <c r="B41" i="76"/>
  <c r="Y40" i="76"/>
  <c r="W40" i="76"/>
  <c r="V40" i="76"/>
  <c r="U40" i="76"/>
  <c r="T40" i="76"/>
  <c r="R40" i="76"/>
  <c r="P40" i="76"/>
  <c r="K40" i="76"/>
  <c r="I40" i="76"/>
  <c r="J40" i="76" s="1"/>
  <c r="H40" i="76"/>
  <c r="G40" i="76"/>
  <c r="F40" i="76"/>
  <c r="E40" i="76"/>
  <c r="D40" i="76"/>
  <c r="B40" i="76"/>
  <c r="AM39" i="76"/>
  <c r="Y39" i="76"/>
  <c r="W39" i="76"/>
  <c r="V39" i="76"/>
  <c r="U39" i="76"/>
  <c r="T39" i="76"/>
  <c r="R39" i="76"/>
  <c r="P39" i="76"/>
  <c r="K39" i="76"/>
  <c r="J39" i="76"/>
  <c r="I39" i="76"/>
  <c r="H39" i="76"/>
  <c r="G39" i="76"/>
  <c r="F39" i="76"/>
  <c r="E39" i="76"/>
  <c r="D39" i="76"/>
  <c r="B39" i="76"/>
  <c r="Y38" i="76"/>
  <c r="W38" i="76"/>
  <c r="V38" i="76"/>
  <c r="U38" i="76"/>
  <c r="T38" i="76"/>
  <c r="R38" i="76"/>
  <c r="P38" i="76"/>
  <c r="K38" i="76"/>
  <c r="J38" i="76"/>
  <c r="I38" i="76"/>
  <c r="H38" i="76"/>
  <c r="G38" i="76"/>
  <c r="F38" i="76"/>
  <c r="E38" i="76"/>
  <c r="D38" i="76"/>
  <c r="B38" i="76"/>
  <c r="AM37" i="76"/>
  <c r="AL37" i="76"/>
  <c r="AK37" i="76"/>
  <c r="AJ37" i="76"/>
  <c r="AI37" i="76"/>
  <c r="AH37" i="76"/>
  <c r="K37" i="76" s="1"/>
  <c r="AG37" i="76"/>
  <c r="AF37" i="76"/>
  <c r="Y37" i="76" s="1"/>
  <c r="AE37" i="76"/>
  <c r="AD37" i="76"/>
  <c r="AC37" i="76"/>
  <c r="AB37" i="76"/>
  <c r="W37" i="76"/>
  <c r="V37" i="76"/>
  <c r="U37" i="76"/>
  <c r="T37" i="76"/>
  <c r="R37" i="76"/>
  <c r="P37" i="76"/>
  <c r="I37" i="76"/>
  <c r="H37" i="76"/>
  <c r="J37" i="76" s="1"/>
  <c r="G37" i="76"/>
  <c r="F37" i="76"/>
  <c r="E37" i="76"/>
  <c r="D37" i="76"/>
  <c r="B37" i="76"/>
  <c r="Y36" i="76"/>
  <c r="W36" i="76"/>
  <c r="V36" i="76"/>
  <c r="U36" i="76"/>
  <c r="T36" i="76"/>
  <c r="R36" i="76"/>
  <c r="P36" i="76"/>
  <c r="K36" i="76"/>
  <c r="I36" i="76"/>
  <c r="H36" i="76"/>
  <c r="J36" i="76" s="1"/>
  <c r="G36" i="76"/>
  <c r="F36" i="76"/>
  <c r="E36" i="76"/>
  <c r="D36" i="76"/>
  <c r="B36" i="76"/>
  <c r="Y35" i="76"/>
  <c r="W35" i="76"/>
  <c r="V35" i="76"/>
  <c r="U35" i="76"/>
  <c r="T35" i="76"/>
  <c r="R35" i="76"/>
  <c r="P35" i="76"/>
  <c r="K35" i="76"/>
  <c r="I35" i="76"/>
  <c r="H35" i="76"/>
  <c r="J35" i="76" s="1"/>
  <c r="G35" i="76"/>
  <c r="F35" i="76"/>
  <c r="E35" i="76"/>
  <c r="D35" i="76"/>
  <c r="B35" i="76"/>
  <c r="Y34" i="76"/>
  <c r="W34" i="76"/>
  <c r="V34" i="76"/>
  <c r="U34" i="76"/>
  <c r="T34" i="76"/>
  <c r="R34" i="76"/>
  <c r="P34" i="76"/>
  <c r="K34" i="76"/>
  <c r="I34" i="76"/>
  <c r="H34" i="76"/>
  <c r="J34" i="76" s="1"/>
  <c r="G34" i="76"/>
  <c r="F34" i="76"/>
  <c r="E34" i="76"/>
  <c r="D34" i="76"/>
  <c r="B34" i="76"/>
  <c r="BA33" i="76"/>
  <c r="Y33" i="76"/>
  <c r="W33" i="76"/>
  <c r="V33" i="76"/>
  <c r="U33" i="76"/>
  <c r="T33" i="76"/>
  <c r="R33" i="76"/>
  <c r="P33" i="76"/>
  <c r="K33" i="76"/>
  <c r="J33" i="76"/>
  <c r="I33" i="76"/>
  <c r="H33" i="76"/>
  <c r="G33" i="76"/>
  <c r="F33" i="76"/>
  <c r="E33" i="76"/>
  <c r="D33" i="76"/>
  <c r="B33" i="76"/>
  <c r="BA32" i="76"/>
  <c r="AM32" i="76"/>
  <c r="AL32" i="76"/>
  <c r="AI32" i="76"/>
  <c r="AK32" i="76" s="1"/>
  <c r="AD32" i="76"/>
  <c r="Y32" i="76"/>
  <c r="W32" i="76"/>
  <c r="V32" i="76"/>
  <c r="U32" i="76"/>
  <c r="T32" i="76"/>
  <c r="R32" i="76"/>
  <c r="P32" i="76"/>
  <c r="K32" i="76"/>
  <c r="I32" i="76"/>
  <c r="H32" i="76"/>
  <c r="G32" i="76"/>
  <c r="F32" i="76"/>
  <c r="E32" i="76"/>
  <c r="J32" i="76" s="1"/>
  <c r="D32" i="76"/>
  <c r="B32" i="76"/>
  <c r="BA31" i="76"/>
  <c r="AM31" i="76"/>
  <c r="AL31" i="76"/>
  <c r="AK31" i="76"/>
  <c r="AJ31" i="76"/>
  <c r="AI31" i="76"/>
  <c r="AD31" i="76"/>
  <c r="AA31" i="76"/>
  <c r="Y31" i="76"/>
  <c r="W31" i="76"/>
  <c r="V31" i="76"/>
  <c r="U31" i="76"/>
  <c r="T31" i="76"/>
  <c r="R31" i="76"/>
  <c r="P31" i="76"/>
  <c r="K31" i="76"/>
  <c r="J31" i="76"/>
  <c r="I31" i="76"/>
  <c r="H31" i="76"/>
  <c r="G31" i="76"/>
  <c r="F31" i="76"/>
  <c r="E31" i="76"/>
  <c r="D31" i="76"/>
  <c r="B31" i="76"/>
  <c r="BA30" i="76"/>
  <c r="AM30" i="76"/>
  <c r="AL30" i="76"/>
  <c r="AI30" i="76"/>
  <c r="AJ30" i="76" s="1"/>
  <c r="AK30" i="76" s="1"/>
  <c r="AD30" i="76"/>
  <c r="G30" i="76" s="1"/>
  <c r="AA30" i="76"/>
  <c r="B30" i="76" s="1"/>
  <c r="Y30" i="76"/>
  <c r="V30" i="76"/>
  <c r="R30" i="76"/>
  <c r="P30" i="76"/>
  <c r="K30" i="76"/>
  <c r="I30" i="76"/>
  <c r="H30" i="76"/>
  <c r="F30" i="76"/>
  <c r="E30" i="76"/>
  <c r="U30" i="76" s="1"/>
  <c r="D30" i="76"/>
  <c r="AM29" i="76"/>
  <c r="AL29" i="76"/>
  <c r="AI29" i="76"/>
  <c r="AJ29" i="76" s="1"/>
  <c r="AK29" i="76" s="1"/>
  <c r="AD29" i="76"/>
  <c r="G29" i="76" s="1"/>
  <c r="AA29" i="76"/>
  <c r="Y29" i="76"/>
  <c r="V29" i="76"/>
  <c r="R29" i="76"/>
  <c r="P29" i="76"/>
  <c r="K29" i="76"/>
  <c r="I29" i="76"/>
  <c r="H29" i="76"/>
  <c r="F29" i="76"/>
  <c r="E29" i="76"/>
  <c r="J29" i="76" s="1"/>
  <c r="T29" i="76" s="1"/>
  <c r="W29" i="76" s="1"/>
  <c r="D29" i="76"/>
  <c r="B29" i="76"/>
  <c r="AZ28" i="76"/>
  <c r="AM28" i="76"/>
  <c r="AL28" i="76"/>
  <c r="AI28" i="76"/>
  <c r="AJ28" i="76" s="1"/>
  <c r="AK28" i="76" s="1"/>
  <c r="AD28" i="76"/>
  <c r="AA28" i="76"/>
  <c r="Y28" i="76"/>
  <c r="V28" i="76"/>
  <c r="U28" i="76"/>
  <c r="R28" i="76"/>
  <c r="P28" i="76"/>
  <c r="K28" i="76"/>
  <c r="I28" i="76"/>
  <c r="H28" i="76"/>
  <c r="G28" i="76"/>
  <c r="F28" i="76"/>
  <c r="E28" i="76"/>
  <c r="D28" i="76"/>
  <c r="B28" i="76"/>
  <c r="AM27" i="76"/>
  <c r="AL27" i="76"/>
  <c r="AJ27" i="76"/>
  <c r="AK27" i="76" s="1"/>
  <c r="AI27" i="76"/>
  <c r="AD27" i="76"/>
  <c r="G27" i="76" s="1"/>
  <c r="AA27" i="76"/>
  <c r="Y27" i="76"/>
  <c r="W27" i="76"/>
  <c r="V27" i="76"/>
  <c r="U27" i="76"/>
  <c r="R27" i="76"/>
  <c r="P27" i="76"/>
  <c r="K27" i="76"/>
  <c r="I27" i="76"/>
  <c r="J27" i="76" s="1"/>
  <c r="T27" i="76" s="1"/>
  <c r="H27" i="76"/>
  <c r="F27" i="76"/>
  <c r="E27" i="76"/>
  <c r="D27" i="76"/>
  <c r="B27" i="76"/>
  <c r="AM26" i="76"/>
  <c r="AL26" i="76"/>
  <c r="AJ26" i="76"/>
  <c r="AK26" i="76" s="1"/>
  <c r="AI26" i="76"/>
  <c r="AD26" i="76"/>
  <c r="AA26" i="76"/>
  <c r="Y26" i="76"/>
  <c r="V26" i="76"/>
  <c r="U26" i="76"/>
  <c r="R26" i="76"/>
  <c r="P26" i="76"/>
  <c r="K26" i="76"/>
  <c r="I26" i="76"/>
  <c r="J26" i="76" s="1"/>
  <c r="T26" i="76" s="1"/>
  <c r="W26" i="76" s="1"/>
  <c r="H26" i="76"/>
  <c r="G26" i="76"/>
  <c r="F26" i="76"/>
  <c r="E26" i="76"/>
  <c r="D26" i="76"/>
  <c r="AM25" i="76"/>
  <c r="AL25" i="76"/>
  <c r="AJ25" i="76"/>
  <c r="AK25" i="76" s="1"/>
  <c r="AI25" i="76"/>
  <c r="AD25" i="76"/>
  <c r="AA25" i="76"/>
  <c r="Y25" i="76"/>
  <c r="V25" i="76"/>
  <c r="U25" i="76"/>
  <c r="R25" i="76"/>
  <c r="P25" i="76"/>
  <c r="K25" i="76"/>
  <c r="J25" i="76"/>
  <c r="T25" i="76" s="1"/>
  <c r="W25" i="76" s="1"/>
  <c r="I25" i="76"/>
  <c r="H25" i="76"/>
  <c r="G25" i="76"/>
  <c r="F25" i="76"/>
  <c r="E25" i="76"/>
  <c r="D25" i="76"/>
  <c r="B25" i="76"/>
  <c r="AM24" i="76"/>
  <c r="AL24" i="76"/>
  <c r="AI24" i="76"/>
  <c r="AJ24" i="76" s="1"/>
  <c r="AK24" i="76" s="1"/>
  <c r="AD24" i="76"/>
  <c r="G24" i="76" s="1"/>
  <c r="AA24" i="76"/>
  <c r="Y24" i="76"/>
  <c r="V24" i="76"/>
  <c r="R24" i="76"/>
  <c r="P24" i="76"/>
  <c r="K24" i="76"/>
  <c r="I24" i="76"/>
  <c r="H24" i="76"/>
  <c r="F24" i="76"/>
  <c r="E24" i="76"/>
  <c r="U24" i="76" s="1"/>
  <c r="D24" i="76"/>
  <c r="B24" i="76"/>
  <c r="AM23" i="76"/>
  <c r="AL23" i="76"/>
  <c r="AI23" i="76"/>
  <c r="AJ23" i="76" s="1"/>
  <c r="AD23" i="76"/>
  <c r="G23" i="76" s="1"/>
  <c r="Y23" i="76"/>
  <c r="V23" i="76"/>
  <c r="U23" i="76"/>
  <c r="R23" i="76"/>
  <c r="P23" i="76"/>
  <c r="K23" i="76"/>
  <c r="I23" i="76"/>
  <c r="J23" i="76" s="1"/>
  <c r="T23" i="76" s="1"/>
  <c r="W23" i="76" s="1"/>
  <c r="H23" i="76"/>
  <c r="F23" i="76"/>
  <c r="E23" i="76"/>
  <c r="D23" i="76"/>
  <c r="B23" i="76"/>
  <c r="Y22" i="76"/>
  <c r="B22" i="76"/>
  <c r="Y21" i="76"/>
  <c r="B21" i="76"/>
  <c r="AM20" i="76"/>
  <c r="AL20" i="76"/>
  <c r="AK20" i="76"/>
  <c r="AJ20" i="76"/>
  <c r="AI20" i="76"/>
  <c r="AH20" i="76"/>
  <c r="AG20" i="76"/>
  <c r="AF20" i="76"/>
  <c r="Y20" i="76" s="1"/>
  <c r="AE20" i="76"/>
  <c r="AD20" i="76"/>
  <c r="AC20" i="76"/>
  <c r="AB20" i="76"/>
  <c r="X20" i="76"/>
  <c r="W20" i="76"/>
  <c r="V20" i="76"/>
  <c r="U20" i="76"/>
  <c r="T20" i="76"/>
  <c r="S20" i="76"/>
  <c r="R20" i="76"/>
  <c r="Q20" i="76"/>
  <c r="P20" i="76"/>
  <c r="O20" i="76"/>
  <c r="N20" i="76"/>
  <c r="M20" i="76"/>
  <c r="L20" i="76"/>
  <c r="K20" i="76"/>
  <c r="J20" i="76"/>
  <c r="I20" i="76"/>
  <c r="H20" i="76"/>
  <c r="G20" i="76"/>
  <c r="F20" i="76"/>
  <c r="E20" i="76"/>
  <c r="B20" i="76"/>
  <c r="AM19" i="76"/>
  <c r="AL19" i="76"/>
  <c r="AK19" i="76"/>
  <c r="AJ19" i="76"/>
  <c r="AI19" i="76"/>
  <c r="AH19" i="76"/>
  <c r="AG19" i="76"/>
  <c r="AF19" i="76"/>
  <c r="AE19" i="76"/>
  <c r="AD19" i="76"/>
  <c r="AC19" i="76"/>
  <c r="AB19" i="76"/>
  <c r="Y19" i="76"/>
  <c r="AY55" i="76" s="1"/>
  <c r="X19" i="76"/>
  <c r="W19" i="76"/>
  <c r="V19" i="76"/>
  <c r="U19" i="76"/>
  <c r="T19" i="76"/>
  <c r="S19" i="76"/>
  <c r="R19" i="76"/>
  <c r="Q19" i="76"/>
  <c r="P19" i="76"/>
  <c r="O19" i="76"/>
  <c r="N19" i="76"/>
  <c r="BA20" i="76" s="1"/>
  <c r="M19" i="76"/>
  <c r="AZ20" i="76" s="1"/>
  <c r="L19" i="76"/>
  <c r="AY20" i="76" s="1"/>
  <c r="K19" i="76"/>
  <c r="J19" i="76"/>
  <c r="I19" i="76"/>
  <c r="H19" i="76"/>
  <c r="G19" i="76"/>
  <c r="F19" i="76"/>
  <c r="E19" i="76"/>
  <c r="B19" i="76"/>
  <c r="Y18" i="76"/>
  <c r="B18" i="76"/>
  <c r="Y17" i="76"/>
  <c r="B17" i="76"/>
  <c r="Y16" i="76"/>
  <c r="B16" i="76"/>
  <c r="AM15" i="76"/>
  <c r="Y15" i="76"/>
  <c r="B15" i="76"/>
  <c r="Y14" i="76"/>
  <c r="B14" i="76"/>
  <c r="Y13" i="76"/>
  <c r="B13" i="76"/>
  <c r="Y12" i="76"/>
  <c r="B12" i="76"/>
  <c r="B11" i="76"/>
  <c r="AM10" i="76"/>
  <c r="X10" i="76"/>
  <c r="B10" i="76"/>
  <c r="AY72" i="76" s="1"/>
  <c r="Y9" i="76"/>
  <c r="AZ56" i="76" s="1"/>
  <c r="AB8" i="76"/>
  <c r="Y8" i="76"/>
  <c r="BF7" i="76"/>
  <c r="AV7" i="76"/>
  <c r="AU7" i="76"/>
  <c r="AT7" i="76"/>
  <c r="AS7" i="76"/>
  <c r="AR7" i="76"/>
  <c r="AQ7" i="76"/>
  <c r="AP7" i="76"/>
  <c r="AO7" i="76"/>
  <c r="AN7" i="76"/>
  <c r="AM7" i="76"/>
  <c r="AL7" i="76"/>
  <c r="AK7" i="76"/>
  <c r="AJ7" i="76"/>
  <c r="AI7" i="76"/>
  <c r="AH7" i="76"/>
  <c r="AG7" i="76"/>
  <c r="AF7" i="76"/>
  <c r="AE7" i="76"/>
  <c r="AD7" i="76"/>
  <c r="AC7" i="76"/>
  <c r="AB7" i="76"/>
  <c r="BF6" i="76"/>
  <c r="AV6" i="76"/>
  <c r="AU6" i="76"/>
  <c r="AT6" i="76"/>
  <c r="AS6" i="76"/>
  <c r="AR6" i="76"/>
  <c r="AQ6" i="76"/>
  <c r="AP6" i="76"/>
  <c r="AO6" i="76"/>
  <c r="AN6" i="76"/>
  <c r="AM6" i="76"/>
  <c r="AL6" i="76"/>
  <c r="AK6" i="76"/>
  <c r="AJ6" i="76"/>
  <c r="AI6" i="76"/>
  <c r="AH6" i="76"/>
  <c r="AG6" i="76"/>
  <c r="AF6" i="76"/>
  <c r="AE6" i="76"/>
  <c r="AD6" i="76"/>
  <c r="AC6" i="76"/>
  <c r="AB6" i="76"/>
  <c r="BG3" i="76"/>
  <c r="BC2" i="76"/>
  <c r="BB2" i="76"/>
  <c r="BA2" i="76"/>
  <c r="AZ2" i="76"/>
  <c r="AY2" i="76"/>
  <c r="AX2" i="76"/>
  <c r="AV2" i="76"/>
  <c r="AU2" i="76"/>
  <c r="AT2" i="76"/>
  <c r="AS2" i="76"/>
  <c r="AR2" i="76"/>
  <c r="AQ2" i="76"/>
  <c r="AP2" i="76"/>
  <c r="AO2" i="76"/>
  <c r="AN2" i="76"/>
  <c r="AM2" i="76"/>
  <c r="AL2" i="76"/>
  <c r="AK2" i="76"/>
  <c r="AJ2" i="76"/>
  <c r="AI2" i="76"/>
  <c r="AH2" i="76"/>
  <c r="AG2" i="76"/>
  <c r="AF2" i="76"/>
  <c r="AE2" i="76"/>
  <c r="AD2" i="76"/>
  <c r="AC2" i="76"/>
  <c r="AB2" i="76"/>
  <c r="AA2" i="76"/>
  <c r="X2" i="76"/>
  <c r="W2" i="76"/>
  <c r="V2" i="76"/>
  <c r="U2" i="76"/>
  <c r="T2" i="76"/>
  <c r="S2" i="76"/>
  <c r="R2" i="76"/>
  <c r="Q2" i="76"/>
  <c r="P2" i="76"/>
  <c r="O2" i="76"/>
  <c r="N2" i="76"/>
  <c r="M2" i="76"/>
  <c r="L2" i="76"/>
  <c r="K2" i="76"/>
  <c r="J2" i="76"/>
  <c r="I2" i="76"/>
  <c r="H2" i="76"/>
  <c r="G2" i="76"/>
  <c r="F2" i="76"/>
  <c r="E2" i="76"/>
  <c r="D2" i="76"/>
  <c r="C2" i="76"/>
  <c r="B2" i="76"/>
  <c r="BG1" i="76"/>
  <c r="BF1" i="76"/>
  <c r="A1" i="76"/>
  <c r="BS38" i="84" l="1"/>
  <c r="J58" i="83"/>
  <c r="J59" i="83" s="1"/>
  <c r="M125" i="83"/>
  <c r="N94" i="83" s="1"/>
  <c r="AB6" i="83"/>
  <c r="BG3" i="83"/>
  <c r="O99" i="83"/>
  <c r="J134" i="83"/>
  <c r="W56" i="83"/>
  <c r="W57" i="83" s="1"/>
  <c r="W59" i="83" s="1"/>
  <c r="W60" i="83" s="1"/>
  <c r="Y125" i="83"/>
  <c r="X10" i="79"/>
  <c r="O37" i="79"/>
  <c r="O45" i="79"/>
  <c r="O46" i="79"/>
  <c r="H28" i="79"/>
  <c r="O35" i="79"/>
  <c r="O43" i="79"/>
  <c r="O34" i="79"/>
  <c r="N33" i="79"/>
  <c r="N40" i="79"/>
  <c r="O39" i="79"/>
  <c r="H18" i="79"/>
  <c r="N36" i="79"/>
  <c r="N44" i="79"/>
  <c r="O42" i="79"/>
  <c r="N41" i="79"/>
  <c r="O40" i="79"/>
  <c r="N39" i="79"/>
  <c r="N38" i="79"/>
  <c r="O38" i="79"/>
  <c r="N45" i="79"/>
  <c r="O36" i="79"/>
  <c r="O44" i="79"/>
  <c r="H29" i="79"/>
  <c r="N37" i="79"/>
  <c r="N35" i="79"/>
  <c r="N43" i="79"/>
  <c r="N34" i="79"/>
  <c r="N42" i="79"/>
  <c r="O33" i="79"/>
  <c r="O41" i="79"/>
  <c r="N46" i="79"/>
  <c r="M112" i="79"/>
  <c r="X8" i="79"/>
  <c r="H104" i="79"/>
  <c r="M90" i="79"/>
  <c r="K111" i="79"/>
  <c r="L111" i="79" s="1"/>
  <c r="M111" i="79" s="1"/>
  <c r="K117" i="79"/>
  <c r="L117" i="79" s="1"/>
  <c r="AQ3" i="79"/>
  <c r="K61" i="79"/>
  <c r="L61" i="79" s="1"/>
  <c r="M55" i="79" s="1"/>
  <c r="M65" i="79" s="1"/>
  <c r="K118" i="79"/>
  <c r="L118" i="79" s="1"/>
  <c r="M92" i="79"/>
  <c r="M35" i="79"/>
  <c r="M47" i="79" s="1"/>
  <c r="K30" i="79" s="1"/>
  <c r="K59" i="79"/>
  <c r="L59" i="79" s="1"/>
  <c r="K62" i="79"/>
  <c r="L62" i="79" s="1"/>
  <c r="K56" i="79"/>
  <c r="L56" i="79" s="1"/>
  <c r="M56" i="79" s="1"/>
  <c r="K120" i="79"/>
  <c r="L120" i="79" s="1"/>
  <c r="K114" i="79"/>
  <c r="L114" i="79" s="1"/>
  <c r="M114" i="79" s="1"/>
  <c r="Z102" i="78"/>
  <c r="Z103" i="78" s="1"/>
  <c r="AC131" i="78"/>
  <c r="AK127" i="78"/>
  <c r="AK119" i="78"/>
  <c r="AK111" i="78"/>
  <c r="AK128" i="78"/>
  <c r="AK120" i="78"/>
  <c r="AK112" i="78"/>
  <c r="AK124" i="78"/>
  <c r="AK116" i="78"/>
  <c r="AK121" i="78"/>
  <c r="AK113" i="78"/>
  <c r="AK129" i="78"/>
  <c r="AK126" i="78"/>
  <c r="AK118" i="78"/>
  <c r="AK123" i="78"/>
  <c r="AK115" i="78"/>
  <c r="AF97" i="78"/>
  <c r="AK125" i="78"/>
  <c r="AK117" i="78"/>
  <c r="AK122" i="78"/>
  <c r="AK114" i="78"/>
  <c r="AJ112" i="78"/>
  <c r="AJ131" i="78" s="1"/>
  <c r="AF96" i="78" s="1"/>
  <c r="AO6" i="78"/>
  <c r="M68" i="78"/>
  <c r="I33" i="78" s="1"/>
  <c r="N50" i="78"/>
  <c r="N54" i="78"/>
  <c r="N58" i="78"/>
  <c r="N62" i="78"/>
  <c r="N53" i="78"/>
  <c r="N61" i="78"/>
  <c r="N65" i="78"/>
  <c r="R49" i="78"/>
  <c r="R65" i="78"/>
  <c r="R66" i="78"/>
  <c r="N49" i="78"/>
  <c r="N57" i="78"/>
  <c r="R53" i="78"/>
  <c r="R57" i="78"/>
  <c r="R61" i="78"/>
  <c r="R50" i="78"/>
  <c r="R54" i="78"/>
  <c r="R58" i="78"/>
  <c r="R62" i="78"/>
  <c r="D18" i="78"/>
  <c r="I34" i="78"/>
  <c r="N52" i="78"/>
  <c r="R55" i="78"/>
  <c r="R60" i="78"/>
  <c r="F68" i="78"/>
  <c r="N64" i="78"/>
  <c r="R52" i="78"/>
  <c r="N59" i="78"/>
  <c r="N56" i="78"/>
  <c r="R59" i="78"/>
  <c r="N51" i="78"/>
  <c r="N66" i="78"/>
  <c r="R64" i="78"/>
  <c r="N48" i="78"/>
  <c r="R51" i="78"/>
  <c r="R56" i="78"/>
  <c r="N63" i="78"/>
  <c r="N60" i="78"/>
  <c r="R63" i="78"/>
  <c r="R48" i="78"/>
  <c r="N55" i="78"/>
  <c r="W193" i="78"/>
  <c r="W29" i="78"/>
  <c r="M150" i="78"/>
  <c r="I115" i="78" s="1"/>
  <c r="M190" i="78"/>
  <c r="A160" i="78"/>
  <c r="V160" i="78" s="1"/>
  <c r="W10" i="78" s="1"/>
  <c r="M67" i="78"/>
  <c r="C38" i="78"/>
  <c r="W70" i="78"/>
  <c r="C109" i="78"/>
  <c r="M149" i="78"/>
  <c r="C82" i="78"/>
  <c r="W152" i="78"/>
  <c r="W111" i="78"/>
  <c r="C201" i="78"/>
  <c r="C81" i="78"/>
  <c r="C218" i="78"/>
  <c r="M213" i="78" s="1"/>
  <c r="M217" i="78" s="1"/>
  <c r="M171" i="78"/>
  <c r="M191" i="78" s="1"/>
  <c r="I156" i="78" s="1"/>
  <c r="C191" i="78"/>
  <c r="C150" i="78"/>
  <c r="C162" i="78"/>
  <c r="J159" i="78"/>
  <c r="O85" i="78"/>
  <c r="M108" i="78"/>
  <c r="AG161" i="76"/>
  <c r="AG133" i="76"/>
  <c r="AE227" i="76"/>
  <c r="AH161" i="76"/>
  <c r="K161" i="76" s="1"/>
  <c r="AF227" i="76"/>
  <c r="Y227" i="76" s="1"/>
  <c r="AG74" i="76"/>
  <c r="AG46" i="76"/>
  <c r="AH75" i="76"/>
  <c r="K75" i="76" s="1"/>
  <c r="AH16" i="76"/>
  <c r="AG162" i="76"/>
  <c r="AG45" i="76"/>
  <c r="AG191" i="76"/>
  <c r="AG104" i="76"/>
  <c r="K107" i="76"/>
  <c r="J124" i="76"/>
  <c r="J158" i="76"/>
  <c r="J320" i="76"/>
  <c r="J371" i="76"/>
  <c r="J387" i="76"/>
  <c r="AI91" i="76"/>
  <c r="AB74" i="76" s="1"/>
  <c r="AJ82" i="76"/>
  <c r="AK82" i="76" s="1"/>
  <c r="AJ178" i="76"/>
  <c r="AK168" i="76"/>
  <c r="AK197" i="76"/>
  <c r="AJ217" i="76"/>
  <c r="J268" i="76"/>
  <c r="J368" i="76"/>
  <c r="J384" i="76"/>
  <c r="J267" i="76"/>
  <c r="J367" i="76"/>
  <c r="J383" i="76"/>
  <c r="J328" i="76"/>
  <c r="T328" i="76" s="1"/>
  <c r="W328" i="76" s="1"/>
  <c r="J366" i="76"/>
  <c r="J382" i="76"/>
  <c r="AJ175" i="76"/>
  <c r="AK175" i="76"/>
  <c r="J264" i="76"/>
  <c r="T264" i="76" s="1"/>
  <c r="W264" i="76" s="1"/>
  <c r="J365" i="76"/>
  <c r="J381" i="76"/>
  <c r="AK23" i="76"/>
  <c r="AJ33" i="76"/>
  <c r="J364" i="76"/>
  <c r="J380" i="76"/>
  <c r="J400" i="76"/>
  <c r="J291" i="76"/>
  <c r="J363" i="76"/>
  <c r="J379" i="76"/>
  <c r="J395" i="76"/>
  <c r="J81" i="76"/>
  <c r="T81" i="76" s="1"/>
  <c r="W81" i="76" s="1"/>
  <c r="AJ113" i="76"/>
  <c r="AK113" i="76"/>
  <c r="AL209" i="76"/>
  <c r="J290" i="76"/>
  <c r="J362" i="76"/>
  <c r="J378" i="76"/>
  <c r="J394" i="76"/>
  <c r="J72" i="76"/>
  <c r="J377" i="76"/>
  <c r="J393" i="76"/>
  <c r="J28" i="76"/>
  <c r="T28" i="76" s="1"/>
  <c r="W28" i="76" s="1"/>
  <c r="J71" i="76"/>
  <c r="J376" i="76"/>
  <c r="J392" i="76"/>
  <c r="AG14" i="76"/>
  <c r="AH15" i="76"/>
  <c r="AJ61" i="76"/>
  <c r="AJ62" i="76" s="1"/>
  <c r="J70" i="76"/>
  <c r="J80" i="76"/>
  <c r="AK89" i="76"/>
  <c r="AJ89" i="76"/>
  <c r="AH190" i="76"/>
  <c r="K190" i="76" s="1"/>
  <c r="AH191" i="76"/>
  <c r="K191" i="76" s="1"/>
  <c r="AG190" i="76"/>
  <c r="J375" i="76"/>
  <c r="J391" i="76"/>
  <c r="J69" i="76"/>
  <c r="J79" i="76"/>
  <c r="J88" i="76"/>
  <c r="J112" i="76"/>
  <c r="T112" i="76" s="1"/>
  <c r="W112" i="76" s="1"/>
  <c r="J240" i="76"/>
  <c r="J374" i="76"/>
  <c r="J390" i="76"/>
  <c r="AG16" i="76"/>
  <c r="AK140" i="76"/>
  <c r="AJ140" i="76"/>
  <c r="AJ149" i="76" s="1"/>
  <c r="AI149" i="76"/>
  <c r="AB132" i="76" s="1"/>
  <c r="J373" i="76"/>
  <c r="J389" i="76"/>
  <c r="B26" i="76"/>
  <c r="AJ86" i="76"/>
  <c r="AK86" i="76"/>
  <c r="J159" i="76"/>
  <c r="J372" i="76"/>
  <c r="J388" i="76"/>
  <c r="U58" i="76"/>
  <c r="J58" i="76"/>
  <c r="T58" i="76" s="1"/>
  <c r="W58" i="76" s="1"/>
  <c r="AH73" i="76"/>
  <c r="K73" i="76" s="1"/>
  <c r="AH72" i="76"/>
  <c r="K72" i="76" s="1"/>
  <c r="AG72" i="76"/>
  <c r="AK110" i="76"/>
  <c r="J123" i="76"/>
  <c r="J157" i="76"/>
  <c r="J307" i="76"/>
  <c r="J319" i="76"/>
  <c r="J370" i="76"/>
  <c r="J386" i="76"/>
  <c r="AK85" i="76"/>
  <c r="AJ85" i="76"/>
  <c r="AI120" i="76"/>
  <c r="AB103" i="76" s="1"/>
  <c r="AK81" i="76"/>
  <c r="AH103" i="76"/>
  <c r="K103" i="76" s="1"/>
  <c r="AG103" i="76"/>
  <c r="AJ115" i="76"/>
  <c r="AJ120" i="76" s="1"/>
  <c r="J128" i="76"/>
  <c r="J135" i="76"/>
  <c r="AH159" i="76"/>
  <c r="K159" i="76" s="1"/>
  <c r="AH160" i="76"/>
  <c r="K160" i="76" s="1"/>
  <c r="B206" i="76"/>
  <c r="J232" i="76"/>
  <c r="J252" i="76"/>
  <c r="J310" i="76"/>
  <c r="AK88" i="76"/>
  <c r="AJ88" i="76"/>
  <c r="AJ227" i="76"/>
  <c r="AH17" i="76"/>
  <c r="J84" i="76"/>
  <c r="T84" i="76" s="1"/>
  <c r="W84" i="76" s="1"/>
  <c r="J91" i="76"/>
  <c r="J127" i="76"/>
  <c r="J133" i="76"/>
  <c r="AJ208" i="76"/>
  <c r="AK208" i="76" s="1"/>
  <c r="AL208" i="76" s="1"/>
  <c r="J231" i="76"/>
  <c r="J293" i="76"/>
  <c r="T293" i="76" s="1"/>
  <c r="W293" i="76" s="1"/>
  <c r="J309" i="76"/>
  <c r="J289" i="76"/>
  <c r="J305" i="76"/>
  <c r="J323" i="76"/>
  <c r="T323" i="76" s="1"/>
  <c r="W323" i="76" s="1"/>
  <c r="J337" i="76"/>
  <c r="AJ32" i="76"/>
  <c r="AG132" i="76"/>
  <c r="AH133" i="76"/>
  <c r="K133" i="76" s="1"/>
  <c r="J137" i="76"/>
  <c r="AJ141" i="76"/>
  <c r="J206" i="76"/>
  <c r="J251" i="76"/>
  <c r="J263" i="76"/>
  <c r="T263" i="76" s="1"/>
  <c r="W263" i="76" s="1"/>
  <c r="J288" i="76"/>
  <c r="J304" i="76"/>
  <c r="J322" i="76"/>
  <c r="T322" i="76" s="1"/>
  <c r="W322" i="76" s="1"/>
  <c r="J338" i="76"/>
  <c r="AG130" i="76"/>
  <c r="AJ148" i="76"/>
  <c r="J155" i="76"/>
  <c r="AH188" i="76"/>
  <c r="K188" i="76" s="1"/>
  <c r="AJ200" i="76"/>
  <c r="AK200" i="76" s="1"/>
  <c r="J250" i="76"/>
  <c r="J262" i="76"/>
  <c r="T262" i="76" s="1"/>
  <c r="W262" i="76" s="1"/>
  <c r="J287" i="76"/>
  <c r="J303" i="76"/>
  <c r="J321" i="76"/>
  <c r="T321" i="76" s="1"/>
  <c r="W321" i="76" s="1"/>
  <c r="J339" i="76"/>
  <c r="AG17" i="76"/>
  <c r="AK52" i="76"/>
  <c r="AI62" i="76"/>
  <c r="AB45" i="76" s="1"/>
  <c r="AJ90" i="76"/>
  <c r="AK90" i="76"/>
  <c r="J96" i="76"/>
  <c r="AH130" i="76"/>
  <c r="K130" i="76" s="1"/>
  <c r="J140" i="76"/>
  <c r="T140" i="76" s="1"/>
  <c r="W140" i="76" s="1"/>
  <c r="J154" i="76"/>
  <c r="B169" i="76"/>
  <c r="J175" i="76"/>
  <c r="J178" i="76"/>
  <c r="J199" i="76"/>
  <c r="T199" i="76" s="1"/>
  <c r="W199" i="76" s="1"/>
  <c r="AH227" i="76"/>
  <c r="K227" i="76" s="1"/>
  <c r="B233" i="76"/>
  <c r="J249" i="76"/>
  <c r="J260" i="76"/>
  <c r="T260" i="76" s="1"/>
  <c r="W260" i="76" s="1"/>
  <c r="J286" i="76"/>
  <c r="J302" i="76"/>
  <c r="J24" i="76"/>
  <c r="T24" i="76" s="1"/>
  <c r="W24" i="76" s="1"/>
  <c r="U29" i="76"/>
  <c r="AH45" i="76"/>
  <c r="K45" i="76" s="1"/>
  <c r="AH46" i="76"/>
  <c r="K46" i="76" s="1"/>
  <c r="J65" i="76"/>
  <c r="J166" i="76"/>
  <c r="AK215" i="76"/>
  <c r="AK216" i="76"/>
  <c r="AL216" i="76" s="1"/>
  <c r="J282" i="76"/>
  <c r="T282" i="76" s="1"/>
  <c r="W282" i="76" s="1"/>
  <c r="J296" i="76"/>
  <c r="T296" i="76" s="1"/>
  <c r="W296" i="76" s="1"/>
  <c r="J313" i="76"/>
  <c r="AH43" i="76"/>
  <c r="K43" i="76" s="1"/>
  <c r="AG43" i="76"/>
  <c r="J61" i="76"/>
  <c r="J82" i="76"/>
  <c r="T82" i="76" s="1"/>
  <c r="W82" i="76" s="1"/>
  <c r="J164" i="76"/>
  <c r="AG233" i="76"/>
  <c r="J285" i="76"/>
  <c r="AH44" i="76"/>
  <c r="K44" i="76" s="1"/>
  <c r="AH101" i="76"/>
  <c r="K101" i="76" s="1"/>
  <c r="AH102" i="76"/>
  <c r="K102" i="76" s="1"/>
  <c r="AK114" i="76"/>
  <c r="AJ114" i="76"/>
  <c r="AH132" i="76"/>
  <c r="K132" i="76" s="1"/>
  <c r="J163" i="76"/>
  <c r="J172" i="76"/>
  <c r="T172" i="76" s="1"/>
  <c r="W172" i="76" s="1"/>
  <c r="J210" i="76"/>
  <c r="J247" i="76"/>
  <c r="J258" i="76"/>
  <c r="J284" i="76"/>
  <c r="J300" i="76"/>
  <c r="T300" i="76" s="1"/>
  <c r="W300" i="76" s="1"/>
  <c r="J316" i="76"/>
  <c r="J352" i="76"/>
  <c r="AI33" i="76"/>
  <c r="AB16" i="76" s="1"/>
  <c r="B53" i="76"/>
  <c r="AJ116" i="76"/>
  <c r="AH162" i="76"/>
  <c r="K162" i="76" s="1"/>
  <c r="J168" i="76"/>
  <c r="T168" i="76" s="1"/>
  <c r="W168" i="76" s="1"/>
  <c r="J246" i="76"/>
  <c r="J257" i="76"/>
  <c r="J315" i="76"/>
  <c r="J30" i="76"/>
  <c r="T30" i="76" s="1"/>
  <c r="W30" i="76" s="1"/>
  <c r="J66" i="76"/>
  <c r="AG75" i="76"/>
  <c r="AK119" i="76"/>
  <c r="AJ119" i="76"/>
  <c r="J148" i="76"/>
  <c r="J167" i="76"/>
  <c r="AI178" i="76"/>
  <c r="AB161" i="76" s="1"/>
  <c r="AJ170" i="76"/>
  <c r="AK170" i="76" s="1"/>
  <c r="AI217" i="76"/>
  <c r="AB190" i="76" s="1"/>
  <c r="J200" i="76"/>
  <c r="T200" i="76" s="1"/>
  <c r="W200" i="76" s="1"/>
  <c r="J283" i="76"/>
  <c r="T283" i="76" s="1"/>
  <c r="W283" i="76" s="1"/>
  <c r="J314" i="76"/>
  <c r="J64" i="76"/>
  <c r="J74" i="76"/>
  <c r="J75" i="76"/>
  <c r="J90" i="76"/>
  <c r="J95" i="76"/>
  <c r="J130" i="76"/>
  <c r="J169" i="76"/>
  <c r="T169" i="76" s="1"/>
  <c r="W169" i="76" s="1"/>
  <c r="J173" i="76"/>
  <c r="T173" i="76" s="1"/>
  <c r="W173" i="76" s="1"/>
  <c r="J312" i="76"/>
  <c r="J183" i="76"/>
  <c r="AJ213" i="76"/>
  <c r="AK213" i="76" s="1"/>
  <c r="AJ207" i="76"/>
  <c r="AK207" i="76" s="1"/>
  <c r="AL207" i="76" s="1"/>
  <c r="J274" i="76"/>
  <c r="J275" i="76"/>
  <c r="T275" i="76" s="1"/>
  <c r="W275" i="76" s="1"/>
  <c r="AH14" i="76"/>
  <c r="AJ145" i="76"/>
  <c r="J194" i="76"/>
  <c r="AJ199" i="76"/>
  <c r="AK199" i="76" s="1"/>
  <c r="J276" i="76"/>
  <c r="T276" i="76" s="1"/>
  <c r="W276" i="76" s="1"/>
  <c r="J278" i="76"/>
  <c r="T278" i="76" s="1"/>
  <c r="W278" i="76" s="1"/>
  <c r="J331" i="76"/>
  <c r="J256" i="76"/>
  <c r="AH74" i="76"/>
  <c r="K74" i="76" s="1"/>
  <c r="J211" i="76"/>
  <c r="J255" i="76"/>
  <c r="J265" i="76"/>
  <c r="T265" i="76" s="1"/>
  <c r="W265" i="76" s="1"/>
  <c r="J298" i="76"/>
  <c r="T298" i="76" s="1"/>
  <c r="W298" i="76" s="1"/>
  <c r="J46" i="76"/>
  <c r="AH104" i="76"/>
  <c r="K104" i="76" s="1"/>
  <c r="J110" i="76"/>
  <c r="T110" i="76" s="1"/>
  <c r="W110" i="76" s="1"/>
  <c r="AJ147" i="76"/>
  <c r="J152" i="76"/>
  <c r="J207" i="76"/>
  <c r="J233" i="76"/>
  <c r="J324" i="76"/>
  <c r="T324" i="76" s="1"/>
  <c r="W324" i="76" s="1"/>
  <c r="J153" i="76"/>
  <c r="J243" i="76"/>
  <c r="J78" i="76"/>
  <c r="J109" i="76"/>
  <c r="J113" i="76"/>
  <c r="J151" i="76"/>
  <c r="AJ201" i="76"/>
  <c r="AK201" i="76" s="1"/>
  <c r="J356" i="76"/>
  <c r="J223" i="76"/>
  <c r="J348" i="76"/>
  <c r="J216" i="76"/>
  <c r="J222" i="76"/>
  <c r="J340" i="76"/>
  <c r="BS39" i="84" l="1"/>
  <c r="J60" i="83"/>
  <c r="J61" i="83" s="1"/>
  <c r="J135" i="83"/>
  <c r="J137" i="83" s="1"/>
  <c r="H85" i="79"/>
  <c r="H86" i="79"/>
  <c r="N47" i="79"/>
  <c r="N48" i="79" s="1"/>
  <c r="M122" i="79"/>
  <c r="G18" i="79"/>
  <c r="S18" i="79"/>
  <c r="T24" i="79" s="1"/>
  <c r="M104" i="79"/>
  <c r="K87" i="79" s="1"/>
  <c r="Z104" i="78"/>
  <c r="AG99" i="78" s="1"/>
  <c r="W6" i="78"/>
  <c r="R147" i="78"/>
  <c r="R134" i="78"/>
  <c r="R142" i="78"/>
  <c r="R146" i="78"/>
  <c r="F150" i="78"/>
  <c r="I116" i="78"/>
  <c r="R131" i="78"/>
  <c r="R135" i="78"/>
  <c r="R139" i="78"/>
  <c r="R143" i="78"/>
  <c r="R130" i="78"/>
  <c r="R138" i="78"/>
  <c r="N130" i="78"/>
  <c r="N134" i="78"/>
  <c r="N138" i="78"/>
  <c r="N142" i="78"/>
  <c r="N146" i="78"/>
  <c r="R136" i="78"/>
  <c r="N148" i="78"/>
  <c r="D22" i="78"/>
  <c r="N147" i="78"/>
  <c r="N144" i="78"/>
  <c r="R145" i="78"/>
  <c r="R132" i="78"/>
  <c r="N139" i="78"/>
  <c r="N136" i="78"/>
  <c r="N141" i="78"/>
  <c r="N131" i="78"/>
  <c r="R144" i="78"/>
  <c r="R141" i="78"/>
  <c r="N133" i="78"/>
  <c r="R133" i="78"/>
  <c r="N140" i="78"/>
  <c r="R148" i="78"/>
  <c r="R137" i="78"/>
  <c r="N143" i="78"/>
  <c r="N145" i="78"/>
  <c r="N135" i="78"/>
  <c r="N132" i="78"/>
  <c r="N137" i="78"/>
  <c r="R140" i="78"/>
  <c r="C202" i="78"/>
  <c r="M197" i="78" s="1"/>
  <c r="M199" i="78" s="1"/>
  <c r="Q18" i="78"/>
  <c r="S18" i="78"/>
  <c r="R107" i="78"/>
  <c r="R91" i="78"/>
  <c r="R95" i="78"/>
  <c r="R99" i="78"/>
  <c r="R103" i="78"/>
  <c r="R90" i="78"/>
  <c r="N97" i="78"/>
  <c r="R89" i="78"/>
  <c r="N90" i="78"/>
  <c r="N94" i="78"/>
  <c r="N98" i="78"/>
  <c r="N102" i="78"/>
  <c r="N106" i="78"/>
  <c r="N93" i="78"/>
  <c r="N101" i="78"/>
  <c r="N105" i="78"/>
  <c r="I75" i="78"/>
  <c r="R94" i="78"/>
  <c r="R98" i="78"/>
  <c r="R102" i="78"/>
  <c r="R106" i="78"/>
  <c r="R93" i="78"/>
  <c r="N100" i="78"/>
  <c r="R92" i="78"/>
  <c r="N95" i="78"/>
  <c r="R105" i="78"/>
  <c r="N89" i="78"/>
  <c r="R100" i="78"/>
  <c r="N107" i="78"/>
  <c r="N92" i="78"/>
  <c r="R97" i="78"/>
  <c r="N104" i="78"/>
  <c r="D20" i="78"/>
  <c r="D26" i="78" s="1"/>
  <c r="N99" i="78"/>
  <c r="N91" i="78"/>
  <c r="N103" i="78"/>
  <c r="R104" i="78"/>
  <c r="N96" i="78"/>
  <c r="R101" i="78"/>
  <c r="F109" i="78"/>
  <c r="R96" i="78"/>
  <c r="C40" i="78"/>
  <c r="C41" i="78" s="1"/>
  <c r="R172" i="78"/>
  <c r="R176" i="78"/>
  <c r="R180" i="78"/>
  <c r="R184" i="78"/>
  <c r="R188" i="78"/>
  <c r="R171" i="78"/>
  <c r="R175" i="78"/>
  <c r="R183" i="78"/>
  <c r="N182" i="78"/>
  <c r="N171" i="78"/>
  <c r="N175" i="78"/>
  <c r="N179" i="78"/>
  <c r="N183" i="78"/>
  <c r="N187" i="78"/>
  <c r="R179" i="78"/>
  <c r="D24" i="78"/>
  <c r="R187" i="78"/>
  <c r="F191" i="78"/>
  <c r="N174" i="78"/>
  <c r="N178" i="78"/>
  <c r="N186" i="78"/>
  <c r="N176" i="78"/>
  <c r="N181" i="78"/>
  <c r="R174" i="78"/>
  <c r="R181" i="78"/>
  <c r="R186" i="78"/>
  <c r="N180" i="78"/>
  <c r="R189" i="78"/>
  <c r="N173" i="78"/>
  <c r="N188" i="78"/>
  <c r="N185" i="78"/>
  <c r="R185" i="78"/>
  <c r="R173" i="78"/>
  <c r="R178" i="78"/>
  <c r="I157" i="78"/>
  <c r="N177" i="78"/>
  <c r="N172" i="78"/>
  <c r="N189" i="78"/>
  <c r="R177" i="78"/>
  <c r="R182" i="78"/>
  <c r="N184" i="78"/>
  <c r="J77" i="78"/>
  <c r="AG234" i="76"/>
  <c r="AJ91" i="76"/>
  <c r="BS40" i="84" l="1"/>
  <c r="BW5" i="84" s="1"/>
  <c r="J138" i="83"/>
  <c r="J140" i="83" s="1"/>
  <c r="P28" i="79"/>
  <c r="R30" i="79" s="1"/>
  <c r="T36" i="79"/>
  <c r="R37" i="79"/>
  <c r="R45" i="79"/>
  <c r="R46" i="79"/>
  <c r="T33" i="79"/>
  <c r="R43" i="79"/>
  <c r="R41" i="79"/>
  <c r="R38" i="79"/>
  <c r="R36" i="79"/>
  <c r="R42" i="79"/>
  <c r="T38" i="79"/>
  <c r="S64" i="79" s="1"/>
  <c r="T64" i="79" s="1"/>
  <c r="R44" i="79"/>
  <c r="T46" i="79"/>
  <c r="T39" i="79"/>
  <c r="R40" i="79"/>
  <c r="R39" i="79"/>
  <c r="T40" i="79"/>
  <c r="T34" i="79"/>
  <c r="S58" i="79" s="1"/>
  <c r="T58" i="79" s="1"/>
  <c r="T42" i="79"/>
  <c r="T44" i="79"/>
  <c r="T43" i="79"/>
  <c r="R35" i="79"/>
  <c r="T41" i="79"/>
  <c r="R34" i="79"/>
  <c r="T37" i="79"/>
  <c r="T45" i="79"/>
  <c r="T35" i="79"/>
  <c r="R33" i="79"/>
  <c r="C24" i="78"/>
  <c r="C22" i="78"/>
  <c r="C18" i="78"/>
  <c r="C20" i="78"/>
  <c r="Q22" i="78"/>
  <c r="S22" i="78"/>
  <c r="Q24" i="78"/>
  <c r="S24" i="78"/>
  <c r="W8" i="78"/>
  <c r="Q20" i="78"/>
  <c r="S20" i="78"/>
  <c r="Q26" i="78"/>
  <c r="S46" i="78"/>
  <c r="C42" i="78"/>
  <c r="J36" i="78" s="1"/>
  <c r="AG235" i="76"/>
  <c r="AG236" i="76" s="1"/>
  <c r="BW4" i="84" l="1"/>
  <c r="BW3" i="84"/>
  <c r="J141" i="83"/>
  <c r="J143" i="83" s="1"/>
  <c r="J144" i="83" s="1"/>
  <c r="S61" i="79"/>
  <c r="S55" i="79"/>
  <c r="T55" i="79" s="1"/>
  <c r="S62" i="79"/>
  <c r="S59" i="79"/>
  <c r="S56" i="79"/>
  <c r="S57" i="79"/>
  <c r="S63" i="79"/>
  <c r="S60" i="79"/>
  <c r="S54" i="79"/>
  <c r="T54" i="79" s="1"/>
  <c r="T47" i="79"/>
  <c r="S68" i="78"/>
  <c r="T52" i="78"/>
  <c r="T53" i="78"/>
  <c r="T60" i="78"/>
  <c r="T49" i="78"/>
  <c r="T65" i="78"/>
  <c r="T57" i="78"/>
  <c r="T48" i="78"/>
  <c r="T66" i="78"/>
  <c r="T58" i="78"/>
  <c r="T56" i="78"/>
  <c r="T51" i="78"/>
  <c r="T61" i="78"/>
  <c r="T55" i="78"/>
  <c r="T59" i="78"/>
  <c r="T63" i="78"/>
  <c r="T50" i="78"/>
  <c r="T54" i="78"/>
  <c r="T64" i="78"/>
  <c r="T62" i="78"/>
  <c r="S87" i="78"/>
  <c r="S169" i="78"/>
  <c r="C26" i="78"/>
  <c r="S128" i="78"/>
  <c r="S26" i="78"/>
  <c r="T18" i="78" s="1"/>
  <c r="AG237" i="76"/>
  <c r="AG241" i="76" s="1"/>
  <c r="AG238" i="76"/>
  <c r="BF418" i="73"/>
  <c r="BD418" i="73"/>
  <c r="V8" i="73"/>
  <c r="M8" i="73"/>
  <c r="D8" i="73"/>
  <c r="BE7" i="73"/>
  <c r="BE6" i="73"/>
  <c r="BB2" i="73"/>
  <c r="BA2" i="73"/>
  <c r="AZ2" i="73"/>
  <c r="AY2" i="73"/>
  <c r="AX2" i="73"/>
  <c r="AW2" i="73"/>
  <c r="AV2" i="73"/>
  <c r="AU2" i="73"/>
  <c r="AT2" i="73"/>
  <c r="AS2" i="73"/>
  <c r="AR2" i="73"/>
  <c r="AQ2" i="73"/>
  <c r="AP2" i="73"/>
  <c r="AO2" i="73"/>
  <c r="AN2" i="73"/>
  <c r="AM2" i="73"/>
  <c r="AL2" i="73"/>
  <c r="AK2" i="73"/>
  <c r="AJ2" i="73"/>
  <c r="AI2" i="73"/>
  <c r="AH2" i="73"/>
  <c r="AG2" i="73"/>
  <c r="AF2" i="73"/>
  <c r="AE2" i="73"/>
  <c r="BF1" i="73"/>
  <c r="BE1" i="73"/>
  <c r="BB1" i="73"/>
  <c r="BA1" i="73"/>
  <c r="AZ1" i="73"/>
  <c r="AY1" i="73"/>
  <c r="AX1" i="73"/>
  <c r="AW1" i="73"/>
  <c r="AV1" i="73"/>
  <c r="AU1" i="73"/>
  <c r="AT1" i="73"/>
  <c r="AS1" i="73"/>
  <c r="AR1" i="73"/>
  <c r="AQ1" i="73"/>
  <c r="AP1" i="73"/>
  <c r="AO1" i="73"/>
  <c r="AN1" i="73"/>
  <c r="AM1" i="73"/>
  <c r="AL1" i="73"/>
  <c r="AK1" i="73"/>
  <c r="AJ1" i="73"/>
  <c r="AI1" i="73"/>
  <c r="AH1" i="73"/>
  <c r="AG1" i="73"/>
  <c r="AF1" i="73"/>
  <c r="AE1" i="73"/>
  <c r="AD1" i="73"/>
  <c r="A1" i="73"/>
  <c r="DT7" i="8"/>
  <c r="DT6" i="8"/>
  <c r="Q131" i="69"/>
  <c r="V144" i="69"/>
  <c r="AG143" i="69"/>
  <c r="AF143" i="69"/>
  <c r="AE143" i="69"/>
  <c r="AG142" i="69"/>
  <c r="AF142" i="69"/>
  <c r="AE142" i="69"/>
  <c r="AG141" i="69"/>
  <c r="AF141" i="69"/>
  <c r="AE141" i="69"/>
  <c r="AG140" i="69"/>
  <c r="AF140" i="69"/>
  <c r="AF144" i="69" s="1"/>
  <c r="AE140" i="69"/>
  <c r="AG131" i="69"/>
  <c r="AG129" i="69"/>
  <c r="AF127" i="69"/>
  <c r="Y129" i="69" s="1"/>
  <c r="W400" i="66"/>
  <c r="J400" i="66"/>
  <c r="W399" i="66"/>
  <c r="J399" i="66"/>
  <c r="W398" i="66"/>
  <c r="J398" i="66"/>
  <c r="W397" i="66"/>
  <c r="J397" i="66"/>
  <c r="W396" i="66"/>
  <c r="J396" i="66"/>
  <c r="W395" i="66"/>
  <c r="J395" i="66"/>
  <c r="W394" i="66"/>
  <c r="J394" i="66"/>
  <c r="W393" i="66"/>
  <c r="J393" i="66"/>
  <c r="W392" i="66"/>
  <c r="J392" i="66"/>
  <c r="W391" i="66"/>
  <c r="J391" i="66"/>
  <c r="W390" i="66"/>
  <c r="J390" i="66"/>
  <c r="W389" i="66"/>
  <c r="J389" i="66"/>
  <c r="W388" i="66"/>
  <c r="J388" i="66"/>
  <c r="W387" i="66"/>
  <c r="J387" i="66"/>
  <c r="W386" i="66"/>
  <c r="J386" i="66"/>
  <c r="W385" i="66"/>
  <c r="J385" i="66"/>
  <c r="W384" i="66"/>
  <c r="J384" i="66"/>
  <c r="W383" i="66"/>
  <c r="J383" i="66"/>
  <c r="W382" i="66"/>
  <c r="J382" i="66"/>
  <c r="W381" i="66"/>
  <c r="J381" i="66"/>
  <c r="W380" i="66"/>
  <c r="J380" i="66"/>
  <c r="W379" i="66"/>
  <c r="J379" i="66"/>
  <c r="W378" i="66"/>
  <c r="J378" i="66"/>
  <c r="W377" i="66"/>
  <c r="J377" i="66"/>
  <c r="W376" i="66"/>
  <c r="J376" i="66"/>
  <c r="W375" i="66"/>
  <c r="J375" i="66"/>
  <c r="W374" i="66"/>
  <c r="J374" i="66"/>
  <c r="W373" i="66"/>
  <c r="J373" i="66"/>
  <c r="W372" i="66"/>
  <c r="J372" i="66"/>
  <c r="W371" i="66"/>
  <c r="J371" i="66"/>
  <c r="W370" i="66"/>
  <c r="J370" i="66"/>
  <c r="W369" i="66"/>
  <c r="J369" i="66"/>
  <c r="W368" i="66"/>
  <c r="J368" i="66"/>
  <c r="W367" i="66"/>
  <c r="J367" i="66"/>
  <c r="W366" i="66"/>
  <c r="J366" i="66"/>
  <c r="W365" i="66"/>
  <c r="J365" i="66"/>
  <c r="W364" i="66"/>
  <c r="J364" i="66"/>
  <c r="W363" i="66"/>
  <c r="J363" i="66"/>
  <c r="W362" i="66"/>
  <c r="J362" i="66"/>
  <c r="W361" i="66"/>
  <c r="J361" i="66"/>
  <c r="W360" i="66"/>
  <c r="J360" i="66"/>
  <c r="W359" i="66"/>
  <c r="J359" i="66"/>
  <c r="W358" i="66"/>
  <c r="J358" i="66"/>
  <c r="W357" i="66"/>
  <c r="J357" i="66"/>
  <c r="W356" i="66"/>
  <c r="J356" i="66"/>
  <c r="W355" i="66"/>
  <c r="J355" i="66"/>
  <c r="W354" i="66"/>
  <c r="J354" i="66"/>
  <c r="W353" i="66"/>
  <c r="J353" i="66"/>
  <c r="W352" i="66"/>
  <c r="J352" i="66"/>
  <c r="W351" i="66"/>
  <c r="J351" i="66"/>
  <c r="W350" i="66"/>
  <c r="J350" i="66"/>
  <c r="W349" i="66"/>
  <c r="J349" i="66"/>
  <c r="W348" i="66"/>
  <c r="J348" i="66"/>
  <c r="W347" i="66"/>
  <c r="J347" i="66"/>
  <c r="W346" i="66"/>
  <c r="J346" i="66"/>
  <c r="W345" i="66"/>
  <c r="J345" i="66"/>
  <c r="W344" i="66"/>
  <c r="J344" i="66"/>
  <c r="W343" i="66"/>
  <c r="J343" i="66"/>
  <c r="W342" i="66"/>
  <c r="J342" i="66"/>
  <c r="W341" i="66"/>
  <c r="J341" i="66"/>
  <c r="W340" i="66"/>
  <c r="J340" i="66"/>
  <c r="W339" i="66"/>
  <c r="J339" i="66"/>
  <c r="W338" i="66"/>
  <c r="J338" i="66"/>
  <c r="W337" i="66"/>
  <c r="J337" i="66"/>
  <c r="W336" i="66"/>
  <c r="J336" i="66"/>
  <c r="W335" i="66"/>
  <c r="J335" i="66"/>
  <c r="W334" i="66"/>
  <c r="J334" i="66"/>
  <c r="W333" i="66"/>
  <c r="J333" i="66"/>
  <c r="W332" i="66"/>
  <c r="J332" i="66"/>
  <c r="W331" i="66"/>
  <c r="J331" i="66"/>
  <c r="W330" i="66"/>
  <c r="J330" i="66"/>
  <c r="W329" i="66"/>
  <c r="J329" i="66"/>
  <c r="W328" i="66"/>
  <c r="J328" i="66"/>
  <c r="W327" i="66"/>
  <c r="J327" i="66"/>
  <c r="W326" i="66"/>
  <c r="J326" i="66"/>
  <c r="W325" i="66"/>
  <c r="J325" i="66"/>
  <c r="W324" i="66"/>
  <c r="J324" i="66"/>
  <c r="W323" i="66"/>
  <c r="J323" i="66"/>
  <c r="W322" i="66"/>
  <c r="J322" i="66"/>
  <c r="W321" i="66"/>
  <c r="J321" i="66"/>
  <c r="W320" i="66"/>
  <c r="J320" i="66"/>
  <c r="W319" i="66"/>
  <c r="J319" i="66"/>
  <c r="W318" i="66"/>
  <c r="J318" i="66"/>
  <c r="W317" i="66"/>
  <c r="J317" i="66"/>
  <c r="W316" i="66"/>
  <c r="J316" i="66"/>
  <c r="W315" i="66"/>
  <c r="J315" i="66"/>
  <c r="W314" i="66"/>
  <c r="J314" i="66"/>
  <c r="W313" i="66"/>
  <c r="J313" i="66"/>
  <c r="W312" i="66"/>
  <c r="J312" i="66"/>
  <c r="W311" i="66"/>
  <c r="J311" i="66"/>
  <c r="W310" i="66"/>
  <c r="J310" i="66"/>
  <c r="W309" i="66"/>
  <c r="J309" i="66"/>
  <c r="W308" i="66"/>
  <c r="J308" i="66"/>
  <c r="W307" i="66"/>
  <c r="J307" i="66"/>
  <c r="W306" i="66"/>
  <c r="J306" i="66"/>
  <c r="W305" i="66"/>
  <c r="J305" i="66"/>
  <c r="W304" i="66"/>
  <c r="J304" i="66"/>
  <c r="W303" i="66"/>
  <c r="J303" i="66"/>
  <c r="W302" i="66"/>
  <c r="J302" i="66"/>
  <c r="W301" i="66"/>
  <c r="J301" i="66"/>
  <c r="W300" i="66"/>
  <c r="J300" i="66"/>
  <c r="W299" i="66"/>
  <c r="J299" i="66"/>
  <c r="W298" i="66"/>
  <c r="J298" i="66"/>
  <c r="W297" i="66"/>
  <c r="J297" i="66"/>
  <c r="W296" i="66"/>
  <c r="J296" i="66"/>
  <c r="W295" i="66"/>
  <c r="J295" i="66"/>
  <c r="W294" i="66"/>
  <c r="J294" i="66"/>
  <c r="W293" i="66"/>
  <c r="J293" i="66"/>
  <c r="W292" i="66"/>
  <c r="J292" i="66"/>
  <c r="W291" i="66"/>
  <c r="J291" i="66"/>
  <c r="W290" i="66"/>
  <c r="J290" i="66"/>
  <c r="W289" i="66"/>
  <c r="J289" i="66"/>
  <c r="W288" i="66"/>
  <c r="J288" i="66"/>
  <c r="W287" i="66"/>
  <c r="J287" i="66"/>
  <c r="W286" i="66"/>
  <c r="J286" i="66"/>
  <c r="W285" i="66"/>
  <c r="J285" i="66"/>
  <c r="W284" i="66"/>
  <c r="J284" i="66"/>
  <c r="W283" i="66"/>
  <c r="J283" i="66"/>
  <c r="W282" i="66"/>
  <c r="J282" i="66"/>
  <c r="W281" i="66"/>
  <c r="J281" i="66"/>
  <c r="W280" i="66"/>
  <c r="J280" i="66"/>
  <c r="W279" i="66"/>
  <c r="J279" i="66"/>
  <c r="W278" i="66"/>
  <c r="J278" i="66"/>
  <c r="W277" i="66"/>
  <c r="J277" i="66"/>
  <c r="W276" i="66"/>
  <c r="J276" i="66"/>
  <c r="W275" i="66"/>
  <c r="J275" i="66"/>
  <c r="W274" i="66"/>
  <c r="J274" i="66"/>
  <c r="W273" i="66"/>
  <c r="J273" i="66"/>
  <c r="W272" i="66"/>
  <c r="J272" i="66"/>
  <c r="W271" i="66"/>
  <c r="J271" i="66"/>
  <c r="W270" i="66"/>
  <c r="J270" i="66"/>
  <c r="W269" i="66"/>
  <c r="J269" i="66"/>
  <c r="W268" i="66"/>
  <c r="J268" i="66"/>
  <c r="W267" i="66"/>
  <c r="J267" i="66"/>
  <c r="W266" i="66"/>
  <c r="J266" i="66"/>
  <c r="W265" i="66"/>
  <c r="J265" i="66"/>
  <c r="W264" i="66"/>
  <c r="J264" i="66"/>
  <c r="W263" i="66"/>
  <c r="J263" i="66"/>
  <c r="W262" i="66"/>
  <c r="J262" i="66"/>
  <c r="W261" i="66"/>
  <c r="J261" i="66"/>
  <c r="W260" i="66"/>
  <c r="J260" i="66"/>
  <c r="W259" i="66"/>
  <c r="J259" i="66"/>
  <c r="W258" i="66"/>
  <c r="J258" i="66"/>
  <c r="W257" i="66"/>
  <c r="J257" i="66"/>
  <c r="W256" i="66"/>
  <c r="J256" i="66"/>
  <c r="W255" i="66"/>
  <c r="J255" i="66"/>
  <c r="W254" i="66"/>
  <c r="J254" i="66"/>
  <c r="W253" i="66"/>
  <c r="J253" i="66"/>
  <c r="W252" i="66"/>
  <c r="J252" i="66"/>
  <c r="W251" i="66"/>
  <c r="J251" i="66"/>
  <c r="W250" i="66"/>
  <c r="J250" i="66"/>
  <c r="W249" i="66"/>
  <c r="J249" i="66"/>
  <c r="W248" i="66"/>
  <c r="J248" i="66"/>
  <c r="W247" i="66"/>
  <c r="J247" i="66"/>
  <c r="W246" i="66"/>
  <c r="J246" i="66"/>
  <c r="W245" i="66"/>
  <c r="J245" i="66"/>
  <c r="W244" i="66"/>
  <c r="J244" i="66"/>
  <c r="W243" i="66"/>
  <c r="J243" i="66"/>
  <c r="W242" i="66"/>
  <c r="J242" i="66"/>
  <c r="W241" i="66"/>
  <c r="J241" i="66"/>
  <c r="W240" i="66"/>
  <c r="J240" i="66"/>
  <c r="W239" i="66"/>
  <c r="J239" i="66"/>
  <c r="W238" i="66"/>
  <c r="J238" i="66"/>
  <c r="W237" i="66"/>
  <c r="J237" i="66"/>
  <c r="W236" i="66"/>
  <c r="J236" i="66"/>
  <c r="W235" i="66"/>
  <c r="J235" i="66"/>
  <c r="W234" i="66"/>
  <c r="J234" i="66"/>
  <c r="W233" i="66"/>
  <c r="J233" i="66"/>
  <c r="W232" i="66"/>
  <c r="J232" i="66"/>
  <c r="W231" i="66"/>
  <c r="J231" i="66"/>
  <c r="W230" i="66"/>
  <c r="J230" i="66"/>
  <c r="W229" i="66"/>
  <c r="J229" i="66"/>
  <c r="W228" i="66"/>
  <c r="J228" i="66"/>
  <c r="W227" i="66"/>
  <c r="J227" i="66"/>
  <c r="W226" i="66"/>
  <c r="J226" i="66"/>
  <c r="W225" i="66"/>
  <c r="J225" i="66"/>
  <c r="W224" i="66"/>
  <c r="J224" i="66"/>
  <c r="W223" i="66"/>
  <c r="J223" i="66"/>
  <c r="W222" i="66"/>
  <c r="J222" i="66"/>
  <c r="W221" i="66"/>
  <c r="J221" i="66"/>
  <c r="W220" i="66"/>
  <c r="J220" i="66"/>
  <c r="W219" i="66"/>
  <c r="J219" i="66"/>
  <c r="W218" i="66"/>
  <c r="J218" i="66"/>
  <c r="W217" i="66"/>
  <c r="J217" i="66"/>
  <c r="W216" i="66"/>
  <c r="J216" i="66"/>
  <c r="W215" i="66"/>
  <c r="J215" i="66"/>
  <c r="W214" i="66"/>
  <c r="J214" i="66"/>
  <c r="W213" i="66"/>
  <c r="J213" i="66"/>
  <c r="W212" i="66"/>
  <c r="J212" i="66"/>
  <c r="W211" i="66"/>
  <c r="J211" i="66"/>
  <c r="W210" i="66"/>
  <c r="J210" i="66"/>
  <c r="W209" i="66"/>
  <c r="J209" i="66"/>
  <c r="W208" i="66"/>
  <c r="J208" i="66"/>
  <c r="W207" i="66"/>
  <c r="J207" i="66"/>
  <c r="W206" i="66"/>
  <c r="J206" i="66"/>
  <c r="W205" i="66"/>
  <c r="J205" i="66"/>
  <c r="W204" i="66"/>
  <c r="J204" i="66"/>
  <c r="W203" i="66"/>
  <c r="J203" i="66"/>
  <c r="W202" i="66"/>
  <c r="J202" i="66"/>
  <c r="W201" i="66"/>
  <c r="J201" i="66"/>
  <c r="W200" i="66"/>
  <c r="J200" i="66"/>
  <c r="W199" i="66"/>
  <c r="J199" i="66"/>
  <c r="W198" i="66"/>
  <c r="J198" i="66"/>
  <c r="W197" i="66"/>
  <c r="J197" i="66"/>
  <c r="W196" i="66"/>
  <c r="J196" i="66"/>
  <c r="W195" i="66"/>
  <c r="J195" i="66"/>
  <c r="W194" i="66"/>
  <c r="J194" i="66"/>
  <c r="W193" i="66"/>
  <c r="J193" i="66"/>
  <c r="W192" i="66"/>
  <c r="J192" i="66"/>
  <c r="W191" i="66"/>
  <c r="J191" i="66"/>
  <c r="W190" i="66"/>
  <c r="J190" i="66"/>
  <c r="W189" i="66"/>
  <c r="J189" i="66"/>
  <c r="W188" i="66"/>
  <c r="J188" i="66"/>
  <c r="W187" i="66"/>
  <c r="J187" i="66"/>
  <c r="W186" i="66"/>
  <c r="J186" i="66"/>
  <c r="W185" i="66"/>
  <c r="J185" i="66"/>
  <c r="W184" i="66"/>
  <c r="J184" i="66"/>
  <c r="W183" i="66"/>
  <c r="J183" i="66"/>
  <c r="W182" i="66"/>
  <c r="J182" i="66"/>
  <c r="W181" i="66"/>
  <c r="J181" i="66"/>
  <c r="W180" i="66"/>
  <c r="J180" i="66"/>
  <c r="W179" i="66"/>
  <c r="J179" i="66"/>
  <c r="W178" i="66"/>
  <c r="J178" i="66"/>
  <c r="W177" i="66"/>
  <c r="J177" i="66"/>
  <c r="W176" i="66"/>
  <c r="J176" i="66"/>
  <c r="W175" i="66"/>
  <c r="J175" i="66"/>
  <c r="W174" i="66"/>
  <c r="J174" i="66"/>
  <c r="W173" i="66"/>
  <c r="J173" i="66"/>
  <c r="W172" i="66"/>
  <c r="J172" i="66"/>
  <c r="W171" i="66"/>
  <c r="J171" i="66"/>
  <c r="W170" i="66"/>
  <c r="J170" i="66"/>
  <c r="W169" i="66"/>
  <c r="J169" i="66"/>
  <c r="W168" i="66"/>
  <c r="J168" i="66"/>
  <c r="W167" i="66"/>
  <c r="J167" i="66"/>
  <c r="W166" i="66"/>
  <c r="J166" i="66"/>
  <c r="W165" i="66"/>
  <c r="J165" i="66"/>
  <c r="W164" i="66"/>
  <c r="J164" i="66"/>
  <c r="W163" i="66"/>
  <c r="J163" i="66"/>
  <c r="W162" i="66"/>
  <c r="J162" i="66"/>
  <c r="W161" i="66"/>
  <c r="J161" i="66"/>
  <c r="W160" i="66"/>
  <c r="J160" i="66"/>
  <c r="W159" i="66"/>
  <c r="J159" i="66"/>
  <c r="W158" i="66"/>
  <c r="J158" i="66"/>
  <c r="W157" i="66"/>
  <c r="J157" i="66"/>
  <c r="W156" i="66"/>
  <c r="J156" i="66"/>
  <c r="W155" i="66"/>
  <c r="J155" i="66"/>
  <c r="W154" i="66"/>
  <c r="J154" i="66"/>
  <c r="W153" i="66"/>
  <c r="J153" i="66"/>
  <c r="W152" i="66"/>
  <c r="J152" i="66"/>
  <c r="W151" i="66"/>
  <c r="J151" i="66"/>
  <c r="W150" i="66"/>
  <c r="J150" i="66"/>
  <c r="W149" i="66"/>
  <c r="J149" i="66"/>
  <c r="W148" i="66"/>
  <c r="J148" i="66"/>
  <c r="W147" i="66"/>
  <c r="J147" i="66"/>
  <c r="W146" i="66"/>
  <c r="J146" i="66"/>
  <c r="W145" i="66"/>
  <c r="J145" i="66"/>
  <c r="W144" i="66"/>
  <c r="J144" i="66"/>
  <c r="W143" i="66"/>
  <c r="J143" i="66"/>
  <c r="W142" i="66"/>
  <c r="J142" i="66"/>
  <c r="W141" i="66"/>
  <c r="J141" i="66"/>
  <c r="W140" i="66"/>
  <c r="J140" i="66"/>
  <c r="W139" i="66"/>
  <c r="J139" i="66"/>
  <c r="W138" i="66"/>
  <c r="J138" i="66"/>
  <c r="W137" i="66"/>
  <c r="J137" i="66"/>
  <c r="W136" i="66"/>
  <c r="J136" i="66"/>
  <c r="W135" i="66"/>
  <c r="J135" i="66"/>
  <c r="W134" i="66"/>
  <c r="J134" i="66"/>
  <c r="W133" i="66"/>
  <c r="J133" i="66"/>
  <c r="W132" i="66"/>
  <c r="J132" i="66"/>
  <c r="W131" i="66"/>
  <c r="J131" i="66"/>
  <c r="W130" i="66"/>
  <c r="J130" i="66"/>
  <c r="W129" i="66"/>
  <c r="J129" i="66"/>
  <c r="W128" i="66"/>
  <c r="J128" i="66"/>
  <c r="W127" i="66"/>
  <c r="J127" i="66"/>
  <c r="W126" i="66"/>
  <c r="J126" i="66"/>
  <c r="W125" i="66"/>
  <c r="J125" i="66"/>
  <c r="W124" i="66"/>
  <c r="J124" i="66"/>
  <c r="W123" i="66"/>
  <c r="J123" i="66"/>
  <c r="W122" i="66"/>
  <c r="J122" i="66"/>
  <c r="W121" i="66"/>
  <c r="J121" i="66"/>
  <c r="W120" i="66"/>
  <c r="J120" i="66"/>
  <c r="W119" i="66"/>
  <c r="J119" i="66"/>
  <c r="W118" i="66"/>
  <c r="J118" i="66"/>
  <c r="W117" i="66"/>
  <c r="J117" i="66"/>
  <c r="W116" i="66"/>
  <c r="J116" i="66"/>
  <c r="W115" i="66"/>
  <c r="J115" i="66"/>
  <c r="W114" i="66"/>
  <c r="J114" i="66"/>
  <c r="W113" i="66"/>
  <c r="J113" i="66"/>
  <c r="W112" i="66"/>
  <c r="J112" i="66"/>
  <c r="W111" i="66"/>
  <c r="J111" i="66"/>
  <c r="W110" i="66"/>
  <c r="J110" i="66"/>
  <c r="W109" i="66"/>
  <c r="J109" i="66"/>
  <c r="W108" i="66"/>
  <c r="J108" i="66"/>
  <c r="W107" i="66"/>
  <c r="J107" i="66"/>
  <c r="W106" i="66"/>
  <c r="J106" i="66"/>
  <c r="W105" i="66"/>
  <c r="J105" i="66"/>
  <c r="W104" i="66"/>
  <c r="J104" i="66"/>
  <c r="W103" i="66"/>
  <c r="J103" i="66"/>
  <c r="W102" i="66"/>
  <c r="J102" i="66"/>
  <c r="W101" i="66"/>
  <c r="J101" i="66"/>
  <c r="W100" i="66"/>
  <c r="J100" i="66"/>
  <c r="W99" i="66"/>
  <c r="J99" i="66"/>
  <c r="W98" i="66"/>
  <c r="J98" i="66"/>
  <c r="W97" i="66"/>
  <c r="J97" i="66"/>
  <c r="W96" i="66"/>
  <c r="J96" i="66"/>
  <c r="W95" i="66"/>
  <c r="J95" i="66"/>
  <c r="W94" i="66"/>
  <c r="J94" i="66"/>
  <c r="W93" i="66"/>
  <c r="J93" i="66"/>
  <c r="W92" i="66"/>
  <c r="J92" i="66"/>
  <c r="W91" i="66"/>
  <c r="J91" i="66"/>
  <c r="W90" i="66"/>
  <c r="J90" i="66"/>
  <c r="W89" i="66"/>
  <c r="J89" i="66"/>
  <c r="W88" i="66"/>
  <c r="J88" i="66"/>
  <c r="W87" i="66"/>
  <c r="J87" i="66"/>
  <c r="W86" i="66"/>
  <c r="J86" i="66"/>
  <c r="W85" i="66"/>
  <c r="J85" i="66"/>
  <c r="W84" i="66"/>
  <c r="J84" i="66"/>
  <c r="W83" i="66"/>
  <c r="J83" i="66"/>
  <c r="W82" i="66"/>
  <c r="J82" i="66"/>
  <c r="W81" i="66"/>
  <c r="J81" i="66"/>
  <c r="W80" i="66"/>
  <c r="J80" i="66"/>
  <c r="W79" i="66"/>
  <c r="J79" i="66"/>
  <c r="W78" i="66"/>
  <c r="J78" i="66"/>
  <c r="W77" i="66"/>
  <c r="J77" i="66"/>
  <c r="W76" i="66"/>
  <c r="J76" i="66"/>
  <c r="BA75" i="66"/>
  <c r="AZ75" i="66"/>
  <c r="AY75" i="66"/>
  <c r="W75" i="66"/>
  <c r="J75" i="66"/>
  <c r="W74" i="66"/>
  <c r="J74" i="66"/>
  <c r="W73" i="66"/>
  <c r="J73" i="66"/>
  <c r="W72" i="66"/>
  <c r="J72" i="66"/>
  <c r="W71" i="66"/>
  <c r="J71" i="66"/>
  <c r="W70" i="66"/>
  <c r="J70" i="66"/>
  <c r="W69" i="66"/>
  <c r="J69" i="66"/>
  <c r="W68" i="66"/>
  <c r="J68" i="66"/>
  <c r="W67" i="66"/>
  <c r="J67" i="66"/>
  <c r="W66" i="66"/>
  <c r="J66" i="66"/>
  <c r="W65" i="66"/>
  <c r="J65" i="66"/>
  <c r="W64" i="66"/>
  <c r="J64" i="66"/>
  <c r="W63" i="66"/>
  <c r="J63" i="66"/>
  <c r="W62" i="66"/>
  <c r="J62" i="66"/>
  <c r="W61" i="66"/>
  <c r="J61" i="66"/>
  <c r="W60" i="66"/>
  <c r="J60" i="66"/>
  <c r="W59" i="66"/>
  <c r="J59" i="66"/>
  <c r="AZ58" i="66"/>
  <c r="W58" i="66"/>
  <c r="J58" i="66"/>
  <c r="W57" i="66"/>
  <c r="J57" i="66"/>
  <c r="W56" i="66"/>
  <c r="J56" i="66"/>
  <c r="W55" i="66"/>
  <c r="J55" i="66"/>
  <c r="W54" i="66"/>
  <c r="J54" i="66"/>
  <c r="W53" i="66"/>
  <c r="J53" i="66"/>
  <c r="W52" i="66"/>
  <c r="J52" i="66"/>
  <c r="W51" i="66"/>
  <c r="J51" i="66"/>
  <c r="W50" i="66"/>
  <c r="J50" i="66"/>
  <c r="W49" i="66"/>
  <c r="J49" i="66"/>
  <c r="W48" i="66"/>
  <c r="J48" i="66"/>
  <c r="W47" i="66"/>
  <c r="J47" i="66"/>
  <c r="W46" i="66"/>
  <c r="J46" i="66"/>
  <c r="W45" i="66"/>
  <c r="J45" i="66"/>
  <c r="W44" i="66"/>
  <c r="J44" i="66"/>
  <c r="W43" i="66"/>
  <c r="J43" i="66"/>
  <c r="W42" i="66"/>
  <c r="J42" i="66"/>
  <c r="W41" i="66"/>
  <c r="J41" i="66"/>
  <c r="W40" i="66"/>
  <c r="J40" i="66"/>
  <c r="W39" i="66"/>
  <c r="J39" i="66"/>
  <c r="W38" i="66"/>
  <c r="J38" i="66"/>
  <c r="W37" i="66"/>
  <c r="J37" i="66"/>
  <c r="W36" i="66"/>
  <c r="J36" i="66"/>
  <c r="W35" i="66"/>
  <c r="J35" i="66"/>
  <c r="W34" i="66"/>
  <c r="J34" i="66"/>
  <c r="W33" i="66"/>
  <c r="J33" i="66"/>
  <c r="W32" i="66"/>
  <c r="J32" i="66"/>
  <c r="W31" i="66"/>
  <c r="J31" i="66"/>
  <c r="W30" i="66"/>
  <c r="J30" i="66"/>
  <c r="W29" i="66"/>
  <c r="J29" i="66"/>
  <c r="W28" i="66"/>
  <c r="J28" i="66"/>
  <c r="W27" i="66"/>
  <c r="J27" i="66"/>
  <c r="W26" i="66"/>
  <c r="J26" i="66"/>
  <c r="W25" i="66"/>
  <c r="J25" i="66"/>
  <c r="W24" i="66"/>
  <c r="J24" i="66"/>
  <c r="W23" i="66"/>
  <c r="J23" i="66"/>
  <c r="R114" i="65"/>
  <c r="R113" i="65"/>
  <c r="R112" i="65"/>
  <c r="R111" i="65"/>
  <c r="R110" i="65"/>
  <c r="R109" i="65"/>
  <c r="R108" i="65"/>
  <c r="R107" i="65"/>
  <c r="R106" i="65"/>
  <c r="R105" i="65"/>
  <c r="R104" i="65"/>
  <c r="R103" i="65"/>
  <c r="R102" i="65"/>
  <c r="R101" i="65"/>
  <c r="R100" i="65"/>
  <c r="R99" i="65"/>
  <c r="R98" i="65"/>
  <c r="R97" i="65"/>
  <c r="R96" i="65"/>
  <c r="R95" i="65"/>
  <c r="R94" i="65"/>
  <c r="R93" i="65"/>
  <c r="R92" i="65"/>
  <c r="R91" i="65"/>
  <c r="R90" i="65"/>
  <c r="R89" i="65"/>
  <c r="R84" i="65"/>
  <c r="R83" i="65"/>
  <c r="R82" i="65"/>
  <c r="R81" i="65"/>
  <c r="R80" i="65"/>
  <c r="R79" i="65"/>
  <c r="R78" i="65"/>
  <c r="J114" i="65"/>
  <c r="J113" i="65"/>
  <c r="J112" i="65"/>
  <c r="J111" i="65"/>
  <c r="J110" i="65"/>
  <c r="J109" i="65"/>
  <c r="J108" i="65"/>
  <c r="J107" i="65"/>
  <c r="J106" i="65"/>
  <c r="J105" i="65"/>
  <c r="J104" i="65"/>
  <c r="J103" i="65"/>
  <c r="J102" i="65"/>
  <c r="J101" i="65"/>
  <c r="J100" i="65"/>
  <c r="J99" i="65"/>
  <c r="J98" i="65"/>
  <c r="J97" i="65"/>
  <c r="J96" i="65"/>
  <c r="J95" i="65"/>
  <c r="J94" i="65"/>
  <c r="J92" i="65"/>
  <c r="J90" i="65"/>
  <c r="J89" i="65"/>
  <c r="J88" i="65"/>
  <c r="J87" i="65"/>
  <c r="J86" i="65"/>
  <c r="J85" i="65"/>
  <c r="J78" i="65"/>
  <c r="AN55" i="65"/>
  <c r="AN54" i="65"/>
  <c r="AN53" i="65"/>
  <c r="AN52" i="65"/>
  <c r="AN51" i="65"/>
  <c r="AN50" i="65"/>
  <c r="AN49" i="65"/>
  <c r="AN48" i="65"/>
  <c r="AN47" i="65"/>
  <c r="AN46" i="65"/>
  <c r="AN45" i="65"/>
  <c r="AN44" i="65"/>
  <c r="AN43" i="65"/>
  <c r="AN42" i="65"/>
  <c r="AN41" i="65"/>
  <c r="AN40" i="65"/>
  <c r="AN39" i="65"/>
  <c r="AN38" i="65"/>
  <c r="AN37" i="65"/>
  <c r="AN36" i="65"/>
  <c r="AN35" i="65"/>
  <c r="AN34" i="65"/>
  <c r="AN33" i="65"/>
  <c r="AN32" i="65"/>
  <c r="AN31" i="65"/>
  <c r="AN30" i="65"/>
  <c r="AN25" i="65"/>
  <c r="AN24" i="65"/>
  <c r="AN23" i="65"/>
  <c r="AN22" i="65"/>
  <c r="AN21" i="65"/>
  <c r="AN20" i="65"/>
  <c r="AN19" i="65"/>
  <c r="AF55" i="65"/>
  <c r="AF54" i="65"/>
  <c r="AF53" i="65"/>
  <c r="AF52" i="65"/>
  <c r="AF51" i="65"/>
  <c r="AF50" i="65"/>
  <c r="AF49" i="65"/>
  <c r="AF48" i="65"/>
  <c r="AF47" i="65"/>
  <c r="AF46" i="65"/>
  <c r="AF45" i="65"/>
  <c r="AF44" i="65"/>
  <c r="AF43" i="65"/>
  <c r="AF42" i="65"/>
  <c r="AF41" i="65"/>
  <c r="AF40" i="65"/>
  <c r="AF39" i="65"/>
  <c r="AF38" i="65"/>
  <c r="AF37" i="65"/>
  <c r="AF36" i="65"/>
  <c r="AF35" i="65"/>
  <c r="AF33" i="65"/>
  <c r="AF31" i="65"/>
  <c r="AF30" i="65"/>
  <c r="AF29" i="65"/>
  <c r="AF28" i="65"/>
  <c r="AF27" i="65"/>
  <c r="AF26" i="65"/>
  <c r="AF19" i="65"/>
  <c r="AL55" i="17"/>
  <c r="AE55" i="17"/>
  <c r="AL54" i="17"/>
  <c r="AE54" i="17"/>
  <c r="AL53" i="17"/>
  <c r="AE53" i="17"/>
  <c r="AL52" i="17"/>
  <c r="AE52" i="17"/>
  <c r="AL51" i="17"/>
  <c r="AE51" i="17"/>
  <c r="AL50" i="17"/>
  <c r="AE50" i="17"/>
  <c r="AL49" i="17"/>
  <c r="AE49" i="17"/>
  <c r="AL48" i="17"/>
  <c r="AE48" i="17"/>
  <c r="AL47" i="17"/>
  <c r="AE47" i="17"/>
  <c r="AL46" i="17"/>
  <c r="AE46" i="17"/>
  <c r="AL45" i="17"/>
  <c r="AE45" i="17"/>
  <c r="AL44" i="17"/>
  <c r="AE44" i="17"/>
  <c r="AL43" i="17"/>
  <c r="AE43" i="17"/>
  <c r="AL42" i="17"/>
  <c r="AE42" i="17"/>
  <c r="AL41" i="17"/>
  <c r="AE41" i="17"/>
  <c r="AL40" i="17"/>
  <c r="AE40" i="17"/>
  <c r="AL39" i="17"/>
  <c r="AE39" i="17"/>
  <c r="AL38" i="17"/>
  <c r="AE38" i="17"/>
  <c r="AL37" i="17"/>
  <c r="AE37" i="17"/>
  <c r="AL36" i="17"/>
  <c r="AE36" i="17"/>
  <c r="AL35" i="17"/>
  <c r="AE35" i="17"/>
  <c r="AL34" i="17"/>
  <c r="AL33" i="17"/>
  <c r="AE33" i="17"/>
  <c r="AL32" i="17"/>
  <c r="AL31" i="17"/>
  <c r="AE31" i="17"/>
  <c r="AL30" i="17"/>
  <c r="AE30" i="17"/>
  <c r="AE29" i="17"/>
  <c r="AE28" i="17"/>
  <c r="AE27" i="17"/>
  <c r="AE26" i="17"/>
  <c r="AL25" i="17"/>
  <c r="AL24" i="17"/>
  <c r="AL23" i="17"/>
  <c r="AL22" i="17"/>
  <c r="AL21" i="17"/>
  <c r="AL20" i="17"/>
  <c r="AL19" i="17"/>
  <c r="AE19" i="17"/>
  <c r="Q114" i="17"/>
  <c r="Q113" i="17"/>
  <c r="Q112" i="17"/>
  <c r="Q111" i="17"/>
  <c r="Q110" i="17"/>
  <c r="Q109" i="17"/>
  <c r="Q108" i="17"/>
  <c r="Q107" i="17"/>
  <c r="Q106" i="17"/>
  <c r="Q105" i="17"/>
  <c r="Q104" i="17"/>
  <c r="Q103" i="17"/>
  <c r="Q102" i="17"/>
  <c r="Q101" i="17"/>
  <c r="Q100" i="17"/>
  <c r="Q99" i="17"/>
  <c r="Q98" i="17"/>
  <c r="Q97" i="17"/>
  <c r="Q96" i="17"/>
  <c r="Q95" i="17"/>
  <c r="Q94" i="17"/>
  <c r="Q93" i="17"/>
  <c r="Q92" i="17"/>
  <c r="Q91" i="17"/>
  <c r="Q90" i="17"/>
  <c r="Q89" i="17"/>
  <c r="Q84" i="17"/>
  <c r="Q83" i="17"/>
  <c r="Q82" i="17"/>
  <c r="Q81" i="17"/>
  <c r="Q80" i="17"/>
  <c r="Q79" i="17"/>
  <c r="Q78" i="17"/>
  <c r="J114" i="17"/>
  <c r="J113" i="17"/>
  <c r="J112" i="17"/>
  <c r="J111" i="17"/>
  <c r="J110" i="17"/>
  <c r="J109" i="17"/>
  <c r="J108" i="17"/>
  <c r="J107" i="17"/>
  <c r="J106" i="17"/>
  <c r="J105" i="17"/>
  <c r="J104" i="17"/>
  <c r="J103" i="17"/>
  <c r="J102" i="17"/>
  <c r="J101" i="17"/>
  <c r="J100" i="17"/>
  <c r="J99" i="17"/>
  <c r="J98" i="17"/>
  <c r="J97" i="17"/>
  <c r="J96" i="17"/>
  <c r="J95" i="17"/>
  <c r="J94" i="17"/>
  <c r="J92" i="17"/>
  <c r="J90" i="17"/>
  <c r="J89" i="17"/>
  <c r="J88" i="17"/>
  <c r="J87" i="17"/>
  <c r="J86" i="17"/>
  <c r="J85" i="17"/>
  <c r="J78" i="17"/>
  <c r="AC50" i="64"/>
  <c r="AC49" i="64"/>
  <c r="AC48" i="64"/>
  <c r="AC47" i="64"/>
  <c r="AC46" i="64"/>
  <c r="AC45" i="64"/>
  <c r="AC44" i="64"/>
  <c r="AC43" i="64"/>
  <c r="AC42" i="64"/>
  <c r="AC41" i="64"/>
  <c r="AC40" i="64"/>
  <c r="AC39" i="64"/>
  <c r="AC38" i="64"/>
  <c r="AC37" i="64"/>
  <c r="AC36" i="64"/>
  <c r="AC35" i="64"/>
  <c r="AC33" i="64"/>
  <c r="AC31" i="64"/>
  <c r="AC30" i="64"/>
  <c r="AC29" i="64"/>
  <c r="AC28" i="64"/>
  <c r="AC27" i="64"/>
  <c r="AC26" i="64"/>
  <c r="AC19" i="64"/>
  <c r="J109" i="64"/>
  <c r="J108" i="64"/>
  <c r="J107" i="64"/>
  <c r="J106" i="64"/>
  <c r="J105" i="64"/>
  <c r="J104" i="64"/>
  <c r="J103" i="64"/>
  <c r="J102" i="64"/>
  <c r="J101" i="64"/>
  <c r="J100" i="64"/>
  <c r="J99" i="64"/>
  <c r="J98" i="64"/>
  <c r="J97" i="64"/>
  <c r="J96" i="64"/>
  <c r="J95" i="64"/>
  <c r="J94" i="64"/>
  <c r="J92" i="64"/>
  <c r="J90" i="64"/>
  <c r="J89" i="64"/>
  <c r="J88" i="64"/>
  <c r="J87" i="64"/>
  <c r="J86" i="64"/>
  <c r="J85" i="64"/>
  <c r="J78" i="64"/>
  <c r="Z39" i="23"/>
  <c r="Z38" i="23"/>
  <c r="Z37" i="23"/>
  <c r="Z36" i="23"/>
  <c r="Z35" i="23"/>
  <c r="Z34" i="23"/>
  <c r="Z33" i="23"/>
  <c r="Z32" i="23"/>
  <c r="Z31" i="23"/>
  <c r="Z30" i="23"/>
  <c r="Z28" i="23"/>
  <c r="Z27" i="23"/>
  <c r="Z26" i="23"/>
  <c r="Z25" i="23"/>
  <c r="Z24" i="23"/>
  <c r="Z19" i="23"/>
  <c r="J78" i="23"/>
  <c r="J77" i="23"/>
  <c r="J76" i="23"/>
  <c r="J75" i="23"/>
  <c r="J74" i="23"/>
  <c r="J73" i="23"/>
  <c r="J72" i="23"/>
  <c r="J71" i="23"/>
  <c r="J70" i="23"/>
  <c r="J69" i="23"/>
  <c r="J67" i="23"/>
  <c r="J66" i="23"/>
  <c r="J65" i="23"/>
  <c r="J64" i="23"/>
  <c r="J63" i="23"/>
  <c r="J58" i="23"/>
  <c r="AF7" i="23"/>
  <c r="P7" i="23"/>
  <c r="Z59" i="63"/>
  <c r="Z58" i="63"/>
  <c r="Z57" i="63"/>
  <c r="Z56" i="63"/>
  <c r="Z55" i="63"/>
  <c r="Z54" i="63"/>
  <c r="Z53" i="63"/>
  <c r="Z52" i="63"/>
  <c r="Z51" i="63"/>
  <c r="Z50" i="63"/>
  <c r="Z49" i="63"/>
  <c r="Z48" i="63"/>
  <c r="Z47" i="63"/>
  <c r="Z46" i="63"/>
  <c r="Z45" i="63"/>
  <c r="Z44" i="63"/>
  <c r="Z43" i="63"/>
  <c r="Z42" i="63"/>
  <c r="Z41" i="63"/>
  <c r="Z40" i="63"/>
  <c r="Z39" i="63"/>
  <c r="Z38" i="63"/>
  <c r="Z37" i="63"/>
  <c r="Z36" i="63"/>
  <c r="Z35" i="63"/>
  <c r="Z34" i="63"/>
  <c r="Z33" i="63"/>
  <c r="Z32" i="63"/>
  <c r="Z31" i="63"/>
  <c r="Z30" i="63"/>
  <c r="Z28" i="63"/>
  <c r="Z27" i="63"/>
  <c r="Z26" i="63"/>
  <c r="Z25" i="63"/>
  <c r="Z24" i="63"/>
  <c r="Z19" i="63"/>
  <c r="J118" i="63"/>
  <c r="J117" i="63"/>
  <c r="J116" i="63"/>
  <c r="J115" i="63"/>
  <c r="J114" i="63"/>
  <c r="J113" i="63"/>
  <c r="J112" i="63"/>
  <c r="J111" i="63"/>
  <c r="J110" i="63"/>
  <c r="J109" i="63"/>
  <c r="J108" i="63"/>
  <c r="J107" i="63"/>
  <c r="J106" i="63"/>
  <c r="J105" i="63"/>
  <c r="J104" i="63"/>
  <c r="J103" i="63"/>
  <c r="J102" i="63"/>
  <c r="J101" i="63"/>
  <c r="J100" i="63"/>
  <c r="J99" i="63"/>
  <c r="J98" i="63"/>
  <c r="J97" i="63"/>
  <c r="J96" i="63"/>
  <c r="J95" i="63"/>
  <c r="J94" i="63"/>
  <c r="J93" i="63"/>
  <c r="J92" i="63"/>
  <c r="J91" i="63"/>
  <c r="J90" i="63"/>
  <c r="J89" i="63"/>
  <c r="J87" i="63"/>
  <c r="J86" i="63"/>
  <c r="J85" i="63"/>
  <c r="J84" i="63"/>
  <c r="J83" i="63"/>
  <c r="J78" i="63"/>
  <c r="J79" i="63" s="1"/>
  <c r="Z31" i="62"/>
  <c r="Z30" i="62"/>
  <c r="Z29" i="62"/>
  <c r="Z28" i="62"/>
  <c r="Z27" i="62"/>
  <c r="Z26" i="62"/>
  <c r="Z25" i="62"/>
  <c r="Z24" i="62"/>
  <c r="Z19" i="62"/>
  <c r="J60" i="62"/>
  <c r="J59" i="62"/>
  <c r="J58" i="62"/>
  <c r="J57" i="62"/>
  <c r="J56" i="62"/>
  <c r="J55" i="62"/>
  <c r="J54" i="62"/>
  <c r="J53" i="62"/>
  <c r="J48" i="62"/>
  <c r="Y61" i="61"/>
  <c r="Y60" i="61"/>
  <c r="Y59" i="61"/>
  <c r="Y58" i="61"/>
  <c r="Y57" i="61"/>
  <c r="Y56" i="61"/>
  <c r="Y55" i="61"/>
  <c r="Y54" i="61"/>
  <c r="Y53" i="61"/>
  <c r="Y52" i="61"/>
  <c r="Y51" i="61"/>
  <c r="Y50" i="61"/>
  <c r="Y49" i="61"/>
  <c r="Y48" i="61"/>
  <c r="Y47" i="61"/>
  <c r="Y46" i="61"/>
  <c r="Y45" i="61"/>
  <c r="Y44" i="61"/>
  <c r="Y43" i="61"/>
  <c r="Y42" i="61"/>
  <c r="Y41" i="61"/>
  <c r="Y40" i="61"/>
  <c r="Y39" i="61"/>
  <c r="Y38" i="61"/>
  <c r="Y37" i="61"/>
  <c r="Y36" i="61"/>
  <c r="Y35" i="61"/>
  <c r="Y34" i="61"/>
  <c r="Y33" i="61"/>
  <c r="Y32" i="61"/>
  <c r="Y31" i="61"/>
  <c r="Y30" i="61"/>
  <c r="Y29" i="61"/>
  <c r="Y27" i="61"/>
  <c r="Y26" i="61"/>
  <c r="Y19" i="61"/>
  <c r="J120" i="61"/>
  <c r="J119" i="61"/>
  <c r="J118" i="61"/>
  <c r="J117" i="61"/>
  <c r="J116" i="61"/>
  <c r="J115" i="61"/>
  <c r="J114" i="61"/>
  <c r="J113" i="61"/>
  <c r="J112" i="61"/>
  <c r="J111" i="61"/>
  <c r="J110" i="61"/>
  <c r="J109" i="61"/>
  <c r="J108" i="61"/>
  <c r="J107" i="61"/>
  <c r="J106" i="61"/>
  <c r="J105" i="61"/>
  <c r="J104" i="61"/>
  <c r="J103" i="61"/>
  <c r="J102" i="61"/>
  <c r="J101" i="61"/>
  <c r="J100" i="61"/>
  <c r="J99" i="61"/>
  <c r="J98" i="61"/>
  <c r="J97" i="61"/>
  <c r="J96" i="61"/>
  <c r="J95" i="61"/>
  <c r="J94" i="61"/>
  <c r="J93" i="61"/>
  <c r="J92" i="61"/>
  <c r="J91" i="61"/>
  <c r="J90" i="61"/>
  <c r="J89" i="61"/>
  <c r="J88" i="61"/>
  <c r="J86" i="61"/>
  <c r="J85" i="61"/>
  <c r="J78" i="61"/>
  <c r="J79" i="61" s="1"/>
  <c r="J80" i="61" s="1"/>
  <c r="Y41" i="60"/>
  <c r="Y40" i="60"/>
  <c r="Y39" i="60"/>
  <c r="Y38" i="60"/>
  <c r="Y37" i="60"/>
  <c r="Y36" i="60"/>
  <c r="Y35" i="60"/>
  <c r="Y34" i="60"/>
  <c r="Y33" i="60"/>
  <c r="Y32" i="60"/>
  <c r="Y31" i="60"/>
  <c r="Y30" i="60"/>
  <c r="Y29" i="60"/>
  <c r="Y27" i="60"/>
  <c r="Y26" i="60"/>
  <c r="Y19" i="60"/>
  <c r="Y20" i="60" s="1"/>
  <c r="J80" i="60"/>
  <c r="J79" i="60"/>
  <c r="J78" i="60"/>
  <c r="J77" i="60"/>
  <c r="J76" i="60"/>
  <c r="J75" i="60"/>
  <c r="J74" i="60"/>
  <c r="J73" i="60"/>
  <c r="J72" i="60"/>
  <c r="J71" i="60"/>
  <c r="J70" i="60"/>
  <c r="J69" i="60"/>
  <c r="J68" i="60"/>
  <c r="J66" i="60"/>
  <c r="J65" i="60"/>
  <c r="J58" i="60"/>
  <c r="J59" i="60" s="1"/>
  <c r="J60" i="60" s="1"/>
  <c r="Y31" i="59"/>
  <c r="Y30" i="59"/>
  <c r="Y29" i="59"/>
  <c r="Y27" i="59"/>
  <c r="Y26" i="59"/>
  <c r="Y19" i="59"/>
  <c r="J60" i="59"/>
  <c r="J59" i="59"/>
  <c r="J58" i="59"/>
  <c r="J56" i="59"/>
  <c r="J55" i="59"/>
  <c r="J48" i="59"/>
  <c r="C191" i="69"/>
  <c r="O189" i="69"/>
  <c r="C180" i="69"/>
  <c r="O178" i="69"/>
  <c r="C176" i="69"/>
  <c r="Q175" i="69"/>
  <c r="P175" i="69"/>
  <c r="O175" i="69"/>
  <c r="N175" i="69"/>
  <c r="L175" i="69"/>
  <c r="Q174" i="69"/>
  <c r="P174" i="69"/>
  <c r="O174" i="69"/>
  <c r="N174" i="69"/>
  <c r="L174" i="69"/>
  <c r="Q173" i="69"/>
  <c r="P173" i="69"/>
  <c r="P176" i="69" s="1"/>
  <c r="P165" i="69" s="1"/>
  <c r="O173" i="69"/>
  <c r="N173" i="69"/>
  <c r="L173" i="69"/>
  <c r="P163" i="69"/>
  <c r="O163" i="69"/>
  <c r="M163" i="69"/>
  <c r="B93" i="69" s="1"/>
  <c r="O160" i="69"/>
  <c r="C158" i="69"/>
  <c r="Q157" i="69"/>
  <c r="P157" i="69"/>
  <c r="O157" i="69"/>
  <c r="N157" i="69"/>
  <c r="M157" i="69"/>
  <c r="L157" i="69"/>
  <c r="Q156" i="69"/>
  <c r="P156" i="69"/>
  <c r="O156" i="69"/>
  <c r="N156" i="69"/>
  <c r="M156" i="69"/>
  <c r="L156" i="69"/>
  <c r="Q155" i="69"/>
  <c r="P155" i="69"/>
  <c r="P158" i="69" s="1"/>
  <c r="P151" i="69" s="1"/>
  <c r="O155" i="69"/>
  <c r="N155" i="69"/>
  <c r="L155" i="69"/>
  <c r="F151" i="69"/>
  <c r="P149" i="69"/>
  <c r="O149" i="69"/>
  <c r="M149" i="69"/>
  <c r="M155" i="69" s="1"/>
  <c r="M158" i="69" s="1"/>
  <c r="O146" i="69"/>
  <c r="Q143" i="69"/>
  <c r="P143" i="69"/>
  <c r="O143" i="69"/>
  <c r="Q142" i="69"/>
  <c r="P142" i="69"/>
  <c r="O142" i="69"/>
  <c r="Q141" i="69"/>
  <c r="P141" i="69"/>
  <c r="O141" i="69"/>
  <c r="Q140" i="69"/>
  <c r="P140" i="69"/>
  <c r="O140" i="69"/>
  <c r="P127" i="69"/>
  <c r="O127" i="69"/>
  <c r="O124" i="69"/>
  <c r="C122" i="69"/>
  <c r="M102" i="69" s="1"/>
  <c r="Q121" i="69"/>
  <c r="P121" i="69"/>
  <c r="O121" i="69"/>
  <c r="N121" i="69"/>
  <c r="L121" i="69"/>
  <c r="Q120" i="69"/>
  <c r="P120" i="69"/>
  <c r="O120" i="69"/>
  <c r="N120" i="69"/>
  <c r="L120" i="69"/>
  <c r="Q119" i="69"/>
  <c r="P119" i="69"/>
  <c r="O119" i="69"/>
  <c r="N119" i="69"/>
  <c r="L119" i="69"/>
  <c r="Q118" i="69"/>
  <c r="P118" i="69"/>
  <c r="O118" i="69"/>
  <c r="N118" i="69"/>
  <c r="L118" i="69"/>
  <c r="Q117" i="69"/>
  <c r="P117" i="69"/>
  <c r="O117" i="69"/>
  <c r="N117" i="69"/>
  <c r="L117" i="69"/>
  <c r="Q116" i="69"/>
  <c r="P116" i="69"/>
  <c r="O116" i="69"/>
  <c r="N116" i="69"/>
  <c r="L116" i="69"/>
  <c r="Q115" i="69"/>
  <c r="P115" i="69"/>
  <c r="O115" i="69"/>
  <c r="N115" i="69"/>
  <c r="L115" i="69"/>
  <c r="Q114" i="69"/>
  <c r="P114" i="69"/>
  <c r="P122" i="69" s="1"/>
  <c r="P104" i="69" s="1"/>
  <c r="O114" i="69"/>
  <c r="N114" i="69"/>
  <c r="L114" i="69"/>
  <c r="P102" i="69"/>
  <c r="O102" i="69"/>
  <c r="O99" i="69"/>
  <c r="D93" i="69"/>
  <c r="M93" i="69" s="1"/>
  <c r="D91" i="69"/>
  <c r="M91" i="69" s="1"/>
  <c r="D89" i="69"/>
  <c r="M89" i="69" s="1"/>
  <c r="D87" i="69"/>
  <c r="M87" i="69" s="1"/>
  <c r="P85" i="69"/>
  <c r="O85" i="69"/>
  <c r="R71" i="69"/>
  <c r="R211" i="69" s="1"/>
  <c r="N48" i="69"/>
  <c r="F48" i="69"/>
  <c r="X185" i="65"/>
  <c r="W185" i="65"/>
  <c r="V185" i="65"/>
  <c r="U185" i="65"/>
  <c r="T185" i="65"/>
  <c r="S185" i="65"/>
  <c r="R185" i="65"/>
  <c r="Q185" i="65"/>
  <c r="P185" i="65"/>
  <c r="O185" i="65"/>
  <c r="N185" i="65"/>
  <c r="M185" i="65"/>
  <c r="L185" i="65"/>
  <c r="K185" i="65"/>
  <c r="J185" i="65"/>
  <c r="I185" i="65"/>
  <c r="H185" i="65"/>
  <c r="G185" i="65"/>
  <c r="F185" i="65"/>
  <c r="E185" i="65"/>
  <c r="V180" i="65"/>
  <c r="U180" i="65"/>
  <c r="L180" i="65"/>
  <c r="O180" i="65" s="1"/>
  <c r="S180" i="65" s="1"/>
  <c r="G180" i="65"/>
  <c r="V179" i="65"/>
  <c r="U179" i="65"/>
  <c r="L179" i="65"/>
  <c r="X179" i="65" s="1"/>
  <c r="G179" i="65"/>
  <c r="D179" i="65"/>
  <c r="V178" i="65"/>
  <c r="U178" i="65"/>
  <c r="L178" i="65"/>
  <c r="G178" i="65"/>
  <c r="D178" i="65"/>
  <c r="V177" i="65"/>
  <c r="U177" i="65"/>
  <c r="L177" i="65"/>
  <c r="O177" i="65" s="1"/>
  <c r="G177" i="65"/>
  <c r="D177" i="65"/>
  <c r="V176" i="65"/>
  <c r="U176" i="65"/>
  <c r="L176" i="65"/>
  <c r="O176" i="65" s="1"/>
  <c r="G176" i="65"/>
  <c r="D176" i="65"/>
  <c r="V175" i="65"/>
  <c r="U175" i="65"/>
  <c r="L175" i="65"/>
  <c r="O175" i="65" s="1"/>
  <c r="G175" i="65"/>
  <c r="D175" i="65"/>
  <c r="V174" i="65"/>
  <c r="U174" i="65"/>
  <c r="L174" i="65"/>
  <c r="X174" i="65" s="1"/>
  <c r="G174" i="65"/>
  <c r="D174" i="65"/>
  <c r="V173" i="65"/>
  <c r="U173" i="65"/>
  <c r="L173" i="65"/>
  <c r="X173" i="65" s="1"/>
  <c r="G173" i="65"/>
  <c r="D173" i="65"/>
  <c r="V172" i="65"/>
  <c r="U172" i="65"/>
  <c r="L172" i="65"/>
  <c r="O172" i="65" s="1"/>
  <c r="G172" i="65"/>
  <c r="D172" i="65"/>
  <c r="V171" i="65"/>
  <c r="U171" i="65"/>
  <c r="L171" i="65"/>
  <c r="O171" i="65" s="1"/>
  <c r="G171" i="65"/>
  <c r="D171" i="65"/>
  <c r="V170" i="65"/>
  <c r="U170" i="65"/>
  <c r="L170" i="65"/>
  <c r="O170" i="65" s="1"/>
  <c r="T170" i="65" s="1"/>
  <c r="G170" i="65"/>
  <c r="D170" i="65"/>
  <c r="V169" i="65"/>
  <c r="U169" i="65"/>
  <c r="L169" i="65"/>
  <c r="O169" i="65" s="1"/>
  <c r="T169" i="65" s="1"/>
  <c r="G169" i="65"/>
  <c r="D169" i="65"/>
  <c r="V168" i="65"/>
  <c r="U168" i="65"/>
  <c r="L168" i="65"/>
  <c r="G168" i="65"/>
  <c r="D168" i="65"/>
  <c r="V167" i="65"/>
  <c r="U167" i="65"/>
  <c r="L167" i="65"/>
  <c r="G167" i="65"/>
  <c r="D167" i="65"/>
  <c r="V166" i="65"/>
  <c r="U166" i="65"/>
  <c r="L166" i="65"/>
  <c r="O166" i="65" s="1"/>
  <c r="G166" i="65"/>
  <c r="D166" i="65"/>
  <c r="V165" i="65"/>
  <c r="U165" i="65"/>
  <c r="L165" i="65"/>
  <c r="O165" i="65" s="1"/>
  <c r="P165" i="65" s="1"/>
  <c r="G165" i="65"/>
  <c r="D165" i="65"/>
  <c r="V164" i="65"/>
  <c r="U164" i="65"/>
  <c r="L164" i="65"/>
  <c r="O164" i="65" s="1"/>
  <c r="X164" i="65" s="1"/>
  <c r="G164" i="65"/>
  <c r="D164" i="65"/>
  <c r="V163" i="65"/>
  <c r="U163" i="65"/>
  <c r="L163" i="65"/>
  <c r="O163" i="65" s="1"/>
  <c r="S163" i="65" s="1"/>
  <c r="G163" i="65"/>
  <c r="D163" i="65"/>
  <c r="V162" i="65"/>
  <c r="U162" i="65"/>
  <c r="L162" i="65"/>
  <c r="O162" i="65" s="1"/>
  <c r="G162" i="65"/>
  <c r="D162" i="65"/>
  <c r="V161" i="65"/>
  <c r="U161" i="65"/>
  <c r="L161" i="65"/>
  <c r="O161" i="65" s="1"/>
  <c r="G161" i="65"/>
  <c r="D161" i="65"/>
  <c r="V160" i="65"/>
  <c r="U160" i="65"/>
  <c r="L160" i="65"/>
  <c r="O160" i="65" s="1"/>
  <c r="G160" i="65"/>
  <c r="D160" i="65"/>
  <c r="V159" i="65"/>
  <c r="U159" i="65"/>
  <c r="L159" i="65"/>
  <c r="X159" i="65" s="1"/>
  <c r="G159" i="65"/>
  <c r="D159" i="65"/>
  <c r="V158" i="65"/>
  <c r="U158" i="65"/>
  <c r="L158" i="65"/>
  <c r="G158" i="65"/>
  <c r="D158" i="65"/>
  <c r="V157" i="65"/>
  <c r="U157" i="65"/>
  <c r="L157" i="65"/>
  <c r="G157" i="65"/>
  <c r="D157" i="65"/>
  <c r="V156" i="65"/>
  <c r="U156" i="65"/>
  <c r="L156" i="65"/>
  <c r="O156" i="65" s="1"/>
  <c r="G156" i="65"/>
  <c r="D156" i="65"/>
  <c r="V155" i="65"/>
  <c r="U155" i="65"/>
  <c r="L155" i="65"/>
  <c r="O155" i="65" s="1"/>
  <c r="G155" i="65"/>
  <c r="D155" i="65"/>
  <c r="V154" i="65"/>
  <c r="U154" i="65"/>
  <c r="L154" i="65"/>
  <c r="O154" i="65" s="1"/>
  <c r="G154" i="65"/>
  <c r="D154" i="65"/>
  <c r="V153" i="65"/>
  <c r="U153" i="65"/>
  <c r="L153" i="65"/>
  <c r="O153" i="65" s="1"/>
  <c r="X153" i="65" s="1"/>
  <c r="G153" i="65"/>
  <c r="D153" i="65"/>
  <c r="V152" i="65"/>
  <c r="U152" i="65"/>
  <c r="L152" i="65"/>
  <c r="G152" i="65"/>
  <c r="D152" i="65"/>
  <c r="V151" i="65"/>
  <c r="U151" i="65"/>
  <c r="L151" i="65"/>
  <c r="G151" i="65"/>
  <c r="D151" i="65"/>
  <c r="V150" i="65"/>
  <c r="U150" i="65"/>
  <c r="L150" i="65"/>
  <c r="O150" i="65" s="1"/>
  <c r="G150" i="65"/>
  <c r="D150" i="65"/>
  <c r="V149" i="65"/>
  <c r="U149" i="65"/>
  <c r="L149" i="65"/>
  <c r="O149" i="65" s="1"/>
  <c r="P149" i="65" s="1"/>
  <c r="G149" i="65"/>
  <c r="D149" i="65"/>
  <c r="V148" i="65"/>
  <c r="U148" i="65"/>
  <c r="L148" i="65"/>
  <c r="O148" i="65" s="1"/>
  <c r="X148" i="65" s="1"/>
  <c r="G148" i="65"/>
  <c r="D148" i="65"/>
  <c r="V147" i="65"/>
  <c r="U147" i="65"/>
  <c r="L147" i="65"/>
  <c r="O147" i="65" s="1"/>
  <c r="G147" i="65"/>
  <c r="D147" i="65"/>
  <c r="V146" i="65"/>
  <c r="U146" i="65"/>
  <c r="L146" i="65"/>
  <c r="G146" i="65"/>
  <c r="D146" i="65"/>
  <c r="V145" i="65"/>
  <c r="U145" i="65"/>
  <c r="L145" i="65"/>
  <c r="O145" i="65" s="1"/>
  <c r="G145" i="65"/>
  <c r="D145" i="65"/>
  <c r="V144" i="65"/>
  <c r="U144" i="65"/>
  <c r="L144" i="65"/>
  <c r="O144" i="65" s="1"/>
  <c r="G144" i="65"/>
  <c r="D144" i="65"/>
  <c r="V143" i="65"/>
  <c r="U143" i="65"/>
  <c r="L143" i="65"/>
  <c r="O143" i="65" s="1"/>
  <c r="P143" i="65" s="1"/>
  <c r="Q143" i="65" s="1"/>
  <c r="G143" i="65"/>
  <c r="D143" i="65"/>
  <c r="V142" i="65"/>
  <c r="U142" i="65"/>
  <c r="L142" i="65"/>
  <c r="G142" i="65"/>
  <c r="D142" i="65"/>
  <c r="V141" i="65"/>
  <c r="U141" i="65"/>
  <c r="L141" i="65"/>
  <c r="X141" i="65" s="1"/>
  <c r="G141" i="65"/>
  <c r="X138" i="65"/>
  <c r="W138" i="65"/>
  <c r="V138" i="65"/>
  <c r="U138" i="65"/>
  <c r="T138" i="65"/>
  <c r="S138" i="65"/>
  <c r="R138" i="65"/>
  <c r="Q138" i="65"/>
  <c r="P138" i="65"/>
  <c r="O138" i="65"/>
  <c r="N138" i="65"/>
  <c r="M138" i="65"/>
  <c r="L138" i="65"/>
  <c r="K138" i="65"/>
  <c r="J138" i="65"/>
  <c r="I138" i="65"/>
  <c r="H138" i="65"/>
  <c r="G138" i="65"/>
  <c r="F138" i="65"/>
  <c r="E138" i="65"/>
  <c r="X137" i="65"/>
  <c r="W137" i="65"/>
  <c r="V137" i="65"/>
  <c r="U137" i="65"/>
  <c r="T137" i="65"/>
  <c r="S137" i="65"/>
  <c r="R137" i="65"/>
  <c r="Q137" i="65"/>
  <c r="P137" i="65"/>
  <c r="O137" i="65"/>
  <c r="N137" i="65"/>
  <c r="M137" i="65"/>
  <c r="L137" i="65"/>
  <c r="K137" i="65"/>
  <c r="J137" i="65"/>
  <c r="I137" i="65"/>
  <c r="H137" i="65"/>
  <c r="G137" i="65"/>
  <c r="F137" i="65"/>
  <c r="E137" i="65"/>
  <c r="Q133" i="65"/>
  <c r="X128" i="65"/>
  <c r="V186" i="17"/>
  <c r="U186" i="17"/>
  <c r="T186" i="17"/>
  <c r="S186" i="17"/>
  <c r="R186" i="17"/>
  <c r="Q186" i="17"/>
  <c r="P186" i="17"/>
  <c r="O186" i="17"/>
  <c r="N186" i="17"/>
  <c r="M186" i="17"/>
  <c r="L186" i="17"/>
  <c r="K186" i="17"/>
  <c r="J186" i="17"/>
  <c r="I186" i="17"/>
  <c r="H186" i="17"/>
  <c r="G186" i="17"/>
  <c r="F186" i="17"/>
  <c r="E186" i="17"/>
  <c r="V181" i="17"/>
  <c r="U181" i="17"/>
  <c r="L181" i="17"/>
  <c r="O181" i="17" s="1"/>
  <c r="G181" i="17"/>
  <c r="V180" i="17"/>
  <c r="U180" i="17"/>
  <c r="L180" i="17"/>
  <c r="O180" i="17" s="1"/>
  <c r="G180" i="17"/>
  <c r="D180" i="17"/>
  <c r="V179" i="17"/>
  <c r="U179" i="17"/>
  <c r="L179" i="17"/>
  <c r="O179" i="17" s="1"/>
  <c r="T179" i="17" s="1"/>
  <c r="G179" i="17"/>
  <c r="D179" i="17"/>
  <c r="V178" i="17"/>
  <c r="U178" i="17"/>
  <c r="L178" i="17"/>
  <c r="O178" i="17" s="1"/>
  <c r="P178" i="17" s="1"/>
  <c r="G178" i="17"/>
  <c r="D178" i="17"/>
  <c r="V177" i="17"/>
  <c r="U177" i="17"/>
  <c r="L177" i="17"/>
  <c r="O177" i="17" s="1"/>
  <c r="G177" i="17"/>
  <c r="D177" i="17"/>
  <c r="V176" i="17"/>
  <c r="U176" i="17"/>
  <c r="L176" i="17"/>
  <c r="O176" i="17" s="1"/>
  <c r="G176" i="17"/>
  <c r="D176" i="17"/>
  <c r="V175" i="17"/>
  <c r="U175" i="17"/>
  <c r="L175" i="17"/>
  <c r="O175" i="17" s="1"/>
  <c r="G175" i="17"/>
  <c r="D175" i="17"/>
  <c r="V174" i="17"/>
  <c r="U174" i="17"/>
  <c r="L174" i="17"/>
  <c r="O174" i="17" s="1"/>
  <c r="P174" i="17" s="1"/>
  <c r="G174" i="17"/>
  <c r="D174" i="17"/>
  <c r="V173" i="17"/>
  <c r="U173" i="17"/>
  <c r="L173" i="17"/>
  <c r="O173" i="17" s="1"/>
  <c r="G173" i="17"/>
  <c r="D173" i="17"/>
  <c r="V172" i="17"/>
  <c r="U172" i="17"/>
  <c r="L172" i="17"/>
  <c r="O172" i="17" s="1"/>
  <c r="G172" i="17"/>
  <c r="D172" i="17"/>
  <c r="V171" i="17"/>
  <c r="U171" i="17"/>
  <c r="L171" i="17"/>
  <c r="O171" i="17" s="1"/>
  <c r="G171" i="17"/>
  <c r="D171" i="17"/>
  <c r="V170" i="17"/>
  <c r="U170" i="17"/>
  <c r="L170" i="17"/>
  <c r="O170" i="17" s="1"/>
  <c r="G170" i="17"/>
  <c r="D170" i="17"/>
  <c r="V169" i="17"/>
  <c r="U169" i="17"/>
  <c r="L169" i="17"/>
  <c r="O169" i="17" s="1"/>
  <c r="G169" i="17"/>
  <c r="D169" i="17"/>
  <c r="V168" i="17"/>
  <c r="U168" i="17"/>
  <c r="L168" i="17"/>
  <c r="O168" i="17" s="1"/>
  <c r="G168" i="17"/>
  <c r="D168" i="17"/>
  <c r="V167" i="17"/>
  <c r="U167" i="17"/>
  <c r="L167" i="17"/>
  <c r="O167" i="17" s="1"/>
  <c r="G167" i="17"/>
  <c r="D167" i="17"/>
  <c r="V166" i="17"/>
  <c r="U166" i="17"/>
  <c r="L166" i="17"/>
  <c r="O166" i="17" s="1"/>
  <c r="Q166" i="17" s="1"/>
  <c r="G166" i="17"/>
  <c r="D166" i="17"/>
  <c r="V165" i="17"/>
  <c r="U165" i="17"/>
  <c r="L165" i="17"/>
  <c r="O165" i="17" s="1"/>
  <c r="G165" i="17"/>
  <c r="D165" i="17"/>
  <c r="V164" i="17"/>
  <c r="U164" i="17"/>
  <c r="L164" i="17"/>
  <c r="O164" i="17" s="1"/>
  <c r="G164" i="17"/>
  <c r="D164" i="17"/>
  <c r="V163" i="17"/>
  <c r="U163" i="17"/>
  <c r="L163" i="17"/>
  <c r="O163" i="17" s="1"/>
  <c r="G163" i="17"/>
  <c r="D163" i="17"/>
  <c r="V162" i="17"/>
  <c r="U162" i="17"/>
  <c r="L162" i="17"/>
  <c r="O162" i="17" s="1"/>
  <c r="G162" i="17"/>
  <c r="D162" i="17"/>
  <c r="V161" i="17"/>
  <c r="U161" i="17"/>
  <c r="L161" i="17"/>
  <c r="O161" i="17" s="1"/>
  <c r="G161" i="17"/>
  <c r="D161" i="17"/>
  <c r="V160" i="17"/>
  <c r="U160" i="17"/>
  <c r="L160" i="17"/>
  <c r="O160" i="17" s="1"/>
  <c r="G160" i="17"/>
  <c r="D160" i="17"/>
  <c r="V159" i="17"/>
  <c r="U159" i="17"/>
  <c r="L159" i="17"/>
  <c r="O159" i="17" s="1"/>
  <c r="S159" i="17" s="1"/>
  <c r="G159" i="17"/>
  <c r="D159" i="17"/>
  <c r="V158" i="17"/>
  <c r="U158" i="17"/>
  <c r="L158" i="17"/>
  <c r="O158" i="17" s="1"/>
  <c r="G158" i="17"/>
  <c r="D158" i="17"/>
  <c r="V157" i="17"/>
  <c r="U157" i="17"/>
  <c r="L157" i="17"/>
  <c r="O157" i="17" s="1"/>
  <c r="G157" i="17"/>
  <c r="D157" i="17"/>
  <c r="V156" i="17"/>
  <c r="U156" i="17"/>
  <c r="L156" i="17"/>
  <c r="O156" i="17" s="1"/>
  <c r="G156" i="17"/>
  <c r="D156" i="17"/>
  <c r="V155" i="17"/>
  <c r="U155" i="17"/>
  <c r="L155" i="17"/>
  <c r="O155" i="17" s="1"/>
  <c r="G155" i="17"/>
  <c r="D155" i="17"/>
  <c r="V154" i="17"/>
  <c r="U154" i="17"/>
  <c r="L154" i="17"/>
  <c r="O154" i="17" s="1"/>
  <c r="G154" i="17"/>
  <c r="D154" i="17"/>
  <c r="V153" i="17"/>
  <c r="U153" i="17"/>
  <c r="L153" i="17"/>
  <c r="O153" i="17" s="1"/>
  <c r="G153" i="17"/>
  <c r="D153" i="17"/>
  <c r="V152" i="17"/>
  <c r="U152" i="17"/>
  <c r="L152" i="17"/>
  <c r="O152" i="17" s="1"/>
  <c r="G152" i="17"/>
  <c r="D152" i="17"/>
  <c r="V151" i="17"/>
  <c r="U151" i="17"/>
  <c r="L151" i="17"/>
  <c r="O151" i="17" s="1"/>
  <c r="G151" i="17"/>
  <c r="D151" i="17"/>
  <c r="V150" i="17"/>
  <c r="U150" i="17"/>
  <c r="L150" i="17"/>
  <c r="O150" i="17" s="1"/>
  <c r="G150" i="17"/>
  <c r="D150" i="17"/>
  <c r="V149" i="17"/>
  <c r="U149" i="17"/>
  <c r="L149" i="17"/>
  <c r="O149" i="17" s="1"/>
  <c r="G149" i="17"/>
  <c r="D149" i="17"/>
  <c r="V148" i="17"/>
  <c r="U148" i="17"/>
  <c r="L148" i="17"/>
  <c r="O148" i="17" s="1"/>
  <c r="G148" i="17"/>
  <c r="D148" i="17"/>
  <c r="V147" i="17"/>
  <c r="U147" i="17"/>
  <c r="L147" i="17"/>
  <c r="O147" i="17" s="1"/>
  <c r="S147" i="17" s="1"/>
  <c r="G147" i="17"/>
  <c r="D147" i="17"/>
  <c r="V146" i="17"/>
  <c r="U146" i="17"/>
  <c r="L146" i="17"/>
  <c r="O146" i="17" s="1"/>
  <c r="G146" i="17"/>
  <c r="D146" i="17"/>
  <c r="V145" i="17"/>
  <c r="U145" i="17"/>
  <c r="L145" i="17"/>
  <c r="O145" i="17" s="1"/>
  <c r="G145" i="17"/>
  <c r="D145" i="17"/>
  <c r="V144" i="17"/>
  <c r="U144" i="17"/>
  <c r="L144" i="17"/>
  <c r="O144" i="17" s="1"/>
  <c r="G144" i="17"/>
  <c r="D144" i="17"/>
  <c r="V143" i="17"/>
  <c r="U143" i="17"/>
  <c r="L143" i="17"/>
  <c r="O143" i="17" s="1"/>
  <c r="G143" i="17"/>
  <c r="D143" i="17"/>
  <c r="V142" i="17"/>
  <c r="U142" i="17"/>
  <c r="L142" i="17"/>
  <c r="O142" i="17" s="1"/>
  <c r="G142" i="17"/>
  <c r="V139" i="17"/>
  <c r="U139" i="17"/>
  <c r="T139" i="17"/>
  <c r="S139" i="17"/>
  <c r="R139" i="17"/>
  <c r="Q139" i="17"/>
  <c r="P139" i="17"/>
  <c r="O139" i="17"/>
  <c r="N139" i="17"/>
  <c r="M139" i="17"/>
  <c r="L139" i="17"/>
  <c r="K139" i="17"/>
  <c r="J139" i="17"/>
  <c r="I139" i="17"/>
  <c r="H139" i="17"/>
  <c r="G139" i="17"/>
  <c r="F139" i="17"/>
  <c r="E139" i="17"/>
  <c r="V138" i="17"/>
  <c r="U138" i="17"/>
  <c r="T138" i="17"/>
  <c r="S138" i="17"/>
  <c r="R138" i="17"/>
  <c r="Q138" i="17"/>
  <c r="P138" i="17"/>
  <c r="O138" i="17"/>
  <c r="N138" i="17"/>
  <c r="M138" i="17"/>
  <c r="L138" i="17"/>
  <c r="K138" i="17"/>
  <c r="J138" i="17"/>
  <c r="I138" i="17"/>
  <c r="H138" i="17"/>
  <c r="G138" i="17"/>
  <c r="F138" i="17"/>
  <c r="E138" i="17"/>
  <c r="Q134" i="17"/>
  <c r="V129" i="17"/>
  <c r="U186" i="64"/>
  <c r="T186" i="64"/>
  <c r="S186" i="64"/>
  <c r="R186" i="64"/>
  <c r="Q186" i="64"/>
  <c r="P186" i="64"/>
  <c r="O186" i="64"/>
  <c r="N186" i="64"/>
  <c r="M186" i="64"/>
  <c r="L186" i="64"/>
  <c r="K186" i="64"/>
  <c r="J186" i="64"/>
  <c r="I186" i="64"/>
  <c r="H186" i="64"/>
  <c r="G186" i="64"/>
  <c r="F186" i="64"/>
  <c r="E186" i="64"/>
  <c r="S181" i="64"/>
  <c r="R181" i="64"/>
  <c r="L181" i="64"/>
  <c r="G181" i="64"/>
  <c r="S180" i="64"/>
  <c r="R180" i="64"/>
  <c r="L180" i="64"/>
  <c r="O180" i="64" s="1"/>
  <c r="G180" i="64"/>
  <c r="D180" i="64"/>
  <c r="S179" i="64"/>
  <c r="R179" i="64"/>
  <c r="L179" i="64"/>
  <c r="O179" i="64" s="1"/>
  <c r="Q179" i="64" s="1"/>
  <c r="G179" i="64"/>
  <c r="D179" i="64"/>
  <c r="S178" i="64"/>
  <c r="R178" i="64"/>
  <c r="L178" i="64"/>
  <c r="G178" i="64"/>
  <c r="D178" i="64"/>
  <c r="S177" i="64"/>
  <c r="R177" i="64"/>
  <c r="L177" i="64"/>
  <c r="O177" i="64" s="1"/>
  <c r="Q177" i="64" s="1"/>
  <c r="G177" i="64"/>
  <c r="D177" i="64"/>
  <c r="S176" i="64"/>
  <c r="R176" i="64"/>
  <c r="L176" i="64"/>
  <c r="O176" i="64" s="1"/>
  <c r="Q176" i="64" s="1"/>
  <c r="G176" i="64"/>
  <c r="D176" i="64"/>
  <c r="S175" i="64"/>
  <c r="R175" i="64"/>
  <c r="L175" i="64"/>
  <c r="G175" i="64"/>
  <c r="D175" i="64"/>
  <c r="S174" i="64"/>
  <c r="R174" i="64"/>
  <c r="L174" i="64"/>
  <c r="O174" i="64" s="1"/>
  <c r="Q174" i="64" s="1"/>
  <c r="G174" i="64"/>
  <c r="D174" i="64"/>
  <c r="S173" i="64"/>
  <c r="R173" i="64"/>
  <c r="U173" i="64" s="1"/>
  <c r="L173" i="64"/>
  <c r="O173" i="64" s="1"/>
  <c r="Q173" i="64" s="1"/>
  <c r="G173" i="64"/>
  <c r="D173" i="64"/>
  <c r="S172" i="64"/>
  <c r="R172" i="64"/>
  <c r="L172" i="64"/>
  <c r="G172" i="64"/>
  <c r="D172" i="64"/>
  <c r="S171" i="64"/>
  <c r="R171" i="64"/>
  <c r="L171" i="64"/>
  <c r="U171" i="64" s="1"/>
  <c r="G171" i="64"/>
  <c r="D171" i="64"/>
  <c r="S170" i="64"/>
  <c r="R170" i="64"/>
  <c r="L170" i="64"/>
  <c r="O170" i="64" s="1"/>
  <c r="Q170" i="64" s="1"/>
  <c r="G170" i="64"/>
  <c r="D170" i="64"/>
  <c r="S169" i="64"/>
  <c r="R169" i="64"/>
  <c r="L169" i="64"/>
  <c r="G169" i="64"/>
  <c r="D169" i="64"/>
  <c r="S168" i="64"/>
  <c r="R168" i="64"/>
  <c r="L168" i="64"/>
  <c r="U168" i="64" s="1"/>
  <c r="G168" i="64"/>
  <c r="D168" i="64"/>
  <c r="S167" i="64"/>
  <c r="R167" i="64"/>
  <c r="U167" i="64" s="1"/>
  <c r="L167" i="64"/>
  <c r="O167" i="64" s="1"/>
  <c r="P167" i="64" s="1"/>
  <c r="G167" i="64"/>
  <c r="D167" i="64"/>
  <c r="S166" i="64"/>
  <c r="R166" i="64"/>
  <c r="L166" i="64"/>
  <c r="U166" i="64" s="1"/>
  <c r="G166" i="64"/>
  <c r="D166" i="64"/>
  <c r="S165" i="64"/>
  <c r="R165" i="64"/>
  <c r="L165" i="64"/>
  <c r="U165" i="64" s="1"/>
  <c r="G165" i="64"/>
  <c r="D165" i="64"/>
  <c r="S164" i="64"/>
  <c r="R164" i="64"/>
  <c r="L164" i="64"/>
  <c r="O164" i="64" s="1"/>
  <c r="G164" i="64"/>
  <c r="D164" i="64"/>
  <c r="S163" i="64"/>
  <c r="R163" i="64"/>
  <c r="L163" i="64"/>
  <c r="O163" i="64" s="1"/>
  <c r="Q163" i="64" s="1"/>
  <c r="G163" i="64"/>
  <c r="D163" i="64"/>
  <c r="S162" i="64"/>
  <c r="R162" i="64"/>
  <c r="L162" i="64"/>
  <c r="U162" i="64" s="1"/>
  <c r="G162" i="64"/>
  <c r="D162" i="64"/>
  <c r="S161" i="64"/>
  <c r="R161" i="64"/>
  <c r="U161" i="64" s="1"/>
  <c r="L161" i="64"/>
  <c r="O161" i="64" s="1"/>
  <c r="Q161" i="64" s="1"/>
  <c r="G161" i="64"/>
  <c r="D161" i="64"/>
  <c r="S160" i="64"/>
  <c r="R160" i="64"/>
  <c r="L160" i="64"/>
  <c r="O160" i="64" s="1"/>
  <c r="G160" i="64"/>
  <c r="D160" i="64"/>
  <c r="S159" i="64"/>
  <c r="R159" i="64"/>
  <c r="L159" i="64"/>
  <c r="G159" i="64"/>
  <c r="D159" i="64"/>
  <c r="S158" i="64"/>
  <c r="R158" i="64"/>
  <c r="L158" i="64"/>
  <c r="O158" i="64" s="1"/>
  <c r="Q158" i="64" s="1"/>
  <c r="G158" i="64"/>
  <c r="D158" i="64"/>
  <c r="S157" i="64"/>
  <c r="R157" i="64"/>
  <c r="L157" i="64"/>
  <c r="O157" i="64" s="1"/>
  <c r="Q157" i="64" s="1"/>
  <c r="G157" i="64"/>
  <c r="D157" i="64"/>
  <c r="S156" i="64"/>
  <c r="R156" i="64"/>
  <c r="L156" i="64"/>
  <c r="G156" i="64"/>
  <c r="D156" i="64"/>
  <c r="S155" i="64"/>
  <c r="R155" i="64"/>
  <c r="L155" i="64"/>
  <c r="U155" i="64" s="1"/>
  <c r="G155" i="64"/>
  <c r="D155" i="64"/>
  <c r="S154" i="64"/>
  <c r="R154" i="64"/>
  <c r="L154" i="64"/>
  <c r="O154" i="64" s="1"/>
  <c r="U154" i="64" s="1"/>
  <c r="G154" i="64"/>
  <c r="D154" i="64"/>
  <c r="S153" i="64"/>
  <c r="R153" i="64"/>
  <c r="L153" i="64"/>
  <c r="O153" i="64" s="1"/>
  <c r="G153" i="64"/>
  <c r="D153" i="64"/>
  <c r="S152" i="64"/>
  <c r="R152" i="64"/>
  <c r="L152" i="64"/>
  <c r="G152" i="64"/>
  <c r="D152" i="64"/>
  <c r="S151" i="64"/>
  <c r="R151" i="64"/>
  <c r="L151" i="64"/>
  <c r="O151" i="64" s="1"/>
  <c r="P151" i="64" s="1"/>
  <c r="G151" i="64"/>
  <c r="D151" i="64"/>
  <c r="S150" i="64"/>
  <c r="R150" i="64"/>
  <c r="L150" i="64"/>
  <c r="O150" i="64" s="1"/>
  <c r="G150" i="64"/>
  <c r="D150" i="64"/>
  <c r="S149" i="64"/>
  <c r="R149" i="64"/>
  <c r="L149" i="64"/>
  <c r="G149" i="64"/>
  <c r="D149" i="64"/>
  <c r="S148" i="64"/>
  <c r="R148" i="64"/>
  <c r="L148" i="64"/>
  <c r="O148" i="64" s="1"/>
  <c r="G148" i="64"/>
  <c r="D148" i="64"/>
  <c r="S147" i="64"/>
  <c r="R147" i="64"/>
  <c r="L147" i="64"/>
  <c r="O147" i="64" s="1"/>
  <c r="Q147" i="64" s="1"/>
  <c r="G147" i="64"/>
  <c r="D147" i="64"/>
  <c r="S146" i="64"/>
  <c r="R146" i="64"/>
  <c r="L146" i="64"/>
  <c r="G146" i="64"/>
  <c r="D146" i="64"/>
  <c r="S145" i="64"/>
  <c r="R145" i="64"/>
  <c r="L145" i="64"/>
  <c r="U145" i="64" s="1"/>
  <c r="G145" i="64"/>
  <c r="D145" i="64"/>
  <c r="S144" i="64"/>
  <c r="R144" i="64"/>
  <c r="L144" i="64"/>
  <c r="O144" i="64" s="1"/>
  <c r="U144" i="64" s="1"/>
  <c r="G144" i="64"/>
  <c r="D144" i="64"/>
  <c r="S143" i="64"/>
  <c r="R143" i="64"/>
  <c r="L143" i="64"/>
  <c r="G143" i="64"/>
  <c r="D143" i="64"/>
  <c r="S142" i="64"/>
  <c r="R142" i="64"/>
  <c r="L142" i="64"/>
  <c r="U142" i="64" s="1"/>
  <c r="G142" i="64"/>
  <c r="U139" i="64"/>
  <c r="T139" i="64"/>
  <c r="S139" i="64"/>
  <c r="R139" i="64"/>
  <c r="Q139" i="64"/>
  <c r="P139" i="64"/>
  <c r="O139" i="64"/>
  <c r="N139" i="64"/>
  <c r="M139" i="64"/>
  <c r="L139" i="64"/>
  <c r="K139" i="64"/>
  <c r="J139" i="64"/>
  <c r="I139" i="64"/>
  <c r="H139" i="64"/>
  <c r="G139" i="64"/>
  <c r="F139" i="64"/>
  <c r="E139" i="64"/>
  <c r="U138" i="64"/>
  <c r="T138" i="64"/>
  <c r="S138" i="64"/>
  <c r="R138" i="64"/>
  <c r="Q138" i="64"/>
  <c r="P138" i="64"/>
  <c r="O138" i="64"/>
  <c r="N138" i="64"/>
  <c r="M138" i="64"/>
  <c r="L138" i="64"/>
  <c r="K138" i="64"/>
  <c r="J138" i="64"/>
  <c r="I138" i="64"/>
  <c r="H138" i="64"/>
  <c r="G138" i="64"/>
  <c r="F138" i="64"/>
  <c r="E138" i="64"/>
  <c r="Q134" i="64"/>
  <c r="U129" i="64"/>
  <c r="R126" i="23"/>
  <c r="Q126" i="23"/>
  <c r="P126" i="23"/>
  <c r="O126" i="23"/>
  <c r="N126" i="23"/>
  <c r="M126" i="23"/>
  <c r="L126" i="23"/>
  <c r="K126" i="23"/>
  <c r="J126" i="23"/>
  <c r="I126" i="23"/>
  <c r="H126" i="23"/>
  <c r="G126" i="23"/>
  <c r="F126" i="23"/>
  <c r="E126" i="23"/>
  <c r="R121" i="23"/>
  <c r="Q121" i="23"/>
  <c r="L121" i="23"/>
  <c r="O121" i="23" s="1"/>
  <c r="P121" i="23" s="1"/>
  <c r="G121" i="23"/>
  <c r="R120" i="23"/>
  <c r="Q120" i="23"/>
  <c r="L120" i="23"/>
  <c r="O120" i="23" s="1"/>
  <c r="P120" i="23" s="1"/>
  <c r="G120" i="23"/>
  <c r="D120" i="23"/>
  <c r="R119" i="23"/>
  <c r="Q119" i="23"/>
  <c r="L119" i="23"/>
  <c r="O119" i="23" s="1"/>
  <c r="P119" i="23" s="1"/>
  <c r="G119" i="23"/>
  <c r="D119" i="23"/>
  <c r="R118" i="23"/>
  <c r="Q118" i="23"/>
  <c r="P118" i="23"/>
  <c r="O118" i="23"/>
  <c r="L118" i="23"/>
  <c r="G118" i="23"/>
  <c r="D118" i="23"/>
  <c r="R117" i="23"/>
  <c r="Q117" i="23"/>
  <c r="L117" i="23"/>
  <c r="O117" i="23" s="1"/>
  <c r="P117" i="23" s="1"/>
  <c r="G117" i="23"/>
  <c r="D117" i="23"/>
  <c r="R116" i="23"/>
  <c r="Q116" i="23"/>
  <c r="O116" i="23"/>
  <c r="P116" i="23" s="1"/>
  <c r="L116" i="23"/>
  <c r="G116" i="23"/>
  <c r="D116" i="23"/>
  <c r="R115" i="23"/>
  <c r="Q115" i="23"/>
  <c r="L115" i="23"/>
  <c r="O115" i="23" s="1"/>
  <c r="P115" i="23" s="1"/>
  <c r="G115" i="23"/>
  <c r="D115" i="23"/>
  <c r="R114" i="23"/>
  <c r="Q114" i="23"/>
  <c r="L114" i="23"/>
  <c r="O114" i="23" s="1"/>
  <c r="P114" i="23" s="1"/>
  <c r="G114" i="23"/>
  <c r="D114" i="23"/>
  <c r="R113" i="23"/>
  <c r="Q113" i="23"/>
  <c r="L113" i="23"/>
  <c r="O113" i="23" s="1"/>
  <c r="P113" i="23" s="1"/>
  <c r="G113" i="23"/>
  <c r="D113" i="23"/>
  <c r="R112" i="23"/>
  <c r="Q112" i="23"/>
  <c r="L112" i="23"/>
  <c r="O112" i="23" s="1"/>
  <c r="P112" i="23" s="1"/>
  <c r="G112" i="23"/>
  <c r="D112" i="23"/>
  <c r="R111" i="23"/>
  <c r="Q111" i="23"/>
  <c r="L111" i="23"/>
  <c r="O111" i="23" s="1"/>
  <c r="P111" i="23" s="1"/>
  <c r="G111" i="23"/>
  <c r="D111" i="23"/>
  <c r="R110" i="23"/>
  <c r="Q110" i="23"/>
  <c r="L110" i="23"/>
  <c r="O110" i="23" s="1"/>
  <c r="P110" i="23" s="1"/>
  <c r="G110" i="23"/>
  <c r="D110" i="23"/>
  <c r="R109" i="23"/>
  <c r="Q109" i="23"/>
  <c r="L109" i="23"/>
  <c r="O109" i="23" s="1"/>
  <c r="P109" i="23" s="1"/>
  <c r="G109" i="23"/>
  <c r="D109" i="23"/>
  <c r="R108" i="23"/>
  <c r="Q108" i="23"/>
  <c r="L108" i="23"/>
  <c r="O108" i="23" s="1"/>
  <c r="P108" i="23" s="1"/>
  <c r="G108" i="23"/>
  <c r="D108" i="23"/>
  <c r="R107" i="23"/>
  <c r="Q107" i="23"/>
  <c r="L107" i="23"/>
  <c r="O107" i="23" s="1"/>
  <c r="P107" i="23" s="1"/>
  <c r="G107" i="23"/>
  <c r="D107" i="23"/>
  <c r="R106" i="23"/>
  <c r="Q106" i="23"/>
  <c r="L106" i="23"/>
  <c r="O106" i="23" s="1"/>
  <c r="P106" i="23" s="1"/>
  <c r="G106" i="23"/>
  <c r="D106" i="23"/>
  <c r="R105" i="23"/>
  <c r="Q105" i="23"/>
  <c r="L105" i="23"/>
  <c r="O105" i="23" s="1"/>
  <c r="P105" i="23" s="1"/>
  <c r="G105" i="23"/>
  <c r="D105" i="23"/>
  <c r="R104" i="23"/>
  <c r="Q104" i="23"/>
  <c r="L104" i="23"/>
  <c r="O104" i="23" s="1"/>
  <c r="P104" i="23" s="1"/>
  <c r="G104" i="23"/>
  <c r="D104" i="23"/>
  <c r="R103" i="23"/>
  <c r="Q103" i="23"/>
  <c r="L103" i="23"/>
  <c r="O103" i="23" s="1"/>
  <c r="G103" i="23"/>
  <c r="D103" i="23"/>
  <c r="K93" i="23" s="1"/>
  <c r="R102" i="23"/>
  <c r="Q102" i="23"/>
  <c r="L102" i="23"/>
  <c r="O102" i="23" s="1"/>
  <c r="P102" i="23" s="1"/>
  <c r="G102" i="23"/>
  <c r="R99" i="23"/>
  <c r="Q99" i="23"/>
  <c r="P99" i="23"/>
  <c r="O99" i="23"/>
  <c r="N99" i="23"/>
  <c r="M99" i="23"/>
  <c r="L99" i="23"/>
  <c r="K99" i="23"/>
  <c r="J99" i="23"/>
  <c r="I99" i="23"/>
  <c r="H99" i="23"/>
  <c r="G99" i="23"/>
  <c r="F99" i="23"/>
  <c r="E99" i="23"/>
  <c r="R98" i="23"/>
  <c r="Q98" i="23"/>
  <c r="P98" i="23"/>
  <c r="O98" i="23"/>
  <c r="N98" i="23"/>
  <c r="M98" i="23"/>
  <c r="L98" i="23"/>
  <c r="K98" i="23"/>
  <c r="J98" i="23"/>
  <c r="I98" i="23"/>
  <c r="H98" i="23"/>
  <c r="G98" i="23"/>
  <c r="F98" i="23"/>
  <c r="E98" i="23"/>
  <c r="P94" i="23"/>
  <c r="R89" i="23"/>
  <c r="R186" i="63"/>
  <c r="Q186" i="63"/>
  <c r="P186" i="63"/>
  <c r="O186" i="63"/>
  <c r="N186" i="63"/>
  <c r="M186" i="63"/>
  <c r="L186" i="63"/>
  <c r="K186" i="63"/>
  <c r="J186" i="63"/>
  <c r="I186" i="63"/>
  <c r="H186" i="63"/>
  <c r="G186" i="63"/>
  <c r="F186" i="63"/>
  <c r="E186" i="63"/>
  <c r="R181" i="63"/>
  <c r="Q181" i="63"/>
  <c r="L181" i="63"/>
  <c r="O181" i="63" s="1"/>
  <c r="P181" i="63" s="1"/>
  <c r="G181" i="63"/>
  <c r="R180" i="63"/>
  <c r="Q180" i="63"/>
  <c r="L180" i="63"/>
  <c r="O180" i="63" s="1"/>
  <c r="P180" i="63" s="1"/>
  <c r="G180" i="63"/>
  <c r="D180" i="63"/>
  <c r="R179" i="63"/>
  <c r="Q179" i="63"/>
  <c r="L179" i="63"/>
  <c r="O179" i="63" s="1"/>
  <c r="P179" i="63" s="1"/>
  <c r="G179" i="63"/>
  <c r="D179" i="63"/>
  <c r="R178" i="63"/>
  <c r="Q178" i="63"/>
  <c r="O178" i="63"/>
  <c r="P178" i="63" s="1"/>
  <c r="L178" i="63"/>
  <c r="G178" i="63"/>
  <c r="D178" i="63"/>
  <c r="R177" i="63"/>
  <c r="Q177" i="63"/>
  <c r="L177" i="63"/>
  <c r="O177" i="63" s="1"/>
  <c r="P177" i="63" s="1"/>
  <c r="G177" i="63"/>
  <c r="D177" i="63"/>
  <c r="R176" i="63"/>
  <c r="Q176" i="63"/>
  <c r="O176" i="63"/>
  <c r="P176" i="63" s="1"/>
  <c r="L176" i="63"/>
  <c r="G176" i="63"/>
  <c r="D176" i="63"/>
  <c r="R175" i="63"/>
  <c r="Q175" i="63"/>
  <c r="L175" i="63"/>
  <c r="O175" i="63" s="1"/>
  <c r="P175" i="63" s="1"/>
  <c r="G175" i="63"/>
  <c r="D175" i="63"/>
  <c r="R174" i="63"/>
  <c r="Q174" i="63"/>
  <c r="L174" i="63"/>
  <c r="O174" i="63" s="1"/>
  <c r="P174" i="63" s="1"/>
  <c r="G174" i="63"/>
  <c r="D174" i="63"/>
  <c r="R173" i="63"/>
  <c r="Q173" i="63"/>
  <c r="L173" i="63"/>
  <c r="O173" i="63" s="1"/>
  <c r="P173" i="63" s="1"/>
  <c r="G173" i="63"/>
  <c r="D173" i="63"/>
  <c r="R172" i="63"/>
  <c r="Q172" i="63"/>
  <c r="L172" i="63"/>
  <c r="O172" i="63" s="1"/>
  <c r="P172" i="63" s="1"/>
  <c r="G172" i="63"/>
  <c r="D172" i="63"/>
  <c r="R171" i="63"/>
  <c r="Q171" i="63"/>
  <c r="L171" i="63"/>
  <c r="O171" i="63" s="1"/>
  <c r="P171" i="63" s="1"/>
  <c r="G171" i="63"/>
  <c r="D171" i="63"/>
  <c r="R170" i="63"/>
  <c r="Q170" i="63"/>
  <c r="O170" i="63"/>
  <c r="P170" i="63" s="1"/>
  <c r="L170" i="63"/>
  <c r="G170" i="63"/>
  <c r="D170" i="63"/>
  <c r="R169" i="63"/>
  <c r="Q169" i="63"/>
  <c r="O169" i="63"/>
  <c r="P169" i="63" s="1"/>
  <c r="L169" i="63"/>
  <c r="G169" i="63"/>
  <c r="D169" i="63"/>
  <c r="R168" i="63"/>
  <c r="Q168" i="63"/>
  <c r="L168" i="63"/>
  <c r="O168" i="63" s="1"/>
  <c r="P168" i="63" s="1"/>
  <c r="G168" i="63"/>
  <c r="D168" i="63"/>
  <c r="R167" i="63"/>
  <c r="Q167" i="63"/>
  <c r="L167" i="63"/>
  <c r="O167" i="63" s="1"/>
  <c r="P167" i="63" s="1"/>
  <c r="G167" i="63"/>
  <c r="D167" i="63"/>
  <c r="R166" i="63"/>
  <c r="Q166" i="63"/>
  <c r="L166" i="63"/>
  <c r="O166" i="63" s="1"/>
  <c r="P166" i="63" s="1"/>
  <c r="G166" i="63"/>
  <c r="D166" i="63"/>
  <c r="R165" i="63"/>
  <c r="Q165" i="63"/>
  <c r="L165" i="63"/>
  <c r="O165" i="63" s="1"/>
  <c r="P165" i="63" s="1"/>
  <c r="G165" i="63"/>
  <c r="D165" i="63"/>
  <c r="R164" i="63"/>
  <c r="Q164" i="63"/>
  <c r="L164" i="63"/>
  <c r="O164" i="63" s="1"/>
  <c r="P164" i="63" s="1"/>
  <c r="G164" i="63"/>
  <c r="D164" i="63"/>
  <c r="R163" i="63"/>
  <c r="Q163" i="63"/>
  <c r="L163" i="63"/>
  <c r="O163" i="63" s="1"/>
  <c r="P163" i="63" s="1"/>
  <c r="G163" i="63"/>
  <c r="D163" i="63"/>
  <c r="R162" i="63"/>
  <c r="Q162" i="63"/>
  <c r="O162" i="63"/>
  <c r="P162" i="63" s="1"/>
  <c r="L162" i="63"/>
  <c r="G162" i="63"/>
  <c r="D162" i="63"/>
  <c r="R161" i="63"/>
  <c r="Q161" i="63"/>
  <c r="L161" i="63"/>
  <c r="O161" i="63" s="1"/>
  <c r="P161" i="63" s="1"/>
  <c r="G161" i="63"/>
  <c r="D161" i="63"/>
  <c r="R160" i="63"/>
  <c r="Q160" i="63"/>
  <c r="O160" i="63"/>
  <c r="P160" i="63" s="1"/>
  <c r="L160" i="63"/>
  <c r="G160" i="63"/>
  <c r="D160" i="63"/>
  <c r="R159" i="63"/>
  <c r="Q159" i="63"/>
  <c r="L159" i="63"/>
  <c r="O159" i="63" s="1"/>
  <c r="P159" i="63" s="1"/>
  <c r="G159" i="63"/>
  <c r="D159" i="63"/>
  <c r="R158" i="63"/>
  <c r="Q158" i="63"/>
  <c r="L158" i="63"/>
  <c r="O158" i="63" s="1"/>
  <c r="P158" i="63" s="1"/>
  <c r="G158" i="63"/>
  <c r="D158" i="63"/>
  <c r="R157" i="63"/>
  <c r="Q157" i="63"/>
  <c r="L157" i="63"/>
  <c r="O157" i="63" s="1"/>
  <c r="P157" i="63" s="1"/>
  <c r="G157" i="63"/>
  <c r="D157" i="63"/>
  <c r="R156" i="63"/>
  <c r="Q156" i="63"/>
  <c r="L156" i="63"/>
  <c r="O156" i="63" s="1"/>
  <c r="P156" i="63" s="1"/>
  <c r="G156" i="63"/>
  <c r="D156" i="63"/>
  <c r="R155" i="63"/>
  <c r="Q155" i="63"/>
  <c r="L155" i="63"/>
  <c r="O155" i="63" s="1"/>
  <c r="P155" i="63" s="1"/>
  <c r="G155" i="63"/>
  <c r="D155" i="63"/>
  <c r="R154" i="63"/>
  <c r="Q154" i="63"/>
  <c r="L154" i="63"/>
  <c r="O154" i="63" s="1"/>
  <c r="P154" i="63" s="1"/>
  <c r="G154" i="63"/>
  <c r="D154" i="63"/>
  <c r="R153" i="63"/>
  <c r="Q153" i="63"/>
  <c r="L153" i="63"/>
  <c r="O153" i="63" s="1"/>
  <c r="P153" i="63" s="1"/>
  <c r="G153" i="63"/>
  <c r="D153" i="63"/>
  <c r="R152" i="63"/>
  <c r="Q152" i="63"/>
  <c r="L152" i="63"/>
  <c r="O152" i="63" s="1"/>
  <c r="P152" i="63" s="1"/>
  <c r="G152" i="63"/>
  <c r="D152" i="63"/>
  <c r="R151" i="63"/>
  <c r="Q151" i="63"/>
  <c r="L151" i="63"/>
  <c r="O151" i="63" s="1"/>
  <c r="P151" i="63" s="1"/>
  <c r="G151" i="63"/>
  <c r="D151" i="63"/>
  <c r="R150" i="63"/>
  <c r="Q150" i="63"/>
  <c r="L150" i="63"/>
  <c r="O150" i="63" s="1"/>
  <c r="P150" i="63" s="1"/>
  <c r="G150" i="63"/>
  <c r="D150" i="63"/>
  <c r="R149" i="63"/>
  <c r="Q149" i="63"/>
  <c r="L149" i="63"/>
  <c r="O149" i="63" s="1"/>
  <c r="P149" i="63" s="1"/>
  <c r="G149" i="63"/>
  <c r="D149" i="63"/>
  <c r="R148" i="63"/>
  <c r="Q148" i="63"/>
  <c r="L148" i="63"/>
  <c r="O148" i="63" s="1"/>
  <c r="P148" i="63" s="1"/>
  <c r="G148" i="63"/>
  <c r="D148" i="63"/>
  <c r="R147" i="63"/>
  <c r="Q147" i="63"/>
  <c r="L147" i="63"/>
  <c r="O147" i="63" s="1"/>
  <c r="P147" i="63" s="1"/>
  <c r="G147" i="63"/>
  <c r="D147" i="63"/>
  <c r="R146" i="63"/>
  <c r="Q146" i="63"/>
  <c r="L146" i="63"/>
  <c r="O146" i="63" s="1"/>
  <c r="P146" i="63" s="1"/>
  <c r="G146" i="63"/>
  <c r="D146" i="63"/>
  <c r="R145" i="63"/>
  <c r="Q145" i="63"/>
  <c r="L145" i="63"/>
  <c r="O145" i="63" s="1"/>
  <c r="P145" i="63" s="1"/>
  <c r="G145" i="63"/>
  <c r="D145" i="63"/>
  <c r="R144" i="63"/>
  <c r="Q144" i="63"/>
  <c r="L144" i="63"/>
  <c r="O144" i="63" s="1"/>
  <c r="P144" i="63" s="1"/>
  <c r="G144" i="63"/>
  <c r="D144" i="63"/>
  <c r="R143" i="63"/>
  <c r="Q143" i="63"/>
  <c r="L143" i="63"/>
  <c r="O143" i="63" s="1"/>
  <c r="P143" i="63" s="1"/>
  <c r="G143" i="63"/>
  <c r="D143" i="63"/>
  <c r="R142" i="63"/>
  <c r="Q142" i="63"/>
  <c r="L142" i="63"/>
  <c r="O142" i="63" s="1"/>
  <c r="G142" i="63"/>
  <c r="R139" i="63"/>
  <c r="Q139" i="63"/>
  <c r="P139" i="63"/>
  <c r="O139" i="63"/>
  <c r="N139" i="63"/>
  <c r="M139" i="63"/>
  <c r="L139" i="63"/>
  <c r="K139" i="63"/>
  <c r="J139" i="63"/>
  <c r="I139" i="63"/>
  <c r="H139" i="63"/>
  <c r="G139" i="63"/>
  <c r="F139" i="63"/>
  <c r="E139" i="63"/>
  <c r="R138" i="63"/>
  <c r="Q138" i="63"/>
  <c r="P138" i="63"/>
  <c r="O138" i="63"/>
  <c r="N138" i="63"/>
  <c r="M138" i="63"/>
  <c r="L138" i="63"/>
  <c r="K138" i="63"/>
  <c r="J138" i="63"/>
  <c r="I138" i="63"/>
  <c r="H138" i="63"/>
  <c r="G138" i="63"/>
  <c r="F138" i="63"/>
  <c r="E138" i="63"/>
  <c r="P134" i="63"/>
  <c r="R129" i="63"/>
  <c r="R95" i="62"/>
  <c r="Q95" i="62"/>
  <c r="P95" i="62"/>
  <c r="O95" i="62"/>
  <c r="N95" i="62"/>
  <c r="M95" i="62"/>
  <c r="L95" i="62"/>
  <c r="K95" i="62"/>
  <c r="J95" i="62"/>
  <c r="I95" i="62"/>
  <c r="H95" i="62"/>
  <c r="G95" i="62"/>
  <c r="F95" i="62"/>
  <c r="E95" i="62"/>
  <c r="R90" i="62"/>
  <c r="Q90" i="62"/>
  <c r="L90" i="62"/>
  <c r="O90" i="62" s="1"/>
  <c r="P90" i="62" s="1"/>
  <c r="G90" i="62"/>
  <c r="R89" i="62"/>
  <c r="Q89" i="62"/>
  <c r="L89" i="62"/>
  <c r="O89" i="62" s="1"/>
  <c r="P89" i="62" s="1"/>
  <c r="G89" i="62"/>
  <c r="D89" i="62"/>
  <c r="R88" i="62"/>
  <c r="Q88" i="62"/>
  <c r="L88" i="62"/>
  <c r="O88" i="62" s="1"/>
  <c r="P88" i="62" s="1"/>
  <c r="G88" i="62"/>
  <c r="D88" i="62"/>
  <c r="R87" i="62"/>
  <c r="Q87" i="62"/>
  <c r="L87" i="62"/>
  <c r="O87" i="62" s="1"/>
  <c r="P87" i="62" s="1"/>
  <c r="G87" i="62"/>
  <c r="D87" i="62"/>
  <c r="R86" i="62"/>
  <c r="Q86" i="62"/>
  <c r="L86" i="62"/>
  <c r="O86" i="62" s="1"/>
  <c r="P86" i="62" s="1"/>
  <c r="G86" i="62"/>
  <c r="D86" i="62"/>
  <c r="R85" i="62"/>
  <c r="Q85" i="62"/>
  <c r="L85" i="62"/>
  <c r="O85" i="62" s="1"/>
  <c r="P85" i="62" s="1"/>
  <c r="G85" i="62"/>
  <c r="D85" i="62"/>
  <c r="R84" i="62"/>
  <c r="Q84" i="62"/>
  <c r="L84" i="62"/>
  <c r="O84" i="62" s="1"/>
  <c r="P84" i="62" s="1"/>
  <c r="G84" i="62"/>
  <c r="D84" i="62"/>
  <c r="R83" i="62"/>
  <c r="Q83" i="62"/>
  <c r="L83" i="62"/>
  <c r="O83" i="62" s="1"/>
  <c r="P83" i="62" s="1"/>
  <c r="G83" i="62"/>
  <c r="D83" i="62"/>
  <c r="R82" i="62"/>
  <c r="Q82" i="62"/>
  <c r="L82" i="62"/>
  <c r="O82" i="62" s="1"/>
  <c r="P82" i="62" s="1"/>
  <c r="G82" i="62"/>
  <c r="D82" i="62"/>
  <c r="K73" i="62" s="1"/>
  <c r="R81" i="62"/>
  <c r="Q81" i="62"/>
  <c r="L81" i="62"/>
  <c r="O81" i="62" s="1"/>
  <c r="G81" i="62"/>
  <c r="R78" i="62"/>
  <c r="Q78" i="62"/>
  <c r="P78" i="62"/>
  <c r="O78" i="62"/>
  <c r="N78" i="62"/>
  <c r="M78" i="62"/>
  <c r="L78" i="62"/>
  <c r="K78" i="62"/>
  <c r="J78" i="62"/>
  <c r="I78" i="62"/>
  <c r="H78" i="62"/>
  <c r="G78" i="62"/>
  <c r="F78" i="62"/>
  <c r="E78" i="62"/>
  <c r="R77" i="62"/>
  <c r="Q77" i="62"/>
  <c r="P77" i="62"/>
  <c r="O77" i="62"/>
  <c r="N77" i="62"/>
  <c r="M77" i="62"/>
  <c r="L77" i="62"/>
  <c r="K77" i="62"/>
  <c r="J77" i="62"/>
  <c r="I77" i="62"/>
  <c r="H77" i="62"/>
  <c r="G77" i="62"/>
  <c r="F77" i="62"/>
  <c r="E77" i="62"/>
  <c r="P73" i="62"/>
  <c r="R68" i="62"/>
  <c r="Q185" i="61"/>
  <c r="P185" i="61"/>
  <c r="O185" i="61"/>
  <c r="N185" i="61"/>
  <c r="M185" i="61"/>
  <c r="L185" i="61"/>
  <c r="K185" i="61"/>
  <c r="J185" i="61"/>
  <c r="I185" i="61"/>
  <c r="H185" i="61"/>
  <c r="G185" i="61"/>
  <c r="F185" i="61"/>
  <c r="E185" i="61"/>
  <c r="Q180" i="61"/>
  <c r="P180" i="61"/>
  <c r="L180" i="61"/>
  <c r="O180" i="61" s="1"/>
  <c r="G180" i="61"/>
  <c r="Q179" i="61"/>
  <c r="P179" i="61"/>
  <c r="L179" i="61"/>
  <c r="O179" i="61" s="1"/>
  <c r="G179" i="61"/>
  <c r="D179" i="61"/>
  <c r="Q178" i="61"/>
  <c r="P178" i="61"/>
  <c r="L178" i="61"/>
  <c r="O178" i="61" s="1"/>
  <c r="G178" i="61"/>
  <c r="D178" i="61"/>
  <c r="Q177" i="61"/>
  <c r="P177" i="61"/>
  <c r="L177" i="61"/>
  <c r="O177" i="61" s="1"/>
  <c r="G177" i="61"/>
  <c r="D177" i="61"/>
  <c r="Q176" i="61"/>
  <c r="P176" i="61"/>
  <c r="L176" i="61"/>
  <c r="O176" i="61" s="1"/>
  <c r="G176" i="61"/>
  <c r="D176" i="61"/>
  <c r="Q175" i="61"/>
  <c r="P175" i="61"/>
  <c r="L175" i="61"/>
  <c r="O175" i="61" s="1"/>
  <c r="G175" i="61"/>
  <c r="D175" i="61"/>
  <c r="Q174" i="61"/>
  <c r="P174" i="61"/>
  <c r="L174" i="61"/>
  <c r="O174" i="61" s="1"/>
  <c r="G174" i="61"/>
  <c r="D174" i="61"/>
  <c r="Q173" i="61"/>
  <c r="P173" i="61"/>
  <c r="L173" i="61"/>
  <c r="O173" i="61" s="1"/>
  <c r="G173" i="61"/>
  <c r="D173" i="61"/>
  <c r="Q172" i="61"/>
  <c r="P172" i="61"/>
  <c r="L172" i="61"/>
  <c r="O172" i="61" s="1"/>
  <c r="G172" i="61"/>
  <c r="D172" i="61"/>
  <c r="Q171" i="61"/>
  <c r="P171" i="61"/>
  <c r="L171" i="61"/>
  <c r="O171" i="61" s="1"/>
  <c r="G171" i="61"/>
  <c r="D171" i="61"/>
  <c r="Q170" i="61"/>
  <c r="P170" i="61"/>
  <c r="L170" i="61"/>
  <c r="O170" i="61" s="1"/>
  <c r="G170" i="61"/>
  <c r="D170" i="61"/>
  <c r="Q169" i="61"/>
  <c r="P169" i="61"/>
  <c r="L169" i="61"/>
  <c r="O169" i="61" s="1"/>
  <c r="G169" i="61"/>
  <c r="D169" i="61"/>
  <c r="Q168" i="61"/>
  <c r="P168" i="61"/>
  <c r="L168" i="61"/>
  <c r="O168" i="61" s="1"/>
  <c r="G168" i="61"/>
  <c r="D168" i="61"/>
  <c r="Q167" i="61"/>
  <c r="P167" i="61"/>
  <c r="L167" i="61"/>
  <c r="O167" i="61" s="1"/>
  <c r="G167" i="61"/>
  <c r="D167" i="61"/>
  <c r="Q166" i="61"/>
  <c r="P166" i="61"/>
  <c r="L166" i="61"/>
  <c r="O166" i="61" s="1"/>
  <c r="G166" i="61"/>
  <c r="D166" i="61"/>
  <c r="Q165" i="61"/>
  <c r="P165" i="61"/>
  <c r="L165" i="61"/>
  <c r="O165" i="61" s="1"/>
  <c r="G165" i="61"/>
  <c r="D165" i="61"/>
  <c r="Q164" i="61"/>
  <c r="P164" i="61"/>
  <c r="L164" i="61"/>
  <c r="O164" i="61" s="1"/>
  <c r="G164" i="61"/>
  <c r="D164" i="61"/>
  <c r="Q163" i="61"/>
  <c r="P163" i="61"/>
  <c r="L163" i="61"/>
  <c r="O163" i="61" s="1"/>
  <c r="G163" i="61"/>
  <c r="D163" i="61"/>
  <c r="Q162" i="61"/>
  <c r="P162" i="61"/>
  <c r="L162" i="61"/>
  <c r="O162" i="61" s="1"/>
  <c r="G162" i="61"/>
  <c r="D162" i="61"/>
  <c r="Q161" i="61"/>
  <c r="P161" i="61"/>
  <c r="L161" i="61"/>
  <c r="O161" i="61" s="1"/>
  <c r="G161" i="61"/>
  <c r="D161" i="61"/>
  <c r="Q160" i="61"/>
  <c r="P160" i="61"/>
  <c r="L160" i="61"/>
  <c r="O160" i="61" s="1"/>
  <c r="G160" i="61"/>
  <c r="D160" i="61"/>
  <c r="Q159" i="61"/>
  <c r="P159" i="61"/>
  <c r="L159" i="61"/>
  <c r="O159" i="61" s="1"/>
  <c r="G159" i="61"/>
  <c r="D159" i="61"/>
  <c r="Q158" i="61"/>
  <c r="P158" i="61"/>
  <c r="L158" i="61"/>
  <c r="O158" i="61" s="1"/>
  <c r="G158" i="61"/>
  <c r="D158" i="61"/>
  <c r="Q157" i="61"/>
  <c r="P157" i="61"/>
  <c r="L157" i="61"/>
  <c r="O157" i="61" s="1"/>
  <c r="G157" i="61"/>
  <c r="D157" i="61"/>
  <c r="Q156" i="61"/>
  <c r="P156" i="61"/>
  <c r="L156" i="61"/>
  <c r="O156" i="61" s="1"/>
  <c r="G156" i="61"/>
  <c r="D156" i="61"/>
  <c r="Q155" i="61"/>
  <c r="P155" i="61"/>
  <c r="L155" i="61"/>
  <c r="O155" i="61" s="1"/>
  <c r="G155" i="61"/>
  <c r="D155" i="61"/>
  <c r="Q154" i="61"/>
  <c r="P154" i="61"/>
  <c r="L154" i="61"/>
  <c r="O154" i="61" s="1"/>
  <c r="G154" i="61"/>
  <c r="D154" i="61"/>
  <c r="Q153" i="61"/>
  <c r="P153" i="61"/>
  <c r="L153" i="61"/>
  <c r="O153" i="61" s="1"/>
  <c r="G153" i="61"/>
  <c r="D153" i="61"/>
  <c r="Q152" i="61"/>
  <c r="P152" i="61"/>
  <c r="L152" i="61"/>
  <c r="O152" i="61" s="1"/>
  <c r="G152" i="61"/>
  <c r="D152" i="61"/>
  <c r="Q151" i="61"/>
  <c r="P151" i="61"/>
  <c r="L151" i="61"/>
  <c r="O151" i="61" s="1"/>
  <c r="G151" i="61"/>
  <c r="D151" i="61"/>
  <c r="Q150" i="61"/>
  <c r="P150" i="61"/>
  <c r="L150" i="61"/>
  <c r="O150" i="61" s="1"/>
  <c r="G150" i="61"/>
  <c r="D150" i="61"/>
  <c r="Q149" i="61"/>
  <c r="P149" i="61"/>
  <c r="L149" i="61"/>
  <c r="O149" i="61" s="1"/>
  <c r="G149" i="61"/>
  <c r="D149" i="61"/>
  <c r="Q148" i="61"/>
  <c r="P148" i="61"/>
  <c r="L148" i="61"/>
  <c r="O148" i="61" s="1"/>
  <c r="G148" i="61"/>
  <c r="D148" i="61"/>
  <c r="Q147" i="61"/>
  <c r="P147" i="61"/>
  <c r="L147" i="61"/>
  <c r="O147" i="61" s="1"/>
  <c r="G147" i="61"/>
  <c r="D147" i="61"/>
  <c r="Q146" i="61"/>
  <c r="P146" i="61"/>
  <c r="L146" i="61"/>
  <c r="O146" i="61" s="1"/>
  <c r="G146" i="61"/>
  <c r="D146" i="61"/>
  <c r="Q145" i="61"/>
  <c r="P145" i="61"/>
  <c r="L145" i="61"/>
  <c r="O145" i="61" s="1"/>
  <c r="G145" i="61"/>
  <c r="D145" i="61"/>
  <c r="Q144" i="61"/>
  <c r="P144" i="61"/>
  <c r="L144" i="61"/>
  <c r="O144" i="61" s="1"/>
  <c r="G144" i="61"/>
  <c r="D144" i="61"/>
  <c r="Q143" i="61"/>
  <c r="P143" i="61"/>
  <c r="L143" i="61"/>
  <c r="O143" i="61" s="1"/>
  <c r="G143" i="61"/>
  <c r="D143" i="61"/>
  <c r="Q142" i="61"/>
  <c r="P142" i="61"/>
  <c r="L142" i="61"/>
  <c r="O142" i="61" s="1"/>
  <c r="G142" i="61"/>
  <c r="D142" i="61"/>
  <c r="Q141" i="61"/>
  <c r="P141" i="61"/>
  <c r="L141" i="61"/>
  <c r="O141" i="61" s="1"/>
  <c r="G141" i="61"/>
  <c r="Q138" i="61"/>
  <c r="P138" i="61"/>
  <c r="O138" i="61"/>
  <c r="N138" i="61"/>
  <c r="M138" i="61"/>
  <c r="L138" i="61"/>
  <c r="K138" i="61"/>
  <c r="J138" i="61"/>
  <c r="I138" i="61"/>
  <c r="H138" i="61"/>
  <c r="G138" i="61"/>
  <c r="F138" i="61"/>
  <c r="E138" i="61"/>
  <c r="Q137" i="61"/>
  <c r="P137" i="61"/>
  <c r="O137" i="61"/>
  <c r="N137" i="61"/>
  <c r="M137" i="61"/>
  <c r="L137" i="61"/>
  <c r="K137" i="61"/>
  <c r="J137" i="61"/>
  <c r="I137" i="61"/>
  <c r="H137" i="61"/>
  <c r="G137" i="61"/>
  <c r="F137" i="61"/>
  <c r="E137" i="61"/>
  <c r="Q133" i="61"/>
  <c r="Q128" i="61"/>
  <c r="Q95" i="59"/>
  <c r="P95" i="59"/>
  <c r="O95" i="59"/>
  <c r="N95" i="59"/>
  <c r="M95" i="59"/>
  <c r="L95" i="59"/>
  <c r="K95" i="59"/>
  <c r="J95" i="59"/>
  <c r="I95" i="59"/>
  <c r="H95" i="59"/>
  <c r="G95" i="59"/>
  <c r="F95" i="59"/>
  <c r="E95" i="59"/>
  <c r="Q90" i="59"/>
  <c r="P90" i="59"/>
  <c r="L90" i="59"/>
  <c r="O90" i="59" s="1"/>
  <c r="G90" i="59"/>
  <c r="Q89" i="59"/>
  <c r="P89" i="59"/>
  <c r="L89" i="59"/>
  <c r="O89" i="59" s="1"/>
  <c r="G89" i="59"/>
  <c r="D89" i="59"/>
  <c r="Q88" i="59"/>
  <c r="P88" i="59"/>
  <c r="L88" i="59"/>
  <c r="O88" i="59" s="1"/>
  <c r="G88" i="59"/>
  <c r="D88" i="59"/>
  <c r="Q87" i="59"/>
  <c r="P87" i="59"/>
  <c r="L87" i="59"/>
  <c r="O87" i="59" s="1"/>
  <c r="G87" i="59"/>
  <c r="D87" i="59"/>
  <c r="Q86" i="59"/>
  <c r="P86" i="59"/>
  <c r="L86" i="59"/>
  <c r="O86" i="59" s="1"/>
  <c r="G86" i="59"/>
  <c r="D86" i="59"/>
  <c r="Q85" i="59"/>
  <c r="P85" i="59"/>
  <c r="L85" i="59"/>
  <c r="O85" i="59" s="1"/>
  <c r="G85" i="59"/>
  <c r="D85" i="59"/>
  <c r="Q84" i="59"/>
  <c r="P84" i="59"/>
  <c r="L84" i="59"/>
  <c r="O84" i="59" s="1"/>
  <c r="G84" i="59"/>
  <c r="D84" i="59"/>
  <c r="Q83" i="59"/>
  <c r="P83" i="59"/>
  <c r="L83" i="59"/>
  <c r="O83" i="59" s="1"/>
  <c r="G83" i="59"/>
  <c r="D83" i="59"/>
  <c r="Q82" i="59"/>
  <c r="P82" i="59"/>
  <c r="L82" i="59"/>
  <c r="O82" i="59" s="1"/>
  <c r="G82" i="59"/>
  <c r="D82" i="59"/>
  <c r="Q81" i="59"/>
  <c r="P81" i="59"/>
  <c r="L81" i="59"/>
  <c r="O81" i="59" s="1"/>
  <c r="G81" i="59"/>
  <c r="Q78" i="59"/>
  <c r="P78" i="59"/>
  <c r="O78" i="59"/>
  <c r="N78" i="59"/>
  <c r="M78" i="59"/>
  <c r="L78" i="59"/>
  <c r="K78" i="59"/>
  <c r="J78" i="59"/>
  <c r="I78" i="59"/>
  <c r="H78" i="59"/>
  <c r="G78" i="59"/>
  <c r="F78" i="59"/>
  <c r="E78" i="59"/>
  <c r="Q77" i="59"/>
  <c r="P77" i="59"/>
  <c r="O77" i="59"/>
  <c r="N77" i="59"/>
  <c r="M77" i="59"/>
  <c r="L77" i="59"/>
  <c r="K77" i="59"/>
  <c r="J77" i="59"/>
  <c r="I77" i="59"/>
  <c r="H77" i="59"/>
  <c r="G77" i="59"/>
  <c r="F77" i="59"/>
  <c r="E77" i="59"/>
  <c r="Q73" i="59"/>
  <c r="K72" i="59"/>
  <c r="J72" i="59"/>
  <c r="Q68" i="59"/>
  <c r="Q125" i="60"/>
  <c r="P125" i="60"/>
  <c r="O125" i="60"/>
  <c r="N125" i="60"/>
  <c r="M125" i="60"/>
  <c r="L125" i="60"/>
  <c r="K125" i="60"/>
  <c r="J125" i="60"/>
  <c r="I125" i="60"/>
  <c r="H125" i="60"/>
  <c r="G125" i="60"/>
  <c r="F125" i="60"/>
  <c r="E125" i="60"/>
  <c r="Q120" i="60"/>
  <c r="P120" i="60"/>
  <c r="L120" i="60"/>
  <c r="O120" i="60" s="1"/>
  <c r="G120" i="60"/>
  <c r="Q119" i="60"/>
  <c r="P119" i="60"/>
  <c r="L119" i="60"/>
  <c r="O119" i="60" s="1"/>
  <c r="G119" i="60"/>
  <c r="D119" i="60"/>
  <c r="Q118" i="60"/>
  <c r="P118" i="60"/>
  <c r="L118" i="60"/>
  <c r="O118" i="60" s="1"/>
  <c r="G118" i="60"/>
  <c r="D118" i="60"/>
  <c r="Q117" i="60"/>
  <c r="P117" i="60"/>
  <c r="L117" i="60"/>
  <c r="O117" i="60" s="1"/>
  <c r="G117" i="60"/>
  <c r="D117" i="60"/>
  <c r="Q116" i="60"/>
  <c r="P116" i="60"/>
  <c r="L116" i="60"/>
  <c r="O116" i="60" s="1"/>
  <c r="G116" i="60"/>
  <c r="D116" i="60"/>
  <c r="Q115" i="60"/>
  <c r="P115" i="60"/>
  <c r="L115" i="60"/>
  <c r="O115" i="60" s="1"/>
  <c r="G115" i="60"/>
  <c r="D115" i="60"/>
  <c r="Q114" i="60"/>
  <c r="P114" i="60"/>
  <c r="L114" i="60"/>
  <c r="O114" i="60" s="1"/>
  <c r="G114" i="60"/>
  <c r="D114" i="60"/>
  <c r="Q113" i="60"/>
  <c r="P113" i="60"/>
  <c r="L113" i="60"/>
  <c r="O113" i="60" s="1"/>
  <c r="G113" i="60"/>
  <c r="D113" i="60"/>
  <c r="Q112" i="60"/>
  <c r="P112" i="60"/>
  <c r="L112" i="60"/>
  <c r="O112" i="60" s="1"/>
  <c r="G112" i="60"/>
  <c r="D112" i="60"/>
  <c r="Q111" i="60"/>
  <c r="P111" i="60"/>
  <c r="L111" i="60"/>
  <c r="O111" i="60" s="1"/>
  <c r="G111" i="60"/>
  <c r="D111" i="60"/>
  <c r="Q110" i="60"/>
  <c r="P110" i="60"/>
  <c r="L110" i="60"/>
  <c r="O110" i="60" s="1"/>
  <c r="G110" i="60"/>
  <c r="D110" i="60"/>
  <c r="Q109" i="60"/>
  <c r="P109" i="60"/>
  <c r="L109" i="60"/>
  <c r="O109" i="60" s="1"/>
  <c r="G109" i="60"/>
  <c r="D109" i="60"/>
  <c r="Q108" i="60"/>
  <c r="P108" i="60"/>
  <c r="L108" i="60"/>
  <c r="O108" i="60" s="1"/>
  <c r="G108" i="60"/>
  <c r="D108" i="60"/>
  <c r="Q107" i="60"/>
  <c r="P107" i="60"/>
  <c r="L107" i="60"/>
  <c r="O107" i="60" s="1"/>
  <c r="G107" i="60"/>
  <c r="D107" i="60"/>
  <c r="Q106" i="60"/>
  <c r="P106" i="60"/>
  <c r="L106" i="60"/>
  <c r="O106" i="60" s="1"/>
  <c r="G106" i="60"/>
  <c r="D106" i="60"/>
  <c r="Q105" i="60"/>
  <c r="P105" i="60"/>
  <c r="L105" i="60"/>
  <c r="O105" i="60" s="1"/>
  <c r="G105" i="60"/>
  <c r="D105" i="60"/>
  <c r="Q104" i="60"/>
  <c r="P104" i="60"/>
  <c r="L104" i="60"/>
  <c r="O104" i="60" s="1"/>
  <c r="G104" i="60"/>
  <c r="D104" i="60"/>
  <c r="Q103" i="60"/>
  <c r="P103" i="60"/>
  <c r="L103" i="60"/>
  <c r="O103" i="60" s="1"/>
  <c r="G103" i="60"/>
  <c r="D103" i="60"/>
  <c r="K93" i="60" s="1"/>
  <c r="Q102" i="60"/>
  <c r="P102" i="60"/>
  <c r="L102" i="60"/>
  <c r="O102" i="60" s="1"/>
  <c r="G102" i="60"/>
  <c r="D102" i="60"/>
  <c r="Q101" i="60"/>
  <c r="P101" i="60"/>
  <c r="L101" i="60"/>
  <c r="O101" i="60" s="1"/>
  <c r="G101" i="60"/>
  <c r="Q98" i="60"/>
  <c r="P98" i="60"/>
  <c r="O98" i="60"/>
  <c r="N98" i="60"/>
  <c r="M98" i="60"/>
  <c r="L98" i="60"/>
  <c r="K98" i="60"/>
  <c r="J98" i="60"/>
  <c r="I98" i="60"/>
  <c r="H98" i="60"/>
  <c r="G98" i="60"/>
  <c r="F98" i="60"/>
  <c r="E98" i="60"/>
  <c r="Q97" i="60"/>
  <c r="P97" i="60"/>
  <c r="O97" i="60"/>
  <c r="N97" i="60"/>
  <c r="M97" i="60"/>
  <c r="L97" i="60"/>
  <c r="K97" i="60"/>
  <c r="J97" i="60"/>
  <c r="I97" i="60"/>
  <c r="H97" i="60"/>
  <c r="G97" i="60"/>
  <c r="F97" i="60"/>
  <c r="E97" i="60"/>
  <c r="Q93" i="60"/>
  <c r="Q88" i="60"/>
  <c r="BL401" i="66"/>
  <c r="BJ401" i="66"/>
  <c r="Z400" i="66"/>
  <c r="V400" i="66"/>
  <c r="U400" i="66"/>
  <c r="T400" i="66"/>
  <c r="R400" i="66"/>
  <c r="P400" i="66"/>
  <c r="K400" i="66"/>
  <c r="I400" i="66"/>
  <c r="H400" i="66"/>
  <c r="G400" i="66"/>
  <c r="F400" i="66"/>
  <c r="E400" i="66"/>
  <c r="D400" i="66"/>
  <c r="B400" i="66"/>
  <c r="Z399" i="66"/>
  <c r="V399" i="66"/>
  <c r="U399" i="66"/>
  <c r="T399" i="66"/>
  <c r="R399" i="66"/>
  <c r="P399" i="66"/>
  <c r="K399" i="66"/>
  <c r="I399" i="66"/>
  <c r="H399" i="66"/>
  <c r="G399" i="66"/>
  <c r="F399" i="66"/>
  <c r="E399" i="66"/>
  <c r="D399" i="66"/>
  <c r="B399" i="66"/>
  <c r="Z398" i="66"/>
  <c r="V398" i="66"/>
  <c r="U398" i="66"/>
  <c r="T398" i="66"/>
  <c r="R398" i="66"/>
  <c r="P398" i="66"/>
  <c r="K398" i="66"/>
  <c r="I398" i="66"/>
  <c r="H398" i="66"/>
  <c r="G398" i="66"/>
  <c r="F398" i="66"/>
  <c r="E398" i="66"/>
  <c r="D398" i="66"/>
  <c r="B398" i="66"/>
  <c r="Z397" i="66"/>
  <c r="V397" i="66"/>
  <c r="U397" i="66"/>
  <c r="T397" i="66"/>
  <c r="R397" i="66"/>
  <c r="P397" i="66"/>
  <c r="K397" i="66"/>
  <c r="I397" i="66"/>
  <c r="H397" i="66"/>
  <c r="G397" i="66"/>
  <c r="F397" i="66"/>
  <c r="E397" i="66"/>
  <c r="D397" i="66"/>
  <c r="B397" i="66"/>
  <c r="Z396" i="66"/>
  <c r="V396" i="66"/>
  <c r="U396" i="66"/>
  <c r="T396" i="66"/>
  <c r="R396" i="66"/>
  <c r="P396" i="66"/>
  <c r="K396" i="66"/>
  <c r="I396" i="66"/>
  <c r="H396" i="66"/>
  <c r="G396" i="66"/>
  <c r="F396" i="66"/>
  <c r="E396" i="66"/>
  <c r="D396" i="66"/>
  <c r="B396" i="66"/>
  <c r="Z395" i="66"/>
  <c r="V395" i="66"/>
  <c r="U395" i="66"/>
  <c r="T395" i="66"/>
  <c r="R395" i="66"/>
  <c r="P395" i="66"/>
  <c r="K395" i="66"/>
  <c r="I395" i="66"/>
  <c r="H395" i="66"/>
  <c r="G395" i="66"/>
  <c r="F395" i="66"/>
  <c r="E395" i="66"/>
  <c r="D395" i="66"/>
  <c r="B395" i="66"/>
  <c r="Z394" i="66"/>
  <c r="V394" i="66"/>
  <c r="U394" i="66"/>
  <c r="T394" i="66"/>
  <c r="R394" i="66"/>
  <c r="P394" i="66"/>
  <c r="K394" i="66"/>
  <c r="I394" i="66"/>
  <c r="H394" i="66"/>
  <c r="G394" i="66"/>
  <c r="F394" i="66"/>
  <c r="E394" i="66"/>
  <c r="D394" i="66"/>
  <c r="B394" i="66"/>
  <c r="Z393" i="66"/>
  <c r="V393" i="66"/>
  <c r="U393" i="66"/>
  <c r="T393" i="66"/>
  <c r="R393" i="66"/>
  <c r="P393" i="66"/>
  <c r="K393" i="66"/>
  <c r="I393" i="66"/>
  <c r="H393" i="66"/>
  <c r="G393" i="66"/>
  <c r="F393" i="66"/>
  <c r="E393" i="66"/>
  <c r="D393" i="66"/>
  <c r="B393" i="66"/>
  <c r="Z392" i="66"/>
  <c r="V392" i="66"/>
  <c r="U392" i="66"/>
  <c r="T392" i="66"/>
  <c r="R392" i="66"/>
  <c r="P392" i="66"/>
  <c r="K392" i="66"/>
  <c r="I392" i="66"/>
  <c r="H392" i="66"/>
  <c r="G392" i="66"/>
  <c r="F392" i="66"/>
  <c r="E392" i="66"/>
  <c r="D392" i="66"/>
  <c r="B392" i="66"/>
  <c r="Z391" i="66"/>
  <c r="V391" i="66"/>
  <c r="U391" i="66"/>
  <c r="T391" i="66"/>
  <c r="R391" i="66"/>
  <c r="P391" i="66"/>
  <c r="K391" i="66"/>
  <c r="I391" i="66"/>
  <c r="H391" i="66"/>
  <c r="G391" i="66"/>
  <c r="F391" i="66"/>
  <c r="E391" i="66"/>
  <c r="D391" i="66"/>
  <c r="B391" i="66"/>
  <c r="Z390" i="66"/>
  <c r="V390" i="66"/>
  <c r="U390" i="66"/>
  <c r="T390" i="66"/>
  <c r="R390" i="66"/>
  <c r="P390" i="66"/>
  <c r="K390" i="66"/>
  <c r="I390" i="66"/>
  <c r="H390" i="66"/>
  <c r="G390" i="66"/>
  <c r="F390" i="66"/>
  <c r="E390" i="66"/>
  <c r="D390" i="66"/>
  <c r="B390" i="66"/>
  <c r="Z389" i="66"/>
  <c r="V389" i="66"/>
  <c r="U389" i="66"/>
  <c r="T389" i="66"/>
  <c r="R389" i="66"/>
  <c r="P389" i="66"/>
  <c r="K389" i="66"/>
  <c r="I389" i="66"/>
  <c r="H389" i="66"/>
  <c r="G389" i="66"/>
  <c r="F389" i="66"/>
  <c r="E389" i="66"/>
  <c r="D389" i="66"/>
  <c r="B389" i="66"/>
  <c r="Z388" i="66"/>
  <c r="V388" i="66"/>
  <c r="U388" i="66"/>
  <c r="T388" i="66"/>
  <c r="R388" i="66"/>
  <c r="P388" i="66"/>
  <c r="K388" i="66"/>
  <c r="I388" i="66"/>
  <c r="H388" i="66"/>
  <c r="G388" i="66"/>
  <c r="F388" i="66"/>
  <c r="E388" i="66"/>
  <c r="D388" i="66"/>
  <c r="B388" i="66"/>
  <c r="Z387" i="66"/>
  <c r="V387" i="66"/>
  <c r="U387" i="66"/>
  <c r="T387" i="66"/>
  <c r="R387" i="66"/>
  <c r="P387" i="66"/>
  <c r="K387" i="66"/>
  <c r="I387" i="66"/>
  <c r="H387" i="66"/>
  <c r="G387" i="66"/>
  <c r="F387" i="66"/>
  <c r="E387" i="66"/>
  <c r="D387" i="66"/>
  <c r="B387" i="66"/>
  <c r="Z386" i="66"/>
  <c r="V386" i="66"/>
  <c r="U386" i="66"/>
  <c r="T386" i="66"/>
  <c r="R386" i="66"/>
  <c r="P386" i="66"/>
  <c r="K386" i="66"/>
  <c r="I386" i="66"/>
  <c r="H386" i="66"/>
  <c r="G386" i="66"/>
  <c r="F386" i="66"/>
  <c r="E386" i="66"/>
  <c r="D386" i="66"/>
  <c r="B386" i="66"/>
  <c r="Z385" i="66"/>
  <c r="V385" i="66"/>
  <c r="U385" i="66"/>
  <c r="T385" i="66"/>
  <c r="R385" i="66"/>
  <c r="P385" i="66"/>
  <c r="K385" i="66"/>
  <c r="I385" i="66"/>
  <c r="H385" i="66"/>
  <c r="G385" i="66"/>
  <c r="F385" i="66"/>
  <c r="E385" i="66"/>
  <c r="D385" i="66"/>
  <c r="B385" i="66"/>
  <c r="Z384" i="66"/>
  <c r="V384" i="66"/>
  <c r="U384" i="66"/>
  <c r="T384" i="66"/>
  <c r="R384" i="66"/>
  <c r="P384" i="66"/>
  <c r="K384" i="66"/>
  <c r="I384" i="66"/>
  <c r="H384" i="66"/>
  <c r="G384" i="66"/>
  <c r="F384" i="66"/>
  <c r="E384" i="66"/>
  <c r="D384" i="66"/>
  <c r="B384" i="66"/>
  <c r="Z383" i="66"/>
  <c r="V383" i="66"/>
  <c r="U383" i="66"/>
  <c r="T383" i="66"/>
  <c r="R383" i="66"/>
  <c r="P383" i="66"/>
  <c r="K383" i="66"/>
  <c r="I383" i="66"/>
  <c r="H383" i="66"/>
  <c r="G383" i="66"/>
  <c r="F383" i="66"/>
  <c r="E383" i="66"/>
  <c r="D383" i="66"/>
  <c r="B383" i="66"/>
  <c r="Z382" i="66"/>
  <c r="V382" i="66"/>
  <c r="U382" i="66"/>
  <c r="T382" i="66"/>
  <c r="R382" i="66"/>
  <c r="P382" i="66"/>
  <c r="K382" i="66"/>
  <c r="I382" i="66"/>
  <c r="H382" i="66"/>
  <c r="G382" i="66"/>
  <c r="F382" i="66"/>
  <c r="E382" i="66"/>
  <c r="D382" i="66"/>
  <c r="B382" i="66"/>
  <c r="Z381" i="66"/>
  <c r="V381" i="66"/>
  <c r="U381" i="66"/>
  <c r="T381" i="66"/>
  <c r="R381" i="66"/>
  <c r="P381" i="66"/>
  <c r="K381" i="66"/>
  <c r="I381" i="66"/>
  <c r="H381" i="66"/>
  <c r="G381" i="66"/>
  <c r="F381" i="66"/>
  <c r="E381" i="66"/>
  <c r="D381" i="66"/>
  <c r="B381" i="66"/>
  <c r="Z380" i="66"/>
  <c r="V380" i="66"/>
  <c r="U380" i="66"/>
  <c r="T380" i="66"/>
  <c r="R380" i="66"/>
  <c r="P380" i="66"/>
  <c r="K380" i="66"/>
  <c r="I380" i="66"/>
  <c r="H380" i="66"/>
  <c r="G380" i="66"/>
  <c r="F380" i="66"/>
  <c r="E380" i="66"/>
  <c r="D380" i="66"/>
  <c r="B380" i="66"/>
  <c r="Z379" i="66"/>
  <c r="V379" i="66"/>
  <c r="U379" i="66"/>
  <c r="T379" i="66"/>
  <c r="R379" i="66"/>
  <c r="P379" i="66"/>
  <c r="K379" i="66"/>
  <c r="I379" i="66"/>
  <c r="H379" i="66"/>
  <c r="G379" i="66"/>
  <c r="F379" i="66"/>
  <c r="E379" i="66"/>
  <c r="D379" i="66"/>
  <c r="B379" i="66"/>
  <c r="Z378" i="66"/>
  <c r="V378" i="66"/>
  <c r="U378" i="66"/>
  <c r="T378" i="66"/>
  <c r="R378" i="66"/>
  <c r="P378" i="66"/>
  <c r="K378" i="66"/>
  <c r="I378" i="66"/>
  <c r="H378" i="66"/>
  <c r="G378" i="66"/>
  <c r="F378" i="66"/>
  <c r="E378" i="66"/>
  <c r="D378" i="66"/>
  <c r="B378" i="66"/>
  <c r="Z377" i="66"/>
  <c r="V377" i="66"/>
  <c r="U377" i="66"/>
  <c r="T377" i="66"/>
  <c r="R377" i="66"/>
  <c r="P377" i="66"/>
  <c r="K377" i="66"/>
  <c r="I377" i="66"/>
  <c r="H377" i="66"/>
  <c r="G377" i="66"/>
  <c r="F377" i="66"/>
  <c r="E377" i="66"/>
  <c r="D377" i="66"/>
  <c r="B377" i="66"/>
  <c r="Z376" i="66"/>
  <c r="V376" i="66"/>
  <c r="U376" i="66"/>
  <c r="T376" i="66"/>
  <c r="R376" i="66"/>
  <c r="P376" i="66"/>
  <c r="K376" i="66"/>
  <c r="I376" i="66"/>
  <c r="H376" i="66"/>
  <c r="G376" i="66"/>
  <c r="F376" i="66"/>
  <c r="E376" i="66"/>
  <c r="D376" i="66"/>
  <c r="B376" i="66"/>
  <c r="Z375" i="66"/>
  <c r="V375" i="66"/>
  <c r="U375" i="66"/>
  <c r="T375" i="66"/>
  <c r="R375" i="66"/>
  <c r="P375" i="66"/>
  <c r="K375" i="66"/>
  <c r="I375" i="66"/>
  <c r="H375" i="66"/>
  <c r="G375" i="66"/>
  <c r="F375" i="66"/>
  <c r="E375" i="66"/>
  <c r="D375" i="66"/>
  <c r="B375" i="66"/>
  <c r="Z374" i="66"/>
  <c r="V374" i="66"/>
  <c r="U374" i="66"/>
  <c r="T374" i="66"/>
  <c r="R374" i="66"/>
  <c r="P374" i="66"/>
  <c r="K374" i="66"/>
  <c r="I374" i="66"/>
  <c r="H374" i="66"/>
  <c r="G374" i="66"/>
  <c r="F374" i="66"/>
  <c r="E374" i="66"/>
  <c r="D374" i="66"/>
  <c r="B374" i="66"/>
  <c r="Z373" i="66"/>
  <c r="V373" i="66"/>
  <c r="U373" i="66"/>
  <c r="T373" i="66"/>
  <c r="R373" i="66"/>
  <c r="P373" i="66"/>
  <c r="K373" i="66"/>
  <c r="I373" i="66"/>
  <c r="H373" i="66"/>
  <c r="G373" i="66"/>
  <c r="F373" i="66"/>
  <c r="E373" i="66"/>
  <c r="D373" i="66"/>
  <c r="B373" i="66"/>
  <c r="Z372" i="66"/>
  <c r="V372" i="66"/>
  <c r="U372" i="66"/>
  <c r="T372" i="66"/>
  <c r="R372" i="66"/>
  <c r="P372" i="66"/>
  <c r="K372" i="66"/>
  <c r="I372" i="66"/>
  <c r="H372" i="66"/>
  <c r="G372" i="66"/>
  <c r="F372" i="66"/>
  <c r="E372" i="66"/>
  <c r="D372" i="66"/>
  <c r="B372" i="66"/>
  <c r="Z371" i="66"/>
  <c r="V371" i="66"/>
  <c r="U371" i="66"/>
  <c r="T371" i="66"/>
  <c r="R371" i="66"/>
  <c r="P371" i="66"/>
  <c r="K371" i="66"/>
  <c r="I371" i="66"/>
  <c r="H371" i="66"/>
  <c r="G371" i="66"/>
  <c r="F371" i="66"/>
  <c r="E371" i="66"/>
  <c r="D371" i="66"/>
  <c r="B371" i="66"/>
  <c r="Z370" i="66"/>
  <c r="V370" i="66"/>
  <c r="U370" i="66"/>
  <c r="T370" i="66"/>
  <c r="R370" i="66"/>
  <c r="P370" i="66"/>
  <c r="K370" i="66"/>
  <c r="I370" i="66"/>
  <c r="H370" i="66"/>
  <c r="G370" i="66"/>
  <c r="F370" i="66"/>
  <c r="E370" i="66"/>
  <c r="D370" i="66"/>
  <c r="B370" i="66"/>
  <c r="Z369" i="66"/>
  <c r="V369" i="66"/>
  <c r="U369" i="66"/>
  <c r="T369" i="66"/>
  <c r="R369" i="66"/>
  <c r="P369" i="66"/>
  <c r="K369" i="66"/>
  <c r="I369" i="66"/>
  <c r="H369" i="66"/>
  <c r="G369" i="66"/>
  <c r="F369" i="66"/>
  <c r="E369" i="66"/>
  <c r="D369" i="66"/>
  <c r="B369" i="66"/>
  <c r="Z368" i="66"/>
  <c r="V368" i="66"/>
  <c r="U368" i="66"/>
  <c r="T368" i="66"/>
  <c r="R368" i="66"/>
  <c r="P368" i="66"/>
  <c r="K368" i="66"/>
  <c r="I368" i="66"/>
  <c r="H368" i="66"/>
  <c r="G368" i="66"/>
  <c r="F368" i="66"/>
  <c r="E368" i="66"/>
  <c r="D368" i="66"/>
  <c r="B368" i="66"/>
  <c r="Z367" i="66"/>
  <c r="V367" i="66"/>
  <c r="U367" i="66"/>
  <c r="T367" i="66"/>
  <c r="R367" i="66"/>
  <c r="P367" i="66"/>
  <c r="K367" i="66"/>
  <c r="I367" i="66"/>
  <c r="H367" i="66"/>
  <c r="G367" i="66"/>
  <c r="F367" i="66"/>
  <c r="E367" i="66"/>
  <c r="D367" i="66"/>
  <c r="B367" i="66"/>
  <c r="Z366" i="66"/>
  <c r="V366" i="66"/>
  <c r="U366" i="66"/>
  <c r="T366" i="66"/>
  <c r="R366" i="66"/>
  <c r="P366" i="66"/>
  <c r="K366" i="66"/>
  <c r="I366" i="66"/>
  <c r="H366" i="66"/>
  <c r="G366" i="66"/>
  <c r="F366" i="66"/>
  <c r="E366" i="66"/>
  <c r="D366" i="66"/>
  <c r="B366" i="66"/>
  <c r="Z365" i="66"/>
  <c r="V365" i="66"/>
  <c r="U365" i="66"/>
  <c r="T365" i="66"/>
  <c r="R365" i="66"/>
  <c r="P365" i="66"/>
  <c r="K365" i="66"/>
  <c r="I365" i="66"/>
  <c r="H365" i="66"/>
  <c r="G365" i="66"/>
  <c r="F365" i="66"/>
  <c r="E365" i="66"/>
  <c r="D365" i="66"/>
  <c r="B365" i="66"/>
  <c r="Z364" i="66"/>
  <c r="V364" i="66"/>
  <c r="U364" i="66"/>
  <c r="T364" i="66"/>
  <c r="R364" i="66"/>
  <c r="P364" i="66"/>
  <c r="K364" i="66"/>
  <c r="I364" i="66"/>
  <c r="H364" i="66"/>
  <c r="G364" i="66"/>
  <c r="F364" i="66"/>
  <c r="E364" i="66"/>
  <c r="D364" i="66"/>
  <c r="B364" i="66"/>
  <c r="Z363" i="66"/>
  <c r="V363" i="66"/>
  <c r="U363" i="66"/>
  <c r="T363" i="66"/>
  <c r="R363" i="66"/>
  <c r="P363" i="66"/>
  <c r="K363" i="66"/>
  <c r="I363" i="66"/>
  <c r="H363" i="66"/>
  <c r="G363" i="66"/>
  <c r="F363" i="66"/>
  <c r="E363" i="66"/>
  <c r="D363" i="66"/>
  <c r="B363" i="66"/>
  <c r="Z362" i="66"/>
  <c r="V362" i="66"/>
  <c r="U362" i="66"/>
  <c r="T362" i="66"/>
  <c r="R362" i="66"/>
  <c r="P362" i="66"/>
  <c r="K362" i="66"/>
  <c r="I362" i="66"/>
  <c r="H362" i="66"/>
  <c r="G362" i="66"/>
  <c r="F362" i="66"/>
  <c r="E362" i="66"/>
  <c r="D362" i="66"/>
  <c r="B362" i="66"/>
  <c r="Z361" i="66"/>
  <c r="V361" i="66"/>
  <c r="U361" i="66"/>
  <c r="T361" i="66"/>
  <c r="R361" i="66"/>
  <c r="P361" i="66"/>
  <c r="K361" i="66"/>
  <c r="I361" i="66"/>
  <c r="H361" i="66"/>
  <c r="G361" i="66"/>
  <c r="F361" i="66"/>
  <c r="E361" i="66"/>
  <c r="D361" i="66"/>
  <c r="B361" i="66"/>
  <c r="Z360" i="66"/>
  <c r="V360" i="66"/>
  <c r="U360" i="66"/>
  <c r="T360" i="66"/>
  <c r="R360" i="66"/>
  <c r="P360" i="66"/>
  <c r="K360" i="66"/>
  <c r="I360" i="66"/>
  <c r="H360" i="66"/>
  <c r="G360" i="66"/>
  <c r="F360" i="66"/>
  <c r="E360" i="66"/>
  <c r="D360" i="66"/>
  <c r="B360" i="66"/>
  <c r="Z359" i="66"/>
  <c r="V359" i="66"/>
  <c r="U359" i="66"/>
  <c r="T359" i="66"/>
  <c r="R359" i="66"/>
  <c r="P359" i="66"/>
  <c r="K359" i="66"/>
  <c r="I359" i="66"/>
  <c r="H359" i="66"/>
  <c r="G359" i="66"/>
  <c r="F359" i="66"/>
  <c r="E359" i="66"/>
  <c r="D359" i="66"/>
  <c r="B359" i="66"/>
  <c r="Z358" i="66"/>
  <c r="V358" i="66"/>
  <c r="U358" i="66"/>
  <c r="T358" i="66"/>
  <c r="R358" i="66"/>
  <c r="P358" i="66"/>
  <c r="K358" i="66"/>
  <c r="I358" i="66"/>
  <c r="H358" i="66"/>
  <c r="G358" i="66"/>
  <c r="F358" i="66"/>
  <c r="E358" i="66"/>
  <c r="D358" i="66"/>
  <c r="B358" i="66"/>
  <c r="Z357" i="66"/>
  <c r="V357" i="66"/>
  <c r="U357" i="66"/>
  <c r="T357" i="66"/>
  <c r="R357" i="66"/>
  <c r="P357" i="66"/>
  <c r="K357" i="66"/>
  <c r="I357" i="66"/>
  <c r="H357" i="66"/>
  <c r="G357" i="66"/>
  <c r="F357" i="66"/>
  <c r="E357" i="66"/>
  <c r="D357" i="66"/>
  <c r="B357" i="66"/>
  <c r="Z356" i="66"/>
  <c r="V356" i="66"/>
  <c r="U356" i="66"/>
  <c r="T356" i="66"/>
  <c r="R356" i="66"/>
  <c r="P356" i="66"/>
  <c r="K356" i="66"/>
  <c r="I356" i="66"/>
  <c r="H356" i="66"/>
  <c r="G356" i="66"/>
  <c r="F356" i="66"/>
  <c r="E356" i="66"/>
  <c r="D356" i="66"/>
  <c r="B356" i="66"/>
  <c r="Z355" i="66"/>
  <c r="V355" i="66"/>
  <c r="U355" i="66"/>
  <c r="T355" i="66"/>
  <c r="R355" i="66"/>
  <c r="P355" i="66"/>
  <c r="K355" i="66"/>
  <c r="I355" i="66"/>
  <c r="H355" i="66"/>
  <c r="G355" i="66"/>
  <c r="F355" i="66"/>
  <c r="E355" i="66"/>
  <c r="D355" i="66"/>
  <c r="B355" i="66"/>
  <c r="Z354" i="66"/>
  <c r="V354" i="66"/>
  <c r="U354" i="66"/>
  <c r="T354" i="66"/>
  <c r="R354" i="66"/>
  <c r="P354" i="66"/>
  <c r="K354" i="66"/>
  <c r="I354" i="66"/>
  <c r="H354" i="66"/>
  <c r="G354" i="66"/>
  <c r="F354" i="66"/>
  <c r="E354" i="66"/>
  <c r="D354" i="66"/>
  <c r="B354" i="66"/>
  <c r="Z353" i="66"/>
  <c r="V353" i="66"/>
  <c r="U353" i="66"/>
  <c r="T353" i="66"/>
  <c r="R353" i="66"/>
  <c r="P353" i="66"/>
  <c r="K353" i="66"/>
  <c r="I353" i="66"/>
  <c r="H353" i="66"/>
  <c r="G353" i="66"/>
  <c r="F353" i="66"/>
  <c r="E353" i="66"/>
  <c r="D353" i="66"/>
  <c r="B353" i="66"/>
  <c r="Z352" i="66"/>
  <c r="V352" i="66"/>
  <c r="U352" i="66"/>
  <c r="T352" i="66"/>
  <c r="R352" i="66"/>
  <c r="P352" i="66"/>
  <c r="K352" i="66"/>
  <c r="I352" i="66"/>
  <c r="H352" i="66"/>
  <c r="G352" i="66"/>
  <c r="F352" i="66"/>
  <c r="E352" i="66"/>
  <c r="D352" i="66"/>
  <c r="B352" i="66"/>
  <c r="Z351" i="66"/>
  <c r="V351" i="66"/>
  <c r="U351" i="66"/>
  <c r="T351" i="66"/>
  <c r="R351" i="66"/>
  <c r="P351" i="66"/>
  <c r="K351" i="66"/>
  <c r="I351" i="66"/>
  <c r="H351" i="66"/>
  <c r="G351" i="66"/>
  <c r="F351" i="66"/>
  <c r="E351" i="66"/>
  <c r="D351" i="66"/>
  <c r="B351" i="66"/>
  <c r="Z350" i="66"/>
  <c r="V350" i="66"/>
  <c r="U350" i="66"/>
  <c r="T350" i="66"/>
  <c r="R350" i="66"/>
  <c r="P350" i="66"/>
  <c r="K350" i="66"/>
  <c r="I350" i="66"/>
  <c r="H350" i="66"/>
  <c r="G350" i="66"/>
  <c r="F350" i="66"/>
  <c r="E350" i="66"/>
  <c r="D350" i="66"/>
  <c r="B350" i="66"/>
  <c r="Z349" i="66"/>
  <c r="V349" i="66"/>
  <c r="U349" i="66"/>
  <c r="T349" i="66"/>
  <c r="R349" i="66"/>
  <c r="P349" i="66"/>
  <c r="K349" i="66"/>
  <c r="I349" i="66"/>
  <c r="H349" i="66"/>
  <c r="G349" i="66"/>
  <c r="F349" i="66"/>
  <c r="E349" i="66"/>
  <c r="D349" i="66"/>
  <c r="B349" i="66"/>
  <c r="Z348" i="66"/>
  <c r="V348" i="66"/>
  <c r="U348" i="66"/>
  <c r="T348" i="66"/>
  <c r="R348" i="66"/>
  <c r="P348" i="66"/>
  <c r="K348" i="66"/>
  <c r="I348" i="66"/>
  <c r="H348" i="66"/>
  <c r="G348" i="66"/>
  <c r="F348" i="66"/>
  <c r="E348" i="66"/>
  <c r="D348" i="66"/>
  <c r="B348" i="66"/>
  <c r="Z347" i="66"/>
  <c r="V347" i="66"/>
  <c r="U347" i="66"/>
  <c r="T347" i="66"/>
  <c r="R347" i="66"/>
  <c r="P347" i="66"/>
  <c r="K347" i="66"/>
  <c r="I347" i="66"/>
  <c r="H347" i="66"/>
  <c r="G347" i="66"/>
  <c r="F347" i="66"/>
  <c r="E347" i="66"/>
  <c r="D347" i="66"/>
  <c r="B347" i="66"/>
  <c r="Z346" i="66"/>
  <c r="V346" i="66"/>
  <c r="U346" i="66"/>
  <c r="T346" i="66"/>
  <c r="R346" i="66"/>
  <c r="P346" i="66"/>
  <c r="K346" i="66"/>
  <c r="I346" i="66"/>
  <c r="H346" i="66"/>
  <c r="G346" i="66"/>
  <c r="F346" i="66"/>
  <c r="E346" i="66"/>
  <c r="D346" i="66"/>
  <c r="B346" i="66"/>
  <c r="Z345" i="66"/>
  <c r="V345" i="66"/>
  <c r="U345" i="66"/>
  <c r="T345" i="66"/>
  <c r="R345" i="66"/>
  <c r="P345" i="66"/>
  <c r="K345" i="66"/>
  <c r="I345" i="66"/>
  <c r="H345" i="66"/>
  <c r="G345" i="66"/>
  <c r="F345" i="66"/>
  <c r="E345" i="66"/>
  <c r="D345" i="66"/>
  <c r="B345" i="66"/>
  <c r="Z344" i="66"/>
  <c r="V344" i="66"/>
  <c r="U344" i="66"/>
  <c r="T344" i="66"/>
  <c r="R344" i="66"/>
  <c r="P344" i="66"/>
  <c r="K344" i="66"/>
  <c r="I344" i="66"/>
  <c r="H344" i="66"/>
  <c r="G344" i="66"/>
  <c r="F344" i="66"/>
  <c r="E344" i="66"/>
  <c r="D344" i="66"/>
  <c r="B344" i="66"/>
  <c r="Z343" i="66"/>
  <c r="V343" i="66"/>
  <c r="U343" i="66"/>
  <c r="T343" i="66"/>
  <c r="R343" i="66"/>
  <c r="P343" i="66"/>
  <c r="K343" i="66"/>
  <c r="I343" i="66"/>
  <c r="H343" i="66"/>
  <c r="G343" i="66"/>
  <c r="F343" i="66"/>
  <c r="E343" i="66"/>
  <c r="D343" i="66"/>
  <c r="B343" i="66"/>
  <c r="Z342" i="66"/>
  <c r="V342" i="66"/>
  <c r="U342" i="66"/>
  <c r="T342" i="66"/>
  <c r="R342" i="66"/>
  <c r="P342" i="66"/>
  <c r="K342" i="66"/>
  <c r="I342" i="66"/>
  <c r="H342" i="66"/>
  <c r="G342" i="66"/>
  <c r="F342" i="66"/>
  <c r="E342" i="66"/>
  <c r="D342" i="66"/>
  <c r="B342" i="66"/>
  <c r="Z341" i="66"/>
  <c r="V341" i="66"/>
  <c r="U341" i="66"/>
  <c r="T341" i="66"/>
  <c r="R341" i="66"/>
  <c r="P341" i="66"/>
  <c r="K341" i="66"/>
  <c r="I341" i="66"/>
  <c r="H341" i="66"/>
  <c r="G341" i="66"/>
  <c r="F341" i="66"/>
  <c r="E341" i="66"/>
  <c r="D341" i="66"/>
  <c r="B341" i="66"/>
  <c r="Z340" i="66"/>
  <c r="V340" i="66"/>
  <c r="U340" i="66"/>
  <c r="T340" i="66"/>
  <c r="R340" i="66"/>
  <c r="P340" i="66"/>
  <c r="K340" i="66"/>
  <c r="I340" i="66"/>
  <c r="H340" i="66"/>
  <c r="G340" i="66"/>
  <c r="F340" i="66"/>
  <c r="E340" i="66"/>
  <c r="D340" i="66"/>
  <c r="B340" i="66"/>
  <c r="Z339" i="66"/>
  <c r="V339" i="66"/>
  <c r="U339" i="66"/>
  <c r="T339" i="66"/>
  <c r="R339" i="66"/>
  <c r="P339" i="66"/>
  <c r="K339" i="66"/>
  <c r="I339" i="66"/>
  <c r="H339" i="66"/>
  <c r="G339" i="66"/>
  <c r="F339" i="66"/>
  <c r="E339" i="66"/>
  <c r="D339" i="66"/>
  <c r="B339" i="66"/>
  <c r="Z338" i="66"/>
  <c r="V338" i="66"/>
  <c r="U338" i="66"/>
  <c r="T338" i="66"/>
  <c r="R338" i="66"/>
  <c r="P338" i="66"/>
  <c r="K338" i="66"/>
  <c r="I338" i="66"/>
  <c r="H338" i="66"/>
  <c r="G338" i="66"/>
  <c r="F338" i="66"/>
  <c r="E338" i="66"/>
  <c r="D338" i="66"/>
  <c r="B338" i="66"/>
  <c r="Z337" i="66"/>
  <c r="V337" i="66"/>
  <c r="U337" i="66"/>
  <c r="T337" i="66"/>
  <c r="R337" i="66"/>
  <c r="P337" i="66"/>
  <c r="K337" i="66"/>
  <c r="I337" i="66"/>
  <c r="H337" i="66"/>
  <c r="G337" i="66"/>
  <c r="F337" i="66"/>
  <c r="E337" i="66"/>
  <c r="D337" i="66"/>
  <c r="B337" i="66"/>
  <c r="Z336" i="66"/>
  <c r="V336" i="66"/>
  <c r="U336" i="66"/>
  <c r="T336" i="66"/>
  <c r="R336" i="66"/>
  <c r="P336" i="66"/>
  <c r="K336" i="66"/>
  <c r="I336" i="66"/>
  <c r="H336" i="66"/>
  <c r="G336" i="66"/>
  <c r="F336" i="66"/>
  <c r="E336" i="66"/>
  <c r="D336" i="66"/>
  <c r="B336" i="66"/>
  <c r="Z335" i="66"/>
  <c r="V335" i="66"/>
  <c r="U335" i="66"/>
  <c r="T335" i="66"/>
  <c r="R335" i="66"/>
  <c r="P335" i="66"/>
  <c r="K335" i="66"/>
  <c r="I335" i="66"/>
  <c r="H335" i="66"/>
  <c r="G335" i="66"/>
  <c r="F335" i="66"/>
  <c r="E335" i="66"/>
  <c r="D335" i="66"/>
  <c r="B335" i="66"/>
  <c r="Z334" i="66"/>
  <c r="V334" i="66"/>
  <c r="U334" i="66"/>
  <c r="T334" i="66"/>
  <c r="R334" i="66"/>
  <c r="P334" i="66"/>
  <c r="K334" i="66"/>
  <c r="I334" i="66"/>
  <c r="H334" i="66"/>
  <c r="G334" i="66"/>
  <c r="F334" i="66"/>
  <c r="E334" i="66"/>
  <c r="D334" i="66"/>
  <c r="B334" i="66"/>
  <c r="Z333" i="66"/>
  <c r="V333" i="66"/>
  <c r="U333" i="66"/>
  <c r="T333" i="66"/>
  <c r="R333" i="66"/>
  <c r="P333" i="66"/>
  <c r="K333" i="66"/>
  <c r="I333" i="66"/>
  <c r="H333" i="66"/>
  <c r="G333" i="66"/>
  <c r="F333" i="66"/>
  <c r="E333" i="66"/>
  <c r="D333" i="66"/>
  <c r="B333" i="66"/>
  <c r="Z332" i="66"/>
  <c r="V332" i="66"/>
  <c r="U332" i="66"/>
  <c r="T332" i="66"/>
  <c r="R332" i="66"/>
  <c r="P332" i="66"/>
  <c r="K332" i="66"/>
  <c r="I332" i="66"/>
  <c r="H332" i="66"/>
  <c r="G332" i="66"/>
  <c r="F332" i="66"/>
  <c r="E332" i="66"/>
  <c r="D332" i="66"/>
  <c r="B332" i="66"/>
  <c r="Z331" i="66"/>
  <c r="V331" i="66"/>
  <c r="U331" i="66"/>
  <c r="T331" i="66"/>
  <c r="R331" i="66"/>
  <c r="P331" i="66"/>
  <c r="K331" i="66"/>
  <c r="I331" i="66"/>
  <c r="H331" i="66"/>
  <c r="G331" i="66"/>
  <c r="F331" i="66"/>
  <c r="E331" i="66"/>
  <c r="D331" i="66"/>
  <c r="B331" i="66"/>
  <c r="Z330" i="66"/>
  <c r="V330" i="66"/>
  <c r="U330" i="66"/>
  <c r="T330" i="66"/>
  <c r="R330" i="66"/>
  <c r="P330" i="66"/>
  <c r="K330" i="66"/>
  <c r="I330" i="66"/>
  <c r="H330" i="66"/>
  <c r="G330" i="66"/>
  <c r="F330" i="66"/>
  <c r="E330" i="66"/>
  <c r="D330" i="66"/>
  <c r="B330" i="66"/>
  <c r="Z329" i="66"/>
  <c r="V329" i="66"/>
  <c r="U329" i="66"/>
  <c r="T329" i="66"/>
  <c r="R329" i="66"/>
  <c r="P329" i="66"/>
  <c r="K329" i="66"/>
  <c r="I329" i="66"/>
  <c r="H329" i="66"/>
  <c r="G329" i="66"/>
  <c r="F329" i="66"/>
  <c r="E329" i="66"/>
  <c r="D329" i="66"/>
  <c r="B329" i="66"/>
  <c r="Z328" i="66"/>
  <c r="V328" i="66"/>
  <c r="U328" i="66"/>
  <c r="T328" i="66"/>
  <c r="R328" i="66"/>
  <c r="P328" i="66"/>
  <c r="K328" i="66"/>
  <c r="I328" i="66"/>
  <c r="H328" i="66"/>
  <c r="G328" i="66"/>
  <c r="F328" i="66"/>
  <c r="E328" i="66"/>
  <c r="D328" i="66"/>
  <c r="B328" i="66"/>
  <c r="Z327" i="66"/>
  <c r="V327" i="66"/>
  <c r="U327" i="66"/>
  <c r="T327" i="66"/>
  <c r="R327" i="66"/>
  <c r="P327" i="66"/>
  <c r="K327" i="66"/>
  <c r="I327" i="66"/>
  <c r="H327" i="66"/>
  <c r="G327" i="66"/>
  <c r="F327" i="66"/>
  <c r="E327" i="66"/>
  <c r="D327" i="66"/>
  <c r="B327" i="66"/>
  <c r="Z326" i="66"/>
  <c r="V326" i="66"/>
  <c r="U326" i="66"/>
  <c r="T326" i="66"/>
  <c r="R326" i="66"/>
  <c r="P326" i="66"/>
  <c r="K326" i="66"/>
  <c r="I326" i="66"/>
  <c r="H326" i="66"/>
  <c r="G326" i="66"/>
  <c r="F326" i="66"/>
  <c r="E326" i="66"/>
  <c r="D326" i="66"/>
  <c r="B326" i="66"/>
  <c r="Z325" i="66"/>
  <c r="V325" i="66"/>
  <c r="U325" i="66"/>
  <c r="T325" i="66"/>
  <c r="R325" i="66"/>
  <c r="P325" i="66"/>
  <c r="K325" i="66"/>
  <c r="I325" i="66"/>
  <c r="H325" i="66"/>
  <c r="G325" i="66"/>
  <c r="F325" i="66"/>
  <c r="E325" i="66"/>
  <c r="D325" i="66"/>
  <c r="B325" i="66"/>
  <c r="Z324" i="66"/>
  <c r="V324" i="66"/>
  <c r="U324" i="66"/>
  <c r="T324" i="66"/>
  <c r="R324" i="66"/>
  <c r="P324" i="66"/>
  <c r="K324" i="66"/>
  <c r="I324" i="66"/>
  <c r="H324" i="66"/>
  <c r="G324" i="66"/>
  <c r="F324" i="66"/>
  <c r="E324" i="66"/>
  <c r="D324" i="66"/>
  <c r="B324" i="66"/>
  <c r="Z323" i="66"/>
  <c r="V323" i="66"/>
  <c r="U323" i="66"/>
  <c r="T323" i="66"/>
  <c r="R323" i="66"/>
  <c r="P323" i="66"/>
  <c r="K323" i="66"/>
  <c r="I323" i="66"/>
  <c r="H323" i="66"/>
  <c r="G323" i="66"/>
  <c r="F323" i="66"/>
  <c r="E323" i="66"/>
  <c r="D323" i="66"/>
  <c r="B323" i="66"/>
  <c r="Z322" i="66"/>
  <c r="V322" i="66"/>
  <c r="U322" i="66"/>
  <c r="T322" i="66"/>
  <c r="R322" i="66"/>
  <c r="P322" i="66"/>
  <c r="K322" i="66"/>
  <c r="I322" i="66"/>
  <c r="H322" i="66"/>
  <c r="G322" i="66"/>
  <c r="F322" i="66"/>
  <c r="E322" i="66"/>
  <c r="D322" i="66"/>
  <c r="B322" i="66"/>
  <c r="Z321" i="66"/>
  <c r="V321" i="66"/>
  <c r="U321" i="66"/>
  <c r="T321" i="66"/>
  <c r="R321" i="66"/>
  <c r="P321" i="66"/>
  <c r="K321" i="66"/>
  <c r="I321" i="66"/>
  <c r="H321" i="66"/>
  <c r="G321" i="66"/>
  <c r="F321" i="66"/>
  <c r="E321" i="66"/>
  <c r="D321" i="66"/>
  <c r="B321" i="66"/>
  <c r="Z320" i="66"/>
  <c r="V320" i="66"/>
  <c r="U320" i="66"/>
  <c r="T320" i="66"/>
  <c r="R320" i="66"/>
  <c r="P320" i="66"/>
  <c r="K320" i="66"/>
  <c r="I320" i="66"/>
  <c r="H320" i="66"/>
  <c r="G320" i="66"/>
  <c r="F320" i="66"/>
  <c r="E320" i="66"/>
  <c r="D320" i="66"/>
  <c r="B320" i="66"/>
  <c r="Z319" i="66"/>
  <c r="V319" i="66"/>
  <c r="U319" i="66"/>
  <c r="T319" i="66"/>
  <c r="R319" i="66"/>
  <c r="P319" i="66"/>
  <c r="K319" i="66"/>
  <c r="I319" i="66"/>
  <c r="H319" i="66"/>
  <c r="G319" i="66"/>
  <c r="F319" i="66"/>
  <c r="E319" i="66"/>
  <c r="D319" i="66"/>
  <c r="B319" i="66"/>
  <c r="Z318" i="66"/>
  <c r="V318" i="66"/>
  <c r="U318" i="66"/>
  <c r="T318" i="66"/>
  <c r="R318" i="66"/>
  <c r="P318" i="66"/>
  <c r="K318" i="66"/>
  <c r="I318" i="66"/>
  <c r="H318" i="66"/>
  <c r="G318" i="66"/>
  <c r="F318" i="66"/>
  <c r="E318" i="66"/>
  <c r="D318" i="66"/>
  <c r="B318" i="66"/>
  <c r="Z317" i="66"/>
  <c r="V317" i="66"/>
  <c r="U317" i="66"/>
  <c r="T317" i="66"/>
  <c r="R317" i="66"/>
  <c r="P317" i="66"/>
  <c r="K317" i="66"/>
  <c r="I317" i="66"/>
  <c r="H317" i="66"/>
  <c r="G317" i="66"/>
  <c r="F317" i="66"/>
  <c r="E317" i="66"/>
  <c r="D317" i="66"/>
  <c r="B317" i="66"/>
  <c r="Z316" i="66"/>
  <c r="V316" i="66"/>
  <c r="U316" i="66"/>
  <c r="T316" i="66"/>
  <c r="R316" i="66"/>
  <c r="P316" i="66"/>
  <c r="K316" i="66"/>
  <c r="I316" i="66"/>
  <c r="H316" i="66"/>
  <c r="G316" i="66"/>
  <c r="F316" i="66"/>
  <c r="E316" i="66"/>
  <c r="D316" i="66"/>
  <c r="B316" i="66"/>
  <c r="Z315" i="66"/>
  <c r="V315" i="66"/>
  <c r="U315" i="66"/>
  <c r="T315" i="66"/>
  <c r="R315" i="66"/>
  <c r="P315" i="66"/>
  <c r="K315" i="66"/>
  <c r="I315" i="66"/>
  <c r="H315" i="66"/>
  <c r="G315" i="66"/>
  <c r="F315" i="66"/>
  <c r="E315" i="66"/>
  <c r="D315" i="66"/>
  <c r="B315" i="66"/>
  <c r="Z314" i="66"/>
  <c r="V314" i="66"/>
  <c r="U314" i="66"/>
  <c r="T314" i="66"/>
  <c r="R314" i="66"/>
  <c r="P314" i="66"/>
  <c r="K314" i="66"/>
  <c r="I314" i="66"/>
  <c r="H314" i="66"/>
  <c r="G314" i="66"/>
  <c r="F314" i="66"/>
  <c r="E314" i="66"/>
  <c r="D314" i="66"/>
  <c r="B314" i="66"/>
  <c r="Z313" i="66"/>
  <c r="V313" i="66"/>
  <c r="U313" i="66"/>
  <c r="T313" i="66"/>
  <c r="R313" i="66"/>
  <c r="P313" i="66"/>
  <c r="K313" i="66"/>
  <c r="I313" i="66"/>
  <c r="H313" i="66"/>
  <c r="G313" i="66"/>
  <c r="F313" i="66"/>
  <c r="E313" i="66"/>
  <c r="D313" i="66"/>
  <c r="B313" i="66"/>
  <c r="Z312" i="66"/>
  <c r="V312" i="66"/>
  <c r="U312" i="66"/>
  <c r="T312" i="66"/>
  <c r="R312" i="66"/>
  <c r="P312" i="66"/>
  <c r="K312" i="66"/>
  <c r="I312" i="66"/>
  <c r="H312" i="66"/>
  <c r="G312" i="66"/>
  <c r="F312" i="66"/>
  <c r="E312" i="66"/>
  <c r="D312" i="66"/>
  <c r="B312" i="66"/>
  <c r="Z311" i="66"/>
  <c r="V311" i="66"/>
  <c r="U311" i="66"/>
  <c r="T311" i="66"/>
  <c r="R311" i="66"/>
  <c r="P311" i="66"/>
  <c r="K311" i="66"/>
  <c r="I311" i="66"/>
  <c r="H311" i="66"/>
  <c r="G311" i="66"/>
  <c r="F311" i="66"/>
  <c r="E311" i="66"/>
  <c r="D311" i="66"/>
  <c r="B311" i="66"/>
  <c r="Z310" i="66"/>
  <c r="V310" i="66"/>
  <c r="U310" i="66"/>
  <c r="T310" i="66"/>
  <c r="R310" i="66"/>
  <c r="P310" i="66"/>
  <c r="K310" i="66"/>
  <c r="I310" i="66"/>
  <c r="H310" i="66"/>
  <c r="G310" i="66"/>
  <c r="F310" i="66"/>
  <c r="E310" i="66"/>
  <c r="D310" i="66"/>
  <c r="B310" i="66"/>
  <c r="Z309" i="66"/>
  <c r="V309" i="66"/>
  <c r="U309" i="66"/>
  <c r="T309" i="66"/>
  <c r="R309" i="66"/>
  <c r="P309" i="66"/>
  <c r="K309" i="66"/>
  <c r="I309" i="66"/>
  <c r="H309" i="66"/>
  <c r="G309" i="66"/>
  <c r="F309" i="66"/>
  <c r="E309" i="66"/>
  <c r="D309" i="66"/>
  <c r="B309" i="66"/>
  <c r="Z308" i="66"/>
  <c r="V308" i="66"/>
  <c r="U308" i="66"/>
  <c r="T308" i="66"/>
  <c r="R308" i="66"/>
  <c r="P308" i="66"/>
  <c r="K308" i="66"/>
  <c r="I308" i="66"/>
  <c r="H308" i="66"/>
  <c r="G308" i="66"/>
  <c r="F308" i="66"/>
  <c r="E308" i="66"/>
  <c r="D308" i="66"/>
  <c r="B308" i="66"/>
  <c r="Z307" i="66"/>
  <c r="V307" i="66"/>
  <c r="U307" i="66"/>
  <c r="T307" i="66"/>
  <c r="R307" i="66"/>
  <c r="P307" i="66"/>
  <c r="K307" i="66"/>
  <c r="I307" i="66"/>
  <c r="H307" i="66"/>
  <c r="G307" i="66"/>
  <c r="F307" i="66"/>
  <c r="E307" i="66"/>
  <c r="D307" i="66"/>
  <c r="B307" i="66"/>
  <c r="Z306" i="66"/>
  <c r="V306" i="66"/>
  <c r="U306" i="66"/>
  <c r="T306" i="66"/>
  <c r="R306" i="66"/>
  <c r="P306" i="66"/>
  <c r="K306" i="66"/>
  <c r="I306" i="66"/>
  <c r="H306" i="66"/>
  <c r="G306" i="66"/>
  <c r="F306" i="66"/>
  <c r="E306" i="66"/>
  <c r="D306" i="66"/>
  <c r="B306" i="66"/>
  <c r="Z305" i="66"/>
  <c r="V305" i="66"/>
  <c r="U305" i="66"/>
  <c r="T305" i="66"/>
  <c r="R305" i="66"/>
  <c r="P305" i="66"/>
  <c r="K305" i="66"/>
  <c r="I305" i="66"/>
  <c r="H305" i="66"/>
  <c r="G305" i="66"/>
  <c r="F305" i="66"/>
  <c r="E305" i="66"/>
  <c r="D305" i="66"/>
  <c r="B305" i="66"/>
  <c r="Z304" i="66"/>
  <c r="V304" i="66"/>
  <c r="U304" i="66"/>
  <c r="T304" i="66"/>
  <c r="R304" i="66"/>
  <c r="P304" i="66"/>
  <c r="K304" i="66"/>
  <c r="I304" i="66"/>
  <c r="H304" i="66"/>
  <c r="G304" i="66"/>
  <c r="F304" i="66"/>
  <c r="E304" i="66"/>
  <c r="D304" i="66"/>
  <c r="B304" i="66"/>
  <c r="Z303" i="66"/>
  <c r="V303" i="66"/>
  <c r="U303" i="66"/>
  <c r="T303" i="66"/>
  <c r="R303" i="66"/>
  <c r="P303" i="66"/>
  <c r="K303" i="66"/>
  <c r="I303" i="66"/>
  <c r="H303" i="66"/>
  <c r="G303" i="66"/>
  <c r="F303" i="66"/>
  <c r="E303" i="66"/>
  <c r="D303" i="66"/>
  <c r="B303" i="66"/>
  <c r="Z302" i="66"/>
  <c r="V302" i="66"/>
  <c r="U302" i="66"/>
  <c r="T302" i="66"/>
  <c r="R302" i="66"/>
  <c r="P302" i="66"/>
  <c r="K302" i="66"/>
  <c r="I302" i="66"/>
  <c r="H302" i="66"/>
  <c r="G302" i="66"/>
  <c r="F302" i="66"/>
  <c r="E302" i="66"/>
  <c r="D302" i="66"/>
  <c r="B302" i="66"/>
  <c r="Z301" i="66"/>
  <c r="V301" i="66"/>
  <c r="U301" i="66"/>
  <c r="T301" i="66"/>
  <c r="R301" i="66"/>
  <c r="P301" i="66"/>
  <c r="K301" i="66"/>
  <c r="I301" i="66"/>
  <c r="H301" i="66"/>
  <c r="G301" i="66"/>
  <c r="F301" i="66"/>
  <c r="E301" i="66"/>
  <c r="D301" i="66"/>
  <c r="B301" i="66"/>
  <c r="Z300" i="66"/>
  <c r="V300" i="66"/>
  <c r="U300" i="66"/>
  <c r="T300" i="66"/>
  <c r="R300" i="66"/>
  <c r="P300" i="66"/>
  <c r="K300" i="66"/>
  <c r="I300" i="66"/>
  <c r="H300" i="66"/>
  <c r="G300" i="66"/>
  <c r="F300" i="66"/>
  <c r="E300" i="66"/>
  <c r="D300" i="66"/>
  <c r="B300" i="66"/>
  <c r="Z299" i="66"/>
  <c r="V299" i="66"/>
  <c r="U299" i="66"/>
  <c r="T299" i="66"/>
  <c r="R299" i="66"/>
  <c r="P299" i="66"/>
  <c r="K299" i="66"/>
  <c r="I299" i="66"/>
  <c r="H299" i="66"/>
  <c r="G299" i="66"/>
  <c r="F299" i="66"/>
  <c r="E299" i="66"/>
  <c r="D299" i="66"/>
  <c r="B299" i="66"/>
  <c r="Z298" i="66"/>
  <c r="V298" i="66"/>
  <c r="U298" i="66"/>
  <c r="T298" i="66"/>
  <c r="R298" i="66"/>
  <c r="P298" i="66"/>
  <c r="K298" i="66"/>
  <c r="I298" i="66"/>
  <c r="H298" i="66"/>
  <c r="G298" i="66"/>
  <c r="F298" i="66"/>
  <c r="E298" i="66"/>
  <c r="D298" i="66"/>
  <c r="B298" i="66"/>
  <c r="Z297" i="66"/>
  <c r="V297" i="66"/>
  <c r="U297" i="66"/>
  <c r="T297" i="66"/>
  <c r="R297" i="66"/>
  <c r="P297" i="66"/>
  <c r="K297" i="66"/>
  <c r="I297" i="66"/>
  <c r="H297" i="66"/>
  <c r="G297" i="66"/>
  <c r="F297" i="66"/>
  <c r="E297" i="66"/>
  <c r="D297" i="66"/>
  <c r="B297" i="66"/>
  <c r="Z296" i="66"/>
  <c r="V296" i="66"/>
  <c r="U296" i="66"/>
  <c r="T296" i="66"/>
  <c r="R296" i="66"/>
  <c r="P296" i="66"/>
  <c r="K296" i="66"/>
  <c r="I296" i="66"/>
  <c r="H296" i="66"/>
  <c r="G296" i="66"/>
  <c r="F296" i="66"/>
  <c r="E296" i="66"/>
  <c r="D296" i="66"/>
  <c r="B296" i="66"/>
  <c r="Z295" i="66"/>
  <c r="V295" i="66"/>
  <c r="U295" i="66"/>
  <c r="T295" i="66"/>
  <c r="R295" i="66"/>
  <c r="P295" i="66"/>
  <c r="K295" i="66"/>
  <c r="I295" i="66"/>
  <c r="H295" i="66"/>
  <c r="G295" i="66"/>
  <c r="F295" i="66"/>
  <c r="E295" i="66"/>
  <c r="D295" i="66"/>
  <c r="B295" i="66"/>
  <c r="Z294" i="66"/>
  <c r="V294" i="66"/>
  <c r="U294" i="66"/>
  <c r="T294" i="66"/>
  <c r="R294" i="66"/>
  <c r="P294" i="66"/>
  <c r="K294" i="66"/>
  <c r="I294" i="66"/>
  <c r="H294" i="66"/>
  <c r="G294" i="66"/>
  <c r="F294" i="66"/>
  <c r="E294" i="66"/>
  <c r="D294" i="66"/>
  <c r="B294" i="66"/>
  <c r="Z293" i="66"/>
  <c r="V293" i="66"/>
  <c r="U293" i="66"/>
  <c r="T293" i="66"/>
  <c r="R293" i="66"/>
  <c r="P293" i="66"/>
  <c r="K293" i="66"/>
  <c r="I293" i="66"/>
  <c r="H293" i="66"/>
  <c r="G293" i="66"/>
  <c r="F293" i="66"/>
  <c r="E293" i="66"/>
  <c r="D293" i="66"/>
  <c r="B293" i="66"/>
  <c r="Z292" i="66"/>
  <c r="V292" i="66"/>
  <c r="U292" i="66"/>
  <c r="T292" i="66"/>
  <c r="R292" i="66"/>
  <c r="P292" i="66"/>
  <c r="K292" i="66"/>
  <c r="I292" i="66"/>
  <c r="H292" i="66"/>
  <c r="G292" i="66"/>
  <c r="F292" i="66"/>
  <c r="E292" i="66"/>
  <c r="D292" i="66"/>
  <c r="B292" i="66"/>
  <c r="Z291" i="66"/>
  <c r="V291" i="66"/>
  <c r="U291" i="66"/>
  <c r="T291" i="66"/>
  <c r="R291" i="66"/>
  <c r="P291" i="66"/>
  <c r="K291" i="66"/>
  <c r="I291" i="66"/>
  <c r="H291" i="66"/>
  <c r="G291" i="66"/>
  <c r="F291" i="66"/>
  <c r="E291" i="66"/>
  <c r="D291" i="66"/>
  <c r="B291" i="66"/>
  <c r="Z290" i="66"/>
  <c r="V290" i="66"/>
  <c r="U290" i="66"/>
  <c r="T290" i="66"/>
  <c r="R290" i="66"/>
  <c r="P290" i="66"/>
  <c r="K290" i="66"/>
  <c r="I290" i="66"/>
  <c r="H290" i="66"/>
  <c r="G290" i="66"/>
  <c r="F290" i="66"/>
  <c r="E290" i="66"/>
  <c r="D290" i="66"/>
  <c r="B290" i="66"/>
  <c r="Z289" i="66"/>
  <c r="V289" i="66"/>
  <c r="U289" i="66"/>
  <c r="T289" i="66"/>
  <c r="R289" i="66"/>
  <c r="P289" i="66"/>
  <c r="K289" i="66"/>
  <c r="I289" i="66"/>
  <c r="H289" i="66"/>
  <c r="G289" i="66"/>
  <c r="F289" i="66"/>
  <c r="E289" i="66"/>
  <c r="D289" i="66"/>
  <c r="B289" i="66"/>
  <c r="Z288" i="66"/>
  <c r="V288" i="66"/>
  <c r="U288" i="66"/>
  <c r="T288" i="66"/>
  <c r="R288" i="66"/>
  <c r="P288" i="66"/>
  <c r="K288" i="66"/>
  <c r="I288" i="66"/>
  <c r="H288" i="66"/>
  <c r="G288" i="66"/>
  <c r="F288" i="66"/>
  <c r="E288" i="66"/>
  <c r="D288" i="66"/>
  <c r="B288" i="66"/>
  <c r="Z287" i="66"/>
  <c r="V287" i="66"/>
  <c r="U287" i="66"/>
  <c r="T287" i="66"/>
  <c r="R287" i="66"/>
  <c r="P287" i="66"/>
  <c r="K287" i="66"/>
  <c r="I287" i="66"/>
  <c r="H287" i="66"/>
  <c r="G287" i="66"/>
  <c r="F287" i="66"/>
  <c r="E287" i="66"/>
  <c r="D287" i="66"/>
  <c r="B287" i="66"/>
  <c r="Z286" i="66"/>
  <c r="V286" i="66"/>
  <c r="U286" i="66"/>
  <c r="T286" i="66"/>
  <c r="R286" i="66"/>
  <c r="P286" i="66"/>
  <c r="K286" i="66"/>
  <c r="I286" i="66"/>
  <c r="H286" i="66"/>
  <c r="G286" i="66"/>
  <c r="F286" i="66"/>
  <c r="E286" i="66"/>
  <c r="D286" i="66"/>
  <c r="B286" i="66"/>
  <c r="Z285" i="66"/>
  <c r="V285" i="66"/>
  <c r="U285" i="66"/>
  <c r="T285" i="66"/>
  <c r="R285" i="66"/>
  <c r="P285" i="66"/>
  <c r="K285" i="66"/>
  <c r="I285" i="66"/>
  <c r="H285" i="66"/>
  <c r="G285" i="66"/>
  <c r="F285" i="66"/>
  <c r="E285" i="66"/>
  <c r="D285" i="66"/>
  <c r="B285" i="66"/>
  <c r="Z284" i="66"/>
  <c r="V284" i="66"/>
  <c r="U284" i="66"/>
  <c r="T284" i="66"/>
  <c r="R284" i="66"/>
  <c r="P284" i="66"/>
  <c r="K284" i="66"/>
  <c r="I284" i="66"/>
  <c r="H284" i="66"/>
  <c r="G284" i="66"/>
  <c r="F284" i="66"/>
  <c r="E284" i="66"/>
  <c r="D284" i="66"/>
  <c r="B284" i="66"/>
  <c r="Z283" i="66"/>
  <c r="V283" i="66"/>
  <c r="U283" i="66"/>
  <c r="T283" i="66"/>
  <c r="R283" i="66"/>
  <c r="P283" i="66"/>
  <c r="K283" i="66"/>
  <c r="I283" i="66"/>
  <c r="H283" i="66"/>
  <c r="G283" i="66"/>
  <c r="F283" i="66"/>
  <c r="E283" i="66"/>
  <c r="D283" i="66"/>
  <c r="B283" i="66"/>
  <c r="Z282" i="66"/>
  <c r="V282" i="66"/>
  <c r="U282" i="66"/>
  <c r="T282" i="66"/>
  <c r="R282" i="66"/>
  <c r="P282" i="66"/>
  <c r="K282" i="66"/>
  <c r="I282" i="66"/>
  <c r="H282" i="66"/>
  <c r="G282" i="66"/>
  <c r="F282" i="66"/>
  <c r="E282" i="66"/>
  <c r="D282" i="66"/>
  <c r="B282" i="66"/>
  <c r="Z281" i="66"/>
  <c r="V281" i="66"/>
  <c r="U281" i="66"/>
  <c r="T281" i="66"/>
  <c r="R281" i="66"/>
  <c r="P281" i="66"/>
  <c r="K281" i="66"/>
  <c r="I281" i="66"/>
  <c r="H281" i="66"/>
  <c r="G281" i="66"/>
  <c r="F281" i="66"/>
  <c r="E281" i="66"/>
  <c r="D281" i="66"/>
  <c r="B281" i="66"/>
  <c r="Z280" i="66"/>
  <c r="V280" i="66"/>
  <c r="U280" i="66"/>
  <c r="T280" i="66"/>
  <c r="R280" i="66"/>
  <c r="P280" i="66"/>
  <c r="K280" i="66"/>
  <c r="I280" i="66"/>
  <c r="H280" i="66"/>
  <c r="G280" i="66"/>
  <c r="F280" i="66"/>
  <c r="E280" i="66"/>
  <c r="D280" i="66"/>
  <c r="B280" i="66"/>
  <c r="Z279" i="66"/>
  <c r="V279" i="66"/>
  <c r="U279" i="66"/>
  <c r="T279" i="66"/>
  <c r="R279" i="66"/>
  <c r="P279" i="66"/>
  <c r="K279" i="66"/>
  <c r="I279" i="66"/>
  <c r="H279" i="66"/>
  <c r="G279" i="66"/>
  <c r="F279" i="66"/>
  <c r="E279" i="66"/>
  <c r="D279" i="66"/>
  <c r="B279" i="66"/>
  <c r="Z278" i="66"/>
  <c r="V278" i="66"/>
  <c r="U278" i="66"/>
  <c r="T278" i="66"/>
  <c r="R278" i="66"/>
  <c r="P278" i="66"/>
  <c r="K278" i="66"/>
  <c r="I278" i="66"/>
  <c r="H278" i="66"/>
  <c r="G278" i="66"/>
  <c r="F278" i="66"/>
  <c r="E278" i="66"/>
  <c r="D278" i="66"/>
  <c r="B278" i="66"/>
  <c r="Z277" i="66"/>
  <c r="V277" i="66"/>
  <c r="U277" i="66"/>
  <c r="T277" i="66"/>
  <c r="R277" i="66"/>
  <c r="P277" i="66"/>
  <c r="K277" i="66"/>
  <c r="I277" i="66"/>
  <c r="H277" i="66"/>
  <c r="G277" i="66"/>
  <c r="F277" i="66"/>
  <c r="E277" i="66"/>
  <c r="D277" i="66"/>
  <c r="B277" i="66"/>
  <c r="Z276" i="66"/>
  <c r="V276" i="66"/>
  <c r="U276" i="66"/>
  <c r="T276" i="66"/>
  <c r="R276" i="66"/>
  <c r="P276" i="66"/>
  <c r="K276" i="66"/>
  <c r="I276" i="66"/>
  <c r="H276" i="66"/>
  <c r="G276" i="66"/>
  <c r="F276" i="66"/>
  <c r="E276" i="66"/>
  <c r="D276" i="66"/>
  <c r="B276" i="66"/>
  <c r="Z275" i="66"/>
  <c r="V275" i="66"/>
  <c r="U275" i="66"/>
  <c r="T275" i="66"/>
  <c r="R275" i="66"/>
  <c r="P275" i="66"/>
  <c r="K275" i="66"/>
  <c r="I275" i="66"/>
  <c r="H275" i="66"/>
  <c r="G275" i="66"/>
  <c r="F275" i="66"/>
  <c r="E275" i="66"/>
  <c r="D275" i="66"/>
  <c r="B275" i="66"/>
  <c r="Z274" i="66"/>
  <c r="V274" i="66"/>
  <c r="U274" i="66"/>
  <c r="T274" i="66"/>
  <c r="R274" i="66"/>
  <c r="P274" i="66"/>
  <c r="K274" i="66"/>
  <c r="I274" i="66"/>
  <c r="H274" i="66"/>
  <c r="G274" i="66"/>
  <c r="F274" i="66"/>
  <c r="E274" i="66"/>
  <c r="D274" i="66"/>
  <c r="B274" i="66"/>
  <c r="Z273" i="66"/>
  <c r="V273" i="66"/>
  <c r="U273" i="66"/>
  <c r="T273" i="66"/>
  <c r="R273" i="66"/>
  <c r="P273" i="66"/>
  <c r="K273" i="66"/>
  <c r="I273" i="66"/>
  <c r="H273" i="66"/>
  <c r="G273" i="66"/>
  <c r="F273" i="66"/>
  <c r="E273" i="66"/>
  <c r="D273" i="66"/>
  <c r="B273" i="66"/>
  <c r="Z272" i="66"/>
  <c r="V272" i="66"/>
  <c r="U272" i="66"/>
  <c r="T272" i="66"/>
  <c r="R272" i="66"/>
  <c r="P272" i="66"/>
  <c r="K272" i="66"/>
  <c r="I272" i="66"/>
  <c r="H272" i="66"/>
  <c r="G272" i="66"/>
  <c r="F272" i="66"/>
  <c r="E272" i="66"/>
  <c r="D272" i="66"/>
  <c r="B272" i="66"/>
  <c r="Z271" i="66"/>
  <c r="V271" i="66"/>
  <c r="U271" i="66"/>
  <c r="T271" i="66"/>
  <c r="R271" i="66"/>
  <c r="P271" i="66"/>
  <c r="K271" i="66"/>
  <c r="I271" i="66"/>
  <c r="H271" i="66"/>
  <c r="G271" i="66"/>
  <c r="F271" i="66"/>
  <c r="E271" i="66"/>
  <c r="D271" i="66"/>
  <c r="B271" i="66"/>
  <c r="Z270" i="66"/>
  <c r="V270" i="66"/>
  <c r="U270" i="66"/>
  <c r="T270" i="66"/>
  <c r="R270" i="66"/>
  <c r="P270" i="66"/>
  <c r="K270" i="66"/>
  <c r="I270" i="66"/>
  <c r="H270" i="66"/>
  <c r="G270" i="66"/>
  <c r="F270" i="66"/>
  <c r="E270" i="66"/>
  <c r="D270" i="66"/>
  <c r="B270" i="66"/>
  <c r="Z269" i="66"/>
  <c r="V269" i="66"/>
  <c r="U269" i="66"/>
  <c r="T269" i="66"/>
  <c r="R269" i="66"/>
  <c r="P269" i="66"/>
  <c r="K269" i="66"/>
  <c r="I269" i="66"/>
  <c r="H269" i="66"/>
  <c r="G269" i="66"/>
  <c r="F269" i="66"/>
  <c r="E269" i="66"/>
  <c r="D269" i="66"/>
  <c r="B269" i="66"/>
  <c r="Z268" i="66"/>
  <c r="V268" i="66"/>
  <c r="U268" i="66"/>
  <c r="T268" i="66"/>
  <c r="R268" i="66"/>
  <c r="P268" i="66"/>
  <c r="K268" i="66"/>
  <c r="I268" i="66"/>
  <c r="H268" i="66"/>
  <c r="G268" i="66"/>
  <c r="F268" i="66"/>
  <c r="E268" i="66"/>
  <c r="D268" i="66"/>
  <c r="B268" i="66"/>
  <c r="Z267" i="66"/>
  <c r="V267" i="66"/>
  <c r="U267" i="66"/>
  <c r="T267" i="66"/>
  <c r="R267" i="66"/>
  <c r="P267" i="66"/>
  <c r="K267" i="66"/>
  <c r="I267" i="66"/>
  <c r="H267" i="66"/>
  <c r="G267" i="66"/>
  <c r="F267" i="66"/>
  <c r="E267" i="66"/>
  <c r="D267" i="66"/>
  <c r="B267" i="66"/>
  <c r="Z266" i="66"/>
  <c r="V266" i="66"/>
  <c r="U266" i="66"/>
  <c r="T266" i="66"/>
  <c r="R266" i="66"/>
  <c r="P266" i="66"/>
  <c r="K266" i="66"/>
  <c r="I266" i="66"/>
  <c r="H266" i="66"/>
  <c r="G266" i="66"/>
  <c r="F266" i="66"/>
  <c r="E266" i="66"/>
  <c r="D266" i="66"/>
  <c r="B266" i="66"/>
  <c r="Z265" i="66"/>
  <c r="V265" i="66"/>
  <c r="U265" i="66"/>
  <c r="T265" i="66"/>
  <c r="R265" i="66"/>
  <c r="P265" i="66"/>
  <c r="K265" i="66"/>
  <c r="I265" i="66"/>
  <c r="H265" i="66"/>
  <c r="G265" i="66"/>
  <c r="F265" i="66"/>
  <c r="E265" i="66"/>
  <c r="D265" i="66"/>
  <c r="B265" i="66"/>
  <c r="Z264" i="66"/>
  <c r="V264" i="66"/>
  <c r="U264" i="66"/>
  <c r="T264" i="66"/>
  <c r="R264" i="66"/>
  <c r="P264" i="66"/>
  <c r="K264" i="66"/>
  <c r="I264" i="66"/>
  <c r="H264" i="66"/>
  <c r="G264" i="66"/>
  <c r="F264" i="66"/>
  <c r="E264" i="66"/>
  <c r="D264" i="66"/>
  <c r="B264" i="66"/>
  <c r="Z263" i="66"/>
  <c r="V263" i="66"/>
  <c r="U263" i="66"/>
  <c r="T263" i="66"/>
  <c r="R263" i="66"/>
  <c r="P263" i="66"/>
  <c r="K263" i="66"/>
  <c r="I263" i="66"/>
  <c r="H263" i="66"/>
  <c r="G263" i="66"/>
  <c r="F263" i="66"/>
  <c r="E263" i="66"/>
  <c r="D263" i="66"/>
  <c r="B263" i="66"/>
  <c r="Z262" i="66"/>
  <c r="V262" i="66"/>
  <c r="U262" i="66"/>
  <c r="T262" i="66"/>
  <c r="R262" i="66"/>
  <c r="P262" i="66"/>
  <c r="K262" i="66"/>
  <c r="I262" i="66"/>
  <c r="H262" i="66"/>
  <c r="G262" i="66"/>
  <c r="F262" i="66"/>
  <c r="E262" i="66"/>
  <c r="D262" i="66"/>
  <c r="B262" i="66"/>
  <c r="Z261" i="66"/>
  <c r="V261" i="66"/>
  <c r="U261" i="66"/>
  <c r="T261" i="66"/>
  <c r="R261" i="66"/>
  <c r="P261" i="66"/>
  <c r="K261" i="66"/>
  <c r="I261" i="66"/>
  <c r="H261" i="66"/>
  <c r="G261" i="66"/>
  <c r="F261" i="66"/>
  <c r="E261" i="66"/>
  <c r="D261" i="66"/>
  <c r="B261" i="66"/>
  <c r="Z260" i="66"/>
  <c r="V260" i="66"/>
  <c r="U260" i="66"/>
  <c r="T260" i="66"/>
  <c r="R260" i="66"/>
  <c r="P260" i="66"/>
  <c r="K260" i="66"/>
  <c r="I260" i="66"/>
  <c r="H260" i="66"/>
  <c r="G260" i="66"/>
  <c r="F260" i="66"/>
  <c r="E260" i="66"/>
  <c r="D260" i="66"/>
  <c r="B260" i="66"/>
  <c r="Z259" i="66"/>
  <c r="V259" i="66"/>
  <c r="U259" i="66"/>
  <c r="T259" i="66"/>
  <c r="R259" i="66"/>
  <c r="P259" i="66"/>
  <c r="K259" i="66"/>
  <c r="I259" i="66"/>
  <c r="H259" i="66"/>
  <c r="G259" i="66"/>
  <c r="F259" i="66"/>
  <c r="E259" i="66"/>
  <c r="D259" i="66"/>
  <c r="B259" i="66"/>
  <c r="Z258" i="66"/>
  <c r="V258" i="66"/>
  <c r="U258" i="66"/>
  <c r="T258" i="66"/>
  <c r="R258" i="66"/>
  <c r="P258" i="66"/>
  <c r="K258" i="66"/>
  <c r="I258" i="66"/>
  <c r="H258" i="66"/>
  <c r="G258" i="66"/>
  <c r="F258" i="66"/>
  <c r="E258" i="66"/>
  <c r="D258" i="66"/>
  <c r="B258" i="66"/>
  <c r="Z257" i="66"/>
  <c r="V257" i="66"/>
  <c r="U257" i="66"/>
  <c r="T257" i="66"/>
  <c r="R257" i="66"/>
  <c r="P257" i="66"/>
  <c r="K257" i="66"/>
  <c r="I257" i="66"/>
  <c r="H257" i="66"/>
  <c r="G257" i="66"/>
  <c r="F257" i="66"/>
  <c r="E257" i="66"/>
  <c r="D257" i="66"/>
  <c r="B257" i="66"/>
  <c r="Z256" i="66"/>
  <c r="V256" i="66"/>
  <c r="U256" i="66"/>
  <c r="T256" i="66"/>
  <c r="R256" i="66"/>
  <c r="P256" i="66"/>
  <c r="K256" i="66"/>
  <c r="I256" i="66"/>
  <c r="H256" i="66"/>
  <c r="G256" i="66"/>
  <c r="F256" i="66"/>
  <c r="E256" i="66"/>
  <c r="D256" i="66"/>
  <c r="B256" i="66"/>
  <c r="Z255" i="66"/>
  <c r="V255" i="66"/>
  <c r="U255" i="66"/>
  <c r="T255" i="66"/>
  <c r="R255" i="66"/>
  <c r="P255" i="66"/>
  <c r="K255" i="66"/>
  <c r="I255" i="66"/>
  <c r="H255" i="66"/>
  <c r="G255" i="66"/>
  <c r="F255" i="66"/>
  <c r="E255" i="66"/>
  <c r="D255" i="66"/>
  <c r="B255" i="66"/>
  <c r="Z254" i="66"/>
  <c r="V254" i="66"/>
  <c r="U254" i="66"/>
  <c r="T254" i="66"/>
  <c r="R254" i="66"/>
  <c r="P254" i="66"/>
  <c r="K254" i="66"/>
  <c r="I254" i="66"/>
  <c r="H254" i="66"/>
  <c r="G254" i="66"/>
  <c r="F254" i="66"/>
  <c r="E254" i="66"/>
  <c r="D254" i="66"/>
  <c r="B254" i="66"/>
  <c r="Z253" i="66"/>
  <c r="V253" i="66"/>
  <c r="U253" i="66"/>
  <c r="T253" i="66"/>
  <c r="R253" i="66"/>
  <c r="P253" i="66"/>
  <c r="K253" i="66"/>
  <c r="I253" i="66"/>
  <c r="H253" i="66"/>
  <c r="G253" i="66"/>
  <c r="F253" i="66"/>
  <c r="E253" i="66"/>
  <c r="D253" i="66"/>
  <c r="B253" i="66"/>
  <c r="Z252" i="66"/>
  <c r="V252" i="66"/>
  <c r="U252" i="66"/>
  <c r="T252" i="66"/>
  <c r="R252" i="66"/>
  <c r="P252" i="66"/>
  <c r="K252" i="66"/>
  <c r="I252" i="66"/>
  <c r="H252" i="66"/>
  <c r="G252" i="66"/>
  <c r="F252" i="66"/>
  <c r="E252" i="66"/>
  <c r="D252" i="66"/>
  <c r="B252" i="66"/>
  <c r="Z251" i="66"/>
  <c r="V251" i="66"/>
  <c r="U251" i="66"/>
  <c r="T251" i="66"/>
  <c r="R251" i="66"/>
  <c r="P251" i="66"/>
  <c r="K251" i="66"/>
  <c r="I251" i="66"/>
  <c r="H251" i="66"/>
  <c r="G251" i="66"/>
  <c r="F251" i="66"/>
  <c r="E251" i="66"/>
  <c r="D251" i="66"/>
  <c r="B251" i="66"/>
  <c r="Z250" i="66"/>
  <c r="V250" i="66"/>
  <c r="U250" i="66"/>
  <c r="T250" i="66"/>
  <c r="R250" i="66"/>
  <c r="P250" i="66"/>
  <c r="K250" i="66"/>
  <c r="I250" i="66"/>
  <c r="H250" i="66"/>
  <c r="G250" i="66"/>
  <c r="F250" i="66"/>
  <c r="E250" i="66"/>
  <c r="D250" i="66"/>
  <c r="B250" i="66"/>
  <c r="Z249" i="66"/>
  <c r="V249" i="66"/>
  <c r="U249" i="66"/>
  <c r="T249" i="66"/>
  <c r="R249" i="66"/>
  <c r="P249" i="66"/>
  <c r="K249" i="66"/>
  <c r="I249" i="66"/>
  <c r="H249" i="66"/>
  <c r="G249" i="66"/>
  <c r="F249" i="66"/>
  <c r="E249" i="66"/>
  <c r="D249" i="66"/>
  <c r="B249" i="66"/>
  <c r="Z248" i="66"/>
  <c r="V248" i="66"/>
  <c r="U248" i="66"/>
  <c r="T248" i="66"/>
  <c r="R248" i="66"/>
  <c r="P248" i="66"/>
  <c r="K248" i="66"/>
  <c r="I248" i="66"/>
  <c r="H248" i="66"/>
  <c r="G248" i="66"/>
  <c r="F248" i="66"/>
  <c r="E248" i="66"/>
  <c r="D248" i="66"/>
  <c r="B248" i="66"/>
  <c r="Z247" i="66"/>
  <c r="V247" i="66"/>
  <c r="U247" i="66"/>
  <c r="T247" i="66"/>
  <c r="R247" i="66"/>
  <c r="P247" i="66"/>
  <c r="K247" i="66"/>
  <c r="I247" i="66"/>
  <c r="H247" i="66"/>
  <c r="G247" i="66"/>
  <c r="F247" i="66"/>
  <c r="E247" i="66"/>
  <c r="D247" i="66"/>
  <c r="B247" i="66"/>
  <c r="Z246" i="66"/>
  <c r="V246" i="66"/>
  <c r="U246" i="66"/>
  <c r="T246" i="66"/>
  <c r="R246" i="66"/>
  <c r="P246" i="66"/>
  <c r="K246" i="66"/>
  <c r="I246" i="66"/>
  <c r="H246" i="66"/>
  <c r="G246" i="66"/>
  <c r="F246" i="66"/>
  <c r="E246" i="66"/>
  <c r="D246" i="66"/>
  <c r="B246" i="66"/>
  <c r="Z245" i="66"/>
  <c r="V245" i="66"/>
  <c r="U245" i="66"/>
  <c r="T245" i="66"/>
  <c r="R245" i="66"/>
  <c r="P245" i="66"/>
  <c r="K245" i="66"/>
  <c r="I245" i="66"/>
  <c r="H245" i="66"/>
  <c r="G245" i="66"/>
  <c r="F245" i="66"/>
  <c r="E245" i="66"/>
  <c r="D245" i="66"/>
  <c r="B245" i="66"/>
  <c r="Z244" i="66"/>
  <c r="V244" i="66"/>
  <c r="U244" i="66"/>
  <c r="T244" i="66"/>
  <c r="R244" i="66"/>
  <c r="P244" i="66"/>
  <c r="K244" i="66"/>
  <c r="I244" i="66"/>
  <c r="H244" i="66"/>
  <c r="G244" i="66"/>
  <c r="F244" i="66"/>
  <c r="E244" i="66"/>
  <c r="D244" i="66"/>
  <c r="B244" i="66"/>
  <c r="Z243" i="66"/>
  <c r="V243" i="66"/>
  <c r="U243" i="66"/>
  <c r="T243" i="66"/>
  <c r="R243" i="66"/>
  <c r="P243" i="66"/>
  <c r="K243" i="66"/>
  <c r="I243" i="66"/>
  <c r="H243" i="66"/>
  <c r="G243" i="66"/>
  <c r="F243" i="66"/>
  <c r="E243" i="66"/>
  <c r="D243" i="66"/>
  <c r="B243" i="66"/>
  <c r="Z242" i="66"/>
  <c r="V242" i="66"/>
  <c r="U242" i="66"/>
  <c r="T242" i="66"/>
  <c r="R242" i="66"/>
  <c r="P242" i="66"/>
  <c r="K242" i="66"/>
  <c r="I242" i="66"/>
  <c r="H242" i="66"/>
  <c r="G242" i="66"/>
  <c r="F242" i="66"/>
  <c r="E242" i="66"/>
  <c r="D242" i="66"/>
  <c r="B242" i="66"/>
  <c r="Z241" i="66"/>
  <c r="V241" i="66"/>
  <c r="U241" i="66"/>
  <c r="T241" i="66"/>
  <c r="R241" i="66"/>
  <c r="P241" i="66"/>
  <c r="K241" i="66"/>
  <c r="I241" i="66"/>
  <c r="H241" i="66"/>
  <c r="G241" i="66"/>
  <c r="F241" i="66"/>
  <c r="E241" i="66"/>
  <c r="D241" i="66"/>
  <c r="B241" i="66"/>
  <c r="Z240" i="66"/>
  <c r="V240" i="66"/>
  <c r="U240" i="66"/>
  <c r="T240" i="66"/>
  <c r="R240" i="66"/>
  <c r="P240" i="66"/>
  <c r="K240" i="66"/>
  <c r="I240" i="66"/>
  <c r="H240" i="66"/>
  <c r="G240" i="66"/>
  <c r="F240" i="66"/>
  <c r="E240" i="66"/>
  <c r="D240" i="66"/>
  <c r="B240" i="66"/>
  <c r="Z239" i="66"/>
  <c r="V239" i="66"/>
  <c r="U239" i="66"/>
  <c r="T239" i="66"/>
  <c r="R239" i="66"/>
  <c r="P239" i="66"/>
  <c r="K239" i="66"/>
  <c r="I239" i="66"/>
  <c r="H239" i="66"/>
  <c r="G239" i="66"/>
  <c r="F239" i="66"/>
  <c r="E239" i="66"/>
  <c r="D239" i="66"/>
  <c r="B239" i="66"/>
  <c r="Z238" i="66"/>
  <c r="V238" i="66"/>
  <c r="U238" i="66"/>
  <c r="T238" i="66"/>
  <c r="R238" i="66"/>
  <c r="P238" i="66"/>
  <c r="K238" i="66"/>
  <c r="I238" i="66"/>
  <c r="H238" i="66"/>
  <c r="G238" i="66"/>
  <c r="F238" i="66"/>
  <c r="E238" i="66"/>
  <c r="D238" i="66"/>
  <c r="B238" i="66"/>
  <c r="Z237" i="66"/>
  <c r="V237" i="66"/>
  <c r="U237" i="66"/>
  <c r="T237" i="66"/>
  <c r="R237" i="66"/>
  <c r="P237" i="66"/>
  <c r="K237" i="66"/>
  <c r="I237" i="66"/>
  <c r="H237" i="66"/>
  <c r="G237" i="66"/>
  <c r="F237" i="66"/>
  <c r="E237" i="66"/>
  <c r="D237" i="66"/>
  <c r="B237" i="66"/>
  <c r="Z236" i="66"/>
  <c r="V236" i="66"/>
  <c r="U236" i="66"/>
  <c r="T236" i="66"/>
  <c r="R236" i="66"/>
  <c r="P236" i="66"/>
  <c r="K236" i="66"/>
  <c r="I236" i="66"/>
  <c r="H236" i="66"/>
  <c r="G236" i="66"/>
  <c r="F236" i="66"/>
  <c r="E236" i="66"/>
  <c r="D236" i="66"/>
  <c r="B236" i="66"/>
  <c r="Z235" i="66"/>
  <c r="V235" i="66"/>
  <c r="U235" i="66"/>
  <c r="T235" i="66"/>
  <c r="R235" i="66"/>
  <c r="P235" i="66"/>
  <c r="K235" i="66"/>
  <c r="I235" i="66"/>
  <c r="H235" i="66"/>
  <c r="G235" i="66"/>
  <c r="F235" i="66"/>
  <c r="E235" i="66"/>
  <c r="D235" i="66"/>
  <c r="B235" i="66"/>
  <c r="Z234" i="66"/>
  <c r="V234" i="66"/>
  <c r="U234" i="66"/>
  <c r="T234" i="66"/>
  <c r="R234" i="66"/>
  <c r="P234" i="66"/>
  <c r="K234" i="66"/>
  <c r="I234" i="66"/>
  <c r="H234" i="66"/>
  <c r="G234" i="66"/>
  <c r="F234" i="66"/>
  <c r="E234" i="66"/>
  <c r="D234" i="66"/>
  <c r="B234" i="66"/>
  <c r="Z233" i="66"/>
  <c r="V233" i="66"/>
  <c r="U233" i="66"/>
  <c r="T233" i="66"/>
  <c r="R233" i="66"/>
  <c r="P233" i="66"/>
  <c r="K233" i="66"/>
  <c r="I233" i="66"/>
  <c r="H233" i="66"/>
  <c r="G233" i="66"/>
  <c r="F233" i="66"/>
  <c r="E233" i="66"/>
  <c r="D233" i="66"/>
  <c r="B233" i="66"/>
  <c r="Z232" i="66"/>
  <c r="V232" i="66"/>
  <c r="U232" i="66"/>
  <c r="T232" i="66"/>
  <c r="R232" i="66"/>
  <c r="P232" i="66"/>
  <c r="K232" i="66"/>
  <c r="I232" i="66"/>
  <c r="H232" i="66"/>
  <c r="G232" i="66"/>
  <c r="F232" i="66"/>
  <c r="E232" i="66"/>
  <c r="D232" i="66"/>
  <c r="B232" i="66"/>
  <c r="Z231" i="66"/>
  <c r="V231" i="66"/>
  <c r="U231" i="66"/>
  <c r="T231" i="66"/>
  <c r="R231" i="66"/>
  <c r="P231" i="66"/>
  <c r="K231" i="66"/>
  <c r="I231" i="66"/>
  <c r="H231" i="66"/>
  <c r="G231" i="66"/>
  <c r="F231" i="66"/>
  <c r="E231" i="66"/>
  <c r="D231" i="66"/>
  <c r="B231" i="66"/>
  <c r="Z230" i="66"/>
  <c r="V230" i="66"/>
  <c r="U230" i="66"/>
  <c r="T230" i="66"/>
  <c r="R230" i="66"/>
  <c r="P230" i="66"/>
  <c r="K230" i="66"/>
  <c r="I230" i="66"/>
  <c r="H230" i="66"/>
  <c r="G230" i="66"/>
  <c r="F230" i="66"/>
  <c r="E230" i="66"/>
  <c r="D230" i="66"/>
  <c r="B230" i="66"/>
  <c r="Z229" i="66"/>
  <c r="V229" i="66"/>
  <c r="U229" i="66"/>
  <c r="T229" i="66"/>
  <c r="R229" i="66"/>
  <c r="P229" i="66"/>
  <c r="K229" i="66"/>
  <c r="I229" i="66"/>
  <c r="H229" i="66"/>
  <c r="G229" i="66"/>
  <c r="F229" i="66"/>
  <c r="E229" i="66"/>
  <c r="D229" i="66"/>
  <c r="B229" i="66"/>
  <c r="Z228" i="66"/>
  <c r="V228" i="66"/>
  <c r="U228" i="66"/>
  <c r="T228" i="66"/>
  <c r="R228" i="66"/>
  <c r="P228" i="66"/>
  <c r="K228" i="66"/>
  <c r="I228" i="66"/>
  <c r="H228" i="66"/>
  <c r="G228" i="66"/>
  <c r="F228" i="66"/>
  <c r="E228" i="66"/>
  <c r="D228" i="66"/>
  <c r="B228" i="66"/>
  <c r="Z227" i="66"/>
  <c r="V227" i="66"/>
  <c r="U227" i="66"/>
  <c r="T227" i="66"/>
  <c r="R227" i="66"/>
  <c r="P227" i="66"/>
  <c r="K227" i="66"/>
  <c r="I227" i="66"/>
  <c r="H227" i="66"/>
  <c r="G227" i="66"/>
  <c r="F227" i="66"/>
  <c r="E227" i="66"/>
  <c r="D227" i="66"/>
  <c r="B227" i="66"/>
  <c r="Z226" i="66"/>
  <c r="V226" i="66"/>
  <c r="U226" i="66"/>
  <c r="T226" i="66"/>
  <c r="R226" i="66"/>
  <c r="P226" i="66"/>
  <c r="K226" i="66"/>
  <c r="I226" i="66"/>
  <c r="H226" i="66"/>
  <c r="G226" i="66"/>
  <c r="F226" i="66"/>
  <c r="E226" i="66"/>
  <c r="D226" i="66"/>
  <c r="B226" i="66"/>
  <c r="Z225" i="66"/>
  <c r="V225" i="66"/>
  <c r="U225" i="66"/>
  <c r="T225" i="66"/>
  <c r="R225" i="66"/>
  <c r="P225" i="66"/>
  <c r="K225" i="66"/>
  <c r="I225" i="66"/>
  <c r="H225" i="66"/>
  <c r="G225" i="66"/>
  <c r="F225" i="66"/>
  <c r="E225" i="66"/>
  <c r="D225" i="66"/>
  <c r="B225" i="66"/>
  <c r="Z224" i="66"/>
  <c r="V224" i="66"/>
  <c r="U224" i="66"/>
  <c r="T224" i="66"/>
  <c r="R224" i="66"/>
  <c r="P224" i="66"/>
  <c r="K224" i="66"/>
  <c r="I224" i="66"/>
  <c r="H224" i="66"/>
  <c r="G224" i="66"/>
  <c r="F224" i="66"/>
  <c r="E224" i="66"/>
  <c r="D224" i="66"/>
  <c r="B224" i="66"/>
  <c r="Z223" i="66"/>
  <c r="V223" i="66"/>
  <c r="U223" i="66"/>
  <c r="T223" i="66"/>
  <c r="R223" i="66"/>
  <c r="P223" i="66"/>
  <c r="K223" i="66"/>
  <c r="I223" i="66"/>
  <c r="H223" i="66"/>
  <c r="G223" i="66"/>
  <c r="F223" i="66"/>
  <c r="E223" i="66"/>
  <c r="D223" i="66"/>
  <c r="B223" i="66"/>
  <c r="Z222" i="66"/>
  <c r="V222" i="66"/>
  <c r="U222" i="66"/>
  <c r="T222" i="66"/>
  <c r="R222" i="66"/>
  <c r="P222" i="66"/>
  <c r="K222" i="66"/>
  <c r="I222" i="66"/>
  <c r="H222" i="66"/>
  <c r="G222" i="66"/>
  <c r="F222" i="66"/>
  <c r="E222" i="66"/>
  <c r="D222" i="66"/>
  <c r="B222" i="66"/>
  <c r="Z221" i="66"/>
  <c r="V221" i="66"/>
  <c r="U221" i="66"/>
  <c r="T221" i="66"/>
  <c r="R221" i="66"/>
  <c r="P221" i="66"/>
  <c r="K221" i="66"/>
  <c r="I221" i="66"/>
  <c r="H221" i="66"/>
  <c r="G221" i="66"/>
  <c r="F221" i="66"/>
  <c r="E221" i="66"/>
  <c r="D221" i="66"/>
  <c r="B221" i="66"/>
  <c r="Z220" i="66"/>
  <c r="V220" i="66"/>
  <c r="U220" i="66"/>
  <c r="T220" i="66"/>
  <c r="R220" i="66"/>
  <c r="P220" i="66"/>
  <c r="K220" i="66"/>
  <c r="I220" i="66"/>
  <c r="H220" i="66"/>
  <c r="G220" i="66"/>
  <c r="F220" i="66"/>
  <c r="E220" i="66"/>
  <c r="D220" i="66"/>
  <c r="B220" i="66"/>
  <c r="Z219" i="66"/>
  <c r="V219" i="66"/>
  <c r="U219" i="66"/>
  <c r="T219" i="66"/>
  <c r="R219" i="66"/>
  <c r="P219" i="66"/>
  <c r="K219" i="66"/>
  <c r="I219" i="66"/>
  <c r="H219" i="66"/>
  <c r="G219" i="66"/>
  <c r="F219" i="66"/>
  <c r="E219" i="66"/>
  <c r="D219" i="66"/>
  <c r="B219" i="66"/>
  <c r="Z218" i="66"/>
  <c r="V218" i="66"/>
  <c r="U218" i="66"/>
  <c r="T218" i="66"/>
  <c r="R218" i="66"/>
  <c r="P218" i="66"/>
  <c r="K218" i="66"/>
  <c r="I218" i="66"/>
  <c r="H218" i="66"/>
  <c r="G218" i="66"/>
  <c r="F218" i="66"/>
  <c r="E218" i="66"/>
  <c r="D218" i="66"/>
  <c r="B218" i="66"/>
  <c r="Z217" i="66"/>
  <c r="V217" i="66"/>
  <c r="U217" i="66"/>
  <c r="T217" i="66"/>
  <c r="R217" i="66"/>
  <c r="P217" i="66"/>
  <c r="K217" i="66"/>
  <c r="I217" i="66"/>
  <c r="H217" i="66"/>
  <c r="G217" i="66"/>
  <c r="F217" i="66"/>
  <c r="E217" i="66"/>
  <c r="D217" i="66"/>
  <c r="B217" i="66"/>
  <c r="Z216" i="66"/>
  <c r="V216" i="66"/>
  <c r="U216" i="66"/>
  <c r="T216" i="66"/>
  <c r="R216" i="66"/>
  <c r="P216" i="66"/>
  <c r="K216" i="66"/>
  <c r="I216" i="66"/>
  <c r="H216" i="66"/>
  <c r="G216" i="66"/>
  <c r="F216" i="66"/>
  <c r="E216" i="66"/>
  <c r="D216" i="66"/>
  <c r="B216" i="66"/>
  <c r="Z215" i="66"/>
  <c r="V215" i="66"/>
  <c r="U215" i="66"/>
  <c r="T215" i="66"/>
  <c r="R215" i="66"/>
  <c r="P215" i="66"/>
  <c r="K215" i="66"/>
  <c r="I215" i="66"/>
  <c r="H215" i="66"/>
  <c r="G215" i="66"/>
  <c r="F215" i="66"/>
  <c r="E215" i="66"/>
  <c r="D215" i="66"/>
  <c r="B215" i="66"/>
  <c r="Z214" i="66"/>
  <c r="V214" i="66"/>
  <c r="U214" i="66"/>
  <c r="T214" i="66"/>
  <c r="R214" i="66"/>
  <c r="P214" i="66"/>
  <c r="K214" i="66"/>
  <c r="I214" i="66"/>
  <c r="H214" i="66"/>
  <c r="G214" i="66"/>
  <c r="F214" i="66"/>
  <c r="E214" i="66"/>
  <c r="D214" i="66"/>
  <c r="B214" i="66"/>
  <c r="Z213" i="66"/>
  <c r="V213" i="66"/>
  <c r="U213" i="66"/>
  <c r="T213" i="66"/>
  <c r="R213" i="66"/>
  <c r="P213" i="66"/>
  <c r="K213" i="66"/>
  <c r="I213" i="66"/>
  <c r="H213" i="66"/>
  <c r="G213" i="66"/>
  <c r="F213" i="66"/>
  <c r="E213" i="66"/>
  <c r="D213" i="66"/>
  <c r="B213" i="66"/>
  <c r="Z212" i="66"/>
  <c r="V212" i="66"/>
  <c r="U212" i="66"/>
  <c r="T212" i="66"/>
  <c r="R212" i="66"/>
  <c r="P212" i="66"/>
  <c r="K212" i="66"/>
  <c r="I212" i="66"/>
  <c r="H212" i="66"/>
  <c r="G212" i="66"/>
  <c r="F212" i="66"/>
  <c r="E212" i="66"/>
  <c r="D212" i="66"/>
  <c r="B212" i="66"/>
  <c r="Z211" i="66"/>
  <c r="V211" i="66"/>
  <c r="U211" i="66"/>
  <c r="T211" i="66"/>
  <c r="R211" i="66"/>
  <c r="P211" i="66"/>
  <c r="K211" i="66"/>
  <c r="I211" i="66"/>
  <c r="H211" i="66"/>
  <c r="G211" i="66"/>
  <c r="F211" i="66"/>
  <c r="E211" i="66"/>
  <c r="D211" i="66"/>
  <c r="B211" i="66"/>
  <c r="Z210" i="66"/>
  <c r="V210" i="66"/>
  <c r="U210" i="66"/>
  <c r="T210" i="66"/>
  <c r="R210" i="66"/>
  <c r="P210" i="66"/>
  <c r="K210" i="66"/>
  <c r="I210" i="66"/>
  <c r="H210" i="66"/>
  <c r="G210" i="66"/>
  <c r="F210" i="66"/>
  <c r="E210" i="66"/>
  <c r="D210" i="66"/>
  <c r="B210" i="66"/>
  <c r="Z209" i="66"/>
  <c r="V209" i="66"/>
  <c r="U209" i="66"/>
  <c r="T209" i="66"/>
  <c r="R209" i="66"/>
  <c r="P209" i="66"/>
  <c r="K209" i="66"/>
  <c r="I209" i="66"/>
  <c r="H209" i="66"/>
  <c r="G209" i="66"/>
  <c r="F209" i="66"/>
  <c r="E209" i="66"/>
  <c r="D209" i="66"/>
  <c r="B209" i="66"/>
  <c r="Z208" i="66"/>
  <c r="V208" i="66"/>
  <c r="U208" i="66"/>
  <c r="T208" i="66"/>
  <c r="R208" i="66"/>
  <c r="P208" i="66"/>
  <c r="K208" i="66"/>
  <c r="I208" i="66"/>
  <c r="H208" i="66"/>
  <c r="G208" i="66"/>
  <c r="F208" i="66"/>
  <c r="E208" i="66"/>
  <c r="D208" i="66"/>
  <c r="B208" i="66"/>
  <c r="Z207" i="66"/>
  <c r="V207" i="66"/>
  <c r="U207" i="66"/>
  <c r="T207" i="66"/>
  <c r="R207" i="66"/>
  <c r="P207" i="66"/>
  <c r="K207" i="66"/>
  <c r="I207" i="66"/>
  <c r="H207" i="66"/>
  <c r="G207" i="66"/>
  <c r="F207" i="66"/>
  <c r="E207" i="66"/>
  <c r="D207" i="66"/>
  <c r="B207" i="66"/>
  <c r="Z206" i="66"/>
  <c r="V206" i="66"/>
  <c r="U206" i="66"/>
  <c r="T206" i="66"/>
  <c r="R206" i="66"/>
  <c r="P206" i="66"/>
  <c r="K206" i="66"/>
  <c r="I206" i="66"/>
  <c r="H206" i="66"/>
  <c r="G206" i="66"/>
  <c r="F206" i="66"/>
  <c r="E206" i="66"/>
  <c r="D206" i="66"/>
  <c r="B206" i="66"/>
  <c r="Z205" i="66"/>
  <c r="V205" i="66"/>
  <c r="U205" i="66"/>
  <c r="T205" i="66"/>
  <c r="R205" i="66"/>
  <c r="P205" i="66"/>
  <c r="K205" i="66"/>
  <c r="I205" i="66"/>
  <c r="H205" i="66"/>
  <c r="G205" i="66"/>
  <c r="F205" i="66"/>
  <c r="E205" i="66"/>
  <c r="D205" i="66"/>
  <c r="B205" i="66"/>
  <c r="Z204" i="66"/>
  <c r="V204" i="66"/>
  <c r="U204" i="66"/>
  <c r="T204" i="66"/>
  <c r="R204" i="66"/>
  <c r="P204" i="66"/>
  <c r="K204" i="66"/>
  <c r="I204" i="66"/>
  <c r="H204" i="66"/>
  <c r="G204" i="66"/>
  <c r="F204" i="66"/>
  <c r="E204" i="66"/>
  <c r="D204" i="66"/>
  <c r="B204" i="66"/>
  <c r="Z203" i="66"/>
  <c r="V203" i="66"/>
  <c r="U203" i="66"/>
  <c r="T203" i="66"/>
  <c r="R203" i="66"/>
  <c r="P203" i="66"/>
  <c r="K203" i="66"/>
  <c r="I203" i="66"/>
  <c r="H203" i="66"/>
  <c r="G203" i="66"/>
  <c r="F203" i="66"/>
  <c r="E203" i="66"/>
  <c r="D203" i="66"/>
  <c r="B203" i="66"/>
  <c r="Z202" i="66"/>
  <c r="V202" i="66"/>
  <c r="U202" i="66"/>
  <c r="T202" i="66"/>
  <c r="R202" i="66"/>
  <c r="P202" i="66"/>
  <c r="K202" i="66"/>
  <c r="I202" i="66"/>
  <c r="H202" i="66"/>
  <c r="G202" i="66"/>
  <c r="F202" i="66"/>
  <c r="E202" i="66"/>
  <c r="D202" i="66"/>
  <c r="B202" i="66"/>
  <c r="Z201" i="66"/>
  <c r="V201" i="66"/>
  <c r="U201" i="66"/>
  <c r="T201" i="66"/>
  <c r="R201" i="66"/>
  <c r="P201" i="66"/>
  <c r="K201" i="66"/>
  <c r="I201" i="66"/>
  <c r="H201" i="66"/>
  <c r="G201" i="66"/>
  <c r="F201" i="66"/>
  <c r="E201" i="66"/>
  <c r="D201" i="66"/>
  <c r="B201" i="66"/>
  <c r="Z200" i="66"/>
  <c r="V200" i="66"/>
  <c r="U200" i="66"/>
  <c r="T200" i="66"/>
  <c r="R200" i="66"/>
  <c r="P200" i="66"/>
  <c r="K200" i="66"/>
  <c r="I200" i="66"/>
  <c r="H200" i="66"/>
  <c r="G200" i="66"/>
  <c r="F200" i="66"/>
  <c r="E200" i="66"/>
  <c r="D200" i="66"/>
  <c r="B200" i="66"/>
  <c r="Z199" i="66"/>
  <c r="V199" i="66"/>
  <c r="U199" i="66"/>
  <c r="T199" i="66"/>
  <c r="R199" i="66"/>
  <c r="P199" i="66"/>
  <c r="K199" i="66"/>
  <c r="I199" i="66"/>
  <c r="H199" i="66"/>
  <c r="G199" i="66"/>
  <c r="F199" i="66"/>
  <c r="E199" i="66"/>
  <c r="D199" i="66"/>
  <c r="B199" i="66"/>
  <c r="Z198" i="66"/>
  <c r="V198" i="66"/>
  <c r="U198" i="66"/>
  <c r="T198" i="66"/>
  <c r="R198" i="66"/>
  <c r="P198" i="66"/>
  <c r="K198" i="66"/>
  <c r="I198" i="66"/>
  <c r="H198" i="66"/>
  <c r="G198" i="66"/>
  <c r="F198" i="66"/>
  <c r="E198" i="66"/>
  <c r="D198" i="66"/>
  <c r="B198" i="66"/>
  <c r="Z197" i="66"/>
  <c r="V197" i="66"/>
  <c r="U197" i="66"/>
  <c r="T197" i="66"/>
  <c r="R197" i="66"/>
  <c r="P197" i="66"/>
  <c r="K197" i="66"/>
  <c r="I197" i="66"/>
  <c r="H197" i="66"/>
  <c r="G197" i="66"/>
  <c r="F197" i="66"/>
  <c r="E197" i="66"/>
  <c r="D197" i="66"/>
  <c r="B197" i="66"/>
  <c r="Z196" i="66"/>
  <c r="V196" i="66"/>
  <c r="U196" i="66"/>
  <c r="T196" i="66"/>
  <c r="R196" i="66"/>
  <c r="P196" i="66"/>
  <c r="K196" i="66"/>
  <c r="I196" i="66"/>
  <c r="H196" i="66"/>
  <c r="G196" i="66"/>
  <c r="F196" i="66"/>
  <c r="E196" i="66"/>
  <c r="D196" i="66"/>
  <c r="B196" i="66"/>
  <c r="Z195" i="66"/>
  <c r="V195" i="66"/>
  <c r="U195" i="66"/>
  <c r="T195" i="66"/>
  <c r="R195" i="66"/>
  <c r="P195" i="66"/>
  <c r="K195" i="66"/>
  <c r="I195" i="66"/>
  <c r="H195" i="66"/>
  <c r="G195" i="66"/>
  <c r="F195" i="66"/>
  <c r="E195" i="66"/>
  <c r="D195" i="66"/>
  <c r="B195" i="66"/>
  <c r="Z194" i="66"/>
  <c r="V194" i="66"/>
  <c r="U194" i="66"/>
  <c r="T194" i="66"/>
  <c r="R194" i="66"/>
  <c r="P194" i="66"/>
  <c r="K194" i="66"/>
  <c r="I194" i="66"/>
  <c r="H194" i="66"/>
  <c r="G194" i="66"/>
  <c r="F194" i="66"/>
  <c r="E194" i="66"/>
  <c r="D194" i="66"/>
  <c r="B194" i="66"/>
  <c r="Z193" i="66"/>
  <c r="V193" i="66"/>
  <c r="U193" i="66"/>
  <c r="T193" i="66"/>
  <c r="R193" i="66"/>
  <c r="P193" i="66"/>
  <c r="K193" i="66"/>
  <c r="I193" i="66"/>
  <c r="H193" i="66"/>
  <c r="G193" i="66"/>
  <c r="F193" i="66"/>
  <c r="E193" i="66"/>
  <c r="D193" i="66"/>
  <c r="B193" i="66"/>
  <c r="Z192" i="66"/>
  <c r="V192" i="66"/>
  <c r="U192" i="66"/>
  <c r="T192" i="66"/>
  <c r="R192" i="66"/>
  <c r="P192" i="66"/>
  <c r="K192" i="66"/>
  <c r="I192" i="66"/>
  <c r="H192" i="66"/>
  <c r="G192" i="66"/>
  <c r="F192" i="66"/>
  <c r="E192" i="66"/>
  <c r="D192" i="66"/>
  <c r="B192" i="66"/>
  <c r="Z191" i="66"/>
  <c r="V191" i="66"/>
  <c r="U191" i="66"/>
  <c r="T191" i="66"/>
  <c r="R191" i="66"/>
  <c r="P191" i="66"/>
  <c r="K191" i="66"/>
  <c r="I191" i="66"/>
  <c r="H191" i="66"/>
  <c r="G191" i="66"/>
  <c r="F191" i="66"/>
  <c r="E191" i="66"/>
  <c r="D191" i="66"/>
  <c r="B191" i="66"/>
  <c r="Z190" i="66"/>
  <c r="V190" i="66"/>
  <c r="U190" i="66"/>
  <c r="T190" i="66"/>
  <c r="R190" i="66"/>
  <c r="P190" i="66"/>
  <c r="K190" i="66"/>
  <c r="I190" i="66"/>
  <c r="H190" i="66"/>
  <c r="G190" i="66"/>
  <c r="F190" i="66"/>
  <c r="E190" i="66"/>
  <c r="D190" i="66"/>
  <c r="B190" i="66"/>
  <c r="Z189" i="66"/>
  <c r="V189" i="66"/>
  <c r="U189" i="66"/>
  <c r="T189" i="66"/>
  <c r="R189" i="66"/>
  <c r="P189" i="66"/>
  <c r="K189" i="66"/>
  <c r="I189" i="66"/>
  <c r="H189" i="66"/>
  <c r="G189" i="66"/>
  <c r="F189" i="66"/>
  <c r="E189" i="66"/>
  <c r="D189" i="66"/>
  <c r="B189" i="66"/>
  <c r="Z188" i="66"/>
  <c r="V188" i="66"/>
  <c r="U188" i="66"/>
  <c r="T188" i="66"/>
  <c r="R188" i="66"/>
  <c r="P188" i="66"/>
  <c r="K188" i="66"/>
  <c r="I188" i="66"/>
  <c r="H188" i="66"/>
  <c r="G188" i="66"/>
  <c r="F188" i="66"/>
  <c r="E188" i="66"/>
  <c r="D188" i="66"/>
  <c r="B188" i="66"/>
  <c r="Z187" i="66"/>
  <c r="V187" i="66"/>
  <c r="U187" i="66"/>
  <c r="T187" i="66"/>
  <c r="R187" i="66"/>
  <c r="P187" i="66"/>
  <c r="K187" i="66"/>
  <c r="I187" i="66"/>
  <c r="H187" i="66"/>
  <c r="G187" i="66"/>
  <c r="F187" i="66"/>
  <c r="E187" i="66"/>
  <c r="D187" i="66"/>
  <c r="B187" i="66"/>
  <c r="Z186" i="66"/>
  <c r="V186" i="66"/>
  <c r="U186" i="66"/>
  <c r="T186" i="66"/>
  <c r="R186" i="66"/>
  <c r="P186" i="66"/>
  <c r="K186" i="66"/>
  <c r="I186" i="66"/>
  <c r="H186" i="66"/>
  <c r="G186" i="66"/>
  <c r="F186" i="66"/>
  <c r="E186" i="66"/>
  <c r="D186" i="66"/>
  <c r="B186" i="66"/>
  <c r="Z185" i="66"/>
  <c r="V185" i="66"/>
  <c r="U185" i="66"/>
  <c r="T185" i="66"/>
  <c r="R185" i="66"/>
  <c r="P185" i="66"/>
  <c r="K185" i="66"/>
  <c r="I185" i="66"/>
  <c r="H185" i="66"/>
  <c r="G185" i="66"/>
  <c r="F185" i="66"/>
  <c r="E185" i="66"/>
  <c r="D185" i="66"/>
  <c r="B185" i="66"/>
  <c r="Z184" i="66"/>
  <c r="V184" i="66"/>
  <c r="U184" i="66"/>
  <c r="T184" i="66"/>
  <c r="R184" i="66"/>
  <c r="P184" i="66"/>
  <c r="K184" i="66"/>
  <c r="I184" i="66"/>
  <c r="H184" i="66"/>
  <c r="G184" i="66"/>
  <c r="F184" i="66"/>
  <c r="E184" i="66"/>
  <c r="D184" i="66"/>
  <c r="B184" i="66"/>
  <c r="Z183" i="66"/>
  <c r="V183" i="66"/>
  <c r="U183" i="66"/>
  <c r="T183" i="66"/>
  <c r="R183" i="66"/>
  <c r="P183" i="66"/>
  <c r="K183" i="66"/>
  <c r="I183" i="66"/>
  <c r="H183" i="66"/>
  <c r="G183" i="66"/>
  <c r="F183" i="66"/>
  <c r="E183" i="66"/>
  <c r="D183" i="66"/>
  <c r="B183" i="66"/>
  <c r="Z182" i="66"/>
  <c r="V182" i="66"/>
  <c r="U182" i="66"/>
  <c r="T182" i="66"/>
  <c r="R182" i="66"/>
  <c r="P182" i="66"/>
  <c r="K182" i="66"/>
  <c r="I182" i="66"/>
  <c r="H182" i="66"/>
  <c r="G182" i="66"/>
  <c r="F182" i="66"/>
  <c r="E182" i="66"/>
  <c r="D182" i="66"/>
  <c r="B182" i="66"/>
  <c r="Z181" i="66"/>
  <c r="V181" i="66"/>
  <c r="U181" i="66"/>
  <c r="T181" i="66"/>
  <c r="R181" i="66"/>
  <c r="P181" i="66"/>
  <c r="K181" i="66"/>
  <c r="I181" i="66"/>
  <c r="H181" i="66"/>
  <c r="G181" i="66"/>
  <c r="F181" i="66"/>
  <c r="E181" i="66"/>
  <c r="D181" i="66"/>
  <c r="B181" i="66"/>
  <c r="Z180" i="66"/>
  <c r="V180" i="66"/>
  <c r="U180" i="66"/>
  <c r="T180" i="66"/>
  <c r="R180" i="66"/>
  <c r="P180" i="66"/>
  <c r="K180" i="66"/>
  <c r="I180" i="66"/>
  <c r="H180" i="66"/>
  <c r="G180" i="66"/>
  <c r="F180" i="66"/>
  <c r="E180" i="66"/>
  <c r="D180" i="66"/>
  <c r="B180" i="66"/>
  <c r="Z179" i="66"/>
  <c r="V179" i="66"/>
  <c r="U179" i="66"/>
  <c r="T179" i="66"/>
  <c r="R179" i="66"/>
  <c r="P179" i="66"/>
  <c r="K179" i="66"/>
  <c r="I179" i="66"/>
  <c r="H179" i="66"/>
  <c r="G179" i="66"/>
  <c r="F179" i="66"/>
  <c r="E179" i="66"/>
  <c r="D179" i="66"/>
  <c r="B179" i="66"/>
  <c r="Z178" i="66"/>
  <c r="V178" i="66"/>
  <c r="U178" i="66"/>
  <c r="T178" i="66"/>
  <c r="R178" i="66"/>
  <c r="P178" i="66"/>
  <c r="K178" i="66"/>
  <c r="I178" i="66"/>
  <c r="H178" i="66"/>
  <c r="G178" i="66"/>
  <c r="F178" i="66"/>
  <c r="E178" i="66"/>
  <c r="D178" i="66"/>
  <c r="B178" i="66"/>
  <c r="Z177" i="66"/>
  <c r="V177" i="66"/>
  <c r="U177" i="66"/>
  <c r="T177" i="66"/>
  <c r="R177" i="66"/>
  <c r="P177" i="66"/>
  <c r="K177" i="66"/>
  <c r="I177" i="66"/>
  <c r="H177" i="66"/>
  <c r="G177" i="66"/>
  <c r="F177" i="66"/>
  <c r="E177" i="66"/>
  <c r="D177" i="66"/>
  <c r="B177" i="66"/>
  <c r="Z176" i="66"/>
  <c r="V176" i="66"/>
  <c r="U176" i="66"/>
  <c r="T176" i="66"/>
  <c r="R176" i="66"/>
  <c r="P176" i="66"/>
  <c r="K176" i="66"/>
  <c r="I176" i="66"/>
  <c r="H176" i="66"/>
  <c r="G176" i="66"/>
  <c r="F176" i="66"/>
  <c r="E176" i="66"/>
  <c r="D176" i="66"/>
  <c r="B176" i="66"/>
  <c r="Z175" i="66"/>
  <c r="V175" i="66"/>
  <c r="U175" i="66"/>
  <c r="T175" i="66"/>
  <c r="R175" i="66"/>
  <c r="P175" i="66"/>
  <c r="K175" i="66"/>
  <c r="I175" i="66"/>
  <c r="H175" i="66"/>
  <c r="G175" i="66"/>
  <c r="F175" i="66"/>
  <c r="E175" i="66"/>
  <c r="D175" i="66"/>
  <c r="B175" i="66"/>
  <c r="Z174" i="66"/>
  <c r="V174" i="66"/>
  <c r="U174" i="66"/>
  <c r="T174" i="66"/>
  <c r="R174" i="66"/>
  <c r="P174" i="66"/>
  <c r="K174" i="66"/>
  <c r="I174" i="66"/>
  <c r="H174" i="66"/>
  <c r="G174" i="66"/>
  <c r="F174" i="66"/>
  <c r="E174" i="66"/>
  <c r="D174" i="66"/>
  <c r="B174" i="66"/>
  <c r="Z173" i="66"/>
  <c r="V173" i="66"/>
  <c r="U173" i="66"/>
  <c r="T173" i="66"/>
  <c r="R173" i="66"/>
  <c r="P173" i="66"/>
  <c r="K173" i="66"/>
  <c r="I173" i="66"/>
  <c r="H173" i="66"/>
  <c r="G173" i="66"/>
  <c r="F173" i="66"/>
  <c r="E173" i="66"/>
  <c r="D173" i="66"/>
  <c r="B173" i="66"/>
  <c r="Z172" i="66"/>
  <c r="V172" i="66"/>
  <c r="U172" i="66"/>
  <c r="T172" i="66"/>
  <c r="R172" i="66"/>
  <c r="P172" i="66"/>
  <c r="K172" i="66"/>
  <c r="I172" i="66"/>
  <c r="H172" i="66"/>
  <c r="G172" i="66"/>
  <c r="F172" i="66"/>
  <c r="E172" i="66"/>
  <c r="D172" i="66"/>
  <c r="B172" i="66"/>
  <c r="Z171" i="66"/>
  <c r="V171" i="66"/>
  <c r="U171" i="66"/>
  <c r="T171" i="66"/>
  <c r="R171" i="66"/>
  <c r="P171" i="66"/>
  <c r="K171" i="66"/>
  <c r="I171" i="66"/>
  <c r="H171" i="66"/>
  <c r="G171" i="66"/>
  <c r="F171" i="66"/>
  <c r="E171" i="66"/>
  <c r="D171" i="66"/>
  <c r="B171" i="66"/>
  <c r="Z170" i="66"/>
  <c r="V170" i="66"/>
  <c r="U170" i="66"/>
  <c r="T170" i="66"/>
  <c r="R170" i="66"/>
  <c r="P170" i="66"/>
  <c r="K170" i="66"/>
  <c r="I170" i="66"/>
  <c r="H170" i="66"/>
  <c r="G170" i="66"/>
  <c r="F170" i="66"/>
  <c r="E170" i="66"/>
  <c r="D170" i="66"/>
  <c r="B170" i="66"/>
  <c r="Z169" i="66"/>
  <c r="V169" i="66"/>
  <c r="U169" i="66"/>
  <c r="T169" i="66"/>
  <c r="R169" i="66"/>
  <c r="P169" i="66"/>
  <c r="K169" i="66"/>
  <c r="I169" i="66"/>
  <c r="H169" i="66"/>
  <c r="G169" i="66"/>
  <c r="F169" i="66"/>
  <c r="E169" i="66"/>
  <c r="D169" i="66"/>
  <c r="B169" i="66"/>
  <c r="Z168" i="66"/>
  <c r="V168" i="66"/>
  <c r="U168" i="66"/>
  <c r="T168" i="66"/>
  <c r="R168" i="66"/>
  <c r="P168" i="66"/>
  <c r="K168" i="66"/>
  <c r="I168" i="66"/>
  <c r="H168" i="66"/>
  <c r="G168" i="66"/>
  <c r="F168" i="66"/>
  <c r="E168" i="66"/>
  <c r="D168" i="66"/>
  <c r="B168" i="66"/>
  <c r="Z167" i="66"/>
  <c r="V167" i="66"/>
  <c r="U167" i="66"/>
  <c r="T167" i="66"/>
  <c r="R167" i="66"/>
  <c r="P167" i="66"/>
  <c r="K167" i="66"/>
  <c r="I167" i="66"/>
  <c r="H167" i="66"/>
  <c r="G167" i="66"/>
  <c r="F167" i="66"/>
  <c r="E167" i="66"/>
  <c r="D167" i="66"/>
  <c r="B167" i="66"/>
  <c r="Z166" i="66"/>
  <c r="V166" i="66"/>
  <c r="U166" i="66"/>
  <c r="T166" i="66"/>
  <c r="R166" i="66"/>
  <c r="P166" i="66"/>
  <c r="K166" i="66"/>
  <c r="I166" i="66"/>
  <c r="H166" i="66"/>
  <c r="G166" i="66"/>
  <c r="F166" i="66"/>
  <c r="E166" i="66"/>
  <c r="D166" i="66"/>
  <c r="B166" i="66"/>
  <c r="Z165" i="66"/>
  <c r="V165" i="66"/>
  <c r="U165" i="66"/>
  <c r="T165" i="66"/>
  <c r="R165" i="66"/>
  <c r="P165" i="66"/>
  <c r="K165" i="66"/>
  <c r="I165" i="66"/>
  <c r="H165" i="66"/>
  <c r="G165" i="66"/>
  <c r="F165" i="66"/>
  <c r="E165" i="66"/>
  <c r="D165" i="66"/>
  <c r="B165" i="66"/>
  <c r="Z164" i="66"/>
  <c r="V164" i="66"/>
  <c r="U164" i="66"/>
  <c r="T164" i="66"/>
  <c r="R164" i="66"/>
  <c r="P164" i="66"/>
  <c r="K164" i="66"/>
  <c r="I164" i="66"/>
  <c r="H164" i="66"/>
  <c r="G164" i="66"/>
  <c r="F164" i="66"/>
  <c r="E164" i="66"/>
  <c r="D164" i="66"/>
  <c r="B164" i="66"/>
  <c r="Z163" i="66"/>
  <c r="V163" i="66"/>
  <c r="U163" i="66"/>
  <c r="T163" i="66"/>
  <c r="R163" i="66"/>
  <c r="P163" i="66"/>
  <c r="K163" i="66"/>
  <c r="I163" i="66"/>
  <c r="H163" i="66"/>
  <c r="G163" i="66"/>
  <c r="F163" i="66"/>
  <c r="E163" i="66"/>
  <c r="D163" i="66"/>
  <c r="B163" i="66"/>
  <c r="Z162" i="66"/>
  <c r="V162" i="66"/>
  <c r="U162" i="66"/>
  <c r="T162" i="66"/>
  <c r="R162" i="66"/>
  <c r="P162" i="66"/>
  <c r="K162" i="66"/>
  <c r="I162" i="66"/>
  <c r="H162" i="66"/>
  <c r="G162" i="66"/>
  <c r="F162" i="66"/>
  <c r="E162" i="66"/>
  <c r="D162" i="66"/>
  <c r="B162" i="66"/>
  <c r="Z161" i="66"/>
  <c r="V161" i="66"/>
  <c r="U161" i="66"/>
  <c r="T161" i="66"/>
  <c r="R161" i="66"/>
  <c r="P161" i="66"/>
  <c r="K161" i="66"/>
  <c r="I161" i="66"/>
  <c r="H161" i="66"/>
  <c r="G161" i="66"/>
  <c r="F161" i="66"/>
  <c r="E161" i="66"/>
  <c r="D161" i="66"/>
  <c r="B161" i="66"/>
  <c r="Z160" i="66"/>
  <c r="V160" i="66"/>
  <c r="U160" i="66"/>
  <c r="T160" i="66"/>
  <c r="R160" i="66"/>
  <c r="P160" i="66"/>
  <c r="K160" i="66"/>
  <c r="I160" i="66"/>
  <c r="H160" i="66"/>
  <c r="G160" i="66"/>
  <c r="F160" i="66"/>
  <c r="E160" i="66"/>
  <c r="D160" i="66"/>
  <c r="B160" i="66"/>
  <c r="Z159" i="66"/>
  <c r="V159" i="66"/>
  <c r="U159" i="66"/>
  <c r="T159" i="66"/>
  <c r="R159" i="66"/>
  <c r="P159" i="66"/>
  <c r="K159" i="66"/>
  <c r="I159" i="66"/>
  <c r="H159" i="66"/>
  <c r="G159" i="66"/>
  <c r="F159" i="66"/>
  <c r="E159" i="66"/>
  <c r="D159" i="66"/>
  <c r="B159" i="66"/>
  <c r="Z158" i="66"/>
  <c r="V158" i="66"/>
  <c r="U158" i="66"/>
  <c r="T158" i="66"/>
  <c r="R158" i="66"/>
  <c r="P158" i="66"/>
  <c r="K158" i="66"/>
  <c r="I158" i="66"/>
  <c r="H158" i="66"/>
  <c r="G158" i="66"/>
  <c r="F158" i="66"/>
  <c r="E158" i="66"/>
  <c r="D158" i="66"/>
  <c r="B158" i="66"/>
  <c r="Z157" i="66"/>
  <c r="V157" i="66"/>
  <c r="U157" i="66"/>
  <c r="T157" i="66"/>
  <c r="R157" i="66"/>
  <c r="P157" i="66"/>
  <c r="K157" i="66"/>
  <c r="I157" i="66"/>
  <c r="H157" i="66"/>
  <c r="G157" i="66"/>
  <c r="F157" i="66"/>
  <c r="E157" i="66"/>
  <c r="D157" i="66"/>
  <c r="B157" i="66"/>
  <c r="Z156" i="66"/>
  <c r="V156" i="66"/>
  <c r="U156" i="66"/>
  <c r="T156" i="66"/>
  <c r="R156" i="66"/>
  <c r="P156" i="66"/>
  <c r="K156" i="66"/>
  <c r="I156" i="66"/>
  <c r="H156" i="66"/>
  <c r="G156" i="66"/>
  <c r="F156" i="66"/>
  <c r="E156" i="66"/>
  <c r="D156" i="66"/>
  <c r="B156" i="66"/>
  <c r="Z155" i="66"/>
  <c r="V155" i="66"/>
  <c r="U155" i="66"/>
  <c r="T155" i="66"/>
  <c r="R155" i="66"/>
  <c r="P155" i="66"/>
  <c r="K155" i="66"/>
  <c r="I155" i="66"/>
  <c r="H155" i="66"/>
  <c r="G155" i="66"/>
  <c r="F155" i="66"/>
  <c r="E155" i="66"/>
  <c r="D155" i="66"/>
  <c r="B155" i="66"/>
  <c r="Z154" i="66"/>
  <c r="V154" i="66"/>
  <c r="U154" i="66"/>
  <c r="T154" i="66"/>
  <c r="R154" i="66"/>
  <c r="P154" i="66"/>
  <c r="K154" i="66"/>
  <c r="I154" i="66"/>
  <c r="H154" i="66"/>
  <c r="G154" i="66"/>
  <c r="F154" i="66"/>
  <c r="E154" i="66"/>
  <c r="D154" i="66"/>
  <c r="B154" i="66"/>
  <c r="Z153" i="66"/>
  <c r="V153" i="66"/>
  <c r="U153" i="66"/>
  <c r="T153" i="66"/>
  <c r="R153" i="66"/>
  <c r="P153" i="66"/>
  <c r="K153" i="66"/>
  <c r="I153" i="66"/>
  <c r="H153" i="66"/>
  <c r="G153" i="66"/>
  <c r="F153" i="66"/>
  <c r="E153" i="66"/>
  <c r="D153" i="66"/>
  <c r="B153" i="66"/>
  <c r="Z152" i="66"/>
  <c r="V152" i="66"/>
  <c r="U152" i="66"/>
  <c r="T152" i="66"/>
  <c r="R152" i="66"/>
  <c r="P152" i="66"/>
  <c r="K152" i="66"/>
  <c r="I152" i="66"/>
  <c r="H152" i="66"/>
  <c r="G152" i="66"/>
  <c r="F152" i="66"/>
  <c r="E152" i="66"/>
  <c r="D152" i="66"/>
  <c r="B152" i="66"/>
  <c r="Z151" i="66"/>
  <c r="V151" i="66"/>
  <c r="U151" i="66"/>
  <c r="T151" i="66"/>
  <c r="R151" i="66"/>
  <c r="P151" i="66"/>
  <c r="K151" i="66"/>
  <c r="I151" i="66"/>
  <c r="H151" i="66"/>
  <c r="G151" i="66"/>
  <c r="F151" i="66"/>
  <c r="E151" i="66"/>
  <c r="D151" i="66"/>
  <c r="B151" i="66"/>
  <c r="Z150" i="66"/>
  <c r="V150" i="66"/>
  <c r="U150" i="66"/>
  <c r="T150" i="66"/>
  <c r="R150" i="66"/>
  <c r="P150" i="66"/>
  <c r="K150" i="66"/>
  <c r="I150" i="66"/>
  <c r="H150" i="66"/>
  <c r="G150" i="66"/>
  <c r="F150" i="66"/>
  <c r="E150" i="66"/>
  <c r="D150" i="66"/>
  <c r="B150" i="66"/>
  <c r="Z149" i="66"/>
  <c r="V149" i="66"/>
  <c r="U149" i="66"/>
  <c r="T149" i="66"/>
  <c r="R149" i="66"/>
  <c r="P149" i="66"/>
  <c r="K149" i="66"/>
  <c r="I149" i="66"/>
  <c r="H149" i="66"/>
  <c r="G149" i="66"/>
  <c r="F149" i="66"/>
  <c r="E149" i="66"/>
  <c r="D149" i="66"/>
  <c r="B149" i="66"/>
  <c r="Z148" i="66"/>
  <c r="V148" i="66"/>
  <c r="U148" i="66"/>
  <c r="T148" i="66"/>
  <c r="R148" i="66"/>
  <c r="P148" i="66"/>
  <c r="K148" i="66"/>
  <c r="I148" i="66"/>
  <c r="H148" i="66"/>
  <c r="G148" i="66"/>
  <c r="F148" i="66"/>
  <c r="E148" i="66"/>
  <c r="D148" i="66"/>
  <c r="B148" i="66"/>
  <c r="Z147" i="66"/>
  <c r="V147" i="66"/>
  <c r="U147" i="66"/>
  <c r="T147" i="66"/>
  <c r="R147" i="66"/>
  <c r="P147" i="66"/>
  <c r="K147" i="66"/>
  <c r="I147" i="66"/>
  <c r="H147" i="66"/>
  <c r="G147" i="66"/>
  <c r="F147" i="66"/>
  <c r="E147" i="66"/>
  <c r="D147" i="66"/>
  <c r="B147" i="66"/>
  <c r="Z146" i="66"/>
  <c r="V146" i="66"/>
  <c r="U146" i="66"/>
  <c r="T146" i="66"/>
  <c r="R146" i="66"/>
  <c r="P146" i="66"/>
  <c r="K146" i="66"/>
  <c r="I146" i="66"/>
  <c r="H146" i="66"/>
  <c r="G146" i="66"/>
  <c r="F146" i="66"/>
  <c r="E146" i="66"/>
  <c r="D146" i="66"/>
  <c r="B146" i="66"/>
  <c r="Z145" i="66"/>
  <c r="V145" i="66"/>
  <c r="U145" i="66"/>
  <c r="T145" i="66"/>
  <c r="R145" i="66"/>
  <c r="P145" i="66"/>
  <c r="K145" i="66"/>
  <c r="I145" i="66"/>
  <c r="H145" i="66"/>
  <c r="G145" i="66"/>
  <c r="F145" i="66"/>
  <c r="E145" i="66"/>
  <c r="D145" i="66"/>
  <c r="B145" i="66"/>
  <c r="Z144" i="66"/>
  <c r="V144" i="66"/>
  <c r="U144" i="66"/>
  <c r="T144" i="66"/>
  <c r="R144" i="66"/>
  <c r="P144" i="66"/>
  <c r="K144" i="66"/>
  <c r="I144" i="66"/>
  <c r="H144" i="66"/>
  <c r="G144" i="66"/>
  <c r="F144" i="66"/>
  <c r="E144" i="66"/>
  <c r="D144" i="66"/>
  <c r="B144" i="66"/>
  <c r="Z143" i="66"/>
  <c r="V143" i="66"/>
  <c r="U143" i="66"/>
  <c r="T143" i="66"/>
  <c r="R143" i="66"/>
  <c r="P143" i="66"/>
  <c r="K143" i="66"/>
  <c r="I143" i="66"/>
  <c r="H143" i="66"/>
  <c r="G143" i="66"/>
  <c r="F143" i="66"/>
  <c r="E143" i="66"/>
  <c r="D143" i="66"/>
  <c r="B143" i="66"/>
  <c r="Z142" i="66"/>
  <c r="V142" i="66"/>
  <c r="U142" i="66"/>
  <c r="T142" i="66"/>
  <c r="R142" i="66"/>
  <c r="P142" i="66"/>
  <c r="K142" i="66"/>
  <c r="I142" i="66"/>
  <c r="H142" i="66"/>
  <c r="G142" i="66"/>
  <c r="F142" i="66"/>
  <c r="E142" i="66"/>
  <c r="D142" i="66"/>
  <c r="B142" i="66"/>
  <c r="Z141" i="66"/>
  <c r="V141" i="66"/>
  <c r="U141" i="66"/>
  <c r="T141" i="66"/>
  <c r="R141" i="66"/>
  <c r="P141" i="66"/>
  <c r="K141" i="66"/>
  <c r="I141" i="66"/>
  <c r="H141" i="66"/>
  <c r="G141" i="66"/>
  <c r="F141" i="66"/>
  <c r="E141" i="66"/>
  <c r="D141" i="66"/>
  <c r="B141" i="66"/>
  <c r="Z140" i="66"/>
  <c r="V140" i="66"/>
  <c r="U140" i="66"/>
  <c r="T140" i="66"/>
  <c r="R140" i="66"/>
  <c r="P140" i="66"/>
  <c r="K140" i="66"/>
  <c r="I140" i="66"/>
  <c r="H140" i="66"/>
  <c r="G140" i="66"/>
  <c r="F140" i="66"/>
  <c r="E140" i="66"/>
  <c r="D140" i="66"/>
  <c r="B140" i="66"/>
  <c r="Z139" i="66"/>
  <c r="V139" i="66"/>
  <c r="U139" i="66"/>
  <c r="T139" i="66"/>
  <c r="R139" i="66"/>
  <c r="P139" i="66"/>
  <c r="K139" i="66"/>
  <c r="I139" i="66"/>
  <c r="H139" i="66"/>
  <c r="G139" i="66"/>
  <c r="F139" i="66"/>
  <c r="E139" i="66"/>
  <c r="D139" i="66"/>
  <c r="B139" i="66"/>
  <c r="Z138" i="66"/>
  <c r="V138" i="66"/>
  <c r="U138" i="66"/>
  <c r="T138" i="66"/>
  <c r="R138" i="66"/>
  <c r="P138" i="66"/>
  <c r="K138" i="66"/>
  <c r="I138" i="66"/>
  <c r="H138" i="66"/>
  <c r="G138" i="66"/>
  <c r="F138" i="66"/>
  <c r="E138" i="66"/>
  <c r="D138" i="66"/>
  <c r="B138" i="66"/>
  <c r="Z137" i="66"/>
  <c r="V137" i="66"/>
  <c r="U137" i="66"/>
  <c r="T137" i="66"/>
  <c r="R137" i="66"/>
  <c r="P137" i="66"/>
  <c r="K137" i="66"/>
  <c r="I137" i="66"/>
  <c r="H137" i="66"/>
  <c r="G137" i="66"/>
  <c r="F137" i="66"/>
  <c r="E137" i="66"/>
  <c r="D137" i="66"/>
  <c r="B137" i="66"/>
  <c r="Z136" i="66"/>
  <c r="V136" i="66"/>
  <c r="U136" i="66"/>
  <c r="T136" i="66"/>
  <c r="R136" i="66"/>
  <c r="P136" i="66"/>
  <c r="K136" i="66"/>
  <c r="I136" i="66"/>
  <c r="H136" i="66"/>
  <c r="G136" i="66"/>
  <c r="F136" i="66"/>
  <c r="E136" i="66"/>
  <c r="D136" i="66"/>
  <c r="B136" i="66"/>
  <c r="Z135" i="66"/>
  <c r="V135" i="66"/>
  <c r="U135" i="66"/>
  <c r="T135" i="66"/>
  <c r="R135" i="66"/>
  <c r="P135" i="66"/>
  <c r="K135" i="66"/>
  <c r="I135" i="66"/>
  <c r="H135" i="66"/>
  <c r="G135" i="66"/>
  <c r="F135" i="66"/>
  <c r="E135" i="66"/>
  <c r="D135" i="66"/>
  <c r="B135" i="66"/>
  <c r="Z134" i="66"/>
  <c r="V134" i="66"/>
  <c r="U134" i="66"/>
  <c r="T134" i="66"/>
  <c r="R134" i="66"/>
  <c r="P134" i="66"/>
  <c r="K134" i="66"/>
  <c r="I134" i="66"/>
  <c r="H134" i="66"/>
  <c r="G134" i="66"/>
  <c r="F134" i="66"/>
  <c r="E134" i="66"/>
  <c r="D134" i="66"/>
  <c r="B134" i="66"/>
  <c r="Z133" i="66"/>
  <c r="V133" i="66"/>
  <c r="U133" i="66"/>
  <c r="T133" i="66"/>
  <c r="R133" i="66"/>
  <c r="P133" i="66"/>
  <c r="K133" i="66"/>
  <c r="I133" i="66"/>
  <c r="H133" i="66"/>
  <c r="G133" i="66"/>
  <c r="F133" i="66"/>
  <c r="E133" i="66"/>
  <c r="D133" i="66"/>
  <c r="B133" i="66"/>
  <c r="Z132" i="66"/>
  <c r="V132" i="66"/>
  <c r="U132" i="66"/>
  <c r="T132" i="66"/>
  <c r="R132" i="66"/>
  <c r="P132" i="66"/>
  <c r="K132" i="66"/>
  <c r="I132" i="66"/>
  <c r="H132" i="66"/>
  <c r="G132" i="66"/>
  <c r="F132" i="66"/>
  <c r="E132" i="66"/>
  <c r="D132" i="66"/>
  <c r="B132" i="66"/>
  <c r="Z131" i="66"/>
  <c r="V131" i="66"/>
  <c r="U131" i="66"/>
  <c r="T131" i="66"/>
  <c r="R131" i="66"/>
  <c r="P131" i="66"/>
  <c r="K131" i="66"/>
  <c r="I131" i="66"/>
  <c r="H131" i="66"/>
  <c r="G131" i="66"/>
  <c r="F131" i="66"/>
  <c r="E131" i="66"/>
  <c r="D131" i="66"/>
  <c r="B131" i="66"/>
  <c r="Z130" i="66"/>
  <c r="V130" i="66"/>
  <c r="U130" i="66"/>
  <c r="T130" i="66"/>
  <c r="R130" i="66"/>
  <c r="P130" i="66"/>
  <c r="K130" i="66"/>
  <c r="I130" i="66"/>
  <c r="H130" i="66"/>
  <c r="G130" i="66"/>
  <c r="F130" i="66"/>
  <c r="E130" i="66"/>
  <c r="D130" i="66"/>
  <c r="B130" i="66"/>
  <c r="Z129" i="66"/>
  <c r="V129" i="66"/>
  <c r="U129" i="66"/>
  <c r="T129" i="66"/>
  <c r="R129" i="66"/>
  <c r="P129" i="66"/>
  <c r="K129" i="66"/>
  <c r="I129" i="66"/>
  <c r="H129" i="66"/>
  <c r="G129" i="66"/>
  <c r="F129" i="66"/>
  <c r="E129" i="66"/>
  <c r="D129" i="66"/>
  <c r="B129" i="66"/>
  <c r="Z128" i="66"/>
  <c r="V128" i="66"/>
  <c r="U128" i="66"/>
  <c r="T128" i="66"/>
  <c r="R128" i="66"/>
  <c r="P128" i="66"/>
  <c r="K128" i="66"/>
  <c r="I128" i="66"/>
  <c r="H128" i="66"/>
  <c r="G128" i="66"/>
  <c r="F128" i="66"/>
  <c r="E128" i="66"/>
  <c r="D128" i="66"/>
  <c r="B128" i="66"/>
  <c r="Z127" i="66"/>
  <c r="V127" i="66"/>
  <c r="U127" i="66"/>
  <c r="T127" i="66"/>
  <c r="R127" i="66"/>
  <c r="P127" i="66"/>
  <c r="K127" i="66"/>
  <c r="I127" i="66"/>
  <c r="H127" i="66"/>
  <c r="G127" i="66"/>
  <c r="F127" i="66"/>
  <c r="E127" i="66"/>
  <c r="D127" i="66"/>
  <c r="B127" i="66"/>
  <c r="Z126" i="66"/>
  <c r="V126" i="66"/>
  <c r="U126" i="66"/>
  <c r="T126" i="66"/>
  <c r="R126" i="66"/>
  <c r="P126" i="66"/>
  <c r="K126" i="66"/>
  <c r="I126" i="66"/>
  <c r="H126" i="66"/>
  <c r="G126" i="66"/>
  <c r="F126" i="66"/>
  <c r="E126" i="66"/>
  <c r="D126" i="66"/>
  <c r="B126" i="66"/>
  <c r="Z125" i="66"/>
  <c r="V125" i="66"/>
  <c r="U125" i="66"/>
  <c r="T125" i="66"/>
  <c r="R125" i="66"/>
  <c r="P125" i="66"/>
  <c r="K125" i="66"/>
  <c r="I125" i="66"/>
  <c r="H125" i="66"/>
  <c r="G125" i="66"/>
  <c r="F125" i="66"/>
  <c r="E125" i="66"/>
  <c r="D125" i="66"/>
  <c r="B125" i="66"/>
  <c r="Z124" i="66"/>
  <c r="V124" i="66"/>
  <c r="U124" i="66"/>
  <c r="T124" i="66"/>
  <c r="R124" i="66"/>
  <c r="P124" i="66"/>
  <c r="K124" i="66"/>
  <c r="I124" i="66"/>
  <c r="H124" i="66"/>
  <c r="G124" i="66"/>
  <c r="F124" i="66"/>
  <c r="E124" i="66"/>
  <c r="D124" i="66"/>
  <c r="B124" i="66"/>
  <c r="Z123" i="66"/>
  <c r="V123" i="66"/>
  <c r="U123" i="66"/>
  <c r="T123" i="66"/>
  <c r="R123" i="66"/>
  <c r="P123" i="66"/>
  <c r="K123" i="66"/>
  <c r="I123" i="66"/>
  <c r="H123" i="66"/>
  <c r="G123" i="66"/>
  <c r="F123" i="66"/>
  <c r="E123" i="66"/>
  <c r="D123" i="66"/>
  <c r="B123" i="66"/>
  <c r="Z122" i="66"/>
  <c r="V122" i="66"/>
  <c r="U122" i="66"/>
  <c r="T122" i="66"/>
  <c r="R122" i="66"/>
  <c r="P122" i="66"/>
  <c r="K122" i="66"/>
  <c r="I122" i="66"/>
  <c r="H122" i="66"/>
  <c r="G122" i="66"/>
  <c r="F122" i="66"/>
  <c r="E122" i="66"/>
  <c r="D122" i="66"/>
  <c r="B122" i="66"/>
  <c r="Z121" i="66"/>
  <c r="V121" i="66"/>
  <c r="U121" i="66"/>
  <c r="T121" i="66"/>
  <c r="R121" i="66"/>
  <c r="P121" i="66"/>
  <c r="K121" i="66"/>
  <c r="I121" i="66"/>
  <c r="H121" i="66"/>
  <c r="G121" i="66"/>
  <c r="F121" i="66"/>
  <c r="E121" i="66"/>
  <c r="D121" i="66"/>
  <c r="B121" i="66"/>
  <c r="Z120" i="66"/>
  <c r="V120" i="66"/>
  <c r="U120" i="66"/>
  <c r="T120" i="66"/>
  <c r="R120" i="66"/>
  <c r="P120" i="66"/>
  <c r="K120" i="66"/>
  <c r="I120" i="66"/>
  <c r="H120" i="66"/>
  <c r="G120" i="66"/>
  <c r="F120" i="66"/>
  <c r="E120" i="66"/>
  <c r="D120" i="66"/>
  <c r="B120" i="66"/>
  <c r="Z119" i="66"/>
  <c r="V119" i="66"/>
  <c r="U119" i="66"/>
  <c r="T119" i="66"/>
  <c r="R119" i="66"/>
  <c r="P119" i="66"/>
  <c r="K119" i="66"/>
  <c r="I119" i="66"/>
  <c r="H119" i="66"/>
  <c r="G119" i="66"/>
  <c r="F119" i="66"/>
  <c r="E119" i="66"/>
  <c r="D119" i="66"/>
  <c r="B119" i="66"/>
  <c r="BA118" i="66"/>
  <c r="AZ118" i="66"/>
  <c r="AY118" i="66"/>
  <c r="AX118" i="66"/>
  <c r="Z118" i="66"/>
  <c r="V118" i="66"/>
  <c r="U118" i="66"/>
  <c r="T118" i="66"/>
  <c r="R118" i="66"/>
  <c r="P118" i="66"/>
  <c r="K118" i="66"/>
  <c r="I118" i="66"/>
  <c r="H118" i="66"/>
  <c r="G118" i="66"/>
  <c r="F118" i="66"/>
  <c r="E118" i="66"/>
  <c r="D118" i="66"/>
  <c r="B118" i="66"/>
  <c r="Z117" i="66"/>
  <c r="V117" i="66"/>
  <c r="U117" i="66"/>
  <c r="T117" i="66"/>
  <c r="R117" i="66"/>
  <c r="P117" i="66"/>
  <c r="K117" i="66"/>
  <c r="I117" i="66"/>
  <c r="H117" i="66"/>
  <c r="G117" i="66"/>
  <c r="F117" i="66"/>
  <c r="E117" i="66"/>
  <c r="D117" i="66"/>
  <c r="B117" i="66"/>
  <c r="Z116" i="66"/>
  <c r="V116" i="66"/>
  <c r="U116" i="66"/>
  <c r="T116" i="66"/>
  <c r="R116" i="66"/>
  <c r="P116" i="66"/>
  <c r="K116" i="66"/>
  <c r="I116" i="66"/>
  <c r="H116" i="66"/>
  <c r="G116" i="66"/>
  <c r="F116" i="66"/>
  <c r="E116" i="66"/>
  <c r="D116" i="66"/>
  <c r="B116" i="66"/>
  <c r="Z115" i="66"/>
  <c r="V115" i="66"/>
  <c r="U115" i="66"/>
  <c r="T115" i="66"/>
  <c r="R115" i="66"/>
  <c r="P115" i="66"/>
  <c r="K115" i="66"/>
  <c r="I115" i="66"/>
  <c r="H115" i="66"/>
  <c r="G115" i="66"/>
  <c r="F115" i="66"/>
  <c r="E115" i="66"/>
  <c r="D115" i="66"/>
  <c r="B115" i="66"/>
  <c r="Z114" i="66"/>
  <c r="V114" i="66"/>
  <c r="U114" i="66"/>
  <c r="T114" i="66"/>
  <c r="R114" i="66"/>
  <c r="P114" i="66"/>
  <c r="K114" i="66"/>
  <c r="I114" i="66"/>
  <c r="H114" i="66"/>
  <c r="G114" i="66"/>
  <c r="F114" i="66"/>
  <c r="E114" i="66"/>
  <c r="D114" i="66"/>
  <c r="B114" i="66"/>
  <c r="Z113" i="66"/>
  <c r="V113" i="66"/>
  <c r="U113" i="66"/>
  <c r="T113" i="66"/>
  <c r="R113" i="66"/>
  <c r="P113" i="66"/>
  <c r="K113" i="66"/>
  <c r="I113" i="66"/>
  <c r="H113" i="66"/>
  <c r="G113" i="66"/>
  <c r="F113" i="66"/>
  <c r="E113" i="66"/>
  <c r="D113" i="66"/>
  <c r="B113" i="66"/>
  <c r="Z112" i="66"/>
  <c r="V112" i="66"/>
  <c r="U112" i="66"/>
  <c r="T112" i="66"/>
  <c r="R112" i="66"/>
  <c r="P112" i="66"/>
  <c r="K112" i="66"/>
  <c r="I112" i="66"/>
  <c r="H112" i="66"/>
  <c r="G112" i="66"/>
  <c r="F112" i="66"/>
  <c r="E112" i="66"/>
  <c r="D112" i="66"/>
  <c r="B112" i="66"/>
  <c r="Z111" i="66"/>
  <c r="V111" i="66"/>
  <c r="U111" i="66"/>
  <c r="T111" i="66"/>
  <c r="R111" i="66"/>
  <c r="P111" i="66"/>
  <c r="K111" i="66"/>
  <c r="I111" i="66"/>
  <c r="H111" i="66"/>
  <c r="G111" i="66"/>
  <c r="F111" i="66"/>
  <c r="E111" i="66"/>
  <c r="D111" i="66"/>
  <c r="B111" i="66"/>
  <c r="Z110" i="66"/>
  <c r="V110" i="66"/>
  <c r="U110" i="66"/>
  <c r="T110" i="66"/>
  <c r="R110" i="66"/>
  <c r="P110" i="66"/>
  <c r="K110" i="66"/>
  <c r="I110" i="66"/>
  <c r="H110" i="66"/>
  <c r="G110" i="66"/>
  <c r="F110" i="66"/>
  <c r="E110" i="66"/>
  <c r="D110" i="66"/>
  <c r="B110" i="66"/>
  <c r="Z109" i="66"/>
  <c r="V109" i="66"/>
  <c r="U109" i="66"/>
  <c r="T109" i="66"/>
  <c r="R109" i="66"/>
  <c r="P109" i="66"/>
  <c r="K109" i="66"/>
  <c r="I109" i="66"/>
  <c r="H109" i="66"/>
  <c r="G109" i="66"/>
  <c r="F109" i="66"/>
  <c r="E109" i="66"/>
  <c r="D109" i="66"/>
  <c r="B109" i="66"/>
  <c r="Z108" i="66"/>
  <c r="V108" i="66"/>
  <c r="U108" i="66"/>
  <c r="T108" i="66"/>
  <c r="R108" i="66"/>
  <c r="P108" i="66"/>
  <c r="K108" i="66"/>
  <c r="I108" i="66"/>
  <c r="H108" i="66"/>
  <c r="G108" i="66"/>
  <c r="F108" i="66"/>
  <c r="E108" i="66"/>
  <c r="D108" i="66"/>
  <c r="B108" i="66"/>
  <c r="Z107" i="66"/>
  <c r="V107" i="66"/>
  <c r="U107" i="66"/>
  <c r="T107" i="66"/>
  <c r="R107" i="66"/>
  <c r="P107" i="66"/>
  <c r="K107" i="66"/>
  <c r="I107" i="66"/>
  <c r="H107" i="66"/>
  <c r="G107" i="66"/>
  <c r="F107" i="66"/>
  <c r="E107" i="66"/>
  <c r="D107" i="66"/>
  <c r="B107" i="66"/>
  <c r="Z106" i="66"/>
  <c r="V106" i="66"/>
  <c r="U106" i="66"/>
  <c r="T106" i="66"/>
  <c r="R106" i="66"/>
  <c r="P106" i="66"/>
  <c r="K106" i="66"/>
  <c r="I106" i="66"/>
  <c r="H106" i="66"/>
  <c r="G106" i="66"/>
  <c r="F106" i="66"/>
  <c r="E106" i="66"/>
  <c r="D106" i="66"/>
  <c r="B106" i="66"/>
  <c r="Z105" i="66"/>
  <c r="V105" i="66"/>
  <c r="U105" i="66"/>
  <c r="T105" i="66"/>
  <c r="R105" i="66"/>
  <c r="P105" i="66"/>
  <c r="K105" i="66"/>
  <c r="I105" i="66"/>
  <c r="H105" i="66"/>
  <c r="G105" i="66"/>
  <c r="F105" i="66"/>
  <c r="E105" i="66"/>
  <c r="D105" i="66"/>
  <c r="B105" i="66"/>
  <c r="Z104" i="66"/>
  <c r="V104" i="66"/>
  <c r="U104" i="66"/>
  <c r="T104" i="66"/>
  <c r="R104" i="66"/>
  <c r="P104" i="66"/>
  <c r="K104" i="66"/>
  <c r="I104" i="66"/>
  <c r="H104" i="66"/>
  <c r="G104" i="66"/>
  <c r="F104" i="66"/>
  <c r="E104" i="66"/>
  <c r="D104" i="66"/>
  <c r="B104" i="66"/>
  <c r="Z103" i="66"/>
  <c r="V103" i="66"/>
  <c r="U103" i="66"/>
  <c r="T103" i="66"/>
  <c r="R103" i="66"/>
  <c r="P103" i="66"/>
  <c r="K103" i="66"/>
  <c r="I103" i="66"/>
  <c r="H103" i="66"/>
  <c r="G103" i="66"/>
  <c r="F103" i="66"/>
  <c r="E103" i="66"/>
  <c r="D103" i="66"/>
  <c r="B103" i="66"/>
  <c r="Z102" i="66"/>
  <c r="V102" i="66"/>
  <c r="U102" i="66"/>
  <c r="T102" i="66"/>
  <c r="R102" i="66"/>
  <c r="P102" i="66"/>
  <c r="K102" i="66"/>
  <c r="I102" i="66"/>
  <c r="H102" i="66"/>
  <c r="G102" i="66"/>
  <c r="F102" i="66"/>
  <c r="E102" i="66"/>
  <c r="D102" i="66"/>
  <c r="B102" i="66"/>
  <c r="Z101" i="66"/>
  <c r="V101" i="66"/>
  <c r="U101" i="66"/>
  <c r="T101" i="66"/>
  <c r="R101" i="66"/>
  <c r="P101" i="66"/>
  <c r="K101" i="66"/>
  <c r="I101" i="66"/>
  <c r="H101" i="66"/>
  <c r="G101" i="66"/>
  <c r="F101" i="66"/>
  <c r="E101" i="66"/>
  <c r="D101" i="66"/>
  <c r="B101" i="66"/>
  <c r="Z100" i="66"/>
  <c r="V100" i="66"/>
  <c r="U100" i="66"/>
  <c r="T100" i="66"/>
  <c r="R100" i="66"/>
  <c r="P100" i="66"/>
  <c r="K100" i="66"/>
  <c r="I100" i="66"/>
  <c r="H100" i="66"/>
  <c r="G100" i="66"/>
  <c r="F100" i="66"/>
  <c r="E100" i="66"/>
  <c r="D100" i="66"/>
  <c r="B100" i="66"/>
  <c r="Z99" i="66"/>
  <c r="V99" i="66"/>
  <c r="U99" i="66"/>
  <c r="T99" i="66"/>
  <c r="R99" i="66"/>
  <c r="P99" i="66"/>
  <c r="K99" i="66"/>
  <c r="I99" i="66"/>
  <c r="H99" i="66"/>
  <c r="G99" i="66"/>
  <c r="F99" i="66"/>
  <c r="E99" i="66"/>
  <c r="D99" i="66"/>
  <c r="B99" i="66"/>
  <c r="Z98" i="66"/>
  <c r="V98" i="66"/>
  <c r="U98" i="66"/>
  <c r="T98" i="66"/>
  <c r="R98" i="66"/>
  <c r="P98" i="66"/>
  <c r="K98" i="66"/>
  <c r="I98" i="66"/>
  <c r="H98" i="66"/>
  <c r="G98" i="66"/>
  <c r="F98" i="66"/>
  <c r="E98" i="66"/>
  <c r="D98" i="66"/>
  <c r="B98" i="66"/>
  <c r="Z97" i="66"/>
  <c r="V97" i="66"/>
  <c r="U97" i="66"/>
  <c r="T97" i="66"/>
  <c r="R97" i="66"/>
  <c r="P97" i="66"/>
  <c r="K97" i="66"/>
  <c r="I97" i="66"/>
  <c r="H97" i="66"/>
  <c r="G97" i="66"/>
  <c r="F97" i="66"/>
  <c r="E97" i="66"/>
  <c r="D97" i="66"/>
  <c r="B97" i="66"/>
  <c r="Z96" i="66"/>
  <c r="V96" i="66"/>
  <c r="U96" i="66"/>
  <c r="T96" i="66"/>
  <c r="R96" i="66"/>
  <c r="P96" i="66"/>
  <c r="K96" i="66"/>
  <c r="I96" i="66"/>
  <c r="H96" i="66"/>
  <c r="G96" i="66"/>
  <c r="F96" i="66"/>
  <c r="E96" i="66"/>
  <c r="D96" i="66"/>
  <c r="B96" i="66"/>
  <c r="Z95" i="66"/>
  <c r="V95" i="66"/>
  <c r="U95" i="66"/>
  <c r="T95" i="66"/>
  <c r="R95" i="66"/>
  <c r="P95" i="66"/>
  <c r="K95" i="66"/>
  <c r="I95" i="66"/>
  <c r="H95" i="66"/>
  <c r="G95" i="66"/>
  <c r="F95" i="66"/>
  <c r="E95" i="66"/>
  <c r="D95" i="66"/>
  <c r="B95" i="66"/>
  <c r="Z94" i="66"/>
  <c r="V94" i="66"/>
  <c r="U94" i="66"/>
  <c r="T94" i="66"/>
  <c r="R94" i="66"/>
  <c r="P94" i="66"/>
  <c r="K94" i="66"/>
  <c r="I94" i="66"/>
  <c r="H94" i="66"/>
  <c r="G94" i="66"/>
  <c r="F94" i="66"/>
  <c r="E94" i="66"/>
  <c r="D94" i="66"/>
  <c r="B94" i="66"/>
  <c r="Z93" i="66"/>
  <c r="V93" i="66"/>
  <c r="U93" i="66"/>
  <c r="T93" i="66"/>
  <c r="R93" i="66"/>
  <c r="P93" i="66"/>
  <c r="K93" i="66"/>
  <c r="I93" i="66"/>
  <c r="H93" i="66"/>
  <c r="G93" i="66"/>
  <c r="F93" i="66"/>
  <c r="E93" i="66"/>
  <c r="D93" i="66"/>
  <c r="B93" i="66"/>
  <c r="Z92" i="66"/>
  <c r="V92" i="66"/>
  <c r="U92" i="66"/>
  <c r="T92" i="66"/>
  <c r="R92" i="66"/>
  <c r="P92" i="66"/>
  <c r="K92" i="66"/>
  <c r="I92" i="66"/>
  <c r="H92" i="66"/>
  <c r="G92" i="66"/>
  <c r="F92" i="66"/>
  <c r="E92" i="66"/>
  <c r="D92" i="66"/>
  <c r="B92" i="66"/>
  <c r="Z91" i="66"/>
  <c r="V91" i="66"/>
  <c r="U91" i="66"/>
  <c r="T91" i="66"/>
  <c r="R91" i="66"/>
  <c r="P91" i="66"/>
  <c r="K91" i="66"/>
  <c r="I91" i="66"/>
  <c r="H91" i="66"/>
  <c r="G91" i="66"/>
  <c r="F91" i="66"/>
  <c r="E91" i="66"/>
  <c r="D91" i="66"/>
  <c r="B91" i="66"/>
  <c r="Z90" i="66"/>
  <c r="V90" i="66"/>
  <c r="U90" i="66"/>
  <c r="T90" i="66"/>
  <c r="R90" i="66"/>
  <c r="P90" i="66"/>
  <c r="K90" i="66"/>
  <c r="I90" i="66"/>
  <c r="H90" i="66"/>
  <c r="G90" i="66"/>
  <c r="F90" i="66"/>
  <c r="E90" i="66"/>
  <c r="D90" i="66"/>
  <c r="B90" i="66"/>
  <c r="Z89" i="66"/>
  <c r="V89" i="66"/>
  <c r="U89" i="66"/>
  <c r="T89" i="66"/>
  <c r="R89" i="66"/>
  <c r="P89" i="66"/>
  <c r="K89" i="66"/>
  <c r="I89" i="66"/>
  <c r="H89" i="66"/>
  <c r="G89" i="66"/>
  <c r="F89" i="66"/>
  <c r="E89" i="66"/>
  <c r="D89" i="66"/>
  <c r="B89" i="66"/>
  <c r="Z88" i="66"/>
  <c r="V88" i="66"/>
  <c r="U88" i="66"/>
  <c r="T88" i="66"/>
  <c r="R88" i="66"/>
  <c r="P88" i="66"/>
  <c r="K88" i="66"/>
  <c r="I88" i="66"/>
  <c r="H88" i="66"/>
  <c r="G88" i="66"/>
  <c r="F88" i="66"/>
  <c r="E88" i="66"/>
  <c r="D88" i="66"/>
  <c r="B88" i="66"/>
  <c r="Z87" i="66"/>
  <c r="V87" i="66"/>
  <c r="U87" i="66"/>
  <c r="T87" i="66"/>
  <c r="R87" i="66"/>
  <c r="P87" i="66"/>
  <c r="K87" i="66"/>
  <c r="I87" i="66"/>
  <c r="H87" i="66"/>
  <c r="G87" i="66"/>
  <c r="F87" i="66"/>
  <c r="E87" i="66"/>
  <c r="D87" i="66"/>
  <c r="B87" i="66"/>
  <c r="Z86" i="66"/>
  <c r="V86" i="66"/>
  <c r="U86" i="66"/>
  <c r="T86" i="66"/>
  <c r="R86" i="66"/>
  <c r="P86" i="66"/>
  <c r="K86" i="66"/>
  <c r="I86" i="66"/>
  <c r="H86" i="66"/>
  <c r="G86" i="66"/>
  <c r="F86" i="66"/>
  <c r="E86" i="66"/>
  <c r="D86" i="66"/>
  <c r="B86" i="66"/>
  <c r="Z85" i="66"/>
  <c r="V85" i="66"/>
  <c r="U85" i="66"/>
  <c r="T85" i="66"/>
  <c r="R85" i="66"/>
  <c r="P85" i="66"/>
  <c r="K85" i="66"/>
  <c r="I85" i="66"/>
  <c r="H85" i="66"/>
  <c r="G85" i="66"/>
  <c r="F85" i="66"/>
  <c r="E85" i="66"/>
  <c r="D85" i="66"/>
  <c r="B85" i="66"/>
  <c r="Z84" i="66"/>
  <c r="V84" i="66"/>
  <c r="U84" i="66"/>
  <c r="T84" i="66"/>
  <c r="R84" i="66"/>
  <c r="P84" i="66"/>
  <c r="K84" i="66"/>
  <c r="I84" i="66"/>
  <c r="H84" i="66"/>
  <c r="G84" i="66"/>
  <c r="F84" i="66"/>
  <c r="E84" i="66"/>
  <c r="D84" i="66"/>
  <c r="B84" i="66"/>
  <c r="Z83" i="66"/>
  <c r="V83" i="66"/>
  <c r="U83" i="66"/>
  <c r="T83" i="66"/>
  <c r="R83" i="66"/>
  <c r="P83" i="66"/>
  <c r="K83" i="66"/>
  <c r="I83" i="66"/>
  <c r="H83" i="66"/>
  <c r="G83" i="66"/>
  <c r="F83" i="66"/>
  <c r="E83" i="66"/>
  <c r="D83" i="66"/>
  <c r="B83" i="66"/>
  <c r="Z82" i="66"/>
  <c r="V82" i="66"/>
  <c r="U82" i="66"/>
  <c r="T82" i="66"/>
  <c r="R82" i="66"/>
  <c r="P82" i="66"/>
  <c r="K82" i="66"/>
  <c r="I82" i="66"/>
  <c r="H82" i="66"/>
  <c r="G82" i="66"/>
  <c r="F82" i="66"/>
  <c r="E82" i="66"/>
  <c r="D82" i="66"/>
  <c r="B82" i="66"/>
  <c r="Z81" i="66"/>
  <c r="V81" i="66"/>
  <c r="U81" i="66"/>
  <c r="T81" i="66"/>
  <c r="R81" i="66"/>
  <c r="P81" i="66"/>
  <c r="K81" i="66"/>
  <c r="I81" i="66"/>
  <c r="H81" i="66"/>
  <c r="G81" i="66"/>
  <c r="F81" i="66"/>
  <c r="E81" i="66"/>
  <c r="D81" i="66"/>
  <c r="B81" i="66"/>
  <c r="Z80" i="66"/>
  <c r="V80" i="66"/>
  <c r="U80" i="66"/>
  <c r="T80" i="66"/>
  <c r="R80" i="66"/>
  <c r="P80" i="66"/>
  <c r="K80" i="66"/>
  <c r="I80" i="66"/>
  <c r="H80" i="66"/>
  <c r="G80" i="66"/>
  <c r="F80" i="66"/>
  <c r="E80" i="66"/>
  <c r="D80" i="66"/>
  <c r="B80" i="66"/>
  <c r="Z79" i="66"/>
  <c r="V79" i="66"/>
  <c r="U79" i="66"/>
  <c r="T79" i="66"/>
  <c r="R79" i="66"/>
  <c r="P79" i="66"/>
  <c r="K79" i="66"/>
  <c r="I79" i="66"/>
  <c r="H79" i="66"/>
  <c r="G79" i="66"/>
  <c r="F79" i="66"/>
  <c r="E79" i="66"/>
  <c r="D79" i="66"/>
  <c r="B79" i="66"/>
  <c r="Z78" i="66"/>
  <c r="V78" i="66"/>
  <c r="U78" i="66"/>
  <c r="T78" i="66"/>
  <c r="R78" i="66"/>
  <c r="P78" i="66"/>
  <c r="K78" i="66"/>
  <c r="I78" i="66"/>
  <c r="H78" i="66"/>
  <c r="G78" i="66"/>
  <c r="F78" i="66"/>
  <c r="E78" i="66"/>
  <c r="D78" i="66"/>
  <c r="B78" i="66"/>
  <c r="Z77" i="66"/>
  <c r="V77" i="66"/>
  <c r="U77" i="66"/>
  <c r="T77" i="66"/>
  <c r="R77" i="66"/>
  <c r="P77" i="66"/>
  <c r="K77" i="66"/>
  <c r="I77" i="66"/>
  <c r="H77" i="66"/>
  <c r="G77" i="66"/>
  <c r="F77" i="66"/>
  <c r="E77" i="66"/>
  <c r="D77" i="66"/>
  <c r="B77" i="66"/>
  <c r="BA76" i="66"/>
  <c r="AX79" i="66" s="1"/>
  <c r="AZ76" i="66"/>
  <c r="AX78" i="66" s="1"/>
  <c r="AY76" i="66"/>
  <c r="AX77" i="66" s="1"/>
  <c r="Z76" i="66"/>
  <c r="V76" i="66"/>
  <c r="U76" i="66"/>
  <c r="T76" i="66"/>
  <c r="R76" i="66"/>
  <c r="P76" i="66"/>
  <c r="K76" i="66"/>
  <c r="I76" i="66"/>
  <c r="H76" i="66"/>
  <c r="G76" i="66"/>
  <c r="F76" i="66"/>
  <c r="E76" i="66"/>
  <c r="D76" i="66"/>
  <c r="B76" i="66"/>
  <c r="Z75" i="66"/>
  <c r="V75" i="66"/>
  <c r="U75" i="66"/>
  <c r="T75" i="66"/>
  <c r="R75" i="66"/>
  <c r="P75" i="66"/>
  <c r="K75" i="66"/>
  <c r="I75" i="66"/>
  <c r="H75" i="66"/>
  <c r="G75" i="66"/>
  <c r="F75" i="66"/>
  <c r="E75" i="66"/>
  <c r="D75" i="66"/>
  <c r="B75" i="66"/>
  <c r="Z74" i="66"/>
  <c r="V74" i="66"/>
  <c r="U74" i="66"/>
  <c r="T74" i="66"/>
  <c r="R74" i="66"/>
  <c r="P74" i="66"/>
  <c r="K74" i="66"/>
  <c r="I74" i="66"/>
  <c r="H74" i="66"/>
  <c r="G74" i="66"/>
  <c r="F74" i="66"/>
  <c r="E74" i="66"/>
  <c r="D74" i="66"/>
  <c r="B74" i="66"/>
  <c r="Z73" i="66"/>
  <c r="V73" i="66"/>
  <c r="U73" i="66"/>
  <c r="T73" i="66"/>
  <c r="R73" i="66"/>
  <c r="P73" i="66"/>
  <c r="K73" i="66"/>
  <c r="I73" i="66"/>
  <c r="H73" i="66"/>
  <c r="G73" i="66"/>
  <c r="F73" i="66"/>
  <c r="E73" i="66"/>
  <c r="D73" i="66"/>
  <c r="B73" i="66"/>
  <c r="Z72" i="66"/>
  <c r="V72" i="66"/>
  <c r="U72" i="66"/>
  <c r="T72" i="66"/>
  <c r="R72" i="66"/>
  <c r="P72" i="66"/>
  <c r="K72" i="66"/>
  <c r="I72" i="66"/>
  <c r="H72" i="66"/>
  <c r="G72" i="66"/>
  <c r="F72" i="66"/>
  <c r="E72" i="66"/>
  <c r="D72" i="66"/>
  <c r="B72" i="66"/>
  <c r="Z71" i="66"/>
  <c r="V71" i="66"/>
  <c r="U71" i="66"/>
  <c r="T71" i="66"/>
  <c r="R71" i="66"/>
  <c r="P71" i="66"/>
  <c r="K71" i="66"/>
  <c r="I71" i="66"/>
  <c r="H71" i="66"/>
  <c r="G71" i="66"/>
  <c r="F71" i="66"/>
  <c r="E71" i="66"/>
  <c r="D71" i="66"/>
  <c r="B71" i="66"/>
  <c r="Z70" i="66"/>
  <c r="V70" i="66"/>
  <c r="U70" i="66"/>
  <c r="T70" i="66"/>
  <c r="R70" i="66"/>
  <c r="P70" i="66"/>
  <c r="K70" i="66"/>
  <c r="I70" i="66"/>
  <c r="H70" i="66"/>
  <c r="G70" i="66"/>
  <c r="F70" i="66"/>
  <c r="E70" i="66"/>
  <c r="D70" i="66"/>
  <c r="B70" i="66"/>
  <c r="Z69" i="66"/>
  <c r="V69" i="66"/>
  <c r="U69" i="66"/>
  <c r="T69" i="66"/>
  <c r="R69" i="66"/>
  <c r="P69" i="66"/>
  <c r="K69" i="66"/>
  <c r="I69" i="66"/>
  <c r="H69" i="66"/>
  <c r="G69" i="66"/>
  <c r="F69" i="66"/>
  <c r="E69" i="66"/>
  <c r="D69" i="66"/>
  <c r="B69" i="66"/>
  <c r="Z68" i="66"/>
  <c r="V68" i="66"/>
  <c r="U68" i="66"/>
  <c r="T68" i="66"/>
  <c r="R68" i="66"/>
  <c r="P68" i="66"/>
  <c r="K68" i="66"/>
  <c r="I68" i="66"/>
  <c r="H68" i="66"/>
  <c r="G68" i="66"/>
  <c r="F68" i="66"/>
  <c r="E68" i="66"/>
  <c r="D68" i="66"/>
  <c r="B68" i="66"/>
  <c r="Z67" i="66"/>
  <c r="V67" i="66"/>
  <c r="U67" i="66"/>
  <c r="T67" i="66"/>
  <c r="R67" i="66"/>
  <c r="P67" i="66"/>
  <c r="K67" i="66"/>
  <c r="I67" i="66"/>
  <c r="H67" i="66"/>
  <c r="G67" i="66"/>
  <c r="F67" i="66"/>
  <c r="E67" i="66"/>
  <c r="D67" i="66"/>
  <c r="B67" i="66"/>
  <c r="Z66" i="66"/>
  <c r="V66" i="66"/>
  <c r="U66" i="66"/>
  <c r="T66" i="66"/>
  <c r="R66" i="66"/>
  <c r="P66" i="66"/>
  <c r="K66" i="66"/>
  <c r="I66" i="66"/>
  <c r="H66" i="66"/>
  <c r="G66" i="66"/>
  <c r="F66" i="66"/>
  <c r="E66" i="66"/>
  <c r="D66" i="66"/>
  <c r="B66" i="66"/>
  <c r="Z65" i="66"/>
  <c r="V65" i="66"/>
  <c r="U65" i="66"/>
  <c r="T65" i="66"/>
  <c r="R65" i="66"/>
  <c r="P65" i="66"/>
  <c r="K65" i="66"/>
  <c r="I65" i="66"/>
  <c r="H65" i="66"/>
  <c r="G65" i="66"/>
  <c r="F65" i="66"/>
  <c r="E65" i="66"/>
  <c r="D65" i="66"/>
  <c r="B65" i="66"/>
  <c r="Z64" i="66"/>
  <c r="V64" i="66"/>
  <c r="U64" i="66"/>
  <c r="T64" i="66"/>
  <c r="R64" i="66"/>
  <c r="P64" i="66"/>
  <c r="K64" i="66"/>
  <c r="I64" i="66"/>
  <c r="H64" i="66"/>
  <c r="G64" i="66"/>
  <c r="F64" i="66"/>
  <c r="E64" i="66"/>
  <c r="D64" i="66"/>
  <c r="B64" i="66"/>
  <c r="Z63" i="66"/>
  <c r="V63" i="66"/>
  <c r="U63" i="66"/>
  <c r="T63" i="66"/>
  <c r="R63" i="66"/>
  <c r="P63" i="66"/>
  <c r="K63" i="66"/>
  <c r="I63" i="66"/>
  <c r="H63" i="66"/>
  <c r="G63" i="66"/>
  <c r="F63" i="66"/>
  <c r="E63" i="66"/>
  <c r="D63" i="66"/>
  <c r="B63" i="66"/>
  <c r="Z62" i="66"/>
  <c r="V62" i="66"/>
  <c r="U62" i="66"/>
  <c r="T62" i="66"/>
  <c r="R62" i="66"/>
  <c r="P62" i="66"/>
  <c r="K62" i="66"/>
  <c r="I62" i="66"/>
  <c r="H62" i="66"/>
  <c r="G62" i="66"/>
  <c r="F62" i="66"/>
  <c r="E62" i="66"/>
  <c r="D62" i="66"/>
  <c r="B62" i="66"/>
  <c r="AZ61" i="66"/>
  <c r="Z61" i="66"/>
  <c r="V61" i="66"/>
  <c r="U61" i="66"/>
  <c r="T61" i="66"/>
  <c r="R61" i="66"/>
  <c r="P61" i="66"/>
  <c r="K61" i="66"/>
  <c r="I61" i="66"/>
  <c r="H61" i="66"/>
  <c r="G61" i="66"/>
  <c r="F61" i="66"/>
  <c r="E61" i="66"/>
  <c r="D61" i="66"/>
  <c r="B61" i="66"/>
  <c r="Z60" i="66"/>
  <c r="V60" i="66"/>
  <c r="U60" i="66"/>
  <c r="T60" i="66"/>
  <c r="R60" i="66"/>
  <c r="P60" i="66"/>
  <c r="K60" i="66"/>
  <c r="I60" i="66"/>
  <c r="H60" i="66"/>
  <c r="G60" i="66"/>
  <c r="F60" i="66"/>
  <c r="E60" i="66"/>
  <c r="D60" i="66"/>
  <c r="B60" i="66"/>
  <c r="Z59" i="66"/>
  <c r="V59" i="66"/>
  <c r="U59" i="66"/>
  <c r="T59" i="66"/>
  <c r="R59" i="66"/>
  <c r="P59" i="66"/>
  <c r="K59" i="66"/>
  <c r="I59" i="66"/>
  <c r="H59" i="66"/>
  <c r="G59" i="66"/>
  <c r="F59" i="66"/>
  <c r="E59" i="66"/>
  <c r="D59" i="66"/>
  <c r="B59" i="66"/>
  <c r="Z58" i="66"/>
  <c r="V58" i="66"/>
  <c r="U58" i="66"/>
  <c r="T58" i="66"/>
  <c r="R58" i="66"/>
  <c r="P58" i="66"/>
  <c r="K58" i="66"/>
  <c r="I58" i="66"/>
  <c r="H58" i="66"/>
  <c r="G58" i="66"/>
  <c r="F58" i="66"/>
  <c r="E58" i="66"/>
  <c r="D58" i="66"/>
  <c r="B58" i="66"/>
  <c r="Z57" i="66"/>
  <c r="V57" i="66"/>
  <c r="U57" i="66"/>
  <c r="T57" i="66"/>
  <c r="R57" i="66"/>
  <c r="P57" i="66"/>
  <c r="K57" i="66"/>
  <c r="I57" i="66"/>
  <c r="H57" i="66"/>
  <c r="G57" i="66"/>
  <c r="F57" i="66"/>
  <c r="E57" i="66"/>
  <c r="D57" i="66"/>
  <c r="B57" i="66"/>
  <c r="Z56" i="66"/>
  <c r="V56" i="66"/>
  <c r="U56" i="66"/>
  <c r="T56" i="66"/>
  <c r="R56" i="66"/>
  <c r="P56" i="66"/>
  <c r="K56" i="66"/>
  <c r="I56" i="66"/>
  <c r="H56" i="66"/>
  <c r="G56" i="66"/>
  <c r="F56" i="66"/>
  <c r="E56" i="66"/>
  <c r="D56" i="66"/>
  <c r="B56" i="66"/>
  <c r="Z55" i="66"/>
  <c r="V55" i="66"/>
  <c r="U55" i="66"/>
  <c r="T55" i="66"/>
  <c r="R55" i="66"/>
  <c r="P55" i="66"/>
  <c r="K55" i="66"/>
  <c r="I55" i="66"/>
  <c r="H55" i="66"/>
  <c r="G55" i="66"/>
  <c r="F55" i="66"/>
  <c r="E55" i="66"/>
  <c r="D55" i="66"/>
  <c r="B55" i="66"/>
  <c r="Z54" i="66"/>
  <c r="V54" i="66"/>
  <c r="U54" i="66"/>
  <c r="T54" i="66"/>
  <c r="R54" i="66"/>
  <c r="P54" i="66"/>
  <c r="K54" i="66"/>
  <c r="I54" i="66"/>
  <c r="H54" i="66"/>
  <c r="G54" i="66"/>
  <c r="F54" i="66"/>
  <c r="E54" i="66"/>
  <c r="D54" i="66"/>
  <c r="B54" i="66"/>
  <c r="Z53" i="66"/>
  <c r="V53" i="66"/>
  <c r="U53" i="66"/>
  <c r="T53" i="66"/>
  <c r="R53" i="66"/>
  <c r="P53" i="66"/>
  <c r="K53" i="66"/>
  <c r="I53" i="66"/>
  <c r="H53" i="66"/>
  <c r="G53" i="66"/>
  <c r="F53" i="66"/>
  <c r="E53" i="66"/>
  <c r="D53" i="66"/>
  <c r="B53" i="66"/>
  <c r="Z52" i="66"/>
  <c r="V52" i="66"/>
  <c r="U52" i="66"/>
  <c r="T52" i="66"/>
  <c r="R52" i="66"/>
  <c r="P52" i="66"/>
  <c r="K52" i="66"/>
  <c r="I52" i="66"/>
  <c r="H52" i="66"/>
  <c r="G52" i="66"/>
  <c r="F52" i="66"/>
  <c r="E52" i="66"/>
  <c r="D52" i="66"/>
  <c r="B52" i="66"/>
  <c r="Z51" i="66"/>
  <c r="V51" i="66"/>
  <c r="U51" i="66"/>
  <c r="T51" i="66"/>
  <c r="R51" i="66"/>
  <c r="P51" i="66"/>
  <c r="K51" i="66"/>
  <c r="I51" i="66"/>
  <c r="H51" i="66"/>
  <c r="G51" i="66"/>
  <c r="F51" i="66"/>
  <c r="E51" i="66"/>
  <c r="D51" i="66"/>
  <c r="B51" i="66"/>
  <c r="BZ50" i="66"/>
  <c r="Z50" i="66"/>
  <c r="V50" i="66"/>
  <c r="U50" i="66"/>
  <c r="T50" i="66"/>
  <c r="R50" i="66"/>
  <c r="P50" i="66"/>
  <c r="K50" i="66"/>
  <c r="I50" i="66"/>
  <c r="H50" i="66"/>
  <c r="G50" i="66"/>
  <c r="F50" i="66"/>
  <c r="E50" i="66"/>
  <c r="D50" i="66"/>
  <c r="B50" i="66"/>
  <c r="Z49" i="66"/>
  <c r="V49" i="66"/>
  <c r="U49" i="66"/>
  <c r="T49" i="66"/>
  <c r="R49" i="66"/>
  <c r="P49" i="66"/>
  <c r="K49" i="66"/>
  <c r="I49" i="66"/>
  <c r="H49" i="66"/>
  <c r="G49" i="66"/>
  <c r="F49" i="66"/>
  <c r="E49" i="66"/>
  <c r="D49" i="66"/>
  <c r="B49" i="66"/>
  <c r="Z48" i="66"/>
  <c r="V48" i="66"/>
  <c r="U48" i="66"/>
  <c r="T48" i="66"/>
  <c r="R48" i="66"/>
  <c r="P48" i="66"/>
  <c r="K48" i="66"/>
  <c r="I48" i="66"/>
  <c r="H48" i="66"/>
  <c r="G48" i="66"/>
  <c r="F48" i="66"/>
  <c r="E48" i="66"/>
  <c r="D48" i="66"/>
  <c r="B48" i="66"/>
  <c r="Z47" i="66"/>
  <c r="V47" i="66"/>
  <c r="U47" i="66"/>
  <c r="T47" i="66"/>
  <c r="R47" i="66"/>
  <c r="P47" i="66"/>
  <c r="K47" i="66"/>
  <c r="I47" i="66"/>
  <c r="H47" i="66"/>
  <c r="G47" i="66"/>
  <c r="F47" i="66"/>
  <c r="E47" i="66"/>
  <c r="D47" i="66"/>
  <c r="B47" i="66"/>
  <c r="BZ46" i="66"/>
  <c r="Z46" i="66"/>
  <c r="V46" i="66"/>
  <c r="U46" i="66"/>
  <c r="T46" i="66"/>
  <c r="R46" i="66"/>
  <c r="P46" i="66"/>
  <c r="K46" i="66"/>
  <c r="I46" i="66"/>
  <c r="H46" i="66"/>
  <c r="G46" i="66"/>
  <c r="F46" i="66"/>
  <c r="E46" i="66"/>
  <c r="D46" i="66"/>
  <c r="B46" i="66"/>
  <c r="Z45" i="66"/>
  <c r="V45" i="66"/>
  <c r="U45" i="66"/>
  <c r="T45" i="66"/>
  <c r="R45" i="66"/>
  <c r="P45" i="66"/>
  <c r="K45" i="66"/>
  <c r="I45" i="66"/>
  <c r="H45" i="66"/>
  <c r="G45" i="66"/>
  <c r="F45" i="66"/>
  <c r="E45" i="66"/>
  <c r="D45" i="66"/>
  <c r="B45" i="66"/>
  <c r="Z44" i="66"/>
  <c r="V44" i="66"/>
  <c r="U44" i="66"/>
  <c r="T44" i="66"/>
  <c r="R44" i="66"/>
  <c r="P44" i="66"/>
  <c r="K44" i="66"/>
  <c r="I44" i="66"/>
  <c r="H44" i="66"/>
  <c r="G44" i="66"/>
  <c r="F44" i="66"/>
  <c r="E44" i="66"/>
  <c r="D44" i="66"/>
  <c r="B44" i="66"/>
  <c r="Z43" i="66"/>
  <c r="V43" i="66"/>
  <c r="U43" i="66"/>
  <c r="T43" i="66"/>
  <c r="R43" i="66"/>
  <c r="P43" i="66"/>
  <c r="K43" i="66"/>
  <c r="I43" i="66"/>
  <c r="H43" i="66"/>
  <c r="G43" i="66"/>
  <c r="F43" i="66"/>
  <c r="E43" i="66"/>
  <c r="D43" i="66"/>
  <c r="B43" i="66"/>
  <c r="Z42" i="66"/>
  <c r="V42" i="66"/>
  <c r="U42" i="66"/>
  <c r="T42" i="66"/>
  <c r="R42" i="66"/>
  <c r="P42" i="66"/>
  <c r="K42" i="66"/>
  <c r="I42" i="66"/>
  <c r="H42" i="66"/>
  <c r="G42" i="66"/>
  <c r="F42" i="66"/>
  <c r="E42" i="66"/>
  <c r="D42" i="66"/>
  <c r="B42" i="66"/>
  <c r="Z41" i="66"/>
  <c r="V41" i="66"/>
  <c r="U41" i="66"/>
  <c r="T41" i="66"/>
  <c r="R41" i="66"/>
  <c r="P41" i="66"/>
  <c r="K41" i="66"/>
  <c r="I41" i="66"/>
  <c r="H41" i="66"/>
  <c r="G41" i="66"/>
  <c r="F41" i="66"/>
  <c r="E41" i="66"/>
  <c r="D41" i="66"/>
  <c r="B41" i="66"/>
  <c r="BG40" i="66"/>
  <c r="Z40" i="66"/>
  <c r="V40" i="66"/>
  <c r="U40" i="66"/>
  <c r="T40" i="66"/>
  <c r="R40" i="66"/>
  <c r="P40" i="66"/>
  <c r="K40" i="66"/>
  <c r="I40" i="66"/>
  <c r="H40" i="66"/>
  <c r="G40" i="66"/>
  <c r="F40" i="66"/>
  <c r="E40" i="66"/>
  <c r="D40" i="66"/>
  <c r="B40" i="66"/>
  <c r="Z39" i="66"/>
  <c r="V39" i="66"/>
  <c r="U39" i="66"/>
  <c r="T39" i="66"/>
  <c r="R39" i="66"/>
  <c r="P39" i="66"/>
  <c r="K39" i="66"/>
  <c r="I39" i="66"/>
  <c r="H39" i="66"/>
  <c r="G39" i="66"/>
  <c r="F39" i="66"/>
  <c r="E39" i="66"/>
  <c r="D39" i="66"/>
  <c r="B39" i="66"/>
  <c r="Z38" i="66"/>
  <c r="V38" i="66"/>
  <c r="U38" i="66"/>
  <c r="T38" i="66"/>
  <c r="R38" i="66"/>
  <c r="P38" i="66"/>
  <c r="K38" i="66"/>
  <c r="I38" i="66"/>
  <c r="H38" i="66"/>
  <c r="G38" i="66"/>
  <c r="F38" i="66"/>
  <c r="E38" i="66"/>
  <c r="D38" i="66"/>
  <c r="B38" i="66"/>
  <c r="Z37" i="66"/>
  <c r="V37" i="66"/>
  <c r="U37" i="66"/>
  <c r="T37" i="66"/>
  <c r="R37" i="66"/>
  <c r="P37" i="66"/>
  <c r="K37" i="66"/>
  <c r="I37" i="66"/>
  <c r="H37" i="66"/>
  <c r="G37" i="66"/>
  <c r="F37" i="66"/>
  <c r="E37" i="66"/>
  <c r="D37" i="66"/>
  <c r="B37" i="66"/>
  <c r="Z36" i="66"/>
  <c r="V36" i="66"/>
  <c r="U36" i="66"/>
  <c r="T36" i="66"/>
  <c r="R36" i="66"/>
  <c r="P36" i="66"/>
  <c r="K36" i="66"/>
  <c r="I36" i="66"/>
  <c r="H36" i="66"/>
  <c r="G36" i="66"/>
  <c r="F36" i="66"/>
  <c r="E36" i="66"/>
  <c r="D36" i="66"/>
  <c r="B36" i="66"/>
  <c r="Z35" i="66"/>
  <c r="V35" i="66"/>
  <c r="U35" i="66"/>
  <c r="T35" i="66"/>
  <c r="R35" i="66"/>
  <c r="P35" i="66"/>
  <c r="K35" i="66"/>
  <c r="I35" i="66"/>
  <c r="H35" i="66"/>
  <c r="G35" i="66"/>
  <c r="F35" i="66"/>
  <c r="E35" i="66"/>
  <c r="D35" i="66"/>
  <c r="B35" i="66"/>
  <c r="Z34" i="66"/>
  <c r="V34" i="66"/>
  <c r="U34" i="66"/>
  <c r="T34" i="66"/>
  <c r="R34" i="66"/>
  <c r="P34" i="66"/>
  <c r="K34" i="66"/>
  <c r="I34" i="66"/>
  <c r="H34" i="66"/>
  <c r="G34" i="66"/>
  <c r="F34" i="66"/>
  <c r="E34" i="66"/>
  <c r="D34" i="66"/>
  <c r="B34" i="66"/>
  <c r="Z33" i="66"/>
  <c r="V33" i="66"/>
  <c r="U33" i="66"/>
  <c r="T33" i="66"/>
  <c r="R33" i="66"/>
  <c r="P33" i="66"/>
  <c r="K33" i="66"/>
  <c r="I33" i="66"/>
  <c r="H33" i="66"/>
  <c r="G33" i="66"/>
  <c r="F33" i="66"/>
  <c r="E33" i="66"/>
  <c r="D33" i="66"/>
  <c r="B33" i="66"/>
  <c r="Z32" i="66"/>
  <c r="V32" i="66"/>
  <c r="U32" i="66"/>
  <c r="T32" i="66"/>
  <c r="R32" i="66"/>
  <c r="P32" i="66"/>
  <c r="K32" i="66"/>
  <c r="I32" i="66"/>
  <c r="H32" i="66"/>
  <c r="G32" i="66"/>
  <c r="F32" i="66"/>
  <c r="E32" i="66"/>
  <c r="D32" i="66"/>
  <c r="B32" i="66"/>
  <c r="Z31" i="66"/>
  <c r="V31" i="66"/>
  <c r="U31" i="66"/>
  <c r="T31" i="66"/>
  <c r="R31" i="66"/>
  <c r="P31" i="66"/>
  <c r="K31" i="66"/>
  <c r="I31" i="66"/>
  <c r="H31" i="66"/>
  <c r="G31" i="66"/>
  <c r="F31" i="66"/>
  <c r="E31" i="66"/>
  <c r="D31" i="66"/>
  <c r="B31" i="66"/>
  <c r="Z30" i="66"/>
  <c r="V30" i="66"/>
  <c r="U30" i="66"/>
  <c r="T30" i="66"/>
  <c r="R30" i="66"/>
  <c r="P30" i="66"/>
  <c r="K30" i="66"/>
  <c r="I30" i="66"/>
  <c r="H30" i="66"/>
  <c r="G30" i="66"/>
  <c r="F30" i="66"/>
  <c r="E30" i="66"/>
  <c r="D30" i="66"/>
  <c r="B30" i="66"/>
  <c r="Z29" i="66"/>
  <c r="V29" i="66"/>
  <c r="U29" i="66"/>
  <c r="T29" i="66"/>
  <c r="R29" i="66"/>
  <c r="P29" i="66"/>
  <c r="K29" i="66"/>
  <c r="I29" i="66"/>
  <c r="H29" i="66"/>
  <c r="G29" i="66"/>
  <c r="F29" i="66"/>
  <c r="E29" i="66"/>
  <c r="D29" i="66"/>
  <c r="B29" i="66"/>
  <c r="Z28" i="66"/>
  <c r="V28" i="66"/>
  <c r="U28" i="66"/>
  <c r="T28" i="66"/>
  <c r="R28" i="66"/>
  <c r="P28" i="66"/>
  <c r="K28" i="66"/>
  <c r="I28" i="66"/>
  <c r="H28" i="66"/>
  <c r="G28" i="66"/>
  <c r="F28" i="66"/>
  <c r="E28" i="66"/>
  <c r="D28" i="66"/>
  <c r="B28" i="66"/>
  <c r="Z27" i="66"/>
  <c r="V27" i="66"/>
  <c r="U27" i="66"/>
  <c r="T27" i="66"/>
  <c r="R27" i="66"/>
  <c r="P27" i="66"/>
  <c r="K27" i="66"/>
  <c r="I27" i="66"/>
  <c r="H27" i="66"/>
  <c r="G27" i="66"/>
  <c r="F27" i="66"/>
  <c r="E27" i="66"/>
  <c r="D27" i="66"/>
  <c r="B27" i="66"/>
  <c r="Z26" i="66"/>
  <c r="V26" i="66"/>
  <c r="U26" i="66"/>
  <c r="T26" i="66"/>
  <c r="R26" i="66"/>
  <c r="P26" i="66"/>
  <c r="K26" i="66"/>
  <c r="I26" i="66"/>
  <c r="H26" i="66"/>
  <c r="G26" i="66"/>
  <c r="F26" i="66"/>
  <c r="E26" i="66"/>
  <c r="D26" i="66"/>
  <c r="B26" i="66"/>
  <c r="Z25" i="66"/>
  <c r="V25" i="66"/>
  <c r="U25" i="66"/>
  <c r="T25" i="66"/>
  <c r="R25" i="66"/>
  <c r="P25" i="66"/>
  <c r="K25" i="66"/>
  <c r="I25" i="66"/>
  <c r="H25" i="66"/>
  <c r="G25" i="66"/>
  <c r="F25" i="66"/>
  <c r="E25" i="66"/>
  <c r="D25" i="66"/>
  <c r="B25" i="66"/>
  <c r="Z24" i="66"/>
  <c r="V24" i="66"/>
  <c r="U24" i="66"/>
  <c r="T24" i="66"/>
  <c r="R24" i="66"/>
  <c r="P24" i="66"/>
  <c r="K24" i="66"/>
  <c r="I24" i="66"/>
  <c r="H24" i="66"/>
  <c r="G24" i="66"/>
  <c r="F24" i="66"/>
  <c r="E24" i="66"/>
  <c r="D24" i="66"/>
  <c r="B24" i="66"/>
  <c r="Z23" i="66"/>
  <c r="V23" i="66"/>
  <c r="U23" i="66"/>
  <c r="T23" i="66"/>
  <c r="R23" i="66"/>
  <c r="P23" i="66"/>
  <c r="K23" i="66"/>
  <c r="I23" i="66"/>
  <c r="H23" i="66"/>
  <c r="G23" i="66"/>
  <c r="F23" i="66"/>
  <c r="E23" i="66"/>
  <c r="D23" i="66"/>
  <c r="B23" i="66"/>
  <c r="Z22" i="66"/>
  <c r="B22" i="66"/>
  <c r="Z21" i="66"/>
  <c r="B21" i="66"/>
  <c r="Z20" i="66"/>
  <c r="X20" i="66"/>
  <c r="W20" i="66"/>
  <c r="V20" i="66"/>
  <c r="U20" i="66"/>
  <c r="T20" i="66"/>
  <c r="S20" i="66"/>
  <c r="R20" i="66"/>
  <c r="Q20" i="66"/>
  <c r="P20" i="66"/>
  <c r="O20" i="66"/>
  <c r="N20" i="66"/>
  <c r="M20" i="66"/>
  <c r="L20" i="66"/>
  <c r="K20" i="66"/>
  <c r="J20" i="66"/>
  <c r="I20" i="66"/>
  <c r="H20" i="66"/>
  <c r="G20" i="66"/>
  <c r="F20" i="66"/>
  <c r="E20" i="66"/>
  <c r="B20" i="66"/>
  <c r="Z19" i="66"/>
  <c r="X19" i="66"/>
  <c r="W19" i="66"/>
  <c r="V19" i="66"/>
  <c r="U19" i="66"/>
  <c r="T19" i="66"/>
  <c r="S19" i="66"/>
  <c r="R19" i="66"/>
  <c r="Q19" i="66"/>
  <c r="P19" i="66"/>
  <c r="O19" i="66"/>
  <c r="N19" i="66"/>
  <c r="M19" i="66"/>
  <c r="L19" i="66"/>
  <c r="K19" i="66"/>
  <c r="J19" i="66"/>
  <c r="I19" i="66"/>
  <c r="H19" i="66"/>
  <c r="G19" i="66"/>
  <c r="F19" i="66"/>
  <c r="E19" i="66"/>
  <c r="B19" i="66"/>
  <c r="Z18" i="66"/>
  <c r="B18" i="66"/>
  <c r="Z17" i="66"/>
  <c r="B17" i="66"/>
  <c r="Z16" i="66"/>
  <c r="B16" i="66"/>
  <c r="Z15" i="66"/>
  <c r="B15" i="66"/>
  <c r="Z14" i="66"/>
  <c r="B14" i="66"/>
  <c r="Z13" i="66"/>
  <c r="B13" i="66"/>
  <c r="Z12" i="66"/>
  <c r="B12" i="66"/>
  <c r="Z11" i="66"/>
  <c r="B11" i="66"/>
  <c r="Z10" i="66"/>
  <c r="X10" i="66"/>
  <c r="B10" i="66"/>
  <c r="Z9" i="66"/>
  <c r="AC8" i="66"/>
  <c r="Z8" i="66"/>
  <c r="AZ60" i="66" s="1"/>
  <c r="BK7" i="66"/>
  <c r="AV7" i="66"/>
  <c r="AU7" i="66"/>
  <c r="AT7" i="66"/>
  <c r="AS7" i="66"/>
  <c r="AR7" i="66"/>
  <c r="AQ7" i="66"/>
  <c r="AP7" i="66"/>
  <c r="AO7" i="66"/>
  <c r="AN7" i="66"/>
  <c r="AM7" i="66"/>
  <c r="AL7" i="66"/>
  <c r="AK7" i="66"/>
  <c r="AJ7" i="66"/>
  <c r="AI7" i="66"/>
  <c r="AH7" i="66"/>
  <c r="AG7" i="66"/>
  <c r="AF7" i="66"/>
  <c r="AE7" i="66"/>
  <c r="AD7" i="66"/>
  <c r="AC7" i="66"/>
  <c r="BK6" i="66"/>
  <c r="AV6" i="66"/>
  <c r="AU6" i="66"/>
  <c r="AT6" i="66"/>
  <c r="AS6" i="66"/>
  <c r="AR6" i="66"/>
  <c r="AQ6" i="66"/>
  <c r="AP6" i="66"/>
  <c r="AO6" i="66"/>
  <c r="AN6" i="66"/>
  <c r="AM6" i="66"/>
  <c r="AL6" i="66"/>
  <c r="AK6" i="66"/>
  <c r="AJ6" i="66"/>
  <c r="AI6" i="66"/>
  <c r="AH6" i="66"/>
  <c r="AG6" i="66"/>
  <c r="AF6" i="66"/>
  <c r="AE6" i="66"/>
  <c r="AD6" i="66"/>
  <c r="AC6" i="66"/>
  <c r="Z4" i="66"/>
  <c r="BL1" i="66"/>
  <c r="BK1" i="66"/>
  <c r="A1" i="66"/>
  <c r="DU1" i="8"/>
  <c r="DT1" i="8"/>
  <c r="J145" i="83" l="1"/>
  <c r="J146" i="83" s="1"/>
  <c r="J147" i="83" s="1"/>
  <c r="T57" i="79"/>
  <c r="T65" i="79" s="1"/>
  <c r="T56" i="79"/>
  <c r="S150" i="78"/>
  <c r="T144" i="78"/>
  <c r="T137" i="78"/>
  <c r="T133" i="78"/>
  <c r="T132" i="78"/>
  <c r="T145" i="78"/>
  <c r="T136" i="78"/>
  <c r="T139" i="78"/>
  <c r="T140" i="78"/>
  <c r="T146" i="78"/>
  <c r="T142" i="78"/>
  <c r="T131" i="78"/>
  <c r="T148" i="78"/>
  <c r="T135" i="78"/>
  <c r="T138" i="78"/>
  <c r="T143" i="78"/>
  <c r="T134" i="78"/>
  <c r="T141" i="78"/>
  <c r="T147" i="78"/>
  <c r="T130" i="78"/>
  <c r="S191" i="78"/>
  <c r="T175" i="78"/>
  <c r="T183" i="78"/>
  <c r="T179" i="78"/>
  <c r="T187" i="78"/>
  <c r="T174" i="78"/>
  <c r="T172" i="78"/>
  <c r="T176" i="78"/>
  <c r="T185" i="78"/>
  <c r="T180" i="78"/>
  <c r="T178" i="78"/>
  <c r="T184" i="78"/>
  <c r="T177" i="78"/>
  <c r="T171" i="78"/>
  <c r="T186" i="78"/>
  <c r="T188" i="78"/>
  <c r="T189" i="78"/>
  <c r="T182" i="78"/>
  <c r="T173" i="78"/>
  <c r="T181" i="78"/>
  <c r="T24" i="78"/>
  <c r="T68" i="78"/>
  <c r="S109" i="78"/>
  <c r="T96" i="78"/>
  <c r="T107" i="78"/>
  <c r="T101" i="78"/>
  <c r="T89" i="78"/>
  <c r="T98" i="78"/>
  <c r="T97" i="78"/>
  <c r="T102" i="78"/>
  <c r="T93" i="78"/>
  <c r="T91" i="78"/>
  <c r="T92" i="78"/>
  <c r="T95" i="78"/>
  <c r="T105" i="78"/>
  <c r="T99" i="78"/>
  <c r="T103" i="78"/>
  <c r="T94" i="78"/>
  <c r="T104" i="78"/>
  <c r="T100" i="78"/>
  <c r="T106" i="78"/>
  <c r="T90" i="78"/>
  <c r="T26" i="78"/>
  <c r="T22" i="78"/>
  <c r="T20" i="78"/>
  <c r="BF4" i="76"/>
  <c r="BF5" i="76"/>
  <c r="BF3" i="76"/>
  <c r="BE5" i="73"/>
  <c r="BE3" i="73"/>
  <c r="BE4" i="73"/>
  <c r="BF3" i="73"/>
  <c r="P144" i="69"/>
  <c r="P129" i="69" s="1"/>
  <c r="J79" i="65"/>
  <c r="J80" i="65" s="1"/>
  <c r="AF20" i="65"/>
  <c r="AE20" i="17"/>
  <c r="J79" i="17"/>
  <c r="J80" i="17" s="1"/>
  <c r="J81" i="17" s="1"/>
  <c r="AC20" i="64"/>
  <c r="J79" i="64"/>
  <c r="Z20" i="23"/>
  <c r="Z21" i="23" s="1"/>
  <c r="Z22" i="23" s="1"/>
  <c r="J59" i="23"/>
  <c r="J60" i="23" s="1"/>
  <c r="J61" i="23" s="1"/>
  <c r="Z20" i="63"/>
  <c r="Z21" i="63" s="1"/>
  <c r="Z22" i="63" s="1"/>
  <c r="J80" i="63"/>
  <c r="Z20" i="62"/>
  <c r="Z21" i="62" s="1"/>
  <c r="Z22" i="62" s="1"/>
  <c r="J49" i="62"/>
  <c r="J50" i="62" s="1"/>
  <c r="J51" i="62" s="1"/>
  <c r="Y20" i="61"/>
  <c r="Y21" i="61" s="1"/>
  <c r="J81" i="61"/>
  <c r="J82" i="61" s="1"/>
  <c r="Y21" i="60"/>
  <c r="J61" i="60"/>
  <c r="J62" i="60" s="1"/>
  <c r="Y20" i="59"/>
  <c r="Y21" i="59" s="1"/>
  <c r="J49" i="59"/>
  <c r="J50" i="59" s="1"/>
  <c r="J51" i="59" s="1"/>
  <c r="M117" i="69"/>
  <c r="M119" i="69"/>
  <c r="N104" i="69"/>
  <c r="M115" i="69"/>
  <c r="M120" i="69"/>
  <c r="M114" i="69"/>
  <c r="M122" i="69" s="1"/>
  <c r="M116" i="69"/>
  <c r="F104" i="69"/>
  <c r="B87" i="69"/>
  <c r="M121" i="69"/>
  <c r="M118" i="69"/>
  <c r="P93" i="69"/>
  <c r="M175" i="69"/>
  <c r="N165" i="69"/>
  <c r="B91" i="69"/>
  <c r="M173" i="69"/>
  <c r="N151" i="69"/>
  <c r="M174" i="69"/>
  <c r="F165" i="69"/>
  <c r="B89" i="69"/>
  <c r="X143" i="65"/>
  <c r="X175" i="65"/>
  <c r="X171" i="65"/>
  <c r="X146" i="65"/>
  <c r="X166" i="65"/>
  <c r="X169" i="65"/>
  <c r="S175" i="65"/>
  <c r="T175" i="65"/>
  <c r="X170" i="65"/>
  <c r="O159" i="65"/>
  <c r="X180" i="65"/>
  <c r="X176" i="65"/>
  <c r="X177" i="65"/>
  <c r="S143" i="65"/>
  <c r="T143" i="65" s="1"/>
  <c r="X150" i="65"/>
  <c r="J135" i="65"/>
  <c r="K135" i="65"/>
  <c r="K133" i="65"/>
  <c r="T162" i="65"/>
  <c r="S162" i="65"/>
  <c r="Q162" i="65"/>
  <c r="P162" i="65"/>
  <c r="Q149" i="65"/>
  <c r="X172" i="65"/>
  <c r="J132" i="65"/>
  <c r="K132" i="65"/>
  <c r="P153" i="65"/>
  <c r="Q153" i="65" s="1"/>
  <c r="P160" i="65"/>
  <c r="Q160" i="65" s="1"/>
  <c r="P169" i="65"/>
  <c r="T180" i="65"/>
  <c r="Q145" i="65"/>
  <c r="P145" i="65"/>
  <c r="S145" i="65"/>
  <c r="T145" i="65" s="1"/>
  <c r="X158" i="65"/>
  <c r="O158" i="65"/>
  <c r="X156" i="65"/>
  <c r="Q165" i="65"/>
  <c r="Q176" i="65"/>
  <c r="P176" i="65"/>
  <c r="P180" i="65"/>
  <c r="Q180" i="65"/>
  <c r="X154" i="65"/>
  <c r="T176" i="65"/>
  <c r="Q144" i="65"/>
  <c r="P144" i="65"/>
  <c r="S144" i="65"/>
  <c r="O146" i="65"/>
  <c r="S160" i="65"/>
  <c r="Q169" i="65"/>
  <c r="T144" i="65"/>
  <c r="X149" i="65"/>
  <c r="X152" i="65"/>
  <c r="S153" i="65"/>
  <c r="T153" i="65" s="1"/>
  <c r="S155" i="65"/>
  <c r="T155" i="65" s="1"/>
  <c r="P155" i="65"/>
  <c r="Q155" i="65" s="1"/>
  <c r="T160" i="65"/>
  <c r="X165" i="65"/>
  <c r="S169" i="65"/>
  <c r="S171" i="65"/>
  <c r="Q171" i="65"/>
  <c r="P171" i="65"/>
  <c r="J134" i="65"/>
  <c r="O141" i="65"/>
  <c r="O157" i="65"/>
  <c r="T171" i="65"/>
  <c r="O173" i="65"/>
  <c r="L181" i="65"/>
  <c r="P148" i="65"/>
  <c r="Q148" i="65" s="1"/>
  <c r="P164" i="65"/>
  <c r="Q164" i="65" s="1"/>
  <c r="X144" i="65"/>
  <c r="S150" i="65"/>
  <c r="T150" i="65" s="1"/>
  <c r="Q150" i="65"/>
  <c r="P150" i="65"/>
  <c r="O152" i="65"/>
  <c r="X160" i="65"/>
  <c r="S166" i="65"/>
  <c r="T166" i="65" s="1"/>
  <c r="P166" i="65"/>
  <c r="Q166" i="65" s="1"/>
  <c r="O168" i="65"/>
  <c r="P175" i="65"/>
  <c r="S177" i="65"/>
  <c r="P177" i="65"/>
  <c r="T177" i="65"/>
  <c r="Q177" i="65"/>
  <c r="O179" i="65"/>
  <c r="X147" i="65"/>
  <c r="S148" i="65"/>
  <c r="X155" i="65"/>
  <c r="X163" i="65"/>
  <c r="S164" i="65"/>
  <c r="T164" i="65" s="1"/>
  <c r="Q175" i="65"/>
  <c r="P161" i="65"/>
  <c r="S161" i="65"/>
  <c r="T161" i="65" s="1"/>
  <c r="Q161" i="65"/>
  <c r="X142" i="65"/>
  <c r="T147" i="65"/>
  <c r="P154" i="65"/>
  <c r="Q154" i="65" s="1"/>
  <c r="Q156" i="65"/>
  <c r="P156" i="65"/>
  <c r="T156" i="65"/>
  <c r="S156" i="65"/>
  <c r="T163" i="65"/>
  <c r="P170" i="65"/>
  <c r="Q172" i="65"/>
  <c r="P172" i="65"/>
  <c r="T172" i="65"/>
  <c r="S172" i="65"/>
  <c r="P147" i="65"/>
  <c r="P163" i="65"/>
  <c r="Q163" i="65" s="1"/>
  <c r="Q170" i="65"/>
  <c r="X145" i="65"/>
  <c r="Q147" i="65"/>
  <c r="X151" i="65"/>
  <c r="O151" i="65"/>
  <c r="S154" i="65"/>
  <c r="T154" i="65" s="1"/>
  <c r="X161" i="65"/>
  <c r="X167" i="65"/>
  <c r="O167" i="65"/>
  <c r="S170" i="65"/>
  <c r="O174" i="65"/>
  <c r="X178" i="65"/>
  <c r="O178" i="65"/>
  <c r="O142" i="65"/>
  <c r="S147" i="65"/>
  <c r="S149" i="65"/>
  <c r="T149" i="65" s="1"/>
  <c r="X162" i="65"/>
  <c r="S165" i="65"/>
  <c r="T165" i="65" s="1"/>
  <c r="S176" i="65"/>
  <c r="K134" i="65"/>
  <c r="T148" i="65"/>
  <c r="S179" i="17"/>
  <c r="J133" i="17"/>
  <c r="T159" i="17"/>
  <c r="P166" i="17"/>
  <c r="T147" i="17"/>
  <c r="K134" i="17"/>
  <c r="K136" i="17"/>
  <c r="J136" i="17"/>
  <c r="T143" i="17"/>
  <c r="Q150" i="17"/>
  <c r="S169" i="17"/>
  <c r="T169" i="17" s="1"/>
  <c r="P169" i="17"/>
  <c r="Q169" i="17" s="1"/>
  <c r="Q175" i="17"/>
  <c r="P175" i="17"/>
  <c r="S175" i="17"/>
  <c r="T175" i="17"/>
  <c r="Q172" i="17"/>
  <c r="T172" i="17"/>
  <c r="S172" i="17"/>
  <c r="P172" i="17"/>
  <c r="O182" i="17"/>
  <c r="T142" i="17"/>
  <c r="S142" i="17"/>
  <c r="P142" i="17"/>
  <c r="S154" i="17"/>
  <c r="T154" i="17" s="1"/>
  <c r="S164" i="17"/>
  <c r="P164" i="17"/>
  <c r="Q164" i="17" s="1"/>
  <c r="T164" i="17"/>
  <c r="T177" i="17"/>
  <c r="S177" i="17"/>
  <c r="Q177" i="17"/>
  <c r="P177" i="17"/>
  <c r="S143" i="17"/>
  <c r="P155" i="17"/>
  <c r="Q155" i="17" s="1"/>
  <c r="P162" i="17"/>
  <c r="Q162" i="17" s="1"/>
  <c r="P148" i="17"/>
  <c r="Q148" i="17" s="1"/>
  <c r="S148" i="17"/>
  <c r="T148" i="17" s="1"/>
  <c r="S153" i="17"/>
  <c r="T153" i="17" s="1"/>
  <c r="P153" i="17"/>
  <c r="Q153" i="17" s="1"/>
  <c r="S155" i="17"/>
  <c r="T155" i="17" s="1"/>
  <c r="Q167" i="17"/>
  <c r="P167" i="17"/>
  <c r="S160" i="17"/>
  <c r="P160" i="17"/>
  <c r="Q160" i="17" s="1"/>
  <c r="T160" i="17"/>
  <c r="P146" i="17"/>
  <c r="Q146" i="17" s="1"/>
  <c r="S158" i="17"/>
  <c r="T158" i="17" s="1"/>
  <c r="S170" i="17"/>
  <c r="T170" i="17"/>
  <c r="Q170" i="17"/>
  <c r="S144" i="17"/>
  <c r="T144" i="17" s="1"/>
  <c r="P144" i="17"/>
  <c r="Q144" i="17" s="1"/>
  <c r="T173" i="17"/>
  <c r="S173" i="17"/>
  <c r="Q173" i="17"/>
  <c r="P173" i="17"/>
  <c r="J135" i="17"/>
  <c r="K135" i="17"/>
  <c r="Q142" i="17"/>
  <c r="Q147" i="17"/>
  <c r="P147" i="17"/>
  <c r="P154" i="17"/>
  <c r="Q154" i="17" s="1"/>
  <c r="S166" i="17"/>
  <c r="T166" i="17" s="1"/>
  <c r="Q171" i="17"/>
  <c r="P171" i="17"/>
  <c r="T176" i="17"/>
  <c r="S176" i="17"/>
  <c r="Q176" i="17"/>
  <c r="P176" i="17"/>
  <c r="S165" i="17"/>
  <c r="T165" i="17" s="1"/>
  <c r="P165" i="17"/>
  <c r="Q165" i="17" s="1"/>
  <c r="S167" i="17"/>
  <c r="T167" i="17"/>
  <c r="S149" i="17"/>
  <c r="T149" i="17" s="1"/>
  <c r="P149" i="17"/>
  <c r="Q149" i="17" s="1"/>
  <c r="P163" i="17"/>
  <c r="Q163" i="17" s="1"/>
  <c r="T178" i="17"/>
  <c r="S178" i="17"/>
  <c r="Q178" i="17"/>
  <c r="S156" i="17"/>
  <c r="T156" i="17" s="1"/>
  <c r="P156" i="17"/>
  <c r="Q156" i="17" s="1"/>
  <c r="S161" i="17"/>
  <c r="T161" i="17" s="1"/>
  <c r="P161" i="17"/>
  <c r="Q161" i="17" s="1"/>
  <c r="S163" i="17"/>
  <c r="T163" i="17" s="1"/>
  <c r="Q181" i="17"/>
  <c r="T181" i="17"/>
  <c r="S181" i="17"/>
  <c r="P181" i="17"/>
  <c r="S168" i="17"/>
  <c r="T168" i="17" s="1"/>
  <c r="Q168" i="17"/>
  <c r="P168" i="17"/>
  <c r="S145" i="17"/>
  <c r="T145" i="17" s="1"/>
  <c r="Q145" i="17"/>
  <c r="P145" i="17"/>
  <c r="P159" i="17"/>
  <c r="Q159" i="17" s="1"/>
  <c r="S171" i="17"/>
  <c r="T174" i="17"/>
  <c r="S174" i="17"/>
  <c r="Q174" i="17"/>
  <c r="K133" i="17"/>
  <c r="S150" i="17"/>
  <c r="T150" i="17" s="1"/>
  <c r="P143" i="17"/>
  <c r="Q143" i="17" s="1"/>
  <c r="P150" i="17"/>
  <c r="S162" i="17"/>
  <c r="T162" i="17" s="1"/>
  <c r="S146" i="17"/>
  <c r="T146" i="17" s="1"/>
  <c r="T180" i="17"/>
  <c r="S180" i="17"/>
  <c r="Q180" i="17"/>
  <c r="P180" i="17"/>
  <c r="P151" i="17"/>
  <c r="Q151" i="17" s="1"/>
  <c r="P158" i="17"/>
  <c r="Q158" i="17" s="1"/>
  <c r="P170" i="17"/>
  <c r="S151" i="17"/>
  <c r="T151" i="17" s="1"/>
  <c r="S152" i="17"/>
  <c r="T152" i="17" s="1"/>
  <c r="P152" i="17"/>
  <c r="Q152" i="17" s="1"/>
  <c r="T157" i="17"/>
  <c r="S157" i="17"/>
  <c r="Q157" i="17"/>
  <c r="P157" i="17"/>
  <c r="T171" i="17"/>
  <c r="Q179" i="17"/>
  <c r="P179" i="17"/>
  <c r="L182" i="17"/>
  <c r="Q160" i="64"/>
  <c r="P160" i="64"/>
  <c r="U179" i="64"/>
  <c r="U174" i="64"/>
  <c r="U160" i="64"/>
  <c r="U176" i="64"/>
  <c r="U180" i="64"/>
  <c r="U177" i="64"/>
  <c r="U163" i="64"/>
  <c r="U164" i="64"/>
  <c r="O171" i="64"/>
  <c r="P171" i="64" s="1"/>
  <c r="U170" i="64"/>
  <c r="U147" i="64"/>
  <c r="J135" i="64"/>
  <c r="O142" i="64"/>
  <c r="Q142" i="64" s="1"/>
  <c r="O145" i="64"/>
  <c r="Q145" i="64" s="1"/>
  <c r="U157" i="64"/>
  <c r="U148" i="64"/>
  <c r="U158" i="64"/>
  <c r="O155" i="64"/>
  <c r="P155" i="64" s="1"/>
  <c r="K136" i="64"/>
  <c r="Q150" i="64"/>
  <c r="P150" i="64"/>
  <c r="P153" i="64"/>
  <c r="Q153" i="64" s="1"/>
  <c r="P179" i="64"/>
  <c r="P170" i="64"/>
  <c r="P163" i="64"/>
  <c r="P173" i="64"/>
  <c r="J133" i="64"/>
  <c r="K134" i="64"/>
  <c r="K133" i="64"/>
  <c r="P154" i="64"/>
  <c r="P147" i="64"/>
  <c r="Q154" i="64"/>
  <c r="U159" i="64"/>
  <c r="O159" i="64"/>
  <c r="P157" i="64"/>
  <c r="Q164" i="64"/>
  <c r="P164" i="64"/>
  <c r="P176" i="64"/>
  <c r="K135" i="64"/>
  <c r="J136" i="64"/>
  <c r="P144" i="64"/>
  <c r="Q144" i="64"/>
  <c r="Q151" i="64"/>
  <c r="O156" i="64"/>
  <c r="U175" i="64"/>
  <c r="O175" i="64"/>
  <c r="U151" i="64"/>
  <c r="U143" i="64"/>
  <c r="L182" i="64"/>
  <c r="O143" i="64"/>
  <c r="U150" i="64"/>
  <c r="O166" i="64"/>
  <c r="U169" i="64"/>
  <c r="O169" i="64"/>
  <c r="U181" i="64"/>
  <c r="O181" i="64"/>
  <c r="P148" i="64"/>
  <c r="Q148" i="64" s="1"/>
  <c r="U153" i="64"/>
  <c r="U172" i="64"/>
  <c r="O172" i="64"/>
  <c r="Q180" i="64"/>
  <c r="P180" i="64"/>
  <c r="U178" i="64"/>
  <c r="O178" i="64"/>
  <c r="O146" i="64"/>
  <c r="U146" i="64" s="1"/>
  <c r="Q167" i="64"/>
  <c r="O162" i="64"/>
  <c r="O149" i="64"/>
  <c r="O165" i="64"/>
  <c r="O152" i="64"/>
  <c r="U152" i="64" s="1"/>
  <c r="O168" i="64"/>
  <c r="Q155" i="64"/>
  <c r="P158" i="64"/>
  <c r="Q171" i="64"/>
  <c r="P174" i="64"/>
  <c r="P161" i="64"/>
  <c r="P177" i="64"/>
  <c r="J96" i="23"/>
  <c r="K95" i="23"/>
  <c r="O122" i="23"/>
  <c r="P103" i="23"/>
  <c r="K94" i="23"/>
  <c r="J95" i="23"/>
  <c r="L122" i="23"/>
  <c r="K96" i="23"/>
  <c r="J93" i="23"/>
  <c r="K134" i="63"/>
  <c r="J136" i="63"/>
  <c r="P142" i="63"/>
  <c r="O182" i="63"/>
  <c r="K135" i="63"/>
  <c r="K136" i="63"/>
  <c r="J135" i="63"/>
  <c r="L182" i="63"/>
  <c r="J133" i="63"/>
  <c r="K133" i="63"/>
  <c r="L91" i="62"/>
  <c r="N85" i="62" s="1"/>
  <c r="K75" i="62"/>
  <c r="K74" i="62"/>
  <c r="J75" i="62"/>
  <c r="P81" i="62"/>
  <c r="O91" i="62"/>
  <c r="J72" i="62"/>
  <c r="K72" i="62"/>
  <c r="J74" i="62"/>
  <c r="M81" i="62"/>
  <c r="N81" i="62"/>
  <c r="K133" i="61"/>
  <c r="L181" i="61"/>
  <c r="N178" i="61" s="1"/>
  <c r="J135" i="61"/>
  <c r="J132" i="61"/>
  <c r="K132" i="61"/>
  <c r="K135" i="61"/>
  <c r="O181" i="61"/>
  <c r="E134" i="61"/>
  <c r="J134" i="61"/>
  <c r="M141" i="61"/>
  <c r="N173" i="61"/>
  <c r="N147" i="61"/>
  <c r="N153" i="61"/>
  <c r="N159" i="61"/>
  <c r="N165" i="61"/>
  <c r="N171" i="61"/>
  <c r="K134" i="61"/>
  <c r="N161" i="61"/>
  <c r="N179" i="61"/>
  <c r="N141" i="61"/>
  <c r="N149" i="61"/>
  <c r="N155" i="61"/>
  <c r="N163" i="61"/>
  <c r="N177" i="61"/>
  <c r="N180" i="61"/>
  <c r="N145" i="61"/>
  <c r="N157" i="61"/>
  <c r="N169" i="61"/>
  <c r="N142" i="61"/>
  <c r="N144" i="61"/>
  <c r="N146" i="61"/>
  <c r="N150" i="61"/>
  <c r="N154" i="61"/>
  <c r="N156" i="61"/>
  <c r="N158" i="61"/>
  <c r="N160" i="61"/>
  <c r="N162" i="61"/>
  <c r="N164" i="61"/>
  <c r="N166" i="61"/>
  <c r="N168" i="61"/>
  <c r="N170" i="61"/>
  <c r="N172" i="61"/>
  <c r="N174" i="61"/>
  <c r="N176" i="61"/>
  <c r="L91" i="59"/>
  <c r="N88" i="59" s="1"/>
  <c r="O91" i="59"/>
  <c r="M88" i="59" s="1"/>
  <c r="J75" i="59"/>
  <c r="K75" i="59"/>
  <c r="K73" i="59"/>
  <c r="M82" i="59"/>
  <c r="M89" i="59"/>
  <c r="M87" i="59"/>
  <c r="M85" i="59"/>
  <c r="M83" i="59"/>
  <c r="E74" i="59"/>
  <c r="J74" i="59"/>
  <c r="M81" i="59"/>
  <c r="K74" i="59"/>
  <c r="N81" i="59"/>
  <c r="N83" i="59"/>
  <c r="N85" i="59"/>
  <c r="N87" i="59"/>
  <c r="N89" i="59"/>
  <c r="N90" i="59"/>
  <c r="N82" i="59"/>
  <c r="N84" i="59"/>
  <c r="N86" i="59"/>
  <c r="L121" i="60"/>
  <c r="N118" i="60" s="1"/>
  <c r="J95" i="60"/>
  <c r="J92" i="60"/>
  <c r="K92" i="60"/>
  <c r="K95" i="60"/>
  <c r="J94" i="60"/>
  <c r="O121" i="60"/>
  <c r="N119" i="60"/>
  <c r="M101" i="60"/>
  <c r="K94" i="60"/>
  <c r="N101" i="60"/>
  <c r="N103" i="60"/>
  <c r="N105" i="60"/>
  <c r="N107" i="60"/>
  <c r="N109" i="60"/>
  <c r="N113" i="60"/>
  <c r="N115" i="60"/>
  <c r="N117" i="60"/>
  <c r="E94" i="60"/>
  <c r="N120" i="60"/>
  <c r="N102" i="60"/>
  <c r="N104" i="60"/>
  <c r="N106" i="60"/>
  <c r="N108" i="60"/>
  <c r="N110" i="60"/>
  <c r="N112" i="60"/>
  <c r="N114" i="60"/>
  <c r="N116" i="60"/>
  <c r="BK3" i="66"/>
  <c r="BK5" i="66"/>
  <c r="BL3" i="66"/>
  <c r="AQ67" i="17"/>
  <c r="AP67" i="17"/>
  <c r="AO67" i="17"/>
  <c r="AN67" i="17"/>
  <c r="AM67" i="17"/>
  <c r="AL67" i="17"/>
  <c r="AK67" i="17"/>
  <c r="AJ67" i="17"/>
  <c r="AI67" i="17"/>
  <c r="AH67" i="17"/>
  <c r="AG67" i="17"/>
  <c r="AF67" i="17"/>
  <c r="AE67" i="17"/>
  <c r="AD67" i="17"/>
  <c r="AC67" i="17"/>
  <c r="AB67" i="17"/>
  <c r="AA67" i="17"/>
  <c r="Z67" i="17"/>
  <c r="AJ61" i="17"/>
  <c r="AK61" i="17" s="1"/>
  <c r="AJ60" i="17"/>
  <c r="AK60" i="17" s="1"/>
  <c r="AL58" i="17"/>
  <c r="AO56" i="17"/>
  <c r="Y54" i="17"/>
  <c r="Y53" i="17"/>
  <c r="Y52" i="17"/>
  <c r="Y51" i="17"/>
  <c r="Y50" i="17"/>
  <c r="Y49" i="17"/>
  <c r="Y48" i="17"/>
  <c r="Y47" i="17"/>
  <c r="Y46" i="17"/>
  <c r="Y45" i="17"/>
  <c r="Y44" i="17"/>
  <c r="Y43" i="17"/>
  <c r="Y42" i="17"/>
  <c r="Y41" i="17"/>
  <c r="Y40" i="17"/>
  <c r="Y39" i="17"/>
  <c r="Y38" i="17"/>
  <c r="Y37" i="17"/>
  <c r="Y36" i="17"/>
  <c r="Y35" i="17"/>
  <c r="Y34" i="17"/>
  <c r="Y33" i="17"/>
  <c r="Y32" i="17"/>
  <c r="Y31" i="17"/>
  <c r="Y30" i="17"/>
  <c r="Y29" i="17"/>
  <c r="Y28" i="17"/>
  <c r="Y27" i="17"/>
  <c r="Y26" i="17"/>
  <c r="Y25" i="17"/>
  <c r="Y24" i="17"/>
  <c r="Y23" i="17"/>
  <c r="Y22" i="17"/>
  <c r="Y21" i="17"/>
  <c r="Y20" i="17"/>
  <c r="AQ17" i="17"/>
  <c r="AP17" i="17"/>
  <c r="AO17" i="17"/>
  <c r="AN17" i="17"/>
  <c r="AM17" i="17"/>
  <c r="AL17" i="17"/>
  <c r="AK17" i="17"/>
  <c r="AJ17" i="17"/>
  <c r="AI17" i="17"/>
  <c r="AH17" i="17"/>
  <c r="AG17" i="17"/>
  <c r="AF17" i="17"/>
  <c r="AE17" i="17"/>
  <c r="AD17" i="17"/>
  <c r="AC17" i="17"/>
  <c r="AB17" i="17"/>
  <c r="AA17" i="17"/>
  <c r="Z17" i="17"/>
  <c r="AQ16" i="17"/>
  <c r="AP16" i="17"/>
  <c r="AO16" i="17"/>
  <c r="AN16" i="17"/>
  <c r="AM16" i="17"/>
  <c r="AL16" i="17"/>
  <c r="AK16" i="17"/>
  <c r="AJ16" i="17"/>
  <c r="AI16" i="17"/>
  <c r="AH16" i="17"/>
  <c r="AG16" i="17"/>
  <c r="AF16" i="17"/>
  <c r="AE16" i="17"/>
  <c r="AD16" i="17"/>
  <c r="AC16" i="17"/>
  <c r="AB16" i="17"/>
  <c r="AA16" i="17"/>
  <c r="Z16" i="17"/>
  <c r="AQ10" i="17"/>
  <c r="A1" i="65"/>
  <c r="BH1" i="65"/>
  <c r="BI1" i="65"/>
  <c r="BI3" i="65"/>
  <c r="Q6" i="65"/>
  <c r="AM6" i="65"/>
  <c r="BH6" i="65"/>
  <c r="V7" i="65"/>
  <c r="BH7" i="65"/>
  <c r="E8" i="65"/>
  <c r="X10" i="65"/>
  <c r="AT10" i="65"/>
  <c r="Q15" i="65"/>
  <c r="AA16" i="65"/>
  <c r="AB16" i="65"/>
  <c r="AC16" i="65"/>
  <c r="AD16" i="65"/>
  <c r="AE16" i="65"/>
  <c r="AF16" i="65"/>
  <c r="AG16" i="65"/>
  <c r="AH16" i="65"/>
  <c r="AI16" i="65"/>
  <c r="AJ16" i="65"/>
  <c r="AK16" i="65"/>
  <c r="AL16" i="65"/>
  <c r="AM16" i="65"/>
  <c r="AN16" i="65"/>
  <c r="AO16" i="65"/>
  <c r="AP16" i="65"/>
  <c r="AQ16" i="65"/>
  <c r="AR16" i="65"/>
  <c r="AS16" i="65"/>
  <c r="AT16" i="65"/>
  <c r="AA17" i="65"/>
  <c r="AB17" i="65"/>
  <c r="AC17" i="65"/>
  <c r="AD17" i="65"/>
  <c r="AE17" i="65"/>
  <c r="AF17" i="65"/>
  <c r="AG17" i="65"/>
  <c r="AH17" i="65"/>
  <c r="AI17" i="65"/>
  <c r="AJ17" i="65"/>
  <c r="AK17" i="65"/>
  <c r="AL17" i="65"/>
  <c r="AM17" i="65"/>
  <c r="AN17" i="65"/>
  <c r="AO17" i="65"/>
  <c r="AP17" i="65"/>
  <c r="AQ17" i="65"/>
  <c r="AR17" i="65"/>
  <c r="AS17" i="65"/>
  <c r="AT17" i="65"/>
  <c r="E19" i="65"/>
  <c r="F19" i="65"/>
  <c r="G19" i="65"/>
  <c r="H19" i="65"/>
  <c r="I19" i="65"/>
  <c r="J19" i="65"/>
  <c r="K19" i="65"/>
  <c r="L19" i="65"/>
  <c r="M19" i="65"/>
  <c r="N19" i="65"/>
  <c r="O19" i="65"/>
  <c r="P19" i="65"/>
  <c r="Q19" i="65"/>
  <c r="R19" i="65"/>
  <c r="S19" i="65"/>
  <c r="T19" i="65"/>
  <c r="U19" i="65"/>
  <c r="V19" i="65"/>
  <c r="W19" i="65"/>
  <c r="X19" i="65"/>
  <c r="E20" i="65"/>
  <c r="F20" i="65"/>
  <c r="G20" i="65"/>
  <c r="H20" i="65"/>
  <c r="I20" i="65"/>
  <c r="J20" i="65"/>
  <c r="K20" i="65"/>
  <c r="L20" i="65"/>
  <c r="M20" i="65"/>
  <c r="N20" i="65"/>
  <c r="O20" i="65"/>
  <c r="P20" i="65"/>
  <c r="Q20" i="65"/>
  <c r="R20" i="65"/>
  <c r="S20" i="65"/>
  <c r="T20" i="65"/>
  <c r="U20" i="65"/>
  <c r="V20" i="65"/>
  <c r="W20" i="65"/>
  <c r="X20" i="65"/>
  <c r="Z20" i="65"/>
  <c r="Z21" i="65"/>
  <c r="Z22" i="65"/>
  <c r="G23" i="65"/>
  <c r="L23" i="65"/>
  <c r="U23" i="65"/>
  <c r="V23" i="65"/>
  <c r="Z23" i="65"/>
  <c r="D24" i="65"/>
  <c r="G24" i="65"/>
  <c r="L24" i="65"/>
  <c r="U24" i="65"/>
  <c r="V24" i="65"/>
  <c r="Z24" i="65"/>
  <c r="D25" i="65"/>
  <c r="G25" i="65"/>
  <c r="L25" i="65"/>
  <c r="U25" i="65"/>
  <c r="V25" i="65"/>
  <c r="Z25" i="65"/>
  <c r="D26" i="65"/>
  <c r="G26" i="65"/>
  <c r="L26" i="65"/>
  <c r="U26" i="65"/>
  <c r="V26" i="65"/>
  <c r="Z26" i="65"/>
  <c r="D27" i="65"/>
  <c r="G27" i="65"/>
  <c r="L27" i="65"/>
  <c r="U27" i="65"/>
  <c r="V27" i="65"/>
  <c r="Z27" i="65"/>
  <c r="D28" i="65"/>
  <c r="G28" i="65"/>
  <c r="L28" i="65"/>
  <c r="U28" i="65"/>
  <c r="V28" i="65"/>
  <c r="Z28" i="65"/>
  <c r="D29" i="65"/>
  <c r="G29" i="65"/>
  <c r="L29" i="65"/>
  <c r="U29" i="65"/>
  <c r="V29" i="65"/>
  <c r="Z29" i="65"/>
  <c r="D30" i="65"/>
  <c r="G30" i="65"/>
  <c r="L30" i="65"/>
  <c r="U30" i="65"/>
  <c r="V30" i="65"/>
  <c r="Z30" i="65"/>
  <c r="D31" i="65"/>
  <c r="G31" i="65"/>
  <c r="L31" i="65"/>
  <c r="U31" i="65"/>
  <c r="V31" i="65"/>
  <c r="Z31" i="65"/>
  <c r="D32" i="65"/>
  <c r="G32" i="65"/>
  <c r="L32" i="65"/>
  <c r="U32" i="65"/>
  <c r="V32" i="65"/>
  <c r="Z32" i="65"/>
  <c r="D33" i="65"/>
  <c r="G33" i="65"/>
  <c r="L33" i="65"/>
  <c r="U33" i="65"/>
  <c r="V33" i="65"/>
  <c r="Z33" i="65"/>
  <c r="D34" i="65"/>
  <c r="G34" i="65"/>
  <c r="L34" i="65"/>
  <c r="U34" i="65"/>
  <c r="V34" i="65"/>
  <c r="Z34" i="65"/>
  <c r="D35" i="65"/>
  <c r="G35" i="65"/>
  <c r="L35" i="65"/>
  <c r="U35" i="65"/>
  <c r="V35" i="65"/>
  <c r="Z35" i="65"/>
  <c r="D36" i="65"/>
  <c r="G36" i="65"/>
  <c r="L36" i="65"/>
  <c r="U36" i="65"/>
  <c r="V36" i="65"/>
  <c r="Z36" i="65"/>
  <c r="D37" i="65"/>
  <c r="G37" i="65"/>
  <c r="L37" i="65"/>
  <c r="U37" i="65"/>
  <c r="V37" i="65"/>
  <c r="Z37" i="65"/>
  <c r="D38" i="65"/>
  <c r="G38" i="65"/>
  <c r="L38" i="65"/>
  <c r="U38" i="65"/>
  <c r="V38" i="65"/>
  <c r="Z38" i="65"/>
  <c r="D39" i="65"/>
  <c r="G39" i="65"/>
  <c r="L39" i="65"/>
  <c r="U39" i="65"/>
  <c r="V39" i="65"/>
  <c r="Z39" i="65"/>
  <c r="D40" i="65"/>
  <c r="G40" i="65"/>
  <c r="L40" i="65"/>
  <c r="U40" i="65"/>
  <c r="V40" i="65"/>
  <c r="Z40" i="65"/>
  <c r="D41" i="65"/>
  <c r="G41" i="65"/>
  <c r="L41" i="65"/>
  <c r="U41" i="65"/>
  <c r="V41" i="65"/>
  <c r="Z41" i="65"/>
  <c r="D42" i="65"/>
  <c r="G42" i="65"/>
  <c r="L42" i="65"/>
  <c r="U42" i="65"/>
  <c r="V42" i="65"/>
  <c r="Z42" i="65"/>
  <c r="D43" i="65"/>
  <c r="G43" i="65"/>
  <c r="L43" i="65"/>
  <c r="U43" i="65"/>
  <c r="V43" i="65"/>
  <c r="Z43" i="65"/>
  <c r="D44" i="65"/>
  <c r="G44" i="65"/>
  <c r="L44" i="65"/>
  <c r="U44" i="65"/>
  <c r="V44" i="65"/>
  <c r="Z44" i="65"/>
  <c r="D45" i="65"/>
  <c r="G45" i="65"/>
  <c r="L45" i="65"/>
  <c r="U45" i="65"/>
  <c r="V45" i="65"/>
  <c r="Z45" i="65"/>
  <c r="D46" i="65"/>
  <c r="G46" i="65"/>
  <c r="L46" i="65"/>
  <c r="U46" i="65"/>
  <c r="V46" i="65"/>
  <c r="Z46" i="65"/>
  <c r="D47" i="65"/>
  <c r="G47" i="65"/>
  <c r="L47" i="65"/>
  <c r="U47" i="65"/>
  <c r="V47" i="65"/>
  <c r="Z47" i="65"/>
  <c r="D48" i="65"/>
  <c r="G48" i="65"/>
  <c r="L48" i="65"/>
  <c r="U48" i="65"/>
  <c r="V48" i="65"/>
  <c r="Z48" i="65"/>
  <c r="D49" i="65"/>
  <c r="G49" i="65"/>
  <c r="L49" i="65"/>
  <c r="U49" i="65"/>
  <c r="V49" i="65"/>
  <c r="Z49" i="65"/>
  <c r="D50" i="65"/>
  <c r="G50" i="65"/>
  <c r="L50" i="65"/>
  <c r="U50" i="65"/>
  <c r="V50" i="65"/>
  <c r="Z50" i="65"/>
  <c r="D51" i="65"/>
  <c r="G51" i="65"/>
  <c r="L51" i="65"/>
  <c r="U51" i="65"/>
  <c r="V51" i="65"/>
  <c r="Z51" i="65"/>
  <c r="D52" i="65"/>
  <c r="G52" i="65"/>
  <c r="L52" i="65"/>
  <c r="U52" i="65"/>
  <c r="V52" i="65"/>
  <c r="Z52" i="65"/>
  <c r="D53" i="65"/>
  <c r="G53" i="65"/>
  <c r="L53" i="65"/>
  <c r="U53" i="65"/>
  <c r="V53" i="65"/>
  <c r="Z53" i="65"/>
  <c r="D54" i="65"/>
  <c r="G54" i="65"/>
  <c r="L54" i="65"/>
  <c r="U54" i="65"/>
  <c r="V54" i="65"/>
  <c r="Z54" i="65"/>
  <c r="D55" i="65"/>
  <c r="G55" i="65"/>
  <c r="L55" i="65"/>
  <c r="U55" i="65"/>
  <c r="V55" i="65"/>
  <c r="D56" i="65"/>
  <c r="G56" i="65"/>
  <c r="L56" i="65"/>
  <c r="U56" i="65"/>
  <c r="V56" i="65"/>
  <c r="AP56" i="65"/>
  <c r="D57" i="65"/>
  <c r="G57" i="65"/>
  <c r="L57" i="65"/>
  <c r="O57" i="65" s="1"/>
  <c r="P57" i="65" s="1"/>
  <c r="U57" i="65"/>
  <c r="V57" i="65"/>
  <c r="D58" i="65"/>
  <c r="G58" i="65"/>
  <c r="L58" i="65"/>
  <c r="U58" i="65"/>
  <c r="V58" i="65"/>
  <c r="AM58" i="65"/>
  <c r="D59" i="65"/>
  <c r="G59" i="65"/>
  <c r="L59" i="65"/>
  <c r="O59" i="65" s="1"/>
  <c r="U59" i="65"/>
  <c r="V59" i="65"/>
  <c r="D60" i="65"/>
  <c r="G60" i="65"/>
  <c r="L60" i="65"/>
  <c r="O60" i="65" s="1"/>
  <c r="P60" i="65" s="1"/>
  <c r="U60" i="65"/>
  <c r="V60" i="65"/>
  <c r="AK60" i="65"/>
  <c r="AL60" i="65" s="1"/>
  <c r="D61" i="65"/>
  <c r="G61" i="65"/>
  <c r="L61" i="65"/>
  <c r="O61" i="65" s="1"/>
  <c r="S61" i="65"/>
  <c r="T61" i="65"/>
  <c r="U61" i="65"/>
  <c r="V61" i="65"/>
  <c r="AK61" i="65"/>
  <c r="AL61" i="65" s="1"/>
  <c r="G62" i="65"/>
  <c r="L62" i="65"/>
  <c r="O62" i="65" s="1"/>
  <c r="U62" i="65"/>
  <c r="V62" i="65"/>
  <c r="E67" i="65"/>
  <c r="F67" i="65"/>
  <c r="G67" i="65"/>
  <c r="H67" i="65"/>
  <c r="I67" i="65"/>
  <c r="J67" i="65"/>
  <c r="K67" i="65"/>
  <c r="L67" i="65"/>
  <c r="M67" i="65"/>
  <c r="N67" i="65"/>
  <c r="O67" i="65"/>
  <c r="P67" i="65"/>
  <c r="Q67" i="65"/>
  <c r="R67" i="65"/>
  <c r="S67" i="65"/>
  <c r="T67" i="65"/>
  <c r="U67" i="65"/>
  <c r="V67" i="65"/>
  <c r="W67" i="65"/>
  <c r="X67" i="65"/>
  <c r="AA67" i="65"/>
  <c r="AB67" i="65"/>
  <c r="AC67" i="65"/>
  <c r="AD67" i="65"/>
  <c r="AE67" i="65"/>
  <c r="AF67" i="65"/>
  <c r="AG67" i="65"/>
  <c r="AH67" i="65"/>
  <c r="AI67" i="65"/>
  <c r="AJ67" i="65"/>
  <c r="AK67" i="65"/>
  <c r="AL67" i="65"/>
  <c r="AM67" i="65"/>
  <c r="AN67" i="65"/>
  <c r="AO67" i="65"/>
  <c r="AP67" i="65"/>
  <c r="AQ67" i="65"/>
  <c r="AR67" i="65"/>
  <c r="AS67" i="65"/>
  <c r="AT67" i="65"/>
  <c r="X69" i="65"/>
  <c r="BC69" i="65"/>
  <c r="BC70" i="65"/>
  <c r="E75" i="65"/>
  <c r="F75" i="65"/>
  <c r="G75" i="65"/>
  <c r="H75" i="65"/>
  <c r="I75" i="65"/>
  <c r="J75" i="65"/>
  <c r="K75" i="65"/>
  <c r="L75" i="65"/>
  <c r="M75" i="65"/>
  <c r="N75" i="65"/>
  <c r="O75" i="65"/>
  <c r="P75" i="65"/>
  <c r="Q75" i="65"/>
  <c r="R75" i="65"/>
  <c r="S75" i="65"/>
  <c r="T75" i="65"/>
  <c r="U75" i="65"/>
  <c r="V75" i="65"/>
  <c r="W75" i="65"/>
  <c r="X75" i="65"/>
  <c r="E76" i="65"/>
  <c r="F76" i="65"/>
  <c r="G76" i="65"/>
  <c r="H76" i="65"/>
  <c r="I76" i="65"/>
  <c r="J76" i="65"/>
  <c r="K76" i="65"/>
  <c r="L76" i="65"/>
  <c r="M76" i="65"/>
  <c r="N76" i="65"/>
  <c r="O76" i="65"/>
  <c r="P76" i="65"/>
  <c r="Q76" i="65"/>
  <c r="R76" i="65"/>
  <c r="S76" i="65"/>
  <c r="T76" i="65"/>
  <c r="U76" i="65"/>
  <c r="V76" i="65"/>
  <c r="W76" i="65"/>
  <c r="X76" i="65"/>
  <c r="D79" i="65"/>
  <c r="D80" i="65"/>
  <c r="D81" i="65"/>
  <c r="D82" i="65"/>
  <c r="D83" i="65"/>
  <c r="D84" i="65"/>
  <c r="D85" i="65"/>
  <c r="D86" i="65"/>
  <c r="D87" i="65"/>
  <c r="D88" i="65"/>
  <c r="D89" i="65"/>
  <c r="D90" i="65"/>
  <c r="D91" i="65"/>
  <c r="D92" i="65"/>
  <c r="D93" i="65"/>
  <c r="D94" i="65"/>
  <c r="D95" i="65"/>
  <c r="D96" i="65"/>
  <c r="D97" i="65"/>
  <c r="D98" i="65"/>
  <c r="D99" i="65"/>
  <c r="D100" i="65"/>
  <c r="D101" i="65"/>
  <c r="D102" i="65"/>
  <c r="D103" i="65"/>
  <c r="D104" i="65"/>
  <c r="D105" i="65"/>
  <c r="D106" i="65"/>
  <c r="D107" i="65"/>
  <c r="D108" i="65"/>
  <c r="D109" i="65"/>
  <c r="D110" i="65"/>
  <c r="D111" i="65"/>
  <c r="D112" i="65"/>
  <c r="D113" i="65"/>
  <c r="T115" i="65"/>
  <c r="BB115" i="65"/>
  <c r="Q117" i="65"/>
  <c r="O119" i="65"/>
  <c r="P117" i="65" s="1"/>
  <c r="O120" i="65"/>
  <c r="P120" i="65" s="1"/>
  <c r="E126" i="65"/>
  <c r="F126" i="65"/>
  <c r="G126" i="65"/>
  <c r="H126" i="65"/>
  <c r="I126" i="65"/>
  <c r="J126" i="65"/>
  <c r="K126" i="65"/>
  <c r="L126" i="65"/>
  <c r="M126" i="65"/>
  <c r="N126" i="65"/>
  <c r="O126" i="65"/>
  <c r="P126" i="65"/>
  <c r="Q126" i="65"/>
  <c r="R126" i="65"/>
  <c r="S126" i="65"/>
  <c r="T126" i="65"/>
  <c r="U126" i="65"/>
  <c r="V126" i="65"/>
  <c r="W126" i="65"/>
  <c r="X126" i="65"/>
  <c r="BB136" i="65"/>
  <c r="BC136" i="65"/>
  <c r="BD136" i="65"/>
  <c r="BE136" i="65"/>
  <c r="BG189" i="65"/>
  <c r="BI189" i="65"/>
  <c r="BC190" i="64"/>
  <c r="BA190" i="64"/>
  <c r="S7" i="64" s="1"/>
  <c r="AY136" i="64"/>
  <c r="AX136" i="64"/>
  <c r="AW136" i="64"/>
  <c r="AV136" i="64"/>
  <c r="U126" i="64"/>
  <c r="T126" i="64"/>
  <c r="S126" i="64"/>
  <c r="R126" i="64"/>
  <c r="Q126" i="64"/>
  <c r="P126" i="64"/>
  <c r="O126" i="64"/>
  <c r="N126" i="64"/>
  <c r="M126" i="64"/>
  <c r="L126" i="64"/>
  <c r="K126" i="64"/>
  <c r="J126" i="64"/>
  <c r="I126" i="64"/>
  <c r="H126" i="64"/>
  <c r="G126" i="64"/>
  <c r="F126" i="64"/>
  <c r="E126" i="64"/>
  <c r="AV115" i="64"/>
  <c r="O115" i="64"/>
  <c r="P115" i="64" s="1"/>
  <c r="O114" i="64"/>
  <c r="P114" i="64" s="1"/>
  <c r="Q112" i="64"/>
  <c r="P112" i="64"/>
  <c r="T110" i="64"/>
  <c r="U109" i="64"/>
  <c r="U108" i="64"/>
  <c r="D108" i="64"/>
  <c r="U107" i="64"/>
  <c r="D107" i="64"/>
  <c r="U106" i="64"/>
  <c r="D106" i="64"/>
  <c r="U105" i="64"/>
  <c r="D105" i="64"/>
  <c r="U104" i="64"/>
  <c r="D104" i="64"/>
  <c r="U103" i="64"/>
  <c r="D103" i="64"/>
  <c r="U102" i="64"/>
  <c r="D102" i="64"/>
  <c r="U101" i="64"/>
  <c r="D101" i="64"/>
  <c r="U100" i="64"/>
  <c r="D100" i="64"/>
  <c r="U99" i="64"/>
  <c r="D99" i="64"/>
  <c r="U98" i="64"/>
  <c r="D98" i="64"/>
  <c r="U97" i="64"/>
  <c r="D97" i="64"/>
  <c r="U96" i="64"/>
  <c r="D96" i="64"/>
  <c r="U95" i="64"/>
  <c r="D95" i="64"/>
  <c r="U94" i="64"/>
  <c r="D94" i="64"/>
  <c r="D93" i="64"/>
  <c r="U92" i="64"/>
  <c r="D92" i="64"/>
  <c r="D91" i="64"/>
  <c r="U90" i="64"/>
  <c r="D90" i="64"/>
  <c r="U89" i="64"/>
  <c r="D89" i="64"/>
  <c r="U88" i="64"/>
  <c r="D88" i="64"/>
  <c r="U87" i="64"/>
  <c r="D87" i="64"/>
  <c r="U86" i="64"/>
  <c r="D86" i="64"/>
  <c r="U85" i="64"/>
  <c r="D85" i="64"/>
  <c r="D84" i="64"/>
  <c r="D83" i="64"/>
  <c r="D82" i="64"/>
  <c r="D81" i="64"/>
  <c r="D80" i="64"/>
  <c r="D79" i="64"/>
  <c r="U76" i="64"/>
  <c r="T76" i="64"/>
  <c r="S76" i="64"/>
  <c r="R76" i="64"/>
  <c r="Q76" i="64"/>
  <c r="P76" i="64"/>
  <c r="O76" i="64"/>
  <c r="N76" i="64"/>
  <c r="M76" i="64"/>
  <c r="L76" i="64"/>
  <c r="K76" i="64"/>
  <c r="J76" i="64"/>
  <c r="I76" i="64"/>
  <c r="H76" i="64"/>
  <c r="G76" i="64"/>
  <c r="F76" i="64"/>
  <c r="E76" i="64"/>
  <c r="U75" i="64"/>
  <c r="T75" i="64"/>
  <c r="S75" i="64"/>
  <c r="R75" i="64"/>
  <c r="Q75" i="64"/>
  <c r="P75" i="64"/>
  <c r="O75" i="64"/>
  <c r="N75" i="64"/>
  <c r="M75" i="64"/>
  <c r="L75" i="64"/>
  <c r="K75" i="64"/>
  <c r="J75" i="64"/>
  <c r="I75" i="64"/>
  <c r="H75" i="64"/>
  <c r="G75" i="64"/>
  <c r="F75" i="64"/>
  <c r="E75" i="64"/>
  <c r="AW70" i="64"/>
  <c r="AW69" i="64"/>
  <c r="U69" i="64"/>
  <c r="AN67" i="64"/>
  <c r="AM67" i="64"/>
  <c r="AL67" i="64"/>
  <c r="AK67" i="64"/>
  <c r="AJ67" i="64"/>
  <c r="AI67" i="64"/>
  <c r="AH67" i="64"/>
  <c r="AG67" i="64"/>
  <c r="AF67" i="64"/>
  <c r="AE67" i="64"/>
  <c r="AD67" i="64"/>
  <c r="AC67" i="64"/>
  <c r="AB67" i="64"/>
  <c r="AA67" i="64"/>
  <c r="Z67" i="64"/>
  <c r="Y67" i="64"/>
  <c r="X67" i="64"/>
  <c r="U67" i="64"/>
  <c r="T67" i="64"/>
  <c r="S67" i="64"/>
  <c r="R67" i="64"/>
  <c r="Q67" i="64"/>
  <c r="P67" i="64"/>
  <c r="O67" i="64"/>
  <c r="N67" i="64"/>
  <c r="M67" i="64"/>
  <c r="L67" i="64"/>
  <c r="K67" i="64"/>
  <c r="J67" i="64"/>
  <c r="I67" i="64"/>
  <c r="H67" i="64"/>
  <c r="G67" i="64"/>
  <c r="F67" i="64"/>
  <c r="E67" i="64"/>
  <c r="S62" i="64"/>
  <c r="R62" i="64"/>
  <c r="L62" i="64"/>
  <c r="O62" i="64" s="1"/>
  <c r="G62" i="64"/>
  <c r="S61" i="64"/>
  <c r="R61" i="64"/>
  <c r="L61" i="64"/>
  <c r="U61" i="64" s="1"/>
  <c r="G61" i="64"/>
  <c r="D61" i="64"/>
  <c r="S60" i="64"/>
  <c r="R60" i="64"/>
  <c r="L60" i="64"/>
  <c r="G60" i="64"/>
  <c r="D60" i="64"/>
  <c r="S59" i="64"/>
  <c r="R59" i="64"/>
  <c r="L59" i="64"/>
  <c r="O59" i="64" s="1"/>
  <c r="G59" i="64"/>
  <c r="D59" i="64"/>
  <c r="S58" i="64"/>
  <c r="R58" i="64"/>
  <c r="L58" i="64"/>
  <c r="O58" i="64" s="1"/>
  <c r="Q58" i="64" s="1"/>
  <c r="G58" i="64"/>
  <c r="D58" i="64"/>
  <c r="S57" i="64"/>
  <c r="R57" i="64"/>
  <c r="L57" i="64"/>
  <c r="G57" i="64"/>
  <c r="D57" i="64"/>
  <c r="AH56" i="64"/>
  <c r="AM53" i="64" s="1"/>
  <c r="S56" i="64"/>
  <c r="R56" i="64"/>
  <c r="L56" i="64"/>
  <c r="G56" i="64"/>
  <c r="D56" i="64"/>
  <c r="AH55" i="64"/>
  <c r="AI53" i="64" s="1"/>
  <c r="S55" i="64"/>
  <c r="R55" i="64"/>
  <c r="L55" i="64"/>
  <c r="O55" i="64" s="1"/>
  <c r="G55" i="64"/>
  <c r="D55" i="64"/>
  <c r="S54" i="64"/>
  <c r="R54" i="64"/>
  <c r="L54" i="64"/>
  <c r="O54" i="64" s="1"/>
  <c r="Q54" i="64" s="1"/>
  <c r="G54" i="64"/>
  <c r="D54" i="64"/>
  <c r="AJ53" i="64"/>
  <c r="S53" i="64"/>
  <c r="R53" i="64"/>
  <c r="L53" i="64"/>
  <c r="U53" i="64" s="1"/>
  <c r="G53" i="64"/>
  <c r="D53" i="64"/>
  <c r="S52" i="64"/>
  <c r="R52" i="64"/>
  <c r="L52" i="64"/>
  <c r="U52" i="64" s="1"/>
  <c r="G52" i="64"/>
  <c r="D52" i="64"/>
  <c r="AM51" i="64"/>
  <c r="S51" i="64"/>
  <c r="R51" i="64"/>
  <c r="L51" i="64"/>
  <c r="O51" i="64" s="1"/>
  <c r="G51" i="64"/>
  <c r="D51" i="64"/>
  <c r="AN50" i="64"/>
  <c r="S50" i="64"/>
  <c r="R50" i="64"/>
  <c r="L50" i="64"/>
  <c r="O50" i="64" s="1"/>
  <c r="Q50" i="64" s="1"/>
  <c r="G50" i="64"/>
  <c r="D50" i="64"/>
  <c r="AN49" i="64"/>
  <c r="W49" i="64"/>
  <c r="S49" i="64"/>
  <c r="R49" i="64"/>
  <c r="L49" i="64"/>
  <c r="O49" i="64" s="1"/>
  <c r="Q49" i="64" s="1"/>
  <c r="G49" i="64"/>
  <c r="D49" i="64"/>
  <c r="AN48" i="64"/>
  <c r="W48" i="64"/>
  <c r="S48" i="64"/>
  <c r="R48" i="64"/>
  <c r="L48" i="64"/>
  <c r="G48" i="64"/>
  <c r="D48" i="64"/>
  <c r="AN47" i="64"/>
  <c r="W47" i="64"/>
  <c r="S47" i="64"/>
  <c r="R47" i="64"/>
  <c r="L47" i="64"/>
  <c r="G47" i="64"/>
  <c r="D47" i="64"/>
  <c r="AN46" i="64"/>
  <c r="W46" i="64"/>
  <c r="S46" i="64"/>
  <c r="R46" i="64"/>
  <c r="L46" i="64"/>
  <c r="U46" i="64" s="1"/>
  <c r="G46" i="64"/>
  <c r="D46" i="64"/>
  <c r="AN45" i="64"/>
  <c r="W45" i="64"/>
  <c r="S45" i="64"/>
  <c r="R45" i="64"/>
  <c r="L45" i="64"/>
  <c r="G45" i="64"/>
  <c r="D45" i="64"/>
  <c r="AN44" i="64"/>
  <c r="W44" i="64"/>
  <c r="S44" i="64"/>
  <c r="R44" i="64"/>
  <c r="L44" i="64"/>
  <c r="O44" i="64" s="1"/>
  <c r="G44" i="64"/>
  <c r="D44" i="64"/>
  <c r="AN43" i="64"/>
  <c r="W43" i="64"/>
  <c r="S43" i="64"/>
  <c r="R43" i="64"/>
  <c r="L43" i="64"/>
  <c r="O43" i="64" s="1"/>
  <c r="P43" i="64" s="1"/>
  <c r="G43" i="64"/>
  <c r="D43" i="64"/>
  <c r="AN42" i="64"/>
  <c r="W42" i="64"/>
  <c r="S42" i="64"/>
  <c r="R42" i="64"/>
  <c r="L42" i="64"/>
  <c r="O42" i="64" s="1"/>
  <c r="G42" i="64"/>
  <c r="D42" i="64"/>
  <c r="AN41" i="64"/>
  <c r="W41" i="64"/>
  <c r="S41" i="64"/>
  <c r="R41" i="64"/>
  <c r="L41" i="64"/>
  <c r="O41" i="64" s="1"/>
  <c r="Q41" i="64" s="1"/>
  <c r="G41" i="64"/>
  <c r="D41" i="64"/>
  <c r="AN40" i="64"/>
  <c r="W40" i="64"/>
  <c r="S40" i="64"/>
  <c r="R40" i="64"/>
  <c r="L40" i="64"/>
  <c r="U40" i="64" s="1"/>
  <c r="G40" i="64"/>
  <c r="D40" i="64"/>
  <c r="AN39" i="64"/>
  <c r="W39" i="64"/>
  <c r="S39" i="64"/>
  <c r="R39" i="64"/>
  <c r="L39" i="64"/>
  <c r="G39" i="64"/>
  <c r="D39" i="64"/>
  <c r="AN38" i="64"/>
  <c r="W38" i="64"/>
  <c r="S38" i="64"/>
  <c r="R38" i="64"/>
  <c r="L38" i="64"/>
  <c r="U38" i="64" s="1"/>
  <c r="G38" i="64"/>
  <c r="D38" i="64"/>
  <c r="AN37" i="64"/>
  <c r="W37" i="64"/>
  <c r="S37" i="64"/>
  <c r="R37" i="64"/>
  <c r="L37" i="64"/>
  <c r="O37" i="64" s="1"/>
  <c r="G37" i="64"/>
  <c r="D37" i="64"/>
  <c r="AN36" i="64"/>
  <c r="W36" i="64"/>
  <c r="S36" i="64"/>
  <c r="R36" i="64"/>
  <c r="L36" i="64"/>
  <c r="G36" i="64"/>
  <c r="D36" i="64"/>
  <c r="AN35" i="64"/>
  <c r="W35" i="64"/>
  <c r="S35" i="64"/>
  <c r="R35" i="64"/>
  <c r="L35" i="64"/>
  <c r="O35" i="64" s="1"/>
  <c r="P35" i="64" s="1"/>
  <c r="G35" i="64"/>
  <c r="D35" i="64"/>
  <c r="W34" i="64"/>
  <c r="S34" i="64"/>
  <c r="R34" i="64"/>
  <c r="L34" i="64"/>
  <c r="O34" i="64" s="1"/>
  <c r="U34" i="64" s="1"/>
  <c r="G34" i="64"/>
  <c r="D34" i="64"/>
  <c r="AN33" i="64"/>
  <c r="W33" i="64"/>
  <c r="S33" i="64"/>
  <c r="R33" i="64"/>
  <c r="L33" i="64"/>
  <c r="O33" i="64" s="1"/>
  <c r="G33" i="64"/>
  <c r="D33" i="64"/>
  <c r="W32" i="64"/>
  <c r="S32" i="64"/>
  <c r="R32" i="64"/>
  <c r="L32" i="64"/>
  <c r="G32" i="64"/>
  <c r="D32" i="64"/>
  <c r="AN31" i="64"/>
  <c r="W31" i="64"/>
  <c r="S31" i="64"/>
  <c r="R31" i="64"/>
  <c r="L31" i="64"/>
  <c r="G31" i="64"/>
  <c r="D31" i="64"/>
  <c r="AN30" i="64"/>
  <c r="W30" i="64"/>
  <c r="S30" i="64"/>
  <c r="R30" i="64"/>
  <c r="L30" i="64"/>
  <c r="G30" i="64"/>
  <c r="D30" i="64"/>
  <c r="AN29" i="64"/>
  <c r="W29" i="64"/>
  <c r="S29" i="64"/>
  <c r="R29" i="64"/>
  <c r="L29" i="64"/>
  <c r="O29" i="64" s="1"/>
  <c r="G29" i="64"/>
  <c r="D29" i="64"/>
  <c r="AN28" i="64"/>
  <c r="W28" i="64"/>
  <c r="S28" i="64"/>
  <c r="R28" i="64"/>
  <c r="L28" i="64"/>
  <c r="G28" i="64"/>
  <c r="D28" i="64"/>
  <c r="AN27" i="64"/>
  <c r="W27" i="64"/>
  <c r="S27" i="64"/>
  <c r="R27" i="64"/>
  <c r="L27" i="64"/>
  <c r="O27" i="64" s="1"/>
  <c r="P27" i="64" s="1"/>
  <c r="G27" i="64"/>
  <c r="D27" i="64"/>
  <c r="AN26" i="64"/>
  <c r="W26" i="64"/>
  <c r="S26" i="64"/>
  <c r="R26" i="64"/>
  <c r="L26" i="64"/>
  <c r="O26" i="64" s="1"/>
  <c r="U26" i="64" s="1"/>
  <c r="G26" i="64"/>
  <c r="D26" i="64"/>
  <c r="W25" i="64"/>
  <c r="S25" i="64"/>
  <c r="R25" i="64"/>
  <c r="L25" i="64"/>
  <c r="O25" i="64" s="1"/>
  <c r="U25" i="64" s="1"/>
  <c r="G25" i="64"/>
  <c r="D25" i="64"/>
  <c r="W24" i="64"/>
  <c r="S24" i="64"/>
  <c r="R24" i="64"/>
  <c r="L24" i="64"/>
  <c r="O24" i="64" s="1"/>
  <c r="G24" i="64"/>
  <c r="D24" i="64"/>
  <c r="W23" i="64"/>
  <c r="S23" i="64"/>
  <c r="R23" i="64"/>
  <c r="L23" i="64"/>
  <c r="G23" i="64"/>
  <c r="W22" i="64"/>
  <c r="W21" i="64"/>
  <c r="W20" i="64"/>
  <c r="U20" i="64"/>
  <c r="T20" i="64"/>
  <c r="S20" i="64"/>
  <c r="R20" i="64"/>
  <c r="Q20" i="64"/>
  <c r="P20" i="64"/>
  <c r="O20" i="64"/>
  <c r="N20" i="64"/>
  <c r="M20" i="64"/>
  <c r="L20" i="64"/>
  <c r="K20" i="64"/>
  <c r="J20" i="64"/>
  <c r="I20" i="64"/>
  <c r="H20" i="64"/>
  <c r="G20" i="64"/>
  <c r="F20" i="64"/>
  <c r="E20" i="64"/>
  <c r="U19" i="64"/>
  <c r="T19" i="64"/>
  <c r="S19" i="64"/>
  <c r="R19" i="64"/>
  <c r="Q19" i="64"/>
  <c r="P19" i="64"/>
  <c r="O19" i="64"/>
  <c r="N19" i="64"/>
  <c r="M19" i="64"/>
  <c r="L19" i="64"/>
  <c r="K19" i="64"/>
  <c r="J19" i="64"/>
  <c r="I19" i="64"/>
  <c r="H19" i="64"/>
  <c r="G19" i="64"/>
  <c r="F19" i="64"/>
  <c r="E19" i="64"/>
  <c r="AN17" i="64"/>
  <c r="AM17" i="64"/>
  <c r="AL17" i="64"/>
  <c r="AK17" i="64"/>
  <c r="AJ17" i="64"/>
  <c r="AI17" i="64"/>
  <c r="AH17" i="64"/>
  <c r="AG17" i="64"/>
  <c r="AF17" i="64"/>
  <c r="AE17" i="64"/>
  <c r="AD17" i="64"/>
  <c r="AC17" i="64"/>
  <c r="AB17" i="64"/>
  <c r="AA17" i="64"/>
  <c r="Z17" i="64"/>
  <c r="Y17" i="64"/>
  <c r="X17" i="64"/>
  <c r="AN16" i="64"/>
  <c r="AM16" i="64"/>
  <c r="AL16" i="64"/>
  <c r="AK16" i="64"/>
  <c r="AJ16" i="64"/>
  <c r="AI16" i="64"/>
  <c r="AH16" i="64"/>
  <c r="AG16" i="64"/>
  <c r="AF16" i="64"/>
  <c r="AE16" i="64"/>
  <c r="AD16" i="64"/>
  <c r="AC16" i="64"/>
  <c r="AB16" i="64"/>
  <c r="AA16" i="64"/>
  <c r="Z16" i="64"/>
  <c r="Y16" i="64"/>
  <c r="X16" i="64"/>
  <c r="Q15" i="64"/>
  <c r="AN10" i="64"/>
  <c r="U10" i="64"/>
  <c r="E8" i="64"/>
  <c r="BB7" i="64"/>
  <c r="BB6" i="64"/>
  <c r="AJ6" i="64"/>
  <c r="Q6" i="64"/>
  <c r="BC1" i="64"/>
  <c r="BB1" i="64"/>
  <c r="A1" i="64"/>
  <c r="A1" i="63"/>
  <c r="AV1" i="63"/>
  <c r="AW1" i="63"/>
  <c r="AV6" i="63"/>
  <c r="K7" i="63"/>
  <c r="AA7" i="63"/>
  <c r="E8" i="63"/>
  <c r="R10" i="63"/>
  <c r="AH10" i="63"/>
  <c r="P15" i="63"/>
  <c r="U16" i="63"/>
  <c r="V16" i="63"/>
  <c r="W16" i="63"/>
  <c r="X16" i="63"/>
  <c r="Y16" i="63"/>
  <c r="Z16" i="63"/>
  <c r="AA16" i="63"/>
  <c r="AB16" i="63"/>
  <c r="AC16" i="63"/>
  <c r="AD16" i="63"/>
  <c r="AE16" i="63"/>
  <c r="AF16" i="63"/>
  <c r="AG16" i="63"/>
  <c r="AH16" i="63"/>
  <c r="U17" i="63"/>
  <c r="V17" i="63"/>
  <c r="W17" i="63"/>
  <c r="X17" i="63"/>
  <c r="Y17" i="63"/>
  <c r="Z17" i="63"/>
  <c r="AA17" i="63"/>
  <c r="AB17" i="63"/>
  <c r="AC17" i="63"/>
  <c r="AD17" i="63"/>
  <c r="AE17" i="63"/>
  <c r="AF17" i="63"/>
  <c r="AG17" i="63"/>
  <c r="AH17" i="63"/>
  <c r="E19" i="63"/>
  <c r="F19" i="63"/>
  <c r="G19" i="63"/>
  <c r="H19" i="63"/>
  <c r="I19" i="63"/>
  <c r="J19" i="63"/>
  <c r="K19" i="63"/>
  <c r="L19" i="63"/>
  <c r="M19" i="63"/>
  <c r="N19" i="63"/>
  <c r="O19" i="63"/>
  <c r="P19" i="63"/>
  <c r="Q19" i="63"/>
  <c r="R19" i="63"/>
  <c r="E20" i="63"/>
  <c r="F20" i="63"/>
  <c r="G20" i="63"/>
  <c r="H20" i="63"/>
  <c r="I20" i="63"/>
  <c r="J20" i="63"/>
  <c r="K20" i="63"/>
  <c r="L20" i="63"/>
  <c r="M20" i="63"/>
  <c r="N20" i="63"/>
  <c r="O20" i="63"/>
  <c r="P20" i="63"/>
  <c r="Q20" i="63"/>
  <c r="R20" i="63"/>
  <c r="T20" i="63"/>
  <c r="T21" i="63"/>
  <c r="T22" i="63"/>
  <c r="G23" i="63"/>
  <c r="L23" i="63"/>
  <c r="O23" i="63"/>
  <c r="P23" i="63" s="1"/>
  <c r="Q23" i="63"/>
  <c r="R23" i="63"/>
  <c r="T23" i="63"/>
  <c r="D24" i="63"/>
  <c r="G24" i="63"/>
  <c r="L24" i="63"/>
  <c r="O24" i="63" s="1"/>
  <c r="P24" i="63" s="1"/>
  <c r="Q24" i="63"/>
  <c r="R24" i="63"/>
  <c r="T24" i="63"/>
  <c r="D25" i="63"/>
  <c r="G25" i="63"/>
  <c r="L25" i="63"/>
  <c r="O25" i="63" s="1"/>
  <c r="P25" i="63" s="1"/>
  <c r="Q25" i="63"/>
  <c r="R25" i="63"/>
  <c r="T25" i="63"/>
  <c r="D26" i="63"/>
  <c r="G26" i="63"/>
  <c r="L26" i="63"/>
  <c r="O26" i="63"/>
  <c r="P26" i="63"/>
  <c r="Q26" i="63"/>
  <c r="R26" i="63"/>
  <c r="T26" i="63"/>
  <c r="D27" i="63"/>
  <c r="G27" i="63"/>
  <c r="L27" i="63"/>
  <c r="O27" i="63" s="1"/>
  <c r="P27" i="63" s="1"/>
  <c r="Q27" i="63"/>
  <c r="R27" i="63"/>
  <c r="T27" i="63"/>
  <c r="D28" i="63"/>
  <c r="G28" i="63"/>
  <c r="L28" i="63"/>
  <c r="O28" i="63"/>
  <c r="P28" i="63"/>
  <c r="Q28" i="63"/>
  <c r="R28" i="63"/>
  <c r="T28" i="63"/>
  <c r="D29" i="63"/>
  <c r="G29" i="63"/>
  <c r="L29" i="63"/>
  <c r="O29" i="63" s="1"/>
  <c r="P29" i="63" s="1"/>
  <c r="Q29" i="63"/>
  <c r="R29" i="63"/>
  <c r="T29" i="63"/>
  <c r="D30" i="63"/>
  <c r="G30" i="63"/>
  <c r="L30" i="63"/>
  <c r="O30" i="63" s="1"/>
  <c r="P30" i="63" s="1"/>
  <c r="Q30" i="63"/>
  <c r="R30" i="63"/>
  <c r="T30" i="63"/>
  <c r="D31" i="63"/>
  <c r="G31" i="63"/>
  <c r="L31" i="63"/>
  <c r="O31" i="63"/>
  <c r="P31" i="63" s="1"/>
  <c r="Q31" i="63"/>
  <c r="R31" i="63"/>
  <c r="T31" i="63"/>
  <c r="D32" i="63"/>
  <c r="G32" i="63"/>
  <c r="L32" i="63"/>
  <c r="O32" i="63"/>
  <c r="P32" i="63" s="1"/>
  <c r="Q32" i="63"/>
  <c r="R32" i="63"/>
  <c r="T32" i="63"/>
  <c r="D33" i="63"/>
  <c r="G33" i="63"/>
  <c r="L33" i="63"/>
  <c r="O33" i="63" s="1"/>
  <c r="P33" i="63" s="1"/>
  <c r="Q33" i="63"/>
  <c r="R33" i="63"/>
  <c r="T33" i="63"/>
  <c r="D34" i="63"/>
  <c r="G34" i="63"/>
  <c r="L34" i="63"/>
  <c r="O34" i="63"/>
  <c r="P34" i="63"/>
  <c r="Q34" i="63"/>
  <c r="R34" i="63"/>
  <c r="T34" i="63"/>
  <c r="D35" i="63"/>
  <c r="G35" i="63"/>
  <c r="L35" i="63"/>
  <c r="O35" i="63" s="1"/>
  <c r="P35" i="63" s="1"/>
  <c r="Q35" i="63"/>
  <c r="R35" i="63"/>
  <c r="T35" i="63"/>
  <c r="D36" i="63"/>
  <c r="G36" i="63"/>
  <c r="L36" i="63"/>
  <c r="O36" i="63" s="1"/>
  <c r="P36" i="63" s="1"/>
  <c r="Q36" i="63"/>
  <c r="R36" i="63"/>
  <c r="T36" i="63"/>
  <c r="D37" i="63"/>
  <c r="G37" i="63"/>
  <c r="L37" i="63"/>
  <c r="O37" i="63" s="1"/>
  <c r="P37" i="63" s="1"/>
  <c r="Q37" i="63"/>
  <c r="R37" i="63"/>
  <c r="T37" i="63"/>
  <c r="D38" i="63"/>
  <c r="G38" i="63"/>
  <c r="L38" i="63"/>
  <c r="O38" i="63" s="1"/>
  <c r="P38" i="63" s="1"/>
  <c r="Q38" i="63"/>
  <c r="R38" i="63"/>
  <c r="T38" i="63"/>
  <c r="D39" i="63"/>
  <c r="G39" i="63"/>
  <c r="L39" i="63"/>
  <c r="O39" i="63"/>
  <c r="P39" i="63" s="1"/>
  <c r="Q39" i="63"/>
  <c r="R39" i="63"/>
  <c r="T39" i="63"/>
  <c r="D40" i="63"/>
  <c r="G40" i="63"/>
  <c r="L40" i="63"/>
  <c r="O40" i="63" s="1"/>
  <c r="P40" i="63" s="1"/>
  <c r="Q40" i="63"/>
  <c r="R40" i="63"/>
  <c r="T40" i="63"/>
  <c r="D41" i="63"/>
  <c r="G41" i="63"/>
  <c r="L41" i="63"/>
  <c r="O41" i="63" s="1"/>
  <c r="P41" i="63" s="1"/>
  <c r="Q41" i="63"/>
  <c r="R41" i="63"/>
  <c r="T41" i="63"/>
  <c r="D42" i="63"/>
  <c r="G42" i="63"/>
  <c r="L42" i="63"/>
  <c r="O42" i="63"/>
  <c r="P42" i="63"/>
  <c r="Q42" i="63"/>
  <c r="R42" i="63"/>
  <c r="T42" i="63"/>
  <c r="D43" i="63"/>
  <c r="G43" i="63"/>
  <c r="L43" i="63"/>
  <c r="O43" i="63" s="1"/>
  <c r="P43" i="63" s="1"/>
  <c r="Q43" i="63"/>
  <c r="R43" i="63"/>
  <c r="T43" i="63"/>
  <c r="D44" i="63"/>
  <c r="G44" i="63"/>
  <c r="L44" i="63"/>
  <c r="O44" i="63"/>
  <c r="P44" i="63"/>
  <c r="Q44" i="63"/>
  <c r="R44" i="63"/>
  <c r="T44" i="63"/>
  <c r="D45" i="63"/>
  <c r="G45" i="63"/>
  <c r="L45" i="63"/>
  <c r="O45" i="63"/>
  <c r="P45" i="63" s="1"/>
  <c r="Q45" i="63"/>
  <c r="R45" i="63"/>
  <c r="T45" i="63"/>
  <c r="D46" i="63"/>
  <c r="G46" i="63"/>
  <c r="L46" i="63"/>
  <c r="O46" i="63" s="1"/>
  <c r="P46" i="63" s="1"/>
  <c r="Q46" i="63"/>
  <c r="R46" i="63"/>
  <c r="T46" i="63"/>
  <c r="D47" i="63"/>
  <c r="G47" i="63"/>
  <c r="L47" i="63"/>
  <c r="O47" i="63"/>
  <c r="P47" i="63" s="1"/>
  <c r="Q47" i="63"/>
  <c r="R47" i="63"/>
  <c r="T47" i="63"/>
  <c r="D48" i="63"/>
  <c r="G48" i="63"/>
  <c r="L48" i="63"/>
  <c r="O48" i="63"/>
  <c r="P48" i="63" s="1"/>
  <c r="Q48" i="63"/>
  <c r="R48" i="63"/>
  <c r="T48" i="63"/>
  <c r="D49" i="63"/>
  <c r="G49" i="63"/>
  <c r="L49" i="63"/>
  <c r="O49" i="63" s="1"/>
  <c r="P49" i="63" s="1"/>
  <c r="Q49" i="63"/>
  <c r="R49" i="63"/>
  <c r="T49" i="63"/>
  <c r="D50" i="63"/>
  <c r="G50" i="63"/>
  <c r="L50" i="63"/>
  <c r="O50" i="63"/>
  <c r="P50" i="63"/>
  <c r="Q50" i="63"/>
  <c r="R50" i="63"/>
  <c r="T50" i="63"/>
  <c r="D51" i="63"/>
  <c r="G51" i="63"/>
  <c r="L51" i="63"/>
  <c r="O51" i="63" s="1"/>
  <c r="P51" i="63" s="1"/>
  <c r="Q51" i="63"/>
  <c r="R51" i="63"/>
  <c r="T51" i="63"/>
  <c r="D52" i="63"/>
  <c r="G52" i="63"/>
  <c r="L52" i="63"/>
  <c r="O52" i="63"/>
  <c r="P52" i="63"/>
  <c r="Q52" i="63"/>
  <c r="R52" i="63"/>
  <c r="T52" i="63"/>
  <c r="D53" i="63"/>
  <c r="G53" i="63"/>
  <c r="L53" i="63"/>
  <c r="O53" i="63" s="1"/>
  <c r="P53" i="63" s="1"/>
  <c r="Q53" i="63"/>
  <c r="R53" i="63"/>
  <c r="T53" i="63"/>
  <c r="D54" i="63"/>
  <c r="G54" i="63"/>
  <c r="L54" i="63"/>
  <c r="O54" i="63" s="1"/>
  <c r="P54" i="63" s="1"/>
  <c r="Q54" i="63"/>
  <c r="R54" i="63"/>
  <c r="T54" i="63"/>
  <c r="D55" i="63"/>
  <c r="G55" i="63"/>
  <c r="L55" i="63"/>
  <c r="O55" i="63"/>
  <c r="P55" i="63" s="1"/>
  <c r="Q55" i="63"/>
  <c r="R55" i="63"/>
  <c r="T55" i="63"/>
  <c r="D56" i="63"/>
  <c r="G56" i="63"/>
  <c r="L56" i="63"/>
  <c r="O56" i="63" s="1"/>
  <c r="P56" i="63" s="1"/>
  <c r="Q56" i="63"/>
  <c r="R56" i="63"/>
  <c r="T56" i="63"/>
  <c r="D57" i="63"/>
  <c r="G57" i="63"/>
  <c r="L57" i="63"/>
  <c r="O57" i="63" s="1"/>
  <c r="P57" i="63" s="1"/>
  <c r="Q57" i="63"/>
  <c r="R57" i="63"/>
  <c r="T57" i="63"/>
  <c r="D58" i="63"/>
  <c r="G58" i="63"/>
  <c r="L58" i="63"/>
  <c r="O58" i="63"/>
  <c r="P58" i="63"/>
  <c r="Q58" i="63"/>
  <c r="R58" i="63"/>
  <c r="T58" i="63"/>
  <c r="D59" i="63"/>
  <c r="G59" i="63"/>
  <c r="L59" i="63"/>
  <c r="O59" i="63" s="1"/>
  <c r="P59" i="63" s="1"/>
  <c r="Q59" i="63"/>
  <c r="R59" i="63"/>
  <c r="D60" i="63"/>
  <c r="G60" i="63"/>
  <c r="L60" i="63"/>
  <c r="O60" i="63" s="1"/>
  <c r="P60" i="63" s="1"/>
  <c r="Q60" i="63"/>
  <c r="R60" i="63"/>
  <c r="AH60" i="63"/>
  <c r="D61" i="63"/>
  <c r="G61" i="63"/>
  <c r="L61" i="63"/>
  <c r="O61" i="63"/>
  <c r="P61" i="63" s="1"/>
  <c r="Q61" i="63"/>
  <c r="R61" i="63"/>
  <c r="G62" i="63"/>
  <c r="L62" i="63"/>
  <c r="O62" i="63"/>
  <c r="P62" i="63" s="1"/>
  <c r="Q62" i="63"/>
  <c r="R62" i="63"/>
  <c r="E67" i="63"/>
  <c r="F67" i="63"/>
  <c r="G67" i="63"/>
  <c r="H67" i="63"/>
  <c r="I67" i="63"/>
  <c r="J67" i="63"/>
  <c r="K67" i="63"/>
  <c r="L67" i="63"/>
  <c r="M67" i="63"/>
  <c r="N67" i="63"/>
  <c r="O67" i="63"/>
  <c r="P67" i="63"/>
  <c r="Q67" i="63"/>
  <c r="R67" i="63"/>
  <c r="U67" i="63"/>
  <c r="V67" i="63"/>
  <c r="W67" i="63"/>
  <c r="X67" i="63"/>
  <c r="Y67" i="63"/>
  <c r="Z67" i="63"/>
  <c r="AA67" i="63"/>
  <c r="AB67" i="63"/>
  <c r="AC67" i="63"/>
  <c r="AD67" i="63"/>
  <c r="AE67" i="63"/>
  <c r="AF67" i="63"/>
  <c r="AG67" i="63"/>
  <c r="AH67" i="63"/>
  <c r="R69" i="63"/>
  <c r="AQ69" i="63"/>
  <c r="AQ70" i="63"/>
  <c r="E75" i="63"/>
  <c r="F75" i="63"/>
  <c r="G75" i="63"/>
  <c r="H75" i="63"/>
  <c r="I75" i="63"/>
  <c r="J75" i="63"/>
  <c r="K75" i="63"/>
  <c r="L75" i="63"/>
  <c r="M75" i="63"/>
  <c r="N75" i="63"/>
  <c r="O75" i="63"/>
  <c r="P75" i="63"/>
  <c r="Q75" i="63"/>
  <c r="R75" i="63"/>
  <c r="E76" i="63"/>
  <c r="F76" i="63"/>
  <c r="G76" i="63"/>
  <c r="H76" i="63"/>
  <c r="I76" i="63"/>
  <c r="J76" i="63"/>
  <c r="K76" i="63"/>
  <c r="L76" i="63"/>
  <c r="M76" i="63"/>
  <c r="N76" i="63"/>
  <c r="O76" i="63"/>
  <c r="P76" i="63"/>
  <c r="Q76" i="63"/>
  <c r="R76" i="63"/>
  <c r="D79" i="63"/>
  <c r="D80" i="63"/>
  <c r="D81" i="63"/>
  <c r="D82" i="63"/>
  <c r="D83" i="63"/>
  <c r="D84" i="63"/>
  <c r="D85" i="63"/>
  <c r="D86" i="63"/>
  <c r="D87" i="63"/>
  <c r="D88" i="63"/>
  <c r="D89" i="63"/>
  <c r="D90" i="63"/>
  <c r="D91" i="63"/>
  <c r="D92" i="63"/>
  <c r="D93" i="63"/>
  <c r="D94" i="63"/>
  <c r="D95" i="63"/>
  <c r="D96" i="63"/>
  <c r="D97" i="63"/>
  <c r="D98" i="63"/>
  <c r="D99" i="63"/>
  <c r="D100" i="63"/>
  <c r="D101" i="63"/>
  <c r="D102" i="63"/>
  <c r="D103" i="63"/>
  <c r="D104" i="63"/>
  <c r="D105" i="63"/>
  <c r="D106" i="63"/>
  <c r="D107" i="63"/>
  <c r="D108" i="63"/>
  <c r="D109" i="63"/>
  <c r="D110" i="63"/>
  <c r="D111" i="63"/>
  <c r="D112" i="63"/>
  <c r="D113" i="63"/>
  <c r="D114" i="63"/>
  <c r="D115" i="63"/>
  <c r="AP115" i="63"/>
  <c r="D116" i="63"/>
  <c r="D117" i="63"/>
  <c r="R119" i="63"/>
  <c r="E126" i="63"/>
  <c r="F126" i="63"/>
  <c r="G126" i="63"/>
  <c r="H126" i="63"/>
  <c r="I126" i="63"/>
  <c r="J126" i="63"/>
  <c r="K126" i="63"/>
  <c r="L126" i="63"/>
  <c r="M126" i="63"/>
  <c r="N126" i="63"/>
  <c r="O126" i="63"/>
  <c r="P126" i="63"/>
  <c r="Q126" i="63"/>
  <c r="R126" i="63"/>
  <c r="AP136" i="63"/>
  <c r="AQ136" i="63"/>
  <c r="AR136" i="63"/>
  <c r="AS136" i="63"/>
  <c r="AU187" i="63"/>
  <c r="AW187" i="63"/>
  <c r="A1" i="62"/>
  <c r="AV1" i="62"/>
  <c r="AW1" i="62"/>
  <c r="AW3" i="62"/>
  <c r="AV6" i="62"/>
  <c r="K7" i="62"/>
  <c r="P7" i="62"/>
  <c r="AA7" i="62"/>
  <c r="AF7" i="62"/>
  <c r="AV7" i="62"/>
  <c r="E8" i="62"/>
  <c r="R10" i="62"/>
  <c r="AH10" i="62"/>
  <c r="P15" i="62"/>
  <c r="U16" i="62"/>
  <c r="V16" i="62"/>
  <c r="W16" i="62"/>
  <c r="X16" i="62"/>
  <c r="Y16" i="62"/>
  <c r="Z16" i="62"/>
  <c r="AA16" i="62"/>
  <c r="AB16" i="62"/>
  <c r="AC16" i="62"/>
  <c r="AD16" i="62"/>
  <c r="AE16" i="62"/>
  <c r="AF16" i="62"/>
  <c r="AG16" i="62"/>
  <c r="AH16" i="62"/>
  <c r="U17" i="62"/>
  <c r="V17" i="62"/>
  <c r="W17" i="62"/>
  <c r="X17" i="62"/>
  <c r="Y17" i="62"/>
  <c r="Z17" i="62"/>
  <c r="AA17" i="62"/>
  <c r="AB17" i="62"/>
  <c r="AC17" i="62"/>
  <c r="AD17" i="62"/>
  <c r="AE17" i="62"/>
  <c r="AF17" i="62"/>
  <c r="AG17" i="62"/>
  <c r="AH17" i="62"/>
  <c r="E19" i="62"/>
  <c r="F19" i="62"/>
  <c r="G19" i="62"/>
  <c r="H19" i="62"/>
  <c r="I19" i="62"/>
  <c r="J19" i="62"/>
  <c r="K19" i="62"/>
  <c r="L19" i="62"/>
  <c r="M19" i="62"/>
  <c r="N19" i="62"/>
  <c r="O19" i="62"/>
  <c r="P19" i="62"/>
  <c r="Q19" i="62"/>
  <c r="R19" i="62"/>
  <c r="E20" i="62"/>
  <c r="F20" i="62"/>
  <c r="G20" i="62"/>
  <c r="H20" i="62"/>
  <c r="I20" i="62"/>
  <c r="J20" i="62"/>
  <c r="K20" i="62"/>
  <c r="L20" i="62"/>
  <c r="M20" i="62"/>
  <c r="N20" i="62"/>
  <c r="O20" i="62"/>
  <c r="P20" i="62"/>
  <c r="Q20" i="62"/>
  <c r="R20" i="62"/>
  <c r="T20" i="62"/>
  <c r="Z14" i="62" s="1"/>
  <c r="T21" i="62"/>
  <c r="T22" i="62"/>
  <c r="G23" i="62"/>
  <c r="L23" i="62"/>
  <c r="Q23" i="62"/>
  <c r="R23" i="62"/>
  <c r="T23" i="62"/>
  <c r="D24" i="62"/>
  <c r="J14" i="62" s="1"/>
  <c r="G24" i="62"/>
  <c r="L24" i="62"/>
  <c r="O24" i="62" s="1"/>
  <c r="P24" i="62" s="1"/>
  <c r="Q24" i="62"/>
  <c r="R24" i="62"/>
  <c r="T24" i="62"/>
  <c r="D25" i="62"/>
  <c r="G25" i="62"/>
  <c r="L25" i="62"/>
  <c r="O25" i="62"/>
  <c r="P25" i="62"/>
  <c r="Q25" i="62"/>
  <c r="R25" i="62"/>
  <c r="T25" i="62"/>
  <c r="D26" i="62"/>
  <c r="G26" i="62"/>
  <c r="L26" i="62"/>
  <c r="O26" i="62" s="1"/>
  <c r="P26" i="62" s="1"/>
  <c r="Q26" i="62"/>
  <c r="R26" i="62"/>
  <c r="T26" i="62"/>
  <c r="D27" i="62"/>
  <c r="G27" i="62"/>
  <c r="L27" i="62"/>
  <c r="O27" i="62"/>
  <c r="P27" i="62"/>
  <c r="Q27" i="62"/>
  <c r="R27" i="62"/>
  <c r="T27" i="62"/>
  <c r="D28" i="62"/>
  <c r="G28" i="62"/>
  <c r="L28" i="62"/>
  <c r="O28" i="62" s="1"/>
  <c r="P28" i="62" s="1"/>
  <c r="Q28" i="62"/>
  <c r="R28" i="62"/>
  <c r="T28" i="62"/>
  <c r="D29" i="62"/>
  <c r="G29" i="62"/>
  <c r="L29" i="62"/>
  <c r="O29" i="62"/>
  <c r="P29" i="62"/>
  <c r="Q29" i="62"/>
  <c r="R29" i="62"/>
  <c r="D30" i="62"/>
  <c r="G30" i="62"/>
  <c r="L30" i="62"/>
  <c r="O30" i="62"/>
  <c r="P30" i="62"/>
  <c r="Q30" i="62"/>
  <c r="R30" i="62"/>
  <c r="D31" i="62"/>
  <c r="G31" i="62"/>
  <c r="L31" i="62"/>
  <c r="O31" i="62"/>
  <c r="P31" i="62"/>
  <c r="Q31" i="62"/>
  <c r="R31" i="62"/>
  <c r="G32" i="62"/>
  <c r="L32" i="62"/>
  <c r="O32" i="62" s="1"/>
  <c r="P32" i="62" s="1"/>
  <c r="Q32" i="62"/>
  <c r="R32" i="62"/>
  <c r="E37" i="62"/>
  <c r="F37" i="62"/>
  <c r="G37" i="62"/>
  <c r="H37" i="62"/>
  <c r="I37" i="62"/>
  <c r="J37" i="62"/>
  <c r="K37" i="62"/>
  <c r="L37" i="62"/>
  <c r="M37" i="62"/>
  <c r="N37" i="62"/>
  <c r="O37" i="62"/>
  <c r="P37" i="62"/>
  <c r="Q37" i="62"/>
  <c r="R37" i="62"/>
  <c r="U37" i="62"/>
  <c r="V37" i="62"/>
  <c r="W37" i="62"/>
  <c r="X37" i="62"/>
  <c r="Y37" i="62"/>
  <c r="Z37" i="62"/>
  <c r="AA37" i="62"/>
  <c r="AB37" i="62"/>
  <c r="AC37" i="62"/>
  <c r="AD37" i="62"/>
  <c r="AE37" i="62"/>
  <c r="AF37" i="62"/>
  <c r="AG37" i="62"/>
  <c r="AH37" i="62"/>
  <c r="R39" i="62"/>
  <c r="E45" i="62"/>
  <c r="F45" i="62"/>
  <c r="G45" i="62"/>
  <c r="H45" i="62"/>
  <c r="I45" i="62"/>
  <c r="J45" i="62"/>
  <c r="K45" i="62"/>
  <c r="L45" i="62"/>
  <c r="M45" i="62"/>
  <c r="N45" i="62"/>
  <c r="O45" i="62"/>
  <c r="P45" i="62"/>
  <c r="Q45" i="62"/>
  <c r="R45" i="62"/>
  <c r="E46" i="62"/>
  <c r="F46" i="62"/>
  <c r="G46" i="62"/>
  <c r="H46" i="62"/>
  <c r="I46" i="62"/>
  <c r="J46" i="62"/>
  <c r="K46" i="62"/>
  <c r="L46" i="62"/>
  <c r="M46" i="62"/>
  <c r="N46" i="62"/>
  <c r="O46" i="62"/>
  <c r="P46" i="62"/>
  <c r="Q46" i="62"/>
  <c r="R46" i="62"/>
  <c r="D49" i="62"/>
  <c r="K43" i="62" s="1"/>
  <c r="D50" i="62"/>
  <c r="D51" i="62"/>
  <c r="D52" i="62"/>
  <c r="D53" i="62"/>
  <c r="D54" i="62"/>
  <c r="D55" i="62"/>
  <c r="D56" i="62"/>
  <c r="D57" i="62"/>
  <c r="E66" i="62"/>
  <c r="F66" i="62"/>
  <c r="G66" i="62"/>
  <c r="H66" i="62"/>
  <c r="I66" i="62"/>
  <c r="J66" i="62"/>
  <c r="K66" i="62"/>
  <c r="L66" i="62"/>
  <c r="M66" i="62"/>
  <c r="N66" i="62"/>
  <c r="O66" i="62"/>
  <c r="P66" i="62"/>
  <c r="Q66" i="62"/>
  <c r="R66" i="62"/>
  <c r="AQ69" i="62"/>
  <c r="AQ70" i="62"/>
  <c r="AP115" i="62"/>
  <c r="AP136" i="62"/>
  <c r="AQ136" i="62"/>
  <c r="AR136" i="62"/>
  <c r="AS136" i="62"/>
  <c r="AU139" i="62"/>
  <c r="AW139" i="62"/>
  <c r="AF37" i="59"/>
  <c r="AE37" i="59"/>
  <c r="AD37" i="59"/>
  <c r="AC37" i="59"/>
  <c r="AB37" i="59"/>
  <c r="AA37" i="59"/>
  <c r="Z37" i="59"/>
  <c r="Y37" i="59"/>
  <c r="X37" i="59"/>
  <c r="W37" i="59"/>
  <c r="V37" i="59"/>
  <c r="U37" i="59"/>
  <c r="T37" i="59"/>
  <c r="AB33" i="59"/>
  <c r="S30" i="59"/>
  <c r="S29" i="59"/>
  <c r="S28" i="59"/>
  <c r="S27" i="59"/>
  <c r="S26" i="59"/>
  <c r="S25" i="59"/>
  <c r="S24" i="59"/>
  <c r="S23" i="59"/>
  <c r="S22" i="59"/>
  <c r="S21" i="59"/>
  <c r="S20" i="59"/>
  <c r="Z14" i="59" s="1"/>
  <c r="AF17" i="59"/>
  <c r="AE17" i="59"/>
  <c r="AD17" i="59"/>
  <c r="AC17" i="59"/>
  <c r="AB17" i="59"/>
  <c r="AA17" i="59"/>
  <c r="Z17" i="59"/>
  <c r="Y17" i="59"/>
  <c r="X17" i="59"/>
  <c r="W17" i="59"/>
  <c r="V17" i="59"/>
  <c r="U17" i="59"/>
  <c r="T17" i="59"/>
  <c r="AF16" i="59"/>
  <c r="AE16" i="59"/>
  <c r="AD16" i="59"/>
  <c r="AC16" i="59"/>
  <c r="AB16" i="59"/>
  <c r="AA16" i="59"/>
  <c r="Z16" i="59"/>
  <c r="Y16" i="59"/>
  <c r="X16" i="59"/>
  <c r="W16" i="59"/>
  <c r="V16" i="59"/>
  <c r="U16" i="59"/>
  <c r="T16" i="59"/>
  <c r="AF10" i="59"/>
  <c r="Q66" i="59"/>
  <c r="P66" i="59"/>
  <c r="O66" i="59"/>
  <c r="N66" i="59"/>
  <c r="M66" i="59"/>
  <c r="L66" i="59"/>
  <c r="K66" i="59"/>
  <c r="J66" i="59"/>
  <c r="I66" i="59"/>
  <c r="H66" i="59"/>
  <c r="G66" i="59"/>
  <c r="F66" i="59"/>
  <c r="E66" i="59"/>
  <c r="D59" i="59"/>
  <c r="D58" i="59"/>
  <c r="D57" i="59"/>
  <c r="D56" i="59"/>
  <c r="D55" i="59"/>
  <c r="D54" i="59"/>
  <c r="D53" i="59"/>
  <c r="D52" i="59"/>
  <c r="J43" i="59" s="1"/>
  <c r="D51" i="59"/>
  <c r="D50" i="59"/>
  <c r="D49" i="59"/>
  <c r="K43" i="59" s="1"/>
  <c r="Q46" i="59"/>
  <c r="P46" i="59"/>
  <c r="O46" i="59"/>
  <c r="N46" i="59"/>
  <c r="M46" i="59"/>
  <c r="L46" i="59"/>
  <c r="K46" i="59"/>
  <c r="J46" i="59"/>
  <c r="I46" i="59"/>
  <c r="H46" i="59"/>
  <c r="G46" i="59"/>
  <c r="F46" i="59"/>
  <c r="E46" i="59"/>
  <c r="Q45" i="59"/>
  <c r="P45" i="59"/>
  <c r="O45" i="59"/>
  <c r="N45" i="59"/>
  <c r="M45" i="59"/>
  <c r="L45" i="59"/>
  <c r="K45" i="59"/>
  <c r="J45" i="59"/>
  <c r="I45" i="59"/>
  <c r="H45" i="59"/>
  <c r="G45" i="59"/>
  <c r="F45" i="59"/>
  <c r="E45" i="59"/>
  <c r="Q39" i="59"/>
  <c r="A1" i="61"/>
  <c r="AQ1" i="61"/>
  <c r="AR1" i="61"/>
  <c r="AQ6" i="61"/>
  <c r="K7" i="61"/>
  <c r="Z7" i="61"/>
  <c r="AQ7" i="61"/>
  <c r="E8" i="61"/>
  <c r="Q10" i="61"/>
  <c r="AF10" i="61"/>
  <c r="Q15" i="61"/>
  <c r="T16" i="61"/>
  <c r="U16" i="61"/>
  <c r="V16" i="61"/>
  <c r="W16" i="61"/>
  <c r="X16" i="61"/>
  <c r="Y16" i="61"/>
  <c r="Z16" i="61"/>
  <c r="AA16" i="61"/>
  <c r="AB16" i="61"/>
  <c r="AC16" i="61"/>
  <c r="AD16" i="61"/>
  <c r="AE16" i="61"/>
  <c r="AF16" i="61"/>
  <c r="T17" i="61"/>
  <c r="U17" i="61"/>
  <c r="V17" i="61"/>
  <c r="W17" i="61"/>
  <c r="X17" i="61"/>
  <c r="Y17" i="61"/>
  <c r="Z17" i="61"/>
  <c r="AA17" i="61"/>
  <c r="AB17" i="61"/>
  <c r="AC17" i="61"/>
  <c r="AD17" i="61"/>
  <c r="AE17" i="61"/>
  <c r="AF17" i="61"/>
  <c r="E19" i="61"/>
  <c r="F19" i="61"/>
  <c r="G19" i="61"/>
  <c r="H19" i="61"/>
  <c r="I19" i="61"/>
  <c r="J19" i="61"/>
  <c r="K19" i="61"/>
  <c r="L19" i="61"/>
  <c r="M19" i="61"/>
  <c r="N19" i="61"/>
  <c r="O19" i="61"/>
  <c r="P19" i="61"/>
  <c r="Q19" i="61"/>
  <c r="E20" i="61"/>
  <c r="F20" i="61"/>
  <c r="G20" i="61"/>
  <c r="H20" i="61"/>
  <c r="I20" i="61"/>
  <c r="J20" i="61"/>
  <c r="K20" i="61"/>
  <c r="L20" i="61"/>
  <c r="M20" i="61"/>
  <c r="N20" i="61"/>
  <c r="O20" i="61"/>
  <c r="P20" i="61"/>
  <c r="Q20" i="61"/>
  <c r="S20" i="61"/>
  <c r="S21" i="61"/>
  <c r="S22" i="61"/>
  <c r="G23" i="61"/>
  <c r="L23" i="61"/>
  <c r="O23" i="61" s="1"/>
  <c r="P23" i="61"/>
  <c r="Q23" i="61"/>
  <c r="S23" i="61"/>
  <c r="D24" i="61"/>
  <c r="G24" i="61"/>
  <c r="L24" i="61"/>
  <c r="O24" i="61" s="1"/>
  <c r="P24" i="61"/>
  <c r="Q24" i="61"/>
  <c r="S24" i="61"/>
  <c r="D25" i="61"/>
  <c r="G25" i="61"/>
  <c r="L25" i="61"/>
  <c r="O25" i="61" s="1"/>
  <c r="P25" i="61"/>
  <c r="Q25" i="61"/>
  <c r="S25" i="61"/>
  <c r="D26" i="61"/>
  <c r="G26" i="61"/>
  <c r="L26" i="61"/>
  <c r="O26" i="61" s="1"/>
  <c r="P26" i="61"/>
  <c r="Q26" i="61"/>
  <c r="S26" i="61"/>
  <c r="D27" i="61"/>
  <c r="G27" i="61"/>
  <c r="L27" i="61"/>
  <c r="O27" i="61" s="1"/>
  <c r="P27" i="61"/>
  <c r="Q27" i="61"/>
  <c r="S27" i="61"/>
  <c r="D28" i="61"/>
  <c r="G28" i="61"/>
  <c r="L28" i="61"/>
  <c r="O28" i="61" s="1"/>
  <c r="P28" i="61"/>
  <c r="Q28" i="61"/>
  <c r="S28" i="61"/>
  <c r="D29" i="61"/>
  <c r="G29" i="61"/>
  <c r="L29" i="61"/>
  <c r="O29" i="61"/>
  <c r="P29" i="61"/>
  <c r="Q29" i="61"/>
  <c r="S29" i="61"/>
  <c r="D30" i="61"/>
  <c r="G30" i="61"/>
  <c r="L30" i="61"/>
  <c r="O30" i="61" s="1"/>
  <c r="P30" i="61"/>
  <c r="Q30" i="61"/>
  <c r="S30" i="61"/>
  <c r="D31" i="61"/>
  <c r="G31" i="61"/>
  <c r="L31" i="61"/>
  <c r="O31" i="61"/>
  <c r="P31" i="61"/>
  <c r="Q31" i="61"/>
  <c r="S31" i="61"/>
  <c r="D32" i="61"/>
  <c r="G32" i="61"/>
  <c r="L32" i="61"/>
  <c r="O32" i="61" s="1"/>
  <c r="P32" i="61"/>
  <c r="Q32" i="61"/>
  <c r="S32" i="61"/>
  <c r="D33" i="61"/>
  <c r="G33" i="61"/>
  <c r="L33" i="61"/>
  <c r="O33" i="61" s="1"/>
  <c r="P33" i="61"/>
  <c r="Q33" i="61"/>
  <c r="S33" i="61"/>
  <c r="D34" i="61"/>
  <c r="G34" i="61"/>
  <c r="L34" i="61"/>
  <c r="O34" i="61" s="1"/>
  <c r="P34" i="61"/>
  <c r="Q34" i="61"/>
  <c r="S34" i="61"/>
  <c r="D35" i="61"/>
  <c r="G35" i="61"/>
  <c r="L35" i="61"/>
  <c r="O35" i="61" s="1"/>
  <c r="P35" i="61"/>
  <c r="Q35" i="61"/>
  <c r="S35" i="61"/>
  <c r="D36" i="61"/>
  <c r="G36" i="61"/>
  <c r="L36" i="61"/>
  <c r="O36" i="61" s="1"/>
  <c r="P36" i="61"/>
  <c r="Q36" i="61"/>
  <c r="S36" i="61"/>
  <c r="D37" i="61"/>
  <c r="G37" i="61"/>
  <c r="L37" i="61"/>
  <c r="O37" i="61" s="1"/>
  <c r="P37" i="61"/>
  <c r="Q37" i="61"/>
  <c r="S37" i="61"/>
  <c r="D38" i="61"/>
  <c r="G38" i="61"/>
  <c r="L38" i="61"/>
  <c r="O38" i="61"/>
  <c r="P38" i="61"/>
  <c r="Q38" i="61"/>
  <c r="S38" i="61"/>
  <c r="D39" i="61"/>
  <c r="G39" i="61"/>
  <c r="L39" i="61"/>
  <c r="O39" i="61" s="1"/>
  <c r="P39" i="61"/>
  <c r="Q39" i="61"/>
  <c r="S39" i="61"/>
  <c r="D40" i="61"/>
  <c r="G40" i="61"/>
  <c r="L40" i="61"/>
  <c r="O40" i="61"/>
  <c r="P40" i="61"/>
  <c r="Q40" i="61"/>
  <c r="S40" i="61"/>
  <c r="D41" i="61"/>
  <c r="G41" i="61"/>
  <c r="L41" i="61"/>
  <c r="O41" i="61" s="1"/>
  <c r="P41" i="61"/>
  <c r="Q41" i="61"/>
  <c r="S41" i="61"/>
  <c r="D42" i="61"/>
  <c r="G42" i="61"/>
  <c r="L42" i="61"/>
  <c r="O42" i="61"/>
  <c r="P42" i="61"/>
  <c r="Q42" i="61"/>
  <c r="S42" i="61"/>
  <c r="D43" i="61"/>
  <c r="G43" i="61"/>
  <c r="L43" i="61"/>
  <c r="O43" i="61" s="1"/>
  <c r="P43" i="61"/>
  <c r="Q43" i="61"/>
  <c r="S43" i="61"/>
  <c r="D44" i="61"/>
  <c r="G44" i="61"/>
  <c r="L44" i="61"/>
  <c r="O44" i="61" s="1"/>
  <c r="P44" i="61"/>
  <c r="Q44" i="61"/>
  <c r="S44" i="61"/>
  <c r="D45" i="61"/>
  <c r="G45" i="61"/>
  <c r="L45" i="61"/>
  <c r="O45" i="61"/>
  <c r="P45" i="61"/>
  <c r="Q45" i="61"/>
  <c r="S45" i="61"/>
  <c r="D46" i="61"/>
  <c r="G46" i="61"/>
  <c r="L46" i="61"/>
  <c r="O46" i="61"/>
  <c r="P46" i="61"/>
  <c r="Q46" i="61"/>
  <c r="S46" i="61"/>
  <c r="D47" i="61"/>
  <c r="G47" i="61"/>
  <c r="L47" i="61"/>
  <c r="O47" i="61"/>
  <c r="P47" i="61"/>
  <c r="Q47" i="61"/>
  <c r="S47" i="61"/>
  <c r="D48" i="61"/>
  <c r="G48" i="61"/>
  <c r="L48" i="61"/>
  <c r="O48" i="61" s="1"/>
  <c r="P48" i="61"/>
  <c r="Q48" i="61"/>
  <c r="S48" i="61"/>
  <c r="D49" i="61"/>
  <c r="G49" i="61"/>
  <c r="L49" i="61"/>
  <c r="O49" i="61"/>
  <c r="P49" i="61"/>
  <c r="Q49" i="61"/>
  <c r="S49" i="61"/>
  <c r="D50" i="61"/>
  <c r="G50" i="61"/>
  <c r="L50" i="61"/>
  <c r="O50" i="61" s="1"/>
  <c r="P50" i="61"/>
  <c r="Q50" i="61"/>
  <c r="S50" i="61"/>
  <c r="D51" i="61"/>
  <c r="G51" i="61"/>
  <c r="L51" i="61"/>
  <c r="O51" i="61" s="1"/>
  <c r="P51" i="61"/>
  <c r="Q51" i="61"/>
  <c r="S51" i="61"/>
  <c r="D52" i="61"/>
  <c r="G52" i="61"/>
  <c r="L52" i="61"/>
  <c r="O52" i="61" s="1"/>
  <c r="P52" i="61"/>
  <c r="Q52" i="61"/>
  <c r="S52" i="61"/>
  <c r="D53" i="61"/>
  <c r="G53" i="61"/>
  <c r="L53" i="61"/>
  <c r="O53" i="61" s="1"/>
  <c r="P53" i="61"/>
  <c r="Q53" i="61"/>
  <c r="S53" i="61"/>
  <c r="D54" i="61"/>
  <c r="G54" i="61"/>
  <c r="L54" i="61"/>
  <c r="O54" i="61" s="1"/>
  <c r="P54" i="61"/>
  <c r="Q54" i="61"/>
  <c r="S54" i="61"/>
  <c r="D55" i="61"/>
  <c r="G55" i="61"/>
  <c r="L55" i="61"/>
  <c r="O55" i="61" s="1"/>
  <c r="P55" i="61"/>
  <c r="Q55" i="61"/>
  <c r="S55" i="61"/>
  <c r="D56" i="61"/>
  <c r="G56" i="61"/>
  <c r="L56" i="61"/>
  <c r="O56" i="61"/>
  <c r="P56" i="61"/>
  <c r="Q56" i="61"/>
  <c r="S56" i="61"/>
  <c r="D57" i="61"/>
  <c r="G57" i="61"/>
  <c r="L57" i="61"/>
  <c r="O57" i="61" s="1"/>
  <c r="P57" i="61"/>
  <c r="Q57" i="61"/>
  <c r="S57" i="61"/>
  <c r="D58" i="61"/>
  <c r="G58" i="61"/>
  <c r="L58" i="61"/>
  <c r="O58" i="61"/>
  <c r="P58" i="61"/>
  <c r="Q58" i="61"/>
  <c r="S58" i="61"/>
  <c r="D59" i="61"/>
  <c r="G59" i="61"/>
  <c r="L59" i="61"/>
  <c r="O59" i="61" s="1"/>
  <c r="P59" i="61"/>
  <c r="Q59" i="61"/>
  <c r="S59" i="61"/>
  <c r="D60" i="61"/>
  <c r="G60" i="61"/>
  <c r="L60" i="61"/>
  <c r="O60" i="61" s="1"/>
  <c r="P60" i="61"/>
  <c r="Q60" i="61"/>
  <c r="S60" i="61"/>
  <c r="D61" i="61"/>
  <c r="G61" i="61"/>
  <c r="L61" i="61"/>
  <c r="O61" i="61" s="1"/>
  <c r="P61" i="61"/>
  <c r="Q61" i="61"/>
  <c r="G62" i="61"/>
  <c r="L62" i="61"/>
  <c r="O62" i="61" s="1"/>
  <c r="P62" i="61"/>
  <c r="Q62" i="61"/>
  <c r="AB63" i="61"/>
  <c r="E67" i="61"/>
  <c r="F67" i="61"/>
  <c r="G67" i="61"/>
  <c r="H67" i="61"/>
  <c r="I67" i="61"/>
  <c r="J67" i="61"/>
  <c r="K67" i="61"/>
  <c r="L67" i="61"/>
  <c r="M67" i="61"/>
  <c r="N67" i="61"/>
  <c r="O67" i="61"/>
  <c r="P67" i="61"/>
  <c r="Q67" i="61"/>
  <c r="T67" i="61"/>
  <c r="U67" i="61"/>
  <c r="V67" i="61"/>
  <c r="W67" i="61"/>
  <c r="X67" i="61"/>
  <c r="Y67" i="61"/>
  <c r="Z67" i="61"/>
  <c r="AA67" i="61"/>
  <c r="AB67" i="61"/>
  <c r="AC67" i="61"/>
  <c r="AD67" i="61"/>
  <c r="AE67" i="61"/>
  <c r="AF67" i="61"/>
  <c r="Q69" i="61"/>
  <c r="AL69" i="61"/>
  <c r="AL70" i="61"/>
  <c r="E75" i="61"/>
  <c r="F75" i="61"/>
  <c r="G75" i="61"/>
  <c r="H75" i="61"/>
  <c r="I75" i="61"/>
  <c r="J75" i="61"/>
  <c r="K75" i="61"/>
  <c r="L75" i="61"/>
  <c r="M75" i="61"/>
  <c r="N75" i="61"/>
  <c r="O75" i="61"/>
  <c r="P75" i="61"/>
  <c r="Q75" i="61"/>
  <c r="E76" i="61"/>
  <c r="F76" i="61"/>
  <c r="G76" i="61"/>
  <c r="H76" i="61"/>
  <c r="I76" i="61"/>
  <c r="J76" i="61"/>
  <c r="K76" i="61"/>
  <c r="L76" i="61"/>
  <c r="M76" i="61"/>
  <c r="N76" i="61"/>
  <c r="O76" i="61"/>
  <c r="P76" i="61"/>
  <c r="Q76" i="61"/>
  <c r="D79" i="61"/>
  <c r="D80" i="61"/>
  <c r="D81" i="61"/>
  <c r="D82" i="61"/>
  <c r="D83" i="61"/>
  <c r="D84" i="61"/>
  <c r="D85" i="61"/>
  <c r="D86" i="61"/>
  <c r="D87" i="61"/>
  <c r="D88" i="61"/>
  <c r="D89" i="61"/>
  <c r="D90" i="61"/>
  <c r="D91" i="61"/>
  <c r="D92" i="61"/>
  <c r="D93" i="61"/>
  <c r="D94" i="61"/>
  <c r="D95" i="61"/>
  <c r="D96" i="61"/>
  <c r="D97" i="61"/>
  <c r="D98" i="61"/>
  <c r="D99" i="61"/>
  <c r="D100" i="61"/>
  <c r="D101" i="61"/>
  <c r="D102" i="61"/>
  <c r="D103" i="61"/>
  <c r="D104" i="61"/>
  <c r="D105" i="61"/>
  <c r="D106" i="61"/>
  <c r="D107" i="61"/>
  <c r="D108" i="61"/>
  <c r="D109" i="61"/>
  <c r="D110" i="61"/>
  <c r="D111" i="61"/>
  <c r="D112" i="61"/>
  <c r="D113" i="61"/>
  <c r="D114" i="61"/>
  <c r="D115" i="61"/>
  <c r="AK115" i="61"/>
  <c r="D116" i="61"/>
  <c r="D117" i="61"/>
  <c r="D118" i="61"/>
  <c r="D119" i="61"/>
  <c r="M122" i="61"/>
  <c r="E126" i="61"/>
  <c r="F126" i="61"/>
  <c r="G126" i="61"/>
  <c r="H126" i="61"/>
  <c r="I126" i="61"/>
  <c r="J126" i="61"/>
  <c r="K126" i="61"/>
  <c r="L126" i="61"/>
  <c r="M126" i="61"/>
  <c r="N126" i="61"/>
  <c r="O126" i="61"/>
  <c r="P126" i="61"/>
  <c r="Q126" i="61"/>
  <c r="AK136" i="61"/>
  <c r="AL136" i="61"/>
  <c r="AM136" i="61"/>
  <c r="AN136" i="61"/>
  <c r="AP189" i="61"/>
  <c r="O7" i="61" s="1"/>
  <c r="AR189" i="61"/>
  <c r="A1" i="60"/>
  <c r="AQ1" i="60"/>
  <c r="AR1" i="60"/>
  <c r="AQ6" i="60"/>
  <c r="K7" i="60"/>
  <c r="Z7" i="60"/>
  <c r="AQ7" i="60"/>
  <c r="E8" i="60"/>
  <c r="Q10" i="60"/>
  <c r="AF10" i="60"/>
  <c r="Q15" i="60"/>
  <c r="T16" i="60"/>
  <c r="U16" i="60"/>
  <c r="V16" i="60"/>
  <c r="W16" i="60"/>
  <c r="X16" i="60"/>
  <c r="Y16" i="60"/>
  <c r="Z16" i="60"/>
  <c r="AA16" i="60"/>
  <c r="AB16" i="60"/>
  <c r="AC16" i="60"/>
  <c r="AD16" i="60"/>
  <c r="AE16" i="60"/>
  <c r="AF16" i="60"/>
  <c r="T17" i="60"/>
  <c r="U17" i="60"/>
  <c r="V17" i="60"/>
  <c r="W17" i="60"/>
  <c r="X17" i="60"/>
  <c r="Y17" i="60"/>
  <c r="Z17" i="60"/>
  <c r="AA17" i="60"/>
  <c r="AB17" i="60"/>
  <c r="AC17" i="60"/>
  <c r="AD17" i="60"/>
  <c r="AE17" i="60"/>
  <c r="AF17" i="60"/>
  <c r="E19" i="60"/>
  <c r="F19" i="60"/>
  <c r="G19" i="60"/>
  <c r="H19" i="60"/>
  <c r="I19" i="60"/>
  <c r="J19" i="60"/>
  <c r="K19" i="60"/>
  <c r="L19" i="60"/>
  <c r="M19" i="60"/>
  <c r="N19" i="60"/>
  <c r="O19" i="60"/>
  <c r="P19" i="60"/>
  <c r="Q19" i="60"/>
  <c r="E20" i="60"/>
  <c r="F20" i="60"/>
  <c r="G20" i="60"/>
  <c r="H20" i="60"/>
  <c r="I20" i="60"/>
  <c r="J20" i="60"/>
  <c r="K20" i="60"/>
  <c r="L20" i="60"/>
  <c r="M20" i="60"/>
  <c r="N20" i="60"/>
  <c r="O20" i="60"/>
  <c r="P20" i="60"/>
  <c r="Q20" i="60"/>
  <c r="S20" i="60"/>
  <c r="S21" i="60"/>
  <c r="S22" i="60"/>
  <c r="G23" i="60"/>
  <c r="L23" i="60"/>
  <c r="O23" i="60" s="1"/>
  <c r="P23" i="60"/>
  <c r="Q23" i="60"/>
  <c r="S23" i="60"/>
  <c r="D24" i="60"/>
  <c r="G24" i="60"/>
  <c r="L24" i="60"/>
  <c r="O24" i="60" s="1"/>
  <c r="P24" i="60"/>
  <c r="Q24" i="60"/>
  <c r="S24" i="60"/>
  <c r="D25" i="60"/>
  <c r="G25" i="60"/>
  <c r="L25" i="60"/>
  <c r="O25" i="60" s="1"/>
  <c r="P25" i="60"/>
  <c r="Q25" i="60"/>
  <c r="S25" i="60"/>
  <c r="D26" i="60"/>
  <c r="G26" i="60"/>
  <c r="L26" i="60"/>
  <c r="O26" i="60" s="1"/>
  <c r="P26" i="60"/>
  <c r="Q26" i="60"/>
  <c r="S26" i="60"/>
  <c r="D27" i="60"/>
  <c r="G27" i="60"/>
  <c r="L27" i="60"/>
  <c r="O27" i="60" s="1"/>
  <c r="P27" i="60"/>
  <c r="Q27" i="60"/>
  <c r="S27" i="60"/>
  <c r="D28" i="60"/>
  <c r="G28" i="60"/>
  <c r="L28" i="60"/>
  <c r="O28" i="60" s="1"/>
  <c r="P28" i="60"/>
  <c r="Q28" i="60"/>
  <c r="S28" i="60"/>
  <c r="D29" i="60"/>
  <c r="G29" i="60"/>
  <c r="L29" i="60"/>
  <c r="O29" i="60" s="1"/>
  <c r="P29" i="60"/>
  <c r="Q29" i="60"/>
  <c r="S29" i="60"/>
  <c r="D30" i="60"/>
  <c r="G30" i="60"/>
  <c r="L30" i="60"/>
  <c r="O30" i="60"/>
  <c r="P30" i="60"/>
  <c r="Q30" i="60"/>
  <c r="S30" i="60"/>
  <c r="D31" i="60"/>
  <c r="G31" i="60"/>
  <c r="L31" i="60"/>
  <c r="O31" i="60" s="1"/>
  <c r="P31" i="60"/>
  <c r="Q31" i="60"/>
  <c r="S31" i="60"/>
  <c r="D32" i="60"/>
  <c r="G32" i="60"/>
  <c r="L32" i="60"/>
  <c r="O32" i="60" s="1"/>
  <c r="P32" i="60"/>
  <c r="Q32" i="60"/>
  <c r="S32" i="60"/>
  <c r="D33" i="60"/>
  <c r="G33" i="60"/>
  <c r="L33" i="60"/>
  <c r="O33" i="60" s="1"/>
  <c r="P33" i="60"/>
  <c r="Q33" i="60"/>
  <c r="S33" i="60"/>
  <c r="D34" i="60"/>
  <c r="G34" i="60"/>
  <c r="L34" i="60"/>
  <c r="O34" i="60" s="1"/>
  <c r="P34" i="60"/>
  <c r="Q34" i="60"/>
  <c r="S34" i="60"/>
  <c r="D35" i="60"/>
  <c r="G35" i="60"/>
  <c r="L35" i="60"/>
  <c r="O35" i="60" s="1"/>
  <c r="P35" i="60"/>
  <c r="Q35" i="60"/>
  <c r="S35" i="60"/>
  <c r="D36" i="60"/>
  <c r="G36" i="60"/>
  <c r="L36" i="60"/>
  <c r="O36" i="60" s="1"/>
  <c r="P36" i="60"/>
  <c r="Q36" i="60"/>
  <c r="S36" i="60"/>
  <c r="D37" i="60"/>
  <c r="G37" i="60"/>
  <c r="L37" i="60"/>
  <c r="O37" i="60"/>
  <c r="P37" i="60"/>
  <c r="Q37" i="60"/>
  <c r="S37" i="60"/>
  <c r="D38" i="60"/>
  <c r="G38" i="60"/>
  <c r="L38" i="60"/>
  <c r="O38" i="60" s="1"/>
  <c r="P38" i="60"/>
  <c r="Q38" i="60"/>
  <c r="S38" i="60"/>
  <c r="D39" i="60"/>
  <c r="G39" i="60"/>
  <c r="L39" i="60"/>
  <c r="O39" i="60"/>
  <c r="P39" i="60"/>
  <c r="Q39" i="60"/>
  <c r="S39" i="60"/>
  <c r="D40" i="60"/>
  <c r="G40" i="60"/>
  <c r="L40" i="60"/>
  <c r="O40" i="60" s="1"/>
  <c r="P40" i="60"/>
  <c r="Q40" i="60"/>
  <c r="S40" i="60"/>
  <c r="D41" i="60"/>
  <c r="G41" i="60"/>
  <c r="L41" i="60"/>
  <c r="O41" i="60" s="1"/>
  <c r="P41" i="60"/>
  <c r="Q41" i="60"/>
  <c r="G42" i="60"/>
  <c r="L42" i="60"/>
  <c r="O42" i="60" s="1"/>
  <c r="P42" i="60"/>
  <c r="Q42" i="60"/>
  <c r="AB43" i="60"/>
  <c r="E47" i="60"/>
  <c r="F47" i="60"/>
  <c r="G47" i="60"/>
  <c r="H47" i="60"/>
  <c r="I47" i="60"/>
  <c r="J47" i="60"/>
  <c r="K47" i="60"/>
  <c r="L47" i="60"/>
  <c r="M47" i="60"/>
  <c r="N47" i="60"/>
  <c r="O47" i="60"/>
  <c r="P47" i="60"/>
  <c r="Q47" i="60"/>
  <c r="T47" i="60"/>
  <c r="U47" i="60"/>
  <c r="V47" i="60"/>
  <c r="W47" i="60"/>
  <c r="X47" i="60"/>
  <c r="Y47" i="60"/>
  <c r="Z47" i="60"/>
  <c r="AA47" i="60"/>
  <c r="AB47" i="60"/>
  <c r="AC47" i="60"/>
  <c r="AD47" i="60"/>
  <c r="AE47" i="60"/>
  <c r="AF47" i="60"/>
  <c r="Q49" i="60"/>
  <c r="E55" i="60"/>
  <c r="F55" i="60"/>
  <c r="G55" i="60"/>
  <c r="H55" i="60"/>
  <c r="I55" i="60"/>
  <c r="J55" i="60"/>
  <c r="K55" i="60"/>
  <c r="L55" i="60"/>
  <c r="M55" i="60"/>
  <c r="N55" i="60"/>
  <c r="O55" i="60"/>
  <c r="P55" i="60"/>
  <c r="Q55" i="60"/>
  <c r="E56" i="60"/>
  <c r="F56" i="60"/>
  <c r="G56" i="60"/>
  <c r="H56" i="60"/>
  <c r="I56" i="60"/>
  <c r="J56" i="60"/>
  <c r="K56" i="60"/>
  <c r="L56" i="60"/>
  <c r="M56" i="60"/>
  <c r="N56" i="60"/>
  <c r="O56" i="60"/>
  <c r="P56" i="60"/>
  <c r="Q56" i="60"/>
  <c r="D59" i="60"/>
  <c r="D60" i="60"/>
  <c r="D61" i="60"/>
  <c r="D62" i="60"/>
  <c r="D63" i="60"/>
  <c r="D64" i="60"/>
  <c r="D65" i="60"/>
  <c r="D66" i="60"/>
  <c r="D67" i="60"/>
  <c r="D68" i="60"/>
  <c r="D69" i="60"/>
  <c r="AL69" i="60"/>
  <c r="D70" i="60"/>
  <c r="AL70" i="60"/>
  <c r="D71" i="60"/>
  <c r="D72" i="60"/>
  <c r="D73" i="60"/>
  <c r="D74" i="60"/>
  <c r="D75" i="60"/>
  <c r="D76" i="60"/>
  <c r="D77" i="60"/>
  <c r="D78" i="60"/>
  <c r="D79" i="60"/>
  <c r="M82" i="60"/>
  <c r="E86" i="60"/>
  <c r="F86" i="60"/>
  <c r="G86" i="60"/>
  <c r="H86" i="60"/>
  <c r="I86" i="60"/>
  <c r="J86" i="60"/>
  <c r="K86" i="60"/>
  <c r="L86" i="60"/>
  <c r="M86" i="60"/>
  <c r="N86" i="60"/>
  <c r="O86" i="60"/>
  <c r="P86" i="60"/>
  <c r="Q86" i="60"/>
  <c r="AK115" i="60"/>
  <c r="AK136" i="60"/>
  <c r="AL136" i="60"/>
  <c r="AM136" i="60"/>
  <c r="AN136" i="60"/>
  <c r="AP149" i="60"/>
  <c r="AR149" i="60"/>
  <c r="A1" i="59"/>
  <c r="AQ1" i="59"/>
  <c r="AR1" i="59"/>
  <c r="AQ6" i="59"/>
  <c r="K7" i="59"/>
  <c r="Z7" i="59"/>
  <c r="AD7" i="59"/>
  <c r="AQ7" i="59"/>
  <c r="E8" i="59"/>
  <c r="Q10" i="59"/>
  <c r="Q15" i="59"/>
  <c r="E19" i="59"/>
  <c r="F19" i="59"/>
  <c r="G19" i="59"/>
  <c r="H19" i="59"/>
  <c r="I19" i="59"/>
  <c r="J19" i="59"/>
  <c r="K19" i="59"/>
  <c r="L19" i="59"/>
  <c r="M19" i="59"/>
  <c r="N19" i="59"/>
  <c r="O19" i="59"/>
  <c r="P19" i="59"/>
  <c r="Q19" i="59"/>
  <c r="E20" i="59"/>
  <c r="F20" i="59"/>
  <c r="G20" i="59"/>
  <c r="H20" i="59"/>
  <c r="I20" i="59"/>
  <c r="J20" i="59"/>
  <c r="K20" i="59"/>
  <c r="L20" i="59"/>
  <c r="M20" i="59"/>
  <c r="N20" i="59"/>
  <c r="O20" i="59"/>
  <c r="P20" i="59"/>
  <c r="Q20" i="59"/>
  <c r="G23" i="59"/>
  <c r="L23" i="59"/>
  <c r="O23" i="59" s="1"/>
  <c r="P23" i="59"/>
  <c r="Q23" i="59"/>
  <c r="D24" i="59"/>
  <c r="J14" i="59" s="1"/>
  <c r="G24" i="59"/>
  <c r="L24" i="59"/>
  <c r="O24" i="59"/>
  <c r="P24" i="59"/>
  <c r="Q24" i="59"/>
  <c r="D25" i="59"/>
  <c r="K15" i="59" s="1"/>
  <c r="P7" i="59" s="1"/>
  <c r="G25" i="59"/>
  <c r="L25" i="59"/>
  <c r="O25" i="59"/>
  <c r="P25" i="59"/>
  <c r="Q25" i="59"/>
  <c r="D26" i="59"/>
  <c r="G26" i="59"/>
  <c r="L26" i="59"/>
  <c r="O26" i="59" s="1"/>
  <c r="P26" i="59"/>
  <c r="Q26" i="59"/>
  <c r="D27" i="59"/>
  <c r="G27" i="59"/>
  <c r="L27" i="59"/>
  <c r="O27" i="59" s="1"/>
  <c r="P27" i="59"/>
  <c r="Q27" i="59"/>
  <c r="D28" i="59"/>
  <c r="G28" i="59"/>
  <c r="L28" i="59"/>
  <c r="P28" i="59"/>
  <c r="Q28" i="59"/>
  <c r="D29" i="59"/>
  <c r="G29" i="59"/>
  <c r="L29" i="59"/>
  <c r="O29" i="59" s="1"/>
  <c r="P29" i="59"/>
  <c r="Q29" i="59"/>
  <c r="D30" i="59"/>
  <c r="G30" i="59"/>
  <c r="L30" i="59"/>
  <c r="O30" i="59"/>
  <c r="P30" i="59"/>
  <c r="Q30" i="59"/>
  <c r="D31" i="59"/>
  <c r="G31" i="59"/>
  <c r="L31" i="59"/>
  <c r="O31" i="59" s="1"/>
  <c r="P31" i="59"/>
  <c r="Q31" i="59"/>
  <c r="G32" i="59"/>
  <c r="L32" i="59"/>
  <c r="O32" i="59"/>
  <c r="P32" i="59"/>
  <c r="Q32" i="59"/>
  <c r="E37" i="59"/>
  <c r="F37" i="59"/>
  <c r="G37" i="59"/>
  <c r="H37" i="59"/>
  <c r="I37" i="59"/>
  <c r="J37" i="59"/>
  <c r="K37" i="59"/>
  <c r="L37" i="59"/>
  <c r="M37" i="59"/>
  <c r="N37" i="59"/>
  <c r="O37" i="59"/>
  <c r="P37" i="59"/>
  <c r="Q37" i="59"/>
  <c r="AL69" i="59"/>
  <c r="AL70" i="59"/>
  <c r="AK115" i="59"/>
  <c r="AK136" i="59"/>
  <c r="AL136" i="59"/>
  <c r="AM136" i="59"/>
  <c r="AN136" i="59"/>
  <c r="AP139" i="59"/>
  <c r="AR3" i="59" s="1"/>
  <c r="AR139" i="59"/>
  <c r="BF4" i="83" l="1"/>
  <c r="BF3" i="83"/>
  <c r="BF5" i="83"/>
  <c r="AP4" i="79"/>
  <c r="AP5" i="79"/>
  <c r="AP3" i="79"/>
  <c r="T150" i="78"/>
  <c r="AO5" i="78" s="1"/>
  <c r="T109" i="78"/>
  <c r="T191" i="78"/>
  <c r="J81" i="65"/>
  <c r="J82" i="65" s="1"/>
  <c r="AF21" i="65"/>
  <c r="AF22" i="65" s="1"/>
  <c r="AE21" i="17"/>
  <c r="J82" i="17"/>
  <c r="AC21" i="64"/>
  <c r="J80" i="64"/>
  <c r="U80" i="64" s="1"/>
  <c r="Z23" i="23"/>
  <c r="Z29" i="23" s="1"/>
  <c r="J62" i="23"/>
  <c r="J68" i="23" s="1"/>
  <c r="Z23" i="63"/>
  <c r="Z29" i="63" s="1"/>
  <c r="J81" i="63"/>
  <c r="J82" i="63" s="1"/>
  <c r="Z23" i="62"/>
  <c r="J52" i="62"/>
  <c r="Y22" i="61"/>
  <c r="Y23" i="61" s="1"/>
  <c r="Y24" i="61" s="1"/>
  <c r="J83" i="61"/>
  <c r="J63" i="60"/>
  <c r="J64" i="60" s="1"/>
  <c r="J67" i="60" s="1"/>
  <c r="Y22" i="60"/>
  <c r="Y23" i="60" s="1"/>
  <c r="Y22" i="59"/>
  <c r="Y23" i="59" s="1"/>
  <c r="Y24" i="59" s="1"/>
  <c r="J52" i="59"/>
  <c r="J53" i="59" s="1"/>
  <c r="J54" i="59" s="1"/>
  <c r="P89" i="69"/>
  <c r="B95" i="69"/>
  <c r="C93" i="69" s="1"/>
  <c r="P87" i="69"/>
  <c r="M176" i="69"/>
  <c r="P91" i="69"/>
  <c r="C91" i="69"/>
  <c r="T60" i="65"/>
  <c r="S60" i="65"/>
  <c r="Q60" i="65"/>
  <c r="P159" i="65"/>
  <c r="Q159" i="65" s="1"/>
  <c r="S159" i="65"/>
  <c r="T159" i="65" s="1"/>
  <c r="S167" i="65"/>
  <c r="Q167" i="65"/>
  <c r="T167" i="65"/>
  <c r="P167" i="65"/>
  <c r="T141" i="65"/>
  <c r="O181" i="65"/>
  <c r="S141" i="65"/>
  <c r="Q141" i="65"/>
  <c r="P141" i="65"/>
  <c r="S157" i="65"/>
  <c r="T157" i="65" s="1"/>
  <c r="P157" i="65"/>
  <c r="Q157" i="65" s="1"/>
  <c r="Q158" i="65"/>
  <c r="T158" i="65"/>
  <c r="S158" i="65"/>
  <c r="P158" i="65"/>
  <c r="S168" i="65"/>
  <c r="T168" i="65" s="1"/>
  <c r="Q168" i="65"/>
  <c r="P168" i="65"/>
  <c r="T174" i="65"/>
  <c r="S174" i="65"/>
  <c r="P174" i="65"/>
  <c r="Q174" i="65"/>
  <c r="T146" i="65"/>
  <c r="S146" i="65"/>
  <c r="Q146" i="65"/>
  <c r="P146" i="65"/>
  <c r="N180" i="65"/>
  <c r="N175" i="65"/>
  <c r="N159" i="65"/>
  <c r="N143" i="65"/>
  <c r="N165" i="65"/>
  <c r="N171" i="65"/>
  <c r="N155" i="65"/>
  <c r="N166" i="65"/>
  <c r="N150" i="65"/>
  <c r="N161" i="65"/>
  <c r="N145" i="65"/>
  <c r="N170" i="65"/>
  <c r="N154" i="65"/>
  <c r="N149" i="65"/>
  <c r="N176" i="65"/>
  <c r="N160" i="65"/>
  <c r="N144" i="65"/>
  <c r="N177" i="65"/>
  <c r="N172" i="65"/>
  <c r="N156" i="65"/>
  <c r="N169" i="65"/>
  <c r="N178" i="65"/>
  <c r="N158" i="65"/>
  <c r="N142" i="65"/>
  <c r="N174" i="65"/>
  <c r="N163" i="65"/>
  <c r="N179" i="65"/>
  <c r="N168" i="65"/>
  <c r="N152" i="65"/>
  <c r="N173" i="65"/>
  <c r="N164" i="65"/>
  <c r="N157" i="65"/>
  <c r="N148" i="65"/>
  <c r="N141" i="65"/>
  <c r="E134" i="65"/>
  <c r="M141" i="65"/>
  <c r="N162" i="65"/>
  <c r="N151" i="65"/>
  <c r="N147" i="65"/>
  <c r="N146" i="65"/>
  <c r="N153" i="65"/>
  <c r="N167" i="65"/>
  <c r="S142" i="65"/>
  <c r="T142" i="65"/>
  <c r="P142" i="65"/>
  <c r="Q142" i="65" s="1"/>
  <c r="T178" i="65"/>
  <c r="S178" i="65"/>
  <c r="Q178" i="65"/>
  <c r="P178" i="65"/>
  <c r="T152" i="65"/>
  <c r="S152" i="65"/>
  <c r="P152" i="65"/>
  <c r="Q152" i="65" s="1"/>
  <c r="T179" i="65"/>
  <c r="S179" i="65"/>
  <c r="Q179" i="65"/>
  <c r="P179" i="65"/>
  <c r="T173" i="65"/>
  <c r="S173" i="65"/>
  <c r="Q173" i="65"/>
  <c r="P173" i="65"/>
  <c r="S151" i="65"/>
  <c r="P151" i="65"/>
  <c r="Q151" i="65" s="1"/>
  <c r="T151" i="65"/>
  <c r="X157" i="65"/>
  <c r="X168" i="65"/>
  <c r="X57" i="65"/>
  <c r="AF14" i="65"/>
  <c r="AS7" i="65" s="1"/>
  <c r="T59" i="65"/>
  <c r="P59" i="65"/>
  <c r="Q59" i="65"/>
  <c r="S59" i="65"/>
  <c r="AL58" i="65"/>
  <c r="X62" i="65"/>
  <c r="X58" i="65"/>
  <c r="P119" i="65"/>
  <c r="J73" i="65"/>
  <c r="K73" i="65"/>
  <c r="X59" i="65"/>
  <c r="AE14" i="17"/>
  <c r="S182" i="17"/>
  <c r="M178" i="17"/>
  <c r="M174" i="17"/>
  <c r="M170" i="17"/>
  <c r="M166" i="17"/>
  <c r="M162" i="17"/>
  <c r="M158" i="17"/>
  <c r="M154" i="17"/>
  <c r="M150" i="17"/>
  <c r="M146" i="17"/>
  <c r="M155" i="17"/>
  <c r="M177" i="17"/>
  <c r="M173" i="17"/>
  <c r="M169" i="17"/>
  <c r="M179" i="17"/>
  <c r="M175" i="17"/>
  <c r="M171" i="17"/>
  <c r="M167" i="17"/>
  <c r="M163" i="17"/>
  <c r="M159" i="17"/>
  <c r="M151" i="17"/>
  <c r="M147" i="17"/>
  <c r="M143" i="17"/>
  <c r="M180" i="17"/>
  <c r="M176" i="17"/>
  <c r="M172" i="17"/>
  <c r="M168" i="17"/>
  <c r="M164" i="17"/>
  <c r="M160" i="17"/>
  <c r="M156" i="17"/>
  <c r="M152" i="17"/>
  <c r="M148" i="17"/>
  <c r="M144" i="17"/>
  <c r="M145" i="17"/>
  <c r="M149" i="17"/>
  <c r="M165" i="17"/>
  <c r="M153" i="17"/>
  <c r="M161" i="17"/>
  <c r="M181" i="17"/>
  <c r="M157" i="17"/>
  <c r="M142" i="17"/>
  <c r="N173" i="17"/>
  <c r="N165" i="17"/>
  <c r="N161" i="17"/>
  <c r="E135" i="17"/>
  <c r="N179" i="17"/>
  <c r="N175" i="17"/>
  <c r="N171" i="17"/>
  <c r="N167" i="17"/>
  <c r="N163" i="17"/>
  <c r="N159" i="17"/>
  <c r="N155" i="17"/>
  <c r="N151" i="17"/>
  <c r="N147" i="17"/>
  <c r="N143" i="17"/>
  <c r="N180" i="17"/>
  <c r="N176" i="17"/>
  <c r="N172" i="17"/>
  <c r="N168" i="17"/>
  <c r="N164" i="17"/>
  <c r="N160" i="17"/>
  <c r="N156" i="17"/>
  <c r="N152" i="17"/>
  <c r="N148" i="17"/>
  <c r="N144" i="17"/>
  <c r="N177" i="17"/>
  <c r="N169" i="17"/>
  <c r="N157" i="17"/>
  <c r="N153" i="17"/>
  <c r="N149" i="17"/>
  <c r="N145" i="17"/>
  <c r="N181" i="17"/>
  <c r="N174" i="17"/>
  <c r="N158" i="17"/>
  <c r="N162" i="17"/>
  <c r="N142" i="17"/>
  <c r="N178" i="17"/>
  <c r="N170" i="17"/>
  <c r="N146" i="17"/>
  <c r="N166" i="17"/>
  <c r="N154" i="17"/>
  <c r="N150" i="17"/>
  <c r="AF14" i="17"/>
  <c r="P142" i="64"/>
  <c r="P145" i="64"/>
  <c r="K14" i="64"/>
  <c r="U28" i="64"/>
  <c r="Q175" i="64"/>
  <c r="P175" i="64"/>
  <c r="P149" i="64"/>
  <c r="Q149" i="64" s="1"/>
  <c r="Q169" i="64"/>
  <c r="P169" i="64"/>
  <c r="Q162" i="64"/>
  <c r="P162" i="64"/>
  <c r="Q166" i="64"/>
  <c r="P166" i="64"/>
  <c r="U149" i="64"/>
  <c r="U182" i="64" s="1"/>
  <c r="U140" i="64" s="1"/>
  <c r="Q165" i="64"/>
  <c r="P165" i="64"/>
  <c r="Q178" i="64"/>
  <c r="P178" i="64"/>
  <c r="Q143" i="64"/>
  <c r="P143" i="64"/>
  <c r="Q172" i="64"/>
  <c r="P172" i="64"/>
  <c r="Q156" i="64"/>
  <c r="P156" i="64"/>
  <c r="U156" i="64"/>
  <c r="Q181" i="64"/>
  <c r="P181" i="64"/>
  <c r="P146" i="64"/>
  <c r="O182" i="64"/>
  <c r="N173" i="64"/>
  <c r="N157" i="64"/>
  <c r="E135" i="64"/>
  <c r="N170" i="64"/>
  <c r="N154" i="64"/>
  <c r="N177" i="64"/>
  <c r="N161" i="64"/>
  <c r="N145" i="64"/>
  <c r="N174" i="64"/>
  <c r="N158" i="64"/>
  <c r="N142" i="64"/>
  <c r="N167" i="64"/>
  <c r="N151" i="64"/>
  <c r="N180" i="64"/>
  <c r="N164" i="64"/>
  <c r="N148" i="64"/>
  <c r="N171" i="64"/>
  <c r="N155" i="64"/>
  <c r="M142" i="64"/>
  <c r="N168" i="64"/>
  <c r="N152" i="64"/>
  <c r="N165" i="64"/>
  <c r="N149" i="64"/>
  <c r="N178" i="64"/>
  <c r="N162" i="64"/>
  <c r="N146" i="64"/>
  <c r="N175" i="64"/>
  <c r="N159" i="64"/>
  <c r="N143" i="64"/>
  <c r="N172" i="64"/>
  <c r="N156" i="64"/>
  <c r="N179" i="64"/>
  <c r="N160" i="64"/>
  <c r="N176" i="64"/>
  <c r="N163" i="64"/>
  <c r="N169" i="64"/>
  <c r="N150" i="64"/>
  <c r="N166" i="64"/>
  <c r="N147" i="64"/>
  <c r="N153" i="64"/>
  <c r="N144" i="64"/>
  <c r="Q159" i="64"/>
  <c r="P159" i="64"/>
  <c r="Q168" i="64"/>
  <c r="P168" i="64"/>
  <c r="P152" i="64"/>
  <c r="Q152" i="64" s="1"/>
  <c r="U48" i="64"/>
  <c r="U56" i="64"/>
  <c r="U60" i="64"/>
  <c r="U59" i="64"/>
  <c r="U45" i="64"/>
  <c r="T112" i="64"/>
  <c r="J14" i="64"/>
  <c r="AI56" i="64"/>
  <c r="N116" i="23"/>
  <c r="N121" i="23"/>
  <c r="N106" i="23"/>
  <c r="N113" i="23"/>
  <c r="N120" i="23"/>
  <c r="N104" i="23"/>
  <c r="N111" i="23"/>
  <c r="N118" i="23"/>
  <c r="N102" i="23"/>
  <c r="N107" i="23"/>
  <c r="N105" i="23"/>
  <c r="N112" i="23"/>
  <c r="N119" i="23"/>
  <c r="N110" i="23"/>
  <c r="N108" i="23"/>
  <c r="N115" i="23"/>
  <c r="N114" i="23"/>
  <c r="E95" i="23"/>
  <c r="N103" i="23"/>
  <c r="N117" i="23"/>
  <c r="N109" i="23"/>
  <c r="M102" i="23"/>
  <c r="M109" i="23"/>
  <c r="M112" i="23"/>
  <c r="M117" i="23"/>
  <c r="M108" i="23"/>
  <c r="M115" i="23"/>
  <c r="M106" i="23"/>
  <c r="M113" i="23"/>
  <c r="M120" i="23"/>
  <c r="M104" i="23"/>
  <c r="M111" i="23"/>
  <c r="M118" i="23"/>
  <c r="M116" i="23"/>
  <c r="M114" i="23"/>
  <c r="M105" i="23"/>
  <c r="M119" i="23"/>
  <c r="M107" i="23"/>
  <c r="M121" i="23"/>
  <c r="M103" i="23"/>
  <c r="M110" i="23"/>
  <c r="N176" i="63"/>
  <c r="N160" i="63"/>
  <c r="N144" i="63"/>
  <c r="N179" i="63"/>
  <c r="N167" i="63"/>
  <c r="N151" i="63"/>
  <c r="N181" i="63"/>
  <c r="N172" i="63"/>
  <c r="N156" i="63"/>
  <c r="N157" i="63"/>
  <c r="N164" i="63"/>
  <c r="N174" i="63"/>
  <c r="N158" i="63"/>
  <c r="N142" i="63"/>
  <c r="N165" i="63"/>
  <c r="N149" i="63"/>
  <c r="M142" i="63"/>
  <c r="N163" i="63"/>
  <c r="N147" i="63"/>
  <c r="N175" i="63"/>
  <c r="N170" i="63"/>
  <c r="N154" i="63"/>
  <c r="E135" i="63"/>
  <c r="N177" i="63"/>
  <c r="N161" i="63"/>
  <c r="N145" i="63"/>
  <c r="N168" i="63"/>
  <c r="N152" i="63"/>
  <c r="N159" i="63"/>
  <c r="N143" i="63"/>
  <c r="N166" i="63"/>
  <c r="N150" i="63"/>
  <c r="N173" i="63"/>
  <c r="N180" i="63"/>
  <c r="N148" i="63"/>
  <c r="N171" i="63"/>
  <c r="N155" i="63"/>
  <c r="N178" i="63"/>
  <c r="N162" i="63"/>
  <c r="N146" i="63"/>
  <c r="N169" i="63"/>
  <c r="N153" i="63"/>
  <c r="M169" i="63"/>
  <c r="M153" i="63"/>
  <c r="M176" i="63"/>
  <c r="M160" i="63"/>
  <c r="M144" i="63"/>
  <c r="M165" i="63"/>
  <c r="M149" i="63"/>
  <c r="M150" i="63"/>
  <c r="M157" i="63"/>
  <c r="M167" i="63"/>
  <c r="M151" i="63"/>
  <c r="M174" i="63"/>
  <c r="M158" i="63"/>
  <c r="M181" i="63"/>
  <c r="M172" i="63"/>
  <c r="M156" i="63"/>
  <c r="M179" i="63"/>
  <c r="M163" i="63"/>
  <c r="M147" i="63"/>
  <c r="M170" i="63"/>
  <c r="M154" i="63"/>
  <c r="M177" i="63"/>
  <c r="M161" i="63"/>
  <c r="M145" i="63"/>
  <c r="M168" i="63"/>
  <c r="M152" i="63"/>
  <c r="M175" i="63"/>
  <c r="M159" i="63"/>
  <c r="M143" i="63"/>
  <c r="M166" i="63"/>
  <c r="M173" i="63"/>
  <c r="M180" i="63"/>
  <c r="M164" i="63"/>
  <c r="M148" i="63"/>
  <c r="M171" i="63"/>
  <c r="M155" i="63"/>
  <c r="M178" i="63"/>
  <c r="M162" i="63"/>
  <c r="M146" i="63"/>
  <c r="Z14" i="63"/>
  <c r="AW3" i="63"/>
  <c r="J73" i="63"/>
  <c r="J14" i="63"/>
  <c r="AV7" i="63"/>
  <c r="N84" i="62"/>
  <c r="N82" i="62"/>
  <c r="N90" i="62"/>
  <c r="N86" i="62"/>
  <c r="N83" i="62"/>
  <c r="N88" i="62"/>
  <c r="N87" i="62"/>
  <c r="E74" i="62"/>
  <c r="N89" i="62"/>
  <c r="M89" i="62"/>
  <c r="M85" i="62"/>
  <c r="M90" i="62"/>
  <c r="M88" i="62"/>
  <c r="M86" i="62"/>
  <c r="M84" i="62"/>
  <c r="M82" i="62"/>
  <c r="M87" i="62"/>
  <c r="M83" i="62"/>
  <c r="N175" i="61"/>
  <c r="Z14" i="61"/>
  <c r="Y14" i="61"/>
  <c r="K15" i="61"/>
  <c r="P7" i="61" s="1"/>
  <c r="J14" i="61"/>
  <c r="K73" i="61"/>
  <c r="N152" i="61"/>
  <c r="N167" i="61"/>
  <c r="N148" i="61"/>
  <c r="N151" i="61"/>
  <c r="N143" i="61"/>
  <c r="M178" i="61"/>
  <c r="M176" i="61"/>
  <c r="M174" i="61"/>
  <c r="M172" i="61"/>
  <c r="M170" i="61"/>
  <c r="M168" i="61"/>
  <c r="M166" i="61"/>
  <c r="M164" i="61"/>
  <c r="M162" i="61"/>
  <c r="M160" i="61"/>
  <c r="M158" i="61"/>
  <c r="M156" i="61"/>
  <c r="M154" i="61"/>
  <c r="M152" i="61"/>
  <c r="M150" i="61"/>
  <c r="M148" i="61"/>
  <c r="M146" i="61"/>
  <c r="M144" i="61"/>
  <c r="M142" i="61"/>
  <c r="M180" i="61"/>
  <c r="M179" i="61"/>
  <c r="M177" i="61"/>
  <c r="M175" i="61"/>
  <c r="M173" i="61"/>
  <c r="M171" i="61"/>
  <c r="M169" i="61"/>
  <c r="M167" i="61"/>
  <c r="M165" i="61"/>
  <c r="M163" i="61"/>
  <c r="M161" i="61"/>
  <c r="M159" i="61"/>
  <c r="M157" i="61"/>
  <c r="M155" i="61"/>
  <c r="M153" i="61"/>
  <c r="M151" i="61"/>
  <c r="M149" i="61"/>
  <c r="M147" i="61"/>
  <c r="M145" i="61"/>
  <c r="M143" i="61"/>
  <c r="M90" i="59"/>
  <c r="M84" i="59"/>
  <c r="M86" i="59"/>
  <c r="N111" i="60"/>
  <c r="M117" i="60"/>
  <c r="M113" i="60"/>
  <c r="M118" i="60"/>
  <c r="M116" i="60"/>
  <c r="M114" i="60"/>
  <c r="M112" i="60"/>
  <c r="M110" i="60"/>
  <c r="M108" i="60"/>
  <c r="M106" i="60"/>
  <c r="M104" i="60"/>
  <c r="M102" i="60"/>
  <c r="M119" i="60"/>
  <c r="M120" i="60"/>
  <c r="M115" i="60"/>
  <c r="M109" i="60"/>
  <c r="M107" i="60"/>
  <c r="M105" i="60"/>
  <c r="M103" i="60"/>
  <c r="M111" i="60"/>
  <c r="AR3" i="60"/>
  <c r="L43" i="60"/>
  <c r="N28" i="60" s="1"/>
  <c r="Z14" i="60"/>
  <c r="J53" i="60"/>
  <c r="Y14" i="60"/>
  <c r="J14" i="60"/>
  <c r="BK4" i="66"/>
  <c r="X61" i="65"/>
  <c r="O58" i="65"/>
  <c r="T58" i="65" s="1"/>
  <c r="L33" i="59"/>
  <c r="N27" i="59" s="1"/>
  <c r="L63" i="61"/>
  <c r="N39" i="61" s="1"/>
  <c r="L33" i="62"/>
  <c r="N31" i="62" s="1"/>
  <c r="L63" i="63"/>
  <c r="N60" i="63" s="1"/>
  <c r="U54" i="64"/>
  <c r="U41" i="64"/>
  <c r="P42" i="64"/>
  <c r="Q42" i="64"/>
  <c r="U33" i="64"/>
  <c r="P33" i="64"/>
  <c r="Q33" i="64" s="1"/>
  <c r="Q44" i="64"/>
  <c r="P44" i="64"/>
  <c r="U44" i="64"/>
  <c r="O53" i="64"/>
  <c r="Q53" i="64" s="1"/>
  <c r="U29" i="64"/>
  <c r="U37" i="64"/>
  <c r="U58" i="64"/>
  <c r="O28" i="64"/>
  <c r="O36" i="64"/>
  <c r="O40" i="64"/>
  <c r="P40" i="64" s="1"/>
  <c r="U42" i="64"/>
  <c r="U55" i="64"/>
  <c r="U50" i="64"/>
  <c r="U43" i="64"/>
  <c r="O56" i="64"/>
  <c r="Q56" i="64" s="1"/>
  <c r="O45" i="64"/>
  <c r="Q45" i="64" s="1"/>
  <c r="U49" i="64"/>
  <c r="O48" i="64"/>
  <c r="Q48" i="64" s="1"/>
  <c r="U27" i="64"/>
  <c r="U51" i="64"/>
  <c r="U62" i="64"/>
  <c r="AD14" i="17"/>
  <c r="AL14" i="17"/>
  <c r="AC14" i="17"/>
  <c r="AI14" i="17"/>
  <c r="AK58" i="17"/>
  <c r="AO58" i="17"/>
  <c r="H73" i="65"/>
  <c r="I73" i="65"/>
  <c r="K16" i="65"/>
  <c r="O56" i="65"/>
  <c r="X56" i="65"/>
  <c r="O37" i="65"/>
  <c r="X37" i="65" s="1"/>
  <c r="O34" i="65"/>
  <c r="X34" i="65" s="1"/>
  <c r="O47" i="65"/>
  <c r="X47" i="65" s="1"/>
  <c r="Q73" i="65"/>
  <c r="T117" i="65"/>
  <c r="N73" i="65"/>
  <c r="Q57" i="65"/>
  <c r="S57" i="65"/>
  <c r="T57" i="65"/>
  <c r="O54" i="65"/>
  <c r="X54" i="65"/>
  <c r="O38" i="65"/>
  <c r="X38" i="65"/>
  <c r="O29" i="65"/>
  <c r="X29" i="65" s="1"/>
  <c r="O51" i="65"/>
  <c r="X51" i="65"/>
  <c r="O35" i="65"/>
  <c r="X35" i="65" s="1"/>
  <c r="O32" i="65"/>
  <c r="X32" i="65" s="1"/>
  <c r="O48" i="65"/>
  <c r="X48" i="65"/>
  <c r="O24" i="65"/>
  <c r="AD14" i="65"/>
  <c r="O45" i="65"/>
  <c r="X45" i="65"/>
  <c r="P61" i="65"/>
  <c r="Q61" i="65"/>
  <c r="O42" i="65"/>
  <c r="X42" i="65"/>
  <c r="O27" i="65"/>
  <c r="X27" i="65" s="1"/>
  <c r="J14" i="65"/>
  <c r="K14" i="65"/>
  <c r="K15" i="65"/>
  <c r="W7" i="65" s="1"/>
  <c r="AG14" i="65"/>
  <c r="O31" i="65"/>
  <c r="X31" i="65" s="1"/>
  <c r="O55" i="65"/>
  <c r="X55" i="65"/>
  <c r="O52" i="65"/>
  <c r="X52" i="65"/>
  <c r="O36" i="65"/>
  <c r="X36" i="65" s="1"/>
  <c r="O49" i="65"/>
  <c r="X49" i="65"/>
  <c r="O33" i="65"/>
  <c r="X33" i="65"/>
  <c r="O46" i="65"/>
  <c r="X46" i="65" s="1"/>
  <c r="O25" i="65"/>
  <c r="X25" i="65"/>
  <c r="P62" i="65"/>
  <c r="Q62" i="65"/>
  <c r="S62" i="65"/>
  <c r="T62" i="65"/>
  <c r="X60" i="65"/>
  <c r="O43" i="65"/>
  <c r="X43" i="65" s="1"/>
  <c r="O53" i="65"/>
  <c r="X53" i="65"/>
  <c r="O50" i="65"/>
  <c r="X50" i="65"/>
  <c r="O23" i="65"/>
  <c r="X23" i="65"/>
  <c r="AP58" i="65"/>
  <c r="O44" i="65"/>
  <c r="X44" i="65"/>
  <c r="O26" i="65"/>
  <c r="X26" i="65"/>
  <c r="J17" i="65"/>
  <c r="O41" i="65"/>
  <c r="X41" i="65"/>
  <c r="L63" i="65"/>
  <c r="O39" i="65"/>
  <c r="X39" i="65" s="1"/>
  <c r="O30" i="65"/>
  <c r="X30" i="65"/>
  <c r="AE14" i="65"/>
  <c r="K17" i="65"/>
  <c r="J16" i="65"/>
  <c r="O40" i="65"/>
  <c r="X40" i="65" s="1"/>
  <c r="O28" i="65"/>
  <c r="X28" i="65"/>
  <c r="AM14" i="65"/>
  <c r="AJ14" i="65"/>
  <c r="J17" i="64"/>
  <c r="AA14" i="64"/>
  <c r="K17" i="64"/>
  <c r="AB14" i="64"/>
  <c r="I73" i="64"/>
  <c r="AI55" i="64"/>
  <c r="BC3" i="64"/>
  <c r="P25" i="64"/>
  <c r="Q25" i="64" s="1"/>
  <c r="O47" i="64"/>
  <c r="U47" i="64"/>
  <c r="P58" i="64"/>
  <c r="AJ14" i="64"/>
  <c r="AG14" i="64"/>
  <c r="O32" i="64"/>
  <c r="U32" i="64" s="1"/>
  <c r="U35" i="64"/>
  <c r="P50" i="64"/>
  <c r="P54" i="64"/>
  <c r="Q27" i="64"/>
  <c r="O39" i="64"/>
  <c r="U39" i="64"/>
  <c r="AN19" i="64"/>
  <c r="U24" i="64"/>
  <c r="Q43" i="64"/>
  <c r="Q35" i="64"/>
  <c r="K16" i="64"/>
  <c r="O61" i="64"/>
  <c r="O23" i="64"/>
  <c r="U23" i="64"/>
  <c r="AC14" i="64"/>
  <c r="L63" i="64"/>
  <c r="P24" i="64"/>
  <c r="Q24" i="64" s="1"/>
  <c r="O31" i="64"/>
  <c r="U31" i="64" s="1"/>
  <c r="P34" i="64"/>
  <c r="Q34" i="64" s="1"/>
  <c r="P49" i="64"/>
  <c r="U57" i="64"/>
  <c r="O57" i="64"/>
  <c r="Q73" i="64"/>
  <c r="N73" i="64"/>
  <c r="H73" i="64"/>
  <c r="Q59" i="64"/>
  <c r="P59" i="64"/>
  <c r="Q55" i="64"/>
  <c r="P55" i="64"/>
  <c r="K15" i="64"/>
  <c r="T7" i="64" s="1"/>
  <c r="P41" i="64"/>
  <c r="Q51" i="64"/>
  <c r="P51" i="64"/>
  <c r="AD14" i="64"/>
  <c r="P26" i="64"/>
  <c r="Q26" i="64" s="1"/>
  <c r="Q62" i="64"/>
  <c r="P62" i="64"/>
  <c r="U78" i="64"/>
  <c r="K73" i="64"/>
  <c r="J73" i="64"/>
  <c r="O30" i="64"/>
  <c r="U30" i="64" s="1"/>
  <c r="O38" i="64"/>
  <c r="O46" i="64"/>
  <c r="O60" i="64"/>
  <c r="O52" i="64"/>
  <c r="P29" i="64"/>
  <c r="Q29" i="64" s="1"/>
  <c r="P37" i="64"/>
  <c r="Q37" i="64" s="1"/>
  <c r="J16" i="64"/>
  <c r="X14" i="63"/>
  <c r="Q73" i="63"/>
  <c r="K17" i="63"/>
  <c r="AG14" i="63"/>
  <c r="K16" i="63"/>
  <c r="J16" i="63"/>
  <c r="M73" i="63"/>
  <c r="H73" i="63"/>
  <c r="AC14" i="63"/>
  <c r="I73" i="63"/>
  <c r="J17" i="63"/>
  <c r="Y14" i="63"/>
  <c r="J17" i="62"/>
  <c r="O63" i="63"/>
  <c r="N25" i="63"/>
  <c r="N41" i="63"/>
  <c r="N57" i="63"/>
  <c r="N56" i="63"/>
  <c r="N27" i="63"/>
  <c r="N43" i="63"/>
  <c r="AA14" i="63"/>
  <c r="K73" i="63"/>
  <c r="AF7" i="63"/>
  <c r="P7" i="63"/>
  <c r="K15" i="63"/>
  <c r="K14" i="63"/>
  <c r="K16" i="62"/>
  <c r="J16" i="62"/>
  <c r="M43" i="62"/>
  <c r="H43" i="62"/>
  <c r="Y14" i="62"/>
  <c r="I43" i="62"/>
  <c r="X14" i="62"/>
  <c r="Q43" i="62"/>
  <c r="N26" i="62"/>
  <c r="N29" i="62"/>
  <c r="N25" i="62"/>
  <c r="E16" i="62"/>
  <c r="N27" i="62"/>
  <c r="N28" i="62"/>
  <c r="N24" i="62"/>
  <c r="K15" i="62"/>
  <c r="J43" i="62"/>
  <c r="K17" i="62"/>
  <c r="AG14" i="62"/>
  <c r="AC14" i="62"/>
  <c r="AA14" i="62"/>
  <c r="O23" i="62"/>
  <c r="K14" i="62"/>
  <c r="X14" i="59"/>
  <c r="AE14" i="59"/>
  <c r="Y14" i="59"/>
  <c r="W14" i="59"/>
  <c r="AB14" i="59"/>
  <c r="I43" i="59"/>
  <c r="P43" i="59"/>
  <c r="H43" i="59"/>
  <c r="M43" i="59"/>
  <c r="I73" i="61"/>
  <c r="P73" i="61"/>
  <c r="M73" i="61"/>
  <c r="K16" i="61"/>
  <c r="H73" i="61"/>
  <c r="J17" i="61"/>
  <c r="W14" i="61"/>
  <c r="K17" i="61"/>
  <c r="X14" i="61"/>
  <c r="N36" i="61"/>
  <c r="N44" i="61"/>
  <c r="N52" i="61"/>
  <c r="N60" i="61"/>
  <c r="N45" i="61"/>
  <c r="N53" i="61"/>
  <c r="N57" i="61"/>
  <c r="N62" i="61"/>
  <c r="N30" i="61"/>
  <c r="N29" i="61"/>
  <c r="N31" i="61"/>
  <c r="N38" i="61"/>
  <c r="N43" i="61"/>
  <c r="N51" i="61"/>
  <c r="N59" i="61"/>
  <c r="N24" i="61"/>
  <c r="N32" i="61"/>
  <c r="N48" i="61"/>
  <c r="O63" i="61"/>
  <c r="J73" i="61"/>
  <c r="AE14" i="61"/>
  <c r="AB14" i="61"/>
  <c r="J16" i="61"/>
  <c r="AR3" i="61"/>
  <c r="K14" i="61"/>
  <c r="AD7" i="61"/>
  <c r="M53" i="60"/>
  <c r="I53" i="60"/>
  <c r="J17" i="60"/>
  <c r="K16" i="60"/>
  <c r="W14" i="60"/>
  <c r="J16" i="60"/>
  <c r="X14" i="60"/>
  <c r="O43" i="60"/>
  <c r="H53" i="60"/>
  <c r="N34" i="60"/>
  <c r="N26" i="60"/>
  <c r="K17" i="60"/>
  <c r="AD7" i="60"/>
  <c r="E16" i="60"/>
  <c r="N42" i="60"/>
  <c r="N37" i="60"/>
  <c r="N29" i="60"/>
  <c r="K15" i="60"/>
  <c r="P7" i="60" s="1"/>
  <c r="O7" i="60"/>
  <c r="N40" i="60"/>
  <c r="N32" i="60"/>
  <c r="N24" i="60"/>
  <c r="AE14" i="60"/>
  <c r="AB14" i="60"/>
  <c r="K53" i="60"/>
  <c r="N31" i="60"/>
  <c r="N23" i="60"/>
  <c r="M23" i="60"/>
  <c r="N38" i="60"/>
  <c r="N41" i="60"/>
  <c r="N33" i="60"/>
  <c r="K14" i="60"/>
  <c r="P53" i="60"/>
  <c r="N39" i="60"/>
  <c r="N35" i="60"/>
  <c r="N27" i="60"/>
  <c r="N30" i="60"/>
  <c r="N25" i="60"/>
  <c r="N36" i="60"/>
  <c r="J17" i="59"/>
  <c r="K17" i="59"/>
  <c r="N25" i="59"/>
  <c r="N26" i="59"/>
  <c r="N31" i="59"/>
  <c r="O7" i="59"/>
  <c r="J16" i="59"/>
  <c r="K14" i="59"/>
  <c r="K16" i="59"/>
  <c r="O28" i="59"/>
  <c r="O33" i="59" s="1"/>
  <c r="AO4" i="78" l="1"/>
  <c r="AO3" i="78" a="1"/>
  <c r="AO3" i="78" s="1"/>
  <c r="AF23" i="65"/>
  <c r="AF24" i="65" s="1"/>
  <c r="J83" i="65"/>
  <c r="J84" i="65" s="1"/>
  <c r="AE22" i="17"/>
  <c r="AE23" i="17" s="1"/>
  <c r="J83" i="17"/>
  <c r="AC22" i="64"/>
  <c r="J81" i="64"/>
  <c r="U81" i="64" s="1"/>
  <c r="J88" i="63"/>
  <c r="Y25" i="61"/>
  <c r="Y28" i="61" s="1"/>
  <c r="J84" i="61"/>
  <c r="J87" i="61" s="1"/>
  <c r="Y24" i="60"/>
  <c r="Y25" i="60" s="1"/>
  <c r="Y28" i="60" s="1"/>
  <c r="Y25" i="59"/>
  <c r="Y28" i="59" s="1"/>
  <c r="J57" i="59"/>
  <c r="N30" i="62"/>
  <c r="N23" i="62"/>
  <c r="N32" i="62"/>
  <c r="M23" i="62"/>
  <c r="N30" i="59"/>
  <c r="N23" i="59"/>
  <c r="N29" i="59"/>
  <c r="N24" i="59"/>
  <c r="N28" i="59"/>
  <c r="N32" i="59"/>
  <c r="E16" i="59"/>
  <c r="M23" i="59"/>
  <c r="P95" i="69"/>
  <c r="Q93" i="69" s="1"/>
  <c r="C87" i="69"/>
  <c r="C89" i="69"/>
  <c r="Q91" i="69"/>
  <c r="Q89" i="69"/>
  <c r="S58" i="65"/>
  <c r="X181" i="65"/>
  <c r="X139" i="65" s="1"/>
  <c r="S181" i="65"/>
  <c r="M164" i="65"/>
  <c r="M148" i="65"/>
  <c r="M176" i="65"/>
  <c r="M160" i="65"/>
  <c r="M144" i="65"/>
  <c r="M171" i="65"/>
  <c r="M155" i="65"/>
  <c r="M166" i="65"/>
  <c r="M150" i="65"/>
  <c r="M180" i="65"/>
  <c r="M175" i="65"/>
  <c r="M159" i="65"/>
  <c r="M143" i="65"/>
  <c r="M170" i="65"/>
  <c r="M154" i="65"/>
  <c r="M165" i="65"/>
  <c r="M149" i="65"/>
  <c r="M177" i="65"/>
  <c r="M161" i="65"/>
  <c r="M145" i="65"/>
  <c r="M163" i="65"/>
  <c r="M147" i="65"/>
  <c r="M178" i="65"/>
  <c r="M167" i="65"/>
  <c r="M151" i="65"/>
  <c r="M172" i="65"/>
  <c r="M158" i="65"/>
  <c r="M156" i="65"/>
  <c r="M142" i="65"/>
  <c r="M174" i="65"/>
  <c r="M179" i="65"/>
  <c r="M168" i="65"/>
  <c r="M152" i="65"/>
  <c r="M173" i="65"/>
  <c r="M157" i="65"/>
  <c r="M162" i="65"/>
  <c r="M146" i="65"/>
  <c r="M169" i="65"/>
  <c r="M153" i="65"/>
  <c r="P182" i="64"/>
  <c r="Q146" i="64"/>
  <c r="M176" i="64"/>
  <c r="M160" i="64"/>
  <c r="M144" i="64"/>
  <c r="M180" i="64"/>
  <c r="M173" i="64"/>
  <c r="M157" i="64"/>
  <c r="M164" i="64"/>
  <c r="M148" i="64"/>
  <c r="M177" i="64"/>
  <c r="M161" i="64"/>
  <c r="M145" i="64"/>
  <c r="M170" i="64"/>
  <c r="M154" i="64"/>
  <c r="M167" i="64"/>
  <c r="M151" i="64"/>
  <c r="M174" i="64"/>
  <c r="M158" i="64"/>
  <c r="M171" i="64"/>
  <c r="M155" i="64"/>
  <c r="M168" i="64"/>
  <c r="M152" i="64"/>
  <c r="M165" i="64"/>
  <c r="M149" i="64"/>
  <c r="M178" i="64"/>
  <c r="M162" i="64"/>
  <c r="M146" i="64"/>
  <c r="M175" i="64"/>
  <c r="M159" i="64"/>
  <c r="M172" i="64"/>
  <c r="M153" i="64"/>
  <c r="M179" i="64"/>
  <c r="M150" i="64"/>
  <c r="M143" i="64"/>
  <c r="M147" i="64"/>
  <c r="M156" i="64"/>
  <c r="M163" i="64"/>
  <c r="M169" i="64"/>
  <c r="M166" i="64"/>
  <c r="N35" i="63"/>
  <c r="E16" i="63"/>
  <c r="N39" i="63"/>
  <c r="N38" i="63"/>
  <c r="N48" i="63"/>
  <c r="N30" i="63"/>
  <c r="N50" i="63"/>
  <c r="N61" i="63"/>
  <c r="N34" i="63"/>
  <c r="N23" i="63"/>
  <c r="N52" i="63"/>
  <c r="N54" i="63"/>
  <c r="N42" i="63"/>
  <c r="N53" i="63"/>
  <c r="N37" i="63"/>
  <c r="N58" i="63"/>
  <c r="N51" i="63"/>
  <c r="N55" i="63"/>
  <c r="N62" i="63"/>
  <c r="N31" i="63"/>
  <c r="N26" i="63"/>
  <c r="N44" i="63"/>
  <c r="M23" i="63"/>
  <c r="N46" i="63"/>
  <c r="N32" i="63"/>
  <c r="N47" i="63"/>
  <c r="N49" i="63"/>
  <c r="N28" i="63"/>
  <c r="N40" i="63"/>
  <c r="N24" i="63"/>
  <c r="N33" i="63"/>
  <c r="N45" i="63"/>
  <c r="N29" i="63"/>
  <c r="N36" i="63"/>
  <c r="N59" i="63"/>
  <c r="Q58" i="65"/>
  <c r="P58" i="65"/>
  <c r="N35" i="61"/>
  <c r="N49" i="61"/>
  <c r="N28" i="61"/>
  <c r="N27" i="61"/>
  <c r="N41" i="61"/>
  <c r="N55" i="61"/>
  <c r="N33" i="61"/>
  <c r="M23" i="61"/>
  <c r="N25" i="61"/>
  <c r="N50" i="61"/>
  <c r="N58" i="61"/>
  <c r="N42" i="61"/>
  <c r="E16" i="61"/>
  <c r="N34" i="61"/>
  <c r="N37" i="61"/>
  <c r="N23" i="61"/>
  <c r="N26" i="61"/>
  <c r="N40" i="61"/>
  <c r="N61" i="61"/>
  <c r="N54" i="61"/>
  <c r="N47" i="61"/>
  <c r="N56" i="61"/>
  <c r="N46" i="61"/>
  <c r="P48" i="64"/>
  <c r="Q40" i="64"/>
  <c r="P56" i="64"/>
  <c r="P36" i="64"/>
  <c r="Q36" i="64" s="1"/>
  <c r="Q28" i="64"/>
  <c r="P28" i="64"/>
  <c r="P45" i="64"/>
  <c r="P53" i="64"/>
  <c r="U36" i="64"/>
  <c r="U63" i="64" s="1"/>
  <c r="U21" i="64" s="1"/>
  <c r="S24" i="65"/>
  <c r="P24" i="65"/>
  <c r="Q24" i="65" s="1"/>
  <c r="T24" i="65"/>
  <c r="P44" i="65"/>
  <c r="Q44" i="65" s="1"/>
  <c r="S44" i="65"/>
  <c r="T44" i="65" s="1"/>
  <c r="S25" i="65"/>
  <c r="P25" i="65"/>
  <c r="Q25" i="65" s="1"/>
  <c r="T25" i="65"/>
  <c r="P48" i="65"/>
  <c r="Q48" i="65" s="1"/>
  <c r="S48" i="65"/>
  <c r="T48" i="65" s="1"/>
  <c r="P27" i="65"/>
  <c r="Q27" i="65" s="1"/>
  <c r="S27" i="65"/>
  <c r="T27" i="65"/>
  <c r="P30" i="65"/>
  <c r="Q30" i="65"/>
  <c r="S30" i="65"/>
  <c r="T30" i="65"/>
  <c r="Q53" i="65"/>
  <c r="P53" i="65"/>
  <c r="S53" i="65"/>
  <c r="T53" i="65"/>
  <c r="P35" i="65"/>
  <c r="Q35" i="65" s="1"/>
  <c r="S35" i="65"/>
  <c r="T35" i="65" s="1"/>
  <c r="P36" i="65"/>
  <c r="Q36" i="65" s="1"/>
  <c r="S36" i="65"/>
  <c r="T36" i="65"/>
  <c r="N23" i="65"/>
  <c r="N24" i="65"/>
  <c r="N25" i="65"/>
  <c r="N26" i="65"/>
  <c r="N27" i="65"/>
  <c r="N28" i="65"/>
  <c r="N29" i="65"/>
  <c r="N30" i="65"/>
  <c r="N31" i="65"/>
  <c r="N32" i="65"/>
  <c r="N33" i="65"/>
  <c r="N34" i="65"/>
  <c r="N35" i="65"/>
  <c r="N36" i="65"/>
  <c r="N37" i="65"/>
  <c r="N38" i="65"/>
  <c r="N39" i="65"/>
  <c r="N40" i="65"/>
  <c r="N41" i="65"/>
  <c r="N42" i="65"/>
  <c r="N43" i="65"/>
  <c r="N44" i="65"/>
  <c r="N45" i="65"/>
  <c r="N46" i="65"/>
  <c r="N47" i="65"/>
  <c r="N48" i="65"/>
  <c r="N49" i="65"/>
  <c r="N50" i="65"/>
  <c r="N51" i="65"/>
  <c r="N52" i="65"/>
  <c r="N53" i="65"/>
  <c r="N54" i="65"/>
  <c r="N55" i="65"/>
  <c r="N61" i="65"/>
  <c r="N60" i="65"/>
  <c r="N62" i="65"/>
  <c r="N58" i="65"/>
  <c r="E16" i="65"/>
  <c r="N56" i="65"/>
  <c r="N59" i="65"/>
  <c r="N57" i="65"/>
  <c r="M23" i="65"/>
  <c r="P43" i="65"/>
  <c r="Q43" i="65" s="1"/>
  <c r="S43" i="65"/>
  <c r="T43" i="65" s="1"/>
  <c r="Q51" i="65"/>
  <c r="P51" i="65"/>
  <c r="S51" i="65"/>
  <c r="T51" i="65"/>
  <c r="Q28" i="65"/>
  <c r="P28" i="65"/>
  <c r="S28" i="65"/>
  <c r="T28" i="65"/>
  <c r="Q52" i="65"/>
  <c r="P52" i="65"/>
  <c r="S52" i="65"/>
  <c r="T52" i="65"/>
  <c r="P45" i="65"/>
  <c r="Q45" i="65" s="1"/>
  <c r="S45" i="65"/>
  <c r="T45" i="65"/>
  <c r="P41" i="65"/>
  <c r="Q41" i="65" s="1"/>
  <c r="S41" i="65"/>
  <c r="T41" i="65" s="1"/>
  <c r="S29" i="65"/>
  <c r="P29" i="65"/>
  <c r="Q29" i="65" s="1"/>
  <c r="T29" i="65"/>
  <c r="P37" i="65"/>
  <c r="Q37" i="65" s="1"/>
  <c r="S37" i="65"/>
  <c r="T37" i="65"/>
  <c r="Q54" i="65"/>
  <c r="P54" i="65"/>
  <c r="T54" i="65"/>
  <c r="S54" i="65"/>
  <c r="P46" i="65"/>
  <c r="Q46" i="65" s="1"/>
  <c r="S46" i="65"/>
  <c r="T46" i="65" s="1"/>
  <c r="P50" i="65"/>
  <c r="Q50" i="65" s="1"/>
  <c r="S50" i="65"/>
  <c r="T50" i="65" s="1"/>
  <c r="P32" i="65"/>
  <c r="Q32" i="65" s="1"/>
  <c r="S32" i="65"/>
  <c r="T32" i="65" s="1"/>
  <c r="P49" i="65"/>
  <c r="Q49" i="65" s="1"/>
  <c r="S49" i="65"/>
  <c r="T49" i="65"/>
  <c r="P40" i="65"/>
  <c r="Q40" i="65" s="1"/>
  <c r="S40" i="65"/>
  <c r="T40" i="65" s="1"/>
  <c r="Q55" i="65"/>
  <c r="P55" i="65"/>
  <c r="S55" i="65"/>
  <c r="T55" i="65"/>
  <c r="P23" i="65"/>
  <c r="Q23" i="65"/>
  <c r="S23" i="65"/>
  <c r="T23" i="65"/>
  <c r="O63" i="65"/>
  <c r="P33" i="65"/>
  <c r="Q33" i="65" s="1"/>
  <c r="S33" i="65"/>
  <c r="T33" i="65"/>
  <c r="P42" i="65"/>
  <c r="Q42" i="65" s="1"/>
  <c r="S42" i="65"/>
  <c r="T42" i="65"/>
  <c r="P47" i="65"/>
  <c r="Q47" i="65" s="1"/>
  <c r="S47" i="65"/>
  <c r="T47" i="65" s="1"/>
  <c r="P39" i="65"/>
  <c r="Q39" i="65" s="1"/>
  <c r="S39" i="65"/>
  <c r="T39" i="65" s="1"/>
  <c r="P34" i="65"/>
  <c r="Q34" i="65" s="1"/>
  <c r="S34" i="65"/>
  <c r="T34" i="65"/>
  <c r="Q38" i="65"/>
  <c r="P38" i="65"/>
  <c r="S38" i="65"/>
  <c r="T38" i="65"/>
  <c r="S56" i="65"/>
  <c r="P56" i="65"/>
  <c r="Q56" i="65"/>
  <c r="T56" i="65"/>
  <c r="P26" i="65"/>
  <c r="Q26" i="65" s="1"/>
  <c r="S26" i="65"/>
  <c r="T26" i="65" s="1"/>
  <c r="P31" i="65"/>
  <c r="Q31" i="65" s="1"/>
  <c r="S31" i="65"/>
  <c r="T31" i="65" s="1"/>
  <c r="X24" i="65"/>
  <c r="X63" i="65" s="1"/>
  <c r="X21" i="65" s="1"/>
  <c r="P31" i="64"/>
  <c r="Q31" i="64" s="1"/>
  <c r="N50" i="64"/>
  <c r="N42" i="64"/>
  <c r="N34" i="64"/>
  <c r="N26" i="64"/>
  <c r="N43" i="64"/>
  <c r="N27" i="64"/>
  <c r="N35" i="64"/>
  <c r="E16" i="64"/>
  <c r="N47" i="64"/>
  <c r="N59" i="64"/>
  <c r="N55" i="64"/>
  <c r="N51" i="64"/>
  <c r="N44" i="64"/>
  <c r="N36" i="64"/>
  <c r="N28" i="64"/>
  <c r="N56" i="64"/>
  <c r="N45" i="64"/>
  <c r="N37" i="64"/>
  <c r="N29" i="64"/>
  <c r="N52" i="64"/>
  <c r="N60" i="64"/>
  <c r="N46" i="64"/>
  <c r="N38" i="64"/>
  <c r="N30" i="64"/>
  <c r="N57" i="64"/>
  <c r="N39" i="64"/>
  <c r="N31" i="64"/>
  <c r="N48" i="64"/>
  <c r="N33" i="64"/>
  <c r="N53" i="64"/>
  <c r="N41" i="64"/>
  <c r="N24" i="64"/>
  <c r="M23" i="64"/>
  <c r="N49" i="64"/>
  <c r="N23" i="64"/>
  <c r="N61" i="64"/>
  <c r="N32" i="64"/>
  <c r="N54" i="64"/>
  <c r="N58" i="64"/>
  <c r="N25" i="64"/>
  <c r="N40" i="64"/>
  <c r="Q39" i="64"/>
  <c r="P39" i="64"/>
  <c r="AN20" i="64"/>
  <c r="P52" i="64"/>
  <c r="Q52" i="64"/>
  <c r="Q60" i="64"/>
  <c r="P60" i="64"/>
  <c r="U79" i="64"/>
  <c r="Q46" i="64"/>
  <c r="P46" i="64"/>
  <c r="Q38" i="64"/>
  <c r="P38" i="64"/>
  <c r="Q47" i="64"/>
  <c r="P47" i="64"/>
  <c r="Q23" i="64"/>
  <c r="P23" i="64"/>
  <c r="O63" i="64"/>
  <c r="Q57" i="64"/>
  <c r="P57" i="64"/>
  <c r="Q61" i="64"/>
  <c r="P61" i="64"/>
  <c r="P30" i="64"/>
  <c r="Q30" i="64" s="1"/>
  <c r="P32" i="64"/>
  <c r="Q32" i="64" s="1"/>
  <c r="M39" i="63"/>
  <c r="M55" i="63"/>
  <c r="M61" i="63"/>
  <c r="M26" i="63"/>
  <c r="M42" i="63"/>
  <c r="M58" i="63"/>
  <c r="M35" i="63"/>
  <c r="M38" i="63"/>
  <c r="M59" i="63"/>
  <c r="M51" i="63"/>
  <c r="M25" i="63"/>
  <c r="M41" i="63"/>
  <c r="M57" i="63"/>
  <c r="M60" i="63"/>
  <c r="M28" i="63"/>
  <c r="M44" i="63"/>
  <c r="M31" i="63"/>
  <c r="M47" i="63"/>
  <c r="M62" i="63"/>
  <c r="M34" i="63"/>
  <c r="M50" i="63"/>
  <c r="M37" i="63"/>
  <c r="M53" i="63"/>
  <c r="M24" i="63"/>
  <c r="M40" i="63"/>
  <c r="M56" i="63"/>
  <c r="M27" i="63"/>
  <c r="M43" i="63"/>
  <c r="M30" i="63"/>
  <c r="M46" i="63"/>
  <c r="M36" i="63"/>
  <c r="M52" i="63"/>
  <c r="M29" i="63"/>
  <c r="M32" i="63"/>
  <c r="M48" i="63"/>
  <c r="M33" i="63"/>
  <c r="M49" i="63"/>
  <c r="M45" i="63"/>
  <c r="M54" i="63"/>
  <c r="P23" i="62"/>
  <c r="O33" i="62"/>
  <c r="M27" i="61"/>
  <c r="M53" i="61"/>
  <c r="M25" i="61"/>
  <c r="M33" i="61"/>
  <c r="M41" i="61"/>
  <c r="M49" i="61"/>
  <c r="M57" i="61"/>
  <c r="M62" i="61"/>
  <c r="M59" i="61"/>
  <c r="M29" i="61"/>
  <c r="M58" i="61"/>
  <c r="M39" i="61"/>
  <c r="M52" i="61"/>
  <c r="M60" i="61"/>
  <c r="M35" i="61"/>
  <c r="M34" i="61"/>
  <c r="M30" i="61"/>
  <c r="M38" i="61"/>
  <c r="M46" i="61"/>
  <c r="M54" i="61"/>
  <c r="M43" i="61"/>
  <c r="M51" i="61"/>
  <c r="M45" i="61"/>
  <c r="M61" i="61"/>
  <c r="M26" i="61"/>
  <c r="M42" i="61"/>
  <c r="M50" i="61"/>
  <c r="M47" i="61"/>
  <c r="M55" i="61"/>
  <c r="M28" i="61"/>
  <c r="M36" i="61"/>
  <c r="M44" i="61"/>
  <c r="M24" i="61"/>
  <c r="M32" i="61"/>
  <c r="M40" i="61"/>
  <c r="M48" i="61"/>
  <c r="M56" i="61"/>
  <c r="M37" i="61"/>
  <c r="M31" i="61"/>
  <c r="M30" i="60"/>
  <c r="M35" i="60"/>
  <c r="M25" i="60"/>
  <c r="M33" i="60"/>
  <c r="M41" i="60"/>
  <c r="M38" i="60"/>
  <c r="M27" i="60"/>
  <c r="M31" i="60"/>
  <c r="M28" i="60"/>
  <c r="M24" i="60"/>
  <c r="M32" i="60"/>
  <c r="M40" i="60"/>
  <c r="M29" i="60"/>
  <c r="M37" i="60"/>
  <c r="M42" i="60"/>
  <c r="M26" i="60"/>
  <c r="M34" i="60"/>
  <c r="M39" i="60"/>
  <c r="M36" i="60"/>
  <c r="M27" i="59"/>
  <c r="M29" i="59"/>
  <c r="M25" i="59"/>
  <c r="M26" i="59"/>
  <c r="M30" i="59"/>
  <c r="M31" i="59"/>
  <c r="M28" i="59"/>
  <c r="M32" i="59"/>
  <c r="M24" i="59"/>
  <c r="AF25" i="65" l="1"/>
  <c r="J91" i="65"/>
  <c r="J93" i="65" s="1"/>
  <c r="AE24" i="17"/>
  <c r="AE25" i="17" s="1"/>
  <c r="J84" i="17"/>
  <c r="J91" i="17" s="1"/>
  <c r="J93" i="17" s="1"/>
  <c r="J82" i="64"/>
  <c r="U82" i="64" s="1"/>
  <c r="AC23" i="64"/>
  <c r="AN23" i="64" s="1"/>
  <c r="C95" i="69"/>
  <c r="Q87" i="69"/>
  <c r="Q95" i="69" s="1"/>
  <c r="AN22" i="64"/>
  <c r="AV5" i="63"/>
  <c r="S63" i="65"/>
  <c r="M62" i="65"/>
  <c r="M60" i="65"/>
  <c r="M58" i="65"/>
  <c r="M59" i="65"/>
  <c r="M37" i="65"/>
  <c r="M53" i="65"/>
  <c r="M56" i="65"/>
  <c r="M30" i="65"/>
  <c r="M36" i="65"/>
  <c r="M52" i="65"/>
  <c r="M29" i="65"/>
  <c r="M54" i="65"/>
  <c r="M41" i="65"/>
  <c r="M26" i="65"/>
  <c r="M47" i="65"/>
  <c r="M28" i="65"/>
  <c r="M40" i="65"/>
  <c r="M43" i="65"/>
  <c r="M25" i="65"/>
  <c r="M46" i="65"/>
  <c r="M33" i="65"/>
  <c r="M49" i="65"/>
  <c r="M38" i="65"/>
  <c r="M50" i="65"/>
  <c r="M39" i="65"/>
  <c r="M55" i="65"/>
  <c r="M27" i="65"/>
  <c r="M42" i="65"/>
  <c r="M61" i="65"/>
  <c r="M45" i="65"/>
  <c r="M24" i="65"/>
  <c r="M48" i="65"/>
  <c r="M57" i="65"/>
  <c r="M32" i="65"/>
  <c r="M35" i="65"/>
  <c r="M51" i="65"/>
  <c r="M44" i="65"/>
  <c r="M31" i="65"/>
  <c r="M34" i="65"/>
  <c r="AN21" i="64"/>
  <c r="M28" i="64"/>
  <c r="M50" i="64"/>
  <c r="M42" i="64"/>
  <c r="M34" i="64"/>
  <c r="M26" i="64"/>
  <c r="M46" i="64"/>
  <c r="M57" i="64"/>
  <c r="M43" i="64"/>
  <c r="M35" i="64"/>
  <c r="M27" i="64"/>
  <c r="M59" i="64"/>
  <c r="M55" i="64"/>
  <c r="M51" i="64"/>
  <c r="M44" i="64"/>
  <c r="M36" i="64"/>
  <c r="M30" i="64"/>
  <c r="M56" i="64"/>
  <c r="M45" i="64"/>
  <c r="M37" i="64"/>
  <c r="M29" i="64"/>
  <c r="M52" i="64"/>
  <c r="M60" i="64"/>
  <c r="M38" i="64"/>
  <c r="M48" i="64"/>
  <c r="M33" i="64"/>
  <c r="M31" i="64"/>
  <c r="M53" i="64"/>
  <c r="M41" i="64"/>
  <c r="M58" i="64"/>
  <c r="M24" i="64"/>
  <c r="M25" i="64"/>
  <c r="M49" i="64"/>
  <c r="M39" i="64"/>
  <c r="M61" i="64"/>
  <c r="M47" i="64"/>
  <c r="M32" i="64"/>
  <c r="M54" i="64"/>
  <c r="M40" i="64"/>
  <c r="P63" i="64"/>
  <c r="AV4" i="63"/>
  <c r="AV3" i="63"/>
  <c r="M26" i="62"/>
  <c r="M24" i="62"/>
  <c r="M29" i="62"/>
  <c r="M28" i="62"/>
  <c r="M32" i="62"/>
  <c r="M25" i="62"/>
  <c r="M31" i="62"/>
  <c r="M27" i="62"/>
  <c r="M30" i="62"/>
  <c r="AF32" i="65" l="1"/>
  <c r="AF34" i="65" s="1"/>
  <c r="AE32" i="17"/>
  <c r="AE34" i="17" s="1"/>
  <c r="AL18" i="17" s="1"/>
  <c r="J83" i="64"/>
  <c r="J84" i="64" s="1"/>
  <c r="J91" i="64" s="1"/>
  <c r="J93" i="64" s="1"/>
  <c r="AC24" i="64"/>
  <c r="AC25" i="64" s="1"/>
  <c r="M62" i="59"/>
  <c r="AV4" i="62"/>
  <c r="AV3" i="62"/>
  <c r="AV5" i="62"/>
  <c r="AQ4" i="61"/>
  <c r="AQ5" i="61"/>
  <c r="AQ3" i="61"/>
  <c r="AQ4" i="60"/>
  <c r="AQ5" i="60"/>
  <c r="AQ3" i="60"/>
  <c r="AN18" i="65" l="1"/>
  <c r="U83" i="64"/>
  <c r="AL26" i="17"/>
  <c r="AL27" i="17" s="1"/>
  <c r="AN24" i="64"/>
  <c r="AC32" i="64"/>
  <c r="R77" i="65"/>
  <c r="AN25" i="64"/>
  <c r="AQ5" i="59"/>
  <c r="AQ3" i="59"/>
  <c r="AQ4" i="59"/>
  <c r="AN26" i="65" l="1"/>
  <c r="AN27" i="65" s="1"/>
  <c r="AN28" i="65" s="1"/>
  <c r="AN29" i="65" s="1"/>
  <c r="R85" i="65"/>
  <c r="AL28" i="17"/>
  <c r="AL29" i="17" s="1"/>
  <c r="AC34" i="64"/>
  <c r="AN34" i="64" s="1"/>
  <c r="AN32" i="64"/>
  <c r="U84" i="64"/>
  <c r="AB17" i="23"/>
  <c r="AB16" i="23"/>
  <c r="R49" i="23"/>
  <c r="E55" i="23"/>
  <c r="F55" i="23"/>
  <c r="G55" i="23"/>
  <c r="H55" i="23"/>
  <c r="I55" i="23"/>
  <c r="J55" i="23"/>
  <c r="K55" i="23"/>
  <c r="L55" i="23"/>
  <c r="M55" i="23"/>
  <c r="N55" i="23"/>
  <c r="O55" i="23"/>
  <c r="P55" i="23"/>
  <c r="Q55" i="23"/>
  <c r="R55" i="23"/>
  <c r="E56" i="23"/>
  <c r="F56" i="23"/>
  <c r="G56" i="23"/>
  <c r="H56" i="23"/>
  <c r="I56" i="23"/>
  <c r="J56" i="23"/>
  <c r="K56" i="23"/>
  <c r="L56" i="23"/>
  <c r="M56" i="23"/>
  <c r="N56" i="23"/>
  <c r="O56" i="23"/>
  <c r="P56" i="23"/>
  <c r="Q56" i="23"/>
  <c r="R56" i="23"/>
  <c r="D59" i="23"/>
  <c r="J53" i="23" s="1"/>
  <c r="D60" i="23"/>
  <c r="D61" i="23"/>
  <c r="D62" i="23"/>
  <c r="D63" i="23"/>
  <c r="D64" i="23"/>
  <c r="D65" i="23"/>
  <c r="D66" i="23"/>
  <c r="D67" i="23"/>
  <c r="D68" i="23"/>
  <c r="D69" i="23"/>
  <c r="D70" i="23"/>
  <c r="D71" i="23"/>
  <c r="D72" i="23"/>
  <c r="D73" i="23"/>
  <c r="D74" i="23"/>
  <c r="D75" i="23"/>
  <c r="D76" i="23"/>
  <c r="D77" i="23"/>
  <c r="R79" i="23"/>
  <c r="E86" i="23"/>
  <c r="F86" i="23"/>
  <c r="G86" i="23"/>
  <c r="H86" i="23"/>
  <c r="I86" i="23"/>
  <c r="J86" i="23"/>
  <c r="K86" i="23"/>
  <c r="L86" i="23"/>
  <c r="M86" i="23"/>
  <c r="N86" i="23"/>
  <c r="O86" i="23"/>
  <c r="P86" i="23"/>
  <c r="Q86" i="23"/>
  <c r="R86" i="23"/>
  <c r="T38" i="23"/>
  <c r="T37" i="23"/>
  <c r="T36" i="23"/>
  <c r="T35" i="23"/>
  <c r="T34" i="23"/>
  <c r="T33" i="23"/>
  <c r="T32" i="23"/>
  <c r="T31" i="23"/>
  <c r="T30" i="23"/>
  <c r="T29" i="23"/>
  <c r="T28" i="23"/>
  <c r="T27" i="23"/>
  <c r="T26" i="23"/>
  <c r="T25" i="23"/>
  <c r="T24" i="23"/>
  <c r="T23" i="23"/>
  <c r="T22" i="23"/>
  <c r="T21" i="23"/>
  <c r="T20" i="23"/>
  <c r="AA7" i="23"/>
  <c r="AH47" i="23"/>
  <c r="AG47" i="23"/>
  <c r="AF47" i="23"/>
  <c r="AE47" i="23"/>
  <c r="AD47" i="23"/>
  <c r="AC47" i="23"/>
  <c r="AB47" i="23"/>
  <c r="AA47" i="23"/>
  <c r="Z47" i="23"/>
  <c r="Y47" i="23"/>
  <c r="X47" i="23"/>
  <c r="W47" i="23"/>
  <c r="V47" i="23"/>
  <c r="U47" i="23"/>
  <c r="AH40" i="23"/>
  <c r="AH17" i="23"/>
  <c r="AG17" i="23"/>
  <c r="AF17" i="23"/>
  <c r="AE17" i="23"/>
  <c r="AD17" i="23"/>
  <c r="AC17" i="23"/>
  <c r="AA17" i="23"/>
  <c r="Z17" i="23"/>
  <c r="Y17" i="23"/>
  <c r="X17" i="23"/>
  <c r="W17" i="23"/>
  <c r="V17" i="23"/>
  <c r="U17" i="23"/>
  <c r="AH16" i="23"/>
  <c r="AG16" i="23"/>
  <c r="AF16" i="23"/>
  <c r="AE16" i="23"/>
  <c r="AD16" i="23"/>
  <c r="AC16" i="23"/>
  <c r="AA16" i="23"/>
  <c r="Z16" i="23"/>
  <c r="Y16" i="23"/>
  <c r="X16" i="23"/>
  <c r="W16" i="23"/>
  <c r="V16" i="23"/>
  <c r="U16" i="23"/>
  <c r="AH10" i="23"/>
  <c r="K7" i="23"/>
  <c r="R47" i="23"/>
  <c r="Q47" i="23"/>
  <c r="P47" i="23"/>
  <c r="O47" i="23"/>
  <c r="N47" i="23"/>
  <c r="M47" i="23"/>
  <c r="L47" i="23"/>
  <c r="K47" i="23"/>
  <c r="J47" i="23"/>
  <c r="I47" i="23"/>
  <c r="H47" i="23"/>
  <c r="G47" i="23"/>
  <c r="F47" i="23"/>
  <c r="E47" i="23"/>
  <c r="R42" i="23"/>
  <c r="Q42" i="23"/>
  <c r="L42" i="23"/>
  <c r="O42" i="23" s="1"/>
  <c r="P42" i="23" s="1"/>
  <c r="G42" i="23"/>
  <c r="R41" i="23"/>
  <c r="Q41" i="23"/>
  <c r="L41" i="23"/>
  <c r="O41" i="23" s="1"/>
  <c r="P41" i="23" s="1"/>
  <c r="G41" i="23"/>
  <c r="D41" i="23"/>
  <c r="R40" i="23"/>
  <c r="Q40" i="23"/>
  <c r="L40" i="23"/>
  <c r="O40" i="23" s="1"/>
  <c r="P40" i="23" s="1"/>
  <c r="G40" i="23"/>
  <c r="D40" i="23"/>
  <c r="R39" i="23"/>
  <c r="Q39" i="23"/>
  <c r="L39" i="23"/>
  <c r="O39" i="23" s="1"/>
  <c r="P39" i="23" s="1"/>
  <c r="G39" i="23"/>
  <c r="D39" i="23"/>
  <c r="R38" i="23"/>
  <c r="Q38" i="23"/>
  <c r="L38" i="23"/>
  <c r="O38" i="23" s="1"/>
  <c r="P38" i="23" s="1"/>
  <c r="G38" i="23"/>
  <c r="D38" i="23"/>
  <c r="R37" i="23"/>
  <c r="Q37" i="23"/>
  <c r="L37" i="23"/>
  <c r="O37" i="23" s="1"/>
  <c r="P37" i="23" s="1"/>
  <c r="G37" i="23"/>
  <c r="D37" i="23"/>
  <c r="R36" i="23"/>
  <c r="Q36" i="23"/>
  <c r="L36" i="23"/>
  <c r="O36" i="23" s="1"/>
  <c r="P36" i="23" s="1"/>
  <c r="G36" i="23"/>
  <c r="D36" i="23"/>
  <c r="R35" i="23"/>
  <c r="Q35" i="23"/>
  <c r="L35" i="23"/>
  <c r="O35" i="23" s="1"/>
  <c r="P35" i="23" s="1"/>
  <c r="G35" i="23"/>
  <c r="D35" i="23"/>
  <c r="R34" i="23"/>
  <c r="Q34" i="23"/>
  <c r="L34" i="23"/>
  <c r="O34" i="23" s="1"/>
  <c r="P34" i="23" s="1"/>
  <c r="G34" i="23"/>
  <c r="D34" i="23"/>
  <c r="R33" i="23"/>
  <c r="Q33" i="23"/>
  <c r="L33" i="23"/>
  <c r="O33" i="23" s="1"/>
  <c r="P33" i="23" s="1"/>
  <c r="G33" i="23"/>
  <c r="D33" i="23"/>
  <c r="R32" i="23"/>
  <c r="Q32" i="23"/>
  <c r="L32" i="23"/>
  <c r="O32" i="23" s="1"/>
  <c r="P32" i="23" s="1"/>
  <c r="G32" i="23"/>
  <c r="D32" i="23"/>
  <c r="R31" i="23"/>
  <c r="Q31" i="23"/>
  <c r="L31" i="23"/>
  <c r="O31" i="23" s="1"/>
  <c r="P31" i="23" s="1"/>
  <c r="G31" i="23"/>
  <c r="D31" i="23"/>
  <c r="R30" i="23"/>
  <c r="Q30" i="23"/>
  <c r="L30" i="23"/>
  <c r="O30" i="23" s="1"/>
  <c r="P30" i="23" s="1"/>
  <c r="G30" i="23"/>
  <c r="D30" i="23"/>
  <c r="R29" i="23"/>
  <c r="Q29" i="23"/>
  <c r="L29" i="23"/>
  <c r="O29" i="23" s="1"/>
  <c r="P29" i="23" s="1"/>
  <c r="G29" i="23"/>
  <c r="D29" i="23"/>
  <c r="R28" i="23"/>
  <c r="Q28" i="23"/>
  <c r="L28" i="23"/>
  <c r="O28" i="23" s="1"/>
  <c r="P28" i="23" s="1"/>
  <c r="G28" i="23"/>
  <c r="D28" i="23"/>
  <c r="R27" i="23"/>
  <c r="Q27" i="23"/>
  <c r="L27" i="23"/>
  <c r="O27" i="23" s="1"/>
  <c r="P27" i="23" s="1"/>
  <c r="G27" i="23"/>
  <c r="D27" i="23"/>
  <c r="R26" i="23"/>
  <c r="Q26" i="23"/>
  <c r="L26" i="23"/>
  <c r="O26" i="23" s="1"/>
  <c r="P26" i="23" s="1"/>
  <c r="G26" i="23"/>
  <c r="D26" i="23"/>
  <c r="R25" i="23"/>
  <c r="Q25" i="23"/>
  <c r="L25" i="23"/>
  <c r="O25" i="23" s="1"/>
  <c r="G25" i="23"/>
  <c r="D25" i="23"/>
  <c r="R24" i="23"/>
  <c r="Q24" i="23"/>
  <c r="L24" i="23"/>
  <c r="O24" i="23" s="1"/>
  <c r="P24" i="23" s="1"/>
  <c r="G24" i="23"/>
  <c r="D24" i="23"/>
  <c r="R23" i="23"/>
  <c r="Q23" i="23"/>
  <c r="L23" i="23"/>
  <c r="G23" i="23"/>
  <c r="R20" i="23"/>
  <c r="Q20" i="23"/>
  <c r="P20" i="23"/>
  <c r="O20" i="23"/>
  <c r="N20" i="23"/>
  <c r="M20" i="23"/>
  <c r="L20" i="23"/>
  <c r="K20" i="23"/>
  <c r="J20" i="23"/>
  <c r="I20" i="23"/>
  <c r="H20" i="23"/>
  <c r="G20" i="23"/>
  <c r="F20" i="23"/>
  <c r="E20" i="23"/>
  <c r="R19" i="23"/>
  <c r="Q19" i="23"/>
  <c r="P19" i="23"/>
  <c r="O19" i="23"/>
  <c r="N19" i="23"/>
  <c r="M19" i="23"/>
  <c r="L19" i="23"/>
  <c r="K19" i="23"/>
  <c r="J19" i="23"/>
  <c r="I19" i="23"/>
  <c r="H19" i="23"/>
  <c r="G19" i="23"/>
  <c r="F19" i="23"/>
  <c r="E19" i="23"/>
  <c r="P15" i="23"/>
  <c r="R10" i="23"/>
  <c r="G51" i="17"/>
  <c r="G50" i="17"/>
  <c r="G49" i="17"/>
  <c r="G48" i="17"/>
  <c r="G47" i="17"/>
  <c r="G46" i="17"/>
  <c r="G45" i="17"/>
  <c r="G44" i="17"/>
  <c r="G43" i="17"/>
  <c r="G42" i="17"/>
  <c r="G41" i="17"/>
  <c r="G40" i="17"/>
  <c r="G39" i="17"/>
  <c r="G38" i="17"/>
  <c r="G37" i="17"/>
  <c r="G36" i="17"/>
  <c r="G35" i="17"/>
  <c r="G34" i="17"/>
  <c r="G33" i="17"/>
  <c r="G32" i="17"/>
  <c r="G31" i="17"/>
  <c r="G30" i="17"/>
  <c r="G29" i="17"/>
  <c r="G28" i="17"/>
  <c r="G27" i="17"/>
  <c r="G26" i="17"/>
  <c r="G25" i="17"/>
  <c r="G24" i="17"/>
  <c r="G23" i="17"/>
  <c r="L76" i="17"/>
  <c r="Q20" i="17"/>
  <c r="AL6" i="17"/>
  <c r="AP7" i="17"/>
  <c r="V126" i="17"/>
  <c r="U126" i="17"/>
  <c r="T126" i="17"/>
  <c r="S126" i="17"/>
  <c r="R126" i="17"/>
  <c r="Q126" i="17"/>
  <c r="P126" i="17"/>
  <c r="O126" i="17"/>
  <c r="N126" i="17"/>
  <c r="M126" i="17"/>
  <c r="L126" i="17"/>
  <c r="K126" i="17"/>
  <c r="J126" i="17"/>
  <c r="I126" i="17"/>
  <c r="H126" i="17"/>
  <c r="G126" i="17"/>
  <c r="F126" i="17"/>
  <c r="E126" i="17"/>
  <c r="O120" i="17"/>
  <c r="P120" i="17" s="1"/>
  <c r="O119" i="17"/>
  <c r="Q117" i="17"/>
  <c r="T115" i="17"/>
  <c r="D113" i="17"/>
  <c r="D112" i="17"/>
  <c r="D111" i="17"/>
  <c r="D110" i="17"/>
  <c r="D109" i="17"/>
  <c r="D108" i="17"/>
  <c r="D107" i="17"/>
  <c r="D106" i="17"/>
  <c r="D105" i="17"/>
  <c r="D104" i="17"/>
  <c r="D103" i="17"/>
  <c r="D102" i="17"/>
  <c r="D101" i="17"/>
  <c r="D100" i="17"/>
  <c r="D99" i="17"/>
  <c r="D98" i="17"/>
  <c r="D97" i="17"/>
  <c r="D96" i="17"/>
  <c r="D95" i="17"/>
  <c r="D94" i="17"/>
  <c r="D93" i="17"/>
  <c r="D92" i="17"/>
  <c r="D91" i="17"/>
  <c r="D90" i="17"/>
  <c r="D89" i="17"/>
  <c r="D88" i="17"/>
  <c r="D87" i="17"/>
  <c r="D86" i="17"/>
  <c r="D85" i="17"/>
  <c r="D84" i="17"/>
  <c r="D83" i="17"/>
  <c r="D82" i="17"/>
  <c r="D81" i="17"/>
  <c r="D80" i="17"/>
  <c r="D79" i="17"/>
  <c r="V76" i="17"/>
  <c r="U76" i="17"/>
  <c r="T76" i="17"/>
  <c r="S76" i="17"/>
  <c r="R76" i="17"/>
  <c r="Q76" i="17"/>
  <c r="P76" i="17"/>
  <c r="O76" i="17"/>
  <c r="N76" i="17"/>
  <c r="M76" i="17"/>
  <c r="K76" i="17"/>
  <c r="J76" i="17"/>
  <c r="I76" i="17"/>
  <c r="H76" i="17"/>
  <c r="G76" i="17"/>
  <c r="F76" i="17"/>
  <c r="E76" i="17"/>
  <c r="V75" i="17"/>
  <c r="U75" i="17"/>
  <c r="T75" i="17"/>
  <c r="S75" i="17"/>
  <c r="R75" i="17"/>
  <c r="Q75" i="17"/>
  <c r="P75" i="17"/>
  <c r="O75" i="17"/>
  <c r="N75" i="17"/>
  <c r="M75" i="17"/>
  <c r="L75" i="17"/>
  <c r="K75" i="17"/>
  <c r="J75" i="17"/>
  <c r="I75" i="17"/>
  <c r="H75" i="17"/>
  <c r="G75" i="17"/>
  <c r="F75" i="17"/>
  <c r="E75" i="17"/>
  <c r="V69" i="17"/>
  <c r="V67" i="17"/>
  <c r="U67" i="17"/>
  <c r="T67" i="17"/>
  <c r="S67" i="17"/>
  <c r="R67" i="17"/>
  <c r="Q67" i="17"/>
  <c r="P67" i="17"/>
  <c r="O67" i="17"/>
  <c r="N67" i="17"/>
  <c r="M67" i="17"/>
  <c r="L67" i="17"/>
  <c r="K67" i="17"/>
  <c r="J67" i="17"/>
  <c r="I67" i="17"/>
  <c r="H67" i="17"/>
  <c r="G67" i="17"/>
  <c r="F67" i="17"/>
  <c r="E67" i="17"/>
  <c r="V62" i="17"/>
  <c r="U62" i="17"/>
  <c r="L62" i="17"/>
  <c r="O62" i="17" s="1"/>
  <c r="Q62" i="17" s="1"/>
  <c r="G62" i="17"/>
  <c r="V61" i="17"/>
  <c r="U61" i="17"/>
  <c r="L61" i="17"/>
  <c r="O61" i="17" s="1"/>
  <c r="Q61" i="17" s="1"/>
  <c r="G61" i="17"/>
  <c r="D61" i="17"/>
  <c r="V60" i="17"/>
  <c r="U60" i="17"/>
  <c r="L60" i="17"/>
  <c r="O60" i="17" s="1"/>
  <c r="Q60" i="17" s="1"/>
  <c r="G60" i="17"/>
  <c r="D60" i="17"/>
  <c r="V59" i="17"/>
  <c r="U59" i="17"/>
  <c r="L59" i="17"/>
  <c r="O59" i="17" s="1"/>
  <c r="P59" i="17" s="1"/>
  <c r="G59" i="17"/>
  <c r="D59" i="17"/>
  <c r="V58" i="17"/>
  <c r="U58" i="17"/>
  <c r="L58" i="17"/>
  <c r="O58" i="17" s="1"/>
  <c r="Q58" i="17" s="1"/>
  <c r="G58" i="17"/>
  <c r="D58" i="17"/>
  <c r="V57" i="17"/>
  <c r="U57" i="17"/>
  <c r="L57" i="17"/>
  <c r="O57" i="17" s="1"/>
  <c r="Q57" i="17" s="1"/>
  <c r="G57" i="17"/>
  <c r="D57" i="17"/>
  <c r="V56" i="17"/>
  <c r="U56" i="17"/>
  <c r="L56" i="17"/>
  <c r="O56" i="17" s="1"/>
  <c r="Q56" i="17" s="1"/>
  <c r="G56" i="17"/>
  <c r="D56" i="17"/>
  <c r="V55" i="17"/>
  <c r="U55" i="17"/>
  <c r="L55" i="17"/>
  <c r="O55" i="17" s="1"/>
  <c r="P55" i="17" s="1"/>
  <c r="G55" i="17"/>
  <c r="D55" i="17"/>
  <c r="V54" i="17"/>
  <c r="U54" i="17"/>
  <c r="L54" i="17"/>
  <c r="O54" i="17" s="1"/>
  <c r="S54" i="17" s="1"/>
  <c r="G54" i="17"/>
  <c r="D54" i="17"/>
  <c r="V53" i="17"/>
  <c r="U53" i="17"/>
  <c r="L53" i="17"/>
  <c r="O53" i="17" s="1"/>
  <c r="Q53" i="17" s="1"/>
  <c r="G53" i="17"/>
  <c r="D53" i="17"/>
  <c r="V52" i="17"/>
  <c r="U52" i="17"/>
  <c r="L52" i="17"/>
  <c r="O52" i="17" s="1"/>
  <c r="Q52" i="17" s="1"/>
  <c r="G52" i="17"/>
  <c r="D52" i="17"/>
  <c r="V51" i="17"/>
  <c r="U51" i="17"/>
  <c r="L51" i="17"/>
  <c r="O51" i="17" s="1"/>
  <c r="P51" i="17" s="1"/>
  <c r="D51" i="17"/>
  <c r="V50" i="17"/>
  <c r="U50" i="17"/>
  <c r="L50" i="17"/>
  <c r="O50" i="17" s="1"/>
  <c r="D50" i="17"/>
  <c r="V49" i="17"/>
  <c r="U49" i="17"/>
  <c r="L49" i="17"/>
  <c r="O49" i="17" s="1"/>
  <c r="D49" i="17"/>
  <c r="V48" i="17"/>
  <c r="U48" i="17"/>
  <c r="L48" i="17"/>
  <c r="O48" i="17" s="1"/>
  <c r="D48" i="17"/>
  <c r="V47" i="17"/>
  <c r="U47" i="17"/>
  <c r="L47" i="17"/>
  <c r="O47" i="17" s="1"/>
  <c r="D47" i="17"/>
  <c r="V46" i="17"/>
  <c r="U46" i="17"/>
  <c r="L46" i="17"/>
  <c r="O46" i="17" s="1"/>
  <c r="P46" i="17" s="1"/>
  <c r="D46" i="17"/>
  <c r="V45" i="17"/>
  <c r="U45" i="17"/>
  <c r="L45" i="17"/>
  <c r="O45" i="17" s="1"/>
  <c r="D45" i="17"/>
  <c r="V44" i="17"/>
  <c r="U44" i="17"/>
  <c r="L44" i="17"/>
  <c r="O44" i="17" s="1"/>
  <c r="D44" i="17"/>
  <c r="V43" i="17"/>
  <c r="U43" i="17"/>
  <c r="L43" i="17"/>
  <c r="O43" i="17" s="1"/>
  <c r="P43" i="17" s="1"/>
  <c r="D43" i="17"/>
  <c r="V42" i="17"/>
  <c r="U42" i="17"/>
  <c r="L42" i="17"/>
  <c r="O42" i="17" s="1"/>
  <c r="D42" i="17"/>
  <c r="V41" i="17"/>
  <c r="U41" i="17"/>
  <c r="L41" i="17"/>
  <c r="O41" i="17" s="1"/>
  <c r="D41" i="17"/>
  <c r="V40" i="17"/>
  <c r="U40" i="17"/>
  <c r="L40" i="17"/>
  <c r="O40" i="17" s="1"/>
  <c r="D40" i="17"/>
  <c r="V39" i="17"/>
  <c r="U39" i="17"/>
  <c r="L39" i="17"/>
  <c r="O39" i="17" s="1"/>
  <c r="D39" i="17"/>
  <c r="V38" i="17"/>
  <c r="U38" i="17"/>
  <c r="L38" i="17"/>
  <c r="O38" i="17" s="1"/>
  <c r="P38" i="17" s="1"/>
  <c r="D38" i="17"/>
  <c r="V37" i="17"/>
  <c r="U37" i="17"/>
  <c r="L37" i="17"/>
  <c r="O37" i="17" s="1"/>
  <c r="D37" i="17"/>
  <c r="V36" i="17"/>
  <c r="U36" i="17"/>
  <c r="L36" i="17"/>
  <c r="O36" i="17" s="1"/>
  <c r="D36" i="17"/>
  <c r="V35" i="17"/>
  <c r="U35" i="17"/>
  <c r="L35" i="17"/>
  <c r="O35" i="17" s="1"/>
  <c r="P35" i="17" s="1"/>
  <c r="D35" i="17"/>
  <c r="V34" i="17"/>
  <c r="U34" i="17"/>
  <c r="L34" i="17"/>
  <c r="O34" i="17" s="1"/>
  <c r="S34" i="17" s="1"/>
  <c r="T34" i="17" s="1"/>
  <c r="D34" i="17"/>
  <c r="V33" i="17"/>
  <c r="U33" i="17"/>
  <c r="L33" i="17"/>
  <c r="O33" i="17" s="1"/>
  <c r="D33" i="17"/>
  <c r="V32" i="17"/>
  <c r="U32" i="17"/>
  <c r="L32" i="17"/>
  <c r="O32" i="17" s="1"/>
  <c r="D32" i="17"/>
  <c r="V31" i="17"/>
  <c r="U31" i="17"/>
  <c r="L31" i="17"/>
  <c r="O31" i="17" s="1"/>
  <c r="P31" i="17" s="1"/>
  <c r="D31" i="17"/>
  <c r="V30" i="17"/>
  <c r="U30" i="17"/>
  <c r="L30" i="17"/>
  <c r="O30" i="17" s="1"/>
  <c r="S30" i="17" s="1"/>
  <c r="T30" i="17" s="1"/>
  <c r="D30" i="17"/>
  <c r="V29" i="17"/>
  <c r="U29" i="17"/>
  <c r="L29" i="17"/>
  <c r="O29" i="17" s="1"/>
  <c r="D29" i="17"/>
  <c r="V28" i="17"/>
  <c r="U28" i="17"/>
  <c r="L28" i="17"/>
  <c r="D28" i="17"/>
  <c r="V27" i="17"/>
  <c r="U27" i="17"/>
  <c r="L27" i="17"/>
  <c r="O27" i="17" s="1"/>
  <c r="P27" i="17" s="1"/>
  <c r="D27" i="17"/>
  <c r="V26" i="17"/>
  <c r="U26" i="17"/>
  <c r="L26" i="17"/>
  <c r="O26" i="17" s="1"/>
  <c r="D26" i="17"/>
  <c r="V25" i="17"/>
  <c r="U25" i="17"/>
  <c r="L25" i="17"/>
  <c r="O25" i="17" s="1"/>
  <c r="P25" i="17" s="1"/>
  <c r="D25" i="17"/>
  <c r="V24" i="17"/>
  <c r="U24" i="17"/>
  <c r="L24" i="17"/>
  <c r="O24" i="17" s="1"/>
  <c r="P24" i="17" s="1"/>
  <c r="D24" i="17"/>
  <c r="V23" i="17"/>
  <c r="U23" i="17"/>
  <c r="L23" i="17"/>
  <c r="O23" i="17" s="1"/>
  <c r="P23" i="17" s="1"/>
  <c r="V20" i="17"/>
  <c r="U20" i="17"/>
  <c r="T20" i="17"/>
  <c r="S20" i="17"/>
  <c r="R20" i="17"/>
  <c r="P20" i="17"/>
  <c r="O20" i="17"/>
  <c r="N20" i="17"/>
  <c r="M20" i="17"/>
  <c r="L20" i="17"/>
  <c r="K20" i="17"/>
  <c r="J20" i="17"/>
  <c r="I20" i="17"/>
  <c r="H20" i="17"/>
  <c r="G20" i="17"/>
  <c r="F20" i="17"/>
  <c r="E20" i="17"/>
  <c r="V19" i="17"/>
  <c r="U19" i="17"/>
  <c r="T19" i="17"/>
  <c r="S19" i="17"/>
  <c r="R19" i="17"/>
  <c r="Q19" i="17"/>
  <c r="P19" i="17"/>
  <c r="O19" i="17"/>
  <c r="N19" i="17"/>
  <c r="M19" i="17"/>
  <c r="L19" i="17"/>
  <c r="K19" i="17"/>
  <c r="J19" i="17"/>
  <c r="I19" i="17"/>
  <c r="H19" i="17"/>
  <c r="G19" i="17"/>
  <c r="F19" i="17"/>
  <c r="E19" i="17"/>
  <c r="Q15" i="17"/>
  <c r="V10" i="17"/>
  <c r="E8" i="17"/>
  <c r="Q6" i="17"/>
  <c r="R86" i="65" l="1"/>
  <c r="R87" i="65" s="1"/>
  <c r="U91" i="64"/>
  <c r="U93" i="64"/>
  <c r="Q24" i="17"/>
  <c r="Q25" i="17"/>
  <c r="Q27" i="17"/>
  <c r="T117" i="17"/>
  <c r="Q31" i="17"/>
  <c r="H53" i="23"/>
  <c r="I53" i="23"/>
  <c r="M53" i="23"/>
  <c r="Q53" i="23"/>
  <c r="K53" i="23"/>
  <c r="AA14" i="23"/>
  <c r="Z14" i="23"/>
  <c r="AC14" i="23"/>
  <c r="Y14" i="23"/>
  <c r="X14" i="23"/>
  <c r="AG14" i="23"/>
  <c r="L43" i="23"/>
  <c r="N36" i="23" s="1"/>
  <c r="N37" i="23"/>
  <c r="M23" i="23"/>
  <c r="O23" i="23"/>
  <c r="P23" i="23" s="1"/>
  <c r="J14" i="23"/>
  <c r="K14" i="23"/>
  <c r="J17" i="23"/>
  <c r="K16" i="23"/>
  <c r="P25" i="23"/>
  <c r="K17" i="23"/>
  <c r="K15" i="23"/>
  <c r="J16" i="23"/>
  <c r="P26" i="17"/>
  <c r="Q26" i="17" s="1"/>
  <c r="L63" i="17"/>
  <c r="N31" i="17" s="1"/>
  <c r="S62" i="17"/>
  <c r="T38" i="17"/>
  <c r="T62" i="17"/>
  <c r="Q23" i="17"/>
  <c r="Q38" i="17"/>
  <c r="Q46" i="17"/>
  <c r="Q54" i="17"/>
  <c r="Q55" i="17"/>
  <c r="S38" i="17"/>
  <c r="P62" i="17"/>
  <c r="Q43" i="17"/>
  <c r="Q59" i="17"/>
  <c r="T23" i="17"/>
  <c r="Q35" i="17"/>
  <c r="Q51" i="17"/>
  <c r="S23" i="17"/>
  <c r="S35" i="17"/>
  <c r="T35" i="17" s="1"/>
  <c r="J16" i="17"/>
  <c r="J17" i="17"/>
  <c r="S25" i="17"/>
  <c r="T25" i="17" s="1"/>
  <c r="S48" i="17"/>
  <c r="T48" i="17" s="1"/>
  <c r="P48" i="17"/>
  <c r="Q48" i="17" s="1"/>
  <c r="T61" i="17"/>
  <c r="S61" i="17"/>
  <c r="P61" i="17"/>
  <c r="S45" i="17"/>
  <c r="T45" i="17" s="1"/>
  <c r="P45" i="17"/>
  <c r="Q45" i="17" s="1"/>
  <c r="T53" i="17"/>
  <c r="S53" i="17"/>
  <c r="P53" i="17"/>
  <c r="T56" i="17"/>
  <c r="S56" i="17"/>
  <c r="P56" i="17"/>
  <c r="S33" i="17"/>
  <c r="T33" i="17" s="1"/>
  <c r="P33" i="17"/>
  <c r="Q33" i="17" s="1"/>
  <c r="S36" i="17"/>
  <c r="T36" i="17" s="1"/>
  <c r="P36" i="17"/>
  <c r="Q36" i="17" s="1"/>
  <c r="S44" i="17"/>
  <c r="T44" i="17" s="1"/>
  <c r="P44" i="17"/>
  <c r="Q44" i="17" s="1"/>
  <c r="S42" i="17"/>
  <c r="T42" i="17" s="1"/>
  <c r="H73" i="17"/>
  <c r="Q73" i="17"/>
  <c r="S40" i="17"/>
  <c r="T40" i="17" s="1"/>
  <c r="S31" i="17"/>
  <c r="T31" i="17" s="1"/>
  <c r="S50" i="17"/>
  <c r="T50" i="17" s="1"/>
  <c r="P50" i="17"/>
  <c r="Q50" i="17" s="1"/>
  <c r="P54" i="17"/>
  <c r="S46" i="17"/>
  <c r="P37" i="17"/>
  <c r="Q37" i="17" s="1"/>
  <c r="T46" i="17"/>
  <c r="S41" i="17"/>
  <c r="T41" i="17" s="1"/>
  <c r="P41" i="17"/>
  <c r="Q41" i="17" s="1"/>
  <c r="T54" i="17"/>
  <c r="P29" i="17"/>
  <c r="Q29" i="17" s="1"/>
  <c r="T52" i="17"/>
  <c r="S52" i="17"/>
  <c r="P52" i="17"/>
  <c r="T60" i="17"/>
  <c r="S60" i="17"/>
  <c r="P60" i="17"/>
  <c r="P42" i="17"/>
  <c r="Q42" i="17" s="1"/>
  <c r="K15" i="17"/>
  <c r="U7" i="17" s="1"/>
  <c r="K14" i="17"/>
  <c r="J14" i="17"/>
  <c r="S29" i="17"/>
  <c r="T29" i="17" s="1"/>
  <c r="P40" i="17"/>
  <c r="Q40" i="17" s="1"/>
  <c r="T58" i="17"/>
  <c r="S58" i="17"/>
  <c r="P58" i="17"/>
  <c r="S24" i="17"/>
  <c r="T24" i="17" s="1"/>
  <c r="P39" i="17"/>
  <c r="Q39" i="17" s="1"/>
  <c r="O28" i="17"/>
  <c r="Q28" i="17" s="1"/>
  <c r="S37" i="17"/>
  <c r="T37" i="17" s="1"/>
  <c r="K17" i="17"/>
  <c r="S32" i="17"/>
  <c r="T32" i="17" s="1"/>
  <c r="S39" i="17"/>
  <c r="T39" i="17" s="1"/>
  <c r="S43" i="17"/>
  <c r="T43" i="17" s="1"/>
  <c r="P49" i="17"/>
  <c r="Q49" i="17" s="1"/>
  <c r="P57" i="17"/>
  <c r="K73" i="17"/>
  <c r="S26" i="17"/>
  <c r="P32" i="17"/>
  <c r="Q32" i="17" s="1"/>
  <c r="S49" i="17"/>
  <c r="T49" i="17" s="1"/>
  <c r="S51" i="17"/>
  <c r="S57" i="17"/>
  <c r="S59" i="17"/>
  <c r="P119" i="17"/>
  <c r="P117" i="17"/>
  <c r="P34" i="17"/>
  <c r="Q34" i="17" s="1"/>
  <c r="P47" i="17"/>
  <c r="Q47" i="17" s="1"/>
  <c r="S47" i="17"/>
  <c r="T47" i="17" s="1"/>
  <c r="T51" i="17"/>
  <c r="T57" i="17"/>
  <c r="T59" i="17"/>
  <c r="S55" i="17"/>
  <c r="J73" i="17"/>
  <c r="P30" i="17"/>
  <c r="Q30" i="17" s="1"/>
  <c r="T55" i="17"/>
  <c r="I73" i="17"/>
  <c r="S27" i="17"/>
  <c r="T27" i="17" s="1"/>
  <c r="R7" i="54"/>
  <c r="R6" i="54"/>
  <c r="S3" i="54"/>
  <c r="S286" i="54"/>
  <c r="Q286" i="54"/>
  <c r="S1" i="54"/>
  <c r="R1" i="54"/>
  <c r="A1" i="54"/>
  <c r="AA6" i="53"/>
  <c r="AA7" i="53"/>
  <c r="AB3" i="53"/>
  <c r="A1" i="53"/>
  <c r="AB181" i="53"/>
  <c r="Z114" i="53"/>
  <c r="AA5" i="53"/>
  <c r="AB1" i="53"/>
  <c r="AA1" i="53"/>
  <c r="V7" i="52"/>
  <c r="V6" i="52"/>
  <c r="A1" i="52"/>
  <c r="W3" i="52" s="1"/>
  <c r="W686" i="52"/>
  <c r="U686" i="52"/>
  <c r="W1" i="52"/>
  <c r="V1" i="52"/>
  <c r="A1" i="51"/>
  <c r="AP6" i="51" a="1"/>
  <c r="AP6" i="51"/>
  <c r="AP7" i="51"/>
  <c r="AQ3" i="51"/>
  <c r="AQ181" i="51"/>
  <c r="AO72" i="51"/>
  <c r="AQ1" i="51"/>
  <c r="AP1" i="51"/>
  <c r="A1" i="50"/>
  <c r="W7" i="50"/>
  <c r="W6" i="50" a="1"/>
  <c r="W6" i="50" s="1"/>
  <c r="X3" i="50"/>
  <c r="X267" i="50"/>
  <c r="V236" i="50"/>
  <c r="X1" i="50"/>
  <c r="W1" i="50"/>
  <c r="T7" i="43"/>
  <c r="T6" i="43" a="1"/>
  <c r="T6" i="43" s="1"/>
  <c r="U3" i="43"/>
  <c r="U267" i="43"/>
  <c r="U1" i="43"/>
  <c r="T1" i="43"/>
  <c r="Q7" i="42"/>
  <c r="Q6" i="42" a="1"/>
  <c r="Q6" i="42"/>
  <c r="R3" i="42"/>
  <c r="R267" i="42"/>
  <c r="R1" i="42"/>
  <c r="Q1" i="42"/>
  <c r="T7" i="41"/>
  <c r="T6" i="41" a="1"/>
  <c r="T6" i="41" s="1"/>
  <c r="U3" i="41"/>
  <c r="U267" i="41"/>
  <c r="U1" i="41"/>
  <c r="T1" i="41"/>
  <c r="R7" i="40"/>
  <c r="R6" i="40" a="1"/>
  <c r="R6" i="40" s="1"/>
  <c r="S3" i="40"/>
  <c r="S216" i="40"/>
  <c r="S1" i="40"/>
  <c r="R1" i="40"/>
  <c r="R7" i="39"/>
  <c r="R6" i="39"/>
  <c r="S3" i="39"/>
  <c r="S119" i="39"/>
  <c r="S1" i="39"/>
  <c r="R1" i="39"/>
  <c r="R6" i="38"/>
  <c r="R7" i="38"/>
  <c r="S1" i="38"/>
  <c r="R1" i="38"/>
  <c r="S76" i="38"/>
  <c r="R190" i="37"/>
  <c r="W37" i="49"/>
  <c r="Z55" i="48"/>
  <c r="Q7" i="37"/>
  <c r="Q6" i="37"/>
  <c r="R1" i="37"/>
  <c r="Q1" i="37"/>
  <c r="V7" i="49"/>
  <c r="V6" i="49"/>
  <c r="V5" i="49"/>
  <c r="V4" i="49"/>
  <c r="V3" i="49"/>
  <c r="W3" i="49"/>
  <c r="U37" i="49"/>
  <c r="W1" i="49"/>
  <c r="V1" i="49"/>
  <c r="Y7" i="48"/>
  <c r="Y6" i="48"/>
  <c r="Y5" i="48"/>
  <c r="Y4" i="48"/>
  <c r="Y3" i="48"/>
  <c r="Z3" i="48"/>
  <c r="Z1" i="48"/>
  <c r="Y1" i="48"/>
  <c r="X55" i="48"/>
  <c r="A1" i="49"/>
  <c r="A1" i="48"/>
  <c r="AC7" i="47"/>
  <c r="AC6" i="47"/>
  <c r="AD3" i="47"/>
  <c r="AD109" i="47"/>
  <c r="AB109" i="47"/>
  <c r="AD1" i="47"/>
  <c r="AC1" i="47"/>
  <c r="A1" i="47"/>
  <c r="T7" i="46"/>
  <c r="T6" i="46"/>
  <c r="U3" i="46"/>
  <c r="A1" i="46"/>
  <c r="U338" i="46"/>
  <c r="S338" i="46"/>
  <c r="U1" i="46"/>
  <c r="T1" i="46"/>
  <c r="U7" i="44"/>
  <c r="U6" i="44"/>
  <c r="V3" i="44"/>
  <c r="A1" i="44"/>
  <c r="V136" i="44"/>
  <c r="T136" i="44"/>
  <c r="V1" i="44"/>
  <c r="U1" i="44"/>
  <c r="R88" i="65" l="1"/>
  <c r="BB4" i="64"/>
  <c r="BB5" i="64"/>
  <c r="BB3" i="64"/>
  <c r="N24" i="23"/>
  <c r="N41" i="23"/>
  <c r="N34" i="23"/>
  <c r="N31" i="23"/>
  <c r="N27" i="23"/>
  <c r="N39" i="23"/>
  <c r="N53" i="17"/>
  <c r="N39" i="17"/>
  <c r="N45" i="17"/>
  <c r="N44" i="17"/>
  <c r="N35" i="17"/>
  <c r="N30" i="17"/>
  <c r="N29" i="23"/>
  <c r="N26" i="23"/>
  <c r="N23" i="23"/>
  <c r="N30" i="23"/>
  <c r="N28" i="23"/>
  <c r="N42" i="23"/>
  <c r="N40" i="23"/>
  <c r="N33" i="23"/>
  <c r="N25" i="23"/>
  <c r="N35" i="23"/>
  <c r="N38" i="23"/>
  <c r="N32" i="23"/>
  <c r="E16" i="23"/>
  <c r="O43" i="23"/>
  <c r="M32" i="23" s="1"/>
  <c r="N55" i="17"/>
  <c r="N24" i="17"/>
  <c r="N58" i="17"/>
  <c r="N29" i="17"/>
  <c r="N26" i="17"/>
  <c r="N32" i="17"/>
  <c r="N28" i="17"/>
  <c r="N46" i="17"/>
  <c r="N42" i="17"/>
  <c r="N59" i="17"/>
  <c r="N62" i="17"/>
  <c r="N52" i="17"/>
  <c r="N51" i="17"/>
  <c r="N33" i="17"/>
  <c r="N48" i="17"/>
  <c r="N38" i="17"/>
  <c r="N54" i="17"/>
  <c r="N56" i="17"/>
  <c r="N23" i="17"/>
  <c r="N49" i="17"/>
  <c r="N43" i="17"/>
  <c r="N60" i="17"/>
  <c r="N25" i="17"/>
  <c r="N37" i="17"/>
  <c r="N36" i="17"/>
  <c r="N27" i="17"/>
  <c r="N61" i="17"/>
  <c r="N47" i="17"/>
  <c r="N40" i="17"/>
  <c r="N57" i="17"/>
  <c r="N50" i="17"/>
  <c r="N34" i="17"/>
  <c r="M23" i="17"/>
  <c r="E16" i="17"/>
  <c r="N41" i="17"/>
  <c r="N73" i="17"/>
  <c r="K16" i="17"/>
  <c r="T26" i="17"/>
  <c r="T28" i="17"/>
  <c r="S28" i="17"/>
  <c r="S63" i="17" s="1"/>
  <c r="P28" i="17"/>
  <c r="O63" i="17"/>
  <c r="BH5" i="65" l="1"/>
  <c r="BH4" i="65"/>
  <c r="BH3" i="65"/>
  <c r="M30" i="23"/>
  <c r="M31" i="23"/>
  <c r="M37" i="23"/>
  <c r="M39" i="23"/>
  <c r="M35" i="23"/>
  <c r="M25" i="23"/>
  <c r="M34" i="23"/>
  <c r="M38" i="23"/>
  <c r="M27" i="23"/>
  <c r="M26" i="23"/>
  <c r="M33" i="23"/>
  <c r="M42" i="23"/>
  <c r="M28" i="23"/>
  <c r="M41" i="23"/>
  <c r="M36" i="23"/>
  <c r="M29" i="23"/>
  <c r="M40" i="23"/>
  <c r="M24" i="23"/>
  <c r="M62" i="17"/>
  <c r="M59" i="17"/>
  <c r="M55" i="17"/>
  <c r="M51" i="17"/>
  <c r="M47" i="17"/>
  <c r="M43" i="17"/>
  <c r="M39" i="17"/>
  <c r="M35" i="17"/>
  <c r="M31" i="17"/>
  <c r="M27" i="17"/>
  <c r="M54" i="17"/>
  <c r="M46" i="17"/>
  <c r="M32" i="17"/>
  <c r="M29" i="17"/>
  <c r="M38" i="17"/>
  <c r="M24" i="17"/>
  <c r="M60" i="17"/>
  <c r="M57" i="17"/>
  <c r="M52" i="17"/>
  <c r="M49" i="17"/>
  <c r="M36" i="17"/>
  <c r="M25" i="17"/>
  <c r="M30" i="17"/>
  <c r="M41" i="17"/>
  <c r="M34" i="17"/>
  <c r="M26" i="17"/>
  <c r="M56" i="17"/>
  <c r="M50" i="17"/>
  <c r="M44" i="17"/>
  <c r="M42" i="17"/>
  <c r="M61" i="17"/>
  <c r="M53" i="17"/>
  <c r="M45" i="17"/>
  <c r="M28" i="17"/>
  <c r="M37" i="17"/>
  <c r="M58" i="17"/>
  <c r="M48" i="17"/>
  <c r="M33" i="17"/>
  <c r="M40" i="17"/>
  <c r="O8" i="54"/>
  <c r="R5" i="54" s="1"/>
  <c r="T5" i="53"/>
  <c r="D7" i="53"/>
  <c r="D5" i="52"/>
  <c r="E450" i="52"/>
  <c r="E451" i="52"/>
  <c r="E455" i="52"/>
  <c r="H459" i="52"/>
  <c r="H528" i="52"/>
  <c r="H530" i="52"/>
  <c r="H531" i="52"/>
  <c r="H532" i="52"/>
  <c r="H534" i="52"/>
  <c r="B1" i="51"/>
  <c r="C1" i="51"/>
  <c r="D1" i="51"/>
  <c r="E1" i="51"/>
  <c r="F1" i="51"/>
  <c r="G1" i="51"/>
  <c r="H1" i="51"/>
  <c r="I1" i="51"/>
  <c r="J1" i="51"/>
  <c r="K1" i="51"/>
  <c r="L1" i="51"/>
  <c r="M1" i="51"/>
  <c r="N1" i="51"/>
  <c r="O1" i="51"/>
  <c r="P1" i="51"/>
  <c r="Q1" i="51"/>
  <c r="R1" i="51"/>
  <c r="S1" i="51"/>
  <c r="T1" i="51"/>
  <c r="U1" i="51"/>
  <c r="V1" i="51"/>
  <c r="W1" i="51"/>
  <c r="X1" i="51"/>
  <c r="Y1" i="51"/>
  <c r="Z1" i="51"/>
  <c r="AA1" i="51"/>
  <c r="AB1" i="51"/>
  <c r="E55" i="51"/>
  <c r="E57" i="51"/>
  <c r="F57" i="51"/>
  <c r="R3" i="54" l="1"/>
  <c r="R4" i="54"/>
  <c r="AA4" i="53"/>
  <c r="AA3" i="53"/>
  <c r="V5" i="52"/>
  <c r="V3" i="52"/>
  <c r="V4" i="52"/>
  <c r="E59" i="51"/>
  <c r="F59" i="51"/>
  <c r="E61" i="51" l="1"/>
  <c r="F61" i="51"/>
  <c r="Q77" i="17" l="1"/>
  <c r="R62" i="51"/>
  <c r="S62" i="51"/>
  <c r="Q85" i="17" l="1"/>
  <c r="R65" i="51"/>
  <c r="S65" i="51"/>
  <c r="Q86" i="17" l="1"/>
  <c r="T67" i="51"/>
  <c r="T68" i="51"/>
  <c r="U67" i="51"/>
  <c r="U68" i="51"/>
  <c r="Q87" i="17" l="1"/>
  <c r="Q88" i="17" s="1"/>
  <c r="AP5" i="51"/>
  <c r="AP4" i="51"/>
  <c r="AP3" i="51"/>
  <c r="H235" i="50"/>
  <c r="G235" i="50"/>
  <c r="F235" i="50"/>
  <c r="E235" i="50"/>
  <c r="D235" i="50"/>
  <c r="C235" i="50"/>
  <c r="T233" i="50"/>
  <c r="S233" i="50"/>
  <c r="R233" i="50"/>
  <c r="Q233" i="50"/>
  <c r="P233" i="50"/>
  <c r="O233" i="50"/>
  <c r="N233" i="50"/>
  <c r="G232" i="50"/>
  <c r="H232" i="50" s="1"/>
  <c r="G231" i="50"/>
  <c r="H231" i="50" s="1"/>
  <c r="G230" i="50"/>
  <c r="H230" i="50" s="1"/>
  <c r="G229" i="50"/>
  <c r="H229" i="50" s="1"/>
  <c r="R228" i="50"/>
  <c r="T228" i="50" s="1"/>
  <c r="G228" i="50"/>
  <c r="H228" i="50" s="1"/>
  <c r="D228" i="50"/>
  <c r="R227" i="50"/>
  <c r="T227" i="50" s="1"/>
  <c r="R226" i="50"/>
  <c r="T226" i="50" s="1"/>
  <c r="C226" i="50"/>
  <c r="R225" i="50"/>
  <c r="T225" i="50" s="1"/>
  <c r="R224" i="50"/>
  <c r="T224" i="50" s="1"/>
  <c r="R223" i="50"/>
  <c r="T223" i="50" s="1"/>
  <c r="K223" i="50"/>
  <c r="J223" i="50"/>
  <c r="I223" i="50"/>
  <c r="H223" i="50"/>
  <c r="G223" i="50"/>
  <c r="F223" i="50"/>
  <c r="E223" i="50"/>
  <c r="D223" i="50"/>
  <c r="C223" i="50"/>
  <c r="R222" i="50"/>
  <c r="T222" i="50" s="1"/>
  <c r="R221" i="50"/>
  <c r="T221" i="50" s="1"/>
  <c r="R220" i="50"/>
  <c r="T220" i="50" s="1"/>
  <c r="H220" i="50"/>
  <c r="R219" i="50"/>
  <c r="T219" i="50" s="1"/>
  <c r="K219" i="50"/>
  <c r="K220" i="50" s="1"/>
  <c r="H219" i="50"/>
  <c r="E219" i="50"/>
  <c r="E220" i="50" s="1"/>
  <c r="N218" i="50"/>
  <c r="T215" i="50" s="1"/>
  <c r="K216" i="50"/>
  <c r="K215" i="50" s="1"/>
  <c r="O215" i="50"/>
  <c r="H215" i="50"/>
  <c r="H216" i="50" s="1"/>
  <c r="E215" i="50"/>
  <c r="E216" i="50" s="1"/>
  <c r="N212" i="50"/>
  <c r="C212" i="50"/>
  <c r="K209" i="50"/>
  <c r="J209" i="50"/>
  <c r="I209" i="50"/>
  <c r="H209" i="50"/>
  <c r="G209" i="50"/>
  <c r="F209" i="50"/>
  <c r="E209" i="50"/>
  <c r="D209" i="50"/>
  <c r="C209" i="50"/>
  <c r="L206" i="50"/>
  <c r="H206" i="50"/>
  <c r="H205" i="50" s="1"/>
  <c r="L205" i="50"/>
  <c r="K205" i="50"/>
  <c r="K206" i="50" s="1"/>
  <c r="E205" i="50"/>
  <c r="E206" i="50" s="1"/>
  <c r="L201" i="50"/>
  <c r="H201" i="50"/>
  <c r="E201" i="50"/>
  <c r="L200" i="50"/>
  <c r="K200" i="50"/>
  <c r="K201" i="50" s="1"/>
  <c r="H200" i="50"/>
  <c r="E200" i="50"/>
  <c r="C197" i="50"/>
  <c r="H194" i="50"/>
  <c r="G194" i="50"/>
  <c r="F194" i="50"/>
  <c r="E194" i="50"/>
  <c r="D194" i="50"/>
  <c r="C194" i="50"/>
  <c r="E191" i="50"/>
  <c r="G180" i="50"/>
  <c r="F177" i="50"/>
  <c r="E177" i="50"/>
  <c r="D165" i="50" s="1"/>
  <c r="G175" i="50"/>
  <c r="E178" i="50" s="1"/>
  <c r="F165" i="50" s="1"/>
  <c r="F175" i="50"/>
  <c r="D172" i="50"/>
  <c r="F171" i="50"/>
  <c r="G171" i="50" s="1"/>
  <c r="G176" i="50" s="1"/>
  <c r="E179" i="50" s="1"/>
  <c r="H165" i="50" s="1"/>
  <c r="F170" i="50"/>
  <c r="C165" i="50"/>
  <c r="E164" i="50"/>
  <c r="H164" i="50" s="1"/>
  <c r="C164" i="50"/>
  <c r="F163" i="50"/>
  <c r="E163" i="50"/>
  <c r="E180" i="50" s="1"/>
  <c r="C162" i="50"/>
  <c r="G161" i="50"/>
  <c r="H160" i="50"/>
  <c r="H158" i="50"/>
  <c r="G158" i="50"/>
  <c r="F158" i="50"/>
  <c r="E158" i="50"/>
  <c r="D158" i="50"/>
  <c r="C158" i="50"/>
  <c r="H155" i="50"/>
  <c r="I145" i="50"/>
  <c r="I144" i="50"/>
  <c r="G144" i="50"/>
  <c r="J145" i="50" s="1"/>
  <c r="M143" i="50"/>
  <c r="I143" i="50"/>
  <c r="G143" i="50"/>
  <c r="F143" i="50"/>
  <c r="E143" i="50"/>
  <c r="E144" i="50" s="1"/>
  <c r="J144" i="50" s="1"/>
  <c r="I141" i="50"/>
  <c r="I140" i="50"/>
  <c r="G140" i="50"/>
  <c r="J140" i="50" s="1"/>
  <c r="F140" i="50"/>
  <c r="H140" i="50" s="1"/>
  <c r="I138" i="50"/>
  <c r="H138" i="50"/>
  <c r="G138" i="50"/>
  <c r="J138" i="50" s="1"/>
  <c r="I137" i="50"/>
  <c r="G137" i="50"/>
  <c r="J137" i="50" s="1"/>
  <c r="I135" i="50"/>
  <c r="I134" i="50"/>
  <c r="I133" i="50"/>
  <c r="I132" i="50"/>
  <c r="C132" i="50"/>
  <c r="I131" i="50"/>
  <c r="G131" i="50"/>
  <c r="J131" i="50" s="1"/>
  <c r="H130" i="50"/>
  <c r="H127" i="50"/>
  <c r="G127" i="50"/>
  <c r="F127" i="50"/>
  <c r="E127" i="50"/>
  <c r="D127" i="50"/>
  <c r="C127" i="50"/>
  <c r="H124" i="50"/>
  <c r="I114" i="50"/>
  <c r="I113" i="50"/>
  <c r="G113" i="50"/>
  <c r="J114" i="50" s="1"/>
  <c r="I112" i="50"/>
  <c r="F112" i="50"/>
  <c r="E112" i="50"/>
  <c r="E113" i="50" s="1"/>
  <c r="J113" i="50" s="1"/>
  <c r="I109" i="50"/>
  <c r="F109" i="50"/>
  <c r="E107" i="50" s="1"/>
  <c r="I107" i="50"/>
  <c r="I106" i="50"/>
  <c r="G106" i="50"/>
  <c r="J106" i="50" s="1"/>
  <c r="I104" i="50"/>
  <c r="I103" i="50"/>
  <c r="I102" i="50"/>
  <c r="I101" i="50"/>
  <c r="C101" i="50"/>
  <c r="I100" i="50"/>
  <c r="G100" i="50"/>
  <c r="J100" i="50" s="1"/>
  <c r="I99" i="50"/>
  <c r="I96" i="50"/>
  <c r="S77" i="50"/>
  <c r="R77" i="50"/>
  <c r="Q77" i="50"/>
  <c r="P77" i="50"/>
  <c r="O77" i="50"/>
  <c r="C75" i="50"/>
  <c r="C73" i="50"/>
  <c r="R72" i="50"/>
  <c r="C71" i="50"/>
  <c r="P62" i="50"/>
  <c r="O62" i="50"/>
  <c r="N62" i="50"/>
  <c r="M62" i="50"/>
  <c r="L62" i="50"/>
  <c r="K62" i="50"/>
  <c r="J62" i="50"/>
  <c r="C59" i="50"/>
  <c r="C56" i="50"/>
  <c r="C53" i="50"/>
  <c r="O51" i="50"/>
  <c r="O50" i="50"/>
  <c r="C50" i="50"/>
  <c r="O49" i="50"/>
  <c r="O48" i="50"/>
  <c r="C47" i="50"/>
  <c r="P45" i="50"/>
  <c r="P44" i="50"/>
  <c r="C44" i="50"/>
  <c r="D36" i="50"/>
  <c r="C36" i="50"/>
  <c r="E62" i="50" s="1"/>
  <c r="B36" i="50"/>
  <c r="D18" i="50"/>
  <c r="E33" i="49"/>
  <c r="D33" i="49"/>
  <c r="E32" i="49"/>
  <c r="D32" i="49"/>
  <c r="E31" i="49"/>
  <c r="D31" i="49"/>
  <c r="E30" i="49"/>
  <c r="D30" i="49"/>
  <c r="E29" i="49"/>
  <c r="D29" i="49"/>
  <c r="E28" i="49"/>
  <c r="D28" i="49"/>
  <c r="E27" i="49"/>
  <c r="D27" i="49"/>
  <c r="E26" i="49"/>
  <c r="D26" i="49"/>
  <c r="E25" i="49"/>
  <c r="D25" i="49"/>
  <c r="E24" i="49"/>
  <c r="D24" i="49"/>
  <c r="E23" i="49"/>
  <c r="D23" i="49"/>
  <c r="E22" i="49"/>
  <c r="D22" i="49"/>
  <c r="D21" i="49"/>
  <c r="E21" i="49" s="1"/>
  <c r="E20" i="49"/>
  <c r="D20" i="49"/>
  <c r="D19" i="49"/>
  <c r="E19" i="49" s="1"/>
  <c r="D18" i="49"/>
  <c r="E18" i="49" s="1"/>
  <c r="D17" i="49"/>
  <c r="E17" i="49" s="1"/>
  <c r="D16" i="49"/>
  <c r="E16" i="49" s="1"/>
  <c r="D15" i="49"/>
  <c r="E15" i="49" s="1"/>
  <c r="E14" i="49"/>
  <c r="D14" i="49"/>
  <c r="A4" i="49"/>
  <c r="Y81" i="47"/>
  <c r="X81" i="47"/>
  <c r="W81" i="47"/>
  <c r="V81" i="47"/>
  <c r="U81" i="47"/>
  <c r="T81" i="47"/>
  <c r="S81" i="47"/>
  <c r="R81" i="47"/>
  <c r="Q81" i="47"/>
  <c r="P81" i="47"/>
  <c r="U77" i="47"/>
  <c r="W70" i="47" s="1"/>
  <c r="T77" i="47"/>
  <c r="S77" i="47"/>
  <c r="K4" i="46"/>
  <c r="T5" i="46" s="1"/>
  <c r="C8" i="44"/>
  <c r="I12" i="44"/>
  <c r="O16" i="44" s="1"/>
  <c r="D16" i="44"/>
  <c r="N16" i="44"/>
  <c r="D17" i="44"/>
  <c r="F17" i="44"/>
  <c r="J17" i="44"/>
  <c r="I17" i="44" s="1"/>
  <c r="L17" i="44"/>
  <c r="K112" i="50"/>
  <c r="M200" i="50"/>
  <c r="K114" i="50"/>
  <c r="D59" i="50"/>
  <c r="E36" i="50"/>
  <c r="K135" i="50"/>
  <c r="K131" i="50"/>
  <c r="D56" i="50"/>
  <c r="D53" i="50"/>
  <c r="J96" i="50"/>
  <c r="D73" i="50"/>
  <c r="K101" i="50"/>
  <c r="D75" i="50"/>
  <c r="K144" i="50"/>
  <c r="K104" i="50"/>
  <c r="D71" i="50"/>
  <c r="K132" i="50"/>
  <c r="K138" i="50"/>
  <c r="N143" i="50"/>
  <c r="Q44" i="50"/>
  <c r="M201" i="50"/>
  <c r="K113" i="50"/>
  <c r="K145" i="50"/>
  <c r="R17" i="44"/>
  <c r="K106" i="50"/>
  <c r="J97" i="50"/>
  <c r="D50" i="50"/>
  <c r="M205" i="50"/>
  <c r="P50" i="50"/>
  <c r="K143" i="50"/>
  <c r="K109" i="50"/>
  <c r="D44" i="50"/>
  <c r="K141" i="50"/>
  <c r="K134" i="50"/>
  <c r="K133" i="50"/>
  <c r="K103" i="50"/>
  <c r="P49" i="50"/>
  <c r="K137" i="50"/>
  <c r="K102" i="50"/>
  <c r="Q45" i="50"/>
  <c r="K107" i="50"/>
  <c r="P51" i="50"/>
  <c r="K100" i="50"/>
  <c r="M206" i="50"/>
  <c r="D47" i="50"/>
  <c r="K140" i="50"/>
  <c r="W5" i="50" l="1"/>
  <c r="W4" i="50"/>
  <c r="W3" i="50"/>
  <c r="E133" i="50"/>
  <c r="F133" i="50" s="1"/>
  <c r="D164" i="50"/>
  <c r="J132" i="50"/>
  <c r="AC5" i="47"/>
  <c r="AC4" i="47"/>
  <c r="AC3" i="47"/>
  <c r="T3" i="46"/>
  <c r="T4" i="46"/>
  <c r="H133" i="50"/>
  <c r="J135" i="50" s="1"/>
  <c r="G133" i="50"/>
  <c r="J134" i="50" s="1"/>
  <c r="J133" i="50"/>
  <c r="G164" i="50"/>
  <c r="F164" i="50" s="1"/>
  <c r="T218" i="50"/>
  <c r="J107" i="50"/>
  <c r="H99" i="50"/>
  <c r="H137" i="50"/>
  <c r="H143" i="50"/>
  <c r="J141" i="50"/>
  <c r="G109" i="50"/>
  <c r="H171" i="50"/>
  <c r="H109" i="50"/>
  <c r="H175" i="50"/>
  <c r="E165" i="50" s="1"/>
  <c r="E102" i="50"/>
  <c r="J143" i="50"/>
  <c r="J112" i="50"/>
  <c r="F178" i="50"/>
  <c r="P215" i="50"/>
  <c r="D18" i="44"/>
  <c r="F18" i="44"/>
  <c r="J18" i="44"/>
  <c r="L18" i="44"/>
  <c r="O18" i="44"/>
  <c r="P18" i="44"/>
  <c r="Q18" i="44"/>
  <c r="R18" i="44"/>
  <c r="F179" i="50" l="1"/>
  <c r="H176" i="50"/>
  <c r="G165" i="50" s="1"/>
  <c r="F102" i="50"/>
  <c r="J101" i="50"/>
  <c r="H112" i="50"/>
  <c r="H106" i="50"/>
  <c r="I97" i="50" s="1"/>
  <c r="G112" i="50"/>
  <c r="J109" i="50"/>
  <c r="I18" i="44"/>
  <c r="D19" i="44"/>
  <c r="J19" i="44" s="1"/>
  <c r="F19" i="44"/>
  <c r="L19" i="44"/>
  <c r="O19" i="44"/>
  <c r="D20" i="44"/>
  <c r="F20" i="44" s="1"/>
  <c r="O20" i="44"/>
  <c r="D21" i="44"/>
  <c r="J21" i="44" s="1"/>
  <c r="O21" i="44"/>
  <c r="D22" i="44"/>
  <c r="F22" i="44"/>
  <c r="J22" i="44"/>
  <c r="P21" i="44" s="1"/>
  <c r="Q21" i="44" s="1"/>
  <c r="L22" i="44"/>
  <c r="O22" i="44"/>
  <c r="D23" i="44"/>
  <c r="J23" i="44" s="1"/>
  <c r="F23" i="44"/>
  <c r="O23" i="44"/>
  <c r="D24" i="44"/>
  <c r="F24" i="44" s="1"/>
  <c r="L24" i="44"/>
  <c r="O24" i="44"/>
  <c r="P24" i="44"/>
  <c r="Q24" i="44" s="1"/>
  <c r="D25" i="44"/>
  <c r="J25" i="44" s="1"/>
  <c r="F25" i="44"/>
  <c r="O25" i="44"/>
  <c r="D26" i="44"/>
  <c r="F26" i="44"/>
  <c r="J26" i="44"/>
  <c r="I26" i="44" s="1"/>
  <c r="L26" i="44"/>
  <c r="O26" i="44"/>
  <c r="D27" i="44"/>
  <c r="J27" i="44" s="1"/>
  <c r="F27" i="44"/>
  <c r="O27" i="44"/>
  <c r="D28" i="44"/>
  <c r="J28" i="44" s="1"/>
  <c r="F28" i="44"/>
  <c r="L28" i="44"/>
  <c r="O28" i="44"/>
  <c r="D29" i="44"/>
  <c r="J29" i="44" s="1"/>
  <c r="F29" i="44"/>
  <c r="O29" i="44"/>
  <c r="D30" i="44"/>
  <c r="F30" i="44"/>
  <c r="J30" i="44"/>
  <c r="I30" i="44" s="1"/>
  <c r="L30" i="44"/>
  <c r="O30" i="44"/>
  <c r="D31" i="44"/>
  <c r="J31" i="44" s="1"/>
  <c r="F31" i="44"/>
  <c r="L31" i="44"/>
  <c r="O31" i="44"/>
  <c r="D32" i="44"/>
  <c r="F32" i="44"/>
  <c r="J32" i="44"/>
  <c r="I32" i="44" s="1"/>
  <c r="L32" i="44"/>
  <c r="O32" i="44"/>
  <c r="D33" i="44"/>
  <c r="J33" i="44" s="1"/>
  <c r="F33" i="44"/>
  <c r="D34" i="44"/>
  <c r="L34" i="44" s="1"/>
  <c r="F34" i="44"/>
  <c r="J34" i="44"/>
  <c r="P31" i="44" s="1"/>
  <c r="Q31" i="44" s="1"/>
  <c r="D35" i="44"/>
  <c r="F35" i="44"/>
  <c r="J35" i="44"/>
  <c r="P32" i="44" s="1"/>
  <c r="Q32" i="44" s="1"/>
  <c r="L35" i="44"/>
  <c r="D36" i="44"/>
  <c r="F36" i="44" s="1"/>
  <c r="L36" i="44"/>
  <c r="C40" i="44"/>
  <c r="B42" i="44"/>
  <c r="B45" i="44"/>
  <c r="C45" i="44"/>
  <c r="D45" i="44"/>
  <c r="E45" i="44"/>
  <c r="F45" i="44"/>
  <c r="G45" i="44"/>
  <c r="H45" i="44"/>
  <c r="I45" i="44"/>
  <c r="J45" i="44"/>
  <c r="K45" i="44"/>
  <c r="L45" i="44"/>
  <c r="I50" i="44"/>
  <c r="O54" i="44" s="1"/>
  <c r="N53" i="44"/>
  <c r="D54" i="44"/>
  <c r="N54" i="44"/>
  <c r="D55" i="44"/>
  <c r="F55" i="44"/>
  <c r="J55" i="44"/>
  <c r="L55" i="44"/>
  <c r="D56" i="44"/>
  <c r="F56" i="44"/>
  <c r="J56" i="44"/>
  <c r="I56" i="44" s="1"/>
  <c r="L56" i="44"/>
  <c r="P56" i="44"/>
  <c r="Q56" i="44"/>
  <c r="I28" i="44" l="1"/>
  <c r="P26" i="44"/>
  <c r="Q26" i="44" s="1"/>
  <c r="J24" i="44"/>
  <c r="I24" i="44" s="1"/>
  <c r="J20" i="44"/>
  <c r="P19" i="44" s="1"/>
  <c r="Q19" i="44" s="1"/>
  <c r="P28" i="44"/>
  <c r="Q28" i="44" s="1"/>
  <c r="F21" i="44"/>
  <c r="H102" i="50"/>
  <c r="J104" i="50" s="1"/>
  <c r="J102" i="50"/>
  <c r="P29" i="44"/>
  <c r="Q29" i="44" s="1"/>
  <c r="I31" i="44"/>
  <c r="P23" i="44"/>
  <c r="Q23" i="44" s="1"/>
  <c r="I25" i="44"/>
  <c r="P20" i="44"/>
  <c r="Q20" i="44" s="1"/>
  <c r="I21" i="44"/>
  <c r="P25" i="44"/>
  <c r="Q25" i="44" s="1"/>
  <c r="I27" i="44"/>
  <c r="P22" i="44"/>
  <c r="Q22" i="44" s="1"/>
  <c r="I23" i="44"/>
  <c r="P30" i="44"/>
  <c r="Q30" i="44" s="1"/>
  <c r="I33" i="44"/>
  <c r="J37" i="44"/>
  <c r="I19" i="44"/>
  <c r="P27" i="44"/>
  <c r="Q27" i="44" s="1"/>
  <c r="I29" i="44"/>
  <c r="I35" i="44"/>
  <c r="I34" i="44"/>
  <c r="I22" i="44"/>
  <c r="I20" i="44"/>
  <c r="I55" i="44"/>
  <c r="C37" i="44"/>
  <c r="B14" i="44" s="1"/>
  <c r="C14" i="44" s="1"/>
  <c r="J36" i="44"/>
  <c r="I36" i="44" s="1"/>
  <c r="L33" i="44"/>
  <c r="L29" i="44"/>
  <c r="L27" i="44"/>
  <c r="L25" i="44"/>
  <c r="L23" i="44"/>
  <c r="L21" i="44"/>
  <c r="D57" i="44"/>
  <c r="F57" i="44"/>
  <c r="J57" i="44"/>
  <c r="L57" i="44"/>
  <c r="D58" i="44"/>
  <c r="F58" i="44"/>
  <c r="J58" i="44"/>
  <c r="I58" i="44" s="1"/>
  <c r="L58" i="44"/>
  <c r="D59" i="44"/>
  <c r="F59" i="44" s="1"/>
  <c r="J59" i="44"/>
  <c r="I59" i="44" s="1"/>
  <c r="D60" i="44"/>
  <c r="F60" i="44"/>
  <c r="J60" i="44"/>
  <c r="I60" i="44" s="1"/>
  <c r="L60" i="44"/>
  <c r="D61" i="44"/>
  <c r="F61" i="44"/>
  <c r="J61" i="44"/>
  <c r="I61" i="44" s="1"/>
  <c r="D62" i="44"/>
  <c r="F62" i="44"/>
  <c r="J62" i="44"/>
  <c r="I62" i="44" s="1"/>
  <c r="L62" i="44"/>
  <c r="D63" i="44"/>
  <c r="J63" i="44" s="1"/>
  <c r="I63" i="44" s="1"/>
  <c r="F63" i="44"/>
  <c r="L63" i="44"/>
  <c r="D64" i="44"/>
  <c r="F64" i="44"/>
  <c r="L64" i="44"/>
  <c r="D65" i="44"/>
  <c r="F65" i="44"/>
  <c r="J65" i="44"/>
  <c r="I65" i="44" s="1"/>
  <c r="L65" i="44"/>
  <c r="D66" i="44"/>
  <c r="F66" i="44"/>
  <c r="J66" i="44"/>
  <c r="I66" i="44" s="1"/>
  <c r="L66" i="44"/>
  <c r="C70" i="44"/>
  <c r="B72" i="44"/>
  <c r="B75" i="44"/>
  <c r="C75" i="44"/>
  <c r="D75" i="44"/>
  <c r="E75" i="44"/>
  <c r="F75" i="44"/>
  <c r="G75" i="44"/>
  <c r="H75" i="44"/>
  <c r="I75" i="44"/>
  <c r="J75" i="44"/>
  <c r="K75" i="44"/>
  <c r="L75" i="44"/>
  <c r="I80" i="44"/>
  <c r="I81" i="44"/>
  <c r="D84" i="44"/>
  <c r="D85" i="44"/>
  <c r="D86" i="44"/>
  <c r="D87" i="44"/>
  <c r="D88" i="44"/>
  <c r="D89" i="44"/>
  <c r="D90" i="44"/>
  <c r="D91" i="44"/>
  <c r="D92" i="44"/>
  <c r="L92" i="44"/>
  <c r="D93" i="44"/>
  <c r="L93" i="44"/>
  <c r="D94" i="44"/>
  <c r="L94" i="44"/>
  <c r="D95" i="44"/>
  <c r="L95" i="44"/>
  <c r="D96" i="44"/>
  <c r="L96" i="44"/>
  <c r="D97" i="44"/>
  <c r="L97" i="44"/>
  <c r="D98" i="44"/>
  <c r="L98" i="44"/>
  <c r="D99" i="44"/>
  <c r="L99" i="44"/>
  <c r="C103" i="44"/>
  <c r="B105" i="44"/>
  <c r="H105" i="44"/>
  <c r="B106" i="44"/>
  <c r="H106" i="44"/>
  <c r="B107" i="44"/>
  <c r="H107" i="44"/>
  <c r="B108" i="44"/>
  <c r="N108" i="44"/>
  <c r="O108" i="44"/>
  <c r="P108" i="44"/>
  <c r="Q108" i="44"/>
  <c r="R108" i="44"/>
  <c r="H109" i="44"/>
  <c r="H110" i="44"/>
  <c r="H111" i="44"/>
  <c r="B112" i="44"/>
  <c r="H112" i="44"/>
  <c r="H113" i="44"/>
  <c r="H114" i="44"/>
  <c r="B115" i="44"/>
  <c r="H115" i="44"/>
  <c r="H116" i="44"/>
  <c r="E117" i="44"/>
  <c r="H117" i="44"/>
  <c r="B118" i="44"/>
  <c r="H118" i="44"/>
  <c r="H119" i="44"/>
  <c r="H120" i="44"/>
  <c r="B121" i="44"/>
  <c r="H121" i="44"/>
  <c r="B123" i="44"/>
  <c r="B126" i="44"/>
  <c r="C126" i="44"/>
  <c r="D126" i="44"/>
  <c r="E126" i="44"/>
  <c r="F126" i="44"/>
  <c r="G126" i="44"/>
  <c r="H126" i="44"/>
  <c r="I126" i="44"/>
  <c r="J126" i="44"/>
  <c r="K126" i="44"/>
  <c r="L126" i="44"/>
  <c r="F131" i="44"/>
  <c r="G131" i="44" s="1"/>
  <c r="L131" i="44"/>
  <c r="F132" i="44"/>
  <c r="G132" i="44"/>
  <c r="A1" i="43"/>
  <c r="B1" i="43"/>
  <c r="C1" i="43"/>
  <c r="D1" i="43"/>
  <c r="E1" i="43"/>
  <c r="F1" i="43"/>
  <c r="G1" i="43"/>
  <c r="H1" i="43"/>
  <c r="I1" i="43"/>
  <c r="J1" i="43"/>
  <c r="K1" i="43"/>
  <c r="L1" i="43"/>
  <c r="M1" i="43"/>
  <c r="N1" i="43"/>
  <c r="O1" i="43"/>
  <c r="P1" i="43"/>
  <c r="Q1" i="43"/>
  <c r="R1" i="43"/>
  <c r="A2" i="43"/>
  <c r="B2" i="43"/>
  <c r="C2" i="43"/>
  <c r="D2" i="43"/>
  <c r="E2" i="43"/>
  <c r="F2" i="43"/>
  <c r="G2" i="43"/>
  <c r="H2" i="43"/>
  <c r="I2" i="43"/>
  <c r="J2" i="43"/>
  <c r="K2" i="43"/>
  <c r="L2" i="43"/>
  <c r="M2" i="43"/>
  <c r="N2" i="43"/>
  <c r="O2" i="43"/>
  <c r="P2" i="43"/>
  <c r="Q2" i="43"/>
  <c r="R2" i="43"/>
  <c r="R139" i="43"/>
  <c r="S140" i="43"/>
  <c r="A1" i="42"/>
  <c r="B1" i="42"/>
  <c r="C1" i="42"/>
  <c r="D1" i="42"/>
  <c r="E1" i="42"/>
  <c r="F1" i="42"/>
  <c r="G1" i="42"/>
  <c r="H1" i="42"/>
  <c r="I1" i="42"/>
  <c r="J1" i="42"/>
  <c r="K1" i="42"/>
  <c r="L1" i="42"/>
  <c r="M1" i="42"/>
  <c r="N1" i="42"/>
  <c r="O1" i="42"/>
  <c r="A2" i="42"/>
  <c r="B2" i="42"/>
  <c r="C2" i="42"/>
  <c r="D2" i="42"/>
  <c r="E2" i="42"/>
  <c r="F2" i="42"/>
  <c r="G2" i="42"/>
  <c r="H2" i="42"/>
  <c r="I2" i="42"/>
  <c r="J2" i="42"/>
  <c r="K2" i="42"/>
  <c r="L2" i="42"/>
  <c r="M2" i="42"/>
  <c r="N2" i="42"/>
  <c r="O2" i="42"/>
  <c r="O71" i="42"/>
  <c r="P72" i="42"/>
  <c r="A1" i="41"/>
  <c r="B1" i="41"/>
  <c r="C1" i="41"/>
  <c r="D1" i="41"/>
  <c r="E1" i="41"/>
  <c r="F1" i="41"/>
  <c r="G1" i="41"/>
  <c r="H1" i="41"/>
  <c r="I1" i="41"/>
  <c r="J1" i="41"/>
  <c r="K1" i="41"/>
  <c r="L1" i="41"/>
  <c r="M1" i="41"/>
  <c r="N1" i="41"/>
  <c r="O1" i="41"/>
  <c r="P1" i="41"/>
  <c r="Q1" i="41"/>
  <c r="R1" i="41"/>
  <c r="A2" i="41"/>
  <c r="B2" i="41"/>
  <c r="C2" i="41"/>
  <c r="D2" i="41"/>
  <c r="E2" i="41"/>
  <c r="F2" i="41"/>
  <c r="G2" i="41"/>
  <c r="H2" i="41"/>
  <c r="I2" i="41"/>
  <c r="J2" i="41"/>
  <c r="K2" i="41"/>
  <c r="L2" i="41"/>
  <c r="M2" i="41"/>
  <c r="N2" i="41"/>
  <c r="O2" i="41"/>
  <c r="P2" i="41"/>
  <c r="Q2" i="41"/>
  <c r="R2" i="41"/>
  <c r="S267" i="41"/>
  <c r="A1" i="40"/>
  <c r="B1" i="40"/>
  <c r="C1" i="40"/>
  <c r="D1" i="40"/>
  <c r="E1" i="40"/>
  <c r="F1" i="40"/>
  <c r="G1" i="40"/>
  <c r="H1" i="40"/>
  <c r="I1" i="40"/>
  <c r="J1" i="40"/>
  <c r="K1" i="40"/>
  <c r="L1" i="40"/>
  <c r="M1" i="40"/>
  <c r="N1" i="40"/>
  <c r="O1" i="40"/>
  <c r="P1" i="40"/>
  <c r="A2" i="40"/>
  <c r="B2" i="40"/>
  <c r="C2" i="40"/>
  <c r="D2" i="40"/>
  <c r="E2" i="40"/>
  <c r="F2" i="40"/>
  <c r="G2" i="40"/>
  <c r="H2" i="40"/>
  <c r="I2" i="40"/>
  <c r="J2" i="40"/>
  <c r="K2" i="40"/>
  <c r="L2" i="40"/>
  <c r="M2" i="40"/>
  <c r="N2" i="40"/>
  <c r="O2" i="40"/>
  <c r="P2" i="40"/>
  <c r="P215" i="40"/>
  <c r="Q216" i="40"/>
  <c r="A1" i="39"/>
  <c r="B1" i="39"/>
  <c r="C1" i="39"/>
  <c r="D1" i="39"/>
  <c r="E1" i="39"/>
  <c r="F1" i="39"/>
  <c r="G1" i="39"/>
  <c r="H1" i="39"/>
  <c r="I1" i="39"/>
  <c r="J1" i="39"/>
  <c r="K1" i="39"/>
  <c r="L1" i="39"/>
  <c r="M1" i="39"/>
  <c r="N1" i="39"/>
  <c r="O1" i="39"/>
  <c r="P1" i="39"/>
  <c r="A2" i="39"/>
  <c r="B2" i="39"/>
  <c r="C2" i="39"/>
  <c r="D2" i="39"/>
  <c r="E2" i="39"/>
  <c r="F2" i="39"/>
  <c r="G2" i="39"/>
  <c r="H2" i="39"/>
  <c r="I2" i="39"/>
  <c r="J2" i="39"/>
  <c r="K2" i="39"/>
  <c r="L2" i="39"/>
  <c r="M2" i="39"/>
  <c r="N2" i="39"/>
  <c r="O2" i="39"/>
  <c r="P2" i="39"/>
  <c r="P118" i="39"/>
  <c r="Q119" i="39"/>
  <c r="A1" i="38"/>
  <c r="B1" i="38"/>
  <c r="C1" i="38"/>
  <c r="D1" i="38"/>
  <c r="E1" i="38"/>
  <c r="F1" i="38"/>
  <c r="G1" i="38"/>
  <c r="H1" i="38"/>
  <c r="I1" i="38"/>
  <c r="J1" i="38"/>
  <c r="K1" i="38"/>
  <c r="L1" i="38"/>
  <c r="M1" i="38"/>
  <c r="N1" i="38"/>
  <c r="O1" i="38"/>
  <c r="P1" i="38"/>
  <c r="A2" i="38"/>
  <c r="B2" i="38"/>
  <c r="C2" i="38"/>
  <c r="D2" i="38"/>
  <c r="E2" i="38"/>
  <c r="F2" i="38"/>
  <c r="G2" i="38"/>
  <c r="H2" i="38"/>
  <c r="I2" i="38"/>
  <c r="J2" i="38"/>
  <c r="K2" i="38"/>
  <c r="L2" i="38"/>
  <c r="M2" i="38"/>
  <c r="N2" i="38"/>
  <c r="O2" i="38"/>
  <c r="P2" i="38"/>
  <c r="D3" i="38"/>
  <c r="E3" i="38"/>
  <c r="Q76" i="38"/>
  <c r="A1" i="37"/>
  <c r="B1" i="37"/>
  <c r="C1" i="37"/>
  <c r="D1" i="37"/>
  <c r="E1" i="37"/>
  <c r="F1" i="37"/>
  <c r="G1" i="37"/>
  <c r="H1" i="37"/>
  <c r="I1" i="37"/>
  <c r="J1" i="37"/>
  <c r="K1" i="37"/>
  <c r="L1" i="37"/>
  <c r="M1" i="37"/>
  <c r="N1" i="37"/>
  <c r="O1" i="37"/>
  <c r="A2" i="37"/>
  <c r="B2" i="37"/>
  <c r="C2" i="37"/>
  <c r="D2" i="37"/>
  <c r="E2" i="37"/>
  <c r="F2" i="37"/>
  <c r="G2" i="37"/>
  <c r="H2" i="37"/>
  <c r="I2" i="37"/>
  <c r="J2" i="37"/>
  <c r="K2" i="37"/>
  <c r="L2" i="37"/>
  <c r="M2" i="37"/>
  <c r="N2" i="37"/>
  <c r="O2" i="37"/>
  <c r="A3" i="37"/>
  <c r="D3" i="37"/>
  <c r="O189" i="37"/>
  <c r="I3" i="37" s="1"/>
  <c r="F3" i="37" s="1"/>
  <c r="P190" i="37"/>
  <c r="P62" i="44"/>
  <c r="P57" i="44"/>
  <c r="P60" i="44"/>
  <c r="P61" i="44"/>
  <c r="P59" i="44"/>
  <c r="P58" i="44"/>
  <c r="S3" i="38" l="1"/>
  <c r="G102" i="50"/>
  <c r="J103" i="50" s="1"/>
  <c r="T5" i="43"/>
  <c r="T4" i="43"/>
  <c r="T3" i="43"/>
  <c r="Q5" i="42"/>
  <c r="Q4" i="42"/>
  <c r="Q3" i="42"/>
  <c r="B201" i="41" a="1"/>
  <c r="B201" i="41" s="1"/>
  <c r="R5" i="40"/>
  <c r="R4" i="40"/>
  <c r="R3" i="40"/>
  <c r="R5" i="39"/>
  <c r="R4" i="39"/>
  <c r="R3" i="39"/>
  <c r="R3" i="37"/>
  <c r="U5" i="44"/>
  <c r="U3" i="44"/>
  <c r="U4" i="44"/>
  <c r="L61" i="44"/>
  <c r="I37" i="44"/>
  <c r="C67" i="44"/>
  <c r="B52" i="44" s="1"/>
  <c r="C52" i="44" s="1"/>
  <c r="L59" i="44"/>
  <c r="L20" i="44"/>
  <c r="L37" i="44" s="1"/>
  <c r="C100" i="44"/>
  <c r="I15" i="44"/>
  <c r="I13" i="44" s="1"/>
  <c r="B81" i="44"/>
  <c r="B82" i="44"/>
  <c r="J96" i="44"/>
  <c r="I96" i="44" s="1"/>
  <c r="L67" i="44"/>
  <c r="J67" i="44"/>
  <c r="I54" i="44"/>
  <c r="I51" i="44" s="1"/>
  <c r="B111" i="44"/>
  <c r="B114" i="44" s="1"/>
  <c r="Q33" i="44"/>
  <c r="P33" i="44"/>
  <c r="B109" i="44"/>
  <c r="I57" i="44"/>
  <c r="J64" i="44"/>
  <c r="I64" i="44" s="1"/>
  <c r="H37" i="44"/>
  <c r="J54" i="44"/>
  <c r="J15" i="44"/>
  <c r="H15" i="44" s="1"/>
  <c r="B204" i="41" a="1"/>
  <c r="B204" i="41" s="1"/>
  <c r="I3" i="38"/>
  <c r="A3" i="38"/>
  <c r="E3" i="37"/>
  <c r="Q5" i="37" s="1"/>
  <c r="T3" i="41" l="1"/>
  <c r="T5" i="41"/>
  <c r="T4" i="41"/>
  <c r="F3" i="38"/>
  <c r="Q3" i="37"/>
  <c r="Q4" i="37"/>
  <c r="L14" i="44"/>
  <c r="N33" i="44" s="1"/>
  <c r="Q17" i="44" s="1"/>
  <c r="L15" i="44"/>
  <c r="I67" i="44"/>
  <c r="H67" i="44"/>
  <c r="L52" i="44"/>
  <c r="L53" i="44"/>
  <c r="P63" i="44"/>
  <c r="H54" i="44"/>
  <c r="F96" i="44"/>
  <c r="J90" i="44"/>
  <c r="F91" i="44"/>
  <c r="F88" i="44"/>
  <c r="J94" i="44"/>
  <c r="I94" i="44" s="1"/>
  <c r="F85" i="44"/>
  <c r="J91" i="44"/>
  <c r="J85" i="44"/>
  <c r="F95" i="44"/>
  <c r="F89" i="44"/>
  <c r="F99" i="44"/>
  <c r="F93" i="44"/>
  <c r="F90" i="44"/>
  <c r="F87" i="44"/>
  <c r="J93" i="44"/>
  <c r="I93" i="44" s="1"/>
  <c r="J87" i="44"/>
  <c r="F97" i="44"/>
  <c r="F94" i="44"/>
  <c r="C117" i="44"/>
  <c r="J97" i="44"/>
  <c r="I97" i="44" s="1"/>
  <c r="C110" i="44"/>
  <c r="J88" i="44"/>
  <c r="F98" i="44"/>
  <c r="F92" i="44"/>
  <c r="J98" i="44"/>
  <c r="I98" i="44" s="1"/>
  <c r="J95" i="44"/>
  <c r="I95" i="44" s="1"/>
  <c r="F86" i="44"/>
  <c r="J92" i="44"/>
  <c r="I92" i="44" s="1"/>
  <c r="C113" i="44"/>
  <c r="J89" i="44"/>
  <c r="J99" i="44"/>
  <c r="I99" i="44" s="1"/>
  <c r="B116" i="44"/>
  <c r="B119" i="44" s="1"/>
  <c r="B120" i="44" s="1"/>
  <c r="J86" i="44"/>
  <c r="R3" i="38" l="1"/>
  <c r="R5" i="38"/>
  <c r="R4" i="38"/>
  <c r="I85" i="44"/>
  <c r="J83" i="44"/>
  <c r="J100" i="44"/>
  <c r="L85" i="44"/>
  <c r="I91" i="44"/>
  <c r="L91" i="44"/>
  <c r="I88" i="44"/>
  <c r="L88" i="44"/>
  <c r="I90" i="44"/>
  <c r="L90" i="44"/>
  <c r="I86" i="44"/>
  <c r="L86" i="44"/>
  <c r="I87" i="44"/>
  <c r="L87" i="44"/>
  <c r="H104" i="44"/>
  <c r="H108" i="44" s="1"/>
  <c r="I89" i="44"/>
  <c r="L89" i="44"/>
  <c r="L82" i="44" l="1"/>
  <c r="L83" i="44" s="1"/>
  <c r="I83" i="44"/>
  <c r="I100" i="44"/>
  <c r="H100" i="44" s="1"/>
  <c r="AV7" i="23" l="1"/>
  <c r="AV6" i="23"/>
  <c r="BF7" i="17"/>
  <c r="BF6" i="17"/>
  <c r="BG1" i="17"/>
  <c r="BF1" i="17"/>
  <c r="AW1" i="23"/>
  <c r="AV1" i="23"/>
  <c r="AR2" i="8" l="1"/>
  <c r="AR1" i="8"/>
  <c r="AU2" i="8"/>
  <c r="AU1" i="8"/>
  <c r="AX2" i="8"/>
  <c r="AX1" i="8"/>
  <c r="BA2" i="8"/>
  <c r="BA1" i="8"/>
  <c r="BD2" i="8"/>
  <c r="BD1" i="8"/>
  <c r="BG2" i="8"/>
  <c r="BG1" i="8"/>
  <c r="BJ2" i="8"/>
  <c r="BJ1" i="8"/>
  <c r="BM2" i="8"/>
  <c r="BM1" i="8"/>
  <c r="BP2" i="8"/>
  <c r="BP1" i="8"/>
  <c r="BS2" i="8"/>
  <c r="BS1" i="8"/>
  <c r="BV2" i="8"/>
  <c r="BV1" i="8"/>
  <c r="CZ2" i="8"/>
  <c r="CZ1" i="8"/>
  <c r="BY2" i="8"/>
  <c r="BY1" i="8"/>
  <c r="CB2" i="8"/>
  <c r="CB1" i="8"/>
  <c r="CE2" i="8"/>
  <c r="CE1" i="8"/>
  <c r="CH2" i="8"/>
  <c r="CH1" i="8"/>
  <c r="CK2" i="8"/>
  <c r="CK1" i="8"/>
  <c r="CN2" i="8"/>
  <c r="CN1" i="8"/>
  <c r="CQ2" i="8"/>
  <c r="CQ1" i="8"/>
  <c r="D123" i="8"/>
  <c r="D114" i="8"/>
  <c r="P60" i="8"/>
  <c r="O60" i="8"/>
  <c r="N60" i="8"/>
  <c r="M60" i="8"/>
  <c r="L60" i="8"/>
  <c r="BG189" i="17"/>
  <c r="BE189" i="17"/>
  <c r="BC136" i="17"/>
  <c r="BB136" i="17"/>
  <c r="BA136" i="17"/>
  <c r="AZ136" i="17"/>
  <c r="AZ115" i="17"/>
  <c r="BA70" i="17"/>
  <c r="BA69" i="17"/>
  <c r="AW139" i="23"/>
  <c r="AU139" i="23"/>
  <c r="AS136" i="23"/>
  <c r="AR136" i="23"/>
  <c r="AQ136" i="23"/>
  <c r="AP136" i="23"/>
  <c r="AP115" i="23"/>
  <c r="AQ70" i="23"/>
  <c r="AQ69" i="23"/>
  <c r="E8" i="23"/>
  <c r="A1" i="23"/>
  <c r="DU235" i="8"/>
  <c r="A1" i="17"/>
  <c r="BG3" i="17" l="1"/>
  <c r="AW3" i="23"/>
  <c r="T7" i="17"/>
  <c r="AV4" i="23" l="1"/>
  <c r="AV3" i="23"/>
  <c r="AV5" i="23"/>
  <c r="DS235" i="8" l="1"/>
  <c r="G43" i="8" s="1"/>
  <c r="G39" i="8"/>
  <c r="DJ10" i="8"/>
  <c r="DR2" i="8"/>
  <c r="DQ2" i="8"/>
  <c r="DP2" i="8"/>
  <c r="DO2" i="8"/>
  <c r="DN2" i="8"/>
  <c r="DM2" i="8"/>
  <c r="DL2" i="8"/>
  <c r="DK2" i="8"/>
  <c r="DJ2" i="8"/>
  <c r="DI2" i="8"/>
  <c r="DH2" i="8"/>
  <c r="DG2" i="8"/>
  <c r="DF2" i="8"/>
  <c r="DE2" i="8"/>
  <c r="DD2" i="8"/>
  <c r="DC2" i="8"/>
  <c r="DB2" i="8"/>
  <c r="DA2" i="8"/>
  <c r="CY2" i="8"/>
  <c r="CX2" i="8"/>
  <c r="CW2" i="8"/>
  <c r="CV2" i="8"/>
  <c r="CU2" i="8"/>
  <c r="CT2" i="8"/>
  <c r="CS2" i="8"/>
  <c r="CR2" i="8"/>
  <c r="CP2" i="8"/>
  <c r="CO2" i="8"/>
  <c r="CM2" i="8"/>
  <c r="CL2" i="8"/>
  <c r="CJ2" i="8"/>
  <c r="CI2" i="8"/>
  <c r="CG2" i="8"/>
  <c r="CF2" i="8"/>
  <c r="CD2" i="8"/>
  <c r="CC2" i="8"/>
  <c r="CA2" i="8"/>
  <c r="BZ2" i="8"/>
  <c r="BX2" i="8"/>
  <c r="BW2" i="8"/>
  <c r="BU2" i="8"/>
  <c r="BT2" i="8"/>
  <c r="BR2" i="8"/>
  <c r="BQ2" i="8"/>
  <c r="BO2" i="8"/>
  <c r="BN2" i="8"/>
  <c r="BL2" i="8"/>
  <c r="BK2" i="8"/>
  <c r="BI2" i="8"/>
  <c r="BH2" i="8"/>
  <c r="BF2" i="8"/>
  <c r="BE2" i="8"/>
  <c r="BC2" i="8"/>
  <c r="BB2" i="8"/>
  <c r="AZ2" i="8"/>
  <c r="AY2" i="8"/>
  <c r="AW2" i="8"/>
  <c r="AV2" i="8"/>
  <c r="AT2" i="8"/>
  <c r="AS2" i="8"/>
  <c r="AQ2" i="8"/>
  <c r="AP2" i="8"/>
  <c r="AO2" i="8"/>
  <c r="AN2" i="8"/>
  <c r="AM2" i="8"/>
  <c r="V2" i="8"/>
  <c r="U2" i="8"/>
  <c r="T2" i="8"/>
  <c r="S2" i="8"/>
  <c r="R2" i="8"/>
  <c r="J2" i="8"/>
  <c r="I2" i="8"/>
  <c r="H2" i="8"/>
  <c r="G2" i="8"/>
  <c r="F2" i="8"/>
  <c r="E2" i="8"/>
  <c r="D2" i="8"/>
  <c r="C2" i="8"/>
  <c r="B2" i="8"/>
  <c r="A2" i="8"/>
  <c r="DR1" i="8"/>
  <c r="DQ1" i="8"/>
  <c r="DP1" i="8"/>
  <c r="DO1" i="8"/>
  <c r="DN1" i="8"/>
  <c r="DM1" i="8"/>
  <c r="DL1" i="8"/>
  <c r="DK1" i="8"/>
  <c r="DJ1" i="8"/>
  <c r="DI1" i="8"/>
  <c r="DH1" i="8"/>
  <c r="DG1" i="8"/>
  <c r="DF1" i="8"/>
  <c r="DE1" i="8"/>
  <c r="DD1" i="8"/>
  <c r="DC1" i="8"/>
  <c r="DB1" i="8"/>
  <c r="DA1" i="8"/>
  <c r="CY1" i="8"/>
  <c r="CX1" i="8"/>
  <c r="CW1" i="8"/>
  <c r="CV1" i="8"/>
  <c r="CU1" i="8"/>
  <c r="CT1" i="8"/>
  <c r="CS1" i="8"/>
  <c r="CR1" i="8"/>
  <c r="CP1" i="8"/>
  <c r="CO1" i="8"/>
  <c r="CM1" i="8"/>
  <c r="CL1" i="8"/>
  <c r="CJ1" i="8"/>
  <c r="CI1" i="8"/>
  <c r="CG1" i="8"/>
  <c r="CF1" i="8"/>
  <c r="CD1" i="8"/>
  <c r="CC1" i="8"/>
  <c r="CA1" i="8"/>
  <c r="BZ1" i="8"/>
  <c r="BX1" i="8"/>
  <c r="BW1" i="8"/>
  <c r="BU1" i="8"/>
  <c r="BT1" i="8"/>
  <c r="BR1" i="8"/>
  <c r="BQ1" i="8"/>
  <c r="BO1" i="8"/>
  <c r="BN1" i="8"/>
  <c r="BL1" i="8"/>
  <c r="BK1" i="8"/>
  <c r="BI1" i="8"/>
  <c r="BH1" i="8"/>
  <c r="BF1" i="8"/>
  <c r="BE1" i="8"/>
  <c r="BC1" i="8"/>
  <c r="BB1" i="8"/>
  <c r="AZ1" i="8"/>
  <c r="AY1" i="8"/>
  <c r="AW1" i="8"/>
  <c r="AV1" i="8"/>
  <c r="AT1" i="8"/>
  <c r="AS1" i="8"/>
  <c r="AQ1" i="8"/>
  <c r="AP1" i="8"/>
  <c r="AO1" i="8"/>
  <c r="AN1" i="8"/>
  <c r="AM1" i="8"/>
  <c r="V1" i="8"/>
  <c r="U1" i="8"/>
  <c r="T1" i="8"/>
  <c r="S1" i="8"/>
  <c r="R1" i="8"/>
  <c r="J1" i="8"/>
  <c r="I1" i="8"/>
  <c r="H1" i="8"/>
  <c r="G1" i="8"/>
  <c r="F1" i="8"/>
  <c r="E1" i="8"/>
  <c r="D1" i="8"/>
  <c r="C1" i="8"/>
  <c r="B1" i="8"/>
  <c r="A1" i="8"/>
  <c r="DT5" i="8" l="1"/>
  <c r="DT3" i="8"/>
  <c r="DT4" i="8"/>
  <c r="DU3" i="8"/>
  <c r="BF4" i="17" l="1"/>
  <c r="BF3" i="17"/>
  <c r="BF5"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Chef de production</author>
  </authors>
  <commentList>
    <comment ref="P12" authorId="0" shapeId="0" xr:uid="{F28F80F1-DCC8-4888-B4D0-2FB19B386082}">
      <text>
        <r>
          <rPr>
            <b/>
            <sz val="12"/>
            <color indexed="12"/>
            <rFont val="Tahoma"/>
            <family val="2"/>
          </rPr>
          <t>Dans cette cellule saisissez le nombre d'assiettes prévues par l'Auteur</t>
        </r>
      </text>
    </comment>
    <comment ref="P14" authorId="0" shapeId="0" xr:uid="{A6F65D51-B837-4BD5-BEDC-936EDA1743AE}">
      <text>
        <r>
          <rPr>
            <b/>
            <sz val="12"/>
            <color indexed="10"/>
            <rFont val="Tahoma"/>
            <family val="2"/>
          </rPr>
          <t>Dans cette cellule saisissez le nombre d'assiettes que vous souhaitez fabriquer</t>
        </r>
      </text>
    </comment>
    <comment ref="P18" authorId="0" shapeId="0" xr:uid="{1F811AC1-62F0-4235-95E7-3A222A72B1EB}">
      <text>
        <r>
          <rPr>
            <b/>
            <sz val="12"/>
            <color indexed="12"/>
            <rFont val="Tahoma"/>
            <family val="2"/>
          </rPr>
          <t>Dans cette cellule saisissez le nombre de tartes prévus par l'Auteur</t>
        </r>
      </text>
    </comment>
    <comment ref="P20" authorId="0" shapeId="0" xr:uid="{DEC76914-E1C6-41AC-855C-A1C6FC872CBE}">
      <text>
        <r>
          <rPr>
            <b/>
            <sz val="12"/>
            <color indexed="10"/>
            <rFont val="Tahoma"/>
            <family val="2"/>
          </rPr>
          <t>Dans cette cellule saisissez le nombre de tartes que vous souhaitez fabriquer</t>
        </r>
      </text>
    </comment>
    <comment ref="P24" authorId="0" shapeId="0" xr:uid="{265C21FB-2561-47B2-AF38-C94E861ED9C7}">
      <text>
        <r>
          <rPr>
            <b/>
            <sz val="12"/>
            <color indexed="12"/>
            <rFont val="Tahoma"/>
            <family val="2"/>
          </rPr>
          <t>Dans cette cellule saisissez le nombre de gouttières prévues par l'Auteur</t>
        </r>
      </text>
    </comment>
    <comment ref="P26" authorId="0" shapeId="0" xr:uid="{94BFEC31-02C0-4C9A-B4ED-E3FEBF009CCC}">
      <text>
        <r>
          <rPr>
            <b/>
            <sz val="12"/>
            <color indexed="10"/>
            <rFont val="Tahoma"/>
            <family val="2"/>
          </rPr>
          <t>Dans cette cellule saisissez le nombre de gouttières que vous souhaitez fabriquer</t>
        </r>
      </text>
    </comment>
    <comment ref="P30" authorId="0" shapeId="0" xr:uid="{CF21C270-1EC2-4B67-9619-9845D9660427}">
      <text>
        <r>
          <rPr>
            <b/>
            <sz val="12"/>
            <color indexed="12"/>
            <rFont val="Tahoma"/>
            <family val="2"/>
          </rPr>
          <t>Dans cette cellule saisissez le nombre de gouttières prévues par l'Auteur</t>
        </r>
      </text>
    </comment>
    <comment ref="P32" authorId="0" shapeId="0" xr:uid="{F4A7E0A4-5718-45EC-B8AC-2E0972DEF40D}">
      <text>
        <r>
          <rPr>
            <b/>
            <sz val="12"/>
            <color indexed="10"/>
            <rFont val="Tahoma"/>
            <family val="2"/>
          </rPr>
          <t>Dans cette cellule saisissez le nombre de gouttières que vous souhaitez fabriquer</t>
        </r>
      </text>
    </comment>
    <comment ref="P77" authorId="0" shapeId="0" xr:uid="{DC6A9CF5-DB60-4219-A9BF-4E30B33ADC16}">
      <text>
        <r>
          <rPr>
            <b/>
            <sz val="12"/>
            <color indexed="12"/>
            <rFont val="Tahoma"/>
            <family val="2"/>
          </rPr>
          <t>Dans cette cellule saisissez le nombre d'assiettes prévues par l'Auteur</t>
        </r>
      </text>
    </comment>
    <comment ref="P79" authorId="0" shapeId="0" xr:uid="{4E481A93-4036-4C37-889D-1DA29267A95B}">
      <text>
        <r>
          <rPr>
            <b/>
            <sz val="12"/>
            <color indexed="10"/>
            <rFont val="Tahoma"/>
            <family val="2"/>
          </rPr>
          <t>Dans cette cellule saisissez le nombre d'assiettes que vous souhaitez fabriquer</t>
        </r>
      </text>
    </comment>
    <comment ref="M104" authorId="0" shapeId="0" xr:uid="{E1B89CE3-C235-46B9-969D-F13AC4A05925}">
      <text>
        <r>
          <rPr>
            <b/>
            <sz val="12"/>
            <color indexed="12"/>
            <rFont val="Tahoma"/>
            <family val="2"/>
          </rPr>
          <t>Dans cette cellule saisissez le nombre d'assiettes prévues par l'Auteur</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<sst xmlns="http://schemas.openxmlformats.org/spreadsheetml/2006/main" count="22467" uniqueCount="5070">
  <si>
    <t>A</t>
  </si>
  <si>
    <t>C:\Users\Joel\Desktop\CHANTIER\recettes\[ff.97.recettes de stephane.OK.27.09.xlsx]Feuil4</t>
  </si>
  <si>
    <t>Adresse PC</t>
  </si>
  <si>
    <t>Masquez ces 5 colonnes</t>
  </si>
  <si>
    <t>Lien @</t>
  </si>
  <si>
    <t>⓴</t>
  </si>
  <si>
    <t>⓳</t>
  </si>
  <si>
    <t>⓲</t>
  </si>
  <si>
    <t>⓱</t>
  </si>
  <si>
    <t>⓰</t>
  </si>
  <si>
    <t>⓯</t>
  </si>
  <si>
    <t>⓮</t>
  </si>
  <si>
    <t>⓭</t>
  </si>
  <si>
    <t>⓬</t>
  </si>
  <si>
    <t>⓫</t>
  </si>
  <si>
    <t>►</t>
  </si>
  <si>
    <t>❿</t>
  </si>
  <si>
    <t>❾</t>
  </si>
  <si>
    <t>❽</t>
  </si>
  <si>
    <t>❼</t>
  </si>
  <si>
    <t>❻</t>
  </si>
  <si>
    <t>❺</t>
  </si>
  <si>
    <t>❹</t>
  </si>
  <si>
    <t>❸</t>
  </si>
  <si>
    <t>❷</t>
  </si>
  <si>
    <t>❶</t>
  </si>
  <si>
    <t>* *</t>
  </si>
  <si>
    <t>tranches</t>
  </si>
  <si>
    <t>Barquettes</t>
  </si>
  <si>
    <t>par contenant</t>
  </si>
  <si>
    <t>Quoi</t>
  </si>
  <si>
    <t>Quantité p.p.</t>
  </si>
  <si>
    <t>Effectifs</t>
  </si>
  <si>
    <t>CONDITIONNEMENT (exemple)</t>
  </si>
  <si>
    <t xml:space="preserve">2 - Données &gt; Filtre - 3 - Cliquez sur la flèche Filtre de la cellule A rouge - décochez sélectionner tout - et Cochez A      </t>
  </si>
  <si>
    <t xml:space="preserve">Comment masquer les lignes - 1 - positionnez vous sur la cellule A rouge et sur ①le/la &gt;       </t>
  </si>
  <si>
    <t>et lisez dans la barre de formules</t>
  </si>
  <si>
    <t>pour lire le texte cliquez sur la ligne</t>
  </si>
  <si>
    <t>conserver cette police de caractère calibri 10</t>
  </si>
  <si>
    <t>COLLAGE SPECIAL VALEURS ou 1.2.3 pour</t>
  </si>
  <si>
    <t>et pour vérification en cas d'erreur de saisie</t>
  </si>
  <si>
    <t xml:space="preserve">Pour conserver la recette originale de l'Auteur </t>
  </si>
  <si>
    <t>50 g c'est plus facile à lire que 50.000 g</t>
  </si>
  <si>
    <t xml:space="preserve">tableau ? </t>
  </si>
  <si>
    <t>dans la colonne ⑥ Poids ou Volume</t>
  </si>
  <si>
    <t xml:space="preserve">Pourquoi coller texte et quantités dans ce </t>
  </si>
  <si>
    <t xml:space="preserve">les décimales  (+ ou - de 0 ) </t>
  </si>
  <si>
    <t>cuire 40 mn à 100°C</t>
  </si>
  <si>
    <t>en remplacement de ce texte</t>
  </si>
  <si>
    <t xml:space="preserve">n'oubliez pas de réduire ou d'augmenter </t>
  </si>
  <si>
    <t>utilisez le vocabulaire professionnel</t>
  </si>
  <si>
    <t>faire court &gt; 1 verbe = 1 action</t>
  </si>
  <si>
    <t xml:space="preserve">Collez les recettes récupérées sur le net </t>
  </si>
  <si>
    <t>Brouillon</t>
  </si>
  <si>
    <t>Vide</t>
  </si>
  <si>
    <t>ml</t>
  </si>
  <si>
    <t>cl</t>
  </si>
  <si>
    <t>dl</t>
  </si>
  <si>
    <t>L</t>
  </si>
  <si>
    <t>cuil.Soupe</t>
  </si>
  <si>
    <t>Verre(s)</t>
  </si>
  <si>
    <t>kg</t>
  </si>
  <si>
    <t>g</t>
  </si>
  <si>
    <t>demi(s)</t>
  </si>
  <si>
    <t>quart(s)</t>
  </si>
  <si>
    <t>quart/L</t>
  </si>
  <si>
    <t>demi/L</t>
  </si>
  <si>
    <t>Total &gt;</t>
  </si>
  <si>
    <t>orange rapée zeste</t>
  </si>
  <si>
    <t>orange</t>
  </si>
  <si>
    <t>jus d'orange</t>
  </si>
  <si>
    <t>jaunes d'œufs</t>
  </si>
  <si>
    <t>sucre semoule</t>
  </si>
  <si>
    <t>Crème liquide</t>
  </si>
  <si>
    <t xml:space="preserve">pour </t>
  </si>
  <si>
    <t xml:space="preserve"> Denrées</t>
  </si>
  <si>
    <t>de</t>
  </si>
  <si>
    <t>Quantité</t>
  </si>
  <si>
    <t xml:space="preserve"> % Perte</t>
  </si>
  <si>
    <t>Poids et volumes arrondis</t>
  </si>
  <si>
    <t>Unités</t>
  </si>
  <si>
    <t>Poids</t>
  </si>
  <si>
    <t xml:space="preserve"> Vos poids Bruts avec coef.</t>
  </si>
  <si>
    <t>Poids Auteur sans coef.</t>
  </si>
  <si>
    <t>③</t>
  </si>
  <si>
    <t>⑧ Coefficient</t>
  </si>
  <si>
    <t>⑦g.kg.L.dl.cl.ml</t>
  </si>
  <si>
    <t>⑥ Poids ou Volume</t>
  </si>
  <si>
    <t>⑤</t>
  </si>
  <si>
    <t>④</t>
  </si>
  <si>
    <t>Col.16</t>
  </si>
  <si>
    <t>Col.15</t>
  </si>
  <si>
    <t>Col.14</t>
  </si>
  <si>
    <t>Col.13</t>
  </si>
  <si>
    <t>Col.12</t>
  </si>
  <si>
    <t>Col.11</t>
  </si>
  <si>
    <t>Col.10</t>
  </si>
  <si>
    <t>Col.9</t>
  </si>
  <si>
    <t>Col.8</t>
  </si>
  <si>
    <t>Col.7</t>
  </si>
  <si>
    <t>Col.6</t>
  </si>
  <si>
    <t>Col.5</t>
  </si>
  <si>
    <t>Col.4</t>
  </si>
  <si>
    <t>Col.3</t>
  </si>
  <si>
    <t>Col.2</t>
  </si>
  <si>
    <t>Mise à jour cliquer sur F9</t>
  </si>
  <si>
    <t>Produit de référence</t>
  </si>
  <si>
    <t>❾ référence Auteur</t>
  </si>
  <si>
    <t>couverts</t>
  </si>
  <si>
    <t>❿ Référence</t>
  </si>
  <si>
    <t>&lt; Poids unitaire</t>
  </si>
  <si>
    <t>⓫  Dupliquée pour</t>
  </si>
  <si>
    <t>Infos complémentaires &gt; Constituant de quelle préparation : ?</t>
  </si>
  <si>
    <t>?  &gt;</t>
  </si>
  <si>
    <t>VOUS</t>
  </si>
  <si>
    <t>Auteur</t>
  </si>
  <si>
    <t>② &gt;</t>
  </si>
  <si>
    <t>FAMILLE à coller</t>
  </si>
  <si>
    <t>N° 3</t>
  </si>
  <si>
    <t>①le/la &gt;</t>
  </si>
  <si>
    <t>donc si une formule n'affiche pas la valeur souhaitée vérifiez bien ces séparateurs</t>
  </si>
  <si>
    <t xml:space="preserve">dans Fichier &gt; Options &gt; Options avancées &gt; Options d'édition </t>
  </si>
  <si>
    <t>Col.17</t>
  </si>
  <si>
    <t>Col.18</t>
  </si>
  <si>
    <t>⓪①②③④⑤⑥⑦⑧⑨⑩⑪⑫⑬⑭⑮⑯⑰⑱⑲⑳</t>
  </si>
  <si>
    <t>⓿❶❷❸❹❺❻❼❽❾❿⓫⓬⓭⓮⓯⓰⓱⓲⓳⓴</t>
  </si>
  <si>
    <t>Grille d’analyse des contrastes d’une charte</t>
  </si>
  <si>
    <t>Lien &gt;</t>
  </si>
  <si>
    <t>https://blog.atalan.fr/grille-contrastes-accessibilite-charte-graphique/</t>
  </si>
  <si>
    <t>Contrastes de couleurs de texte</t>
  </si>
  <si>
    <t xml:space="preserve">FAMILLE à coller </t>
  </si>
  <si>
    <t xml:space="preserve">famille à coller </t>
  </si>
  <si>
    <t>Voici une petite liste je vous laisse le plaisir de modifier les couleurs à votre convenance</t>
  </si>
  <si>
    <t>https://www.tanaguru.com/contrastes-couleurs-choisir-combinaisons-accessibles/</t>
  </si>
  <si>
    <t xml:space="preserve">cellules vides </t>
  </si>
  <si>
    <t>Code couleur Rouge Vert Bleu RVB</t>
  </si>
  <si>
    <t>Les 10 meilleures polices d’écriture</t>
  </si>
  <si>
    <t>N° 1</t>
  </si>
  <si>
    <t>Comment masquer les lignes</t>
  </si>
  <si>
    <t>Mode d'emploi  du "Postit"</t>
  </si>
  <si>
    <t>une préparation complète est  un assemblage de plusieurs "Postits©" ou recettes</t>
  </si>
  <si>
    <t>Couleur diététique</t>
  </si>
  <si>
    <t>Lettres minuscules</t>
  </si>
  <si>
    <t>Lettres Majuscules</t>
  </si>
  <si>
    <t>https://www.redacteur.com/blog/polices-ecriture-a-utiliser/</t>
  </si>
  <si>
    <t>1 - positionnez vous sur la cellule A rouge</t>
  </si>
  <si>
    <t>CUISINE</t>
  </si>
  <si>
    <t>Cuisine</t>
  </si>
  <si>
    <t>PATISSERIE</t>
  </si>
  <si>
    <t>Patisserie</t>
  </si>
  <si>
    <t>TRAITEUR</t>
  </si>
  <si>
    <t>Traiteur</t>
  </si>
  <si>
    <t>CHARCUTERIE</t>
  </si>
  <si>
    <t>Charcuterie</t>
  </si>
  <si>
    <t>MODES DE CUISSON</t>
  </si>
  <si>
    <t>Modes de cuisson</t>
  </si>
  <si>
    <t>PROTÉINES</t>
  </si>
  <si>
    <t>Protéines</t>
  </si>
  <si>
    <t>CUIDITES</t>
  </si>
  <si>
    <t>Cuidités</t>
  </si>
  <si>
    <t>CRUDITES</t>
  </si>
  <si>
    <t>Crudités</t>
  </si>
  <si>
    <t>FÉCULENTS</t>
  </si>
  <si>
    <t>Féculents</t>
  </si>
  <si>
    <t>R51-V153 B102</t>
  </si>
  <si>
    <t>Palette de couleurs, Excel</t>
  </si>
  <si>
    <t>Codes de couleur HTML sécurisés pour le Web / Tableau de référence</t>
  </si>
  <si>
    <t>① le NOM DE LA RECETTE.FAMILLE</t>
  </si>
  <si>
    <t>en partant de ce raisonnement on peut s'en faire la représentation suivante</t>
  </si>
  <si>
    <t>Pour renvoyer un texte</t>
  </si>
  <si>
    <t>https://encycolorpedia.com/websafe</t>
  </si>
  <si>
    <t>Vous pouvez avoir des calculs différents sur chaque document</t>
  </si>
  <si>
    <t>2 - Données &gt; Filtre</t>
  </si>
  <si>
    <t>le cadre</t>
  </si>
  <si>
    <t>OU</t>
  </si>
  <si>
    <t xml:space="preserve">la fiche technique </t>
  </si>
  <si>
    <t xml:space="preserve"> a la ligne dans une cellule</t>
  </si>
  <si>
    <t>Codes de couleurs HTML / Tableau de référence</t>
  </si>
  <si>
    <t xml:space="preserve">3 - Cliquez sur la flèche Filtre </t>
  </si>
  <si>
    <t>② l' AUTEUR :</t>
  </si>
  <si>
    <t>Postit 1</t>
  </si>
  <si>
    <t>bla…bla</t>
  </si>
  <si>
    <t>recette 1</t>
  </si>
  <si>
    <t>ACCOMPAGNEMENTS</t>
  </si>
  <si>
    <t>Accompagnements</t>
  </si>
  <si>
    <t>BAVAROIS</t>
  </si>
  <si>
    <t>Bavarois</t>
  </si>
  <si>
    <t>AMUSE BOUCHE</t>
  </si>
  <si>
    <t>Amuse Bouche</t>
  </si>
  <si>
    <t xml:space="preserve"> CONFIT</t>
  </si>
  <si>
    <t xml:space="preserve"> Confit</t>
  </si>
  <si>
    <t>BRAISÉ</t>
  </si>
  <si>
    <t>Braisé</t>
  </si>
  <si>
    <t>ABATS</t>
  </si>
  <si>
    <t>Abats</t>
  </si>
  <si>
    <t>AGRUMES  POMME PAMPLE.)</t>
  </si>
  <si>
    <t>Agrumes  Pomme Pample.)</t>
  </si>
  <si>
    <t>BLÉ</t>
  </si>
  <si>
    <t>Blé</t>
  </si>
  <si>
    <t>R153-V204 B0</t>
  </si>
  <si>
    <t>R0-V128 B0</t>
  </si>
  <si>
    <t>vous pouvez fusionner les cellules et renvoyer à la ligne automatiquement</t>
  </si>
  <si>
    <t>https://encycolorpedia.com/html</t>
  </si>
  <si>
    <t>"POSTIT(s)"  ou RECETTE(s)  quel intérêt</t>
  </si>
  <si>
    <t>de la cellule A rouge</t>
  </si>
  <si>
    <t>Postit 2</t>
  </si>
  <si>
    <t>recette  2</t>
  </si>
  <si>
    <t>Codes de couleurs nommés / Tableau de référence</t>
  </si>
  <si>
    <t xml:space="preserve">Chaque postit ou recette étant indépendant(e)  vous pouvez  le/la copier et le/la coller </t>
  </si>
  <si>
    <t>?  &gt; Recette prévu pour quelle préparation</t>
  </si>
  <si>
    <t>Postit 3</t>
  </si>
  <si>
    <t>etc..</t>
  </si>
  <si>
    <t>recette  3</t>
  </si>
  <si>
    <t>https://encycolorpedia.com/named</t>
  </si>
  <si>
    <t>FAMILLE</t>
  </si>
  <si>
    <t>Postit 4 etc..</t>
  </si>
  <si>
    <t>recette 4 etc..</t>
  </si>
  <si>
    <t>COMPOSES VERTS</t>
  </si>
  <si>
    <t>Composes Verts</t>
  </si>
  <si>
    <t>BISCUITS</t>
  </si>
  <si>
    <t>Biscuits</t>
  </si>
  <si>
    <t>ASPICS</t>
  </si>
  <si>
    <t>Aspics</t>
  </si>
  <si>
    <t>BOUDIN BLANC</t>
  </si>
  <si>
    <t>Boudin Blanc</t>
  </si>
  <si>
    <t>CONFIT</t>
  </si>
  <si>
    <t>Confit</t>
  </si>
  <si>
    <t>ABATTIS</t>
  </si>
  <si>
    <t>Abattis</t>
  </si>
  <si>
    <t>ARTICHAUT</t>
  </si>
  <si>
    <t>Artichaut</t>
  </si>
  <si>
    <t>AVOCAT</t>
  </si>
  <si>
    <t>Avocat</t>
  </si>
  <si>
    <t>BOULGHOUR</t>
  </si>
  <si>
    <t>Boulghour</t>
  </si>
  <si>
    <t>R128-V0-B0</t>
  </si>
  <si>
    <t>R0-V255 B0</t>
  </si>
  <si>
    <t>MAIS VOUS POUVEZ AUSSI</t>
  </si>
  <si>
    <t>Correspondance des couleurs de peinture et convertisseur</t>
  </si>
  <si>
    <t>③ Denrées</t>
  </si>
  <si>
    <t>Ascendant &gt; PÉRE ou MÈRE avec descendants &gt; fils ou filles (pour respecter la parité)</t>
  </si>
  <si>
    <t>BOEUF
VB = Viandede bœuf</t>
  </si>
  <si>
    <t>https://encycolorpedia.com/paints</t>
  </si>
  <si>
    <t>Votre éditeur de photo en ligne est là et restera toujours gratuit !</t>
  </si>
  <si>
    <t>④ Quantité ou Nombre d'unités selon fiche</t>
  </si>
  <si>
    <t>Crudites</t>
  </si>
  <si>
    <t>CHARLOTES</t>
  </si>
  <si>
    <t>Charlotes</t>
  </si>
  <si>
    <t>CANAPÉ</t>
  </si>
  <si>
    <t>Canapé</t>
  </si>
  <si>
    <t xml:space="preserve">BOUDIN NOIR </t>
  </si>
  <si>
    <t xml:space="preserve">Boudin Noir </t>
  </si>
  <si>
    <t>FRIT</t>
  </si>
  <si>
    <t>Frit</t>
  </si>
  <si>
    <t>AGNEAU</t>
  </si>
  <si>
    <t>Agneau</t>
  </si>
  <si>
    <t>ASPERGES</t>
  </si>
  <si>
    <t>Asperges</t>
  </si>
  <si>
    <t>BETTERAVES</t>
  </si>
  <si>
    <t>Betteraves</t>
  </si>
  <si>
    <t>FÉVES</t>
  </si>
  <si>
    <t>Féves</t>
  </si>
  <si>
    <t>R255-V0 B255</t>
  </si>
  <si>
    <t>R255-V153 B204</t>
  </si>
  <si>
    <t>http://translate.google.fr/translate?hl=fr&amp;langpair=en|fr&amp;u=http://dmcritchie.mvps.org/excel/colors.htm</t>
  </si>
  <si>
    <t>https://www.iloveimg.com/fr</t>
  </si>
  <si>
    <t>Quoi ?</t>
  </si>
  <si>
    <t xml:space="preserve">Pour l'identification de vos fiches vous avez le choix </t>
  </si>
  <si>
    <t xml:space="preserve">Insérer un saut de ligne </t>
  </si>
  <si>
    <t>Vous pouvez assembler plusieurs postit(s) ou recettes sur une même feuille pour créer votre assemblage</t>
  </si>
  <si>
    <t>Copiez</t>
  </si>
  <si>
    <t xml:space="preserve">⑤ Quoi </t>
  </si>
  <si>
    <t>dans la cellule</t>
  </si>
  <si>
    <t xml:space="preserve">Exemple : pour une recette de gateau…allez chercher dans vos répertoires la recette du biscuit qui vous convient le mieux </t>
  </si>
  <si>
    <t>Collez</t>
  </si>
  <si>
    <t xml:space="preserve">entre la numérotation </t>
  </si>
  <si>
    <t>N°2</t>
  </si>
  <si>
    <t>et l'identification Alpha</t>
  </si>
  <si>
    <t>Cuidites</t>
  </si>
  <si>
    <t>CHOCOLATS</t>
  </si>
  <si>
    <t>Chocolats</t>
  </si>
  <si>
    <t>CHAUD-FROID</t>
  </si>
  <si>
    <t>Chaud-Froid</t>
  </si>
  <si>
    <t>CHARCUTERIE GIBIER</t>
  </si>
  <si>
    <t>Charcuterie Gibier</t>
  </si>
  <si>
    <t>FUMÉ</t>
  </si>
  <si>
    <t>Fumé</t>
  </si>
  <si>
    <t>BŒUF</t>
  </si>
  <si>
    <t>Bœuf</t>
  </si>
  <si>
    <t>CAROTTES</t>
  </si>
  <si>
    <t>Carottes</t>
  </si>
  <si>
    <t>FÉVETTES</t>
  </si>
  <si>
    <t>Févettes</t>
  </si>
  <si>
    <t>R255-V102 B0</t>
  </si>
  <si>
    <t>R50-V204 B255</t>
  </si>
  <si>
    <t>1. Double-cliquez sur la</t>
  </si>
  <si>
    <t>Couleur 0]</t>
  </si>
  <si>
    <t>[Couleur 0]</t>
  </si>
  <si>
    <t>[Couleur 15]</t>
  </si>
  <si>
    <t>[Couleur 30]</t>
  </si>
  <si>
    <t>[Couleur 45]</t>
  </si>
  <si>
    <t>[Couleur 25]</t>
  </si>
  <si>
    <t># 000080</t>
  </si>
  <si>
    <t>ajoutez une ou deux crèmes qui vont bien et terminez en ajoutant un postit éléments de décor</t>
  </si>
  <si>
    <t>⑥Poids / Volume</t>
  </si>
  <si>
    <t xml:space="preserve"> cellule dans laquelle </t>
  </si>
  <si>
    <t>[Couleur 1]</t>
  </si>
  <si>
    <t>[Couleur 16]</t>
  </si>
  <si>
    <t>[Couleur 31]</t>
  </si>
  <si>
    <t>[Couleur 46]</t>
  </si>
  <si>
    <t>[Couleur 26]</t>
  </si>
  <si>
    <t># FF00FF</t>
  </si>
  <si>
    <t>Idem pour des recettes de cuisine ou de charcuterie faites des répertoires :</t>
  </si>
  <si>
    <t xml:space="preserve">Alpha vous permet de vous constituer des répertoires </t>
  </si>
  <si>
    <t xml:space="preserve">vous voulez insérer une </t>
  </si>
  <si>
    <t>[Couleur 2]</t>
  </si>
  <si>
    <t>[Couleur 17]</t>
  </si>
  <si>
    <t>[Couleur 32]</t>
  </si>
  <si>
    <t>[Couleur 47]</t>
  </si>
  <si>
    <t>[Couleur 27]</t>
  </si>
  <si>
    <t># FFFF00</t>
  </si>
  <si>
    <t xml:space="preserve">et de regrouper des préparations pour vous permettre </t>
  </si>
  <si>
    <t>DESSERT ASSIETTE</t>
  </si>
  <si>
    <t>Dessert Assiette</t>
  </si>
  <si>
    <t>CONFISERIES</t>
  </si>
  <si>
    <t>Confiseries</t>
  </si>
  <si>
    <t>ENTRÉE FROIDE</t>
  </si>
  <si>
    <t>Entrée Froide</t>
  </si>
  <si>
    <t>CHARCUTERIE LAPIN</t>
  </si>
  <si>
    <t>Charcuterie Lapin</t>
  </si>
  <si>
    <t>GRILLÉ</t>
  </si>
  <si>
    <t>Grillé</t>
  </si>
  <si>
    <t>CAILLES</t>
  </si>
  <si>
    <t>Cailles</t>
  </si>
  <si>
    <t>CÉLÉRI BRANCHE</t>
  </si>
  <si>
    <t>Céléri branche</t>
  </si>
  <si>
    <t>H. COCOS</t>
  </si>
  <si>
    <t>H. Cocos</t>
  </si>
  <si>
    <t>R255-V0 B0</t>
  </si>
  <si>
    <t>R255-V204 B0</t>
  </si>
  <si>
    <t>coupure de ligne</t>
  </si>
  <si>
    <t>[Couleur 3]</t>
  </si>
  <si>
    <t>[Couleur 18]</t>
  </si>
  <si>
    <t>[Couleur 33]</t>
  </si>
  <si>
    <t>[Couleur 48]</t>
  </si>
  <si>
    <t>[Couleur 28]</t>
  </si>
  <si>
    <t># 00FFFF</t>
  </si>
  <si>
    <t xml:space="preserve">donc ne confondez pas les quantités à utiliser dans le cadre ou la fiche technique </t>
  </si>
  <si>
    <t>de faire des assemblages</t>
  </si>
  <si>
    <t xml:space="preserve">2. Cliquez à l’emplacement </t>
  </si>
  <si>
    <t>[Couleur 4]</t>
  </si>
  <si>
    <t>[Couleur 19]</t>
  </si>
  <si>
    <t>[Couleur 34]</t>
  </si>
  <si>
    <t>[Couleur 49]</t>
  </si>
  <si>
    <t>[Couleur 29]</t>
  </si>
  <si>
    <t># 800080</t>
  </si>
  <si>
    <t>Collez une unité au choix</t>
  </si>
  <si>
    <t xml:space="preserve">où vous souhaitez couper </t>
  </si>
  <si>
    <t>[Couleur 5]</t>
  </si>
  <si>
    <t>[Couleur 20]</t>
  </si>
  <si>
    <t>[Couleur 35]</t>
  </si>
  <si>
    <t>[Couleur 50]</t>
  </si>
  <si>
    <t># 800000</t>
  </si>
  <si>
    <t>et les quantités dans chaque postit ou recette</t>
  </si>
  <si>
    <t>DESSERTS</t>
  </si>
  <si>
    <t>Desserts</t>
  </si>
  <si>
    <t>ENTREMET</t>
  </si>
  <si>
    <t>Entremet</t>
  </si>
  <si>
    <t>ENTRÉE CHAUDE</t>
  </si>
  <si>
    <t>Entrée Chaude</t>
  </si>
  <si>
    <t xml:space="preserve">CHARCUTERIE PURE VOLAILLE </t>
  </si>
  <si>
    <t xml:space="preserve">Charcuterie Pure Volaille </t>
  </si>
  <si>
    <t>NATURE</t>
  </si>
  <si>
    <t>Nature</t>
  </si>
  <si>
    <t>CANARD</t>
  </si>
  <si>
    <t>Canard</t>
  </si>
  <si>
    <t>CÉLÉRI RAVE</t>
  </si>
  <si>
    <t>Céléri rave</t>
  </si>
  <si>
    <t>H. FLAGEOLETS</t>
  </si>
  <si>
    <t>H. Flageolets</t>
  </si>
  <si>
    <t>R0-V0 B255</t>
  </si>
  <si>
    <t>la ligne.</t>
  </si>
  <si>
    <t>[Couleur 6]</t>
  </si>
  <si>
    <t>[Couleur 21]</t>
  </si>
  <si>
    <t>[Couleur 36]</t>
  </si>
  <si>
    <t>[Couleur 51]</t>
  </si>
  <si>
    <t># 008080</t>
  </si>
  <si>
    <t>Pour masquer les valeurs zéro cliquez sur Fichier - Options avancées et décochez</t>
  </si>
  <si>
    <t xml:space="preserve">3. Appuyez sur Alt+Entrée </t>
  </si>
  <si>
    <t>[Couleur 7]</t>
  </si>
  <si>
    <t>[Couleur 22]</t>
  </si>
  <si>
    <t>[Couleur 37]</t>
  </si>
  <si>
    <t>[Couleur 52]</t>
  </si>
  <si>
    <t># 0000FF</t>
  </si>
  <si>
    <t xml:space="preserve">comment copier un Postit ou une recette : cliquez sur la cellule ICI dans l'angle gauche </t>
  </si>
  <si>
    <t>ICI</t>
  </si>
  <si>
    <t>Afficher un Zéro dans les cellules qui ont une valeur nulle</t>
  </si>
  <si>
    <t xml:space="preserve">pour insérer le break </t>
  </si>
  <si>
    <t>[Couleur 8]</t>
  </si>
  <si>
    <t>[Couleur 23]</t>
  </si>
  <si>
    <t>[Couleur 38]</t>
  </si>
  <si>
    <t>[Couleur 53]</t>
  </si>
  <si>
    <t># 00CCFF</t>
  </si>
  <si>
    <t>Kg</t>
  </si>
  <si>
    <t>jaunes</t>
  </si>
  <si>
    <t>ENTRÉES</t>
  </si>
  <si>
    <t>Entrées</t>
  </si>
  <si>
    <t>ENTREMET GÉNOISE</t>
  </si>
  <si>
    <t>Entremet Génoise</t>
  </si>
  <si>
    <t>FOIE GRAS</t>
  </si>
  <si>
    <t>Foie Gras</t>
  </si>
  <si>
    <t>GALANTINE</t>
  </si>
  <si>
    <t>Galantine</t>
  </si>
  <si>
    <t>PAPILLOTES</t>
  </si>
  <si>
    <t>Papillotes</t>
  </si>
  <si>
    <t>CHARCUTERIES</t>
  </si>
  <si>
    <t>Charcuteries</t>
  </si>
  <si>
    <t>CHAMPIGNONS</t>
  </si>
  <si>
    <t>Champignons</t>
  </si>
  <si>
    <t>H. NOIRS</t>
  </si>
  <si>
    <t>H. Noirs</t>
  </si>
  <si>
    <t>R255-V204 B153</t>
  </si>
  <si>
    <t>R153-V204 B255</t>
  </si>
  <si>
    <t>de ligne.</t>
  </si>
  <si>
    <t>[Couleur 9]</t>
  </si>
  <si>
    <t>[Couleur 24]</t>
  </si>
  <si>
    <t>[Couleur 39]</t>
  </si>
  <si>
    <t>[Couleur 54]</t>
  </si>
  <si>
    <t># CCFFFF</t>
  </si>
  <si>
    <t>/10</t>
  </si>
  <si>
    <t>[Couleur 10]</t>
  </si>
  <si>
    <t>[Couleur 40]</t>
  </si>
  <si>
    <t>[Couleur 55]</t>
  </si>
  <si>
    <t># CCFFCC</t>
  </si>
  <si>
    <t>[Couleur 11]</t>
  </si>
  <si>
    <t>[Couleur 41]</t>
  </si>
  <si>
    <t>[Couleur 56]</t>
  </si>
  <si>
    <t># FFFF99</t>
  </si>
  <si>
    <t xml:space="preserve">puis déportez la souris vers la droite et descendez jusqu'a la dernière cellule à droite le postit ou la recette sont sélectionnés </t>
  </si>
  <si>
    <t>œufs</t>
  </si>
  <si>
    <t>GANACHE</t>
  </si>
  <si>
    <t>Ganache</t>
  </si>
  <si>
    <t>HORS D'ŒUVRE</t>
  </si>
  <si>
    <t>Hors d'Œuvre</t>
  </si>
  <si>
    <t>MORTADELLE</t>
  </si>
  <si>
    <t>Mortadelle</t>
  </si>
  <si>
    <t>POCHÉ</t>
  </si>
  <si>
    <t>Poché</t>
  </si>
  <si>
    <t>COQUILLAGES</t>
  </si>
  <si>
    <t>Coquillages</t>
  </si>
  <si>
    <t>CHOU BLANC</t>
  </si>
  <si>
    <t>Chou blanc</t>
  </si>
  <si>
    <t>H. ROUGES</t>
  </si>
  <si>
    <t>H. Rouges</t>
  </si>
  <si>
    <t>R204-V153 B255</t>
  </si>
  <si>
    <t>R0-V102 B204</t>
  </si>
  <si>
    <t>[Couleur 12]</t>
  </si>
  <si>
    <t>[Couleur 42]</t>
  </si>
  <si>
    <t># 99CCFF</t>
  </si>
  <si>
    <t>Tableau de correspondance</t>
  </si>
  <si>
    <t>[Couleur 13]</t>
  </si>
  <si>
    <t>[Couleur 43]</t>
  </si>
  <si>
    <t># FF99CC</t>
  </si>
  <si>
    <t>il ne vous reste plus qu'a le/la copier et le /la coller dans votre répertoire</t>
  </si>
  <si>
    <t>1 L litre = 1 Kg base eau</t>
  </si>
  <si>
    <t>1 quart = 0.250 Kg</t>
  </si>
  <si>
    <t>[Couleur 14]</t>
  </si>
  <si>
    <t>[Couleur 44]</t>
  </si>
  <si>
    <t># CC99FF</t>
  </si>
  <si>
    <t>1 dl = 0.100 Kg</t>
  </si>
  <si>
    <t xml:space="preserve">  1 /10  = 0.100 Kg</t>
  </si>
  <si>
    <t>FECULENTS</t>
  </si>
  <si>
    <t>GATEAU</t>
  </si>
  <si>
    <t>Gateau</t>
  </si>
  <si>
    <t>PATISSERIE TRAITEUR</t>
  </si>
  <si>
    <t>Patisserie Traiteur</t>
  </si>
  <si>
    <t>PATE CAMPAGNE</t>
  </si>
  <si>
    <t>Pate Campagne</t>
  </si>
  <si>
    <t>POELLÉ</t>
  </si>
  <si>
    <t>Poellé</t>
  </si>
  <si>
    <t>CRUSTACÉS</t>
  </si>
  <si>
    <t>Crustacés</t>
  </si>
  <si>
    <t>CHOU ROUGE</t>
  </si>
  <si>
    <t>Chou rouge</t>
  </si>
  <si>
    <t>H. SOISSON</t>
  </si>
  <si>
    <t>H. Soisson</t>
  </si>
  <si>
    <t># FFCC99</t>
  </si>
  <si>
    <t xml:space="preserve">Bonne utilisation. A vous de faire évoluer ces fiches excel  ou de les convertir sur Libre Office </t>
  </si>
  <si>
    <t>1 cl = 0.010 Kg</t>
  </si>
  <si>
    <t>1 cuil.Soupe = 0.010 Kg</t>
  </si>
  <si>
    <t>Intérieur</t>
  </si>
  <si>
    <t>police</t>
  </si>
  <si>
    <t>HTML</t>
  </si>
  <si>
    <t>bgcolor =</t>
  </si>
  <si>
    <t xml:space="preserve">Rouge </t>
  </si>
  <si>
    <t>Vert</t>
  </si>
  <si>
    <t>Bleu</t>
  </si>
  <si>
    <t>Couleur</t>
  </si>
  <si>
    <t># 3366FF</t>
  </si>
  <si>
    <t>ou tout autre tableur en Open source à condition que les formules puissent fonctionner</t>
  </si>
  <si>
    <t>1 ml = 0.001 Kg</t>
  </si>
  <si>
    <t xml:space="preserve"> 1 Verre = 0.225 Kg</t>
  </si>
  <si>
    <t>Noire</t>
  </si>
  <si>
    <t># 000000</t>
  </si>
  <si>
    <t>[Noir]</t>
  </si>
  <si>
    <t># 33CCCC</t>
  </si>
  <si>
    <t xml:space="preserve">Retrouvez les documents  UPRT.fr sur le site  </t>
  </si>
  <si>
    <t>https://cuisine-centrale17.fr/</t>
  </si>
  <si>
    <t xml:space="preserve"> 1 demi = 0.500 Kg</t>
  </si>
  <si>
    <t xml:space="preserve"> 1 Bol = 0.350 Kg</t>
  </si>
  <si>
    <t>GOUTER</t>
  </si>
  <si>
    <t>Gouter</t>
  </si>
  <si>
    <t>MERINGUE</t>
  </si>
  <si>
    <t>Meringue</t>
  </si>
  <si>
    <t>SALADE COMPOSÉE</t>
  </si>
  <si>
    <t>Salade Composée</t>
  </si>
  <si>
    <t xml:space="preserve">PATÉ DE FOIE </t>
  </si>
  <si>
    <t xml:space="preserve">Paté de Foie </t>
  </si>
  <si>
    <t>RÂGOUTS</t>
  </si>
  <si>
    <t>Râgouts</t>
  </si>
  <si>
    <t>DINDE</t>
  </si>
  <si>
    <t>Dinde</t>
  </si>
  <si>
    <t>CHOUX BROCOLIS</t>
  </si>
  <si>
    <t>Choux Brocolis</t>
  </si>
  <si>
    <t>H.BLANCS</t>
  </si>
  <si>
    <t>H.Blancs</t>
  </si>
  <si>
    <t>Blanc</t>
  </si>
  <si>
    <t># FFFFFF</t>
  </si>
  <si>
    <t>[Blanc]</t>
  </si>
  <si>
    <t># 99CC00</t>
  </si>
  <si>
    <t xml:space="preserve"> Joël Leboucher </t>
  </si>
  <si>
    <t>Rouge</t>
  </si>
  <si>
    <t># FF0000</t>
  </si>
  <si>
    <t>[Rouge]</t>
  </si>
  <si>
    <t># FFCC00</t>
  </si>
  <si>
    <t>Excel n'aime pas les cellules vides j'ai donc saisi des valeurs 1 dans certaines cellules</t>
  </si>
  <si>
    <t>les Valeurs de recherche sont en Kg - exemple 1 verre = 0.225</t>
  </si>
  <si>
    <t># 00FF00</t>
  </si>
  <si>
    <t>[Vert]</t>
  </si>
  <si>
    <t># FF9900</t>
  </si>
  <si>
    <t xml:space="preserve">Fin du document cellule </t>
  </si>
  <si>
    <t>Vous pouvez modifier le tableau de conversion en fonction de vos besoins, seule obligation : que les intitulés du tableau et les intitulés que vous collez dans votre colonne de recherche soient exactement identiques.</t>
  </si>
  <si>
    <t>LAITAGES +FECULENTS</t>
  </si>
  <si>
    <t>Laitages +Feculents</t>
  </si>
  <si>
    <t>MOUSSES</t>
  </si>
  <si>
    <t>Mousses</t>
  </si>
  <si>
    <t>SALADE SIMPLE</t>
  </si>
  <si>
    <t>Salade Simple</t>
  </si>
  <si>
    <t>QUENELLE</t>
  </si>
  <si>
    <t>Quenelle</t>
  </si>
  <si>
    <t>RÔTI</t>
  </si>
  <si>
    <t>Rôti</t>
  </si>
  <si>
    <t>FARCES</t>
  </si>
  <si>
    <t>Farces</t>
  </si>
  <si>
    <t>CHOUX CHINOIS</t>
  </si>
  <si>
    <t>Choux Chinois</t>
  </si>
  <si>
    <t>LENTILLES</t>
  </si>
  <si>
    <t>Lentilles</t>
  </si>
  <si>
    <t>[Bleu]</t>
  </si>
  <si>
    <t># FF6600</t>
  </si>
  <si>
    <t>Unités ④</t>
  </si>
  <si>
    <t>Jaune</t>
  </si>
  <si>
    <t>[Jaune]</t>
  </si>
  <si>
    <t># 666699</t>
  </si>
  <si>
    <t xml:space="preserve">Quoi </t>
  </si>
  <si>
    <t>Denrées</t>
  </si>
  <si>
    <t>Magenta</t>
  </si>
  <si>
    <t>[Magenta]</t>
  </si>
  <si>
    <t># 969696</t>
  </si>
  <si>
    <t xml:space="preserve"> POINTS CLÉS</t>
  </si>
  <si>
    <t>bottes</t>
  </si>
  <si>
    <t>LAITAGES FROMAGES</t>
  </si>
  <si>
    <t>Laitages Fromages</t>
  </si>
  <si>
    <t>PATE A BRIOCHE</t>
  </si>
  <si>
    <t>Pate à Brioche</t>
  </si>
  <si>
    <t>SAUCE CHAUDE</t>
  </si>
  <si>
    <t>Sauce Chaude</t>
  </si>
  <si>
    <t>RILLETTES</t>
  </si>
  <si>
    <t>Rillettes</t>
  </si>
  <si>
    <t>SAUMURÉ</t>
  </si>
  <si>
    <t>Saumuré</t>
  </si>
  <si>
    <t>GIBIER À PLUMES</t>
  </si>
  <si>
    <t>Gibier à plumes</t>
  </si>
  <si>
    <t>CHOUX BRUXELLES</t>
  </si>
  <si>
    <t>Choux Bruxelles</t>
  </si>
  <si>
    <t>CHOUX FLEUR</t>
  </si>
  <si>
    <t>Choux fleur</t>
  </si>
  <si>
    <t>MAÏS</t>
  </si>
  <si>
    <t>Maïs</t>
  </si>
  <si>
    <t>Cyan</t>
  </si>
  <si>
    <t>[Cyan]</t>
  </si>
  <si>
    <t># 003366</t>
  </si>
  <si>
    <t>Un point manquant ou un espace en plus et Excel ne reconnait pas. Donc faites du Copier / Coller</t>
  </si>
  <si>
    <t>citrons</t>
  </si>
  <si>
    <t>½ citron</t>
  </si>
  <si>
    <t># 333300</t>
  </si>
  <si>
    <t>litres</t>
  </si>
  <si>
    <t>¾ de litre</t>
  </si>
  <si>
    <t># 808000</t>
  </si>
  <si>
    <t># 993300</t>
  </si>
  <si>
    <t>pommes</t>
  </si>
  <si>
    <t>PATISSERIES</t>
  </si>
  <si>
    <t>Patisseries</t>
  </si>
  <si>
    <t>PATE A CROISSANTS</t>
  </si>
  <si>
    <t>Pate à Croissants</t>
  </si>
  <si>
    <t>SAUCE EMULSIONNÉE CHAUDE</t>
  </si>
  <si>
    <t>Sauce Emulsionnée Chaude</t>
  </si>
  <si>
    <t>RILLONS</t>
  </si>
  <si>
    <t>Rillons</t>
  </si>
  <si>
    <t>SAUTÉ AVEC SAUCE</t>
  </si>
  <si>
    <t>Sauté avec Sauce</t>
  </si>
  <si>
    <t>GIBIER À POIL</t>
  </si>
  <si>
    <t>Gibier à poil</t>
  </si>
  <si>
    <t>CHOUX ROMANESCO</t>
  </si>
  <si>
    <t>Choux Romanesco</t>
  </si>
  <si>
    <t>P.TERRE</t>
  </si>
  <si>
    <t>P.Terre</t>
  </si>
  <si>
    <t># 993366</t>
  </si>
  <si>
    <t>le Coefficient vous permet d'augmenter</t>
  </si>
  <si>
    <t>⑥ Poids ou Volume ajustez les décimales (+ ou - de 0 )</t>
  </si>
  <si>
    <t># 333399</t>
  </si>
  <si>
    <t>de diminuer ou d'éviter un ingrédient</t>
  </si>
  <si>
    <t># C0C0C0</t>
  </si>
  <si>
    <t># 333333</t>
  </si>
  <si>
    <t xml:space="preserve">Vous pouvez détourner l'utilisation de la colonne Coefficient </t>
  </si>
  <si>
    <t>PLAT PRINCIPAL</t>
  </si>
  <si>
    <t>Plat Principal</t>
  </si>
  <si>
    <t>PATE A FEUILLETÉE</t>
  </si>
  <si>
    <t>Pate A Feuilletée</t>
  </si>
  <si>
    <t>SAUCE FROIDE</t>
  </si>
  <si>
    <t>Sauce Froide</t>
  </si>
  <si>
    <t>ROULADE</t>
  </si>
  <si>
    <t>Roulade</t>
  </si>
  <si>
    <t>SAUTÉ SANS SAUCE</t>
  </si>
  <si>
    <t>Sauté sans Sauce</t>
  </si>
  <si>
    <t>JUS / BOUILLON</t>
  </si>
  <si>
    <t>Jus / Bouillon</t>
  </si>
  <si>
    <t>CHOUX DE MILAN</t>
  </si>
  <si>
    <t>Choux de Milan</t>
  </si>
  <si>
    <t>CONCOMBRES</t>
  </si>
  <si>
    <t>Concombres</t>
  </si>
  <si>
    <t>PÂTES</t>
  </si>
  <si>
    <t>Pâtes</t>
  </si>
  <si>
    <t># 808080</t>
  </si>
  <si>
    <t>en augmentant ou  diminuant pour faire varier le poids d'un aliment</t>
  </si>
  <si>
    <t>œufs - cuisses -tartes - parts  ou - CB = cuillère de bar -BS =Barspoon - CC = cuillère à café - CT = cuillère à thé -CP = cuillère à potage - QS = quantité suffisante - PM = pour mémoire - plaques gastro 1/1 - louches...etc</t>
  </si>
  <si>
    <t># 9999FF</t>
  </si>
  <si>
    <t xml:space="preserve"> sans recommencer une nouvelle fiche</t>
  </si>
  <si>
    <t>Fonction Excel : JOINDRE.TEXTE</t>
  </si>
  <si>
    <t xml:space="preserve">Vous pouvez également saisir la valeur 0 zéro pour un aliment </t>
  </si>
  <si>
    <t>PLATS COMPLETS</t>
  </si>
  <si>
    <t>Plats Complets</t>
  </si>
  <si>
    <t>PATE A PAIN</t>
  </si>
  <si>
    <t>Pate A Pain</t>
  </si>
  <si>
    <t>TERRINE DE LÉGUMES</t>
  </si>
  <si>
    <t>Terrine de Légumes</t>
  </si>
  <si>
    <t xml:space="preserve">SAUCISSE </t>
  </si>
  <si>
    <t xml:space="preserve">Saucisse </t>
  </si>
  <si>
    <t>VAPEUR</t>
  </si>
  <si>
    <t>Vapeur</t>
  </si>
  <si>
    <t>LAPIN</t>
  </si>
  <si>
    <t>Lapin</t>
  </si>
  <si>
    <t>COURGETTES</t>
  </si>
  <si>
    <t>Courgettes</t>
  </si>
  <si>
    <t>POIS CHICHES</t>
  </si>
  <si>
    <t>Pois chiches</t>
  </si>
  <si>
    <t>https://www.excel-pratique.com/fr/fonctions/joindre-texte</t>
  </si>
  <si>
    <t xml:space="preserve">allergène selon convives ou supprimer un ingrédient </t>
  </si>
  <si>
    <t>Filtres intelligents dans Excel</t>
  </si>
  <si>
    <t xml:space="preserve">piment ou autres par exemple </t>
  </si>
  <si>
    <t>lorsque vous saisissez un nombre d'unités ⑤</t>
  </si>
  <si>
    <t># 660066</t>
  </si>
  <si>
    <t>et un Poids ou Volume ⑥ "de" s'affiche automatiquement pour indiquer que vous saisissez un poids à l'unité</t>
  </si>
  <si>
    <t>POISSONS</t>
  </si>
  <si>
    <t>Poissons</t>
  </si>
  <si>
    <t>PATE A PAIN DE MIE</t>
  </si>
  <si>
    <t>Pate à Pain de Mie</t>
  </si>
  <si>
    <t>TERRINE DE POISSON</t>
  </si>
  <si>
    <t>Terrine de Poisson</t>
  </si>
  <si>
    <t>SAUCISSON DE FOIE</t>
  </si>
  <si>
    <t>Saucisson de Foie</t>
  </si>
  <si>
    <t>MOUTON</t>
  </si>
  <si>
    <t>Mouton</t>
  </si>
  <si>
    <t>ENDIVES</t>
  </si>
  <si>
    <t>Endives</t>
  </si>
  <si>
    <t>POLENTA</t>
  </si>
  <si>
    <t>Polenta</t>
  </si>
  <si>
    <t># FF8080</t>
  </si>
  <si>
    <t>Les paires de couleurs suivantes sont de la même couleur </t>
  </si>
  <si>
    <t>https://excel-exercice.com/filtres-intelligents-dans-excel/</t>
  </si>
  <si>
    <t># 0066CC</t>
  </si>
  <si>
    <t>11 &amp; 25, 5 &amp; 32, 14 &amp; 31, 8 et 28, 9 &amp; 30, 13 &amp; 29, 18 &amp; 54, 20 &amp; 34, 7 &amp; 26, et 6 et 27.</t>
  </si>
  <si>
    <t># CCCCFF</t>
  </si>
  <si>
    <t xml:space="preserve">Masquer une ligne ou une colonne sur Excel </t>
  </si>
  <si>
    <t>Kg de bœuf</t>
  </si>
  <si>
    <t>PREPARATIONS CHAUDES</t>
  </si>
  <si>
    <t>Préparations Chaudes</t>
  </si>
  <si>
    <t>PATE A SAVARIN</t>
  </si>
  <si>
    <t>Pate à Savarin</t>
  </si>
  <si>
    <t>TERRINE DE VIANDE</t>
  </si>
  <si>
    <t>Terrine de Viande</t>
  </si>
  <si>
    <t>ŒUFS</t>
  </si>
  <si>
    <t>Œufs</t>
  </si>
  <si>
    <t>CŒUR DE PALMIER</t>
  </si>
  <si>
    <t>Cœur de Palmier</t>
  </si>
  <si>
    <t>EPINARDS</t>
  </si>
  <si>
    <t>Epinards</t>
  </si>
  <si>
    <t>RIZ</t>
  </si>
  <si>
    <t>Riz</t>
  </si>
  <si>
    <t>https://www.youtube.com/watch?v=q-52-9FshWw</t>
  </si>
  <si>
    <t>l'Auteur à prévu sa recette pour combien de couverts ou pour quel poids</t>
  </si>
  <si>
    <t>Astuces Excel</t>
  </si>
  <si>
    <t>VIANDES</t>
  </si>
  <si>
    <t>Viandes</t>
  </si>
  <si>
    <t>PATE LEVÉE</t>
  </si>
  <si>
    <t>Pate Levée</t>
  </si>
  <si>
    <t>TERRINE DE VOLAILLE</t>
  </si>
  <si>
    <t>Terrine de Volaille</t>
  </si>
  <si>
    <t>POISSON</t>
  </si>
  <si>
    <t>Poisson</t>
  </si>
  <si>
    <t>FENOUIL</t>
  </si>
  <si>
    <t>Fenouil</t>
  </si>
  <si>
    <t>RUTABAGA</t>
  </si>
  <si>
    <t>Rutabaga</t>
  </si>
  <si>
    <t>https://www.youtube.com/@Astuces_Excel/videos</t>
  </si>
  <si>
    <t>❿ votre référence</t>
  </si>
  <si>
    <t xml:space="preserve">en fonction de vos convives vous estimez cette recette pour combien </t>
  </si>
  <si>
    <t>VOLAILLES</t>
  </si>
  <si>
    <t>Volailles</t>
  </si>
  <si>
    <t>PATE SÈCHE</t>
  </si>
  <si>
    <t>Pate Sèche</t>
  </si>
  <si>
    <t>PORC</t>
  </si>
  <si>
    <t>Porc</t>
  </si>
  <si>
    <t>COURGE</t>
  </si>
  <si>
    <t>Courge</t>
  </si>
  <si>
    <t>NAVETS</t>
  </si>
  <si>
    <t>Navets</t>
  </si>
  <si>
    <t>SEMOULE</t>
  </si>
  <si>
    <t>Semoule</t>
  </si>
  <si>
    <t>ou saisissez une quantité ou un poids d'un élément de la recette exemple</t>
  </si>
  <si>
    <t>⑧</t>
  </si>
  <si>
    <t xml:space="preserve"> Coefficient</t>
  </si>
  <si>
    <t>poulets</t>
  </si>
  <si>
    <t>POTAGE</t>
  </si>
  <si>
    <t>Potage</t>
  </si>
  <si>
    <t>PATE SUCRÉE</t>
  </si>
  <si>
    <t>Pate Sucrée</t>
  </si>
  <si>
    <t>POULE</t>
  </si>
  <si>
    <t>Poule</t>
  </si>
  <si>
    <t>OIGNONS</t>
  </si>
  <si>
    <t>Oignons</t>
  </si>
  <si>
    <t>TOPINAMBOUR</t>
  </si>
  <si>
    <t>Topinambour</t>
  </si>
  <si>
    <t xml:space="preserve">C'est la valeur saisie dans cette cellule qu'Excel va utiliser pour </t>
  </si>
  <si>
    <t>dupliquer la recette avec la valeur saisie en ⓫</t>
  </si>
  <si>
    <t xml:space="preserve"> A dupliquer pour</t>
  </si>
  <si>
    <t>PATES A….</t>
  </si>
  <si>
    <t>Pates A….</t>
  </si>
  <si>
    <t>POULET</t>
  </si>
  <si>
    <t>Poulet</t>
  </si>
  <si>
    <t>CROSNE</t>
  </si>
  <si>
    <t>Crosne</t>
  </si>
  <si>
    <t>POIVRONS JAUNES</t>
  </si>
  <si>
    <t>Poivrons jaunes</t>
  </si>
  <si>
    <t>Contenant</t>
  </si>
  <si>
    <t>PATES DE FRUITS</t>
  </si>
  <si>
    <t>Pates de Fruits</t>
  </si>
  <si>
    <t>VEAU</t>
  </si>
  <si>
    <t>Veau</t>
  </si>
  <si>
    <t>POIVRONS ROUGES</t>
  </si>
  <si>
    <t>Poivrons rouges</t>
  </si>
  <si>
    <t>⑫ POINTS CLÉS  PHASES ESSENTIELLES  DE PROGRESSION</t>
  </si>
  <si>
    <t>Si les grammages ne vous conviennent pas</t>
  </si>
  <si>
    <t>SAUTÉ</t>
  </si>
  <si>
    <t>Sauté</t>
  </si>
  <si>
    <t>PETITS FOURS</t>
  </si>
  <si>
    <t>Petits Fours</t>
  </si>
  <si>
    <t>POIVRONS VERTS</t>
  </si>
  <si>
    <t>Poivrons verts</t>
  </si>
  <si>
    <t>*</t>
  </si>
  <si>
    <t>modifiez la valeur cellule ❿</t>
  </si>
  <si>
    <t>augmentez ou diminuez la valeur saisie</t>
  </si>
  <si>
    <t>RAGOUT</t>
  </si>
  <si>
    <t>Râgout</t>
  </si>
  <si>
    <t>PUDDING</t>
  </si>
  <si>
    <t>Pudding</t>
  </si>
  <si>
    <t>RADIS NOIRS</t>
  </si>
  <si>
    <t>Radis noirs</t>
  </si>
  <si>
    <t>selon modèles vous pouvez avoir :</t>
  </si>
  <si>
    <t>tarte</t>
  </si>
  <si>
    <t>feuilles de génoise</t>
  </si>
  <si>
    <t>cadre 60x40 -hauteur 3cm</t>
  </si>
  <si>
    <t>GRATIN</t>
  </si>
  <si>
    <t>Gratin</t>
  </si>
  <si>
    <t>VACHERIN</t>
  </si>
  <si>
    <t>Vacherin</t>
  </si>
  <si>
    <t>RADIS ROSES</t>
  </si>
  <si>
    <t>Radis roses</t>
  </si>
  <si>
    <t>.</t>
  </si>
  <si>
    <t>⑬ Prix</t>
  </si>
  <si>
    <t>ne confondez pas prix au Kg et prix à la pièce</t>
  </si>
  <si>
    <t>⑬  % Perte</t>
  </si>
  <si>
    <t>SAL.BATAVIA</t>
  </si>
  <si>
    <t>Sal.Batavia</t>
  </si>
  <si>
    <t>1 Kg de produit pert combien à l'épluchage ou au parage -  en cuisson etc..</t>
  </si>
  <si>
    <t>N° 2</t>
  </si>
  <si>
    <t>Vous pouvez valider en re-saisissant les mêmes valeurs que l'Auteur</t>
  </si>
  <si>
    <t>PATISSON</t>
  </si>
  <si>
    <t>Patisson</t>
  </si>
  <si>
    <t>SAL.CHICORÉE</t>
  </si>
  <si>
    <t>Sal.Chicorée</t>
  </si>
  <si>
    <t>cadre(s)</t>
  </si>
  <si>
    <t>tartes de 18 cm</t>
  </si>
  <si>
    <t>vous pouvez saisir un autre poids selon vos besoins</t>
  </si>
  <si>
    <t>SAL.CRESSON</t>
  </si>
  <si>
    <t>Sal.Cresson</t>
  </si>
  <si>
    <t xml:space="preserve">cette colonne vous permet de comparer les recettes . </t>
  </si>
  <si>
    <t xml:space="preserve">les Auteurs prévoient leur recettes pour des quantités ou un nombre de portions </t>
  </si>
  <si>
    <t>OU faire un autre choix</t>
  </si>
  <si>
    <t>différentes. Il est donc difficile de comparer. Avec cette colonne cela devient facile</t>
  </si>
  <si>
    <t>soit vous faites le choix de dupliquer la recette à partir d'un effectif ou du poids d'une denrée Exemple farine pour le pain</t>
  </si>
  <si>
    <t>SAL.ENDIVE</t>
  </si>
  <si>
    <t>Sal.Endive</t>
  </si>
  <si>
    <t>Liens &gt;</t>
  </si>
  <si>
    <t>Mettez la collaboration au coeur de votre environnement de travail</t>
  </si>
  <si>
    <t>Comment créer une Arborescence de dossiers</t>
  </si>
  <si>
    <t>La méthode simple pour classer ses dossiers, fichiers et documents sur son ordinateur</t>
  </si>
  <si>
    <t>Brut Équivalences arrondies</t>
  </si>
  <si>
    <t>SAL.FEUILLE DE CHÊNE</t>
  </si>
  <si>
    <t>Sal.Feuille de chêne</t>
  </si>
  <si>
    <t>Windows 10 : 15 astuces pour maîtriser l’explorateur de fichiers comme un pro</t>
  </si>
  <si>
    <t>unitaire &gt;</t>
  </si>
  <si>
    <t>Poids Bruts</t>
  </si>
  <si>
    <t>Kg de farine</t>
  </si>
  <si>
    <t>Comment retrouver vos dossiers</t>
  </si>
  <si>
    <t>Somme</t>
  </si>
  <si>
    <t>750 g</t>
  </si>
  <si>
    <t>Comment bien organiser ses documents, images, fichiers, .</t>
  </si>
  <si>
    <t>Équivalences arrondies les poids supérieurs à 1 Kg sont exprimés en Kg</t>
  </si>
  <si>
    <t>▲  C'est cette première valeur qu'Excel va utiliser</t>
  </si>
  <si>
    <t>POTIRON</t>
  </si>
  <si>
    <t>Potiron</t>
  </si>
  <si>
    <t>SAL.FRISÉE</t>
  </si>
  <si>
    <t>Sal.Frisée</t>
  </si>
  <si>
    <t>Comment bien nommer ses fichiers</t>
  </si>
  <si>
    <t>les poids inférieurs à 1 Kg sont exprimés en g</t>
  </si>
  <si>
    <t xml:space="preserve"> Facultatif Produit de référence</t>
  </si>
  <si>
    <t>bœuf</t>
  </si>
  <si>
    <t>créer des noms de fichiers accessibles</t>
  </si>
  <si>
    <t>Si vous estimez que les grammages sont trop ou pas assez copieux pour vos convives : modifiez vos portions ❿  Trop copieux :  augmentez - Pas assez copieux diminuez</t>
  </si>
  <si>
    <t>Nommer, renommer un classeur, une feuille</t>
  </si>
  <si>
    <t>Quelle différence</t>
  </si>
  <si>
    <t>POUSSES DE BAMBOU</t>
  </si>
  <si>
    <t>Pousses de bambou</t>
  </si>
  <si>
    <t>SAL.ICEBERG</t>
  </si>
  <si>
    <t>Sal.Iceberg</t>
  </si>
  <si>
    <t>Classer efficacement des documents numériques</t>
  </si>
  <si>
    <t>Comment lister les fichiers enregistrés dans un dossier et ses sous-dossiers sans VBA sur Excel ?</t>
  </si>
  <si>
    <t>440 L</t>
  </si>
  <si>
    <t>880 demi/L</t>
  </si>
  <si>
    <t>Pour la recherche d'images cliquez sur les liens ci-dessous</t>
  </si>
  <si>
    <t xml:space="preserve"> volumes  si &gt; à 1 ; L  sinon  cl</t>
  </si>
  <si>
    <t>SAL.KRISETTE</t>
  </si>
  <si>
    <t>Sal.Krisette</t>
  </si>
  <si>
    <t>https://www.istockphoto.com/fr/photos/%C3%A9pices</t>
  </si>
  <si>
    <t xml:space="preserve">à vous de saisir la quantité </t>
  </si>
  <si>
    <t>https://fr.freepik.com/photos/epices</t>
  </si>
  <si>
    <t>440 Kg</t>
  </si>
  <si>
    <t>880 demi(s)</t>
  </si>
  <si>
    <t>https://pixabay.com/fr/photos/search/%C3%A9pices/</t>
  </si>
  <si>
    <t xml:space="preserve"> Poids si &gt; à 1 ; Kg  sinon  g</t>
  </si>
  <si>
    <t>SAL.LAITUE</t>
  </si>
  <si>
    <t>Sal.Laitue</t>
  </si>
  <si>
    <t>https://www.pexels.com/fr-fr/chercher/%C3%A9pices/</t>
  </si>
  <si>
    <t>1 quart de melon</t>
  </si>
  <si>
    <t xml:space="preserve">1 demi part - </t>
  </si>
  <si>
    <t>https://gastronomierestauration.blogspot.com/2019/01/audiovisuel-les-aliments-vocabulaire-et.html</t>
  </si>
  <si>
    <t>Aprifel</t>
  </si>
  <si>
    <t>https://www.aprifel.com/fr/</t>
  </si>
  <si>
    <t>CONDITIONNEMENT</t>
  </si>
  <si>
    <t>▲  C'est la valeur saisie dans cette cellule  qu'Excel va utiliser pour  dupliquer la recette</t>
  </si>
  <si>
    <t>SALADE</t>
  </si>
  <si>
    <t>Salade</t>
  </si>
  <si>
    <t>SAL.LOLA ROSA</t>
  </si>
  <si>
    <t>Sal.Lola rosa</t>
  </si>
  <si>
    <t>interfel</t>
  </si>
  <si>
    <t>https://www.lesfruitsetlegumesfrais.com/</t>
  </si>
  <si>
    <t>excel pourquoi certaines cellules ont un triangle de couleur dans l'angle gauche</t>
  </si>
  <si>
    <t>SALSIFIS</t>
  </si>
  <si>
    <t>Salsifis</t>
  </si>
  <si>
    <t>SAL.MÂCHE</t>
  </si>
  <si>
    <t>Sal.Mâche</t>
  </si>
  <si>
    <t>Réponse ChatGPT</t>
  </si>
  <si>
    <t xml:space="preserve">En Excel, un triangle de couleur dans l'angle supérieur gauche d'une cellule est un indicateur visuel </t>
  </si>
  <si>
    <t>qui signale différents types de messages ou erreurs potentiels. Voici ce que signifient les différentes couleurs de triangles :</t>
  </si>
  <si>
    <t>le contenant saisissez  gastro(s) 1/1 - grille(s) - plat(s) - louche(s) etc..</t>
  </si>
  <si>
    <t>SOJA</t>
  </si>
  <si>
    <t>Soja</t>
  </si>
  <si>
    <t>SAL.MESCLUN</t>
  </si>
  <si>
    <t>Sal.Mesclun</t>
  </si>
  <si>
    <t>Saisissez vos valeurs dans les cellules fond ivoire</t>
  </si>
  <si>
    <r>
      <t>1. Triangle Vert</t>
    </r>
    <r>
      <rPr>
        <sz val="11"/>
        <color theme="1"/>
        <rFont val="Calibri"/>
        <family val="2"/>
        <scheme val="minor"/>
      </rPr>
      <t xml:space="preserve"> :</t>
    </r>
  </si>
  <si>
    <t>Lien internet</t>
  </si>
  <si>
    <t>collez le lien vous renvoyant vers l'Auteur de la recette</t>
  </si>
  <si>
    <t>TOMATES CERISES</t>
  </si>
  <si>
    <t>Tomates cerises</t>
  </si>
  <si>
    <t>SAL.PISSENLIT</t>
  </si>
  <si>
    <t>Sal.Pissenlit</t>
  </si>
  <si>
    <r>
      <t>Indicateur de Vérification d'Erreurs</t>
    </r>
    <r>
      <rPr>
        <sz val="11"/>
        <color theme="1"/>
        <rFont val="Calibri"/>
        <family val="2"/>
        <scheme val="minor"/>
      </rPr>
      <t xml:space="preserve"> : Le triangle vert signale des erreurs ou des avertissements potentiels dans les formules de la cellule. </t>
    </r>
  </si>
  <si>
    <t>toujours indiquer les sources</t>
  </si>
  <si>
    <t xml:space="preserve">Cela peut inclure des erreurs comme des valeurs incohérentes, des formules qui ne se mettent pas à jour, des références de cellule incorrectes, </t>
  </si>
  <si>
    <t>ou d'autres problèmes identifiés par Excel.</t>
  </si>
  <si>
    <t>Largeurs de colonnes</t>
  </si>
  <si>
    <t>TOMATES MARMANDE</t>
  </si>
  <si>
    <t>Tomates Marmande</t>
  </si>
  <si>
    <t>SAL.ROMAINE</t>
  </si>
  <si>
    <t>Sal.Romaine</t>
  </si>
  <si>
    <t>largeur conseillée</t>
  </si>
  <si>
    <r>
      <t>Exemples d'erreurs courantes</t>
    </r>
    <r>
      <rPr>
        <sz val="11"/>
        <color theme="1"/>
        <rFont val="Calibri"/>
        <family val="2"/>
        <scheme val="minor"/>
      </rPr>
      <t xml:space="preserve"> :</t>
    </r>
  </si>
  <si>
    <t>largeur réelle avec formule</t>
  </si>
  <si>
    <t>La formule ne correspond pas aux autres formules à proximité.</t>
  </si>
  <si>
    <t>Utilité : lorsque vous collez un document dans une feuille vierge les largeurs</t>
  </si>
  <si>
    <t>TOMATES OLIVETTE</t>
  </si>
  <si>
    <t>Tomates olivette</t>
  </si>
  <si>
    <t>SAL.SCAROLE</t>
  </si>
  <si>
    <t>Sal.Scarole</t>
  </si>
  <si>
    <t>Les cellules contiennent des années représentées par deux chiffres.</t>
  </si>
  <si>
    <t>ne correspondent pas toujours . Pour vérifier cela regardez les largeurs</t>
  </si>
  <si>
    <t>La formule omet des cellules dans une plage.</t>
  </si>
  <si>
    <t>avec fonction puis faites les rectifications</t>
  </si>
  <si>
    <t>Des formules verrouillées qui se référencent elles-mêmes.</t>
  </si>
  <si>
    <t>NOM DE LA RECETTE</t>
  </si>
  <si>
    <t>TOMATES ROMAINE</t>
  </si>
  <si>
    <t>Tomates Romaine</t>
  </si>
  <si>
    <t>SAL.TRÉVISE</t>
  </si>
  <si>
    <t>Sal.Trévise</t>
  </si>
  <si>
    <r>
      <t>Comment corriger ou ignorer</t>
    </r>
    <r>
      <rPr>
        <sz val="11"/>
        <color theme="1"/>
        <rFont val="Calibri"/>
        <family val="2"/>
        <scheme val="minor"/>
      </rPr>
      <t xml:space="preserve"> : Cliquez sur le triangle vert pour voir les options de correction. Vous pouvez choisir d’ignorer l’erreur, </t>
    </r>
  </si>
  <si>
    <t>les flèches indiquent que la ligne est inutilisée vous pouvez donc</t>
  </si>
  <si>
    <t>d’obtenir de l’aide sur cette erreur spécifique ou de corriger automatiquement l’erreur.</t>
  </si>
  <si>
    <r>
      <t>2. Triangle Rouge</t>
    </r>
    <r>
      <rPr>
        <sz val="11"/>
        <color theme="1"/>
        <rFont val="Calibri"/>
        <family val="2"/>
        <scheme val="minor"/>
      </rPr>
      <t xml:space="preserve"> :</t>
    </r>
  </si>
  <si>
    <r>
      <t>Commentaires</t>
    </r>
    <r>
      <rPr>
        <sz val="11"/>
        <color theme="1"/>
        <rFont val="Calibri"/>
        <family val="2"/>
        <scheme val="minor"/>
      </rPr>
      <t xml:space="preserve"> : Le triangle rouge indique que la cellule contient un commentaire ou une note. </t>
    </r>
  </si>
  <si>
    <t>Vous pouvez survoler la cellule avec votre souris pour voir le contenu du commentaire.</t>
  </si>
  <si>
    <t>SALADES COMPOSÉES</t>
  </si>
  <si>
    <t>Salades composées</t>
  </si>
  <si>
    <r>
      <t>Comment ajouter/modifier</t>
    </r>
    <r>
      <rPr>
        <sz val="11"/>
        <color theme="1"/>
        <rFont val="Calibri"/>
        <family val="2"/>
        <scheme val="minor"/>
      </rPr>
      <t xml:space="preserve"> : Faites un clic droit sur la cellule et choisissez « Nouveau commentaire » pour ajouter un commentaire,</t>
    </r>
  </si>
  <si>
    <t xml:space="preserve"> ou « Modifier le commentaire » pour modifier un commentaire existant.</t>
  </si>
  <si>
    <t>Gérer les Indicateurs de Vérification d'Erreurs</t>
  </si>
  <si>
    <t>L'utilisation professionnelle des recettes vous engage à connaître</t>
  </si>
  <si>
    <t>Pour gérer les erreurs signalées par les triangles verts :</t>
  </si>
  <si>
    <t xml:space="preserve"> la réglementation en matière d'hygiène et HACCP.</t>
  </si>
  <si>
    <t>lorsque vous avez masqué des colonnes cliquez sur enregistrer pour qu'excel en tienne compte puis</t>
  </si>
  <si>
    <t>TOMATES</t>
  </si>
  <si>
    <t>Tomates</t>
  </si>
  <si>
    <r>
      <t>1. Cliquer sur la cellule avec le triangle vert</t>
    </r>
    <r>
      <rPr>
        <sz val="11"/>
        <color theme="1"/>
        <rFont val="Calibri"/>
        <family val="2"/>
        <scheme val="minor"/>
      </rPr>
      <t>.</t>
    </r>
  </si>
  <si>
    <r>
      <t>2. Cliquer sur l'icône d'avertissement</t>
    </r>
    <r>
      <rPr>
        <sz val="11"/>
        <color theme="1"/>
        <rFont val="Calibri"/>
        <family val="2"/>
        <scheme val="minor"/>
      </rPr>
      <t xml:space="preserve"> qui apparaît à côté de la cellule pour afficher les options disponibles :</t>
    </r>
  </si>
  <si>
    <r>
      <t>Corriger l'erreur</t>
    </r>
    <r>
      <rPr>
        <sz val="11"/>
        <color theme="1"/>
        <rFont val="Calibri"/>
        <family val="2"/>
        <scheme val="minor"/>
      </rPr>
      <t xml:space="preserve"> : Sélectionnez cette option pour appliquer une correction automatique proposée par Excel.</t>
    </r>
  </si>
  <si>
    <r>
      <t xml:space="preserve">Enfoncez la </t>
    </r>
    <r>
      <rPr>
        <b/>
        <sz val="14"/>
        <color theme="4" tint="0.39997558519241921"/>
        <rFont val="Calibri"/>
        <family val="2"/>
        <scheme val="minor"/>
      </rPr>
      <t>touche F9 du clavier</t>
    </r>
    <r>
      <rPr>
        <sz val="14"/>
        <color theme="4" tint="0.39997558519241921"/>
        <rFont val="Calibri"/>
        <family val="2"/>
        <scheme val="minor"/>
      </rPr>
      <t xml:space="preserve"> pour forcer le recalcul de toutes les fonctions</t>
    </r>
  </si>
  <si>
    <r>
      <t>Ignorer l'erreur</t>
    </r>
    <r>
      <rPr>
        <sz val="11"/>
        <color theme="1"/>
        <rFont val="Calibri"/>
        <family val="2"/>
        <scheme val="minor"/>
      </rPr>
      <t xml:space="preserve"> : Si vous êtes sûr que l'erreur n'est pas pertinente, vous pouvez choisir d'ignorer l'erreur pour cette cellule spécifique.</t>
    </r>
  </si>
  <si>
    <r>
      <t>Obtenir de l'aide sur cette erreur</t>
    </r>
    <r>
      <rPr>
        <sz val="11"/>
        <color theme="1"/>
        <rFont val="Calibri"/>
        <family val="2"/>
        <scheme val="minor"/>
      </rPr>
      <t xml:space="preserve"> : Cette option ouvre l'aide d'Excel pour obtenir plus d'informations sur l'erreur spécifique.</t>
    </r>
  </si>
  <si>
    <t>Désactiver les Indicateurs de Vérification d'Erreurs</t>
  </si>
  <si>
    <t>Si vous trouvez les indicateurs de vérification d'erreurs gênants et souhaitez les désactiver, vous pouvez le faire dans les options d'Excel :</t>
  </si>
  <si>
    <r>
      <t xml:space="preserve">1. Aller dans </t>
    </r>
    <r>
      <rPr>
        <b/>
        <sz val="10"/>
        <color theme="1"/>
        <rFont val="Arial Unicode MS"/>
      </rPr>
      <t>Fichier</t>
    </r>
    <r>
      <rPr>
        <b/>
        <sz val="11"/>
        <color theme="1"/>
        <rFont val="Calibri"/>
        <family val="2"/>
        <scheme val="minor"/>
      </rPr>
      <t xml:space="preserve"> &gt; </t>
    </r>
    <r>
      <rPr>
        <b/>
        <sz val="10"/>
        <color theme="1"/>
        <rFont val="Arial Unicode MS"/>
      </rPr>
      <t>Options</t>
    </r>
    <r>
      <rPr>
        <sz val="11"/>
        <color theme="1"/>
        <rFont val="Calibri"/>
        <family val="2"/>
        <scheme val="minor"/>
      </rPr>
      <t>.</t>
    </r>
  </si>
  <si>
    <r>
      <t xml:space="preserve">2. Sélectionner </t>
    </r>
    <r>
      <rPr>
        <b/>
        <sz val="10"/>
        <color theme="1"/>
        <rFont val="Arial Unicode MS"/>
      </rPr>
      <t>Formules</t>
    </r>
    <r>
      <rPr>
        <sz val="11"/>
        <color theme="1"/>
        <rFont val="Calibri"/>
        <family val="2"/>
        <scheme val="minor"/>
      </rPr>
      <t xml:space="preserve"> dans le menu de gauche.</t>
    </r>
  </si>
  <si>
    <r>
      <t xml:space="preserve">3. Sous </t>
    </r>
    <r>
      <rPr>
        <b/>
        <sz val="10"/>
        <color theme="1"/>
        <rFont val="Arial Unicode MS"/>
      </rPr>
      <t>Vérification des formules</t>
    </r>
    <r>
      <rPr>
        <b/>
        <sz val="11"/>
        <color theme="1"/>
        <rFont val="Calibri"/>
        <family val="2"/>
        <scheme val="minor"/>
      </rPr>
      <t xml:space="preserve">, décocher </t>
    </r>
    <r>
      <rPr>
        <b/>
        <sz val="10"/>
        <color theme="1"/>
        <rFont val="Arial Unicode MS"/>
      </rPr>
      <t>Activer la vérification des erreurs en arrière-plan</t>
    </r>
    <r>
      <rPr>
        <sz val="11"/>
        <color theme="1"/>
        <rFont val="Calibri"/>
        <family val="2"/>
        <scheme val="minor"/>
      </rPr>
      <t>.</t>
    </r>
  </si>
  <si>
    <t>Conclusion</t>
  </si>
  <si>
    <t xml:space="preserve">Les triangles de couleur dans les cellules Excel sont des indicateurs utiles pour attirer votre attention sur les commentaires </t>
  </si>
  <si>
    <t xml:space="preserve">ou les erreurs potentielles dans vos formules. En sachant ce qu'ils signifient, vous pouvez facilement identifier </t>
  </si>
  <si>
    <t>et résoudre les problèmes dans vos feuilles de calcul.</t>
  </si>
  <si>
    <t>Transmettez vos savoirs faire - peu importe qui les récupèrent pourvu qu'ils servent un plus grand nombre</t>
  </si>
  <si>
    <t>Quelques formats personnalisés utilisés</t>
  </si>
  <si>
    <t>0 "lignes à imprimer "</t>
  </si>
  <si>
    <t>0" H"</t>
  </si>
  <si>
    <t>0" g"</t>
  </si>
  <si>
    <t>0" mn"</t>
  </si>
  <si>
    <t>0.000" Kg"</t>
  </si>
  <si>
    <t>[h]"H"mm</t>
  </si>
  <si>
    <t>0" feuilles"</t>
  </si>
  <si>
    <t>0" %"</t>
  </si>
  <si>
    <t>0 "lignes masquées "</t>
  </si>
  <si>
    <t xml:space="preserve"> entre ▼ 0</t>
  </si>
  <si>
    <t>0.00 " cm³"</t>
  </si>
  <si>
    <t>0"°C"</t>
  </si>
  <si>
    <t>"et  ▲ "0</t>
  </si>
  <si>
    <t>Formule pour une séquence alphabétique horizontale allant au-delà de Z</t>
  </si>
  <si>
    <t xml:space="preserve">Coller la formule ci-dessous dans une cellule puis &gt; </t>
  </si>
  <si>
    <t>▼</t>
  </si>
  <si>
    <r>
      <t>Tirez la poignée de recopie vers la droite</t>
    </r>
    <r>
      <rPr>
        <sz val="11"/>
        <color theme="1"/>
        <rFont val="Calibri"/>
        <family val="2"/>
        <scheme val="minor"/>
      </rPr>
      <t xml:space="preserve"> pour étendre la formule aux cellules suivantes </t>
    </r>
  </si>
  <si>
    <t>Total</t>
  </si>
  <si>
    <t>N° 4</t>
  </si>
  <si>
    <t>Temps de cuisson</t>
  </si>
  <si>
    <t>https://support.microsoft.com/fr-fr/office/filtrer-les-donn%C3%A9es-d-une-plage-ou-d-un-tableau-01832226-31b5-4568-8806-38c37dcc180e</t>
  </si>
  <si>
    <t>Compter le nombre de caractères – Fonction NBCAR</t>
  </si>
  <si>
    <t>https://www.excel-exercice.com/nbcar/</t>
  </si>
  <si>
    <t>https://www.youtube.com/watch?v=5CBN2_QsQxU&amp;list=PLpQBnWleLAauEf_xMDiuo8rfajhNVIVbY&amp;index=25</t>
  </si>
  <si>
    <t>Compter les colonnes visibles</t>
  </si>
  <si>
    <t>https://www.bonbache.fr/compter-les-colonnes-visibles-et-masquees-avec-excel-826.html</t>
  </si>
  <si>
    <t>LIEN &gt;</t>
  </si>
  <si>
    <t>FIN</t>
  </si>
  <si>
    <t>Col.19</t>
  </si>
  <si>
    <t>Col.20</t>
  </si>
  <si>
    <t>Col.21</t>
  </si>
  <si>
    <t>Nom du contenant (grille - barquette  etc) &gt;</t>
  </si>
  <si>
    <t>Coût : 1* économique - 4**** luxe &gt;</t>
  </si>
  <si>
    <t>Difficulté : 1*Facile - 4**** Difficile &gt;</t>
  </si>
  <si>
    <t>Table d'équivalences</t>
  </si>
  <si>
    <t>par Portion</t>
  </si>
  <si>
    <t>&lt; Temps de : Préparation</t>
  </si>
  <si>
    <t>&lt; Cuisson</t>
  </si>
  <si>
    <t>Refroidissement &gt;</t>
  </si>
  <si>
    <t xml:space="preserve"> OU poids d'1 portion &gt;</t>
  </si>
  <si>
    <t xml:space="preserve">dans ces 5 colonnes "brouillon" </t>
  </si>
  <si>
    <t xml:space="preserve">ne supprimez pas les formules de la 6 ème </t>
  </si>
  <si>
    <t>au poids &gt;</t>
  </si>
  <si>
    <t>Attention selon version Excel le séparateur de nombre peut être soit une virgule, soit un point</t>
  </si>
  <si>
    <t>les séparateurs système sont définis dans le panneau de configuration &gt; Paramètres régionnaux Fchiers &gt;Options &gt; Avancé &gt; Option d'édition</t>
  </si>
  <si>
    <t xml:space="preserve">Excel Français cocher utiliser des séparateurs système </t>
  </si>
  <si>
    <t>Modèle</t>
  </si>
  <si>
    <t xml:space="preserve">Nous sommes le </t>
  </si>
  <si>
    <t>Transmettez vos savoirs faire peu importe qui les récupère pourvu qu'ils servent un plus grand nombre</t>
  </si>
  <si>
    <t>COLONNES</t>
  </si>
  <si>
    <t>Ce document se termine cellule &gt;</t>
  </si>
  <si>
    <t xml:space="preserve">POUR LES PHASES  DE PROGRESSION vous avez le choix; soit sous le "Postit"; soit à droite du "Postit" </t>
  </si>
  <si>
    <t>PHASES  DE PROGRESSION à droite du "Postit " choisissez ce qui vous convient &gt; en dessous ou à droite</t>
  </si>
  <si>
    <t>eau</t>
  </si>
  <si>
    <t>porto</t>
  </si>
  <si>
    <t>fond</t>
  </si>
  <si>
    <t>grand Marnier</t>
  </si>
  <si>
    <t>lait</t>
  </si>
  <si>
    <t>papaye</t>
  </si>
  <si>
    <t>sirop</t>
  </si>
  <si>
    <t>piment</t>
  </si>
  <si>
    <t>numérotation automatique dans cette colonne</t>
  </si>
  <si>
    <t>pas de numérotation à partir de cette colonne</t>
  </si>
  <si>
    <t xml:space="preserve"> ①le/la &gt;</t>
  </si>
  <si>
    <t>et sur</t>
  </si>
  <si>
    <t xml:space="preserve">pour décocher toutes les cases, </t>
  </si>
  <si>
    <t>Choisissez des valeurs spécifiques :</t>
  </si>
  <si>
    <t xml:space="preserve">Décochez (Sélectionner tout) </t>
  </si>
  <si>
    <t>Puis cochez A (afficher)</t>
  </si>
  <si>
    <t xml:space="preserve"> pour selectionner les lignes à afficher</t>
  </si>
  <si>
    <t>Pour l'affichage de toutes les lignes</t>
  </si>
  <si>
    <t xml:space="preserve"> faites l'inverse cochez (Sélectionner tout)</t>
  </si>
  <si>
    <t>ou cliquez de nouveau sur "l'entonnoir"</t>
  </si>
  <si>
    <t>trier en haut de l'écran pour désactiver</t>
  </si>
  <si>
    <t xml:space="preserve"> la fonction Tri</t>
  </si>
  <si>
    <t>Excel Français; explication de cette formule   =</t>
  </si>
  <si>
    <t>ou</t>
  </si>
  <si>
    <t>Excel Français; simplification de cette formule   =</t>
  </si>
  <si>
    <t xml:space="preserve">❶ ouvrez l'application; </t>
  </si>
  <si>
    <t>❷ cliquez sur  la formule que vous voulez</t>
  </si>
  <si>
    <t>❸ dans la barre de formule supprimez =</t>
  </si>
  <si>
    <t>❹ copiez  la formule qui sans le = devient du texte</t>
  </si>
  <si>
    <t>❺ collez la formule à la suite du texte suivant</t>
  </si>
  <si>
    <t>1 ligne</t>
  </si>
  <si>
    <t>Si vous voulez avoir des explications pour certaines formules : inscrivez vous à ChatGpt (c'est gratuit)</t>
  </si>
  <si>
    <t>et collez cela dans ChatGPT</t>
  </si>
  <si>
    <t>la réponse sera ajustée en conséquence</t>
  </si>
  <si>
    <t>combien de colonnes masquées</t>
  </si>
  <si>
    <t>SI(NB.SI(E76:W76;"&lt;0,5")=0;"Aucune colonne masquée";NB.SI(E76:W76;"&lt;0,5")&amp;" "&amp;SI(NB.SI(E76:W76;"&lt;0,5")&gt;1;"colonnes masquées";"colonne masquée")&amp;" "&amp;CONCATENER(SI(E76&lt;0,5;E75&amp;" ";"");SI(F76&lt;0,5;F75&amp;" ";"");SI(G76&lt;0,5;G75&amp;" ";"");SI(H76&lt;0,5;H75&amp;" ";"");SI(I76&lt;0,5;I75&amp;" ";"");SI(J76&lt;0,5;J75&amp;" ";"");SI(K76&lt;0,5;K75&amp;" ";"");SI(L76&lt;0,5;L75&amp;" ";"");SI(M76&lt;0,5;M75&amp;" ";"");SI(N76&lt;0,5;N75&amp;" ";"");SI(O76&lt;0,5;O75&amp;" ";"");SI(P76&lt;0,5;P75&amp;" ";"");SI(Q76&lt;0,5;Q75&amp;" ";"");SI(R76&lt;0,5;R75&amp;" ";"");SI(S76&lt;0,5;S75&amp;" ";"");SI(T76&lt;0,5;T75&amp;" ";"");SI(U76&lt;0,5;U75&amp;" ";"");SI(V76&lt;0,5;V75&amp;" ";"");SI(W76&lt;0,5;W75&amp;" ";"")))</t>
  </si>
  <si>
    <t>Exemple de formule qui peut être simplifiée pour Excel 365 avec  la fonction JOINDRE.TEXTE qui ne fonctionne pas avec Excel 2019</t>
  </si>
  <si>
    <t>si vous voulez raccourcir ces modèles supprimez des lignes produits</t>
  </si>
  <si>
    <t>◄ pour affichage largeur 11</t>
  </si>
  <si>
    <t>si dans la réponse vous avez une formule sur plusieurs lignes saisissez</t>
  </si>
  <si>
    <t>cliquez sur les N° et sélectionnez dans la barre de formule le numéro ou la lettre qui vous intéresse choisissez la police de caractères et la couleur qui vous conviennent</t>
  </si>
  <si>
    <t>Masquez cette colonne largeur = 0.2 ►</t>
  </si>
  <si>
    <t>un chiffre différent de 1 pour attirer votre attention</t>
  </si>
  <si>
    <t xml:space="preserve">dans la colonne Coefficient la cellule change de couleur lorsque vous saisissez </t>
  </si>
  <si>
    <t>Attention selon version Excel le séparateur de nombre peut être soit une virgule, soit un point. J'ai utilisé le point</t>
  </si>
  <si>
    <t>N° 5</t>
  </si>
  <si>
    <t>LIGNES(D10:D67)-SOUS.TOTAL(103;D10:D67)&amp;" "&amp;"Lignes masquées"</t>
  </si>
  <si>
    <t>NBVAL(D23:D62)&amp;"  lignes produits"</t>
  </si>
  <si>
    <t>0 Lignes masquées</t>
  </si>
  <si>
    <t>40  lignes produits</t>
  </si>
  <si>
    <t>Attention selon version Excel le séparateur de nombre peut être soit une virgule, soit un point; j'ai utilisé le point</t>
  </si>
  <si>
    <t>masquer les lignes</t>
  </si>
  <si>
    <t xml:space="preserve">Progression.14 lignes </t>
  </si>
  <si>
    <t xml:space="preserve">NOM DE VOTRE RECETTE  </t>
  </si>
  <si>
    <t xml:space="preserve">NOM DE VOTRE RECETTE </t>
  </si>
  <si>
    <t>NOM DE VOTRE RECETTE</t>
  </si>
  <si>
    <t>MODELE "POSTIT" N° 4 - 40 lignes de produits et 32 lignes de progression</t>
  </si>
  <si>
    <t>MODELE "POSTIT" N° 2 - 10 lignes de produits et 14 lignes de progression</t>
  </si>
  <si>
    <t xml:space="preserve">pas de numérotation </t>
  </si>
  <si>
    <t>à partir de cette colonne</t>
  </si>
  <si>
    <t>20 lignes produits</t>
  </si>
  <si>
    <t>10 lignes produits</t>
  </si>
  <si>
    <t>MODELE "POSTIT" N° 2 - 20 lignes de produits et 23 lignes de progression</t>
  </si>
  <si>
    <t>MODELE "POSTIT" N° 2 - 14 lignes de progression</t>
  </si>
  <si>
    <t>MODELE "POSTIT" N° 4 - 32 lignes de progression</t>
  </si>
  <si>
    <t>6 modèles de 12 à 22 colonnes déclinés en  10 - 20 ou 40 lignes produits</t>
  </si>
  <si>
    <t>Qu'est-ce qu'un "Postit" ou une recette - vous avez 6 modèles à Copier/Coller dans vos fiches</t>
  </si>
  <si>
    <t>Une recette (exemple entremet Pâtisserie) est un assemblage de plusieurs sous-recettes</t>
  </si>
  <si>
    <t xml:space="preserve">constituez vous des répertoires de sous-recettes que vous pourrez assembler soit dans une fiche "cadre" </t>
  </si>
  <si>
    <t>ou sur une feuille Excel pour constituer la recette complète</t>
  </si>
  <si>
    <t>re-saisir plusieurs fois la recette d'un biscuit - d'une sauce ou autre …quel intérêt ?</t>
  </si>
  <si>
    <t>un document repositionnable type "POSTIT" peut-être une recette complète ou une sous-recette</t>
  </si>
  <si>
    <t xml:space="preserve">Question : </t>
  </si>
  <si>
    <t>j'ai un problème ; j'ai une version excel qui utilise des points pour les séparateurs et une autre version qui utilise des virgules; que dois-je faire</t>
  </si>
  <si>
    <t>Si vous travaillez sur plusieurs versions d'Excel avec des séparateurs différents (virgules et points), cela peut causer des désagréments. Voici plusieurs approches pour gérer cette situation :</t>
  </si>
  <si>
    <t>1. Changer les paramètres régionaux dans Excel</t>
  </si>
  <si>
    <t>Chaque version d'Excel utilise un séparateur en fonction des paramètres régionaux définis sur l'ordinateur. Vous pouvez modifier les paramètres régionaux dans Excel pour harmoniser les deux versions :</t>
  </si>
  <si>
    <t>Sous Windows :</t>
  </si>
  <si>
    <r>
      <t xml:space="preserve">Allez dans </t>
    </r>
    <r>
      <rPr>
        <b/>
        <sz val="11"/>
        <color theme="1"/>
        <rFont val="Calibri"/>
        <family val="2"/>
        <scheme val="minor"/>
      </rPr>
      <t>Fichier &gt; Options &gt; Options avancées</t>
    </r>
    <r>
      <rPr>
        <sz val="11"/>
        <color theme="1"/>
        <rFont val="Calibri"/>
        <family val="2"/>
        <scheme val="minor"/>
      </rPr>
      <t>.</t>
    </r>
  </si>
  <si>
    <r>
      <t xml:space="preserve">Dans la section </t>
    </r>
    <r>
      <rPr>
        <b/>
        <sz val="11"/>
        <color theme="1"/>
        <rFont val="Calibri"/>
        <family val="2"/>
        <scheme val="minor"/>
      </rPr>
      <t>Options d’édition</t>
    </r>
    <r>
      <rPr>
        <sz val="11"/>
        <color theme="1"/>
        <rFont val="Calibri"/>
        <family val="2"/>
        <scheme val="minor"/>
      </rPr>
      <t>, décochez la case "Utiliser le séparateur système".</t>
    </r>
  </si>
  <si>
    <t>Ensuite, vous pouvez définir manuellement les séparateurs des formules (virgule ou point-virgule) que vous préférez.</t>
  </si>
  <si>
    <t>Vous pouvez répéter cette opération sur les deux systèmes pour qu'ils utilisent le même séparateur.</t>
  </si>
  <si>
    <t>2. Adapter les formules automatiquement en fonction du système</t>
  </si>
  <si>
    <r>
      <t xml:space="preserve">Si vous ne pouvez pas changer les paramètres régionaux sur l'une ou l'autre machine, vous pouvez utiliser </t>
    </r>
    <r>
      <rPr>
        <b/>
        <sz val="11"/>
        <color theme="1"/>
        <rFont val="Calibri"/>
        <family val="2"/>
        <scheme val="minor"/>
      </rPr>
      <t>la fonction RECHERCHE et REMPLACEMENT</t>
    </r>
    <r>
      <rPr>
        <sz val="11"/>
        <color theme="1"/>
        <rFont val="Calibri"/>
        <family val="2"/>
        <scheme val="minor"/>
      </rPr>
      <t xml:space="preserve"> avant de sauvegarder le fichier pour le partager entre les systèmes :</t>
    </r>
  </si>
  <si>
    <t>Sur la version qui utilise des virgules : Remplacez les virgules par des points-virgules avant de l'ouvrir sur l'autre système.</t>
  </si>
  <si>
    <t>Sur la version qui utilise des points : Remplacez les points-virgules par des virgules avant de l'ouvrir sur l'autre version.</t>
  </si>
  <si>
    <t>Pour faire cela :</t>
  </si>
  <si>
    <r>
      <t xml:space="preserve">Sélectionnez votre formule, puis utilisez </t>
    </r>
    <r>
      <rPr>
        <b/>
        <sz val="11"/>
        <color theme="1"/>
        <rFont val="Calibri"/>
        <family val="2"/>
        <scheme val="minor"/>
      </rPr>
      <t>CTRL+H</t>
    </r>
    <r>
      <rPr>
        <sz val="11"/>
        <color theme="1"/>
        <rFont val="Calibri"/>
        <family val="2"/>
        <scheme val="minor"/>
      </rPr>
      <t xml:space="preserve"> (Recherche et Remplacement).</t>
    </r>
  </si>
  <si>
    <t>Remplacez automatiquement les séparateurs selon la version que vous utilisez.</t>
  </si>
  <si>
    <t>3. Utiliser un format compatible avec toutes les versions</t>
  </si>
  <si>
    <r>
      <t xml:space="preserve">Vous pouvez aussi essayer d'enregistrer le fichier au format </t>
    </r>
    <r>
      <rPr>
        <b/>
        <sz val="11"/>
        <color theme="1"/>
        <rFont val="Calibri"/>
        <family val="2"/>
        <scheme val="minor"/>
      </rPr>
      <t>CSV</t>
    </r>
    <r>
      <rPr>
        <sz val="11"/>
        <color theme="1"/>
        <rFont val="Calibri"/>
        <family val="2"/>
        <scheme val="minor"/>
      </rPr>
      <t xml:space="preserve"> (qui utilise généralement des points-virgules comme séparateur de données). Cependant, cela ne résout pas directement le problème des séparateurs de formules, mais il peut être utile dans certains cas d'échange de données.</t>
    </r>
  </si>
  <si>
    <t>4. Éviter d'utiliser des séparateurs de formule personnalisés</t>
  </si>
  <si>
    <t>Si possible, essayez d'éviter des formules trop complexes qui dépendent fortement du format régional. Utiliser des formules simples et standardisées pourrait minimiser les problèmes de compatibilité.</t>
  </si>
  <si>
    <t>Ces solutions devraient vous permettre de gérer les différences entre vos versions d'Excel. La solution la plus simple et la plus durable serait de synchroniser les paramètres régionaux sur les deux machines, si possible.</t>
  </si>
  <si>
    <t>ce sont les séparateurs système qui sont différents</t>
  </si>
  <si>
    <r>
      <t xml:space="preserve">D'accord, si les </t>
    </r>
    <r>
      <rPr>
        <b/>
        <sz val="11"/>
        <color theme="1"/>
        <rFont val="Calibri"/>
        <family val="2"/>
        <scheme val="minor"/>
      </rPr>
      <t>séparateurs système</t>
    </r>
    <r>
      <rPr>
        <sz val="11"/>
        <color theme="1"/>
        <rFont val="Calibri"/>
        <family val="2"/>
        <scheme val="minor"/>
      </rPr>
      <t xml:space="preserve"> sont différents entre vos versions d'Excel (points-virgules sur un système et virgules sur un autre), voici les solutions spécifiques que vous pouvez appliquer :</t>
    </r>
  </si>
  <si>
    <t>1. Modifier les paramètres régionaux du système</t>
  </si>
  <si>
    <t>La meilleure solution pour harmoniser les séparateurs entre vos deux systèmes est de configurer les paramètres régionaux du système pour qu'ils utilisent le même type de séparateur.</t>
  </si>
  <si>
    <t>Sur Windows :</t>
  </si>
  <si>
    <r>
      <t xml:space="preserve">Allez dans le </t>
    </r>
    <r>
      <rPr>
        <b/>
        <sz val="11"/>
        <color theme="1"/>
        <rFont val="Calibri"/>
        <family val="2"/>
        <scheme val="minor"/>
      </rPr>
      <t>Panneau de configuration</t>
    </r>
    <r>
      <rPr>
        <sz val="11"/>
        <color theme="1"/>
        <rFont val="Calibri"/>
        <family val="2"/>
        <scheme val="minor"/>
      </rPr>
      <t>.</t>
    </r>
  </si>
  <si>
    <r>
      <t xml:space="preserve">Cliquez sur </t>
    </r>
    <r>
      <rPr>
        <b/>
        <sz val="11"/>
        <color theme="1"/>
        <rFont val="Calibri"/>
        <family val="2"/>
        <scheme val="minor"/>
      </rPr>
      <t>Horloge et région</t>
    </r>
    <r>
      <rPr>
        <sz val="11"/>
        <color theme="1"/>
        <rFont val="Calibri"/>
        <family val="2"/>
        <scheme val="minor"/>
      </rPr>
      <t xml:space="preserve">, puis sur </t>
    </r>
    <r>
      <rPr>
        <b/>
        <sz val="11"/>
        <color theme="1"/>
        <rFont val="Calibri"/>
        <family val="2"/>
        <scheme val="minor"/>
      </rPr>
      <t>Région</t>
    </r>
    <r>
      <rPr>
        <sz val="11"/>
        <color theme="1"/>
        <rFont val="Calibri"/>
        <family val="2"/>
        <scheme val="minor"/>
      </rPr>
      <t>.</t>
    </r>
  </si>
  <si>
    <r>
      <t xml:space="preserve">Dans l'onglet </t>
    </r>
    <r>
      <rPr>
        <b/>
        <sz val="11"/>
        <color theme="1"/>
        <rFont val="Calibri"/>
        <family val="2"/>
        <scheme val="minor"/>
      </rPr>
      <t>Formats</t>
    </r>
    <r>
      <rPr>
        <sz val="11"/>
        <color theme="1"/>
        <rFont val="Calibri"/>
        <family val="2"/>
        <scheme val="minor"/>
      </rPr>
      <t xml:space="preserve">, cliquez sur </t>
    </r>
    <r>
      <rPr>
        <b/>
        <sz val="11"/>
        <color theme="1"/>
        <rFont val="Calibri"/>
        <family val="2"/>
        <scheme val="minor"/>
      </rPr>
      <t>Paramètres supplémentaires...</t>
    </r>
    <r>
      <rPr>
        <sz val="11"/>
        <color theme="1"/>
        <rFont val="Calibri"/>
        <family val="2"/>
        <scheme val="minor"/>
      </rPr>
      <t>.</t>
    </r>
  </si>
  <si>
    <r>
      <t xml:space="preserve">Dans la fenêtre qui s'ouvre, sous la section </t>
    </r>
    <r>
      <rPr>
        <b/>
        <sz val="11"/>
        <color theme="1"/>
        <rFont val="Calibri"/>
        <family val="2"/>
        <scheme val="minor"/>
      </rPr>
      <t>Séparateurs</t>
    </r>
    <r>
      <rPr>
        <sz val="11"/>
        <color theme="1"/>
        <rFont val="Calibri"/>
        <family val="2"/>
        <scheme val="minor"/>
      </rPr>
      <t>, vous pouvez modifier le séparateur décimal, de milliers et de listes (le séparateur de liste affecte Excel).</t>
    </r>
  </si>
  <si>
    <t>Harmonisez ces paramètres entre les deux systèmes (par exemple, utilisez des virgules sur les deux).</t>
  </si>
  <si>
    <t>Sur Mac :</t>
  </si>
  <si>
    <r>
      <t xml:space="preserve">Allez dans </t>
    </r>
    <r>
      <rPr>
        <b/>
        <sz val="11"/>
        <color theme="1"/>
        <rFont val="Calibri"/>
        <family val="2"/>
        <scheme val="minor"/>
      </rPr>
      <t>Préférences Système &gt; Langue et région</t>
    </r>
    <r>
      <rPr>
        <sz val="11"/>
        <color theme="1"/>
        <rFont val="Calibri"/>
        <family val="2"/>
        <scheme val="minor"/>
      </rPr>
      <t>.</t>
    </r>
  </si>
  <si>
    <r>
      <t xml:space="preserve">Cliquez sur </t>
    </r>
    <r>
      <rPr>
        <b/>
        <sz val="11"/>
        <color theme="1"/>
        <rFont val="Calibri"/>
        <family val="2"/>
        <scheme val="minor"/>
      </rPr>
      <t>Avancé</t>
    </r>
    <r>
      <rPr>
        <sz val="11"/>
        <color theme="1"/>
        <rFont val="Calibri"/>
        <family val="2"/>
        <scheme val="minor"/>
      </rPr>
      <t xml:space="preserve"> et ajustez les séparateurs décimaux et de listes.</t>
    </r>
  </si>
  <si>
    <t>2. Utiliser la même version d'Excel sur les deux systèmes</t>
  </si>
  <si>
    <t>Une autre solution serait d'installer la même version d'Excel sur les deux ordinateurs, si possible. Cela devrait théoriquement standardiser les séparateurs de formules, car les versions plus récentes d'Excel tendent à respecter les paramètres régionaux de la même manière sur tous les systèmes.</t>
  </si>
  <si>
    <t>3. Changer les séparateurs dans Excel uniquement (sans toucher au système)</t>
  </si>
  <si>
    <t>Si vous ne voulez pas modifier les paramètres régionaux du système, Excel permet de changer les séparateurs indépendamment du système.</t>
  </si>
  <si>
    <t>Pour Windows ou Mac :</t>
  </si>
  <si>
    <t>Ouvrez Excel.</t>
  </si>
  <si>
    <r>
      <t xml:space="preserve">Dans la section </t>
    </r>
    <r>
      <rPr>
        <b/>
        <sz val="11"/>
        <color theme="1"/>
        <rFont val="Calibri"/>
        <family val="2"/>
        <scheme val="minor"/>
      </rPr>
      <t>Options d'édition</t>
    </r>
    <r>
      <rPr>
        <sz val="11"/>
        <color theme="1"/>
        <rFont val="Calibri"/>
        <family val="2"/>
        <scheme val="minor"/>
      </rPr>
      <t xml:space="preserve">, décochez la case </t>
    </r>
    <r>
      <rPr>
        <b/>
        <sz val="11"/>
        <color theme="1"/>
        <rFont val="Calibri"/>
        <family val="2"/>
        <scheme val="minor"/>
      </rPr>
      <t>Utiliser les séparateurs système</t>
    </r>
    <r>
      <rPr>
        <sz val="11"/>
        <color theme="1"/>
        <rFont val="Calibri"/>
        <family val="2"/>
        <scheme val="minor"/>
      </rPr>
      <t>.</t>
    </r>
  </si>
  <si>
    <r>
      <t xml:space="preserve">Ensuite, vous pouvez spécifier manuellement le </t>
    </r>
    <r>
      <rPr>
        <b/>
        <sz val="11"/>
        <color theme="1"/>
        <rFont val="Calibri"/>
        <family val="2"/>
        <scheme val="minor"/>
      </rPr>
      <t>séparateur de liste</t>
    </r>
    <r>
      <rPr>
        <sz val="11"/>
        <color theme="1"/>
        <rFont val="Calibri"/>
        <family val="2"/>
        <scheme val="minor"/>
      </rPr>
      <t xml:space="preserve"> et le </t>
    </r>
    <r>
      <rPr>
        <b/>
        <sz val="11"/>
        <color theme="1"/>
        <rFont val="Calibri"/>
        <family val="2"/>
        <scheme val="minor"/>
      </rPr>
      <t>séparateur décimal</t>
    </r>
    <r>
      <rPr>
        <sz val="11"/>
        <color theme="1"/>
        <rFont val="Calibri"/>
        <family val="2"/>
        <scheme val="minor"/>
      </rPr>
      <t xml:space="preserve"> (virgule ou point-virgule).</t>
    </r>
  </si>
  <si>
    <t>Faites cela sur les deux systèmes pour vous assurer qu'ils utilisent les mêmes séparateurs dans Excel, sans avoir à toucher aux paramètres régionaux du système d'exploitation.</t>
  </si>
  <si>
    <t>4. Méthode temporaire : Rechercher et remplacer</t>
  </si>
  <si>
    <r>
      <t xml:space="preserve">Lorsque vous échangez des fichiers entre les deux systèmes et que vous ne pouvez pas appliquer les solutions ci-dessus, une méthode temporaire serait d'utiliser la fonction </t>
    </r>
    <r>
      <rPr>
        <b/>
        <sz val="11"/>
        <color theme="1"/>
        <rFont val="Calibri"/>
        <family val="2"/>
        <scheme val="minor"/>
      </rPr>
      <t>Rechercher et remplacer</t>
    </r>
    <r>
      <rPr>
        <sz val="11"/>
        <color theme="1"/>
        <rFont val="Calibri"/>
        <family val="2"/>
        <scheme val="minor"/>
      </rPr>
      <t xml:space="preserve"> :</t>
    </r>
  </si>
  <si>
    <t>Ouvrez le fichier dans l'Excel avec le mauvais séparateur.</t>
  </si>
  <si>
    <r>
      <t xml:space="preserve">Utilisez </t>
    </r>
    <r>
      <rPr>
        <b/>
        <sz val="11"/>
        <color theme="1"/>
        <rFont val="Calibri"/>
        <family val="2"/>
        <scheme val="minor"/>
      </rPr>
      <t>CTRL+H</t>
    </r>
    <r>
      <rPr>
        <sz val="11"/>
        <color theme="1"/>
        <rFont val="Calibri"/>
        <family val="2"/>
        <scheme val="minor"/>
      </rPr>
      <t xml:space="preserve"> pour ouvrir la boîte de dialogue </t>
    </r>
    <r>
      <rPr>
        <b/>
        <sz val="11"/>
        <color theme="1"/>
        <rFont val="Calibri"/>
        <family val="2"/>
        <scheme val="minor"/>
      </rPr>
      <t>Rechercher et remplacer</t>
    </r>
    <r>
      <rPr>
        <sz val="11"/>
        <color theme="1"/>
        <rFont val="Calibri"/>
        <family val="2"/>
        <scheme val="minor"/>
      </rPr>
      <t>.</t>
    </r>
  </si>
  <si>
    <t>Remplacez les virgules par des points-virgules (ou l'inverse) dans les formules.</t>
  </si>
  <si>
    <t>Cela permet de corriger rapidement le problème des formules avant de travailler sur le fichier dans l'autre version.</t>
  </si>
  <si>
    <t>Ces méthodes vous permettront de mieux gérer les différences de séparateurs système entre vos deux versions d'Excel.</t>
  </si>
  <si>
    <t>dans n'importe quelle feuille Excel vierge ou prévue pour le modèle de fiche pour vous constituer un répertoire</t>
  </si>
  <si>
    <t>Formule avec CONCATENER pour les versions d'Excel antérieures à 2021</t>
  </si>
  <si>
    <t>nombre de caractères</t>
  </si>
  <si>
    <t>SI(NB.SI(E20:T20;"&lt;0.5")=0;"Aucune colonne masquée";NB.SI(E20:T20;"&lt;0.5")&amp;" colonne(s) masquée(s) : "&amp;TEXTE.JOIN(" ";VRAI;FILTRE(E19:T19;E20:T20&lt;0.5)))</t>
  </si>
  <si>
    <t>=SI(NB.SI(E20:T20;"&lt;0.5")=0;"Aucune colonne masquée";NB.SI(E20:T20;"&lt;0.5")&amp;" colonnes masquées : "&amp;CONCATENER(SI(E20&lt;0.5;E19&amp;" ";"");SI(F20&lt;0.5;F19&amp;" ";"");SI(G20&lt;0.5;G19&amp;" ";"");SI(H20&lt;0.5;H19&amp;" ";"");SI(I20&lt;0.5;I19&amp;" ";"");SI(J20&lt;0.5;J19&amp;" ";"");SI(K20&lt;0.5;K19&amp;" ";"");SI(L20&lt;0.5;L19&amp;" ";"");SI(M20&lt;0.5;M19&amp;" ";"");SI(N20&lt;0.5;N19&amp;" ";"");SI(O20&lt;0.5;O19&amp;" ";"");SI(P20&lt;0.5;P19&amp;" ";"");SI(Q20&lt;0.5;Q19&amp;" ";"");SI(R20&lt;0.5;R19&amp;" ";SI(S20&lt;0.5;S19&amp;" ";SI(T20&lt;0.5;T19&amp;" ";"")))))</t>
  </si>
  <si>
    <t>Formule optimisée avec TEXTE.JOIN et FILTRE : pour les versions Excel 365 ou Excel 2021</t>
  </si>
  <si>
    <t>7 colonnes masquées E F G H I N O</t>
  </si>
  <si>
    <t>Comparaison de 2 formules pour la cellule colonnes masquées voir ( 17.col.40.produits ) ligne 128</t>
  </si>
  <si>
    <t>Dernière mise à jour : 04 Octobre 2024</t>
  </si>
  <si>
    <t>Rectification sur l'impact des cellules vides dans Excel</t>
  </si>
  <si>
    <t xml:space="preserve">Dans un précédent message, j'avais affirmé que les cellules vides ralentissaient les calculs dans Excel. </t>
  </si>
  <si>
    <t xml:space="preserve">L'optimisation doit plutôt se concentrer sur d'autres aspects tels que la réduction des plages de calcul, la simplification des formules, </t>
  </si>
  <si>
    <t>et la gestion des formats et des objets dans le fichier.</t>
  </si>
  <si>
    <t xml:space="preserve">Après vérification, je réalise que cela serait incorrect. </t>
  </si>
  <si>
    <r>
      <t xml:space="preserve">Je tenais à corriger cette erreur et à préciser que </t>
    </r>
    <r>
      <rPr>
        <b/>
        <sz val="11"/>
        <color theme="1"/>
        <rFont val="Calibri"/>
        <family val="2"/>
        <scheme val="minor"/>
      </rPr>
      <t>le fait de remplir les cellules vides avec des valeurs "1" ne contribuerait pas à alléger le fichier</t>
    </r>
    <r>
      <rPr>
        <sz val="11"/>
        <color theme="1"/>
        <rFont val="Calibri"/>
        <family val="2"/>
        <scheme val="minor"/>
      </rPr>
      <t>.</t>
    </r>
  </si>
  <si>
    <t>avec valeurs ou texte</t>
  </si>
  <si>
    <t>lignes</t>
  </si>
  <si>
    <t>colonnes</t>
  </si>
  <si>
    <t>Équivalences arrondies</t>
  </si>
  <si>
    <t>vide</t>
  </si>
  <si>
    <t>Ce document est composé de :</t>
  </si>
  <si>
    <t>Ces informations apparaissent sous Informations supplémentaires.</t>
  </si>
  <si>
    <r>
      <t xml:space="preserve">Sélectionnez un problème sous </t>
    </r>
    <r>
      <rPr>
        <sz val="11"/>
        <color theme="1"/>
        <rFont val="Calibri"/>
        <family val="2"/>
        <scheme val="minor"/>
      </rPr>
      <t>Résultats de l’Inspection</t>
    </r>
    <r>
      <rPr>
        <sz val="11"/>
        <color theme="1"/>
        <rFont val="Calibri"/>
        <family val="2"/>
        <scheme val="minor"/>
      </rPr>
      <t xml:space="preserve">, pour voir pourquoi et comment résoudre un problème. </t>
    </r>
  </si>
  <si>
    <r>
      <t xml:space="preserve">Le volet Office </t>
    </r>
    <r>
      <rPr>
        <sz val="11"/>
        <color theme="1"/>
        <rFont val="Calibri"/>
        <family val="2"/>
        <scheme val="minor"/>
      </rPr>
      <t>Vérificateur d’accessibilité</t>
    </r>
    <r>
      <rPr>
        <sz val="11"/>
        <color theme="1"/>
        <rFont val="Calibri"/>
        <family val="2"/>
        <scheme val="minor"/>
      </rPr>
      <t xml:space="preserve"> affiché en regard de votre contenu présente les résultats de l’inspection.</t>
    </r>
  </si>
  <si>
    <r>
      <t> </t>
    </r>
    <r>
      <rPr>
        <sz val="11"/>
        <color theme="1"/>
        <rFont val="Calibri"/>
        <family val="2"/>
        <scheme val="minor"/>
      </rPr>
      <t> Vérifier l’accessibilité</t>
    </r>
    <r>
      <rPr>
        <sz val="11"/>
        <color theme="1"/>
        <rFont val="Calibri"/>
        <family val="2"/>
        <scheme val="minor"/>
      </rPr>
      <t>.</t>
    </r>
  </si>
  <si>
    <r>
      <t xml:space="preserve">Dans le menu déroulant </t>
    </r>
    <r>
      <rPr>
        <sz val="11"/>
        <color theme="1"/>
        <rFont val="Calibri"/>
        <family val="2"/>
        <scheme val="minor"/>
      </rPr>
      <t>Vérifier la présence de problèmes</t>
    </r>
    <r>
      <rPr>
        <sz val="11"/>
        <color theme="1"/>
        <rFont val="Calibri"/>
        <family val="2"/>
        <scheme val="minor"/>
      </rPr>
      <t>, sélectionnez  </t>
    </r>
  </si>
  <si>
    <r>
      <t xml:space="preserve">Sélectionnez </t>
    </r>
    <r>
      <rPr>
        <sz val="11"/>
        <color theme="1"/>
        <rFont val="Calibri"/>
        <family val="2"/>
        <scheme val="minor"/>
      </rPr>
      <t>Vérifier la présence de problèmes</t>
    </r>
    <r>
      <rPr>
        <sz val="11"/>
        <color theme="1"/>
        <rFont val="Calibri"/>
        <family val="2"/>
        <scheme val="minor"/>
      </rPr>
      <t>.</t>
    </r>
  </si>
  <si>
    <r>
      <t>Sélectionnez</t>
    </r>
    <r>
      <rPr>
        <sz val="11"/>
        <color theme="1"/>
        <rFont val="Calibri"/>
        <family val="2"/>
        <scheme val="minor"/>
      </rPr>
      <t>Fichier</t>
    </r>
    <r>
      <rPr>
        <sz val="11"/>
        <color theme="1"/>
        <rFont val="Calibri"/>
        <family val="2"/>
        <scheme val="minor"/>
      </rPr>
      <t xml:space="preserve">and choisissez </t>
    </r>
    <r>
      <rPr>
        <sz val="11"/>
        <color theme="1"/>
        <rFont val="Calibri"/>
        <family val="2"/>
        <scheme val="minor"/>
      </rPr>
      <t>Info</t>
    </r>
    <r>
      <rPr>
        <sz val="11"/>
        <color theme="1"/>
        <rFont val="Calibri"/>
        <family val="2"/>
        <scheme val="minor"/>
      </rPr>
      <t>.</t>
    </r>
  </si>
  <si>
    <t>Procédez comme suit pour ouvrir le Vérificateur d’accessibilité :</t>
  </si>
  <si>
    <r>
      <t> </t>
    </r>
    <r>
      <rPr>
        <sz val="11"/>
        <color theme="1"/>
        <rFont val="Calibri"/>
        <family val="2"/>
        <scheme val="minor"/>
      </rPr>
      <t> Vérification de l'accessibilité</t>
    </r>
    <r>
      <rPr>
        <sz val="11"/>
        <color theme="1"/>
        <rFont val="Calibri"/>
        <family val="2"/>
        <scheme val="minor"/>
      </rPr>
      <t xml:space="preserve"> dans l’onglet </t>
    </r>
    <r>
      <rPr>
        <sz val="11"/>
        <color theme="1"/>
        <rFont val="Calibri"/>
        <family val="2"/>
        <scheme val="minor"/>
      </rPr>
      <t>Révision</t>
    </r>
    <r>
      <rPr>
        <sz val="11"/>
        <color theme="1"/>
        <rFont val="Calibri"/>
        <family val="2"/>
        <scheme val="minor"/>
      </rPr>
      <t xml:space="preserve">, cela signifie peut-être que vous disposez d’une version ancienne de l’application. </t>
    </r>
  </si>
  <si>
    <t>Si vous ne voyez pas  </t>
  </si>
  <si>
    <t>Vous ne voyez pas le vérificateur d’accessibilité ?</t>
  </si>
  <si>
    <r>
      <t xml:space="preserve">Passez en revue et résolvez chaque problème sous </t>
    </r>
    <r>
      <rPr>
        <sz val="11"/>
        <color theme="1"/>
        <rFont val="Calibri"/>
        <family val="2"/>
        <scheme val="minor"/>
      </rPr>
      <t xml:space="preserve">Avertissements </t>
    </r>
    <r>
      <rPr>
        <sz val="11"/>
        <color theme="1"/>
        <rFont val="Calibri"/>
        <family val="2"/>
        <scheme val="minor"/>
      </rPr>
      <t xml:space="preserve">et </t>
    </r>
    <r>
      <rPr>
        <sz val="11"/>
        <color theme="1"/>
        <rFont val="Calibri"/>
        <family val="2"/>
        <scheme val="minor"/>
      </rPr>
      <t>Erreurs</t>
    </r>
    <r>
      <rPr>
        <sz val="11"/>
        <color theme="1"/>
        <rFont val="Calibri"/>
        <family val="2"/>
        <scheme val="minor"/>
      </rPr>
      <t>. </t>
    </r>
  </si>
  <si>
    <t>Pour afficher d’autres options, sélectionnez le bouton flèche droite en regard d’une action (le cas échéant).</t>
  </si>
  <si>
    <r>
      <t xml:space="preserve">Pour appliquer un correctif, sélectionnez une action dans la liste </t>
    </r>
    <r>
      <rPr>
        <sz val="11"/>
        <color theme="1"/>
        <rFont val="Calibri"/>
        <family val="2"/>
        <scheme val="minor"/>
      </rPr>
      <t>Actions recommandées</t>
    </r>
    <r>
      <rPr>
        <sz val="11"/>
        <color theme="1"/>
        <rFont val="Calibri"/>
        <family val="2"/>
        <scheme val="minor"/>
      </rPr>
      <t xml:space="preserve">. </t>
    </r>
  </si>
  <si>
    <r>
      <t xml:space="preserve">Pour résoudre le problème, sélectionnez le bouton flèche vers le bas en regard de celui-ci et ouvrez la liste </t>
    </r>
    <r>
      <rPr>
        <sz val="11"/>
        <color theme="1"/>
        <rFont val="Calibri"/>
        <family val="2"/>
        <scheme val="minor"/>
      </rPr>
      <t>Actions recommandées</t>
    </r>
    <r>
      <rPr>
        <sz val="11"/>
        <color theme="1"/>
        <rFont val="Calibri"/>
        <family val="2"/>
        <scheme val="minor"/>
      </rPr>
      <t>.</t>
    </r>
  </si>
  <si>
    <r>
      <t xml:space="preserve">Tip: </t>
    </r>
    <r>
      <rPr>
        <sz val="11"/>
        <color theme="1"/>
        <rFont val="Calibri"/>
        <family val="2"/>
        <scheme val="minor"/>
      </rPr>
      <t>Pour afficher l’emplacement exact de l’élément ou de l’objet concerné, sélectionnez l’élément ou l’objet.</t>
    </r>
  </si>
  <si>
    <r>
      <t xml:space="preserve">Dans le volet </t>
    </r>
    <r>
      <rPr>
        <sz val="11"/>
        <color theme="1"/>
        <rFont val="Calibri"/>
        <family val="2"/>
        <scheme val="minor"/>
      </rPr>
      <t xml:space="preserve">Accessibilité </t>
    </r>
    <r>
      <rPr>
        <sz val="11"/>
        <color theme="1"/>
        <rFont val="Calibri"/>
        <family val="2"/>
        <scheme val="minor"/>
      </rPr>
      <t xml:space="preserve">, sélectionnez un problème sous </t>
    </r>
    <r>
      <rPr>
        <sz val="11"/>
        <color theme="1"/>
        <rFont val="Calibri"/>
        <family val="2"/>
        <scheme val="minor"/>
      </rPr>
      <t xml:space="preserve">Avertissements </t>
    </r>
    <r>
      <rPr>
        <sz val="11"/>
        <color theme="1"/>
        <rFont val="Calibri"/>
        <family val="2"/>
        <scheme val="minor"/>
      </rPr>
      <t xml:space="preserve">ou </t>
    </r>
    <r>
      <rPr>
        <sz val="11"/>
        <color theme="1"/>
        <rFont val="Calibri"/>
        <family val="2"/>
        <scheme val="minor"/>
      </rPr>
      <t>Erreurs</t>
    </r>
    <r>
      <rPr>
        <sz val="11"/>
        <color theme="1"/>
        <rFont val="Calibri"/>
        <family val="2"/>
        <scheme val="minor"/>
      </rPr>
      <t>. La liste se développe et affiche les éléments et objets concernés par le problème.</t>
    </r>
  </si>
  <si>
    <t>Rendre vos documents Word accessibles à tous</t>
  </si>
  <si>
    <t>Obtenir des notifications en temps réel des problèmes d'accessibilité tout en travaillant sur Microsoft 365 Apps</t>
  </si>
  <si>
    <t>Voir aussi</t>
  </si>
  <si>
    <t>Rendre les documents accessibles pour ouvrir l'article d'aide.</t>
  </si>
  <si>
    <r>
      <t xml:space="preserve">Pour en savoir plus sur la réalisation de documents inclusifs, rendez-vous dans la section </t>
    </r>
    <r>
      <rPr>
        <b/>
        <sz val="11"/>
        <color theme="1"/>
        <rFont val="Calibri"/>
        <family val="2"/>
        <scheme val="minor"/>
      </rPr>
      <t>En savoir plus</t>
    </r>
    <r>
      <rPr>
        <sz val="11"/>
        <color theme="1"/>
        <rFont val="Calibri"/>
        <family val="2"/>
        <scheme val="minor"/>
      </rPr>
      <t xml:space="preserve"> et sélectionnez le lien </t>
    </r>
  </si>
  <si>
    <t>dans la section Give Feedback to Microsoft dans le volet Assistant d'accessibilité. Remplissez et soumettez le formulaire de réponse à Microsoft.</t>
  </si>
  <si>
    <r>
      <t xml:space="preserve">Pour donner un retour d'information à Microsoft sur l'assistant d'accessibilité, sélectionnez le bouton </t>
    </r>
    <r>
      <rPr>
        <b/>
        <sz val="11"/>
        <color theme="1"/>
        <rFont val="Calibri"/>
        <family val="2"/>
        <scheme val="minor"/>
      </rPr>
      <t>"Dites-nous ce que vous pensez"</t>
    </r>
    <r>
      <rPr>
        <sz val="11"/>
        <color theme="1"/>
        <rFont val="Calibri"/>
        <family val="2"/>
        <scheme val="minor"/>
      </rPr>
      <t xml:space="preserve"> </t>
    </r>
  </si>
  <si>
    <t>Conseils:</t>
  </si>
  <si>
    <t>6. Une fois que toutes les questions auront été résolues, l'accent revient sur la feuille récapitulative. Examiner et régler tout problème en suspens.</t>
  </si>
  <si>
    <r>
      <t xml:space="preserve">S'il y a plusieurs problèmes du même type, utilisez les boutons </t>
    </r>
    <r>
      <rPr>
        <b/>
        <sz val="11"/>
        <color theme="1"/>
        <rFont val="Calibri"/>
        <family val="2"/>
        <scheme val="minor"/>
      </rPr>
      <t>précédent</t>
    </r>
    <r>
      <rPr>
        <sz val="11"/>
        <color theme="1"/>
        <rFont val="Calibri"/>
        <family val="2"/>
        <scheme val="minor"/>
      </rPr>
      <t xml:space="preserve"> ou </t>
    </r>
    <r>
      <rPr>
        <b/>
        <sz val="11"/>
        <color theme="1"/>
        <rFont val="Calibri"/>
        <family val="2"/>
        <scheme val="minor"/>
      </rPr>
      <t>suivant</t>
    </r>
    <r>
      <rPr>
        <sz val="11"/>
        <color theme="1"/>
        <rFont val="Calibri"/>
        <family val="2"/>
        <scheme val="minor"/>
      </rPr>
      <t xml:space="preserve"> dans le volet de forage pour naviguer sur le problème précédent et le suivant.</t>
    </r>
  </si>
  <si>
    <t>Le volet récapitulatif en haut de la liste indique les questions en suspens et la question actuelle en cours.</t>
  </si>
  <si>
    <r>
      <t xml:space="preserve">Pour comprendre l'importance de résoudre un problème, sélectionnez le lien </t>
    </r>
    <r>
      <rPr>
        <b/>
        <sz val="11"/>
        <color theme="1"/>
        <rFont val="Calibri"/>
        <family val="2"/>
        <scheme val="minor"/>
      </rPr>
      <t>Tip d'apprentissage</t>
    </r>
    <r>
      <rPr>
        <sz val="11"/>
        <color theme="1"/>
        <rFont val="Calibri"/>
        <family val="2"/>
        <scheme val="minor"/>
      </rPr>
      <t xml:space="preserve"> au bas de chaque vitrage de forage.</t>
    </r>
  </si>
  <si>
    <r>
      <t xml:space="preserve">5. Appuyez sur </t>
    </r>
    <r>
      <rPr>
        <b/>
        <sz val="11"/>
        <color theme="1"/>
        <rFont val="Calibri"/>
        <family val="2"/>
        <scheme val="minor"/>
      </rPr>
      <t>Entrée</t>
    </r>
    <r>
      <rPr>
        <sz val="11"/>
        <color theme="1"/>
        <rFont val="Calibri"/>
        <family val="2"/>
        <scheme val="minor"/>
      </rPr>
      <t xml:space="preserve"> pour choisir une option qui résout le problème.</t>
    </r>
  </si>
  <si>
    <t>4. Utilisez les touches de navigation de base pour passer à travers les options dans le volet de forage.</t>
  </si>
  <si>
    <t>3. La vitre de forage pour la question s'ouvrira et fournira des suggestions pour le réparer.</t>
  </si>
  <si>
    <r>
      <t xml:space="preserve">2. Appuyez </t>
    </r>
    <r>
      <rPr>
        <b/>
        <sz val="11"/>
        <color theme="1"/>
        <rFont val="Calibri"/>
        <family val="2"/>
        <scheme val="minor"/>
      </rPr>
      <t>Enter</t>
    </r>
    <r>
      <rPr>
        <sz val="11"/>
        <color theme="1"/>
        <rFont val="Calibri"/>
        <family val="2"/>
        <scheme val="minor"/>
      </rPr>
      <t>sur une catégorie pour voir le problème et les solutions probables. Le texte ou l'image contenant le problème sera mis en évidence.</t>
    </r>
  </si>
  <si>
    <r>
      <t>Note :</t>
    </r>
    <r>
      <rPr>
        <sz val="11"/>
        <color theme="1"/>
        <rFont val="Calibri"/>
        <family val="2"/>
        <scheme val="minor"/>
      </rPr>
      <t xml:space="preserve"> Les catégories sans problème seront sautées.</t>
    </r>
  </si>
  <si>
    <t xml:space="preserve"> dans la couleur et le contraste, ou manquant un texte alternatif dans Media and Illustrations.</t>
  </si>
  <si>
    <r>
      <t xml:space="preserve">1. Appuyez sur la touche </t>
    </r>
    <r>
      <rPr>
        <b/>
        <sz val="11"/>
        <color theme="1"/>
        <rFont val="Calibri"/>
        <family val="2"/>
        <scheme val="minor"/>
      </rPr>
      <t>Tab</t>
    </r>
    <r>
      <rPr>
        <sz val="11"/>
        <color theme="1"/>
        <rFont val="Calibri"/>
        <family val="2"/>
        <scheme val="minor"/>
      </rPr>
      <t xml:space="preserve"> pour passer à travers les catégories avec des problèmes d'accessibilité, tels que le contraste de texte difficile à lire</t>
    </r>
  </si>
  <si>
    <t>Pour résoudre un problème d'accessibilité:</t>
  </si>
  <si>
    <r>
      <t>Accessibilité des documents:</t>
    </r>
    <r>
      <rPr>
        <sz val="11"/>
        <color theme="1"/>
        <rFont val="Calibri"/>
        <family val="2"/>
        <scheme val="minor"/>
      </rPr>
      <t xml:space="preserve"> Cette catégorie permet de vérifier si le document peut être consulté par programme, par exemple en utilisant des lecteurs d'écran.</t>
    </r>
  </si>
  <si>
    <r>
      <t>Structure du</t>
    </r>
    <r>
      <rPr>
        <sz val="11"/>
        <color theme="1"/>
        <rFont val="Calibri"/>
        <family val="2"/>
        <scheme val="minor"/>
      </rPr>
      <t xml:space="preserve"> document: Cette catégorie garantit que les titres et autres éléments structurels sont utilisés correctement.</t>
    </r>
  </si>
  <si>
    <r>
      <t>Tableaux</t>
    </r>
    <r>
      <rPr>
        <sz val="11"/>
        <color theme="1"/>
        <rFont val="Calibri"/>
        <family val="2"/>
        <scheme val="minor"/>
      </rPr>
      <t xml:space="preserve"> : Celui-ci recherche les problèmes dans la structure du tableau et la lisibilité.</t>
    </r>
  </si>
  <si>
    <r>
      <t>Médias et illustrations:</t>
    </r>
    <r>
      <rPr>
        <sz val="11"/>
        <color theme="1"/>
        <rFont val="Calibri"/>
        <family val="2"/>
        <scheme val="minor"/>
      </rPr>
      <t xml:space="preserve"> Cette catégorie vérifie les questions manquantes de texte alternatif et d'autres questions liées aux médias.</t>
    </r>
  </si>
  <si>
    <r>
      <t>Color and Contrast</t>
    </r>
    <r>
      <rPr>
        <sz val="11"/>
        <color theme="1"/>
        <rFont val="Calibri"/>
        <family val="2"/>
        <scheme val="minor"/>
      </rPr>
      <t xml:space="preserve"> : Cette catégorie garantit que le texte est facile à lire sur son toile de fond.</t>
    </r>
  </si>
  <si>
    <t>L'assistant d'accessibilité vous aide à trouver et à résoudre les problèmes dans les catégories suivantes :</t>
  </si>
  <si>
    <t>Réparer les questions d'accessibilité</t>
  </si>
  <si>
    <r>
      <t xml:space="preserve">Tip: </t>
    </r>
    <r>
      <rPr>
        <sz val="11"/>
        <color theme="1"/>
        <rFont val="Calibri"/>
        <family val="2"/>
        <scheme val="minor"/>
      </rPr>
      <t>Pour les ordinateurs de bureau munis de Word, Excel et PowerPoint, sélectionnez la moitié inférieure du bouton </t>
    </r>
    <r>
      <rPr>
        <sz val="11"/>
        <color theme="1"/>
        <rFont val="Calibri"/>
        <family val="2"/>
        <scheme val="minor"/>
      </rPr>
      <t>Vérifier l’accessibilité </t>
    </r>
    <r>
      <rPr>
        <sz val="11"/>
        <color theme="1"/>
        <rFont val="Calibri"/>
        <family val="2"/>
        <scheme val="minor"/>
      </rPr>
      <t xml:space="preserve"> pour plus d’options. </t>
    </r>
  </si>
  <si>
    <r>
      <t> </t>
    </r>
    <r>
      <rPr>
        <sz val="11"/>
        <color theme="1"/>
        <rFont val="Calibri"/>
        <family val="2"/>
        <scheme val="minor"/>
      </rPr>
      <t> Vérifier l’accessibilité</t>
    </r>
    <r>
      <rPr>
        <sz val="11"/>
        <color theme="1"/>
        <rFont val="Calibri"/>
        <family val="2"/>
        <scheme val="minor"/>
      </rPr>
      <t xml:space="preserve"> pour ouvrir le volet</t>
    </r>
    <r>
      <rPr>
        <sz val="11"/>
        <color theme="1"/>
        <rFont val="Calibri"/>
        <family val="2"/>
        <scheme val="minor"/>
      </rPr>
      <t xml:space="preserve">Accessibilité </t>
    </r>
    <r>
      <rPr>
        <sz val="11"/>
        <color theme="1"/>
        <rFont val="Calibri"/>
        <family val="2"/>
        <scheme val="minor"/>
      </rPr>
      <t>à droite. </t>
    </r>
  </si>
  <si>
    <t>Sélectionnez  </t>
  </si>
  <si>
    <r>
      <t xml:space="preserve">Sélectionnez l’onglet </t>
    </r>
    <r>
      <rPr>
        <sz val="11"/>
        <color theme="1"/>
        <rFont val="Calibri"/>
        <family val="2"/>
        <scheme val="minor"/>
      </rPr>
      <t>Révision</t>
    </r>
    <r>
      <rPr>
        <sz val="11"/>
        <color theme="1"/>
        <rFont val="Calibri"/>
        <family val="2"/>
        <scheme val="minor"/>
      </rPr>
      <t>. Dans Outlook, vous ne verrez l’onglet</t>
    </r>
    <r>
      <rPr>
        <sz val="11"/>
        <color theme="1"/>
        <rFont val="Calibri"/>
        <family val="2"/>
        <scheme val="minor"/>
      </rPr>
      <t>Révision</t>
    </r>
    <r>
      <rPr>
        <sz val="11"/>
        <color theme="1"/>
        <rFont val="Calibri"/>
        <family val="2"/>
        <scheme val="minor"/>
      </rPr>
      <t xml:space="preserve"> que lors de l’écriture ou de la réponse aux messages.</t>
    </r>
  </si>
  <si>
    <t>Utiliser le vérificateur d’accessibilité</t>
  </si>
  <si>
    <r>
      <t>Note:</t>
    </r>
    <r>
      <rPr>
        <sz val="11"/>
        <color theme="1"/>
        <rFont val="Calibri"/>
        <family val="2"/>
        <scheme val="minor"/>
      </rPr>
      <t xml:space="preserve"> Le bouton </t>
    </r>
    <r>
      <rPr>
        <b/>
        <sz val="11"/>
        <color theme="1"/>
        <rFont val="Calibri"/>
        <family val="2"/>
        <scheme val="minor"/>
      </rPr>
      <t>Accessibilité: Enquêter</t>
    </r>
    <r>
      <rPr>
        <sz val="11"/>
        <color theme="1"/>
        <rFont val="Calibri"/>
        <family val="2"/>
        <scheme val="minor"/>
      </rPr>
      <t xml:space="preserve"> sur la barre de statut est mis en évidence chaque fois qu'il y a des problèmes d'accessibilité dans le document.</t>
    </r>
  </si>
  <si>
    <r>
      <t xml:space="preserve">Presse </t>
    </r>
    <r>
      <rPr>
        <b/>
        <sz val="11"/>
        <color theme="1"/>
        <rFont val="Calibri"/>
        <family val="2"/>
        <scheme val="minor"/>
      </rPr>
      <t>Inscrire</t>
    </r>
    <r>
      <rPr>
        <sz val="11"/>
        <color theme="1"/>
        <rFont val="Calibri"/>
        <family val="2"/>
        <scheme val="minor"/>
      </rPr>
      <t xml:space="preserve"> pour ouvrir le volet </t>
    </r>
    <r>
      <rPr>
        <b/>
        <sz val="11"/>
        <color theme="1"/>
        <rFont val="Calibri"/>
        <family val="2"/>
        <scheme val="minor"/>
      </rPr>
      <t>Assistant d'accessibilité</t>
    </r>
    <r>
      <rPr>
        <sz val="11"/>
        <color theme="1"/>
        <rFont val="Calibri"/>
        <family val="2"/>
        <scheme val="minor"/>
      </rPr>
      <t>.</t>
    </r>
  </si>
  <si>
    <r>
      <t xml:space="preserve">Sinon, appuyez sur </t>
    </r>
    <r>
      <rPr>
        <b/>
        <sz val="11"/>
        <color theme="1"/>
        <rFont val="Calibri"/>
        <family val="2"/>
        <scheme val="minor"/>
      </rPr>
      <t>Shift</t>
    </r>
    <r>
      <rPr>
        <sz val="11"/>
        <color theme="1"/>
        <rFont val="Calibri"/>
        <family val="2"/>
        <scheme val="minor"/>
      </rPr>
      <t xml:space="preserve"> et </t>
    </r>
    <r>
      <rPr>
        <b/>
        <sz val="11"/>
        <color theme="1"/>
        <rFont val="Calibri"/>
        <family val="2"/>
        <scheme val="minor"/>
      </rPr>
      <t>F6</t>
    </r>
    <r>
      <rPr>
        <sz val="11"/>
        <color theme="1"/>
        <rFont val="Calibri"/>
        <family val="2"/>
        <scheme val="minor"/>
      </rPr>
      <t xml:space="preserve"> pour naviguer jusqu'à la barre d'état. Utilisez la touche </t>
    </r>
    <r>
      <rPr>
        <b/>
        <sz val="11"/>
        <color theme="1"/>
        <rFont val="Calibri"/>
        <family val="2"/>
        <scheme val="minor"/>
      </rPr>
      <t>flèche droite</t>
    </r>
    <r>
      <rPr>
        <sz val="11"/>
        <color theme="1"/>
        <rFont val="Calibri"/>
        <family val="2"/>
        <scheme val="minor"/>
      </rPr>
      <t xml:space="preserve"> pour accéder à la </t>
    </r>
    <r>
      <rPr>
        <b/>
        <sz val="11"/>
        <color theme="1"/>
        <rFont val="Calibri"/>
        <family val="2"/>
        <scheme val="minor"/>
      </rPr>
      <t>touche Accessibilité: Enquêter</t>
    </r>
    <r>
      <rPr>
        <sz val="11"/>
        <color theme="1"/>
        <rFont val="Calibri"/>
        <family val="2"/>
        <scheme val="minor"/>
      </rPr>
      <t>.</t>
    </r>
  </si>
  <si>
    <r>
      <t xml:space="preserve">3. Appuyez sur </t>
    </r>
    <r>
      <rPr>
        <b/>
        <sz val="11"/>
        <color theme="1"/>
        <rFont val="Calibri"/>
        <family val="2"/>
        <scheme val="minor"/>
      </rPr>
      <t>A</t>
    </r>
    <r>
      <rPr>
        <sz val="11"/>
        <color theme="1"/>
        <rFont val="Calibri"/>
        <family val="2"/>
        <scheme val="minor"/>
      </rPr>
      <t xml:space="preserve"> pour sélectionner l'option </t>
    </r>
    <r>
      <rPr>
        <b/>
        <sz val="11"/>
        <color theme="1"/>
        <rFont val="Calibri"/>
        <family val="2"/>
        <scheme val="minor"/>
      </rPr>
      <t>Vérifiez</t>
    </r>
    <r>
      <rPr>
        <sz val="11"/>
        <color theme="1"/>
        <rFont val="Calibri"/>
        <family val="2"/>
        <scheme val="minor"/>
      </rPr>
      <t xml:space="preserve"> l'accessibilité, puis le volet </t>
    </r>
    <r>
      <rPr>
        <b/>
        <sz val="11"/>
        <color theme="1"/>
        <rFont val="Calibri"/>
        <family val="2"/>
        <scheme val="minor"/>
      </rPr>
      <t>Assistant d'accessibilité</t>
    </r>
    <r>
      <rPr>
        <sz val="11"/>
        <color theme="1"/>
        <rFont val="Calibri"/>
        <family val="2"/>
        <scheme val="minor"/>
      </rPr>
      <t xml:space="preserve"> s'ouvrira.</t>
    </r>
  </si>
  <si>
    <r>
      <t xml:space="preserve">2. Appuyez sur les </t>
    </r>
    <r>
      <rPr>
        <b/>
        <sz val="11"/>
        <color theme="1"/>
        <rFont val="Calibri"/>
        <family val="2"/>
        <scheme val="minor"/>
      </rPr>
      <t>1</t>
    </r>
    <r>
      <rPr>
        <sz val="11"/>
        <color theme="1"/>
        <rFont val="Calibri"/>
        <family val="2"/>
        <scheme val="minor"/>
      </rPr>
      <t xml:space="preserve">touches </t>
    </r>
    <r>
      <rPr>
        <b/>
        <sz val="11"/>
        <color theme="1"/>
        <rFont val="Calibri"/>
        <family val="2"/>
        <scheme val="minor"/>
      </rPr>
      <t>A</t>
    </r>
    <r>
      <rPr>
        <sz val="11"/>
        <color theme="1"/>
        <rFont val="Calibri"/>
        <family val="2"/>
        <scheme val="minor"/>
      </rPr>
      <t xml:space="preserve"> 1 pour ouvrir le menu déroulant </t>
    </r>
    <r>
      <rPr>
        <b/>
        <sz val="11"/>
        <color theme="1"/>
        <rFont val="Calibri"/>
        <family val="2"/>
        <scheme val="minor"/>
      </rPr>
      <t>Vérifier l'accessibilité</t>
    </r>
    <r>
      <rPr>
        <sz val="11"/>
        <color theme="1"/>
        <rFont val="Calibri"/>
        <family val="2"/>
        <scheme val="minor"/>
      </rPr>
      <t xml:space="preserve"> dans le groupe Accessibilité.</t>
    </r>
  </si>
  <si>
    <r>
      <t xml:space="preserve">1. Appuyez sur </t>
    </r>
    <r>
      <rPr>
        <b/>
        <sz val="11"/>
        <color theme="1"/>
        <rFont val="Calibri"/>
        <family val="2"/>
        <scheme val="minor"/>
      </rPr>
      <t>Alt</t>
    </r>
    <r>
      <rPr>
        <sz val="11"/>
        <color theme="1"/>
        <rFont val="Calibri"/>
        <family val="2"/>
        <scheme val="minor"/>
      </rPr>
      <t xml:space="preserve"> et </t>
    </r>
    <r>
      <rPr>
        <b/>
        <sz val="11"/>
        <color theme="1"/>
        <rFont val="Calibri"/>
        <family val="2"/>
        <scheme val="minor"/>
      </rPr>
      <t>R</t>
    </r>
    <r>
      <rPr>
        <sz val="11"/>
        <color theme="1"/>
        <rFont val="Calibri"/>
        <family val="2"/>
        <scheme val="minor"/>
      </rPr>
      <t xml:space="preserve"> pour agrandir l'onglet </t>
    </r>
    <r>
      <rPr>
        <b/>
        <sz val="11"/>
        <color theme="1"/>
        <rFont val="Calibri"/>
        <family val="2"/>
        <scheme val="minor"/>
      </rPr>
      <t>Revue</t>
    </r>
    <r>
      <rPr>
        <sz val="11"/>
        <color theme="1"/>
        <rFont val="Calibri"/>
        <family val="2"/>
        <scheme val="minor"/>
      </rPr>
      <t>.</t>
    </r>
  </si>
  <si>
    <t>Exécuter l'assistant d'accessibilité</t>
  </si>
  <si>
    <t>Dans ce domaine</t>
  </si>
  <si>
    <t>d'accessibilité avant d'envoyer un courriel Outlook ou de partager votre document.</t>
  </si>
  <si>
    <t xml:space="preserve">Rendre vos documents accessibles et plus faciles à lire et à modifier pour tous. Utilisez l'assistant d'accessibilité pour trouver et résoudre les problèmes </t>
  </si>
  <si>
    <t>Améliorer l'accessibilité dans vos documents avec l'assistant d'accessibilité</t>
  </si>
  <si>
    <t>cellules vides</t>
  </si>
  <si>
    <t>cellules "utilisées"</t>
  </si>
  <si>
    <t xml:space="preserve">entre </t>
  </si>
  <si>
    <t>cellules</t>
  </si>
  <si>
    <t>compter les cellules non vides</t>
  </si>
  <si>
    <t>NBVAL(A1:A10)</t>
  </si>
  <si>
    <t>compter les cellules non vides (contenant soit du texte, soit des nombres, soit des dates, etc.) :</t>
  </si>
  <si>
    <t>NBVAL(plage_de_cellules)</t>
  </si>
  <si>
    <t>compter les cellules contenant soit du texte, soit des nombres</t>
  </si>
  <si>
    <t>NB.SI(A1:A10; "*") + NB(A1:A10)</t>
  </si>
  <si>
    <t>Pour compter les cellules contenant soit du texte, soit des nombres, vous pouvez combiner les deux formules précédentes avec l'addition (+).</t>
  </si>
  <si>
    <t>NB.SI(plage_de_cellules; "*") + NB(plage_de_cellules)</t>
  </si>
  <si>
    <t>compter les cellules contenant des nombres</t>
  </si>
  <si>
    <t>NB(A1:A10)</t>
  </si>
  <si>
    <t>fonction NB qui compte les cellules contenant des nombres.</t>
  </si>
  <si>
    <t>NB(plage_de_cellules)</t>
  </si>
  <si>
    <t>pour compter les cellules contenant du texte</t>
  </si>
  <si>
    <t>NB.SI(A1:A10; "*")</t>
  </si>
  <si>
    <t>la fonction NB.SI avec un critère de texte. Le caractère générique * permet de trouver n'importe quel texte.</t>
  </si>
  <si>
    <t>NB.SI(plage_de_cellules; "*")</t>
  </si>
  <si>
    <t>Remplir ces cellules avec une valeur spécifique doit être fait avec précaution et en tenant compte des besoins spécifiques de votre analyse.</t>
  </si>
  <si>
    <t xml:space="preserve">Pour conclure, les cellules vides ne perturbent pas directement Excel, mais peuvent avoir des effets sur les analyses et les traitements de données. </t>
  </si>
  <si>
    <r>
      <t xml:space="preserve">3. Tapez la valeur (par exemple, 1) et appuyez sur </t>
    </r>
    <r>
      <rPr>
        <sz val="10"/>
        <color theme="1"/>
        <rFont val="Arial Unicode MS"/>
      </rPr>
      <t>Ctrl+Entrée</t>
    </r>
    <r>
      <rPr>
        <sz val="11"/>
        <color theme="1"/>
        <rFont val="Calibri"/>
        <family val="2"/>
        <scheme val="minor"/>
      </rPr>
      <t xml:space="preserve"> pour remplir toutes les cellules vides sélectionnées avec cette valeur.</t>
    </r>
  </si>
  <si>
    <r>
      <t xml:space="preserve">2. Allez dans l'onglet </t>
    </r>
    <r>
      <rPr>
        <sz val="10"/>
        <color theme="1"/>
        <rFont val="Arial Unicode MS"/>
      </rPr>
      <t>Accueil</t>
    </r>
    <r>
      <rPr>
        <sz val="11"/>
        <color theme="1"/>
        <rFont val="Calibri"/>
        <family val="2"/>
        <scheme val="minor"/>
      </rPr>
      <t xml:space="preserve"> -&gt; </t>
    </r>
    <r>
      <rPr>
        <sz val="10"/>
        <color theme="1"/>
        <rFont val="Arial Unicode MS"/>
      </rPr>
      <t>Rechercher et sélectionner</t>
    </r>
    <r>
      <rPr>
        <sz val="11"/>
        <color theme="1"/>
        <rFont val="Calibri"/>
        <family val="2"/>
        <scheme val="minor"/>
      </rPr>
      <t xml:space="preserve"> -&gt; </t>
    </r>
    <r>
      <rPr>
        <sz val="10"/>
        <color theme="1"/>
        <rFont val="Arial Unicode MS"/>
      </rPr>
      <t>Aller à</t>
    </r>
    <r>
      <rPr>
        <sz val="11"/>
        <color theme="1"/>
        <rFont val="Calibri"/>
        <family val="2"/>
        <scheme val="minor"/>
      </rPr>
      <t xml:space="preserve"> -&gt; </t>
    </r>
    <r>
      <rPr>
        <sz val="10"/>
        <color theme="1"/>
        <rFont val="Arial Unicode MS"/>
      </rPr>
      <t>Cellules vides</t>
    </r>
    <r>
      <rPr>
        <sz val="11"/>
        <color theme="1"/>
        <rFont val="Calibri"/>
        <family val="2"/>
        <scheme val="minor"/>
      </rPr>
      <t>.</t>
    </r>
  </si>
  <si>
    <t>1. Sélectionnez la plage de cellules contenant des cellules vides.</t>
  </si>
  <si>
    <t>Si vous décidez de remplir les cellules vides, vous pouvez utiliser la fonctionnalité de remplissage rapide d'Excel. Par exemple :</t>
  </si>
  <si>
    <r>
      <t>Clarté des Données</t>
    </r>
    <r>
      <rPr>
        <sz val="11"/>
        <color theme="1"/>
        <rFont val="Calibri"/>
        <family val="2"/>
        <scheme val="minor"/>
      </rPr>
      <t xml:space="preserve"> : Remplir les cellules vides peut rendre les données moins lisibles et plus difficiles à interpréter si la valeur remplie n'a pas de signification claire.</t>
    </r>
  </si>
  <si>
    <r>
      <t>Impact sur les Formules</t>
    </r>
    <r>
      <rPr>
        <sz val="11"/>
        <color theme="1"/>
        <rFont val="Calibri"/>
        <family val="2"/>
        <scheme val="minor"/>
      </rPr>
      <t xml:space="preserve"> : Remplacer les cellules vides peut affecter les formules de manière inattendue, donc il est essentiel de vérifier les formules et les résultats après le remplacement.</t>
    </r>
  </si>
  <si>
    <r>
      <t>Pertinence des Données</t>
    </r>
    <r>
      <rPr>
        <sz val="11"/>
        <color theme="1"/>
        <rFont val="Calibri"/>
        <family val="2"/>
        <scheme val="minor"/>
      </rPr>
      <t xml:space="preserve"> : Assurez-vous que la valeur de remplacement (comme 1) est pertinente pour votre analyse ou traitement des données.</t>
    </r>
  </si>
  <si>
    <t>Avant de remplir les cellules vides, il est important de réfléchir aux implications suivantes :</t>
  </si>
  <si>
    <t xml:space="preserve">Remplir les cellules vides avec une valeur telle que 1 peut résoudre certains de ces problèmes, mais cela dépend du contexte et de l'objectif des données. </t>
  </si>
  <si>
    <t>Les règles de validation de données peuvent échouer ou ne pas être appliquées correctement si des cellules vides sont présentes.</t>
  </si>
  <si>
    <r>
      <t>4. Validation de Données et Contraintes</t>
    </r>
    <r>
      <rPr>
        <sz val="11"/>
        <color theme="1"/>
        <rFont val="Calibri"/>
        <family val="2"/>
        <scheme val="minor"/>
      </rPr>
      <t xml:space="preserve"> :</t>
    </r>
  </si>
  <si>
    <t>Le tri des données peut être perturbé si des cellules vides sont présentes, car Excel peut les traiter différemment.</t>
  </si>
  <si>
    <t>Les filtres automatiques peuvent inclure ou exclure les lignes avec des cellules vides, ce qui peut modifier les résultats filtrés.</t>
  </si>
  <si>
    <r>
      <t>3. Filtrage et Tri</t>
    </r>
    <r>
      <rPr>
        <sz val="11"/>
        <color theme="1"/>
        <rFont val="Calibri"/>
        <family val="2"/>
        <scheme val="minor"/>
      </rPr>
      <t xml:space="preserve"> :</t>
    </r>
  </si>
  <si>
    <t>Les tableaux croisés dynamiques peuvent traiter les cellules vides de différentes manières, ce qui peut affecter les résultats.</t>
  </si>
  <si>
    <t>Les graphiques peuvent afficher des interruptions ou des espaces si les cellules sources sont vides.</t>
  </si>
  <si>
    <r>
      <t>2. Graphiques et Analyses de Données</t>
    </r>
    <r>
      <rPr>
        <sz val="11"/>
        <color theme="1"/>
        <rFont val="Calibri"/>
        <family val="2"/>
        <scheme val="minor"/>
      </rPr>
      <t xml:space="preserve"> :</t>
    </r>
  </si>
  <si>
    <r>
      <t xml:space="preserve">Les formules de recherche comme </t>
    </r>
    <r>
      <rPr>
        <sz val="10"/>
        <color theme="1"/>
        <rFont val="Arial Unicode MS"/>
      </rPr>
      <t>RECHERCHEV</t>
    </r>
    <r>
      <rPr>
        <sz val="11"/>
        <color theme="1"/>
        <rFont val="Calibri"/>
        <family val="2"/>
        <scheme val="minor"/>
      </rPr>
      <t xml:space="preserve"> peuvent ne pas fonctionner correctement si elles rencontrent des cellules vides dans la plage de recherche.</t>
    </r>
  </si>
  <si>
    <t>tandis que d'autres fonctions comme MOYENNE les prennent en compte et peuvent retourner une erreur si une cellule vide est rencontrée.</t>
  </si>
  <si>
    <r>
      <t xml:space="preserve">Certaines formules peuvent être affectées par des cellules vides. Par exemple, la fonction </t>
    </r>
    <r>
      <rPr>
        <sz val="10"/>
        <color theme="1"/>
        <rFont val="Arial Unicode MS"/>
      </rPr>
      <t>SOMME</t>
    </r>
    <r>
      <rPr>
        <sz val="11"/>
        <color theme="1"/>
        <rFont val="Calibri"/>
        <family val="2"/>
        <scheme val="minor"/>
      </rPr>
      <t xml:space="preserve"> ignore les cellules vides, </t>
    </r>
  </si>
  <si>
    <r>
      <t>1. Formules et Fonctions</t>
    </r>
    <r>
      <rPr>
        <sz val="11"/>
        <color theme="1"/>
        <rFont val="Calibri"/>
        <family val="2"/>
        <scheme val="minor"/>
      </rPr>
      <t xml:space="preserve"> :</t>
    </r>
  </si>
  <si>
    <t>Cependant, la présence de cellules vides peut avoir certaines implications sur le traitement des données, les formules et les analyses. Voici quelques points à considérer :</t>
  </si>
  <si>
    <t xml:space="preserve">Les cellules vides dans un tableau Excel ne perturbent pas directement le fonctionnement d'Excel. </t>
  </si>
  <si>
    <t>Excel n'apprécie pas les cellules vides j'ai donc saisi des valeurs 1 dans quelques cellule inutilisés</t>
  </si>
  <si>
    <t>elle les listera dans une boîte de dialogue.</t>
  </si>
  <si>
    <t xml:space="preserve">Cette macro va vérifier chaque feuille du classeur et comparer les noms. Si elle trouve des feuilles avec des noms en doublon, </t>
  </si>
  <si>
    <r>
      <t xml:space="preserve">Appuyez sur </t>
    </r>
    <r>
      <rPr>
        <sz val="10"/>
        <color theme="1"/>
        <rFont val="Arial Unicode MS"/>
      </rPr>
      <t>Alt + F8</t>
    </r>
    <r>
      <rPr>
        <sz val="11"/>
        <color theme="1"/>
        <rFont val="Calibri"/>
        <family val="2"/>
        <scheme val="minor"/>
      </rPr>
      <t xml:space="preserve">, sélectionnez </t>
    </r>
    <r>
      <rPr>
        <sz val="10"/>
        <color theme="1"/>
        <rFont val="Arial Unicode MS"/>
      </rPr>
      <t>ListerFeuillesEnDoublon</t>
    </r>
    <r>
      <rPr>
        <sz val="11"/>
        <color theme="1"/>
        <rFont val="Calibri"/>
        <family val="2"/>
        <scheme val="minor"/>
      </rPr>
      <t xml:space="preserve">, puis cliquez sur </t>
    </r>
    <r>
      <rPr>
        <sz val="10"/>
        <color theme="1"/>
        <rFont val="Arial Unicode MS"/>
      </rPr>
      <t>Exécuter</t>
    </r>
    <r>
      <rPr>
        <sz val="11"/>
        <color theme="1"/>
        <rFont val="Calibri"/>
        <family val="2"/>
        <scheme val="minor"/>
      </rPr>
      <t>.</t>
    </r>
  </si>
  <si>
    <t>Fermez l'éditeur VBA et revenez à votre classeur Excel.</t>
  </si>
  <si>
    <r>
      <t>4. Exécutez la macro</t>
    </r>
    <r>
      <rPr>
        <sz val="11"/>
        <color theme="1"/>
        <rFont val="Calibri"/>
        <family val="2"/>
        <scheme val="minor"/>
      </rPr>
      <t xml:space="preserve"> :</t>
    </r>
  </si>
  <si>
    <t>End Sub</t>
  </si>
  <si>
    <t xml:space="preserve">    End If</t>
  </si>
  <si>
    <t xml:space="preserve">        MsgBox "Aucune feuille en doublon trouvée."</t>
  </si>
  <si>
    <t xml:space="preserve">    Else</t>
  </si>
  <si>
    <t xml:space="preserve">        MsgBox Duplicates</t>
  </si>
  <si>
    <t xml:space="preserve">    If trouvé Then</t>
  </si>
  <si>
    <t xml:space="preserve">    </t>
  </si>
  <si>
    <t xml:space="preserve">    Next Feuille1</t>
  </si>
  <si>
    <t xml:space="preserve">        Next Feuille2</t>
  </si>
  <si>
    <t xml:space="preserve">            End If</t>
  </si>
  <si>
    <t xml:space="preserve">                End If</t>
  </si>
  <si>
    <t xml:space="preserve">                    End If</t>
  </si>
  <si>
    <t xml:space="preserve">                        Exit For</t>
  </si>
  <si>
    <t xml:space="preserve">                        trouvé = True</t>
  </si>
  <si>
    <t xml:space="preserve">                        Duplicates = Duplicates &amp; Feuille1.Name &amp; vbNewLine</t>
  </si>
  <si>
    <t xml:space="preserve">                    If InStr(Duplicates, Feuille1.Name) = 0 Then</t>
  </si>
  <si>
    <t xml:space="preserve">                If Feuille1.Name = Feuille2.Name Then</t>
  </si>
  <si>
    <t xml:space="preserve">            If Feuille1.Index &lt;&gt; Feuille2.Index Then</t>
  </si>
  <si>
    <t xml:space="preserve">        For Each Feuille2 In ThisWorkbook.Worksheets</t>
  </si>
  <si>
    <t xml:space="preserve">        trouvé = False</t>
  </si>
  <si>
    <t xml:space="preserve">    For Each Feuille1 In ThisWorkbook.Worksheets</t>
  </si>
  <si>
    <t xml:space="preserve">    Duplicates = "Feuilles en doublon :" &amp; vbNewLine</t>
  </si>
  <si>
    <t xml:space="preserve">    Dim trouvé As Boolean</t>
  </si>
  <si>
    <t xml:space="preserve">    Dim Duplicates As String</t>
  </si>
  <si>
    <t xml:space="preserve">    Dim Feuille2 As Worksheet</t>
  </si>
  <si>
    <t xml:space="preserve">    Dim Feuille1 As Worksheet</t>
  </si>
  <si>
    <t>Sub ListerFeuillesEnDoublon()</t>
  </si>
  <si>
    <r>
      <t>3. Copiez et collez le code suivant dans le module</t>
    </r>
    <r>
      <rPr>
        <sz val="11"/>
        <color theme="1"/>
        <rFont val="Calibri"/>
        <family val="2"/>
        <scheme val="minor"/>
      </rPr>
      <t xml:space="preserve"> :</t>
    </r>
  </si>
  <si>
    <r>
      <t xml:space="preserve">Ensuite, allez dans </t>
    </r>
    <r>
      <rPr>
        <sz val="10"/>
        <color theme="1"/>
        <rFont val="Arial Unicode MS"/>
      </rPr>
      <t>Insertion</t>
    </r>
    <r>
      <rPr>
        <sz val="11"/>
        <color theme="1"/>
        <rFont val="Calibri"/>
        <family val="2"/>
        <scheme val="minor"/>
      </rPr>
      <t xml:space="preserve"> &gt; </t>
    </r>
    <r>
      <rPr>
        <sz val="10"/>
        <color theme="1"/>
        <rFont val="Arial Unicode MS"/>
      </rPr>
      <t>Module</t>
    </r>
    <r>
      <rPr>
        <sz val="11"/>
        <color theme="1"/>
        <rFont val="Calibri"/>
        <family val="2"/>
        <scheme val="minor"/>
      </rPr>
      <t xml:space="preserve"> pour insérer un nouveau module.</t>
    </r>
  </si>
  <si>
    <r>
      <t xml:space="preserve">Appuyez sur </t>
    </r>
    <r>
      <rPr>
        <sz val="10"/>
        <color theme="1"/>
        <rFont val="Arial Unicode MS"/>
      </rPr>
      <t>Alt + F11</t>
    </r>
    <r>
      <rPr>
        <sz val="11"/>
        <color theme="1"/>
        <rFont val="Calibri"/>
        <family val="2"/>
        <scheme val="minor"/>
      </rPr>
      <t xml:space="preserve"> pour ouvrir l'éditeur VBA.</t>
    </r>
  </si>
  <si>
    <r>
      <t>2. Accédez à l'éditeur VBA</t>
    </r>
    <r>
      <rPr>
        <sz val="11"/>
        <color theme="1"/>
        <rFont val="Calibri"/>
        <family val="2"/>
        <scheme val="minor"/>
      </rPr>
      <t xml:space="preserve"> :</t>
    </r>
  </si>
  <si>
    <t>1. Ouvrez votre classeur Excel.</t>
  </si>
  <si>
    <t>Voici comment procéder :</t>
  </si>
  <si>
    <t xml:space="preserve">Pour lister les feuilles en doublon dans un classeur Excel, vous pouvez utiliser VBA (Visual Basic for Applications). </t>
  </si>
  <si>
    <t>DOUBLONS AVEC MACRO….Attention enregistrement en xlsm</t>
  </si>
  <si>
    <t>Enregistrer effacer les fonctionnalités</t>
  </si>
  <si>
    <t xml:space="preserve">libre à vous d'enregistrer en .xlsm ou de fermer en cliquant sur </t>
  </si>
  <si>
    <t>lorsque vous aurez cliqué sur F5 vous saurez si vous avez des doublons</t>
  </si>
  <si>
    <t>RECHERCHE DE DOUBLONS  (feuilles ayant le même nom dans le classeur)….</t>
  </si>
  <si>
    <t>ce qui vous permet d'enregistrer en .xlsx et non en xlsm pour macros tout en conservant la liste</t>
  </si>
  <si>
    <t xml:space="preserve">puis dans la boite de dialogue qu s'ouvre cliquer sur </t>
  </si>
  <si>
    <t>lorsque votre liste est créé cliquez sur Enregistrer</t>
  </si>
  <si>
    <t>Tutos Youtube</t>
  </si>
  <si>
    <t>Une nouvelle feuille nommée "ListeFeuilles" sera ajoutée à votre classeur, contenant la liste des noms des feuilles.</t>
  </si>
  <si>
    <t>Nethèque</t>
  </si>
  <si>
    <t>Excel.liens</t>
  </si>
  <si>
    <t>5 Exécuter la macro : Appuyez sur F5 ou allez dans Exécution &gt;</t>
  </si>
  <si>
    <t>formules</t>
  </si>
  <si>
    <t>divers</t>
  </si>
  <si>
    <t>4. et coller le code VBA</t>
  </si>
  <si>
    <t>Transmission des savoirs.13.03</t>
  </si>
  <si>
    <t>Dans l'éditeur VBA, cliquez sur Insertion puis sur Module pour insérer un nouveau module.</t>
  </si>
  <si>
    <t>Nettoyer.un.texte</t>
  </si>
  <si>
    <t>3. Insérer un nouveau module :</t>
  </si>
  <si>
    <t>peser.sans.balance</t>
  </si>
  <si>
    <t xml:space="preserve">ou Ouvrir l'Éditeur VBA : en appuyant sur Alt + F11 </t>
  </si>
  <si>
    <t>volumes</t>
  </si>
  <si>
    <t>2   cliquer sur Visual Basic</t>
  </si>
  <si>
    <t>Masse.volumique</t>
  </si>
  <si>
    <t>Répertoire.A</t>
  </si>
  <si>
    <t>Répertoire.C</t>
  </si>
  <si>
    <t xml:space="preserve">    Next ws</t>
  </si>
  <si>
    <t>Vous.pouvez.extraire.des.donnée</t>
  </si>
  <si>
    <t xml:space="preserve">        End If</t>
  </si>
  <si>
    <t>17.col.notation</t>
  </si>
  <si>
    <t xml:space="preserve">            i = i + 1</t>
  </si>
  <si>
    <t>17.col.qualité</t>
  </si>
  <si>
    <t xml:space="preserve">            Sheets("ListeFeuilles").Cells(i, 1).Value = ws.Name</t>
  </si>
  <si>
    <t>17.co.A.guide.cuisson</t>
  </si>
  <si>
    <t xml:space="preserve">        If ws.Name &lt;&gt; "ListeFeuilles" Then</t>
  </si>
  <si>
    <t>16.col.B.matériel</t>
  </si>
  <si>
    <t xml:space="preserve">    For Each ws In ThisWorkbook.Worksheets</t>
  </si>
  <si>
    <t>Conditionnement.choisissez</t>
  </si>
  <si>
    <t xml:space="preserve">    Sheets.Add(After:=Sheets(Sheets.Count)).Name = "ListeFeuilles"</t>
  </si>
  <si>
    <t>Exemple.E.recette..Opéra.OK</t>
  </si>
  <si>
    <t xml:space="preserve">    i = 1</t>
  </si>
  <si>
    <t>Navarin.Agneau</t>
  </si>
  <si>
    <t xml:space="preserve">    Dim i As Integer</t>
  </si>
  <si>
    <t>Estouffade.de.boeuf</t>
  </si>
  <si>
    <t xml:space="preserve">    Dim ws As Worksheet</t>
  </si>
  <si>
    <t>Haricot.de.mouton</t>
  </si>
  <si>
    <t>Sub ListerFeuilles()</t>
  </si>
  <si>
    <t>7.recettes.beignets.acacia</t>
  </si>
  <si>
    <t>1 Copiez  le code VBA suivant :</t>
  </si>
  <si>
    <t>46.col.Cuisine.2024</t>
  </si>
  <si>
    <t xml:space="preserve">dans l'onglet Développeur  ou  onglet Insertion </t>
  </si>
  <si>
    <t>6.recettes.sur.feuille.A4</t>
  </si>
  <si>
    <t>Vous pouvez utiliser une macro VBA pour générer une liste des feuilles dans votre classeur.</t>
  </si>
  <si>
    <t>4.recettes.BAR..sur.feuille.A4</t>
  </si>
  <si>
    <t xml:space="preserve">Utilisation de VBA (Visual Basic for Applications) </t>
  </si>
  <si>
    <t>1.Recette.BAR.20.lignes</t>
  </si>
  <si>
    <t>modèle.34.col.</t>
  </si>
  <si>
    <t>7 . Ouvrez votre classeur et regardez votre liste</t>
  </si>
  <si>
    <t>25.col.Modèle.avec.photos</t>
  </si>
  <si>
    <t>et fermer le classeur</t>
  </si>
  <si>
    <t>25.col..31.03.2024</t>
  </si>
  <si>
    <t>7 . Puis sur Enregistrer effacer les fonctionnalités</t>
  </si>
  <si>
    <t>Additifs</t>
  </si>
  <si>
    <t>6 . lorsque votre liste est créé cliquer sur Enregistrer</t>
  </si>
  <si>
    <t>24.col.Charcuterie</t>
  </si>
  <si>
    <t>5 Exécuter la macro : Appuyez sur F5</t>
  </si>
  <si>
    <t>22.col.31.03.2024</t>
  </si>
  <si>
    <t>4. coller le code VBA</t>
  </si>
  <si>
    <t>18.col.au.poids.avec.prix</t>
  </si>
  <si>
    <t>3. Insérer un nouveau module : insertion &gt; Module</t>
  </si>
  <si>
    <t>Modèle.2.éléments</t>
  </si>
  <si>
    <t xml:space="preserve">2   Ouvrir l'Éditeur VBA : en appuyant sur Alt + F11 </t>
  </si>
  <si>
    <t>15.col.beignets.acacia.2023</t>
  </si>
  <si>
    <t xml:space="preserve">1 Copier  le code VBA </t>
  </si>
  <si>
    <t>16.col.au.poids.sans.prix</t>
  </si>
  <si>
    <t>en détail :</t>
  </si>
  <si>
    <t>18.co.A.sorbet.bergamote.2</t>
  </si>
  <si>
    <t>18.co.A.sorbet.bergamote</t>
  </si>
  <si>
    <t>8 . Ouvrez votre classeur et regardez votre liste</t>
  </si>
  <si>
    <t>Modèle.C.15.col.30.lignes</t>
  </si>
  <si>
    <t>7 . Enregistrer effacer les fonctionnalités  - fermer le classeur</t>
  </si>
  <si>
    <t>H.O.Textures</t>
  </si>
  <si>
    <t>6 . Fichier Fermer</t>
  </si>
  <si>
    <t>Macédoine.Mixée</t>
  </si>
  <si>
    <t>5 .fermer fenêtre VBA en cliquant sur X blanc sur fond rouge</t>
  </si>
  <si>
    <t>Paella.Végétarienne.de.Sand (2)</t>
  </si>
  <si>
    <t>4 . Exécuter  Appuyez sur F5</t>
  </si>
  <si>
    <t>Paella.Végétarienne.de.Sand</t>
  </si>
  <si>
    <t>3. Coller le code VBA</t>
  </si>
  <si>
    <t>12.colonnes</t>
  </si>
  <si>
    <t xml:space="preserve">2 . Appuyer sur Alt + F11 </t>
  </si>
  <si>
    <t>14.colonnes</t>
  </si>
  <si>
    <t xml:space="preserve">1 . Copier  le code VBA </t>
  </si>
  <si>
    <t>14.col.fondant.glaçage</t>
  </si>
  <si>
    <t xml:space="preserve">14.col.18.09.2017 </t>
  </si>
  <si>
    <t>14.col.pate à choux</t>
  </si>
  <si>
    <t>Avant de commencer fermez tous les autres classeurs imprimez cette procédure ou écrivez les étapes sur une feuille</t>
  </si>
  <si>
    <t>convertisseurs.07.05.2024</t>
  </si>
  <si>
    <t>qu'est.ce.qu'un."postit"</t>
  </si>
  <si>
    <t xml:space="preserve">et enregistrer votre classeur en .xlsx </t>
  </si>
  <si>
    <t>Nota.du.31.Mars.2024</t>
  </si>
  <si>
    <t>Pour créer une liste des documents ou des feuilles dans un classeur Excel,</t>
  </si>
  <si>
    <t>ListeFeuilles</t>
  </si>
  <si>
    <t>Sommaire</t>
  </si>
  <si>
    <t>https://www.01net.com/telecharger/bureautique/editeur_de_texte/microsoft-office-2021.html</t>
  </si>
  <si>
    <t xml:space="preserve"> Pour sa part, PowerPoint s'enrichit de nouvelles fonctions comme l'enregistrement vidéo du présentateur, l'enregistrement de pointeur laser et l'enregistrement d'entrée manuscrite.</t>
  </si>
  <si>
    <t xml:space="preserve"> Outlook voit son moteur de recherche amélioré afin de trouver rapidement des courriers électroniques.</t>
  </si>
  <si>
    <t>avec une fonction de lecture à haute voix ainsi qu'un "lecteur immersif" pour améliorer la capacité de compréhension.</t>
  </si>
  <si>
    <t xml:space="preserve">Pour Word, l'essentiel de ses améliorations se trouve dans la version macOS </t>
  </si>
  <si>
    <t>Pour profiter de tous ces logiciels, il vous faudra donc passer par le téléchargement de Microsoft Office 2021.</t>
  </si>
  <si>
    <t xml:space="preserve">Les fonctions XMATCH et .LET permettent quant à elles de pouvoir rechercher des éléments spécifiés dans une matrice ou une plage de cellules et d'affecter des noms aux résultats du calcul. </t>
  </si>
  <si>
    <t xml:space="preserve"> Les tableaux croisés dynamiques profitent de nouvelles formules grâce à six nouvelles fonctions : FILTRE, TRI, TRI.PAR, UNIQUE, SEQUENCE et ARRAY. </t>
  </si>
  <si>
    <t xml:space="preserve">Ligne par ligne, celle-ci permet de rechercher tout ce dont vous avez besoin dans une table ou une plage. </t>
  </si>
  <si>
    <t xml:space="preserve">De son côté, Excel n’est pas en reste puisque ce dernier embarque à présent la fonction XLOOKUP. </t>
  </si>
  <si>
    <t>Cela vous permet désormais de discuter et de passer des appels avec Microsoft Teams directement depuis Office. </t>
  </si>
  <si>
    <t xml:space="preserve">Dans le domaine de la communication, il est par ailleurs important de noter que la fonction Teams est dorénavant intégrée aux applications Office. </t>
  </si>
  <si>
    <t xml:space="preserve">La collaboration se voit alors grandement améliorée avec la possibilité d’envoyer des commentaires entre Word, Excel et PowerPoint. </t>
  </si>
  <si>
    <t xml:space="preserve">Avec la fonction de "co-création", vous allez pouvoir travailler, en temps réel, avec plusieurs personnes sur le même document. </t>
  </si>
  <si>
    <t>des graphiques animés, des fonctions de facilité d'utilisation et bien plus encore.</t>
  </si>
  <si>
    <t xml:space="preserve"> comme la co-création, des outils d'encrage, des types de données, des fonctions, des outils de traduction et d'édition, </t>
  </si>
  <si>
    <t xml:space="preserve"> Quand vous téléchargez Microsoft Office 2021, cette version est notamment dotée de nouvelles fonctions</t>
  </si>
  <si>
    <t>il existe néanmoins quelques modifications.</t>
  </si>
  <si>
    <t xml:space="preserve">Si très peu de changements s'opèrent entre les deux suites Office (2019 et 2021), </t>
  </si>
  <si>
    <t>Les nouveautés d’Office 2021</t>
  </si>
  <si>
    <t>Publisher et Access uniquement disponible dans la version Famille et Petite Entreprise et la version Professionnel.</t>
  </si>
  <si>
    <t xml:space="preserve">Vous y trouverez toutes les applications Office classiques dont Word, Excel et PowerPoint ainsi qu'Outlook, </t>
  </si>
  <si>
    <t xml:space="preserve"> Ces différentes éditions s'adressent à des publics différents avec des applications adaptées pour chaque version. </t>
  </si>
  <si>
    <t>la suite Microsoft Office 2021 est disponible dans les variantes suivantes au téléchargement : Famille et Étudiant, Famille et Petite Entreprise, et Professionnel.</t>
  </si>
  <si>
    <t>https://www.lesnumeriques.com/appli-logiciel/quelle-alternative-a-microsoft-office-365-en-2022-a194095.html</t>
  </si>
  <si>
    <t>Quelle alternative à Microsoft Office 365 en 2023 ?</t>
  </si>
  <si>
    <t>https://excel-malin.com/faq/excel-faq/excel-2016-choisir-la-bonne-version/</t>
  </si>
  <si>
    <t>Mis à jour 01/12/2023</t>
  </si>
  <si>
    <t>Excel 2016: choisir la version qui vous convient</t>
  </si>
  <si>
    <t>https://bonprompt.com/exemples-de-prompts-excel/</t>
  </si>
  <si>
    <t>Exemples de Prompts Excel</t>
  </si>
  <si>
    <t>https://www.youtube.com/watch?v=S348c0pI7Xg</t>
  </si>
  <si>
    <t>Devenir enfin BON sur Excel grâce à l'IA !</t>
  </si>
  <si>
    <t>https://www.youtube.com/watch?v=0qG9IrfGYIM</t>
  </si>
  <si>
    <t>Avoir un BON niveau sur Excel en 15 min !</t>
  </si>
  <si>
    <t>https://www.youtube.com/watch?v=ljxOLpobS3o</t>
  </si>
  <si>
    <t>7 Choses à ne JAMAIS faire sur Excel</t>
  </si>
  <si>
    <t>https://www.google.com/search?client=firefox-b-d&amp;sca_esv=b8aad7c6e4b9c186&amp;sca_upv=1&amp;sxsrf=ADLYWILLCu46ovfvyfkL3QUzhqv4lGC6eA:1721626879165&amp;q=Excel+d%C3%A9butant+:+Guide+rapide+pour+commencer&amp;tbm=vid&amp;source=lnms&amp;fbs=AEQNm0CbCVgAZ5mWEJDg6aoPVcBgWJkeaSBjnexh07HhnqtPCG1bNWBnNiA-IMELsK2AdTS3sjcFgTRuJeuZ1IitI_XA1cBox8SvSLZQBagjvyJgDRZe_xDIRHMomF16WnVmIBwGd4JQEAfnAFTXLyn8dCRI46n4clGx76G3sfbH7VjOZSoHerMRaXGO7IP29F4P97n_-nKJ&amp;sa=X&amp;ved=2ahUKEwjEtMX097mHAxWhBfsDHTS_Bp4Q0pQJegQIDxAB&amp;biw=2400&amp;bih=1183&amp;dpr=0.8</t>
  </si>
  <si>
    <t>Excel débutant : Guide rapide pour commencer</t>
  </si>
  <si>
    <t>https://www.youtube.com/watch?v=Sx35CaPN-oA</t>
  </si>
  <si>
    <t>https://www.youtube.com/watch?v=subncWAay78&amp;t=9s</t>
  </si>
  <si>
    <t>N'utilise pas ChatGPT avant d'avoir vu cette vidéo</t>
  </si>
  <si>
    <t>https://www.youtube.com/watch?v=3382VQmo0M4</t>
  </si>
  <si>
    <t>Cases à cocher</t>
  </si>
  <si>
    <t xml:space="preserve"> tandis que INDEX + EQUIV reste une option puissante et flexible pour les utilisateurs de versions plus anciennes ou pour des besoins spécifiques.</t>
  </si>
  <si>
    <r>
      <t xml:space="preserve">Résumé: </t>
    </r>
    <r>
      <rPr>
        <b/>
        <sz val="14"/>
        <color theme="1"/>
        <rFont val="Arial Unicode MS"/>
      </rPr>
      <t>RECHERCHEX</t>
    </r>
    <r>
      <rPr>
        <b/>
        <sz val="14"/>
        <color theme="1"/>
        <rFont val="Calibri"/>
        <family val="2"/>
        <scheme val="minor"/>
      </rPr>
      <t xml:space="preserve"> est généralement recommandé pour sa simplicité et efficacité dans les versions modernes d'Excel,</t>
    </r>
  </si>
  <si>
    <t>Vous avez besoin des fonctionnalités supplémentaires comme la gestion des erreurs intégrée et la recherche vers la gauche.</t>
  </si>
  <si>
    <t>Vous voulez une solution simple, rapide et efficace pour des recherches dans de grandes plages de données.</t>
  </si>
  <si>
    <t>Vous utilisez une version récente d'Excel (Office 365 ou Excel 2019+).</t>
  </si>
  <si>
    <r>
      <t xml:space="preserve">Choisissez </t>
    </r>
    <r>
      <rPr>
        <b/>
        <sz val="10"/>
        <color theme="1"/>
        <rFont val="Arial Unicode MS"/>
      </rPr>
      <t>RECHERCHEX</t>
    </r>
    <r>
      <rPr>
        <b/>
        <sz val="12"/>
        <color theme="1"/>
        <rFont val="Calibri"/>
        <family val="2"/>
        <scheme val="minor"/>
      </rPr>
      <t xml:space="preserve"> si:</t>
    </r>
  </si>
  <si>
    <t>Vous avez des besoins spécifiques qui nécessitent une combinaison de fonctions complexes.</t>
  </si>
  <si>
    <t>Vous travaillez avec des versions d'Excel antérieures à Office 365 ou Excel 2019.</t>
  </si>
  <si>
    <r>
      <t xml:space="preserve">Choisissez </t>
    </r>
    <r>
      <rPr>
        <b/>
        <sz val="10"/>
        <color theme="1"/>
        <rFont val="Arial Unicode MS"/>
      </rPr>
      <t>INDEX</t>
    </r>
    <r>
      <rPr>
        <b/>
        <sz val="12"/>
        <color theme="1"/>
        <rFont val="Calibri"/>
        <family val="2"/>
        <scheme val="minor"/>
      </rPr>
      <t xml:space="preserve"> + </t>
    </r>
    <r>
      <rPr>
        <b/>
        <sz val="10"/>
        <color theme="1"/>
        <rFont val="Arial Unicode MS"/>
      </rPr>
      <t>EQUIV</t>
    </r>
    <r>
      <rPr>
        <b/>
        <sz val="12"/>
        <color theme="1"/>
        <rFont val="Calibri"/>
        <family val="2"/>
        <scheme val="minor"/>
      </rPr>
      <t xml:space="preserve"> si:</t>
    </r>
  </si>
  <si>
    <r>
      <t>Lisibilité</t>
    </r>
    <r>
      <rPr>
        <sz val="11"/>
        <color theme="1"/>
        <rFont val="Calibri"/>
        <family val="2"/>
        <scheme val="minor"/>
      </rPr>
      <t>: Plus lisible et intuitif, particulièrement pour les utilisateurs moins expérimentés.</t>
    </r>
  </si>
  <si>
    <r>
      <t>Complexité</t>
    </r>
    <r>
      <rPr>
        <sz val="11"/>
        <color theme="1"/>
        <rFont val="Calibri"/>
        <family val="2"/>
        <scheme val="minor"/>
      </rPr>
      <t>: Plus simple à utiliser car il combine plusieurs fonctionnalités en une seule fonction.</t>
    </r>
  </si>
  <si>
    <t>RECHERCHEX</t>
  </si>
  <si>
    <r>
      <t>Lisibilité</t>
    </r>
    <r>
      <rPr>
        <sz val="11"/>
        <color theme="1"/>
        <rFont val="Calibri"/>
        <family val="2"/>
        <scheme val="minor"/>
      </rPr>
      <t>: Moins lisible pour les utilisateurs moins expérimentés.</t>
    </r>
  </si>
  <si>
    <r>
      <t>Complexité</t>
    </r>
    <r>
      <rPr>
        <sz val="11"/>
        <color theme="1"/>
        <rFont val="Calibri"/>
        <family val="2"/>
        <scheme val="minor"/>
      </rPr>
      <t>: Plus complexe à mettre en place car il nécessite deux fonctions combinées.</t>
    </r>
  </si>
  <si>
    <r>
      <t>INDEX</t>
    </r>
    <r>
      <rPr>
        <b/>
        <sz val="12"/>
        <color theme="1"/>
        <rFont val="Calibri"/>
        <family val="2"/>
        <scheme val="minor"/>
      </rPr>
      <t xml:space="preserve"> + </t>
    </r>
    <r>
      <rPr>
        <b/>
        <sz val="10"/>
        <color theme="1"/>
        <rFont val="Arial Unicode MS"/>
      </rPr>
      <t>EQUIV</t>
    </r>
  </si>
  <si>
    <t>Simplicité</t>
  </si>
  <si>
    <r>
      <t>Ressources</t>
    </r>
    <r>
      <rPr>
        <sz val="11"/>
        <color theme="1"/>
        <rFont val="Calibri"/>
        <family val="2"/>
        <scheme val="minor"/>
      </rPr>
      <t>: Optimisé pour de grandes plages de données, avec des fonctionnalités intégrées réduisant le besoin de formules supplémentaires.</t>
    </r>
  </si>
  <si>
    <r>
      <t>Calcul</t>
    </r>
    <r>
      <rPr>
        <sz val="11"/>
        <color theme="1"/>
        <rFont val="Calibri"/>
        <family val="2"/>
        <scheme val="minor"/>
      </rPr>
      <t>: Effectue une seule opération intégrée, ce qui peut être plus efficace en termes de temps de calcul.</t>
    </r>
  </si>
  <si>
    <r>
      <t>Ressources</t>
    </r>
    <r>
      <rPr>
        <sz val="11"/>
        <color theme="1"/>
        <rFont val="Calibri"/>
        <family val="2"/>
        <scheme val="minor"/>
      </rPr>
      <t>: Moins gourmand en ressources pour des plages de données de taille moyenne.</t>
    </r>
  </si>
  <si>
    <r>
      <t>Calcul</t>
    </r>
    <r>
      <rPr>
        <sz val="11"/>
        <color theme="1"/>
        <rFont val="Calibri"/>
        <family val="2"/>
        <scheme val="minor"/>
      </rPr>
      <t xml:space="preserve">: Effectue deux opérations distinctes, ce qui peut être légèrement plus lent que </t>
    </r>
    <r>
      <rPr>
        <sz val="10"/>
        <color theme="1"/>
        <rFont val="Arial Unicode MS"/>
      </rPr>
      <t>RECHERCHEX</t>
    </r>
    <r>
      <rPr>
        <sz val="11"/>
        <color theme="1"/>
        <rFont val="Calibri"/>
        <family val="2"/>
        <scheme val="minor"/>
      </rPr>
      <t xml:space="preserve"> pour des plages de données très grandes.</t>
    </r>
  </si>
  <si>
    <t>Performance</t>
  </si>
  <si>
    <r>
      <t>Flexibilité</t>
    </r>
    <r>
      <rPr>
        <sz val="11"/>
        <color theme="1"/>
        <rFont val="Calibri"/>
        <family val="2"/>
        <scheme val="minor"/>
      </rPr>
      <t>: Offre des options supplémentaires telles que la recherche vers la gauche, la recherche approximative, et la gestion des erreurs plus facilement.</t>
    </r>
  </si>
  <si>
    <r>
      <t>Compatibilité</t>
    </r>
    <r>
      <rPr>
        <sz val="11"/>
        <color theme="1"/>
        <rFont val="Calibri"/>
        <family val="2"/>
        <scheme val="minor"/>
      </rPr>
      <t>: Disponible uniquement dans les versions plus récentes d'Excel (Office 365 et Excel 2019+).</t>
    </r>
  </si>
  <si>
    <r>
      <t>Formule</t>
    </r>
    <r>
      <rPr>
        <sz val="11"/>
        <color theme="1"/>
        <rFont val="Calibri"/>
        <family val="2"/>
        <scheme val="minor"/>
      </rPr>
      <t xml:space="preserve">: </t>
    </r>
    <r>
      <rPr>
        <sz val="10"/>
        <color theme="1"/>
        <rFont val="Arial Unicode MS"/>
      </rPr>
      <t>=RECHERCHEX(P21; L67:Q67; L68:Q68)</t>
    </r>
  </si>
  <si>
    <r>
      <t>Fonctionnement</t>
    </r>
    <r>
      <rPr>
        <sz val="11"/>
        <color theme="1"/>
        <rFont val="Calibri"/>
        <family val="2"/>
        <scheme val="minor"/>
      </rPr>
      <t xml:space="preserve">: Combine les capacités de </t>
    </r>
    <r>
      <rPr>
        <sz val="10"/>
        <color theme="1"/>
        <rFont val="Arial Unicode MS"/>
      </rPr>
      <t>RECHERCHEV</t>
    </r>
    <r>
      <rPr>
        <sz val="11"/>
        <color theme="1"/>
        <rFont val="Calibri"/>
        <family val="2"/>
        <scheme val="minor"/>
      </rPr>
      <t xml:space="preserve">, </t>
    </r>
    <r>
      <rPr>
        <sz val="10"/>
        <color theme="1"/>
        <rFont val="Arial Unicode MS"/>
      </rPr>
      <t>RECHERCHEH</t>
    </r>
    <r>
      <rPr>
        <sz val="11"/>
        <color theme="1"/>
        <rFont val="Calibri"/>
        <family val="2"/>
        <scheme val="minor"/>
      </rPr>
      <t xml:space="preserve">, et </t>
    </r>
    <r>
      <rPr>
        <sz val="10"/>
        <color theme="1"/>
        <rFont val="Arial Unicode MS"/>
      </rPr>
      <t>EQUIV</t>
    </r>
    <r>
      <rPr>
        <sz val="11"/>
        <color theme="1"/>
        <rFont val="Calibri"/>
        <family val="2"/>
        <scheme val="minor"/>
      </rPr>
      <t xml:space="preserve"> en une seule fonction plus flexible et puissante.</t>
    </r>
  </si>
  <si>
    <r>
      <t>Flexibilité</t>
    </r>
    <r>
      <rPr>
        <sz val="11"/>
        <color theme="1"/>
        <rFont val="Calibri"/>
        <family val="2"/>
        <scheme val="minor"/>
      </rPr>
      <t>: Peut être combinée avec d'autres fonctions pour effectuer des recherches complexes.</t>
    </r>
  </si>
  <si>
    <r>
      <t>Compatibilité</t>
    </r>
    <r>
      <rPr>
        <sz val="11"/>
        <color theme="1"/>
        <rFont val="Calibri"/>
        <family val="2"/>
        <scheme val="minor"/>
      </rPr>
      <t xml:space="preserve">: Disponible dans toutes les versions d'Excel qui supportent les fonctions </t>
    </r>
    <r>
      <rPr>
        <sz val="10"/>
        <color theme="1"/>
        <rFont val="Arial Unicode MS"/>
      </rPr>
      <t>INDEX</t>
    </r>
    <r>
      <rPr>
        <sz val="11"/>
        <color theme="1"/>
        <rFont val="Calibri"/>
        <family val="2"/>
        <scheme val="minor"/>
      </rPr>
      <t xml:space="preserve"> et </t>
    </r>
    <r>
      <rPr>
        <sz val="10"/>
        <color theme="1"/>
        <rFont val="Arial Unicode MS"/>
      </rPr>
      <t>EQUIV</t>
    </r>
    <r>
      <rPr>
        <sz val="11"/>
        <color theme="1"/>
        <rFont val="Calibri"/>
        <family val="2"/>
        <scheme val="minor"/>
      </rPr>
      <t>.</t>
    </r>
  </si>
  <si>
    <r>
      <t>Formule</t>
    </r>
    <r>
      <rPr>
        <sz val="11"/>
        <color theme="1"/>
        <rFont val="Calibri"/>
        <family val="2"/>
        <scheme val="minor"/>
      </rPr>
      <t xml:space="preserve">: </t>
    </r>
    <r>
      <rPr>
        <sz val="10"/>
        <color theme="1"/>
        <rFont val="Arial Unicode MS"/>
      </rPr>
      <t>=INDEX(L68:Q68;EQUIV(P21;L67:Q67))</t>
    </r>
  </si>
  <si>
    <r>
      <t>Fonctionnement</t>
    </r>
    <r>
      <rPr>
        <sz val="11"/>
        <color theme="1"/>
        <rFont val="Calibri"/>
        <family val="2"/>
        <scheme val="minor"/>
      </rPr>
      <t xml:space="preserve">: Utilise </t>
    </r>
    <r>
      <rPr>
        <sz val="10"/>
        <color theme="1"/>
        <rFont val="Arial Unicode MS"/>
      </rPr>
      <t>EQUIV</t>
    </r>
    <r>
      <rPr>
        <sz val="11"/>
        <color theme="1"/>
        <rFont val="Calibri"/>
        <family val="2"/>
        <scheme val="minor"/>
      </rPr>
      <t xml:space="preserve"> pour trouver la position d'une valeur dans une plage, puis </t>
    </r>
    <r>
      <rPr>
        <sz val="10"/>
        <color theme="1"/>
        <rFont val="Arial Unicode MS"/>
      </rPr>
      <t>INDEX</t>
    </r>
    <r>
      <rPr>
        <sz val="11"/>
        <color theme="1"/>
        <rFont val="Calibri"/>
        <family val="2"/>
        <scheme val="minor"/>
      </rPr>
      <t xml:space="preserve"> pour renvoyer la valeur de la même position dans une autre plage.</t>
    </r>
  </si>
  <si>
    <t>Fonctionnalités</t>
  </si>
  <si>
    <r>
      <t xml:space="preserve">Comparons les formules </t>
    </r>
    <r>
      <rPr>
        <b/>
        <sz val="12"/>
        <color theme="1"/>
        <rFont val="Arial Unicode MS"/>
      </rPr>
      <t>INDEX</t>
    </r>
    <r>
      <rPr>
        <b/>
        <sz val="12"/>
        <color theme="1"/>
        <rFont val="Calibri"/>
        <family val="2"/>
        <scheme val="minor"/>
      </rPr>
      <t xml:space="preserve"> + </t>
    </r>
    <r>
      <rPr>
        <b/>
        <sz val="12"/>
        <color theme="1"/>
        <rFont val="Arial Unicode MS"/>
      </rPr>
      <t>EQUIV</t>
    </r>
    <r>
      <rPr>
        <b/>
        <sz val="12"/>
        <color theme="1"/>
        <rFont val="Calibri"/>
        <family val="2"/>
        <scheme val="minor"/>
      </rPr>
      <t xml:space="preserve"> et </t>
    </r>
    <r>
      <rPr>
        <b/>
        <sz val="12"/>
        <color theme="1"/>
        <rFont val="Arial Unicode MS"/>
      </rPr>
      <t>RECHERCHEX</t>
    </r>
    <r>
      <rPr>
        <b/>
        <sz val="12"/>
        <color theme="1"/>
        <rFont val="Calibri"/>
        <family val="2"/>
        <scheme val="minor"/>
      </rPr>
      <t xml:space="preserve"> en termes de fonctionnalités, performance, et simplicité.</t>
    </r>
  </si>
  <si>
    <t>comparer INDEX EQUIV et RECHERCHEX</t>
  </si>
  <si>
    <t>https://www.exceleur.fr/excel-formule-index-equiv/</t>
  </si>
  <si>
    <t>Excel Formule INDEX EQUIV : Guide Pratique et Efficace</t>
  </si>
  <si>
    <r>
      <t xml:space="preserve">Donc, si l'objectif est de minimiser l'utilisation des ressources, privilégiez la formule </t>
    </r>
    <r>
      <rPr>
        <sz val="10"/>
        <color theme="1"/>
        <rFont val="Arial Unicode MS"/>
      </rPr>
      <t>=INDEX(L68:Q68;EQUIV(P21;L67:Q67))</t>
    </r>
    <r>
      <rPr>
        <sz val="11"/>
        <color theme="1"/>
        <rFont val="Calibri"/>
        <family val="2"/>
        <scheme val="minor"/>
      </rPr>
      <t>.</t>
    </r>
  </si>
  <si>
    <t>En revanche, =SOMME.SI(L67:Q67; P21; L68:Q68) doit parcourir toute la plage pour vérifier chaque cellule, ce qui peut être plus coûteux en termes de calculs, surtout si les plages sont grandes.</t>
  </si>
  <si>
    <r>
      <t xml:space="preserve">La formule </t>
    </r>
    <r>
      <rPr>
        <b/>
        <sz val="10"/>
        <color rgb="FF0000FF"/>
        <rFont val="Arial Unicode MS"/>
      </rPr>
      <t>=INDEX(L68:Q68;EQUIV(P21;L67:Q67))</t>
    </r>
    <r>
      <rPr>
        <b/>
        <sz val="11"/>
        <color rgb="FF0000FF"/>
        <rFont val="Calibri"/>
        <family val="2"/>
        <scheme val="minor"/>
      </rPr>
      <t xml:space="preserve"> est généralement moins gourmande en ressources car elle effectue une seule recherche et un accès direct. </t>
    </r>
  </si>
  <si>
    <r>
      <t xml:space="preserve">Cela signifie que </t>
    </r>
    <r>
      <rPr>
        <sz val="10"/>
        <color theme="1"/>
        <rFont val="Arial Unicode MS"/>
      </rPr>
      <t>SOMME.SI</t>
    </r>
    <r>
      <rPr>
        <sz val="11"/>
        <color theme="1"/>
        <rFont val="Calibri"/>
        <family val="2"/>
        <scheme val="minor"/>
      </rPr>
      <t xml:space="preserve"> doit vérifier chaque cellule dans la plage </t>
    </r>
    <r>
      <rPr>
        <sz val="10"/>
        <color theme="1"/>
        <rFont val="Arial Unicode MS"/>
      </rPr>
      <t>L67:Q67</t>
    </r>
    <r>
      <rPr>
        <sz val="11"/>
        <color theme="1"/>
        <rFont val="Calibri"/>
        <family val="2"/>
        <scheme val="minor"/>
      </rPr>
      <t>, ce qui peut être plus coûteux en termes de ressources, surtout pour de grandes plages de données.</t>
    </r>
  </si>
  <si>
    <r>
      <t xml:space="preserve">Cette formule parcourt toute la plage </t>
    </r>
    <r>
      <rPr>
        <sz val="10"/>
        <color theme="1"/>
        <rFont val="Arial Unicode MS"/>
      </rPr>
      <t>L67:Q67</t>
    </r>
    <r>
      <rPr>
        <sz val="11"/>
        <color theme="1"/>
        <rFont val="Calibri"/>
        <family val="2"/>
        <scheme val="minor"/>
      </rPr>
      <t xml:space="preserve"> pour trouver toutes les occurrences de </t>
    </r>
    <r>
      <rPr>
        <sz val="10"/>
        <color theme="1"/>
        <rFont val="Arial Unicode MS"/>
      </rPr>
      <t>P21</t>
    </r>
    <r>
      <rPr>
        <sz val="11"/>
        <color theme="1"/>
        <rFont val="Calibri"/>
        <family val="2"/>
        <scheme val="minor"/>
      </rPr>
      <t xml:space="preserve"> et additionne les valeurs correspondantes dans </t>
    </r>
    <r>
      <rPr>
        <sz val="10"/>
        <color theme="1"/>
        <rFont val="Arial Unicode MS"/>
      </rPr>
      <t>L68:Q68</t>
    </r>
    <r>
      <rPr>
        <sz val="11"/>
        <color theme="1"/>
        <rFont val="Calibri"/>
        <family val="2"/>
        <scheme val="minor"/>
      </rPr>
      <t>.</t>
    </r>
  </si>
  <si>
    <t>SOMME.SI(L67:Q67; P21; L68:Q68)</t>
  </si>
  <si>
    <r>
      <t xml:space="preserve">Cette formule effectue une seule recherche (avec </t>
    </r>
    <r>
      <rPr>
        <sz val="10"/>
        <color theme="1"/>
        <rFont val="Arial Unicode MS"/>
      </rPr>
      <t>EQUIV</t>
    </r>
    <r>
      <rPr>
        <sz val="11"/>
        <color theme="1"/>
        <rFont val="Calibri"/>
        <family val="2"/>
        <scheme val="minor"/>
      </rPr>
      <t xml:space="preserve">) et un seul accès direct (avec </t>
    </r>
    <r>
      <rPr>
        <sz val="10"/>
        <color theme="1"/>
        <rFont val="Arial Unicode MS"/>
      </rPr>
      <t>INDEX</t>
    </r>
    <r>
      <rPr>
        <sz val="11"/>
        <color theme="1"/>
        <rFont val="Calibri"/>
        <family val="2"/>
        <scheme val="minor"/>
      </rPr>
      <t>), ce qui est relativement efficace.</t>
    </r>
  </si>
  <si>
    <r>
      <t>2. INDEX(L68:Q68; ...)</t>
    </r>
    <r>
      <rPr>
        <sz val="11"/>
        <color rgb="FF0000FF"/>
        <rFont val="Calibri"/>
        <family val="2"/>
        <scheme val="minor"/>
      </rPr>
      <t xml:space="preserve">: Une fois la position trouvée, </t>
    </r>
    <r>
      <rPr>
        <sz val="10"/>
        <color rgb="FF0000FF"/>
        <rFont val="Arial Unicode MS"/>
      </rPr>
      <t>INDEX</t>
    </r>
    <r>
      <rPr>
        <sz val="11"/>
        <color rgb="FF0000FF"/>
        <rFont val="Calibri"/>
        <family val="2"/>
        <scheme val="minor"/>
      </rPr>
      <t xml:space="preserve"> récupère la valeur correspondante dans </t>
    </r>
    <r>
      <rPr>
        <sz val="10"/>
        <color rgb="FF0000FF"/>
        <rFont val="Arial Unicode MS"/>
      </rPr>
      <t>L68:Q68</t>
    </r>
    <r>
      <rPr>
        <sz val="11"/>
        <color rgb="FF0000FF"/>
        <rFont val="Calibri"/>
        <family val="2"/>
        <scheme val="minor"/>
      </rPr>
      <t>.</t>
    </r>
  </si>
  <si>
    <r>
      <t>1. EQUIV(P21;L67:Q67)</t>
    </r>
    <r>
      <rPr>
        <sz val="11"/>
        <color rgb="FF0000FF"/>
        <rFont val="Calibri"/>
        <family val="2"/>
        <scheme val="minor"/>
      </rPr>
      <t xml:space="preserve">: Cette partie de la formule effectue une recherche pour trouver la position de la valeur </t>
    </r>
    <r>
      <rPr>
        <sz val="10"/>
        <color rgb="FF0000FF"/>
        <rFont val="Arial Unicode MS"/>
      </rPr>
      <t>P21</t>
    </r>
    <r>
      <rPr>
        <sz val="11"/>
        <color rgb="FF0000FF"/>
        <rFont val="Calibri"/>
        <family val="2"/>
        <scheme val="minor"/>
      </rPr>
      <t xml:space="preserve"> dans la plage </t>
    </r>
    <r>
      <rPr>
        <sz val="10"/>
        <color rgb="FF0000FF"/>
        <rFont val="Arial Unicode MS"/>
      </rPr>
      <t>L67:Q67</t>
    </r>
    <r>
      <rPr>
        <sz val="11"/>
        <color rgb="FF0000FF"/>
        <rFont val="Calibri"/>
        <family val="2"/>
        <scheme val="minor"/>
      </rPr>
      <t>.</t>
    </r>
  </si>
  <si>
    <t>INDEX(L68:Q68;EQUIV(P21;L67:Q67))</t>
  </si>
  <si>
    <t>Analyse des Formules</t>
  </si>
  <si>
    <t>que la formule =SOMME.SI(L67:Q67; P21; L68:Q68). Voici pourquoi :</t>
  </si>
  <si>
    <t>la formule =INDEX(L68:Q68;EQUIV(P21;L67:Q67)) est généralement moins gourmande</t>
  </si>
  <si>
    <t xml:space="preserve">En termes de consommation de ressources,  </t>
  </si>
  <si>
    <t>Formule la moins gourmande en ressources =INDEX(L68:Q68;EQUIV(P21;L67:Q67)) ou la formule SOMME.SI(L67:Q67; P21; L68:Q68)</t>
  </si>
  <si>
    <t>Pour sommer des valeurs basées sur un critère, =SOMME.SI(...) est la formule à utiliser.</t>
  </si>
  <si>
    <t>Pour récupérer une valeur unique basée sur une correspondance, =INDEX(...;EQUIV(...)) est la meilleure.</t>
  </si>
  <si>
    <t xml:space="preserve">La meilleure formule dépend de votre besoin. </t>
  </si>
  <si>
    <r>
      <t xml:space="preserve">Si vous avez une table de ventes par mois et que vous voulez calculer le total des ventes pour un mois spécifique, utilisez </t>
    </r>
    <r>
      <rPr>
        <sz val="10"/>
        <color theme="1"/>
        <rFont val="Arial Unicode MS"/>
      </rPr>
      <t>=SOMME.SI</t>
    </r>
    <r>
      <rPr>
        <sz val="11"/>
        <color theme="1"/>
        <rFont val="Calibri"/>
        <family val="2"/>
        <scheme val="minor"/>
      </rPr>
      <t>.</t>
    </r>
  </si>
  <si>
    <r>
      <t xml:space="preserve">Si vous avez une table de produits et leurs prix, et que vous voulez récupérer le prix d'un produit spécifique basé sur son nom, utilisez </t>
    </r>
    <r>
      <rPr>
        <sz val="10"/>
        <color theme="1"/>
        <rFont val="Arial Unicode MS"/>
      </rPr>
      <t>=INDEX</t>
    </r>
    <r>
      <rPr>
        <sz val="11"/>
        <color theme="1"/>
        <rFont val="Calibri"/>
        <family val="2"/>
        <scheme val="minor"/>
      </rPr>
      <t>.</t>
    </r>
  </si>
  <si>
    <r>
      <t>Exemple de choix</t>
    </r>
    <r>
      <rPr>
        <sz val="11"/>
        <color theme="1"/>
        <rFont val="Calibri"/>
        <family val="2"/>
        <scheme val="minor"/>
      </rPr>
      <t>:</t>
    </r>
  </si>
  <si>
    <r>
      <t>Sommer des valeurs selon un critère</t>
    </r>
    <r>
      <rPr>
        <sz val="11"/>
        <color theme="1"/>
        <rFont val="Calibri"/>
        <family val="2"/>
        <scheme val="minor"/>
      </rPr>
      <t xml:space="preserve">: Utilisez </t>
    </r>
    <r>
      <rPr>
        <sz val="10"/>
        <color theme="1"/>
        <rFont val="Arial Unicode MS"/>
      </rPr>
      <t>=SOMME.SI(L67:Q67; P21; L68:Q68)</t>
    </r>
    <r>
      <rPr>
        <sz val="11"/>
        <color theme="1"/>
        <rFont val="Calibri"/>
        <family val="2"/>
        <scheme val="minor"/>
      </rPr>
      <t xml:space="preserve"> si vous devez additionner plusieurs valeurs répondant à un critère.</t>
    </r>
  </si>
  <si>
    <r>
      <t>Récupérer une valeur spécifique</t>
    </r>
    <r>
      <rPr>
        <sz val="11"/>
        <color theme="1"/>
        <rFont val="Calibri"/>
        <family val="2"/>
        <scheme val="minor"/>
      </rPr>
      <t xml:space="preserve">: Utilisez </t>
    </r>
    <r>
      <rPr>
        <sz val="10"/>
        <color theme="1"/>
        <rFont val="Arial Unicode MS"/>
      </rPr>
      <t>=INDEX(L68:Q68;EQUIV(P21;L67:Q67))</t>
    </r>
    <r>
      <rPr>
        <sz val="11"/>
        <color theme="1"/>
        <rFont val="Calibri"/>
        <family val="2"/>
        <scheme val="minor"/>
      </rPr>
      <t xml:space="preserve"> si vous voulez obtenir une valeur unique correspondant exactement à une position précise.</t>
    </r>
  </si>
  <si>
    <t>Comparaison et Choix</t>
  </si>
  <si>
    <r>
      <t>Usage</t>
    </r>
    <r>
      <rPr>
        <sz val="12"/>
        <color theme="0"/>
        <rFont val="Calibri"/>
        <family val="2"/>
        <scheme val="minor"/>
      </rPr>
      <t>: Utilisez cette formule si vous avez besoin de sommer plusieurs valeurs basées sur un critère spécifique.</t>
    </r>
  </si>
  <si>
    <r>
      <t>SOMME.SI(L67:Q67; P21; L68:Q68)</t>
    </r>
    <r>
      <rPr>
        <sz val="11"/>
        <color theme="9" tint="-0.249977111117893"/>
        <rFont val="Calibri"/>
        <family val="2"/>
        <scheme val="minor"/>
      </rPr>
      <t xml:space="preserve">: Additionne les valeurs dans la plage </t>
    </r>
    <r>
      <rPr>
        <sz val="10"/>
        <color theme="9" tint="-0.249977111117893"/>
        <rFont val="Arial Unicode MS"/>
      </rPr>
      <t>L68:Q68</t>
    </r>
    <r>
      <rPr>
        <sz val="11"/>
        <color theme="9" tint="-0.249977111117893"/>
        <rFont val="Calibri"/>
        <family val="2"/>
        <scheme val="minor"/>
      </rPr>
      <t xml:space="preserve"> lorsque les valeurs correspondantes dans </t>
    </r>
    <r>
      <rPr>
        <sz val="10"/>
        <color theme="9" tint="-0.249977111117893"/>
        <rFont val="Arial Unicode MS"/>
      </rPr>
      <t>L67:Q67</t>
    </r>
    <r>
      <rPr>
        <sz val="11"/>
        <color theme="9" tint="-0.249977111117893"/>
        <rFont val="Calibri"/>
        <family val="2"/>
        <scheme val="minor"/>
      </rPr>
      <t xml:space="preserve"> sont égales à </t>
    </r>
    <r>
      <rPr>
        <sz val="10"/>
        <color theme="9" tint="-0.249977111117893"/>
        <rFont val="Arial Unicode MS"/>
      </rPr>
      <t>P21</t>
    </r>
    <r>
      <rPr>
        <sz val="11"/>
        <color theme="9" tint="-0.249977111117893"/>
        <rFont val="Calibri"/>
        <family val="2"/>
        <scheme val="minor"/>
      </rPr>
      <t>.</t>
    </r>
  </si>
  <si>
    <t>Cette formule additionne les valeurs dans une plage de cellules en fonction d'un critère.</t>
  </si>
  <si>
    <r>
      <t xml:space="preserve">Formule </t>
    </r>
    <r>
      <rPr>
        <b/>
        <sz val="10"/>
        <color theme="9" tint="-0.249977111117893"/>
        <rFont val="Arial Unicode MS"/>
      </rPr>
      <t>=SOMME.SI(L67:Q67; P21; L68:Q68)</t>
    </r>
  </si>
  <si>
    <r>
      <t>Usage</t>
    </r>
    <r>
      <rPr>
        <sz val="12"/>
        <color theme="0"/>
        <rFont val="Calibri"/>
        <family val="2"/>
        <scheme val="minor"/>
      </rPr>
      <t>: Utilisez cette formule si vous avez besoin de récupérer une valeur exacte d'une ligne spécifique basée sur une correspondance dans une autre ligne.</t>
    </r>
  </si>
  <si>
    <r>
      <t>INDEX(L68:Q68; ...)</t>
    </r>
    <r>
      <rPr>
        <sz val="11"/>
        <color rgb="FF0000FF"/>
        <rFont val="Calibri"/>
        <family val="2"/>
        <scheme val="minor"/>
      </rPr>
      <t xml:space="preserve">: Récupère la valeur de la plage </t>
    </r>
    <r>
      <rPr>
        <sz val="10"/>
        <color rgb="FF0000FF"/>
        <rFont val="Arial Unicode MS"/>
      </rPr>
      <t>L68:Q68</t>
    </r>
    <r>
      <rPr>
        <sz val="11"/>
        <color rgb="FF0000FF"/>
        <rFont val="Calibri"/>
        <family val="2"/>
        <scheme val="minor"/>
      </rPr>
      <t xml:space="preserve"> à la position trouvée par </t>
    </r>
    <r>
      <rPr>
        <sz val="10"/>
        <color rgb="FF0000FF"/>
        <rFont val="Arial Unicode MS"/>
      </rPr>
      <t>EQUIV</t>
    </r>
    <r>
      <rPr>
        <sz val="11"/>
        <color rgb="FF0000FF"/>
        <rFont val="Calibri"/>
        <family val="2"/>
        <scheme val="minor"/>
      </rPr>
      <t>.</t>
    </r>
  </si>
  <si>
    <r>
      <t>EQUIV(P21;L67:Q67)</t>
    </r>
    <r>
      <rPr>
        <sz val="11"/>
        <color rgb="FF0000FF"/>
        <rFont val="Calibri"/>
        <family val="2"/>
        <scheme val="minor"/>
      </rPr>
      <t xml:space="preserve">: Cherche la position de la valeur dans </t>
    </r>
    <r>
      <rPr>
        <sz val="10"/>
        <color rgb="FF0000FF"/>
        <rFont val="Arial Unicode MS"/>
      </rPr>
      <t>P21</t>
    </r>
    <r>
      <rPr>
        <sz val="11"/>
        <color rgb="FF0000FF"/>
        <rFont val="Calibri"/>
        <family val="2"/>
        <scheme val="minor"/>
      </rPr>
      <t xml:space="preserve"> dans la plage </t>
    </r>
    <r>
      <rPr>
        <sz val="10"/>
        <color rgb="FF0000FF"/>
        <rFont val="Arial Unicode MS"/>
      </rPr>
      <t>L67:Q67</t>
    </r>
    <r>
      <rPr>
        <sz val="11"/>
        <color rgb="FF0000FF"/>
        <rFont val="Calibri"/>
        <family val="2"/>
        <scheme val="minor"/>
      </rPr>
      <t>.</t>
    </r>
  </si>
  <si>
    <t>Cette formule est utilisée pour récupérer une valeur spécifique dans une plage de cellules en fonction de critères donnés.</t>
  </si>
  <si>
    <r>
      <t xml:space="preserve">Formule </t>
    </r>
    <r>
      <rPr>
        <b/>
        <sz val="10"/>
        <color rgb="FF0000FF"/>
        <rFont val="Arial Unicode MS"/>
      </rPr>
      <t>=INDEX(L68:Q68;EQUIV(P21;L67:Q67))</t>
    </r>
  </si>
  <si>
    <t>La meilleure formule dépend de l'objectif que vous voulez atteindre. Voici une explication de chaque formule et quand l'utiliser :</t>
  </si>
  <si>
    <t>Réponse ChatGPT 22 Juillet 2024</t>
  </si>
  <si>
    <t>formule 2 =SOMME.SI(L67:Q67; P21; L68:Q68)</t>
  </si>
  <si>
    <t xml:space="preserve"> formule1 =INDEX(L68:Q68;EQUIV(P21;L67:Q67))</t>
  </si>
  <si>
    <t>Quelle est la meilleure formule pour rechercher une valeur et pourquoi</t>
  </si>
  <si>
    <r>
      <t xml:space="preserve">Cette méthode vous permet de placer une seule formule dans une cellule en dehors de la plage et de localiser automatiquement la première cellule où il manque le signe </t>
    </r>
    <r>
      <rPr>
        <sz val="10"/>
        <color theme="1"/>
        <rFont val="Arial Unicode MS"/>
      </rPr>
      <t>=</t>
    </r>
    <r>
      <rPr>
        <sz val="11"/>
        <color theme="1"/>
        <rFont val="Calibri"/>
        <family val="2"/>
        <scheme val="minor"/>
      </rPr>
      <t>.</t>
    </r>
  </si>
  <si>
    <r>
      <t xml:space="preserve">Si aucune cellule problématique n'est trouvée, la formule retournera </t>
    </r>
    <r>
      <rPr>
        <sz val="10"/>
        <color theme="1"/>
        <rFont val="Arial Unicode MS"/>
      </rPr>
      <t xml:space="preserve">"Aucune formule sans </t>
    </r>
    <r>
      <rPr>
        <sz val="11"/>
        <color theme="1"/>
        <rFont val="Calibri"/>
        <family val="2"/>
        <scheme val="minor"/>
      </rPr>
      <t>=</t>
    </r>
    <r>
      <rPr>
        <sz val="10"/>
        <color theme="1"/>
        <rFont val="Arial Unicode MS"/>
      </rPr>
      <t xml:space="preserve"> détectée"</t>
    </r>
    <r>
      <rPr>
        <sz val="11"/>
        <color theme="1"/>
        <rFont val="Calibri"/>
        <family val="2"/>
        <scheme val="minor"/>
      </rPr>
      <t>.</t>
    </r>
  </si>
  <si>
    <r>
      <t xml:space="preserve">Si une cellule dans la plage </t>
    </r>
    <r>
      <rPr>
        <sz val="10"/>
        <color theme="1"/>
        <rFont val="Arial Unicode MS"/>
      </rPr>
      <t>M12:Y43</t>
    </r>
    <r>
      <rPr>
        <sz val="11"/>
        <color theme="1"/>
        <rFont val="Calibri"/>
        <family val="2"/>
        <scheme val="minor"/>
      </rPr>
      <t xml:space="preserve"> commence par un texte qui semble être une formule mais sans le </t>
    </r>
    <r>
      <rPr>
        <sz val="10"/>
        <color theme="1"/>
        <rFont val="Arial Unicode MS"/>
      </rPr>
      <t>=</t>
    </r>
    <r>
      <rPr>
        <sz val="11"/>
        <color theme="1"/>
        <rFont val="Calibri"/>
        <family val="2"/>
        <scheme val="minor"/>
      </rPr>
      <t xml:space="preserve">, la formule retournera l'adresse de cette cellule, par exemple </t>
    </r>
    <r>
      <rPr>
        <sz val="10"/>
        <color theme="1"/>
        <rFont val="Arial Unicode MS"/>
      </rPr>
      <t>"$M$13"</t>
    </r>
    <r>
      <rPr>
        <sz val="11"/>
        <color theme="1"/>
        <rFont val="Calibri"/>
        <family val="2"/>
        <scheme val="minor"/>
      </rPr>
      <t>.</t>
    </r>
  </si>
  <si>
    <t>4. Résultat</t>
  </si>
  <si>
    <r>
      <t xml:space="preserve">SIERREUR(..., "Aucune formule sans </t>
    </r>
    <r>
      <rPr>
        <b/>
        <sz val="11"/>
        <color theme="1"/>
        <rFont val="Calibri"/>
        <family val="2"/>
        <scheme val="minor"/>
      </rPr>
      <t>=</t>
    </r>
    <r>
      <rPr>
        <b/>
        <sz val="10"/>
        <color theme="1"/>
        <rFont val="Arial Unicode MS"/>
      </rPr>
      <t xml:space="preserve"> détectée")</t>
    </r>
    <r>
      <rPr>
        <sz val="11"/>
        <color theme="1"/>
        <rFont val="Calibri"/>
        <family val="2"/>
        <scheme val="minor"/>
      </rPr>
      <t xml:space="preserve"> : Si aucune cellule avec un problème n'est trouvée, retourne le message </t>
    </r>
    <r>
      <rPr>
        <sz val="10"/>
        <color theme="1"/>
        <rFont val="Arial Unicode MS"/>
      </rPr>
      <t xml:space="preserve">"Aucune formule sans </t>
    </r>
    <r>
      <rPr>
        <sz val="11"/>
        <color theme="1"/>
        <rFont val="Calibri"/>
        <family val="2"/>
        <scheme val="minor"/>
      </rPr>
      <t>=</t>
    </r>
    <r>
      <rPr>
        <sz val="10"/>
        <color theme="1"/>
        <rFont val="Arial Unicode MS"/>
      </rPr>
      <t xml:space="preserve"> détectée"</t>
    </r>
    <r>
      <rPr>
        <sz val="11"/>
        <color theme="1"/>
        <rFont val="Calibri"/>
        <family val="2"/>
        <scheme val="minor"/>
      </rPr>
      <t>.</t>
    </r>
  </si>
  <si>
    <r>
      <t>ADRESSE(..., ...)</t>
    </r>
    <r>
      <rPr>
        <sz val="11"/>
        <color theme="1"/>
        <rFont val="Calibri"/>
        <family val="2"/>
        <scheme val="minor"/>
      </rPr>
      <t xml:space="preserve"> : Combine les numéros de ligne et de colonne pour obtenir l'adresse de la cellule où le problème est détecté.</t>
    </r>
  </si>
  <si>
    <r>
      <t>MIN(SI(...))</t>
    </r>
    <r>
      <rPr>
        <sz val="11"/>
        <color theme="1"/>
        <rFont val="Calibri"/>
        <family val="2"/>
        <scheme val="minor"/>
      </rPr>
      <t xml:space="preserve"> : Trouve la première ligne et colonne où le problème est détecté.</t>
    </r>
  </si>
  <si>
    <r>
      <t>LIGNE(M12:Y43)</t>
    </r>
    <r>
      <rPr>
        <b/>
        <sz val="11"/>
        <color theme="1"/>
        <rFont val="Calibri"/>
        <family val="2"/>
        <scheme val="minor"/>
      </rPr>
      <t xml:space="preserve"> et </t>
    </r>
    <r>
      <rPr>
        <b/>
        <sz val="10"/>
        <color theme="1"/>
        <rFont val="Arial Unicode MS"/>
      </rPr>
      <t>COLONNE(M12:Y43)</t>
    </r>
    <r>
      <rPr>
        <sz val="11"/>
        <color theme="1"/>
        <rFont val="Calibri"/>
        <family val="2"/>
        <scheme val="minor"/>
      </rPr>
      <t xml:space="preserve"> : Obtient les numéros de ligne et de colonne des cellules concernées.</t>
    </r>
  </si>
  <si>
    <r>
      <t>GAUCHE(M12:Y43, 1) &lt;&gt; "="</t>
    </r>
    <r>
      <rPr>
        <sz val="11"/>
        <color theme="1"/>
        <rFont val="Calibri"/>
        <family val="2"/>
        <scheme val="minor"/>
      </rPr>
      <t xml:space="preserve"> : Vérifie si le texte ne commence pas par </t>
    </r>
    <r>
      <rPr>
        <sz val="10"/>
        <color theme="1"/>
        <rFont val="Arial Unicode MS"/>
      </rPr>
      <t>=</t>
    </r>
    <r>
      <rPr>
        <sz val="11"/>
        <color theme="1"/>
        <rFont val="Calibri"/>
        <family val="2"/>
        <scheme val="minor"/>
      </rPr>
      <t>.</t>
    </r>
  </si>
  <si>
    <r>
      <t>ESTTEXTE(M12:Y43)</t>
    </r>
    <r>
      <rPr>
        <sz val="11"/>
        <color theme="1"/>
        <rFont val="Calibri"/>
        <family val="2"/>
        <scheme val="minor"/>
      </rPr>
      <t xml:space="preserve"> : Vérifie si le contenu des cellules dans la plage est du texte.</t>
    </r>
  </si>
  <si>
    <t>3. Explication de la Formule</t>
  </si>
  <si>
    <r>
      <t>1. Valider la formule</t>
    </r>
    <r>
      <rPr>
        <sz val="11"/>
        <color theme="1"/>
        <rFont val="Calibri"/>
        <family val="2"/>
        <scheme val="minor"/>
      </rPr>
      <t xml:space="preserve"> comme une formule matricielle en appuyant sur </t>
    </r>
    <r>
      <rPr>
        <sz val="10"/>
        <color theme="1"/>
        <rFont val="Arial Unicode MS"/>
      </rPr>
      <t>Ctrl + Shift + Enter</t>
    </r>
    <r>
      <rPr>
        <sz val="11"/>
        <color theme="1"/>
        <rFont val="Calibri"/>
        <family val="2"/>
        <scheme val="minor"/>
      </rPr>
      <t xml:space="preserve"> (pas seulement </t>
    </r>
    <r>
      <rPr>
        <sz val="10"/>
        <color theme="1"/>
        <rFont val="Arial Unicode MS"/>
      </rPr>
      <t>Enter</t>
    </r>
    <r>
      <rPr>
        <sz val="11"/>
        <color theme="1"/>
        <rFont val="Calibri"/>
        <family val="2"/>
        <scheme val="minor"/>
      </rPr>
      <t xml:space="preserve">). Si elle est correctement entrée, des accolades </t>
    </r>
    <r>
      <rPr>
        <sz val="10"/>
        <color theme="1"/>
        <rFont val="Arial Unicode MS"/>
      </rPr>
      <t>{}</t>
    </r>
    <r>
      <rPr>
        <sz val="11"/>
        <color theme="1"/>
        <rFont val="Calibri"/>
        <family val="2"/>
        <scheme val="minor"/>
      </rPr>
      <t xml:space="preserve"> apparaîtront autour de la formule.</t>
    </r>
  </si>
  <si>
    <t>SIERREUR(ADRESSE(MIN(SI(ET(ESTTEXTE(M12:Y43); GAUCHE(M12:Y43, 1) &lt;&gt; "="); LIGNE(M12:Y43))); MIN(SI(ET(ESTTEXTE(M12:Y43); GAUCHE(M12:Y43, 1) &lt;&gt; "="); COLONNE(M12:Y43)))),"Aucune formule sans `=` détectée")</t>
  </si>
  <si>
    <r>
      <t>2. Coller la formule suivante</t>
    </r>
    <r>
      <rPr>
        <sz val="11"/>
        <color theme="1"/>
        <rFont val="Calibri"/>
        <family val="2"/>
        <scheme val="minor"/>
      </rPr>
      <t xml:space="preserve"> dans la cellule </t>
    </r>
    <r>
      <rPr>
        <sz val="10"/>
        <color theme="1"/>
        <rFont val="Arial Unicode MS"/>
      </rPr>
      <t>Z1</t>
    </r>
    <r>
      <rPr>
        <sz val="11"/>
        <color theme="1"/>
        <rFont val="Calibri"/>
        <family val="2"/>
        <scheme val="minor"/>
      </rPr>
      <t xml:space="preserve"> :</t>
    </r>
  </si>
  <si>
    <r>
      <t>1. Sélectionner une cellule en dehors de la plage</t>
    </r>
    <r>
      <rPr>
        <sz val="11"/>
        <color theme="1"/>
        <rFont val="Calibri"/>
        <family val="2"/>
        <scheme val="minor"/>
      </rPr>
      <t xml:space="preserve">, par exemple </t>
    </r>
    <r>
      <rPr>
        <sz val="10"/>
        <color theme="1"/>
        <rFont val="Arial Unicode MS"/>
      </rPr>
      <t>Z1</t>
    </r>
    <r>
      <rPr>
        <sz val="11"/>
        <color theme="1"/>
        <rFont val="Calibri"/>
        <family val="2"/>
        <scheme val="minor"/>
      </rPr>
      <t>.</t>
    </r>
  </si>
  <si>
    <t>2. Instructions pour Créer une Formule Matricielle</t>
  </si>
  <si>
    <r>
      <t xml:space="preserve">Vous pouvez utiliser la fonction </t>
    </r>
    <r>
      <rPr>
        <sz val="10"/>
        <color theme="1"/>
        <rFont val="Arial Unicode MS"/>
      </rPr>
      <t>INDEX</t>
    </r>
    <r>
      <rPr>
        <sz val="11"/>
        <color theme="1"/>
        <rFont val="Calibri"/>
        <family val="2"/>
        <scheme val="minor"/>
      </rPr>
      <t xml:space="preserve"> combinée avec </t>
    </r>
    <r>
      <rPr>
        <sz val="10"/>
        <color theme="1"/>
        <rFont val="Arial Unicode MS"/>
      </rPr>
      <t>GAUCHE</t>
    </r>
    <r>
      <rPr>
        <sz val="11"/>
        <color theme="1"/>
        <rFont val="Calibri"/>
        <family val="2"/>
        <scheme val="minor"/>
      </rPr>
      <t xml:space="preserve">, </t>
    </r>
    <r>
      <rPr>
        <sz val="10"/>
        <color theme="1"/>
        <rFont val="Arial Unicode MS"/>
      </rPr>
      <t>ESTTEXTE</t>
    </r>
    <r>
      <rPr>
        <sz val="11"/>
        <color theme="1"/>
        <rFont val="Calibri"/>
        <family val="2"/>
        <scheme val="minor"/>
      </rPr>
      <t xml:space="preserve">, </t>
    </r>
    <r>
      <rPr>
        <sz val="10"/>
        <color theme="1"/>
        <rFont val="Arial Unicode MS"/>
      </rPr>
      <t>LIGNE</t>
    </r>
    <r>
      <rPr>
        <sz val="11"/>
        <color theme="1"/>
        <rFont val="Calibri"/>
        <family val="2"/>
        <scheme val="minor"/>
      </rPr>
      <t xml:space="preserve">, </t>
    </r>
    <r>
      <rPr>
        <sz val="10"/>
        <color theme="1"/>
        <rFont val="Arial Unicode MS"/>
      </rPr>
      <t>COLONNE</t>
    </r>
    <r>
      <rPr>
        <sz val="11"/>
        <color theme="1"/>
        <rFont val="Calibri"/>
        <family val="2"/>
        <scheme val="minor"/>
      </rPr>
      <t xml:space="preserve">, et </t>
    </r>
    <r>
      <rPr>
        <sz val="10"/>
        <color theme="1"/>
        <rFont val="Arial Unicode MS"/>
      </rPr>
      <t>ADRESSE</t>
    </r>
    <r>
      <rPr>
        <sz val="11"/>
        <color theme="1"/>
        <rFont val="Calibri"/>
        <family val="2"/>
        <scheme val="minor"/>
      </rPr>
      <t xml:space="preserve"> pour trouver la cellule problématique. Voici la formule :</t>
    </r>
  </si>
  <si>
    <r>
      <t xml:space="preserve">1. Formule Matricielle pour Identifier la Cellule Manquante d'un </t>
    </r>
    <r>
      <rPr>
        <b/>
        <sz val="10"/>
        <color theme="1"/>
        <rFont val="Arial Unicode MS"/>
      </rPr>
      <t>=</t>
    </r>
  </si>
  <si>
    <t>Cependant, vous pouvez créer une formule matricielle pour parcourir une plage et retourner la première adresse de cellule où le problème est détecté. Voici comment procéder :</t>
  </si>
  <si>
    <t>vous pouvez utiliser une combinaison de formules Excel, mais cela nécessite une approche différente car Excel ne permet pas d'analyser directement une plage entière avec une seule formule.</t>
  </si>
  <si>
    <r>
      <t xml:space="preserve">Pour vérifier toute une plage de cellules dans Excel et identifier la première cellule où il manque un signe </t>
    </r>
    <r>
      <rPr>
        <sz val="10"/>
        <color theme="1"/>
        <rFont val="Arial Unicode MS"/>
      </rPr>
      <t>=</t>
    </r>
    <r>
      <rPr>
        <sz val="11"/>
        <color theme="1"/>
        <rFont val="Calibri"/>
        <family val="2"/>
        <scheme val="minor"/>
      </rPr>
      <t xml:space="preserve"> devant ce qui pourrait être une formule, </t>
    </r>
  </si>
  <si>
    <t>je voudrai une formule pour retrouver la cellule  avec "l'erreur formule sans   =  " dans une plage</t>
  </si>
  <si>
    <t>Vous pouvez choisir la méthode qui correspond le mieux à vos besoins pour assurer la précision de vos calculs dans Excel.</t>
  </si>
  <si>
    <t xml:space="preserve">Ces méthodes permettent de vérifier si toutes les formules dans une plage sont correctes en utilisant des outils intégrés d'Excel ou des formules spécifiques pour identifier les erreurs. </t>
  </si>
  <si>
    <t>Cela vous permet de voir exactement comment Excel calcule chaque partie d'une formule et où les erreurs se produisent.</t>
  </si>
  <si>
    <r>
      <t>2. Détecter les erreurs en suivant le calcul</t>
    </r>
    <r>
      <rPr>
        <sz val="11"/>
        <color theme="1"/>
        <rFont val="Calibri"/>
        <family val="2"/>
        <scheme val="minor"/>
      </rPr>
      <t xml:space="preserve"> :</t>
    </r>
  </si>
  <si>
    <r>
      <t xml:space="preserve">Cliquez sur </t>
    </r>
    <r>
      <rPr>
        <b/>
        <sz val="10"/>
        <color theme="1"/>
        <rFont val="Arial Unicode MS"/>
      </rPr>
      <t>Vérification des formules</t>
    </r>
    <r>
      <rPr>
        <sz val="11"/>
        <color theme="1"/>
        <rFont val="Calibri"/>
        <family val="2"/>
        <scheme val="minor"/>
      </rPr>
      <t xml:space="preserve"> pour suivre la manière dont Excel calcule une formule spécifique.</t>
    </r>
  </si>
  <si>
    <r>
      <t xml:space="preserve">Allez dans l'onglet </t>
    </r>
    <r>
      <rPr>
        <b/>
        <sz val="10"/>
        <color theme="1"/>
        <rFont val="Arial Unicode MS"/>
      </rPr>
      <t>Formules</t>
    </r>
    <r>
      <rPr>
        <sz val="11"/>
        <color theme="1"/>
        <rFont val="Calibri"/>
        <family val="2"/>
        <scheme val="minor"/>
      </rPr>
      <t>.</t>
    </r>
  </si>
  <si>
    <r>
      <t>1. Accéder à la "Vérification des formules"</t>
    </r>
    <r>
      <rPr>
        <sz val="11"/>
        <color theme="1"/>
        <rFont val="Calibri"/>
        <family val="2"/>
        <scheme val="minor"/>
      </rPr>
      <t xml:space="preserve"> :</t>
    </r>
  </si>
  <si>
    <t>Excel propose également une vue "Vérification des formules" qui permet de suivre les calculs étape par étape.</t>
  </si>
  <si>
    <t>5. Utilisation de la fonctionnalité "Vérification des formules" d'Excel</t>
  </si>
  <si>
    <t>SI(ESTNUM(RECHERCHE("#REF!"; A1:A10)); "Erreur #REF! détectée"; "Pas d'erreur #REF!")</t>
  </si>
  <si>
    <r>
      <t xml:space="preserve">Rechercher une erreur </t>
    </r>
    <r>
      <rPr>
        <b/>
        <sz val="10"/>
        <color theme="1"/>
        <rFont val="Arial Unicode MS"/>
      </rPr>
      <t>#REF!</t>
    </r>
    <r>
      <rPr>
        <sz val="11"/>
        <color theme="1"/>
        <rFont val="Calibri"/>
        <family val="2"/>
        <scheme val="minor"/>
      </rPr>
      <t xml:space="preserve"> :</t>
    </r>
  </si>
  <si>
    <t>Vous pouvez aussi utiliser une simple fonction de recherche pour vérifier les erreurs spécifiques dans une plage.</t>
  </si>
  <si>
    <r>
      <t xml:space="preserve">4. Utilisation de la fonction </t>
    </r>
    <r>
      <rPr>
        <b/>
        <sz val="10"/>
        <color theme="1"/>
        <rFont val="Arial Unicode MS"/>
      </rPr>
      <t>RECHERCHE</t>
    </r>
    <r>
      <rPr>
        <b/>
        <sz val="13.5"/>
        <color theme="1"/>
        <rFont val="Calibri"/>
        <family val="2"/>
        <scheme val="minor"/>
      </rPr>
      <t xml:space="preserve"> pour trouver les erreurs</t>
    </r>
  </si>
  <si>
    <r>
      <t xml:space="preserve">Vérifier les erreurs </t>
    </r>
    <r>
      <rPr>
        <b/>
        <sz val="10"/>
        <color theme="1"/>
        <rFont val="Arial Unicode MS"/>
      </rPr>
      <t>#REF!</t>
    </r>
    <r>
      <rPr>
        <sz val="11"/>
        <color theme="1"/>
        <rFont val="Calibri"/>
        <family val="2"/>
        <scheme val="minor"/>
      </rPr>
      <t xml:space="preserve"> :</t>
    </r>
  </si>
  <si>
    <r>
      <t xml:space="preserve">Vérifier les erreurs </t>
    </r>
    <r>
      <rPr>
        <b/>
        <sz val="10"/>
        <color theme="1"/>
        <rFont val="Arial Unicode MS"/>
      </rPr>
      <t>#N/A</t>
    </r>
    <r>
      <rPr>
        <sz val="11"/>
        <color theme="1"/>
        <rFont val="Calibri"/>
        <family val="2"/>
        <scheme val="minor"/>
      </rPr>
      <t xml:space="preserve"> :</t>
    </r>
  </si>
  <si>
    <t>Vous pouvez utiliser ces fonctions pour vérifier des types spécifiques d'erreurs dans une plage de cellules :</t>
  </si>
  <si>
    <r>
      <t xml:space="preserve">3. Utilisation de la fonction </t>
    </r>
    <r>
      <rPr>
        <b/>
        <sz val="10"/>
        <color theme="1"/>
        <rFont val="Arial Unicode MS"/>
      </rPr>
      <t>ESTNA</t>
    </r>
    <r>
      <rPr>
        <b/>
        <sz val="13.5"/>
        <color theme="1"/>
        <rFont val="Calibri"/>
        <family val="2"/>
        <scheme val="minor"/>
      </rPr>
      <t xml:space="preserve">, </t>
    </r>
    <r>
      <rPr>
        <b/>
        <sz val="10"/>
        <color theme="1"/>
        <rFont val="Arial Unicode MS"/>
      </rPr>
      <t>ESTNUM</t>
    </r>
    <r>
      <rPr>
        <b/>
        <sz val="13.5"/>
        <color theme="1"/>
        <rFont val="Calibri"/>
        <family val="2"/>
        <scheme val="minor"/>
      </rPr>
      <t xml:space="preserve">, </t>
    </r>
    <r>
      <rPr>
        <b/>
        <sz val="10"/>
        <color theme="1"/>
        <rFont val="Arial Unicode MS"/>
      </rPr>
      <t>ESTTEXTE</t>
    </r>
    <r>
      <rPr>
        <b/>
        <sz val="13.5"/>
        <color theme="1"/>
        <rFont val="Calibri"/>
        <family val="2"/>
        <scheme val="minor"/>
      </rPr>
      <t>, etc.</t>
    </r>
  </si>
  <si>
    <r>
      <t xml:space="preserve">Elle retournera </t>
    </r>
    <r>
      <rPr>
        <sz val="10"/>
        <color theme="1"/>
        <rFont val="Arial Unicode MS"/>
      </rPr>
      <t>"Erreur détectée"</t>
    </r>
    <r>
      <rPr>
        <sz val="11"/>
        <color theme="1"/>
        <rFont val="Calibri"/>
        <family val="2"/>
        <scheme val="minor"/>
      </rPr>
      <t xml:space="preserve"> si une erreur est présente dans une des cellules de la plage, sinon </t>
    </r>
    <r>
      <rPr>
        <sz val="10"/>
        <color theme="1"/>
        <rFont val="Arial Unicode MS"/>
      </rPr>
      <t>"Aucune erreur"</t>
    </r>
    <r>
      <rPr>
        <sz val="11"/>
        <color theme="1"/>
        <rFont val="Calibri"/>
        <family val="2"/>
        <scheme val="minor"/>
      </rPr>
      <t>.</t>
    </r>
  </si>
  <si>
    <r>
      <t xml:space="preserve">Appuyez sur </t>
    </r>
    <r>
      <rPr>
        <b/>
        <sz val="10"/>
        <color theme="1"/>
        <rFont val="Arial Unicode MS"/>
      </rPr>
      <t>Ctrl + Shift + Enter</t>
    </r>
    <r>
      <rPr>
        <sz val="11"/>
        <color theme="1"/>
        <rFont val="Calibri"/>
        <family val="2"/>
        <scheme val="minor"/>
      </rPr>
      <t xml:space="preserve"> au lieu de simplement </t>
    </r>
    <r>
      <rPr>
        <sz val="10"/>
        <color theme="1"/>
        <rFont val="Arial Unicode MS"/>
      </rPr>
      <t>Enter</t>
    </r>
    <r>
      <rPr>
        <sz val="11"/>
        <color theme="1"/>
        <rFont val="Calibri"/>
        <family val="2"/>
        <scheme val="minor"/>
      </rPr>
      <t>.</t>
    </r>
  </si>
  <si>
    <r>
      <t>Cette formule est une formule matricielle</t>
    </r>
    <r>
      <rPr>
        <sz val="11"/>
        <color theme="1"/>
        <rFont val="Calibri"/>
        <family val="2"/>
        <scheme val="minor"/>
      </rPr>
      <t>. Pour la valider :</t>
    </r>
  </si>
  <si>
    <t>SI(SOMME(SI(ESTERREUR(A1:A10);1;0))&gt;0;"Erreur détectée";"Aucune erreur")</t>
  </si>
  <si>
    <r>
      <t xml:space="preserve">Exemple pour une plage </t>
    </r>
    <r>
      <rPr>
        <b/>
        <sz val="10"/>
        <color theme="1"/>
        <rFont val="Arial Unicode MS"/>
      </rPr>
      <t>A1:A10</t>
    </r>
    <r>
      <rPr>
        <b/>
        <sz val="12"/>
        <color theme="1"/>
        <rFont val="Calibri"/>
        <family val="2"/>
        <scheme val="minor"/>
      </rPr>
      <t xml:space="preserve"> :</t>
    </r>
  </si>
  <si>
    <r>
      <t xml:space="preserve">Si vous voulez vérifier si une plage de cellules contient des erreurs, vous pouvez utiliser une combinaison de </t>
    </r>
    <r>
      <rPr>
        <sz val="10"/>
        <color theme="1"/>
        <rFont val="Arial Unicode MS"/>
      </rPr>
      <t>ESTERREUR</t>
    </r>
    <r>
      <rPr>
        <sz val="11"/>
        <color theme="1"/>
        <rFont val="Calibri"/>
        <family val="2"/>
        <scheme val="minor"/>
      </rPr>
      <t xml:space="preserve"> ou </t>
    </r>
    <r>
      <rPr>
        <sz val="10"/>
        <color theme="1"/>
        <rFont val="Arial Unicode MS"/>
      </rPr>
      <t>ESTERR()</t>
    </r>
    <r>
      <rPr>
        <sz val="11"/>
        <color theme="1"/>
        <rFont val="Calibri"/>
        <family val="2"/>
        <scheme val="minor"/>
      </rPr>
      <t xml:space="preserve"> avec d'autres formules pour créer un indicateur.</t>
    </r>
  </si>
  <si>
    <r>
      <t xml:space="preserve">2. Utilisation de la fonction </t>
    </r>
    <r>
      <rPr>
        <b/>
        <sz val="10"/>
        <color theme="1"/>
        <rFont val="Arial Unicode MS"/>
      </rPr>
      <t>ESTERREUR</t>
    </r>
    <r>
      <rPr>
        <b/>
        <sz val="13.5"/>
        <color theme="1"/>
        <rFont val="Calibri"/>
        <family val="2"/>
        <scheme val="minor"/>
      </rPr>
      <t xml:space="preserve"> ou </t>
    </r>
    <r>
      <rPr>
        <b/>
        <sz val="10"/>
        <color theme="1"/>
        <rFont val="Arial Unicode MS"/>
      </rPr>
      <t>ESTERR()</t>
    </r>
  </si>
  <si>
    <r>
      <t xml:space="preserve">Cliquez sur </t>
    </r>
    <r>
      <rPr>
        <b/>
        <sz val="10"/>
        <color theme="1"/>
        <rFont val="Arial Unicode MS"/>
      </rPr>
      <t>Vérification des erreurs</t>
    </r>
    <r>
      <rPr>
        <sz val="11"/>
        <color theme="1"/>
        <rFont val="Calibri"/>
        <family val="2"/>
        <scheme val="minor"/>
      </rPr>
      <t xml:space="preserve"> : Excel vérifiera automatiquement toutes les formules de la feuille de calcul et vous avertira des erreurs potentielles.</t>
    </r>
  </si>
  <si>
    <r>
      <t xml:space="preserve">Allez dans l'onglet </t>
    </r>
    <r>
      <rPr>
        <b/>
        <sz val="10"/>
        <color theme="1"/>
        <rFont val="Arial Unicode MS"/>
      </rPr>
      <t>Formules</t>
    </r>
    <r>
      <rPr>
        <sz val="11"/>
        <color theme="1"/>
        <rFont val="Calibri"/>
        <family val="2"/>
        <scheme val="minor"/>
      </rPr>
      <t xml:space="preserve"> du ruban Excel.</t>
    </r>
  </si>
  <si>
    <r>
      <t>3. Vérifier toutes les erreurs à la fois</t>
    </r>
    <r>
      <rPr>
        <sz val="11"/>
        <color theme="1"/>
        <rFont val="Calibri"/>
        <family val="2"/>
        <scheme val="minor"/>
      </rPr>
      <t xml:space="preserve"> :</t>
    </r>
  </si>
  <si>
    <r>
      <t>Cliquez sur l'icône d'avertissement</t>
    </r>
    <r>
      <rPr>
        <sz val="11"/>
        <color theme="1"/>
        <rFont val="Calibri"/>
        <family val="2"/>
        <scheme val="minor"/>
      </rPr>
      <t xml:space="preserve"> qui apparaît pour voir les options disponibles pour corriger ou ignorer l'erreur.</t>
    </r>
  </si>
  <si>
    <r>
      <t>Sélectionnez la cellule avec le triangle vert</t>
    </r>
    <r>
      <rPr>
        <sz val="11"/>
        <color theme="1"/>
        <rFont val="Calibri"/>
        <family val="2"/>
        <scheme val="minor"/>
      </rPr>
      <t>.</t>
    </r>
  </si>
  <si>
    <t>Pour vérifier ces erreurs :</t>
  </si>
  <si>
    <t>Les cellules qui peuvent contenir des erreurs potentielles (comme des références incorrectes) auront un petit triangle vert dans le coin supérieur gauche.</t>
  </si>
  <si>
    <r>
      <t>2. Vérification des erreurs avec des triangles verts</t>
    </r>
    <r>
      <rPr>
        <sz val="11"/>
        <color theme="1"/>
        <rFont val="Calibri"/>
        <family val="2"/>
        <scheme val="minor"/>
      </rPr>
      <t xml:space="preserve"> :</t>
    </r>
  </si>
  <si>
    <r>
      <t xml:space="preserve">Les erreurs dans les formules, telles que </t>
    </r>
    <r>
      <rPr>
        <sz val="10"/>
        <color theme="1"/>
        <rFont val="Arial Unicode MS"/>
      </rPr>
      <t>#DIV/0!</t>
    </r>
    <r>
      <rPr>
        <sz val="11"/>
        <color theme="1"/>
        <rFont val="Calibri"/>
        <family val="2"/>
        <scheme val="minor"/>
      </rPr>
      <t xml:space="preserve">, </t>
    </r>
    <r>
      <rPr>
        <sz val="10"/>
        <color theme="1"/>
        <rFont val="Arial Unicode MS"/>
      </rPr>
      <t>#N/A</t>
    </r>
    <r>
      <rPr>
        <sz val="11"/>
        <color theme="1"/>
        <rFont val="Calibri"/>
        <family val="2"/>
        <scheme val="minor"/>
      </rPr>
      <t xml:space="preserve">, </t>
    </r>
    <r>
      <rPr>
        <sz val="10"/>
        <color theme="1"/>
        <rFont val="Arial Unicode MS"/>
      </rPr>
      <t>#REF!</t>
    </r>
    <r>
      <rPr>
        <sz val="11"/>
        <color theme="1"/>
        <rFont val="Calibri"/>
        <family val="2"/>
        <scheme val="minor"/>
      </rPr>
      <t>, etc., apparaissent automatiquement dans les cellules concernées.</t>
    </r>
  </si>
  <si>
    <r>
      <t>1. Afficher les erreurs dans les cellules</t>
    </r>
    <r>
      <rPr>
        <sz val="11"/>
        <color theme="1"/>
        <rFont val="Calibri"/>
        <family val="2"/>
        <scheme val="minor"/>
      </rPr>
      <t xml:space="preserve"> :</t>
    </r>
  </si>
  <si>
    <t>Excel dispose d'un outil intégré qui peut vérifier les erreurs dans les formules de votre feuille de calcul :</t>
  </si>
  <si>
    <t>1. Utilisation de la vérification des erreurs intégrée d'Excel</t>
  </si>
  <si>
    <t>allant de la vérification manuelle à l'utilisation de fonctionnalités intégrées pour identifier les erreurs potentielles. Voici comment procéder :</t>
  </si>
  <si>
    <t xml:space="preserve">Pour vérifier si toutes les formules dans une plage de cellules sont correctes dans Excel, vous pouvez utiliser plusieurs méthodes, </t>
  </si>
  <si>
    <t>comment vérifier si toutes les formules sont correctes dans une plage</t>
  </si>
  <si>
    <t>Cela vous aide à comprendre comment les données sont liées et utilisées dans vos feuilles de calcul Excel.</t>
  </si>
  <si>
    <t xml:space="preserve">vérifier les erreurs dans les liaisons, ou même pour gérer les liaisons externes. </t>
  </si>
  <si>
    <t xml:space="preserve">Ces méthodes vous permettent de vérifier les liaisons des plages de différentes manières, que ce soit pour voir si une plage est utilisée ailleurs, </t>
  </si>
  <si>
    <r>
      <t xml:space="preserve">Accédez à </t>
    </r>
    <r>
      <rPr>
        <b/>
        <sz val="10"/>
        <color theme="1"/>
        <rFont val="Arial Unicode MS"/>
      </rPr>
      <t>Données</t>
    </r>
    <r>
      <rPr>
        <b/>
        <sz val="11"/>
        <color theme="1"/>
        <rFont val="Calibri"/>
        <family val="2"/>
        <scheme val="minor"/>
      </rPr>
      <t xml:space="preserve"> &gt; </t>
    </r>
    <r>
      <rPr>
        <b/>
        <sz val="10"/>
        <color theme="1"/>
        <rFont val="Arial Unicode MS"/>
      </rPr>
      <t>Éditer les liaisons</t>
    </r>
    <r>
      <rPr>
        <sz val="11"/>
        <color theme="1"/>
        <rFont val="Calibri"/>
        <family val="2"/>
        <scheme val="minor"/>
      </rPr>
      <t xml:space="preserve"> : Cela vous permet de voir toutes les liaisons externes dans votre classeur et de gérer ces connexions.</t>
    </r>
  </si>
  <si>
    <t>Éditer les liaisons</t>
  </si>
  <si>
    <t>Si vous souhaitez vérifier les liaisons externes (c'est-à-dire les références à d'autres classeurs), vous pouvez utiliser :</t>
  </si>
  <si>
    <t>4. Vérifier les liaisons externes</t>
  </si>
  <si>
    <r>
      <t xml:space="preserve">Cliquez sur </t>
    </r>
    <r>
      <rPr>
        <b/>
        <sz val="10"/>
        <color theme="1"/>
        <rFont val="Arial Unicode MS"/>
      </rPr>
      <t>Formules</t>
    </r>
    <r>
      <rPr>
        <b/>
        <sz val="11"/>
        <color theme="1"/>
        <rFont val="Calibri"/>
        <family val="2"/>
        <scheme val="minor"/>
      </rPr>
      <t xml:space="preserve"> &gt; </t>
    </r>
    <r>
      <rPr>
        <b/>
        <sz val="10"/>
        <color theme="1"/>
        <rFont val="Arial Unicode MS"/>
      </rPr>
      <t>Suivre les antécédents</t>
    </r>
    <r>
      <rPr>
        <b/>
        <sz val="11"/>
        <color theme="1"/>
        <rFont val="Calibri"/>
        <family val="2"/>
        <scheme val="minor"/>
      </rPr>
      <t xml:space="preserve"> ou </t>
    </r>
    <r>
      <rPr>
        <b/>
        <sz val="10"/>
        <color theme="1"/>
        <rFont val="Arial Unicode MS"/>
      </rPr>
      <t>Suivre les dépendants</t>
    </r>
    <r>
      <rPr>
        <sz val="11"/>
        <color theme="1"/>
        <rFont val="Calibri"/>
        <family val="2"/>
        <scheme val="minor"/>
      </rPr>
      <t xml:space="preserve"> : Cela montre les liens entre les cellules sélectionnées et d'autres cellules dans votre classeur.</t>
    </r>
  </si>
  <si>
    <r>
      <t>Sélectionnez la cellule ou la plage de cellules</t>
    </r>
    <r>
      <rPr>
        <sz val="11"/>
        <color theme="1"/>
        <rFont val="Calibri"/>
        <family val="2"/>
        <scheme val="minor"/>
      </rPr>
      <t>.</t>
    </r>
  </si>
  <si>
    <r>
      <t>2. Utiliser "Vérification des dépendances"</t>
    </r>
    <r>
      <rPr>
        <sz val="11"/>
        <color theme="1"/>
        <rFont val="Calibri"/>
        <family val="2"/>
        <scheme val="minor"/>
      </rPr>
      <t xml:space="preserve"> :</t>
    </r>
  </si>
  <si>
    <r>
      <t xml:space="preserve">Cliquez sur </t>
    </r>
    <r>
      <rPr>
        <b/>
        <sz val="10"/>
        <color theme="1"/>
        <rFont val="Arial Unicode MS"/>
      </rPr>
      <t>Gestionnaire de noms</t>
    </r>
    <r>
      <rPr>
        <sz val="11"/>
        <color theme="1"/>
        <rFont val="Calibri"/>
        <family val="2"/>
        <scheme val="minor"/>
      </rPr>
      <t xml:space="preserve"> : Vous pouvez voir ici les plages nommées et vérifier si elles sont utilisées correctement dans votre classeur.</t>
    </r>
  </si>
  <si>
    <r>
      <t xml:space="preserve">Accédez à l'onglet </t>
    </r>
    <r>
      <rPr>
        <b/>
        <sz val="10"/>
        <color theme="1"/>
        <rFont val="Arial Unicode MS"/>
      </rPr>
      <t>Formules</t>
    </r>
    <r>
      <rPr>
        <sz val="11"/>
        <color theme="1"/>
        <rFont val="Calibri"/>
        <family val="2"/>
        <scheme val="minor"/>
      </rPr>
      <t>.</t>
    </r>
  </si>
  <si>
    <r>
      <t>1. Utiliser "Gestionnaire de noms"</t>
    </r>
    <r>
      <rPr>
        <sz val="11"/>
        <color theme="1"/>
        <rFont val="Calibri"/>
        <family val="2"/>
        <scheme val="minor"/>
      </rPr>
      <t xml:space="preserve"> :</t>
    </r>
  </si>
  <si>
    <t>Vous pouvez également utiliser les outils intégrés d'Excel pour vérifier les liaisons :</t>
  </si>
  <si>
    <t>3. Suivre les liaisons à l'aide des outils Excel</t>
  </si>
  <si>
    <t>SI(ESTERREUR(SOMME(A1:A10)); "Erreur de liaison"; "Aucune erreur")</t>
  </si>
  <si>
    <t>Si vous souhaitez vérifier s'il y a des erreurs dans une plage spécifique qui pourraient indiquer un problème avec les liaisons, vous pouvez utiliser une formule comme celle-ci :</t>
  </si>
  <si>
    <r>
      <t xml:space="preserve">2. Utilisation de la fonction </t>
    </r>
    <r>
      <rPr>
        <b/>
        <sz val="10"/>
        <color theme="1"/>
        <rFont val="Arial Unicode MS"/>
      </rPr>
      <t>ESTERREUR</t>
    </r>
    <r>
      <rPr>
        <b/>
        <sz val="13.5"/>
        <color theme="1"/>
        <rFont val="Calibri"/>
        <family val="2"/>
        <scheme val="minor"/>
      </rPr>
      <t xml:space="preserve"> pour vérifier les liaisons</t>
    </r>
  </si>
  <si>
    <t>Cela renvoie le contenu de la plage nommée, et vous pouvez observer si la formule est utilisée ou liée à une autre plage.</t>
  </si>
  <si>
    <t>INDIRECT("Données")</t>
  </si>
  <si>
    <r>
      <t xml:space="preserve">Supposons que vous avez une plage nommée </t>
    </r>
    <r>
      <rPr>
        <sz val="10"/>
        <color theme="1"/>
        <rFont val="Arial Unicode MS"/>
      </rPr>
      <t>Données</t>
    </r>
    <r>
      <rPr>
        <sz val="11"/>
        <color theme="1"/>
        <rFont val="Calibri"/>
        <family val="2"/>
        <scheme val="minor"/>
      </rPr>
      <t xml:space="preserve"> (par exemple, </t>
    </r>
    <r>
      <rPr>
        <sz val="10"/>
        <color theme="1"/>
        <rFont val="Arial Unicode MS"/>
      </rPr>
      <t>A1:A10</t>
    </r>
    <r>
      <rPr>
        <sz val="11"/>
        <color theme="1"/>
        <rFont val="Calibri"/>
        <family val="2"/>
        <scheme val="minor"/>
      </rPr>
      <t>), et vous voulez vérifier si une autre cellule utilise cette plage. Vous pouvez utiliser :</t>
    </r>
  </si>
  <si>
    <t>Exemple :</t>
  </si>
  <si>
    <r>
      <t xml:space="preserve">Si vous souhaitez vérifier dynamiquement si une plage donnée est utilisée ailleurs dans votre feuille de calcul ou dans d'autres formules, vous pouvez utiliser la fonction </t>
    </r>
    <r>
      <rPr>
        <sz val="10"/>
        <color theme="1"/>
        <rFont val="Arial Unicode MS"/>
      </rPr>
      <t>INDIRECT</t>
    </r>
    <r>
      <rPr>
        <sz val="11"/>
        <color theme="1"/>
        <rFont val="Calibri"/>
        <family val="2"/>
        <scheme val="minor"/>
      </rPr>
      <t>.</t>
    </r>
  </si>
  <si>
    <t>1. Utilisation de la fonction INDIRECT</t>
  </si>
  <si>
    <t>Voici comment vous pouvez le faire à l'aide des fonctionnalités d'Excel :</t>
  </si>
  <si>
    <t xml:space="preserve">Pour vérifier les liaisons des plages dans Excel, c'est-à-dire pour identifier si une cellule ou une plage de cellules est liée à une autre plage, vous pouvez utiliser plusieurs méthodes. </t>
  </si>
  <si>
    <t>formule pour vérifier les liaisons des plages</t>
  </si>
  <si>
    <t>Ces méthodes vous permettent de suivre et de gérer les dépendances dans vos feuilles de calcul Excel.</t>
  </si>
  <si>
    <t xml:space="preserve">Si vous avez besoin d'une solution automatisée, vous pouvez utiliser une macro VBA pour lister les dépendants des cellules. </t>
  </si>
  <si>
    <t xml:space="preserve">Avec l'outil intégré "Suivre les dépendants" d'Excel, vous pouvez facilement visualiser les dépendances entre les cellules. </t>
  </si>
  <si>
    <t>Une boîte de message apparaîtra avec les adresses des cellules dépendantes.</t>
  </si>
  <si>
    <r>
      <t xml:space="preserve">Revenez à l'éditeur VBA et appuyez sur </t>
    </r>
    <r>
      <rPr>
        <sz val="12"/>
        <color theme="1"/>
        <rFont val="Arial Unicode MS"/>
      </rPr>
      <t>F5</t>
    </r>
    <r>
      <rPr>
        <sz val="12"/>
        <color theme="1"/>
        <rFont val="Calibri"/>
        <family val="2"/>
        <scheme val="minor"/>
      </rPr>
      <t xml:space="preserve"> ou allez dans </t>
    </r>
    <r>
      <rPr>
        <sz val="12"/>
        <color theme="1"/>
        <rFont val="Arial Unicode MS"/>
      </rPr>
      <t>Exécution</t>
    </r>
    <r>
      <rPr>
        <sz val="12"/>
        <color theme="1"/>
        <rFont val="Calibri"/>
        <family val="2"/>
        <scheme val="minor"/>
      </rPr>
      <t xml:space="preserve"> &gt; </t>
    </r>
    <r>
      <rPr>
        <sz val="12"/>
        <color theme="1"/>
        <rFont val="Arial Unicode MS"/>
      </rPr>
      <t>Exécuter Sub/UserForm</t>
    </r>
    <r>
      <rPr>
        <sz val="12"/>
        <color theme="1"/>
        <rFont val="Calibri"/>
        <family val="2"/>
        <scheme val="minor"/>
      </rPr>
      <t xml:space="preserve"> pour exécuter la macro.</t>
    </r>
  </si>
  <si>
    <t>Sélectionnez une cellule dans votre feuille de calcul Excel.</t>
  </si>
  <si>
    <r>
      <t>4. Exécuter la macro</t>
    </r>
    <r>
      <rPr>
        <sz val="12"/>
        <color theme="1"/>
        <rFont val="Calibri"/>
        <family val="2"/>
        <scheme val="minor"/>
      </rPr>
      <t xml:space="preserve"> :</t>
    </r>
  </si>
  <si>
    <t>Collez le code de la macro ci-dessus dans le module.</t>
  </si>
  <si>
    <r>
      <t>3. Coller le code VBA</t>
    </r>
    <r>
      <rPr>
        <sz val="12"/>
        <color theme="1"/>
        <rFont val="Calibri"/>
        <family val="2"/>
        <scheme val="minor"/>
      </rPr>
      <t xml:space="preserve"> :</t>
    </r>
  </si>
  <si>
    <r>
      <t xml:space="preserve">Dans le menu, cliquez sur </t>
    </r>
    <r>
      <rPr>
        <sz val="12"/>
        <color theme="1"/>
        <rFont val="Arial Unicode MS"/>
      </rPr>
      <t>Insertion</t>
    </r>
    <r>
      <rPr>
        <sz val="12"/>
        <color theme="1"/>
        <rFont val="Calibri"/>
        <family val="2"/>
        <scheme val="minor"/>
      </rPr>
      <t xml:space="preserve"> &gt; </t>
    </r>
    <r>
      <rPr>
        <sz val="12"/>
        <color theme="1"/>
        <rFont val="Arial Unicode MS"/>
      </rPr>
      <t>Module</t>
    </r>
    <r>
      <rPr>
        <sz val="12"/>
        <color theme="1"/>
        <rFont val="Calibri"/>
        <family val="2"/>
        <scheme val="minor"/>
      </rPr>
      <t>.</t>
    </r>
  </si>
  <si>
    <r>
      <t>2. Insérer un nouveau module</t>
    </r>
    <r>
      <rPr>
        <sz val="12"/>
        <color theme="1"/>
        <rFont val="Calibri"/>
        <family val="2"/>
        <scheme val="minor"/>
      </rPr>
      <t xml:space="preserve"> :</t>
    </r>
  </si>
  <si>
    <r>
      <t xml:space="preserve">Appuyez sur </t>
    </r>
    <r>
      <rPr>
        <sz val="12"/>
        <color theme="1"/>
        <rFont val="Arial Unicode MS"/>
      </rPr>
      <t>Alt + F11</t>
    </r>
    <r>
      <rPr>
        <sz val="12"/>
        <color theme="1"/>
        <rFont val="Calibri"/>
        <family val="2"/>
        <scheme val="minor"/>
      </rPr>
      <t xml:space="preserve"> pour ouvrir l'éditeur VBA.</t>
    </r>
  </si>
  <si>
    <r>
      <t>1. Accéder à l'éditeur VBA</t>
    </r>
    <r>
      <rPr>
        <sz val="12"/>
        <color theme="1"/>
        <rFont val="Calibri"/>
        <family val="2"/>
        <scheme val="minor"/>
      </rPr>
      <t xml:space="preserve"> :</t>
    </r>
  </si>
  <si>
    <t>Instructions pour utiliser la macro :</t>
  </si>
  <si>
    <t xml:space="preserve">    MsgBox sortie</t>
  </si>
  <si>
    <t xml:space="preserve">        sortie = "Aucun dépendant trouvé."</t>
  </si>
  <si>
    <t xml:space="preserve">        Next cell</t>
  </si>
  <si>
    <t xml:space="preserve">            sortie = sortie &amp; cell.Address &amp; vbCrLf</t>
  </si>
  <si>
    <t xml:space="preserve">        For Each cell In dépendants</t>
  </si>
  <si>
    <t xml:space="preserve">    If Not dépendants Is Nothing Then</t>
  </si>
  <si>
    <t xml:space="preserve">    On Error GoTo 0</t>
  </si>
  <si>
    <t xml:space="preserve">    Set dépendants = c.DirectDependents</t>
  </si>
  <si>
    <t xml:space="preserve">    On Error Resume Next</t>
  </si>
  <si>
    <t xml:space="preserve">    Set c = Selection</t>
  </si>
  <si>
    <t xml:space="preserve">    ' Sélectionnez la cellule que vous souhaitez vérifier</t>
  </si>
  <si>
    <t xml:space="preserve">    Dim sortie As String</t>
  </si>
  <si>
    <t xml:space="preserve">    Dim dépendants As Range</t>
  </si>
  <si>
    <t xml:space="preserve">    Dim c As Range</t>
  </si>
  <si>
    <t>Sub ListerDépendants()</t>
  </si>
  <si>
    <t>Macro VBA pour identifier les dépendants d'une cellule :</t>
  </si>
  <si>
    <t>Excel ne propose pas de formule directe pour identifier les dépendants d'une cellule, mais voici une macro simple qui peut vous aider à identifier les dépendants :</t>
  </si>
  <si>
    <t xml:space="preserve">Si vous souhaitez utiliser une formule pour suivre les dépendants, vous pouvez créer une liste de dépendants en utilisant les outils de VBA (Visual Basic for Applications). </t>
  </si>
  <si>
    <t>Utilisation d'une Formule pour Identifier les Dépendants</t>
  </si>
  <si>
    <r>
      <t xml:space="preserve">Continuer à cliquer sur </t>
    </r>
    <r>
      <rPr>
        <b/>
        <sz val="12"/>
        <color theme="1"/>
        <rFont val="Arial Unicode MS"/>
      </rPr>
      <t>Suivre les dépendants</t>
    </r>
    <r>
      <rPr>
        <sz val="12"/>
        <color theme="1"/>
        <rFont val="Calibri"/>
        <family val="2"/>
        <scheme val="minor"/>
      </rPr>
      <t xml:space="preserve"> pour explorer les dépendances multiples, jusqu'aux cellules finales.</t>
    </r>
  </si>
  <si>
    <r>
      <t>3. Naviguer à travers les dépendants</t>
    </r>
    <r>
      <rPr>
        <sz val="12"/>
        <color theme="1"/>
        <rFont val="Calibri"/>
        <family val="2"/>
        <scheme val="minor"/>
      </rPr>
      <t xml:space="preserve"> :</t>
    </r>
  </si>
  <si>
    <r>
      <t xml:space="preserve">Cliquer sur </t>
    </r>
    <r>
      <rPr>
        <b/>
        <sz val="12"/>
        <color theme="1"/>
        <rFont val="Arial Unicode MS"/>
      </rPr>
      <t>Suivre les dépendants</t>
    </r>
    <r>
      <rPr>
        <sz val="12"/>
        <color theme="1"/>
        <rFont val="Calibri"/>
        <family val="2"/>
        <scheme val="minor"/>
      </rPr>
      <t xml:space="preserve"> : Excel affichera les flèches pour toutes les cellules qui dépendent de cette plage.</t>
    </r>
  </si>
  <si>
    <r>
      <t>Sélectionner la plage</t>
    </r>
    <r>
      <rPr>
        <sz val="12"/>
        <color theme="1"/>
        <rFont val="Calibri"/>
        <family val="2"/>
        <scheme val="minor"/>
      </rPr>
      <t xml:space="preserve"> de cellules (ex. </t>
    </r>
    <r>
      <rPr>
        <sz val="12"/>
        <color theme="1"/>
        <rFont val="Arial Unicode MS"/>
      </rPr>
      <t>A1:A10</t>
    </r>
    <r>
      <rPr>
        <sz val="12"/>
        <color theme="1"/>
        <rFont val="Calibri"/>
        <family val="2"/>
        <scheme val="minor"/>
      </rPr>
      <t>).</t>
    </r>
  </si>
  <si>
    <r>
      <t>2. Suivre les dépendants pour une plage</t>
    </r>
    <r>
      <rPr>
        <sz val="12"/>
        <color theme="1"/>
        <rFont val="Calibri"/>
        <family val="2"/>
        <scheme val="minor"/>
      </rPr>
      <t xml:space="preserve"> :</t>
    </r>
  </si>
  <si>
    <r>
      <t xml:space="preserve">Cliquer sur </t>
    </r>
    <r>
      <rPr>
        <b/>
        <sz val="12"/>
        <color theme="1"/>
        <rFont val="Arial Unicode MS"/>
      </rPr>
      <t>Suivre les dépendants</t>
    </r>
    <r>
      <rPr>
        <sz val="12"/>
        <color theme="1"/>
        <rFont val="Calibri"/>
        <family val="2"/>
        <scheme val="minor"/>
      </rPr>
      <t xml:space="preserve"> : Cela affichera des flèches qui pointent vers les cellules qui dépendent de la cellule sélectionnée.</t>
    </r>
  </si>
  <si>
    <r>
      <t xml:space="preserve">Aller dans l'onglet </t>
    </r>
    <r>
      <rPr>
        <b/>
        <sz val="12"/>
        <color theme="1"/>
        <rFont val="Arial Unicode MS"/>
      </rPr>
      <t>Formules</t>
    </r>
    <r>
      <rPr>
        <sz val="12"/>
        <color theme="1"/>
        <rFont val="Calibri"/>
        <family val="2"/>
        <scheme val="minor"/>
      </rPr>
      <t xml:space="preserve"> du ruban Excel.</t>
    </r>
  </si>
  <si>
    <r>
      <t>Sélectionner la cellule</t>
    </r>
    <r>
      <rPr>
        <sz val="12"/>
        <color theme="1"/>
        <rFont val="Calibri"/>
        <family val="2"/>
        <scheme val="minor"/>
      </rPr>
      <t xml:space="preserve"> dont vous souhaitez voir les dépendants.</t>
    </r>
  </si>
  <si>
    <r>
      <t>1. Utiliser l'outil "Suivi des dépendances"</t>
    </r>
    <r>
      <rPr>
        <sz val="12"/>
        <color theme="1"/>
        <rFont val="Calibri"/>
        <family val="2"/>
        <scheme val="minor"/>
      </rPr>
      <t xml:space="preserve"> :</t>
    </r>
  </si>
  <si>
    <t>Utilisation des Flèches de Dépendances (Outil intégré d'Excel)</t>
  </si>
  <si>
    <t>et formules pour visualiser et gérer les dépendances entre les cellules. Voici comment vous pouvez suivre les dépendants des plages :</t>
  </si>
  <si>
    <t xml:space="preserve">Pour suivre les dépendants des plages dans Excel, vous pouvez utiliser une combinaison de fonctionnalités intégrées </t>
  </si>
  <si>
    <t>Vous pouvez ajuster les noms des feuilles en fonction de vos besoins.</t>
  </si>
  <si>
    <t xml:space="preserve">Cette macro compare deux feuilles dans un classeur et met en surbrillance les différences, vous permettant de voir rapidement où les valeurs diffèrent entre les deux feuilles. </t>
  </si>
  <si>
    <r>
      <t xml:space="preserve">6. Appuyez sur </t>
    </r>
    <r>
      <rPr>
        <sz val="10"/>
        <color theme="1"/>
        <rFont val="Arial Unicode MS"/>
      </rPr>
      <t>Alt + F8</t>
    </r>
    <r>
      <rPr>
        <sz val="11"/>
        <color theme="1"/>
        <rFont val="Calibri"/>
        <family val="2"/>
        <scheme val="minor"/>
      </rPr>
      <t xml:space="preserve"> pour ouvrir la fenêtre </t>
    </r>
    <r>
      <rPr>
        <sz val="10"/>
        <color theme="1"/>
        <rFont val="Arial Unicode MS"/>
      </rPr>
      <t>Macro</t>
    </r>
    <r>
      <rPr>
        <sz val="11"/>
        <color theme="1"/>
        <rFont val="Calibri"/>
        <family val="2"/>
        <scheme val="minor"/>
      </rPr>
      <t xml:space="preserve">, sélectionnez </t>
    </r>
    <r>
      <rPr>
        <sz val="10"/>
        <color theme="1"/>
        <rFont val="Arial Unicode MS"/>
      </rPr>
      <t>ComparerFeuilles</t>
    </r>
    <r>
      <rPr>
        <sz val="11"/>
        <color theme="1"/>
        <rFont val="Calibri"/>
        <family val="2"/>
        <scheme val="minor"/>
      </rPr>
      <t xml:space="preserve">, puis cliquez sur </t>
    </r>
    <r>
      <rPr>
        <sz val="10"/>
        <color theme="1"/>
        <rFont val="Arial Unicode MS"/>
      </rPr>
      <t>Exécuter</t>
    </r>
    <r>
      <rPr>
        <sz val="11"/>
        <color theme="1"/>
        <rFont val="Calibri"/>
        <family val="2"/>
        <scheme val="minor"/>
      </rPr>
      <t>.</t>
    </r>
  </si>
  <si>
    <t>5. Fermez l'éditeur VBA et retournez dans Excel.</t>
  </si>
  <si>
    <r>
      <t>MsgBox</t>
    </r>
    <r>
      <rPr>
        <sz val="11"/>
        <color theme="1"/>
        <rFont val="Calibri"/>
        <family val="2"/>
        <scheme val="minor"/>
      </rPr>
      <t xml:space="preserve"> : affiche le nombre de différences trouvées ou indique que les feuilles sont identiques.</t>
    </r>
  </si>
  <si>
    <r>
      <t>Cell1.Interior.Color = vbYellow</t>
    </r>
    <r>
      <rPr>
        <sz val="11"/>
        <color theme="1"/>
        <rFont val="Calibri"/>
        <family val="2"/>
        <scheme val="minor"/>
      </rPr>
      <t xml:space="preserve"> et </t>
    </r>
    <r>
      <rPr>
        <b/>
        <sz val="11"/>
        <color theme="1"/>
        <rFont val="Calibri"/>
        <family val="2"/>
        <scheme val="minor"/>
      </rPr>
      <t>Cell2.Interior.Color = vbYellow</t>
    </r>
    <r>
      <rPr>
        <sz val="11"/>
        <color theme="1"/>
        <rFont val="Calibri"/>
        <family val="2"/>
        <scheme val="minor"/>
      </rPr>
      <t xml:space="preserve"> : met en surbrillance les cellules différentes en jaune.</t>
    </r>
  </si>
  <si>
    <r>
      <t>DiffCount</t>
    </r>
    <r>
      <rPr>
        <sz val="11"/>
        <color theme="1"/>
        <rFont val="Calibri"/>
        <family val="2"/>
        <scheme val="minor"/>
      </rPr>
      <t xml:space="preserve"> : compte le nombre de différences trouvées.</t>
    </r>
  </si>
  <si>
    <r>
      <t>Boucle For</t>
    </r>
    <r>
      <rPr>
        <sz val="11"/>
        <color theme="1"/>
        <rFont val="Calibri"/>
        <family val="2"/>
        <scheme val="minor"/>
      </rPr>
      <t xml:space="preserve"> : parcourt chaque cellule dans les feuilles et compare les valeurs.</t>
    </r>
  </si>
  <si>
    <r>
      <t>MaxRow</t>
    </r>
    <r>
      <rPr>
        <sz val="11"/>
        <color theme="1"/>
        <rFont val="Calibri"/>
        <family val="2"/>
        <scheme val="minor"/>
      </rPr>
      <t xml:space="preserve"> et </t>
    </r>
    <r>
      <rPr>
        <b/>
        <sz val="11"/>
        <color theme="1"/>
        <rFont val="Calibri"/>
        <family val="2"/>
        <scheme val="minor"/>
      </rPr>
      <t>MaxCol</t>
    </r>
    <r>
      <rPr>
        <sz val="11"/>
        <color theme="1"/>
        <rFont val="Calibri"/>
        <family val="2"/>
        <scheme val="minor"/>
      </rPr>
      <t xml:space="preserve"> : déterminent la dernière ligne et colonne utilisée dans chaque feuille pour limiter la comparaison aux cellules utilisées.</t>
    </r>
  </si>
  <si>
    <r>
      <t>ws1</t>
    </r>
    <r>
      <rPr>
        <sz val="11"/>
        <color theme="1"/>
        <rFont val="Calibri"/>
        <family val="2"/>
        <scheme val="minor"/>
      </rPr>
      <t xml:space="preserve"> et </t>
    </r>
    <r>
      <rPr>
        <b/>
        <sz val="11"/>
        <color theme="1"/>
        <rFont val="Calibri"/>
        <family val="2"/>
        <scheme val="minor"/>
      </rPr>
      <t>ws2</t>
    </r>
    <r>
      <rPr>
        <sz val="11"/>
        <color theme="1"/>
        <rFont val="Calibri"/>
        <family val="2"/>
        <scheme val="minor"/>
      </rPr>
      <t xml:space="preserve"> : définissez les deux feuilles à comparer. Remplacez "Feuille1" et "Feuille2" par les noms des feuilles que vous souhaitez comparer.</t>
    </r>
  </si>
  <si>
    <t>Explication du code :</t>
  </si>
  <si>
    <t xml:space="preserve">        MsgBox DiffCount &amp; " différences trouvées", vbExclamation, "Résultat de la comparaison"</t>
  </si>
  <si>
    <t xml:space="preserve">        MsgBox "Les feuilles sont identiques", vbInformation, "Résultat de la comparaison"</t>
  </si>
  <si>
    <t xml:space="preserve">    If DiffCount = 0 Then</t>
  </si>
  <si>
    <t xml:space="preserve">    ' Résultats</t>
  </si>
  <si>
    <t xml:space="preserve">    Next i</t>
  </si>
  <si>
    <t xml:space="preserve">        Next j</t>
  </si>
  <si>
    <t xml:space="preserve">                Cell2.Interior.Color = vbYellow</t>
  </si>
  <si>
    <t xml:space="preserve">                Cell1.Interior.Color = vbYellow</t>
  </si>
  <si>
    <t xml:space="preserve">                DiffCount = DiffCount + 1</t>
  </si>
  <si>
    <t xml:space="preserve">            If Cell1.Value &lt;&gt; Cell2.Value Then</t>
  </si>
  <si>
    <t xml:space="preserve">            Set Cell2 = ws2.Cells(i, j)</t>
  </si>
  <si>
    <t xml:space="preserve">            Set Cell1 = ws1.Cells(i, j)</t>
  </si>
  <si>
    <t xml:space="preserve">        For j = 1 To MaxCol</t>
  </si>
  <si>
    <t xml:space="preserve">    For i = 1 To MaxRow</t>
  </si>
  <si>
    <t xml:space="preserve">    ' Boucle à travers chaque cellule pour comparer</t>
  </si>
  <si>
    <t xml:space="preserve">    DiffCount = 0</t>
  </si>
  <si>
    <t xml:space="preserve">    MaxCol = Application.WorksheetFunction.Max(ws1.Cells(1, ws1.Columns.Count).End(xlToLeft).Column, ws2.Cells(1, ws2.Columns.Count).End(xlToLeft).Column)</t>
  </si>
  <si>
    <t xml:space="preserve">    MaxRow = Application.WorksheetFunction.Max(ws1.Cells(ws1.Rows.Count, "A").End(xlUp).Row, ws2.Cells(ws2.Rows.Count, "A").End(xlUp).Row)</t>
  </si>
  <si>
    <t xml:space="preserve">    ' Trouvez la dernière ligne et colonne utilisée dans les deux feuilles</t>
  </si>
  <si>
    <t xml:space="preserve">    Set ws2 = ThisWorkbook.Sheets("Feuille2")</t>
  </si>
  <si>
    <t xml:space="preserve">    Set ws1 = ThisWorkbook.Sheets("Feuille1")</t>
  </si>
  <si>
    <t xml:space="preserve">    ' Définissez les deux feuilles à comparer</t>
  </si>
  <si>
    <t xml:space="preserve">    Dim MaxCol As Long</t>
  </si>
  <si>
    <t xml:space="preserve">    Dim MaxRow As Long</t>
  </si>
  <si>
    <t xml:space="preserve">    Dim DiffCount As Integer</t>
  </si>
  <si>
    <t xml:space="preserve">    Dim Cell2 As Range</t>
  </si>
  <si>
    <t xml:space="preserve">    Dim Cell1 As Range</t>
  </si>
  <si>
    <t xml:space="preserve">    Dim ws2 As Worksheet</t>
  </si>
  <si>
    <t xml:space="preserve">    Dim ws1 As Worksheet</t>
  </si>
  <si>
    <t>Sub ComparerFeuilles()</t>
  </si>
  <si>
    <t>4. Copiez et collez le code VBA suivant dans le module :</t>
  </si>
  <si>
    <r>
      <t xml:space="preserve">3. Cliquez sur </t>
    </r>
    <r>
      <rPr>
        <sz val="10"/>
        <color theme="1"/>
        <rFont val="Arial Unicode MS"/>
      </rPr>
      <t>Insertion</t>
    </r>
    <r>
      <rPr>
        <sz val="11"/>
        <color theme="1"/>
        <rFont val="Calibri"/>
        <family val="2"/>
        <scheme val="minor"/>
      </rPr>
      <t xml:space="preserve"> &gt; </t>
    </r>
    <r>
      <rPr>
        <sz val="10"/>
        <color theme="1"/>
        <rFont val="Arial Unicode MS"/>
      </rPr>
      <t>Module</t>
    </r>
    <r>
      <rPr>
        <sz val="11"/>
        <color theme="1"/>
        <rFont val="Calibri"/>
        <family val="2"/>
        <scheme val="minor"/>
      </rPr>
      <t xml:space="preserve"> pour insérer un nouveau module.</t>
    </r>
  </si>
  <si>
    <r>
      <t xml:space="preserve">2. Appuyez sur </t>
    </r>
    <r>
      <rPr>
        <sz val="10"/>
        <color theme="1"/>
        <rFont val="Arial Unicode MS"/>
      </rPr>
      <t>Alt + F11</t>
    </r>
    <r>
      <rPr>
        <sz val="11"/>
        <color theme="1"/>
        <rFont val="Calibri"/>
        <family val="2"/>
        <scheme val="minor"/>
      </rPr>
      <t xml:space="preserve"> pour ouvrir l'éditeur VBA.</t>
    </r>
  </si>
  <si>
    <t>Étapes :</t>
  </si>
  <si>
    <t xml:space="preserve">nous pouvons utiliser une macro VBA pour examiner les différences entre les cellules des feuilles spécifiées. </t>
  </si>
  <si>
    <t>ChatGPT</t>
  </si>
  <si>
    <t xml:space="preserve">Pour comparer deux feuilles différentes ou plus dans un classeur Excel, </t>
  </si>
  <si>
    <t>Auditez vos modèles financiers avec OAK et Inquire, je vous ai aussi fait la présentation du menu INQUIRE, qui vous donne accès à des statistiques beaucoup plus complètes.</t>
  </si>
  <si>
    <t xml:space="preserve">Le nouveau menu de STATISTIQUES DU CLASSEUR est somme toute intéressant pour avoir une vue d’ensemble mais dans l’article Excel: </t>
  </si>
  <si>
    <t>Obtenir des statistiques plus complètes de votre fichier Excel avec INQUIRE</t>
  </si>
  <si>
    <t>il devient impératif de répondre à cette question pour utiliser le fichier convenablement.</t>
  </si>
  <si>
    <t xml:space="preserve">Si vous avez des macros dans un fichier et que vous ne savez pas à quoi elles servent, </t>
  </si>
  <si>
    <t xml:space="preserve">pour voir combien de macros sont présentes ou mieux encore, en quoi elles consistent. </t>
  </si>
  <si>
    <t xml:space="preserve"> il est moins certain que ces usagers auront le réflexe d’ouvrir l’éditeur de codes VBA ou le menu de Macros </t>
  </si>
  <si>
    <t xml:space="preserve"> puisque le fichier sera alors enregistré sous format .xlsm et qu’un message d’activation de macros s’affichera à l’ouverture,</t>
  </si>
  <si>
    <t>S’il est évident pour la plupart des usagers qu’un fichier comprend au minimum une macro,</t>
  </si>
  <si>
    <t>Macros</t>
  </si>
  <si>
    <t>surtout si on a construit, avec ces données, des modèles qui n’observent pas les meilleures pratiques.</t>
  </si>
  <si>
    <t xml:space="preserve">Évidemment, plus il y a de connexions externes, plus la performance sera affectée lors de la mise à jour des données, </t>
  </si>
  <si>
    <t xml:space="preserve">Attention, ici, les statistiques concernent par exemple, les connexions effectuées via Power Query. </t>
  </si>
  <si>
    <t xml:space="preserve">Cette information est intéressante puisqu’on comprend rapidement à combien de sources externes se nourrit le fichier. </t>
  </si>
  <si>
    <t>Connexions externes</t>
  </si>
  <si>
    <t>il faudra aussi étudier la façon dont ils ont été construits et le nombre de filtres croisés.</t>
  </si>
  <si>
    <t xml:space="preserve">Il est donc intéressant de savoir combien de tableaux croisés dynamiques existent dans le fichier mais dans le cas d’un problème de performance, </t>
  </si>
  <si>
    <t xml:space="preserve">mais il est certain qu’ils peuvent affecter la performance lors de la mise à jour des données ou lors de l’usage de nombreux filtres croisés par un usager. </t>
  </si>
  <si>
    <t xml:space="preserve">Les tableaux croisés dynamiques ne sont pas nécessairement gourmands en tant que tels </t>
  </si>
  <si>
    <t>Tableaux croisés dynamiques</t>
  </si>
  <si>
    <t>Il est donc intéressant de savoir rapidement combien de feuilles comprend votre classeur.</t>
  </si>
  <si>
    <t xml:space="preserve">Évidemment, plus un classeur comprend de feuilles, plus il est susceptible de fonctionner au ralenti. </t>
  </si>
  <si>
    <t>Feuilles</t>
  </si>
  <si>
    <t>Quels sont les avantages liés aux statistiques d’un fichier Excel?</t>
  </si>
  <si>
    <t>out dépend également du type de formules utilisées et d’autres considérations, notamment celles expliquées dans l’article suivant : Excel: Tirez le maximum de vos fonctions.</t>
  </si>
  <si>
    <t>Cette information est cruciale. Plus vous avez de formules dans une feuille, plus vous affectez la performance du fichier.</t>
  </si>
  <si>
    <t>Formules</t>
  </si>
  <si>
    <t>(créé via la fonctionnalité “mettre sous forme de tableau”) d’une simple plage de données mise en forme.</t>
  </si>
  <si>
    <t xml:space="preserve">Excel vous indique le nombre de tableaux dans votre page, ce qui peut vous permettre, rapidement et à l’oeil nu, de distinguer un tableau </t>
  </si>
  <si>
    <t>Tableaux</t>
  </si>
  <si>
    <t xml:space="preserve"> Cela dit, il peut être intéressant d’avoir un portrait général du nombre de données dans une feuille, pour comprendre l’ampleur de la feuille.</t>
  </si>
  <si>
    <t>Il faut davantage comprendre combien de formules sont utilisées si on cherche à régler un problème de performance.</t>
  </si>
  <si>
    <t xml:space="preserve">Ce n’est généralement pas un problème au niveau de la performance lorsqu’il s’agit d’entrée de données manuelles. </t>
  </si>
  <si>
    <t xml:space="preserve">Votre fichier Excel peut contenir de nombreuses données. </t>
  </si>
  <si>
    <t>Cellules contenant des données</t>
  </si>
  <si>
    <t>Vous pourrez donc supprimer toutes les lignes et colonnes vides afin de “rapprocher” la dernière cellule active et ainsi améliorer la performance de votre fichier.</t>
  </si>
  <si>
    <t xml:space="preserve">ceci aura de l’impact sur la performance de votre fichier. Il prendra notamment plus de temps à ouvrir et à fermer. </t>
  </si>
  <si>
    <t xml:space="preserve">de votre fichier puisque si la dernière cellule active de votre fichier est très loin, après de nombreuses lignes et colonnes vides, </t>
  </si>
  <si>
    <t xml:space="preserve">Au niveau des statistiques de la feuille active, il est pratique notamment de voir rapidement quelle est la dernière cellule active </t>
  </si>
  <si>
    <t>Fin de la feuille (dernière cellule active)</t>
  </si>
  <si>
    <t>Je rappelle que cette fonctionnalité est offerte aux usagers de la version Excel Office 365.</t>
  </si>
  <si>
    <t>Quels sont les avantages liés aux statistiques de la feuille active d’un fichier Excel ?</t>
  </si>
  <si>
    <t>Excel vous fournira des statistiques qui concernent votre feuille active et des statistiques qui concernent votre classeur en entier.</t>
  </si>
  <si>
    <t>Interpréter les statistiques du fichier Excel</t>
  </si>
  <si>
    <t>et vous cliquez sur STATISTIQUES DU CLASSEUR, soit vous utilisez les touches de raccourcis CTRL + MAJ + G.</t>
  </si>
  <si>
    <t xml:space="preserve">Soit vous allez dans le menu RÉVISION puis dans la section VÉRIFICATION, </t>
  </si>
  <si>
    <t xml:space="preserve">Vous pouvez accéder à la fonctionnalité de statistiques du classeur de deux façons. </t>
  </si>
  <si>
    <t>Accéder à la fonctionnalité de statistiques d’un fichier Excel</t>
  </si>
  <si>
    <t>Cet article vise à vous expliquer comment accéder à ces statistiques et comment les interpréter.</t>
  </si>
  <si>
    <t xml:space="preserve">Les usagers d’Excel Office 365 ont maintenant la possibilité de consulter les statistiques d’un fichier Excel. </t>
  </si>
  <si>
    <t>https://support.microsoft.com/fr-fr/office/v%C3%A9rifier-workbook-statistics-afa12d4b-9584-4826-99a8-33228467e006?ns=excel&amp;version=21&amp;syslcid=1036&amp;uilcid=1036&amp;appver=zxl210&amp;helpid=127069&amp;ui=fr-fr&amp;rs=fr-fr&amp;ad=fr</t>
  </si>
  <si>
    <t>https://www.lecfomasque.com/comment-obtenir-les-statistiques-de-votre-fichier-excel/</t>
  </si>
  <si>
    <t>Comment obtenir les statistiques de votre fichier Excel    Publié le 17 septembre 2020 par Sophie Marchand M.Sc.</t>
  </si>
  <si>
    <t xml:space="preserve"> Quoi ? Saisissez Morceaux - tranches- portions - pièces - cerises etc….....le contenant saisissez  gastro(s) 1/1 - grille(s) - plat(s) - louche(s) etc..</t>
  </si>
  <si>
    <t>par portion</t>
  </si>
  <si>
    <t>dans 1 contenant</t>
  </si>
  <si>
    <t xml:space="preserve">Traçabilité : collez les étiquettes produits sur cette feuille imprimée ou au verso </t>
  </si>
  <si>
    <t>L'utilisation professionnelle de cette recette vous engage à connaître la réglementation en matière d'hygiène et HACCP.</t>
  </si>
  <si>
    <t>DLC .26.02.2022</t>
  </si>
  <si>
    <t>FAB.23.02.2022</t>
  </si>
  <si>
    <t>MENU DU : 25.02.2022</t>
  </si>
  <si>
    <t>Lot.23.02.16.Boeuf.10H45</t>
  </si>
  <si>
    <t>PM = pour mémoire - QS = quantité suffisante</t>
  </si>
  <si>
    <t>Temps de repos minimum : 1 heure</t>
  </si>
  <si>
    <t>Filmer et réserver en chambre froide</t>
  </si>
  <si>
    <t>litre</t>
  </si>
  <si>
    <t>Ajouter le reste du lait (1 l.) et l'eau, passer au chinois dans une calotte</t>
  </si>
  <si>
    <t>incorporer le beurre fondu</t>
  </si>
  <si>
    <t xml:space="preserve">La pâte est homogène mais épaisse, </t>
  </si>
  <si>
    <t>progressivement du lait</t>
  </si>
  <si>
    <t>Mélanger avec un fouet en ajoutant progressivement un 0,80 l. de lait</t>
  </si>
  <si>
    <t>de lait</t>
  </si>
  <si>
    <t xml:space="preserve"> Faire un puits, ajouter les œufs et du lait</t>
  </si>
  <si>
    <t>numérotation automatique</t>
  </si>
  <si>
    <t>Mélanger le tout</t>
  </si>
  <si>
    <t>le sucre semoule et le sel</t>
  </si>
  <si>
    <t xml:space="preserve">Mettre dans un cul de poule, la farine, </t>
  </si>
  <si>
    <t>les formules vous indiquent les nouvelles largeurs et les largeurs figées les corrections à apporter</t>
  </si>
  <si>
    <t>vous n'obtenez pas toujours le même écartement de colonnes pour la taille de police.</t>
  </si>
  <si>
    <t>1* économique - 4**** luxe</t>
  </si>
  <si>
    <t>PHASES ESSENTIELLES  DE PROGRESSION</t>
  </si>
  <si>
    <t xml:space="preserve">Lorsque vous Copiez/Collez un document dans une nouvelle feuille </t>
  </si>
  <si>
    <t>T. de refroidissement</t>
  </si>
  <si>
    <t>Temps de préparation</t>
  </si>
  <si>
    <t>Largeurs de colonnes figées pour mémoire  et  Largeurs de colonnes formule pourquoi ?</t>
  </si>
  <si>
    <t>Indication de coût</t>
  </si>
  <si>
    <t xml:space="preserve">pour dupliquer les quantités de l'Auteur en poids saisir en ❼ la valeur de la cellule ❻  </t>
  </si>
  <si>
    <t>❻ &gt;</t>
  </si>
  <si>
    <t>Eau</t>
  </si>
  <si>
    <t>Beurre fondu</t>
  </si>
  <si>
    <t>Gros sel de Guérande</t>
  </si>
  <si>
    <t>Lait 1/2 écrémé</t>
  </si>
  <si>
    <t>Sucre semoule</t>
  </si>
  <si>
    <t>Farine de froment</t>
  </si>
  <si>
    <t>Brut</t>
  </si>
  <si>
    <t>②</t>
  </si>
  <si>
    <t>ou alors faire un graphique</t>
  </si>
  <si>
    <t>①</t>
  </si>
  <si>
    <t>④ Total Auteur</t>
  </si>
  <si>
    <t xml:space="preserve">Poids </t>
  </si>
  <si>
    <t>Net</t>
  </si>
  <si>
    <t>% Perte</t>
  </si>
  <si>
    <t>Base Auteur pour 1 Kg de farine</t>
  </si>
  <si>
    <t>crêpes</t>
  </si>
  <si>
    <t>Poids moyen d'1 crêpe</t>
  </si>
  <si>
    <t>❼  Référence Auteur</t>
  </si>
  <si>
    <t>DESSERT
F = féculent</t>
  </si>
  <si>
    <t>⑧ Dupliquer pour</t>
  </si>
  <si>
    <t>A.F.P.A  St Nazaire / Jean-Marc CATTEAU -  Formation : Agents de Restauration</t>
  </si>
  <si>
    <t>Auteur &gt;</t>
  </si>
  <si>
    <t>DF1</t>
  </si>
  <si>
    <t>Pâte à crêpes (Recette de quimper)</t>
  </si>
  <si>
    <t>Adaptation : Joël Leboucher</t>
  </si>
  <si>
    <t>L'utilisation professionnelle des recettes vous engage à connaître la réglementation en matière d'hygiène et HACCP.</t>
  </si>
  <si>
    <t>**</t>
  </si>
  <si>
    <t>https://www.youtube.com/watch?v=IhRcpob1u9k</t>
  </si>
  <si>
    <t>Perte &gt;</t>
  </si>
  <si>
    <t>https://www.youtube.com/watch?v=67Rk9RWTv_Y</t>
  </si>
  <si>
    <t>C'est quoi un tableau croisé dynamique dans Excel ❓</t>
  </si>
  <si>
    <t>poivre</t>
  </si>
  <si>
    <t>Pm</t>
  </si>
  <si>
    <t>gros sel</t>
  </si>
  <si>
    <t>Total général</t>
  </si>
  <si>
    <t>bouquet garni ou herbes de provence</t>
  </si>
  <si>
    <t>vin rouge</t>
  </si>
  <si>
    <t>ail haché surgelé</t>
  </si>
  <si>
    <t>poitrine fraiche</t>
  </si>
  <si>
    <t>persil</t>
  </si>
  <si>
    <t>petits oignons grelots</t>
  </si>
  <si>
    <t>fond brun clair de veau</t>
  </si>
  <si>
    <t># ##0.00" kg"</t>
  </si>
  <si>
    <t>et un format personnalisé</t>
  </si>
  <si>
    <t>champignons boite 5/1</t>
  </si>
  <si>
    <t>et des formules</t>
  </si>
  <si>
    <t>Somme de Brut</t>
  </si>
  <si>
    <t>Étiquettes de lignes</t>
  </si>
  <si>
    <t>⑤ Prix</t>
  </si>
  <si>
    <t>&lt; Ajouter une ligne et 1 colonne</t>
  </si>
  <si>
    <t>④ % Perte</t>
  </si>
  <si>
    <t>Base Auteur pour 16 Kg de bœuf</t>
  </si>
  <si>
    <t>Portions Adulte</t>
  </si>
  <si>
    <t xml:space="preserve">Vous pouvez aussi faire un tableau  croisé dynamique </t>
  </si>
  <si>
    <t>BOEUF
VB = Viande de bœuf</t>
  </si>
  <si>
    <t xml:space="preserve">Michel Grossman et Alain Le Franc  La cuisine de collectivité éditions BPI - 2006 </t>
  </si>
  <si>
    <t>VB1</t>
  </si>
  <si>
    <t>GARNITURE  BOURGUIGNONNE pour Estouffade de bœuf</t>
  </si>
  <si>
    <t>Taper 0 et valider par Ctrl+Entrée</t>
  </si>
  <si>
    <t>Touche clavier F5 - Cellules - Cellules vides - OK</t>
  </si>
  <si>
    <t>Sélectionner la plage</t>
  </si>
  <si>
    <t>vous ne mettez rien dans le champ "remplacer par" vous tapez 0</t>
  </si>
  <si>
    <t xml:space="preserve">menu Rechercher et sélectionner =&gt; édition =&gt; remplacer =&gt; dans le premier champ "rechercher" </t>
  </si>
  <si>
    <t>Comment :</t>
  </si>
  <si>
    <t>il faut donc remplacer le vide par un 0 zéro</t>
  </si>
  <si>
    <t>Pour un tableau croisé dynamique aucune cellule ne doit être vide</t>
  </si>
  <si>
    <t>GARNITURE</t>
  </si>
  <si>
    <t>oignons émincés surgelés</t>
  </si>
  <si>
    <t>carottes en rondelles ou dés surgelés</t>
  </si>
  <si>
    <t>AROMATISATION</t>
  </si>
  <si>
    <t>huile</t>
  </si>
  <si>
    <t>farine</t>
  </si>
  <si>
    <t>CUISSON</t>
  </si>
  <si>
    <t>VIANDE</t>
  </si>
  <si>
    <t>boeuf (gite) morceaux 80g</t>
  </si>
  <si>
    <t>ESTOUFFADE DE BŒUF BOURGUIGNONNE</t>
  </si>
  <si>
    <t>cliquez sur les cellules colonnes O et P pour voir</t>
  </si>
  <si>
    <t>Vous pouvez extraire des données avec des liaisons</t>
  </si>
  <si>
    <t>A partir d'une fiche vous pouvez créer d'autres tableaux</t>
  </si>
  <si>
    <t>Servez vous des modèles .Copiez/Collez/Coupez…adaptez un tableur est fait pour cela</t>
  </si>
  <si>
    <t xml:space="preserve">Le but de ce document est de susciter votre curiosité et vous donner l'envie de créer vous-même vos documents </t>
  </si>
  <si>
    <t>Présentations diverses</t>
  </si>
  <si>
    <t xml:space="preserve">A copier et coller dans ⑦ Col.6   </t>
  </si>
  <si>
    <t>A chacun de choisir son mode de classement : Exemple PÂTE A CIGARETTES à répertorier dans  P ou dans C ?</t>
  </si>
  <si>
    <t>C</t>
  </si>
  <si>
    <t>Équivalence en terme de masse-volume pour des ingrédients utilisés en cuisine</t>
  </si>
  <si>
    <t>http://www.zpag.net/Cuisine/Equivalence.htm</t>
  </si>
  <si>
    <t>1 c. à thé = 4,9 mL</t>
  </si>
  <si>
    <t>1 c. à table = 3 c. à thé</t>
  </si>
  <si>
    <t>1 oz = 2 c. à tab</t>
  </si>
  <si>
    <t>Pour 1 g</t>
  </si>
  <si>
    <t>Pour 10 g</t>
  </si>
  <si>
    <t>Pour 50 g</t>
  </si>
  <si>
    <t>Pour 100 g</t>
  </si>
  <si>
    <t>Densité du sucre de canne : 1.315</t>
  </si>
  <si>
    <t>Nom</t>
  </si>
  <si>
    <t>En mL</t>
  </si>
  <si>
    <t>En c. à thé</t>
  </si>
  <si>
    <t>En oz</t>
  </si>
  <si>
    <t>https://dl.gedal.fr/docsgedal/FP/3012996010021.pdf</t>
  </si>
  <si>
    <t>abricot confit</t>
  </si>
  <si>
    <t>1,3</t>
  </si>
  <si>
    <t>12,7</t>
  </si>
  <si>
    <t>2,5</t>
  </si>
  <si>
    <t>63,5</t>
  </si>
  <si>
    <t>2,2</t>
  </si>
  <si>
    <t>4,4</t>
  </si>
  <si>
    <t>abricot en tranches</t>
  </si>
  <si>
    <t>1,4</t>
  </si>
  <si>
    <t>14,3</t>
  </si>
  <si>
    <t>2,9</t>
  </si>
  <si>
    <t>71,5</t>
  </si>
  <si>
    <t>5,0</t>
  </si>
  <si>
    <t>COMMENT RÉALISER UN SIROP À 16°B, 30°B, 30°BRIX OU 60°BRIX ?</t>
  </si>
  <si>
    <t>abricot sec</t>
  </si>
  <si>
    <t>1,6</t>
  </si>
  <si>
    <t>15,6</t>
  </si>
  <si>
    <t>3,1</t>
  </si>
  <si>
    <t>78,0</t>
  </si>
  <si>
    <t>2,7</t>
  </si>
  <si>
    <t>5,5</t>
  </si>
  <si>
    <t>https://www.bloc-notes-culinaire.com/2020/06/sirop-16-et-30-beaume-30-et-60-brix-densite.html</t>
  </si>
  <si>
    <t>ail</t>
  </si>
  <si>
    <t>1,7</t>
  </si>
  <si>
    <t>17,4</t>
  </si>
  <si>
    <t>3,5</t>
  </si>
  <si>
    <t>87,0</t>
  </si>
  <si>
    <t>3,0</t>
  </si>
  <si>
    <t>6,1</t>
  </si>
  <si>
    <t>ail émincé</t>
  </si>
  <si>
    <t>amanmoulue</t>
  </si>
  <si>
    <t>2,8</t>
  </si>
  <si>
    <t>27,8</t>
  </si>
  <si>
    <t>5,6</t>
  </si>
  <si>
    <t>139,0</t>
  </si>
  <si>
    <t>4,9</t>
  </si>
  <si>
    <t>9,7</t>
  </si>
  <si>
    <t>amanrôtie blanchie</t>
  </si>
  <si>
    <t>16,7</t>
  </si>
  <si>
    <t>3,3</t>
  </si>
  <si>
    <t>83,5</t>
  </si>
  <si>
    <t>5,8</t>
  </si>
  <si>
    <t>amanrôtie non blanchie salée</t>
  </si>
  <si>
    <t>1,5</t>
  </si>
  <si>
    <t>15,1</t>
  </si>
  <si>
    <t>75,5</t>
  </si>
  <si>
    <t>2,6</t>
  </si>
  <si>
    <t>5,3</t>
  </si>
  <si>
    <t>ananas confit</t>
  </si>
  <si>
    <t>ananas en dés</t>
  </si>
  <si>
    <t>15,3</t>
  </si>
  <si>
    <t>76,5</t>
  </si>
  <si>
    <t>5,4</t>
  </si>
  <si>
    <t>anchois</t>
  </si>
  <si>
    <t>1,0</t>
  </si>
  <si>
    <t>9,8</t>
  </si>
  <si>
    <t>2,0</t>
  </si>
  <si>
    <t>49,0</t>
  </si>
  <si>
    <t>3,4</t>
  </si>
  <si>
    <t>arachide</t>
  </si>
  <si>
    <t>16,2</t>
  </si>
  <si>
    <t>3,2</t>
  </si>
  <si>
    <t>81,0</t>
  </si>
  <si>
    <t>5,7</t>
  </si>
  <si>
    <t>arachirôtie à l'huile non salée</t>
  </si>
  <si>
    <t>1,8</t>
  </si>
  <si>
    <t>17,8</t>
  </si>
  <si>
    <t>3,6</t>
  </si>
  <si>
    <t>89,0</t>
  </si>
  <si>
    <t>6,2</t>
  </si>
  <si>
    <t>arachirôtie à l'huile salée</t>
  </si>
  <si>
    <t>16,4</t>
  </si>
  <si>
    <t>82,0</t>
  </si>
  <si>
    <t>arrowroot en tranches</t>
  </si>
  <si>
    <t>19,7</t>
  </si>
  <si>
    <t>3,9</t>
  </si>
  <si>
    <t>98,5</t>
  </si>
  <si>
    <t>6,9</t>
  </si>
  <si>
    <t>asperge</t>
  </si>
  <si>
    <t>17,7</t>
  </si>
  <si>
    <t>88,5</t>
  </si>
  <si>
    <t>aubergine en cubes</t>
  </si>
  <si>
    <t>28,9</t>
  </si>
  <si>
    <t>144,5</t>
  </si>
  <si>
    <t>5,1</t>
  </si>
  <si>
    <t>10,1</t>
  </si>
  <si>
    <t>tableau de mouillage des alcools pour 1 litre d'alcool PDF,Doc ,Images</t>
  </si>
  <si>
    <t>banane en purée</t>
  </si>
  <si>
    <t>1,1</t>
  </si>
  <si>
    <t>10,5</t>
  </si>
  <si>
    <t>2,1</t>
  </si>
  <si>
    <t>52,5</t>
  </si>
  <si>
    <t>3,7</t>
  </si>
  <si>
    <t>https://www.pdfprof.com/PDF_Image.php?idt=48099&amp;t=18</t>
  </si>
  <si>
    <t>banane en tranches</t>
  </si>
  <si>
    <t>15,8</t>
  </si>
  <si>
    <t>79,0</t>
  </si>
  <si>
    <t>basilic sec</t>
  </si>
  <si>
    <t>9,1</t>
  </si>
  <si>
    <t>90,9</t>
  </si>
  <si>
    <t>18,2</t>
  </si>
  <si>
    <t>454,5</t>
  </si>
  <si>
    <t>15,9</t>
  </si>
  <si>
    <t>31,8</t>
  </si>
  <si>
    <t>Table pour la dilution de l’alcool (table de Gay-Lussac)</t>
  </si>
  <si>
    <t>bette à carde</t>
  </si>
  <si>
    <t>6,6</t>
  </si>
  <si>
    <t>65,7</t>
  </si>
  <si>
    <t>13,1</t>
  </si>
  <si>
    <t>328,5</t>
  </si>
  <si>
    <t>11,5</t>
  </si>
  <si>
    <t>23,0</t>
  </si>
  <si>
    <t>http://www.spc.ac-aix-marseille.fr/labospc/spip.php?article329</t>
  </si>
  <si>
    <t>betterave</t>
  </si>
  <si>
    <t>beurre</t>
  </si>
  <si>
    <t>10,4</t>
  </si>
  <si>
    <t>52,0</t>
  </si>
  <si>
    <t>http://www.spc.ac-aix-marseille.fr/labospc/sites/www.spc/labospc/IMG/pdf/dilution-alcool-gay-lussac.pdf</t>
  </si>
  <si>
    <t>beurre arachides avec gras sel et sucre</t>
  </si>
  <si>
    <t>0,9</t>
  </si>
  <si>
    <t>9,2</t>
  </si>
  <si>
    <t>46,0</t>
  </si>
  <si>
    <t>bicarbonate soude</t>
  </si>
  <si>
    <t>1,2</t>
  </si>
  <si>
    <t>2,3</t>
  </si>
  <si>
    <t>57,5</t>
  </si>
  <si>
    <t>4,0</t>
  </si>
  <si>
    <t>Comment diluer l'alcool ?</t>
  </si>
  <si>
    <t>bière (5% alcool / volume)</t>
  </si>
  <si>
    <t>10,0</t>
  </si>
  <si>
    <t>50,0</t>
  </si>
  <si>
    <t>https://fr.drink-drink.ru/kak-razvesti-spirt-tablicza/</t>
  </si>
  <si>
    <t>bleuet</t>
  </si>
  <si>
    <t>16,3</t>
  </si>
  <si>
    <t>81,5</t>
  </si>
  <si>
    <t>boisson gazeuse, cola</t>
  </si>
  <si>
    <t>9,6</t>
  </si>
  <si>
    <t>1,9</t>
  </si>
  <si>
    <t>48,0</t>
  </si>
  <si>
    <t>Rhum Blanc Masse volumique à 20°C (g/L)</t>
  </si>
  <si>
    <t>http://www.bardinetgastronomie.com/sites/default/files/34076_-_rhum_blanc_guadeloupe_50_-.pdf</t>
  </si>
  <si>
    <t>boisson gazeuse soda à l'orange</t>
  </si>
  <si>
    <t>9,5</t>
  </si>
  <si>
    <t>47,5</t>
  </si>
  <si>
    <t>masse volumique du whisky</t>
  </si>
  <si>
    <t>boisson gazeuse soda au gingembre</t>
  </si>
  <si>
    <t>48,5</t>
  </si>
  <si>
    <t>boisson gazeuse soda racinette</t>
  </si>
  <si>
    <t>masse volumique cognac</t>
  </si>
  <si>
    <t>brocoli haché</t>
  </si>
  <si>
    <t>26,9</t>
  </si>
  <si>
    <t>134,5</t>
  </si>
  <si>
    <t>4,7</t>
  </si>
  <si>
    <t>9,4</t>
  </si>
  <si>
    <t>bulgur</t>
  </si>
  <si>
    <t>16,9</t>
  </si>
  <si>
    <t>84,5</t>
  </si>
  <si>
    <t>5,9</t>
  </si>
  <si>
    <t>masse volumique eau</t>
  </si>
  <si>
    <t>café instantané en poudre</t>
  </si>
  <si>
    <t>54,4</t>
  </si>
  <si>
    <t>10,9</t>
  </si>
  <si>
    <t>272,0</t>
  </si>
  <si>
    <t>19,0</t>
  </si>
  <si>
    <t>café moulu</t>
  </si>
  <si>
    <t>26,3</t>
  </si>
  <si>
    <t>131,5</t>
  </si>
  <si>
    <t>4,6</t>
  </si>
  <si>
    <t>canelle moulue</t>
  </si>
  <si>
    <t>19,6</t>
  </si>
  <si>
    <t>98,0</t>
  </si>
  <si>
    <t>canneberge entière</t>
  </si>
  <si>
    <t>24,9</t>
  </si>
  <si>
    <t>124,5</t>
  </si>
  <si>
    <t>8,7</t>
  </si>
  <si>
    <t>cantaloup en dés</t>
  </si>
  <si>
    <t>15,2</t>
  </si>
  <si>
    <t>76,0</t>
  </si>
  <si>
    <t>cardon filamenté</t>
  </si>
  <si>
    <t>13,3</t>
  </si>
  <si>
    <t>66,5</t>
  </si>
  <si>
    <t>carotte en tranches</t>
  </si>
  <si>
    <t>19,4</t>
  </si>
  <si>
    <t>97,0</t>
  </si>
  <si>
    <t>6,8</t>
  </si>
  <si>
    <t>carotte râpée</t>
  </si>
  <si>
    <t>21,5</t>
  </si>
  <si>
    <t>4,3</t>
  </si>
  <si>
    <t>107,5</t>
  </si>
  <si>
    <t>3,8</t>
  </si>
  <si>
    <t>7,5</t>
  </si>
  <si>
    <t>cédrat confit</t>
  </si>
  <si>
    <t>11,2</t>
  </si>
  <si>
    <t>56,0</t>
  </si>
  <si>
    <t>céleri en dés</t>
  </si>
  <si>
    <t>céleri en graines</t>
  </si>
  <si>
    <t>céleri-rave</t>
  </si>
  <si>
    <t>céréale Rice Krispies</t>
  </si>
  <si>
    <t>8,8</t>
  </si>
  <si>
    <t>87,6</t>
  </si>
  <si>
    <t>17,5</t>
  </si>
  <si>
    <t>438,0</t>
  </si>
  <si>
    <t>30,7</t>
  </si>
  <si>
    <t>cerise confite</t>
  </si>
  <si>
    <t>cerise terre</t>
  </si>
  <si>
    <t>champignon en morceaux</t>
  </si>
  <si>
    <t>33,8</t>
  </si>
  <si>
    <t>169,0</t>
  </si>
  <si>
    <t>11,8</t>
  </si>
  <si>
    <t>champignon entier</t>
  </si>
  <si>
    <t>24,6</t>
  </si>
  <si>
    <t>123,0</t>
  </si>
  <si>
    <t>8,6</t>
  </si>
  <si>
    <t>chapelure biscuit Graham</t>
  </si>
  <si>
    <t>28,2</t>
  </si>
  <si>
    <t>141,0</t>
  </si>
  <si>
    <t>9,9</t>
  </si>
  <si>
    <t>chapelure Corn Flakes</t>
  </si>
  <si>
    <t>25,0</t>
  </si>
  <si>
    <t>125,0</t>
  </si>
  <si>
    <t>chapelure pain blanc</t>
  </si>
  <si>
    <t>52,6</t>
  </si>
  <si>
    <t>263,0</t>
  </si>
  <si>
    <t>18,4</t>
  </si>
  <si>
    <t>chapelure pain séché</t>
  </si>
  <si>
    <t>21,9</t>
  </si>
  <si>
    <t>109,5</t>
  </si>
  <si>
    <t>7,7</t>
  </si>
  <si>
    <t>chapelure fraîche pain</t>
  </si>
  <si>
    <t>39,7</t>
  </si>
  <si>
    <t>7,9</t>
  </si>
  <si>
    <t>198,5</t>
  </si>
  <si>
    <t>13,9</t>
  </si>
  <si>
    <t>châtainge rôtie</t>
  </si>
  <si>
    <t>16,5</t>
  </si>
  <si>
    <t>82,5</t>
  </si>
  <si>
    <t>chayotte en morceaux</t>
  </si>
  <si>
    <t>17,9</t>
  </si>
  <si>
    <t>89,5</t>
  </si>
  <si>
    <t>6,3</t>
  </si>
  <si>
    <t>chocolat en morceaux</t>
  </si>
  <si>
    <t>13,2</t>
  </si>
  <si>
    <t>66,0</t>
  </si>
  <si>
    <t>chocolat fondu</t>
  </si>
  <si>
    <t>chocolat râpé</t>
  </si>
  <si>
    <t>2,4</t>
  </si>
  <si>
    <t>23,8</t>
  </si>
  <si>
    <t>4,8</t>
  </si>
  <si>
    <t>119,0</t>
  </si>
  <si>
    <t>4,2</t>
  </si>
  <si>
    <t>8,3</t>
  </si>
  <si>
    <t>chou Bruxelles</t>
  </si>
  <si>
    <t>chou haché</t>
  </si>
  <si>
    <t>26,6</t>
  </si>
  <si>
    <t>133,0</t>
  </si>
  <si>
    <t>9,3</t>
  </si>
  <si>
    <t>chou rouge haché</t>
  </si>
  <si>
    <t>chou vert frisé haché</t>
  </si>
  <si>
    <t>35,3</t>
  </si>
  <si>
    <t>7,1</t>
  </si>
  <si>
    <t>176,5</t>
  </si>
  <si>
    <t>12,4</t>
  </si>
  <si>
    <t>chou-fleur</t>
  </si>
  <si>
    <t>23,7</t>
  </si>
  <si>
    <t>118,5</t>
  </si>
  <si>
    <t>4,1</t>
  </si>
  <si>
    <t>chou-rave</t>
  </si>
  <si>
    <t>87,5</t>
  </si>
  <si>
    <t>ciboulette hachée</t>
  </si>
  <si>
    <t>245,0</t>
  </si>
  <si>
    <t>17,2</t>
  </si>
  <si>
    <t>citron frais en jus</t>
  </si>
  <si>
    <t>citrouille en cubes</t>
  </si>
  <si>
    <t>24,0</t>
  </si>
  <si>
    <t>120,0</t>
  </si>
  <si>
    <t>8,4</t>
  </si>
  <si>
    <t>clou girofle entier</t>
  </si>
  <si>
    <t>clou girofle moulu</t>
  </si>
  <si>
    <t>concombre pelé haché</t>
  </si>
  <si>
    <t>confiture</t>
  </si>
  <si>
    <t>0,7</t>
  </si>
  <si>
    <t>7,3</t>
  </si>
  <si>
    <t>36,5</t>
  </si>
  <si>
    <t>coriandre</t>
  </si>
  <si>
    <t>14,8</t>
  </si>
  <si>
    <t>147,9</t>
  </si>
  <si>
    <t>29,6</t>
  </si>
  <si>
    <t>739,5</t>
  </si>
  <si>
    <t>25,9</t>
  </si>
  <si>
    <t>51,8</t>
  </si>
  <si>
    <t>couscous</t>
  </si>
  <si>
    <t>13,7</t>
  </si>
  <si>
    <t>68,5</t>
  </si>
  <si>
    <t>crème à 15 % m.g.</t>
  </si>
  <si>
    <t>49,5</t>
  </si>
  <si>
    <t>crème à 35 % m.g.</t>
  </si>
  <si>
    <t>crème blé</t>
  </si>
  <si>
    <t>crème tartre</t>
  </si>
  <si>
    <t>crème sûre=aigre légère</t>
  </si>
  <si>
    <t>cresson fontaine haché</t>
  </si>
  <si>
    <t>7,0</t>
  </si>
  <si>
    <t>69,6</t>
  </si>
  <si>
    <t>348,0</t>
  </si>
  <si>
    <t>12,2</t>
  </si>
  <si>
    <t>24,4</t>
  </si>
  <si>
    <t>curcuma moulu</t>
  </si>
  <si>
    <t>datte séchée dénoyautée hachée</t>
  </si>
  <si>
    <t>eau minérale</t>
  </si>
  <si>
    <t>échalote hachée</t>
  </si>
  <si>
    <t>74,0</t>
  </si>
  <si>
    <t>5,2</t>
  </si>
  <si>
    <t>écorce citron râpée</t>
  </si>
  <si>
    <t>écorce orange râpée</t>
  </si>
  <si>
    <t>endive</t>
  </si>
  <si>
    <t>épinard</t>
  </si>
  <si>
    <t>78,9</t>
  </si>
  <si>
    <t>394,5</t>
  </si>
  <si>
    <t>13,8</t>
  </si>
  <si>
    <t>27,6</t>
  </si>
  <si>
    <t>farine arrowroot</t>
  </si>
  <si>
    <t>18,5</t>
  </si>
  <si>
    <t>92,5</t>
  </si>
  <si>
    <t>6,5</t>
  </si>
  <si>
    <t>farine avoine</t>
  </si>
  <si>
    <t>69,5</t>
  </si>
  <si>
    <t>farine blé à gâteau non tamisée</t>
  </si>
  <si>
    <t>21,3</t>
  </si>
  <si>
    <t>106,5</t>
  </si>
  <si>
    <t>farine blé à gâteau tamisée</t>
  </si>
  <si>
    <t>farine blé blanche à gâteau non tamisée</t>
  </si>
  <si>
    <t>17,3</t>
  </si>
  <si>
    <t>86,5</t>
  </si>
  <si>
    <t>farine blé blanche à pain</t>
  </si>
  <si>
    <t>farine blé blanche tout usage</t>
  </si>
  <si>
    <t>18,9</t>
  </si>
  <si>
    <t>94,5</t>
  </si>
  <si>
    <t>farine blé tout usage tamisée</t>
  </si>
  <si>
    <t>20,6</t>
  </si>
  <si>
    <t>103,0</t>
  </si>
  <si>
    <t>7,2</t>
  </si>
  <si>
    <t>farine blé</t>
  </si>
  <si>
    <t>farine maïs</t>
  </si>
  <si>
    <t>20,2</t>
  </si>
  <si>
    <t>101,0</t>
  </si>
  <si>
    <t>farine pomme terre</t>
  </si>
  <si>
    <t>farine riz blanc</t>
  </si>
  <si>
    <t>15,0</t>
  </si>
  <si>
    <t>75,0</t>
  </si>
  <si>
    <t>farine riz brun</t>
  </si>
  <si>
    <t>farine sarrasin</t>
  </si>
  <si>
    <t>farine seigle</t>
  </si>
  <si>
    <t>farine semoule</t>
  </si>
  <si>
    <t>13,5</t>
  </si>
  <si>
    <t>67,5</t>
  </si>
  <si>
    <t>fécule maïs tamisée</t>
  </si>
  <si>
    <t>fécule pomme terre tamisée</t>
  </si>
  <si>
    <t>fève sèche</t>
  </si>
  <si>
    <t>59,0</t>
  </si>
  <si>
    <t>figue barbarie</t>
  </si>
  <si>
    <t>79,5</t>
  </si>
  <si>
    <t>figue sèche</t>
  </si>
  <si>
    <t>fraise entière</t>
  </si>
  <si>
    <t>framboise</t>
  </si>
  <si>
    <t>19,2</t>
  </si>
  <si>
    <t>96,0</t>
  </si>
  <si>
    <t>6,7</t>
  </si>
  <si>
    <t>framboise congelée</t>
  </si>
  <si>
    <t>fromage bleu émietté</t>
  </si>
  <si>
    <t>fromage brie en tranches</t>
  </si>
  <si>
    <t>fromage cheddar râpé</t>
  </si>
  <si>
    <t>fromage colby râpé</t>
  </si>
  <si>
    <t>fromage cottage</t>
  </si>
  <si>
    <t>10,3</t>
  </si>
  <si>
    <t>51,5</t>
  </si>
  <si>
    <t>fromage cottage non tassé</t>
  </si>
  <si>
    <t>fromage emmental filamenté</t>
  </si>
  <si>
    <t>fromage féta émietté</t>
  </si>
  <si>
    <t>fromage gruyère filamenté</t>
  </si>
  <si>
    <t>fromage jack râpé</t>
  </si>
  <si>
    <t>91,0</t>
  </si>
  <si>
    <t>6,4</t>
  </si>
  <si>
    <t>fromage muenster filamenté</t>
  </si>
  <si>
    <t>20,9</t>
  </si>
  <si>
    <t>104,5</t>
  </si>
  <si>
    <t>fromage parmesan râpé</t>
  </si>
  <si>
    <t>fromage port-salut filamenté</t>
  </si>
  <si>
    <t>fromage râpé</t>
  </si>
  <si>
    <t>20,0</t>
  </si>
  <si>
    <t>100,0</t>
  </si>
  <si>
    <t>fromage ricotte</t>
  </si>
  <si>
    <t>fromage roquefort émietté</t>
  </si>
  <si>
    <t>fruit confit</t>
  </si>
  <si>
    <t>fruit sec</t>
  </si>
  <si>
    <t>gélatine</t>
  </si>
  <si>
    <t>10,8</t>
  </si>
  <si>
    <t>54,0</t>
  </si>
  <si>
    <t>germe blé</t>
  </si>
  <si>
    <t>gin (40% alcool / volume)</t>
  </si>
  <si>
    <t>10,6</t>
  </si>
  <si>
    <t>53,0</t>
  </si>
  <si>
    <t>gingembre</t>
  </si>
  <si>
    <t>gingembre moulu</t>
  </si>
  <si>
    <t>27,4</t>
  </si>
  <si>
    <t>137,0</t>
  </si>
  <si>
    <t>glucose</t>
  </si>
  <si>
    <t>34,5</t>
  </si>
  <si>
    <t>gourgane sans cosse</t>
  </si>
  <si>
    <t>21,7</t>
  </si>
  <si>
    <t>108,5</t>
  </si>
  <si>
    <t>7,6</t>
  </si>
  <si>
    <t>gousse vanille écrasée</t>
  </si>
  <si>
    <t>14,7</t>
  </si>
  <si>
    <t>73,5</t>
  </si>
  <si>
    <t>gras bœuf</t>
  </si>
  <si>
    <t>gras canard</t>
  </si>
  <si>
    <t>gras porc=saindoux</t>
  </si>
  <si>
    <t>gras poulet</t>
  </si>
  <si>
    <t>gras végétal Crisco fondu</t>
  </si>
  <si>
    <t>gras végétal Crisco solide</t>
  </si>
  <si>
    <t>groseille à maquereau</t>
  </si>
  <si>
    <t>gruau sec -- Flocons d'avoine</t>
  </si>
  <si>
    <t>25,3</t>
  </si>
  <si>
    <t>126,5</t>
  </si>
  <si>
    <t>8,9</t>
  </si>
  <si>
    <t>guimauve mini</t>
  </si>
  <si>
    <t>47,3</t>
  </si>
  <si>
    <t>236,5</t>
  </si>
  <si>
    <t>16,6</t>
  </si>
  <si>
    <t>haricot blanc</t>
  </si>
  <si>
    <t>11,7</t>
  </si>
  <si>
    <t>58,5</t>
  </si>
  <si>
    <t>haricot blanc petit</t>
  </si>
  <si>
    <t>11,0</t>
  </si>
  <si>
    <t>55,0</t>
  </si>
  <si>
    <t>haricot lima</t>
  </si>
  <si>
    <t>haricot jaune</t>
  </si>
  <si>
    <t>12,1</t>
  </si>
  <si>
    <t>60,5</t>
  </si>
  <si>
    <t>haricot noir</t>
  </si>
  <si>
    <t>61,0</t>
  </si>
  <si>
    <t>haricot vert</t>
  </si>
  <si>
    <t>12,9</t>
  </si>
  <si>
    <t>64,5</t>
  </si>
  <si>
    <t>4,5</t>
  </si>
  <si>
    <t>hoummos maison</t>
  </si>
  <si>
    <t>huile arachide</t>
  </si>
  <si>
    <t>huile canole</t>
  </si>
  <si>
    <t>54,5</t>
  </si>
  <si>
    <t>huile maïs</t>
  </si>
  <si>
    <t>huile noisette</t>
  </si>
  <si>
    <t>huile noix</t>
  </si>
  <si>
    <t>huile pépin raisin</t>
  </si>
  <si>
    <t>huile sésame</t>
  </si>
  <si>
    <t>huile soja</t>
  </si>
  <si>
    <t>huile tournesol</t>
  </si>
  <si>
    <t>huile olive</t>
  </si>
  <si>
    <t>jaune œuf</t>
  </si>
  <si>
    <t>44,0</t>
  </si>
  <si>
    <t>kiwi</t>
  </si>
  <si>
    <t>13,4</t>
  </si>
  <si>
    <t>67,0</t>
  </si>
  <si>
    <t>lait  à 1 % m.g.</t>
  </si>
  <si>
    <t>lait à 2 % m.g.</t>
  </si>
  <si>
    <t>lait à 3,3</t>
  </si>
  <si>
    <t>lait babeurre</t>
  </si>
  <si>
    <t>lait entier en poudre</t>
  </si>
  <si>
    <t>lait évaporé</t>
  </si>
  <si>
    <t>47,0</t>
  </si>
  <si>
    <t>laitue frisée filamentée</t>
  </si>
  <si>
    <t>42,2</t>
  </si>
  <si>
    <t>211,0</t>
  </si>
  <si>
    <t>7,4</t>
  </si>
  <si>
    <t>laitue iceberg hachée</t>
  </si>
  <si>
    <t>43,0</t>
  </si>
  <si>
    <t>215,0</t>
  </si>
  <si>
    <t>laitue romaine filamentée</t>
  </si>
  <si>
    <t>lard</t>
  </si>
  <si>
    <t>lentille</t>
  </si>
  <si>
    <t>12,3</t>
  </si>
  <si>
    <t>61,5</t>
  </si>
  <si>
    <t>levure chimique action continue|double</t>
  </si>
  <si>
    <t>10,7</t>
  </si>
  <si>
    <t>53,5</t>
  </si>
  <si>
    <t>lime fraîche en jus</t>
  </si>
  <si>
    <t>lin en graines</t>
  </si>
  <si>
    <t>litchi</t>
  </si>
  <si>
    <t>12,5</t>
  </si>
  <si>
    <t>62,5</t>
  </si>
  <si>
    <t>macaroni blé entier</t>
  </si>
  <si>
    <t>22,5</t>
  </si>
  <si>
    <t>112,5</t>
  </si>
  <si>
    <t>mâche</t>
  </si>
  <si>
    <t>maïs sucré</t>
  </si>
  <si>
    <t>15,4</t>
  </si>
  <si>
    <t>77,0</t>
  </si>
  <si>
    <t>mangue en tranches</t>
  </si>
  <si>
    <t>margarine</t>
  </si>
  <si>
    <t>mayonnaise</t>
  </si>
  <si>
    <t>mélasse</t>
  </si>
  <si>
    <t>35,0</t>
  </si>
  <si>
    <t>miel</t>
  </si>
  <si>
    <t>millet</t>
  </si>
  <si>
    <t>moutarde</t>
  </si>
  <si>
    <t>moutaren poudre</t>
  </si>
  <si>
    <t>20,4</t>
  </si>
  <si>
    <t>102,0</t>
  </si>
  <si>
    <t>mûre</t>
  </si>
  <si>
    <t>navet en cubes</t>
  </si>
  <si>
    <t>nectarine en tranches</t>
  </si>
  <si>
    <t>17,1</t>
  </si>
  <si>
    <t>85,5</t>
  </si>
  <si>
    <t>6,0</t>
  </si>
  <si>
    <t>noisette déshydratée entière</t>
  </si>
  <si>
    <t>noix acajou rôtie entière</t>
  </si>
  <si>
    <t>noix coco filamentée</t>
  </si>
  <si>
    <t>148,0</t>
  </si>
  <si>
    <t>noix coco séchée sucrée en flocons</t>
  </si>
  <si>
    <t>32,0</t>
  </si>
  <si>
    <t>160,0</t>
  </si>
  <si>
    <t>noix grenoble déshydratée en moitiées</t>
  </si>
  <si>
    <t>noix du Brésil déshydratée</t>
  </si>
  <si>
    <t>noix en poudre</t>
  </si>
  <si>
    <t>nouilles aux œufs sèches</t>
  </si>
  <si>
    <t>62,3</t>
  </si>
  <si>
    <t>311,5</t>
  </si>
  <si>
    <t>21,8</t>
  </si>
  <si>
    <t>œuf entier dur</t>
  </si>
  <si>
    <t>œuf</t>
  </si>
  <si>
    <t>10,2</t>
  </si>
  <si>
    <t>51,0</t>
  </si>
  <si>
    <t>oignon en tranches</t>
  </si>
  <si>
    <t>oignon haché</t>
  </si>
  <si>
    <t>oignon vert haché</t>
  </si>
  <si>
    <t>okra</t>
  </si>
  <si>
    <t>olive verte hachée</t>
  </si>
  <si>
    <t>orange avec pelure</t>
  </si>
  <si>
    <t>orange fraîche en jus</t>
  </si>
  <si>
    <t>orge</t>
  </si>
  <si>
    <t>pacane en moitiés</t>
  </si>
  <si>
    <t>23,9</t>
  </si>
  <si>
    <t>119,5</t>
  </si>
  <si>
    <t>pacane en poudre</t>
  </si>
  <si>
    <t>pamplemousse blanc frais en jus</t>
  </si>
  <si>
    <t>panais en tranches</t>
  </si>
  <si>
    <t>papaye en cubes</t>
  </si>
  <si>
    <t>paprika</t>
  </si>
  <si>
    <t>pastèque en dés</t>
  </si>
  <si>
    <t>patate douce en cubes</t>
  </si>
  <si>
    <t>pâtisson en tranches</t>
  </si>
  <si>
    <t>pavot en graines</t>
  </si>
  <si>
    <t>pêche en tranches</t>
  </si>
  <si>
    <t>pelure citron confite</t>
  </si>
  <si>
    <t>pelure pamplemousse confite</t>
  </si>
  <si>
    <t>pelure orange confite</t>
  </si>
  <si>
    <t>persil frais</t>
  </si>
  <si>
    <t>39,4</t>
  </si>
  <si>
    <t>197,0</t>
  </si>
  <si>
    <t>pignon</t>
  </si>
  <si>
    <t>piment chili haché ou en dés</t>
  </si>
  <si>
    <t>piment jalapeno en tranches</t>
  </si>
  <si>
    <t>piment serrano haché</t>
  </si>
  <si>
    <t>pissenlit en feuilles hachées</t>
  </si>
  <si>
    <t>pistache</t>
  </si>
  <si>
    <t>poire avec pelure en tranches</t>
  </si>
  <si>
    <t>poire confite</t>
  </si>
  <si>
    <t>poireau</t>
  </si>
  <si>
    <t>pois cassé</t>
  </si>
  <si>
    <t>12,0</t>
  </si>
  <si>
    <t>60,0</t>
  </si>
  <si>
    <t>pois mange-tout entier</t>
  </si>
  <si>
    <t>37,6</t>
  </si>
  <si>
    <t>188,0</t>
  </si>
  <si>
    <t>pois pigeon</t>
  </si>
  <si>
    <t>15,5</t>
  </si>
  <si>
    <t>77,5</t>
  </si>
  <si>
    <t>pois vert</t>
  </si>
  <si>
    <t>poivre blanc en grain</t>
  </si>
  <si>
    <t>20,8</t>
  </si>
  <si>
    <t>104,0</t>
  </si>
  <si>
    <t>poivre noir en grain</t>
  </si>
  <si>
    <t>23,1</t>
  </si>
  <si>
    <t>115,5</t>
  </si>
  <si>
    <t>8,1</t>
  </si>
  <si>
    <t>poivron haché</t>
  </si>
  <si>
    <t>pomme avec|sans pelure en tranches</t>
  </si>
  <si>
    <t>pomme terre en dés</t>
  </si>
  <si>
    <t>pomme terre en purée</t>
  </si>
  <si>
    <t>11,3</t>
  </si>
  <si>
    <t>56,5</t>
  </si>
  <si>
    <t>poudre à pâte</t>
  </si>
  <si>
    <t>poudre cacao</t>
  </si>
  <si>
    <t>22,7</t>
  </si>
  <si>
    <t>113,5</t>
  </si>
  <si>
    <t>pourpier</t>
  </si>
  <si>
    <t>275,0</t>
  </si>
  <si>
    <t>19,3</t>
  </si>
  <si>
    <t>pousse bambou en conserve</t>
  </si>
  <si>
    <t>18,1</t>
  </si>
  <si>
    <t>90,5</t>
  </si>
  <si>
    <t>prune en tranches</t>
  </si>
  <si>
    <t>quinoa en grains</t>
  </si>
  <si>
    <t>radicchio filamenté</t>
  </si>
  <si>
    <t>59,2</t>
  </si>
  <si>
    <t>296,0</t>
  </si>
  <si>
    <t>20,7</t>
  </si>
  <si>
    <t>radis en tranches</t>
  </si>
  <si>
    <t>raisin corinthe sec</t>
  </si>
  <si>
    <t>raisin sultana sec</t>
  </si>
  <si>
    <t>rhubarbe en dés</t>
  </si>
  <si>
    <t>rhum (40% alcool / volume)</t>
  </si>
  <si>
    <t>riz basmati</t>
  </si>
  <si>
    <t>riz blanc à grain court</t>
  </si>
  <si>
    <t>riz blanc à grain long</t>
  </si>
  <si>
    <t>12,8</t>
  </si>
  <si>
    <t>64,0</t>
  </si>
  <si>
    <t>riz blanc à grain moyen</t>
  </si>
  <si>
    <t>riz blanc glutineux</t>
  </si>
  <si>
    <t>riz brun à grain long</t>
  </si>
  <si>
    <t>riz brun à grain moyen</t>
  </si>
  <si>
    <t>riz sauvage</t>
  </si>
  <si>
    <t>roquette</t>
  </si>
  <si>
    <t>118,3</t>
  </si>
  <si>
    <t>591,5</t>
  </si>
  <si>
    <t>41,4</t>
  </si>
  <si>
    <t>rutabaga en cubes</t>
  </si>
  <si>
    <t>saké</t>
  </si>
  <si>
    <t>salsifis en tranches</t>
  </si>
  <si>
    <t>sarrazin en grains</t>
  </si>
  <si>
    <t>seigle en grains</t>
  </si>
  <si>
    <t>14,0</t>
  </si>
  <si>
    <t>70,0</t>
  </si>
  <si>
    <t>sel table</t>
  </si>
  <si>
    <t>0,8</t>
  </si>
  <si>
    <t>40,5</t>
  </si>
  <si>
    <t>sésame en graines</t>
  </si>
  <si>
    <t>sirop maïs</t>
  </si>
  <si>
    <t>36,0</t>
  </si>
  <si>
    <t>sirop érable</t>
  </si>
  <si>
    <t>son avoine en grains</t>
  </si>
  <si>
    <t>25,2</t>
  </si>
  <si>
    <t>126,0</t>
  </si>
  <si>
    <t>sucre à glace non tamisé</t>
  </si>
  <si>
    <t>sucre à glace tamisé</t>
  </si>
  <si>
    <t>sucre brun (cassonade) non tassé</t>
  </si>
  <si>
    <t>sucre brun (cassonade) tassé</t>
  </si>
  <si>
    <t>sucre granulé</t>
  </si>
  <si>
    <t>tamarin</t>
  </si>
  <si>
    <t>tangerine en jus frais</t>
  </si>
  <si>
    <t>tangerine en sections</t>
  </si>
  <si>
    <t>tapioca perlé</t>
  </si>
  <si>
    <t>taro en tranches</t>
  </si>
  <si>
    <t>22,8</t>
  </si>
  <si>
    <t>114,0</t>
  </si>
  <si>
    <t>8,0</t>
  </si>
  <si>
    <t>thé infusé</t>
  </si>
  <si>
    <t>tomate cerise rouge</t>
  </si>
  <si>
    <t>tomate jaune hachée</t>
  </si>
  <si>
    <t>17,0</t>
  </si>
  <si>
    <t>85,0</t>
  </si>
  <si>
    <t>tomate rouge en tranches</t>
  </si>
  <si>
    <t>65,5</t>
  </si>
  <si>
    <t>tomate verte</t>
  </si>
  <si>
    <t>tomate jus en conserve</t>
  </si>
  <si>
    <t>tomate  pâte en conserve</t>
  </si>
  <si>
    <t>9,0</t>
  </si>
  <si>
    <t>45,0</t>
  </si>
  <si>
    <t>topinambour en tranches</t>
  </si>
  <si>
    <t>tournesol grillé en graines</t>
  </si>
  <si>
    <t>vanille en extrait</t>
  </si>
  <si>
    <t>11,4</t>
  </si>
  <si>
    <t>57,0</t>
  </si>
  <si>
    <t>vin cuisine</t>
  </si>
  <si>
    <t>vin dessert sec|sucré 18,8</t>
  </si>
  <si>
    <t>vin table blanc|rosé|rouge 11,5</t>
  </si>
  <si>
    <t>vinaigre</t>
  </si>
  <si>
    <t>vodka (40% alcool / volume)</t>
  </si>
  <si>
    <t>whisky (40% alcool / volume)</t>
  </si>
  <si>
    <t>yaourt</t>
  </si>
  <si>
    <t>zucchini haché</t>
  </si>
  <si>
    <t>19,1</t>
  </si>
  <si>
    <t>95,5</t>
  </si>
  <si>
    <t>Les bar spoons</t>
  </si>
  <si>
    <t>1 bar spoon 5 ml</t>
  </si>
  <si>
    <t xml:space="preserve">Une bar spoon classique, une tea spoon ou une cuillère de bar équivalent à 5 ml, c’est la dose la plus utilisé pour le dosage des sirops </t>
  </si>
  <si>
    <t>(une bar spoon degrenadine…) mais aussi pour certaines liqueurs apéritives et digestives comme le Fernet-Branca.</t>
  </si>
  <si>
    <t>1.en cl</t>
  </si>
  <si>
    <t>5. Jigger Anglais (ou Anglo-Saxon) :</t>
  </si>
  <si>
    <t>jigger 2 cl</t>
  </si>
  <si>
    <t xml:space="preserve">1. Jigger Français /  Japonais </t>
  </si>
  <si>
    <t>1 oz 2.96 ml</t>
  </si>
  <si>
    <t>2. Jigger Anglais (ou Anglo-Saxon) :</t>
  </si>
  <si>
    <t xml:space="preserve">Le shot </t>
  </si>
  <si>
    <t>1 Shot(s) 25ml</t>
  </si>
  <si>
    <t>jigger 4 cl</t>
  </si>
  <si>
    <t>1.5 oz 4.436 cl</t>
  </si>
  <si>
    <t xml:space="preserve">Le shot est très utilisé en Angleterre pour servir les highballs. Par exemple,lorsqu’un client commande un rum &amp; coke, </t>
  </si>
  <si>
    <t>jigger 6 cl</t>
  </si>
  <si>
    <t>1. Jigger Français :</t>
  </si>
  <si>
    <t>jigger 25 ml</t>
  </si>
  <si>
    <t>Le jigger anglo-saxon</t>
  </si>
  <si>
    <t>le bartender devra toujours lui demander “single or double?” c’est-à-dire “un shot ou un double shot?</t>
  </si>
  <si>
    <t>jigger 12 cl</t>
  </si>
  <si>
    <t>jigger 45 ml</t>
  </si>
  <si>
    <t>jigger 30 ml</t>
  </si>
  <si>
    <t>Les dfférents jiggers</t>
  </si>
  <si>
    <t>Jigger Shot 44.36 ml</t>
  </si>
  <si>
    <t>Jigger Shot 1.5 oz</t>
  </si>
  <si>
    <t>2.en oz</t>
  </si>
  <si>
    <t>jigger 50 ml</t>
  </si>
  <si>
    <t>https://www.laboutiqueducocktail.com/articles-cocktails/guide-ultime-du-jigger-cocktail/</t>
  </si>
  <si>
    <t>2. Jigger Anglais (ou Anglo-Saxon) / américain</t>
  </si>
  <si>
    <t>6. Jigger Japonais :</t>
  </si>
  <si>
    <t>Pourquoi l’appelle-t-on “jigger” ? L’origine du nom “jigger” fait l’objet d’un débat.</t>
  </si>
  <si>
    <t>jigger 15 ml</t>
  </si>
  <si>
    <t>2.Le jigger américain / Japonais</t>
  </si>
  <si>
    <t>3. Jigger Japonais :</t>
  </si>
  <si>
    <t>Le terme "jigger" suscite un débat quant à son origine, souvent attribuée aux marins britanniques qui nommaient leur ration d'alcool d'après les voiles de jiggermast sur leurs navires.</t>
  </si>
  <si>
    <t>Shot 1.5 oz</t>
  </si>
  <si>
    <t>Les dfférents Shots</t>
  </si>
  <si>
    <t xml:space="preserve"> Le jiggermast, plus petit mât, laisserait entendre leur mécontentement quant à la faible quantité de boisson. </t>
  </si>
  <si>
    <t>Shot 44.36 ml</t>
  </si>
  <si>
    <t>jigger 20 ml</t>
  </si>
  <si>
    <t>Cet outil de bar sert à mesurer précisément les liquides dans la confection des cocktails.</t>
  </si>
  <si>
    <t xml:space="preserve"> Les variantes incluent le jigger français, anglais et japonais, chacun avec des caractéristiques spécifiques. </t>
  </si>
  <si>
    <t>3.en ml</t>
  </si>
  <si>
    <t>Les contenances varient selon le type de jigger, choisies par les barmen pour leur précision.</t>
  </si>
  <si>
    <t>jigger 40 ml</t>
  </si>
  <si>
    <t xml:space="preserve"> La conversion entre onces liquides et centilitres dépend de la densité du liquide, mais pour l'eau, une approximation commune est 1 oz ≈ 2,957 cl. </t>
  </si>
  <si>
    <t>jigger 22.5 ml</t>
  </si>
  <si>
    <t>3.Le jigger américain</t>
  </si>
  <si>
    <t>Il est recommandé de consulter des conversions spécifiques en fonction du liquide mesuré.</t>
  </si>
  <si>
    <t xml:space="preserve">3.Le jigger anglo-saxon /  Japonais </t>
  </si>
  <si>
    <t>Ces valeurs sont des approximations et peuvent varier légèrement en fonction de la densité du liquide en question.</t>
  </si>
  <si>
    <t>3. Jigger Anglais (ou Anglo-Saxon) / Japonais</t>
  </si>
  <si>
    <t>7.Le jigger américain</t>
  </si>
  <si>
    <t xml:space="preserve"> Il est toujours recommandé de consulter les conversions spécifiques en fonction du type de liquide que vous mesurez, </t>
  </si>
  <si>
    <t>Le jigger américain</t>
  </si>
  <si>
    <t>car les densités peuvent varier.</t>
  </si>
  <si>
    <t>3. Jigger Anglais (ou Anglo-Saxon) :</t>
  </si>
  <si>
    <t>Par conséquent, pour 1,5 onces liquides : 1,5 oz * 2,95735 cl/oz ≈ 4,436 centilitres (cl)</t>
  </si>
  <si>
    <t>1 oz 30 ml</t>
  </si>
  <si>
    <t>2 oz 60 ml</t>
  </si>
  <si>
    <t>jigger</t>
  </si>
  <si>
    <t>https://www.alberoshop.it/fr/bar/jigger/</t>
  </si>
  <si>
    <t>4. Jigger Français :</t>
  </si>
  <si>
    <t>oz once</t>
  </si>
  <si>
    <t>https://www.tireusesabiere.fr/equipement-barman-cocktail/conservation-preparation/tasse-a-mesurer-jigger-avec-graduation-interne/a-453829/</t>
  </si>
  <si>
    <t>Le jigger français est également constitué de 2 parties correspondant chacunes à une dose : 2 cl ( un baby) et 4 cl (une mesure “française”).</t>
  </si>
  <si>
    <t>Bol</t>
  </si>
  <si>
    <t xml:space="preserve"> C’est le jigger le plus couramment utilisé dans les restaurants et dans les bars pour servir les digestifs  (4 cl correspond à la dose légale en France).</t>
  </si>
  <si>
    <t>1 Dash 0.625 ml</t>
  </si>
  <si>
    <t xml:space="preserve">dashes </t>
  </si>
  <si>
    <t>Verre</t>
  </si>
  <si>
    <t>En revanche, il est très rarement utilisé dans les bars à cocktails modernes car il est beaucoup moins précis pour réaliser les cocktails.</t>
  </si>
  <si>
    <t>Pony Shot 29.57 ml</t>
  </si>
  <si>
    <t>V.liqueur</t>
  </si>
  <si>
    <t>Le jigger français est souvent caractérisé par une forme conique avec deux extrémités de tailles différentes.</t>
  </si>
  <si>
    <t>Pony Shot 1 oz</t>
  </si>
  <si>
    <t>tasse.Café</t>
  </si>
  <si>
    <t>Les mesures sont généralement indiquées en centilitres (cl) d'un côté et en millilitres (ml) de l'autre.</t>
  </si>
  <si>
    <t>Double Shot 88.7 ml</t>
  </si>
  <si>
    <t>cuil.Café</t>
  </si>
  <si>
    <t>Ce type de jigger est couramment utilisé dans les bars en France et dans d'autres régions européennes.</t>
  </si>
  <si>
    <t>Double Shot 2 oz</t>
  </si>
  <si>
    <t>cuil.Thé</t>
  </si>
  <si>
    <t>jigger 1 oz</t>
  </si>
  <si>
    <t>jigger 1.5 oz</t>
  </si>
  <si>
    <t>https://eccegusto-shop.com/content/112-jiggers</t>
  </si>
  <si>
    <t>Le jigger anglais a souvent une forme en sablier avec une extrémité plus large et une extrémité plus étroite.</t>
  </si>
  <si>
    <t>Les mesures sont généralement indiquées en onces (oz) d'un côté et en millilitres (ml) de l'autre.</t>
  </si>
  <si>
    <t>7. Jigger Anglais (ou Anglo-Saxon) / Japonais</t>
  </si>
  <si>
    <t>Ce type de jigger est fréquemment utilisé dans les bars au Royaume-Uni, aux États-Unis et dans d'autres pays anglo-saxons.</t>
  </si>
  <si>
    <t>1. Jigger Français /  Japonais en cl</t>
  </si>
  <si>
    <t>7. Jigger Anglais (ou Anglo-Saxon) / Japonais en ml</t>
  </si>
  <si>
    <t>Les jiggers anglais sont souvent conçus pour mesurer en onces (oz) d'un côté et en millilitres (ml) de l'autre.</t>
  </si>
  <si>
    <t xml:space="preserve">Les capacités courantes pour les mesures en onces peuvent être de 1 oz d'un côté et de 1,5 oz de l'autre côté. </t>
  </si>
  <si>
    <t>Pour les mesures en millilitres, cela peut être de 30 ml d'un côté et de 45 ml de l'autre.</t>
  </si>
  <si>
    <t>2. Jigger Français :</t>
  </si>
  <si>
    <t>Cependant, il existe différentes variations en termes de capacité.</t>
  </si>
  <si>
    <t>2. Jigger Français :en cl</t>
  </si>
  <si>
    <t>Les dfférents Shots en oz</t>
  </si>
  <si>
    <t>Le jigger anglo-saxon est un ustensile de mesure constitué de 2 parties correspondant chacune à une dose : un shot (une demi-mesure) équivalant à</t>
  </si>
  <si>
    <t>Les dfférents Shots en ml</t>
  </si>
  <si>
    <t>25 ml et une mesure à 50 ml.</t>
  </si>
  <si>
    <t>3. Jigger Anglais (ou Anglo-Saxon) / américain</t>
  </si>
  <si>
    <t>3. Jigger Anglais (ou Anglo-Saxon) / américain en ml</t>
  </si>
  <si>
    <t>3. Jigger Anglais (ou Anglo-Saxon) :en cl</t>
  </si>
  <si>
    <t>Il existe 2 types de doseur: le petit de 15 ml/22,5 ml, et le classique de 1 oz/2 oz (soit 30 ml/60 ml)</t>
  </si>
  <si>
    <t>3. Jigger Anglais (ou Anglo-Saxon) :en ml</t>
  </si>
  <si>
    <t>en ml</t>
  </si>
  <si>
    <t>4.Le jigger américain / Japonais</t>
  </si>
  <si>
    <t>Pony</t>
  </si>
  <si>
    <t>4.Le jigger américain / Japonais en ml</t>
  </si>
  <si>
    <t>https://materieldebar.com/pourer-et-mesures/205-jigger-japonais-25ml-50ml.html</t>
  </si>
  <si>
    <t>en oz</t>
  </si>
  <si>
    <t>5. Jigger Japonais :</t>
  </si>
  <si>
    <t xml:space="preserve">Sa forme est quasiment identique à celle du jigger américain, les mesures sont en once également. </t>
  </si>
  <si>
    <t>5. Jigger Japonais .en ml</t>
  </si>
  <si>
    <t xml:space="preserve">bar spoon </t>
  </si>
  <si>
    <t>C’est devenu le jigger le plus couramment utilisé par les bartenders car c’est le plus maniable, c’est également le plus esthétique.</t>
  </si>
  <si>
    <t>Il est désormais disponible pour les mesures françaises (4 cl/2 cl) et les mesures anglaises (50 ml/ 25 ml).</t>
  </si>
  <si>
    <t xml:space="preserve"> Le jigger 50 ml/ 25 ml vous permettra de réaliser avec précision un grand nombre de cocktails</t>
  </si>
  <si>
    <t>6.Le jigger américain</t>
  </si>
  <si>
    <t>Les jiggers japonais sont souvent conçus pour mesurer en millilitres (ml) avec des lignes de graduation.</t>
  </si>
  <si>
    <t>6.Le jigger américain en ml</t>
  </si>
  <si>
    <t>Les capacités courantes peuvent être de 15 ml d'un côté et de 30 ml de l'autre côté, ou de 20 ml d'un côté et de 40 ml de l'autre côté.</t>
  </si>
  <si>
    <t>Certains jiggers japonais peuvent avoir des capacités plus grandes pour répondre aux besoins spécifiques des cocktails japonais.</t>
  </si>
  <si>
    <t>Il a généralement une forme cylindrique avec des mesures marquées à l'intérieur.</t>
  </si>
  <si>
    <t>Collez une Unité  A   ml cl dl  L Kg  g pour la convertir au choix en Unité B</t>
  </si>
  <si>
    <t>Les mesures peuvent être exprimées en millilitres (ml) avec des lignes de graduation pour différentes quantités.</t>
  </si>
  <si>
    <t xml:space="preserve">collez une mesure au choix ▼ A      </t>
  </si>
  <si>
    <t xml:space="preserve">       B  ▼ collez une mesure au choix</t>
  </si>
  <si>
    <t>Le jigger japonais est apprécié pour son esthétique et sa précision, et il est souvent utilisé dans les bars à cocktails japonais et par des barmen exigeants dans le monde entier.</t>
  </si>
  <si>
    <t>Poids ou Volume &gt;</t>
  </si>
  <si>
    <t>Conversion</t>
  </si>
  <si>
    <t xml:space="preserve">Il ne faut pas confondre l'once liquide impériale avec l'once liquide américaine : </t>
  </si>
  <si>
    <t xml:space="preserve">       ▲ densité de l'eau 1 du lait 0.9  les alcools demandez à Google</t>
  </si>
  <si>
    <t xml:space="preserve">Au Canada, les unités de mesure sont officiellement exprimées selon le système international d'unités (SI). </t>
  </si>
  <si>
    <t>Pour info: 8 dashes ou 8 traits de bitter équivalent à une bar spoon soit 5 ml ou 0,5 cl.</t>
  </si>
  <si>
    <t>A coller &gt;</t>
  </si>
  <si>
    <t>Toutefois, certaines unités de mesure impériales sont encore couramment employées.</t>
  </si>
  <si>
    <t>8 Dashes 5 ml</t>
  </si>
  <si>
    <t>Table de correspondance</t>
  </si>
  <si>
    <t xml:space="preserve">L’once liquide américaine représente 1/128 de gallon américain, soit exactement 29,573 529 562 5 ml </t>
  </si>
  <si>
    <t>ou environ 1,805 pouces cubes. Ce volume en eau a une masse d’environ 1,043 once.</t>
  </si>
  <si>
    <t>0,845351 once liquide américaine</t>
  </si>
  <si>
    <t>Poids ou Volume saisissez la valeur que vous voulez</t>
  </si>
  <si>
    <t>Unité A collez une unité au choix</t>
  </si>
  <si>
    <t>https://www.google.com/search?client=firefox-b-d&amp;q=conversion+oz+en+kg</t>
  </si>
  <si>
    <t>https://fr.wikipedia.org/wiki/Once_liquide</t>
  </si>
  <si>
    <t>Convertir des onces liquides en onces liquides (US) - fl oz en fl oz US</t>
  </si>
  <si>
    <t>http://www.the-converter.net/fr/volumes/fl%20oz/fl%20oz%20US</t>
  </si>
  <si>
    <t>Différence entre les onces liquides et les onces</t>
  </si>
  <si>
    <t>https://fr.differbetween.com/article/difference_between_fluid_ounces_and_ounces</t>
  </si>
  <si>
    <t>1 once liquide impériale équivaut à environ 0,961 once liquide américaine.</t>
  </si>
  <si>
    <t xml:space="preserve">once liquide impériale Unité anglo-saxonne, utilisée au Royaume-Uni et au Canada, </t>
  </si>
  <si>
    <t>servant à mesurer le volume des liquides ou des matières sèches qui correspond à environ 28,4 millilitres.</t>
  </si>
  <si>
    <t>0,879877 once liquide impériale</t>
  </si>
  <si>
    <t xml:space="preserve">L’once liquide impériale représente 1/160 de gallon impérial, soit exactement 28,413 062 5 ml </t>
  </si>
  <si>
    <t>ou environ 1,734 pouces cubes. Ce volume en eau a une masse d’environ 1,002 once.</t>
  </si>
  <si>
    <t xml:space="preserve">Une once liquide (symbole: fl oz pour fluid ounce, au Canada français : oz liq) est une unité de volume </t>
  </si>
  <si>
    <t>utilisée dans le système impérial d'unités et dans le système américain d'unités. Cependant, les deux mesures ne sont pas les mêmes.</t>
  </si>
  <si>
    <t>PESER SANS BALANCE (poids approximatifs) et généralement diffusés sur le net</t>
  </si>
  <si>
    <t xml:space="preserve">cuil.= cuillère </t>
  </si>
  <si>
    <t xml:space="preserve"> fécule</t>
  </si>
  <si>
    <t>sucre et sel fin</t>
  </si>
  <si>
    <t>beurre </t>
  </si>
  <si>
    <t xml:space="preserve">riz </t>
  </si>
  <si>
    <t xml:space="preserve">semoule </t>
  </si>
  <si>
    <t xml:space="preserve">lait et autres liquides </t>
  </si>
  <si>
    <t>cacao</t>
  </si>
  <si>
    <t>Miel liquide</t>
  </si>
  <si>
    <t>poudre d’amande et de coco</t>
  </si>
  <si>
    <t>cuil.Café.</t>
  </si>
  <si>
    <t>cuil.Café.  = à Café</t>
  </si>
  <si>
    <t>bol</t>
  </si>
  <si>
    <t>cuillère Café</t>
  </si>
  <si>
    <t>cuillère Soupe</t>
  </si>
  <si>
    <t>pot à yaourt</t>
  </si>
  <si>
    <t>cuil.C.ras.</t>
  </si>
  <si>
    <t>cuil.C.ras = cuilère à Café rase</t>
  </si>
  <si>
    <t>bol.moy.ras.de farine 210 g</t>
  </si>
  <si>
    <t>bol.moy.ras.de sucre 300 g</t>
  </si>
  <si>
    <t>cuil.C.ras.beurre.5.g</t>
  </si>
  <si>
    <t>cuil.S.bom.riz=20.g</t>
  </si>
  <si>
    <t>cuil.C.ras.semoule.5.g</t>
  </si>
  <si>
    <t>cuil.C.ras.liquide.5.g</t>
  </si>
  <si>
    <t>cuil.C.ras.huile.4.g</t>
  </si>
  <si>
    <t>cuil.C.ras.cacao.5.g</t>
  </si>
  <si>
    <t>cuil.C.ras.miel.10.g</t>
  </si>
  <si>
    <t>pot.ya.ras.amande.poudre.50g</t>
  </si>
  <si>
    <t>cuil.C.bom.</t>
  </si>
  <si>
    <t>cuil.C.bom. = cuilère à Café bombée</t>
  </si>
  <si>
    <t>cuil.C.bom.beurre.9.g</t>
  </si>
  <si>
    <t>cuil.S.ras.riz =18.g</t>
  </si>
  <si>
    <t>pot.ya.ras.coco.rapée.50g</t>
  </si>
  <si>
    <t>cuil.Soup.</t>
  </si>
  <si>
    <t>cuil.Soup. = à Soupe</t>
  </si>
  <si>
    <t>cuil.C.bom..farine.8.g</t>
  </si>
  <si>
    <t>cuil.C.bom.sel.9.g</t>
  </si>
  <si>
    <t>mug</t>
  </si>
  <si>
    <t>cuil.S.bom.semoule=15.g</t>
  </si>
  <si>
    <t>cuil.S.ras.liquide=10.g</t>
  </si>
  <si>
    <t>cuil.S.ras.huile =14.g</t>
  </si>
  <si>
    <t>cuil.S.ras.cacao =10.g</t>
  </si>
  <si>
    <t>cuil.S.ras.miel=18.g</t>
  </si>
  <si>
    <t>cuil.S.ras.</t>
  </si>
  <si>
    <t>cuil.S.ras = cuilère à Soupe.rase</t>
  </si>
  <si>
    <t>cuil.C.ras.farine=3.g</t>
  </si>
  <si>
    <t>cuil.C.bom.sucre.5.g</t>
  </si>
  <si>
    <t>cuil.S.bom.beurre=22.g</t>
  </si>
  <si>
    <t>mug...ras.riz.210.g</t>
  </si>
  <si>
    <t>cuil.S.bom.</t>
  </si>
  <si>
    <t>cuil.S.bom = cuilère à Soupe.bombée</t>
  </si>
  <si>
    <t>cuil.C.bom.sucre.glace.3.g</t>
  </si>
  <si>
    <t>cuil.S.ras.beurre =15.g</t>
  </si>
  <si>
    <t>bol.moyen.</t>
  </si>
  <si>
    <t xml:space="preserve">v e r r e. </t>
  </si>
  <si>
    <t>verre.Moutarde</t>
  </si>
  <si>
    <t>cuil.C.ras.sel=6.g</t>
  </si>
  <si>
    <t>cuil.S.ras.beurre fondu=12.g</t>
  </si>
  <si>
    <t>pot.ya.ras.semoule.90g</t>
  </si>
  <si>
    <t>bol.moy.ras.liquide.350g</t>
  </si>
  <si>
    <t>verreM.ras.huile=160g</t>
  </si>
  <si>
    <t>verreM.ras.cacao.90g</t>
  </si>
  <si>
    <t>pot.ya.ras.miel.150g</t>
  </si>
  <si>
    <t>cuil.Mout.</t>
  </si>
  <si>
    <t>cuil.Mout.= à Moutarde</t>
  </si>
  <si>
    <t>cuil.S.bom.farine=20.g</t>
  </si>
  <si>
    <t>cuil.C.ras.sucre=4.g</t>
  </si>
  <si>
    <t>pot.ya.ras.riz.100g</t>
  </si>
  <si>
    <t>cuil.M.ras.</t>
  </si>
  <si>
    <t>cuil.M.ras.= cuillère à Moutarde rase</t>
  </si>
  <si>
    <t>cuil.S.ras.farine=10.g</t>
  </si>
  <si>
    <t>cuil.M..bom.</t>
  </si>
  <si>
    <t>cuil.M.bom.= cuillère à Moutarde bombée</t>
  </si>
  <si>
    <t>mug...ras.beurre fondu.225.g</t>
  </si>
  <si>
    <t>verreM.ras.semoule=150g</t>
  </si>
  <si>
    <t>mug...ras.liquide.150.g</t>
  </si>
  <si>
    <t>pot.ya.ras.huile.120g</t>
  </si>
  <si>
    <t>louche</t>
  </si>
  <si>
    <t>cuil.S.bom.sucre=15.g</t>
  </si>
  <si>
    <t>verreM.ras.riz.160g</t>
  </si>
  <si>
    <t>cuil.Pota.</t>
  </si>
  <si>
    <t>cuil.Pota. = à Potage</t>
  </si>
  <si>
    <t>louch.ras.farine.50.g</t>
  </si>
  <si>
    <t>cuil.S.ras.sucre =10.g</t>
  </si>
  <si>
    <t>noix - noisette</t>
  </si>
  <si>
    <t>cuil.P.ras.</t>
  </si>
  <si>
    <t>cuil.P.ras = cuilère à Potage rase</t>
  </si>
  <si>
    <t>cuil.S.ras.sucre =15.g</t>
  </si>
  <si>
    <t>noi..sette de beurre 4g</t>
  </si>
  <si>
    <t>pot.ya.ras.liquide.150g</t>
  </si>
  <si>
    <t>cuil.P.bom.</t>
  </si>
  <si>
    <t>cuil.P.bom = cuilère à Potage bombée</t>
  </si>
  <si>
    <t>cuil.S.ras.sucre.glace =10.g</t>
  </si>
  <si>
    <t>n..o..i..x de beurre 15 g</t>
  </si>
  <si>
    <t>mug...bom.farine.150.g</t>
  </si>
  <si>
    <t>Teaspoon</t>
  </si>
  <si>
    <t>Teaspoon = tasse à thé</t>
  </si>
  <si>
    <t>mug...ras.farine.115.g</t>
  </si>
  <si>
    <t>tasse.Café.liquide.100g</t>
  </si>
  <si>
    <t>teasp.ras.</t>
  </si>
  <si>
    <t>teasp.ras.= Teaspoon rase</t>
  </si>
  <si>
    <t>louch.ras.sucre.70.g</t>
  </si>
  <si>
    <t>teasp.bom.</t>
  </si>
  <si>
    <t>teasp.bom= Teaspoon bombée</t>
  </si>
  <si>
    <t>verre.Liqueur</t>
  </si>
  <si>
    <t>pot.ya.bom.farine.150.g</t>
  </si>
  <si>
    <t>verreL.ras.liquide.30g</t>
  </si>
  <si>
    <t xml:space="preserve">t a s s e. </t>
  </si>
  <si>
    <t>t a s s e. 10 lettres avec les espaces</t>
  </si>
  <si>
    <t>pot.ya.ras.farine.85.g</t>
  </si>
  <si>
    <t>mug...bom.sucre.220.g</t>
  </si>
  <si>
    <t>tasse.ras.</t>
  </si>
  <si>
    <t>tasse.ras.= tasse rase</t>
  </si>
  <si>
    <t>mug...ras.sucre.200.g</t>
  </si>
  <si>
    <t>tasse.bom.</t>
  </si>
  <si>
    <t>tasse.bom. = tasse bombée</t>
  </si>
  <si>
    <t>tasse</t>
  </si>
  <si>
    <t>verreM.ras.liquide.200g</t>
  </si>
  <si>
    <t xml:space="preserve">tasse.Mug. </t>
  </si>
  <si>
    <t>tasse.Mug. = tasse Mug</t>
  </si>
  <si>
    <t>tasse.bom.farine.60g</t>
  </si>
  <si>
    <t>tasse.ras.farine.40g</t>
  </si>
  <si>
    <t>pot.ya.ras.sucre.125.g</t>
  </si>
  <si>
    <t>v e r r e.  10 lettres avec les espaces</t>
  </si>
  <si>
    <t>ve r r e.M</t>
  </si>
  <si>
    <t>ve r r e.M = verre à Moutarde</t>
  </si>
  <si>
    <t>verre</t>
  </si>
  <si>
    <t>verreM.ras.</t>
  </si>
  <si>
    <t>verreM.ras =  verre à Moutarde ras 10 lettres avec les espaces</t>
  </si>
  <si>
    <t>verre.M.bom.farine.120.g</t>
  </si>
  <si>
    <t>tasse.bom.sucre.150g</t>
  </si>
  <si>
    <t>verreM.bom.</t>
  </si>
  <si>
    <t>verreM.bom =  verre à Moutarde bombé 10 lettres avec les espaces</t>
  </si>
  <si>
    <t>verre.M.ras.farine.100.g</t>
  </si>
  <si>
    <t>tasse.ras.sucre.90g</t>
  </si>
  <si>
    <t>L.ou.ches.</t>
  </si>
  <si>
    <t>Louches 10 lettres avec les points</t>
  </si>
  <si>
    <t>louch.ras.</t>
  </si>
  <si>
    <t>louch.ras. = louche rase</t>
  </si>
  <si>
    <t>verreM.bom.sucre.150g</t>
  </si>
  <si>
    <t>louch.bom.</t>
  </si>
  <si>
    <t>louch.bom. = louche bombée</t>
  </si>
  <si>
    <t>verreM.ras.sucre.110g</t>
  </si>
  <si>
    <t>pot.yaourt</t>
  </si>
  <si>
    <t>pot.ya.ras.</t>
  </si>
  <si>
    <t>pot à yaourt ras</t>
  </si>
  <si>
    <t>pot.ya.bom.</t>
  </si>
  <si>
    <t>pot à yaourt bombé</t>
  </si>
  <si>
    <t>bol moyen</t>
  </si>
  <si>
    <t>bol.moy.ras.</t>
  </si>
  <si>
    <t>bol moyen ras</t>
  </si>
  <si>
    <t>bol.moy.bom.</t>
  </si>
  <si>
    <t>bol moyen bombé</t>
  </si>
  <si>
    <t>m ..u. .g.</t>
  </si>
  <si>
    <t>Mug 10 lettres avec les points</t>
  </si>
  <si>
    <t>mug...ras.</t>
  </si>
  <si>
    <t>Mug.ras.10 lettres avec les points</t>
  </si>
  <si>
    <t>mug...bom.</t>
  </si>
  <si>
    <t>Mug.bombé.10 lettres avec les points</t>
  </si>
  <si>
    <t>Pourquoi 10 lettres , si vous voulez utiliser ces valeurs avec des fonctions de recherche gauche - droite</t>
  </si>
  <si>
    <t xml:space="preserve">si vous vouler concatener  ou extraite du texte il faut que ce texte ait le même nombre de lettre ou d'espace </t>
  </si>
  <si>
    <t>(un espace ou un point sont comptés comme une lettre)</t>
  </si>
  <si>
    <t>&lt; Largeurs de colonnes</t>
  </si>
  <si>
    <t>TABLEAU POUR MODIFIER DU TEXTE</t>
  </si>
  <si>
    <t>&lt;Hauteurs de lignes</t>
  </si>
  <si>
    <t>MODIFIER OU "NETTOYER"UN TEXTE</t>
  </si>
  <si>
    <t>Vous récupérez des recettes sur le net et vous souhaitez supprimer ou remplacer du texte ce tableau est fait pour vous</t>
  </si>
  <si>
    <t>Utilitaire pour formater du texte</t>
  </si>
  <si>
    <t>n'oubliez pas qu'un espace est compté comme du texte</t>
  </si>
  <si>
    <t>Vous récupérez parfois du texte sur le net pour vos fiches recettes ( des quantités ou un mode opératoire)</t>
  </si>
  <si>
    <t>Pourquoi modifier texte et quantités avec ce tableau ? Pour conserver la recette originale de l'Auteur et pour vérification en cas d'erreur de saisie</t>
  </si>
  <si>
    <t>Ce texte est souvent formaté avec des espaces   des points….  des tirets _  des quantités et des détails que vous voulez supprimer</t>
  </si>
  <si>
    <t>Que souhaitez vous supprimer ligne par ligne</t>
  </si>
  <si>
    <t>Collez le texte dans cette colonne</t>
  </si>
  <si>
    <t xml:space="preserve">à Remplacer par </t>
  </si>
  <si>
    <t xml:space="preserve">Récupérez votre texte ICI </t>
  </si>
  <si>
    <t>1 - Collez les ingrédients et les quantités que vous avez récupéré dans la colonne B du tableau</t>
  </si>
  <si>
    <t>Collage spécial 1.2.3. ou Valeur pour conserver la mise en forme ci-dessous</t>
  </si>
  <si>
    <t>saisissez ou collez la partie du texte que vous voulez récupérer dans cette colonne</t>
  </si>
  <si>
    <t>Nepas supprimer cette colonne</t>
  </si>
  <si>
    <t>et collez le dans vos fiches .COLLAGE SPÉCIAL 1.2.3. VALEUR pour ne pas coller la formule</t>
  </si>
  <si>
    <t>et attention à ne pas</t>
  </si>
  <si>
    <t>2 - collez ou saisissez la partie du texte ou une valeur de remplacement ou rien colonne C</t>
  </si>
  <si>
    <t>supprimer les formules</t>
  </si>
  <si>
    <t>4 - Contrôlez votre texte "nettoyé" colonne E</t>
  </si>
  <si>
    <t>38 kg d'os</t>
  </si>
  <si>
    <t>os</t>
  </si>
  <si>
    <t>14 kg de parures</t>
  </si>
  <si>
    <t>Attention : Un espace compte pour 1 caractère</t>
  </si>
  <si>
    <t>3 kg d'oignons bio</t>
  </si>
  <si>
    <t>oignons bio</t>
  </si>
  <si>
    <t>3 kg de carottes bio</t>
  </si>
  <si>
    <t>carottes bio</t>
  </si>
  <si>
    <t>et collez le texte "nettoyé" dans vos fiches .COLLAGE SPÉCIAL 1.2.3. VALEUR pour ne pas coller la formule</t>
  </si>
  <si>
    <t>boites 4/4 de concentrée de tomates</t>
  </si>
  <si>
    <t>concentré</t>
  </si>
  <si>
    <t>ail surgelé</t>
  </si>
  <si>
    <t>Attention à ne pas supprimer les formules colonne D</t>
  </si>
  <si>
    <t>branches de persil bio</t>
  </si>
  <si>
    <t>POUR AUDITER LES FORMULES</t>
  </si>
  <si>
    <t>CHOISISSEZ VOTRE AFFICHAGE</t>
  </si>
  <si>
    <t>pour localiser la cellule correspondante cliquez sur l'onglet FORMULES</t>
  </si>
  <si>
    <t>Pour supprimer l'affichage des zéro sur la fiche cliquez sur : FICHIER &gt; Option &gt; Options avancées &gt;</t>
  </si>
  <si>
    <t>puis sur la fonction Repérer les antécédants &gt;</t>
  </si>
  <si>
    <t xml:space="preserve"> décocher Afficher un zéro dans les cellules qui ont une valeur nulle</t>
  </si>
  <si>
    <t>double cliquez sur la pointe de la flèche, cela vous enverra directement à l'emplacement de saisie</t>
  </si>
  <si>
    <t>Madame..Monsieur….Bonjour</t>
  </si>
  <si>
    <t>Voici un exemple d'utilitaires que vous pouvez trouver sur le site UPRT</t>
  </si>
  <si>
    <t>L'objectif des documents est bien sur leur utilisation si cela convient</t>
  </si>
  <si>
    <t>Mais c'est avant tout de maintenir et développer la capacité de réflexion en proposant des exemples</t>
  </si>
  <si>
    <t>Un tableur comme l'utilisation de l'informatique pour les cuissons en fours c'est formidable</t>
  </si>
  <si>
    <t>Mais en utilisant des fonctions pré-définies on risque de perdre sa capacité à penser - réfléchir et à maitriser</t>
  </si>
  <si>
    <t>Un jeune en formation en CFA ou autre - ou un un professionnel en activité n'ont pas de temps à perdre pour maitriser des bases d'un tableur s'il n'ont pas eu d'initiation</t>
  </si>
  <si>
    <t>Mais par contre en leur proposant des modèles peut être prendront ils le temps de découper - coller - utiliser format - formules et fonctions</t>
  </si>
  <si>
    <t xml:space="preserve">C'est pour cela que j'incite l'internaute à télécharger sur disque dur tout ce qu'il peut trouver sur ce site pour se constituer </t>
  </si>
  <si>
    <t>une Webthèque ou Nethèque qu'il pourra consulter et utiliser le moment venu</t>
  </si>
  <si>
    <t>Ce site est certes peu engageant mais son contenu est le fruit d'expériences et de savoirs faire de la restauration collective</t>
  </si>
  <si>
    <t>adaptables a la restauration commerciale</t>
  </si>
  <si>
    <t>Sincères salutations     Joël leboucher      04/03/2023</t>
  </si>
  <si>
    <t>Everything  un utilitaire de recherche gratuit pour indexer et rechercher vos fichiers</t>
  </si>
  <si>
    <t>https://everything.fr.softonic.com/</t>
  </si>
  <si>
    <t>PLAN DU SITE</t>
  </si>
  <si>
    <t>http://www.uprt.fr/detail.php?id=6&amp;titre=plan-du-site</t>
  </si>
  <si>
    <t xml:space="preserve">ces liens seront remplacés progressivement par celui- ci </t>
  </si>
  <si>
    <t>téléchargez tout ce que vous pouvez avant la disparition du site</t>
  </si>
  <si>
    <t>DOCUMENTS POUR RESTAURATEURS</t>
  </si>
  <si>
    <t>http://www.uprt.fr/detail.php?id=185&amp;titre=restaurateurs</t>
  </si>
  <si>
    <t xml:space="preserve"> pour vous constituer une Net'thèque que vous pourrez exploiter plus tard</t>
  </si>
  <si>
    <t>Pour faire court voici quelques petits exemples</t>
  </si>
  <si>
    <t>sur cette page vous avez déjà des formules à récupérer et des liens à visiter</t>
  </si>
  <si>
    <t>Utilitaires à copier dans vos documents puis ajustez la largeur des colonnes comme indiqué dans les cellules de couleur en bas de chaque tableau</t>
  </si>
  <si>
    <t>les cellules grises vous indiquent la largeur des colonnes sur votre document et les corrections à apporter</t>
  </si>
  <si>
    <t>la première colonne de chaque tableau n'a pas de cellule grise volontairement. Cette colonne est fusionnée pour vous faciliter la sélection du tableau - Largeur par défaut 3</t>
  </si>
  <si>
    <t>Pourquoi une cellule ICI &gt; pour sélectionner le tableau en se déportant vers la droite et vous pouvez le coller dans une autre feuille</t>
  </si>
  <si>
    <t>Quelques liens hypertexte internes exemple de formules</t>
  </si>
  <si>
    <t>Pour modifier une formule &gt; dans la barre de formule supprimez le =</t>
  </si>
  <si>
    <t>la formule devient texte et se modifie comme du texte</t>
  </si>
  <si>
    <t>Un lien Hypertexte commence toujours par :    LIEN_HYPERTEXTE("#" c25 par exemple</t>
  </si>
  <si>
    <t xml:space="preserve">lorsque vous avez fini remettez un = devant positionnez vous à la fin de la formule </t>
  </si>
  <si>
    <t>Mettre seulement le dièse "#" entre 2 guillemets pour ne pas figer la cellule de destination</t>
  </si>
  <si>
    <t>et appuyez sur Entrée</t>
  </si>
  <si>
    <t>les mises à jours seront automatiques lorsque vous collerez votre tableau dans une autre feuille</t>
  </si>
  <si>
    <t>Vous avez une autre option pour figer la formule &gt; saisissez un ' apostrophe devant =</t>
  </si>
  <si>
    <t>vous obtenez le même résultat  MAIS cet ' est plus difficile à identifier en cas d'erreur</t>
  </si>
  <si>
    <t>Exemples de formules nomades vous indiquez une bonne fois pour toutes l'emplacement de la cellule de destination</t>
  </si>
  <si>
    <t xml:space="preserve">Combiner les Prénoms et Noms </t>
  </si>
  <si>
    <t>A vous d'imaginer d'autres utilisations possibles</t>
  </si>
  <si>
    <t>Affichage</t>
  </si>
  <si>
    <t>Détail de la formule saisie</t>
  </si>
  <si>
    <t>Prénom</t>
  </si>
  <si>
    <t>Combinaison</t>
  </si>
  <si>
    <t>Formules utilisées pour afficher ces résultats</t>
  </si>
  <si>
    <t>Robert</t>
  </si>
  <si>
    <t>Spière</t>
  </si>
  <si>
    <t>Guillaume</t>
  </si>
  <si>
    <t>Tell</t>
  </si>
  <si>
    <t>Prénom et Nom</t>
  </si>
  <si>
    <t>Extraire les Noms et Prénoms</t>
  </si>
  <si>
    <t>Guillaume Tell</t>
  </si>
  <si>
    <t>FORMULETEXTE(O42)</t>
  </si>
  <si>
    <t>Guillaume,Tell</t>
  </si>
  <si>
    <t>indiquez entre les guillemets " , "que vous voulez supprimer la virgule de séparation</t>
  </si>
  <si>
    <t>Séparer Nom et Prénom et en faire une adresse mail</t>
  </si>
  <si>
    <t>https://www.youtube.com/watch?v=2TmdhLLUsOQ</t>
  </si>
  <si>
    <t>&lt;Largeurs de colonnes figées pour mémoire</t>
  </si>
  <si>
    <t xml:space="preserve">Pour toutes ces formules remplacez </t>
  </si>
  <si>
    <t>par votre N° de Ligne et de Colonne</t>
  </si>
  <si>
    <t>&lt;Largeurs de colonnes formule</t>
  </si>
  <si>
    <t>l'avantage de ne pas mettre le nom de la cellule entre guillemets c'est qu'elle se mettra automatiquement à jour lorsque vous copierez votre tableau ailleurs</t>
  </si>
  <si>
    <t>Formats de cellules nombres personnalisées</t>
  </si>
  <si>
    <t>UNICAR(128269)</t>
  </si>
  <si>
    <t>Tableau de bord des ventes et de gestion des stocks</t>
  </si>
  <si>
    <t>https://www.youtube.com/watch?v=BEAwIv4fIw4</t>
  </si>
  <si>
    <t>dans les 3 formules suivantes</t>
  </si>
  <si>
    <t># ##0" gr"</t>
  </si>
  <si>
    <t>Lien incrémenté ne se met pas à jour dans un autre emplacement</t>
  </si>
  <si>
    <t># ##0.000" kg"</t>
  </si>
  <si>
    <t>Extraire du texte d'une chaine de caractères</t>
  </si>
  <si>
    <t>formule plus simple MAIS si vous déplacez votre tableau vous devez à chaque fois modifier l'adresse ("# c131";</t>
  </si>
  <si>
    <t>de # ##0.000" kg"</t>
  </si>
  <si>
    <t>Collez votre texte &gt;</t>
  </si>
  <si>
    <t>qtzt-45221-kiu</t>
  </si>
  <si>
    <t>de 0.00" Kg"</t>
  </si>
  <si>
    <t>position du premier caractère à extraire</t>
  </si>
  <si>
    <t>0.000K\g</t>
  </si>
  <si>
    <t>nombre de caractères à extraire</t>
  </si>
  <si>
    <t>Poids portion 0.000" Kg"</t>
  </si>
  <si>
    <t>Résultat</t>
  </si>
  <si>
    <t># ##0" cl"</t>
  </si>
  <si>
    <t>Vous pouvez extraire ce que vous voulez d'une phrase des nombre un prénom etc</t>
  </si>
  <si>
    <t>0.000 " dm³"</t>
  </si>
  <si>
    <t>0.000" L"</t>
  </si>
  <si>
    <t>Vous pouvez mettre des émotocones dans vos formules entre deux guillemets "   "</t>
  </si>
  <si>
    <t>0" lignes"</t>
  </si>
  <si>
    <t>"🚲 "   " 🤓 "   " ✔ "   " 🆗 "</t>
  </si>
  <si>
    <t>0" jours"</t>
  </si>
  <si>
    <t>➕  ⏮  ➿  ⁉  ⬅  ☺  ✔  ❓  🆗  🌼  🚲  🤓  🔛 🚐  «</t>
  </si>
  <si>
    <t>0" Mx"</t>
  </si>
  <si>
    <t>Voici quelques photos pour aider à estimer les quantités</t>
  </si>
  <si>
    <t>0.0" %"</t>
  </si>
  <si>
    <t>Visuellement, ça représente quoi 100 calories ?</t>
  </si>
  <si>
    <t>🔗</t>
  </si>
  <si>
    <t>🔎#</t>
  </si>
  <si>
    <t>N° 0</t>
  </si>
  <si>
    <t>Col.0</t>
  </si>
  <si>
    <t>Comment taper sur votre clavier d'ordinateur tous les symboles, emoji, signes, icones ?</t>
  </si>
  <si>
    <t>0.0" mm"</t>
  </si>
  <si>
    <t>http://www.symbole-clavier.com/</t>
  </si>
  <si>
    <t>https://www.premiers-clics.fr/cours-informatique/windows-les-fonctionnalites-du-clavier/</t>
  </si>
  <si>
    <t>0.00" cm"</t>
  </si>
  <si>
    <t>Manuel d’utilisation</t>
  </si>
  <si>
    <t>0.00 " cm²"</t>
  </si>
  <si>
    <t>https://bepo.fr/wiki/Manuel</t>
  </si>
  <si>
    <t>https://bepo.fr/wiki/Menu</t>
  </si>
  <si>
    <t>Actif;"Actif";"Inactif"</t>
  </si>
  <si>
    <t>Vrai;"Vrai";"Faux"</t>
  </si>
  <si>
    <t>Liste des fonctions Excel avec une traduction</t>
  </si>
  <si>
    <t>https://fr.excelfunctions.eu/</t>
  </si>
  <si>
    <t>Pour vous détendre un peu  : Convertir un CD en MP3 avec Windows Media Player</t>
  </si>
  <si>
    <t>https://www.premiers-clics.fr/cours-informatique/windows-convertir-un-cd-en-fichiers-mp3/</t>
  </si>
  <si>
    <t>lorsque vous collez ce tableau ailleurs</t>
  </si>
  <si>
    <t>Amusez vous un tableur c'est fait pour ça</t>
  </si>
  <si>
    <t>Pour obtenir un nombre de plaques gastro à utiliser par exemple</t>
  </si>
  <si>
    <t>dans les formules avec loupe n'oubliez pas de modifier les adresses &gt; # k93 &amp;" K93"</t>
  </si>
  <si>
    <t>🛺</t>
  </si>
  <si>
    <t>🚲</t>
  </si>
  <si>
    <t>si vous utilisez un poids cru vous avez une formule</t>
  </si>
  <si>
    <t>❹ Kg cru</t>
  </si>
  <si>
    <t>et si vous utilisez un poids cuit vous en avez une autre</t>
  </si>
  <si>
    <t>❺ Kg cuit</t>
  </si>
  <si>
    <t>🤓</t>
  </si>
  <si>
    <t>Nombre de contenants</t>
  </si>
  <si>
    <t>Produit conditionné</t>
  </si>
  <si>
    <t>contenant(s) a prévoir &gt;</t>
  </si>
  <si>
    <t>Sautés en morceaux service au poids</t>
  </si>
  <si>
    <t>❷ Type de Contenant</t>
  </si>
  <si>
    <t xml:space="preserve"> GN 1/ 1 = 3 Kg crus</t>
  </si>
  <si>
    <t>▼  ❹ ou ❺</t>
  </si>
  <si>
    <t>capacité du contenant ❸</t>
  </si>
  <si>
    <t xml:space="preserve"> Grammage  p.p.❼</t>
  </si>
  <si>
    <t>Effectif ❽</t>
  </si>
  <si>
    <t xml:space="preserve">A conditionner </t>
  </si>
  <si>
    <t>Total contenants &gt;</t>
  </si>
  <si>
    <t>1 cont.pour &gt;</t>
  </si>
  <si>
    <t>un contenant* peut être une panière - un sachet - une plaque gastro - une louche - une barquette etc..</t>
  </si>
  <si>
    <t>Saisissez vos valeurs dans les cellules fond de couleur et collez ❹ Kg cru ou  ❺ Kg cuit</t>
  </si>
  <si>
    <t>LÉGENDE</t>
  </si>
  <si>
    <t>❶ FAMILLE et NOM DU PLAT</t>
  </si>
  <si>
    <t xml:space="preserve">❻ %  de PERTE </t>
  </si>
  <si>
    <t>❻ % de BONI &gt;</t>
  </si>
  <si>
    <t>❸ capacité du contenant*</t>
  </si>
  <si>
    <t>❻ Foisonnement</t>
  </si>
  <si>
    <t>❼  Grammage  p.p.</t>
  </si>
  <si>
    <t>❽ Saisissez vos effectifs</t>
  </si>
  <si>
    <t xml:space="preserve">Collez ❹ Kg cru ou ❺ Kg cuit </t>
  </si>
  <si>
    <t>Cellule &gt;</t>
  </si>
  <si>
    <t>CRU moins % Perte = CUIT</t>
  </si>
  <si>
    <t xml:space="preserve">CUIT + % boni = CRU </t>
  </si>
  <si>
    <t>Utilitaire pour le foisionnement en + ou - pour légumes secs et céréales etc…</t>
  </si>
  <si>
    <t>Cliquez sur les ◀</t>
  </si>
  <si>
    <t>Produit conditionné &gt;</t>
  </si>
  <si>
    <t>Féculent</t>
  </si>
  <si>
    <t>Semoule (poids cru)</t>
  </si>
  <si>
    <t>CRU  Multiplié = CUIT</t>
  </si>
  <si>
    <t xml:space="preserve">CUIT Divisé  = CRU </t>
  </si>
  <si>
    <t xml:space="preserve"> GN 1/ 1 = 35 morceaux</t>
  </si>
  <si>
    <t>Service de quoi ? &gt;</t>
  </si>
  <si>
    <t>Morceaux</t>
  </si>
  <si>
    <t>(Morceaux- Tranches ...?)</t>
  </si>
  <si>
    <t>❹ Cru</t>
  </si>
  <si>
    <t>Poids Unitaire</t>
  </si>
  <si>
    <t>Combien p.p.❼</t>
  </si>
  <si>
    <t>Saisissez vos valeurs dans les cellules fond de couleur et collez ❹ Cu ou  ❺ Cuit</t>
  </si>
  <si>
    <t>❼  Quantité p.p.</t>
  </si>
  <si>
    <t>❺ Cuit</t>
  </si>
  <si>
    <t>Collez ❹ Cru ou ❺ Cuit Cellule &gt;</t>
  </si>
  <si>
    <t>Prix D'ACHAT / Prix de VENTE</t>
  </si>
  <si>
    <t>Bricolage "artisanal "   on peut faire plus simple mais c'est "pédagogique"</t>
  </si>
  <si>
    <t>&lt; position colonne et n° de ligne</t>
  </si>
  <si>
    <t>PRIX D'ACHAT</t>
  </si>
  <si>
    <t>PRIX VENTE</t>
  </si>
  <si>
    <t>%  d'augmentation</t>
  </si>
  <si>
    <t>Augmentation</t>
  </si>
  <si>
    <t xml:space="preserve">Saisissez vos valeurs dans les cellules fond ivoire </t>
  </si>
  <si>
    <t>Aide à la décision en Kg</t>
  </si>
  <si>
    <t>Pourcentages NET / BRUT et BRUT / NET</t>
  </si>
  <si>
    <t>Décriptage d'une recette par les pourcentages</t>
  </si>
  <si>
    <t>POIDS NET</t>
  </si>
  <si>
    <t>Nom de la recette &gt;</t>
  </si>
  <si>
    <t>PUNCH</t>
  </si>
  <si>
    <t>POIDS BRUT</t>
  </si>
  <si>
    <t>POIDS de PERTE</t>
  </si>
  <si>
    <t>%  de PERTE</t>
  </si>
  <si>
    <t xml:space="preserve"> Poids de perte</t>
  </si>
  <si>
    <t>Poids brut</t>
  </si>
  <si>
    <t>Total :</t>
  </si>
  <si>
    <t>%  de perte</t>
  </si>
  <si>
    <t>Pourcentages</t>
  </si>
  <si>
    <t>NET</t>
  </si>
  <si>
    <t>BRUT</t>
  </si>
  <si>
    <t>POIDS DE LA RECETTE A DÉCRYPTER &gt;</t>
  </si>
  <si>
    <t>Poids net</t>
  </si>
  <si>
    <t>Rhum</t>
  </si>
  <si>
    <t>Sucre de cannes</t>
  </si>
  <si>
    <t>Jus de pamplemousse</t>
  </si>
  <si>
    <t>Jus d'orange</t>
  </si>
  <si>
    <t>Citron vert</t>
  </si>
  <si>
    <t>conversion : volume Centilitres / poids</t>
  </si>
  <si>
    <t>Volume</t>
  </si>
  <si>
    <t>produit</t>
  </si>
  <si>
    <t>densité</t>
  </si>
  <si>
    <t>lait entier</t>
  </si>
  <si>
    <t>Saisissez vos valeurs dans les cellules fond jaune</t>
  </si>
  <si>
    <t>lait 1/2 écrémé</t>
  </si>
  <si>
    <t>Nom de la recette</t>
  </si>
  <si>
    <t>POIDS DE LA RECETTE A DÉCRYPTER</t>
  </si>
  <si>
    <t>liste des produits</t>
  </si>
  <si>
    <t>Pourcentages des produits</t>
  </si>
  <si>
    <t>alcool</t>
  </si>
  <si>
    <t>Saisissez vos valeurs dans la cellule fond jaune encre rouge</t>
  </si>
  <si>
    <t>https://forum.excel-pratique.com/excel/alphabet-automatique-45490</t>
  </si>
  <si>
    <t>Suite automatique de lettres au-delà de Z</t>
  </si>
  <si>
    <t>Formule extraite du site EXCEL-PRATIQUE</t>
  </si>
  <si>
    <t>https://blog.partiprof.fr/inserer-suite-lettres-excel/</t>
  </si>
  <si>
    <t>Comment insérer une suite de lettres sur Excel ?</t>
  </si>
  <si>
    <t>https://www.lecfomasque.com/galeries/comment-vous-servir-des-themes/</t>
  </si>
  <si>
    <t>https://www.youtube.com/watch?v=WXbqoNu8_qc</t>
  </si>
  <si>
    <t>NO.SEMAINE</t>
  </si>
  <si>
    <t>Personnaliser un thème sous Excel</t>
  </si>
  <si>
    <t>Créer une liste alphabétique automatiquement</t>
  </si>
  <si>
    <t>formule 2</t>
  </si>
  <si>
    <t>https://excelcorpo.com/afficher-les-formules-au-lieu-des-resultats-dans-excel/</t>
  </si>
  <si>
    <t>https://www.youtube.com/watch?v=iZeyRLjfgKM</t>
  </si>
  <si>
    <t>https://www.blogdumoderateur.com/comment-utiliser-chatgpt-pour-excel/</t>
  </si>
  <si>
    <t>formule 1</t>
  </si>
  <si>
    <t>https://blog.partiprof.fr/conserver-hauteurs-lignes-copie-tableau-excel/#more-1173</t>
  </si>
  <si>
    <t>IMPRIMER LES FORMULES (Afficher et imprimer les formules)</t>
  </si>
  <si>
    <t>https://www.youtube.com/watch?v=6PZQ1f34EZo</t>
  </si>
  <si>
    <t>cette fonction accepte d'être intégrée dans une fonction SOMMEPROD et NO.SEMAINE</t>
  </si>
  <si>
    <t>semaine</t>
  </si>
  <si>
    <t>Conserver les hauteurs de ligne lors de la copie d’un tableau Excel</t>
  </si>
  <si>
    <t>https://www.clubic.com/chatgpt/tutoriel-479524-comment-ameliorer-son-utilisation-d-excel-grace-a-chatgpt.html</t>
  </si>
  <si>
    <t>date</t>
  </si>
  <si>
    <t>https://blog.partiprof.fr/imprimer-deux-onglets-classeur-excel-recto-verso/#more-1349</t>
  </si>
  <si>
    <t>https://www.youtube.com/watch?v=rYtziQTi7TQ</t>
  </si>
  <si>
    <t>Imprimer deux onglets d’un classeur Excel en recto-verso</t>
  </si>
  <si>
    <t>fonction CNUM</t>
  </si>
  <si>
    <t>https://blog.partiprof.fr/copier-fichiers-plusieurs-dossiers-vers-un-seul-dossier/#more-1918</t>
  </si>
  <si>
    <t>https://www.youtube.com/watch?v=HDJ3bSGGAAQ</t>
  </si>
  <si>
    <t>Comment utiliser ChatGPT pour Excel : exemples et conseils à suivre</t>
  </si>
  <si>
    <t>Cela peut être utile dans de nombreux contextes, notamment pour le traitement et la manipulation de données.</t>
  </si>
  <si>
    <t>Copier les fichiers de plusieurs dossiers vers un seul dossier</t>
  </si>
  <si>
    <t>fonction CHOISIR</t>
  </si>
  <si>
    <t xml:space="preserve">En résumé, cette formule est utile pour extraire des sous-chaînes de texte spécifiques à partir d'une chaîne plus longue en utilisant la position du premier espace comme point de départ. </t>
  </si>
  <si>
    <t>https://support.microsoft.com/fr-fr/office/rendre-vos-documents-excel-accessibles-aux-personnes-atteintes-d-un-handicap-6cc05fc5-1314-48b5-8eb3-683e49b3e593</t>
  </si>
  <si>
    <t>https://www.youtube.com/watch?v=mMNut87eNcM</t>
  </si>
  <si>
    <t>En résumé, cette formule Excel compte le nombre de cellules non vides dans la plage AA70:AA75.</t>
  </si>
  <si>
    <r>
      <t>4. Nettoyage des données :</t>
    </r>
    <r>
      <rPr>
        <sz val="11"/>
        <color theme="1"/>
        <rFont val="Calibri"/>
        <family val="2"/>
        <scheme val="minor"/>
      </rPr>
      <t xml:space="preserve"> Elle peut être utilisée pour nettoyer les données en éliminant les préfixes ou les suffixes à partir d'une chaîne de texte, en se basant sur la position du premier espace.</t>
    </r>
  </si>
  <si>
    <t>Rendre vos documents Excel accessibles aux personnes atteintes d’un handicap.</t>
  </si>
  <si>
    <t>fonction PRODUIT</t>
  </si>
  <si>
    <t>vous aider à extraire des sous-chaînes spécifiques en fonction de la position des espaces.</t>
  </si>
  <si>
    <t>https://support.microsoft.com/fr-fr/windows/utilisation-de-l-application-cam%C3%A9ra-ea40b69f-be6a-840e-9c8c-1fd6eea97c22</t>
  </si>
  <si>
    <t>https://www.youtube.com/watch?v=R8b6VDowwj0</t>
  </si>
  <si>
    <t>Cela donne le nombre total de cellules non vides dans la plage AA70:AA75.</t>
  </si>
  <si>
    <r>
      <t>3. Traitement des données :</t>
    </r>
    <r>
      <rPr>
        <sz val="11"/>
        <color theme="1"/>
        <rFont val="Calibri"/>
        <family val="2"/>
        <scheme val="minor"/>
      </rPr>
      <t xml:space="preserve"> Si vous avez des données structurées dans une colonne où une partie de la chaîne est séparée par des espaces, cette formule peut </t>
    </r>
  </si>
  <si>
    <t>Utilisation de l’application Caméra</t>
  </si>
  <si>
    <t>fonction QUOTIENT</t>
  </si>
  <si>
    <r>
      <t>3. SOMME(...)</t>
    </r>
    <r>
      <rPr>
        <sz val="11"/>
        <color theme="1"/>
        <rFont val="Calibri"/>
        <family val="2"/>
        <scheme val="minor"/>
      </rPr>
      <t xml:space="preserve"> : Enfin, la fonction SOMME additionne tous les 1 dans le tableau résultant de la comparaison. </t>
    </r>
  </si>
  <si>
    <r>
      <t>2. Traitement des adresses :</t>
    </r>
    <r>
      <rPr>
        <sz val="11"/>
        <color theme="1"/>
        <rFont val="Calibri"/>
        <family val="2"/>
        <scheme val="minor"/>
      </rPr>
      <t xml:space="preserve"> Elle peut être utilisée pour extraire le nom de la rue à partir d'une adresse complète, en supposant que le nom de la rue est la première partie de l'adresse avant le premier espace.</t>
    </r>
  </si>
  <si>
    <t>https://www.tiktok.com/@lingenieur.y</t>
  </si>
  <si>
    <t>https://www.youtube.com/watch?v=lj7aNaNE54c</t>
  </si>
  <si>
    <r>
      <t>1. Traitement des noms :</t>
    </r>
    <r>
      <rPr>
        <sz val="11"/>
        <color theme="1"/>
        <rFont val="Calibri"/>
        <family val="2"/>
        <scheme val="minor"/>
      </rPr>
      <t xml:space="preserve"> Vous pouvez l'utiliser pour extraire le prénom ou le nom de famille à partir d'une chaîne de texte contenant un nom complet.</t>
    </r>
  </si>
  <si>
    <t>https://www.youtube.com/@lingenieur.y/videos</t>
  </si>
  <si>
    <t>la fonction INDEX avec EQUIVX et SI.NON.DISP</t>
  </si>
  <si>
    <t>Ensemble, ils convertissent les valeurs logiques en nombres (1 pour VRAI et 0 pour FAUX).</t>
  </si>
  <si>
    <t>SI(O28="";"";SI(ESTERREUR(CHERCHE(" ";O28)); O28; DROITE(O28;NBCAR(O28)-CHERCHE(" ";O28))))</t>
  </si>
  <si>
    <t>L'Ingénieur Y</t>
  </si>
  <si>
    <t>https://www.youtube.com/watch?v=fwL3JfvwM1s</t>
  </si>
  <si>
    <t xml:space="preserve">est également une opération de conversion. </t>
  </si>
  <si>
    <t>Cette formule est utile dans différentes situations où vous avez besoin d'extraire une partie d'une chaîne de texte à partir de la position du premier espace trouvé. Voici quelques exemples d'utilisation :</t>
  </si>
  <si>
    <t>fonction SOMME.SI.ENS</t>
  </si>
  <si>
    <t xml:space="preserve">Le premier signe moins (-) est une opération de conversion, et le deuxième signe moins </t>
  </si>
  <si>
    <t>https://www.youtube.com/@laminuteexcel/videos</t>
  </si>
  <si>
    <t>https://www.youtube.com/watch?v=BLLCS-E6z6E</t>
  </si>
  <si>
    <r>
      <t>2. --</t>
    </r>
    <r>
      <rPr>
        <sz val="11"/>
        <color theme="1"/>
        <rFont val="Calibri"/>
        <family val="2"/>
        <scheme val="minor"/>
      </rPr>
      <t xml:space="preserve"> : Cette partie de la formule convertit les valeurs logiques (VRAI ou FAUX) en 1 ou 0. </t>
    </r>
  </si>
  <si>
    <t>La minute Excel</t>
  </si>
  <si>
    <t>fonction MOD</t>
  </si>
  <si>
    <t>https://www.youtube.com/watch?v=6ddQiB7JiNg</t>
  </si>
  <si>
    <t>https://www.youtube.com/watch?v=7240I4OS4ME&amp;t=12s</t>
  </si>
  <si>
    <t xml:space="preserve"> Si une cellule n'est pas vide, la condition est vraie, sinon elle est fausse.</t>
  </si>
  <si>
    <t>Maîtrisez l'IA d'Excel</t>
  </si>
  <si>
    <t>fonction REMPLACER avec RECHERCHER et SUBSTITUE</t>
  </si>
  <si>
    <t>en comparant chaque cellule dans la plage AA70:AA75 avec une chaîne vide.</t>
  </si>
  <si>
    <t>https://www.youtube.com/watch?v=X19lg02DAqk</t>
  </si>
  <si>
    <t>https://www.youtube.com/watch?v=LM8ZNJBFbI0</t>
  </si>
  <si>
    <r>
      <t>1. (AA70:AA75&lt;&gt;"")</t>
    </r>
    <r>
      <rPr>
        <sz val="11"/>
        <color theme="1"/>
        <rFont val="Calibri"/>
        <family val="2"/>
        <scheme val="minor"/>
      </rPr>
      <t xml:space="preserve"> : Cette partie de la formule crée un tableau de valeurs logiques (VRAI ou FAUX) </t>
    </r>
  </si>
  <si>
    <t xml:space="preserve">L'IA est incontestablement TOP mais soyez aussi un peu critique  &gt; Le Frère Codeur ChatGPT est …..... : Voici Pourquoi </t>
  </si>
  <si>
    <t>fonction LIGNE et LIGNES</t>
  </si>
  <si>
    <t>Permettez-moi de la décomposer pour vous expliquer :</t>
  </si>
  <si>
    <t>pour compter le nombre de lignes masquées</t>
  </si>
  <si>
    <t>https://www.youtube.com/shorts/M6YLt7YiRMI?feature=share</t>
  </si>
  <si>
    <t>https://www.youtube.com/watch?v=kzaYWG21X_0</t>
  </si>
  <si>
    <t xml:space="preserve">La formule que vous avez fournie semble être une formule Excel utilisant la fonction SOMME. </t>
  </si>
  <si>
    <t>◄ fonctions sous.total</t>
  </si>
  <si>
    <t>=SOUS.TOTAL(103;B8:B28)</t>
  </si>
  <si>
    <t>https://www.youtube.com/watch?v=w1Ba485RLTc</t>
  </si>
  <si>
    <t>fonction COLONNE et COLONNES</t>
  </si>
  <si>
    <t>Exemple de réponse de ChatGPT : explication de cette formule =SOMME(--(AA70:AA75&lt;&gt;""))</t>
  </si>
  <si>
    <t>=SI(AG9=AG10;"Aucunes";AG10-AG9)</t>
  </si>
  <si>
    <t>N’utilise plus la fonction rechercheV mais plutôt ...</t>
  </si>
  <si>
    <t>https://www.youtubfonction NB.VIDE e.com/watch?v=zm98RhB7gUQ</t>
  </si>
  <si>
    <t>https://www.youtube.com/watch?v=v4q9hrzwfFk</t>
  </si>
  <si>
    <t>fonction NB.VIDE avec NB.SI.ENS</t>
  </si>
  <si>
    <t>◄ fonctions grande valeur</t>
  </si>
  <si>
    <t>=SI(ESTVIDE(L23);"";GRANDE.VALEUR(K21:K22;1)+1)</t>
  </si>
  <si>
    <t>TROUVER UNE VALEUR DANS UN TABLEAU AVEC 2 CRITÈRES (Formules INDEX EQUIV EQUIV)</t>
  </si>
  <si>
    <t>https://www.youtube.com/watch?v=0MnAymkhdDo</t>
  </si>
  <si>
    <t>◄ fonctions substitue et adresse</t>
  </si>
  <si>
    <t>=SUBSTITUE(ADRESSE(1;COLONNE();4);"1";"")</t>
  </si>
  <si>
    <t>https://www.youtube.com/watch?v=r1b0HKkcIt4</t>
  </si>
  <si>
    <t>fonction ADRESSE avec LIGNE et COLONNE</t>
  </si>
  <si>
    <t>◄ largeur de colonne</t>
  </si>
  <si>
    <t>=@CELLULE("largeur";I35)</t>
  </si>
  <si>
    <t>#15 - Tu connais la fonction RECHERCHEX? | Excel</t>
  </si>
  <si>
    <t>https://www.youtube.com/watch?v=ph6AQaLdEt0</t>
  </si>
  <si>
    <t xml:space="preserve">◄ fonctions largeur et  indirect </t>
  </si>
  <si>
    <t>=CELLULE("largeur"; INDIRECT(Y43 &amp; 1))</t>
  </si>
  <si>
    <t>https://www.youtube.com/watch?v=fnZl91WLGeo</t>
  </si>
  <si>
    <t>fonction TRIERPAR  sur Excel</t>
  </si>
  <si>
    <t>Les Fonctions De Recherche d'Excel : BDLIRE, RECHERCHEV, INDEX &amp; EQUIV</t>
  </si>
  <si>
    <t>https://www.youtube.com/watch?v=jGyEByXcf54</t>
  </si>
  <si>
    <t>◄ fonction colonne</t>
  </si>
  <si>
    <t>=SI(ESTTEXTE(AG11);COLONNES(B1:AH1);COLONNES(B1:AH1)-AG11)</t>
  </si>
  <si>
    <t>https://www.youtube.com/shorts/HgAFo4cFrno?feature=share</t>
  </si>
  <si>
    <t>fonction FILTRE avec TRIER -  SI.VIDE et SUPERIEUR sur Excel</t>
  </si>
  <si>
    <t>◄ fonction NB.SI</t>
  </si>
  <si>
    <t>=SI(NB.SI(AB43:AB75;0);NB.SI(AB43:AB75;0);"Aucunes")</t>
  </si>
  <si>
    <t>https://www.youtube.com/shorts/9Yr8AFNJ7pM</t>
  </si>
  <si>
    <t>https://www.youtube.com/watch?v=X5B4Wo8fhtw</t>
  </si>
  <si>
    <t>◄ fonction tronque et arrondi</t>
  </si>
  <si>
    <t>=SI(T17&gt;=1; TRONQUE(T17;2) &amp; " Kg"; SI(T17&gt;0; ARRONDI.SUP(T17*1000;0) &amp; " g"; "")) &amp; SI(U17&gt;=1; TRONQUE(U17;2) &amp; " L"; SI(U17&gt;0; ARRONDI.SUP(U17;3)*100 &amp; " cl"; ""))</t>
  </si>
  <si>
    <t>https://www.youtube.com/watch?v=lBB6xI2GlNY&amp;t=459s</t>
  </si>
  <si>
    <t>fonction JOINDRE.TEXTE avec TRIER - FILTRE sur Excel</t>
  </si>
  <si>
    <t>=SI(R17&gt;=1; TRONQUE(R17;2) &amp; " L"; SI(R17&gt;0; ARRONDI.SUP(R17;3)*100 &amp; " cl"; ""))</t>
  </si>
  <si>
    <t>EXCEL - RECHERCHEV MULTI-CRITÈRES (Faire une recherche avec plusieurs critères de recherche)</t>
  </si>
  <si>
    <t>https://www.youtube.com/watch?v=Lmj3HcUmhiY</t>
  </si>
  <si>
    <t>◄ cette formule fait des recheches sur 2 lignes dans le tableau</t>
  </si>
  <si>
    <t>=SIERREUR(SOMME.SI(I30:U30; H17; I31:U31); 0) + SIERREUR(SOMME.SI(I32:U32; H17; I33:U33); 0)</t>
  </si>
  <si>
    <t>https://www.youtube.com/watch?v=Au_F9U_7KiI</t>
  </si>
  <si>
    <t>fonction UNIQUE sur Excel</t>
  </si>
  <si>
    <t>Fonction Somme pour remplacer recherche</t>
  </si>
  <si>
    <t>EXCEL - RECHERCHE DANS UN TABLEAU AVEC UN CRITÈRE EN LIGNE ET UN CRITÈRE EN COLONNE</t>
  </si>
  <si>
    <t>https://www.youtube.com/watch?v=fj_I_j8Y25g</t>
  </si>
  <si>
    <t>=SI(C17="";M17*G17*J17;(M17*G17)*C17*J17)</t>
  </si>
  <si>
    <t>https://www.youtube.com/watch?v=HQNriOvzSko&amp;t=406s</t>
  </si>
  <si>
    <t>https://www.youtube.com/watch?v=6tc6mz-2wW8</t>
  </si>
  <si>
    <t>=SIERREUR(SOMME.SI(G32:H32; H17; G33:H33); 0)</t>
  </si>
  <si>
    <t>EXCEL - RECHERCHEV AVEC RÉSULTATS MULTIPLES (Plusieurs résultats de la valeur cherchée)</t>
  </si>
  <si>
    <t>fonction EQUIVX sur Excel</t>
  </si>
  <si>
    <t>=SI(ET(G17="";H17="");0;SI(ET(G17&lt;&gt;"";H17="");"saisir ⑦";SI(ET(G17="";H17&lt;&gt;"");"saisir ⑥";SI(ET(H17=H8;G17&gt;10);"Trop de'/10";0))))</t>
  </si>
  <si>
    <t>https://www.youtube.com/playlist?list=PLoF_pPAuiD_i0IacsbVH5mjRp1vPL0g5S</t>
  </si>
  <si>
    <t>=SI(ET(C17&gt;0;G17&gt;0);"de";"")</t>
  </si>
  <si>
    <t>https://www.youtube.com/playlist?list=PLoF_pPAuiD_jvUFuVibMsVuz7PYq0H5R0</t>
  </si>
  <si>
    <t>https://www.youtube.com/watch?v=rN9wBJpGcaA</t>
  </si>
  <si>
    <t>https://www.youtube.com/playlist?list=PLoF_pPAuiD_hjBWUEfOBW6WISCv0dZpAF</t>
  </si>
  <si>
    <t>https://www.youtube.com/watch?v=uCq6HFIn_-w</t>
  </si>
  <si>
    <t>SI(I21&lt;&gt;"";"A";SI(AF21&lt;&gt;"";"A";SI(AG21&lt;&gt;"";"A";SI(AH21&lt;&gt;"";"A";"►"))))</t>
  </si>
  <si>
    <t>https://www.youtube.com/playlist?list=PLoF_pPAuiD_i53gCGYh2k8C6xWNNedFtf</t>
  </si>
  <si>
    <t xml:space="preserve">fonction STXT avec TROUVE </t>
  </si>
  <si>
    <t>SI(C37&gt;0;"A";"►")</t>
  </si>
  <si>
    <t>https://www.youtube.com/playlist?list=PLoF_pPAuiD_httT0taCbSLyBkf1B8TbXX</t>
  </si>
  <si>
    <t>https://www.youtube.com/watch?v=nVoCe5roVRg</t>
  </si>
  <si>
    <t>Utilisez ChatGPT pour simplifier vos formules</t>
  </si>
  <si>
    <t>Colonnes A et Q</t>
  </si>
  <si>
    <t>Morpheus Formation</t>
  </si>
  <si>
    <t>fonction CONCAT</t>
  </si>
  <si>
    <t>Récupérez des exemples de formules pour vos documents et adaptez les</t>
  </si>
  <si>
    <t>saisissez…1 ligne  et elle le fera</t>
  </si>
  <si>
    <t>parfois l'IA vous propose une formule sur plusieurs lignes</t>
  </si>
  <si>
    <t>utilisez des verbes simples : expliquer ….simplifier…..modifier</t>
  </si>
  <si>
    <t>Commencez à préciser Excel Français ensuite soit vous collez une formule pour avoir une explication soit vous lui demandez de résoudre votre problème</t>
  </si>
  <si>
    <t>et testez la formule avant utilisation. Ne perdez pas courage avec un peu d'obstination et une reformulation de la question on finit par y arriver</t>
  </si>
  <si>
    <t>https://www.youtube.com/watch?v=EChKYgiZS80</t>
  </si>
  <si>
    <t>utilisez ChatGPT pour vous aider dans vos formules - mais soyez clair - ça..c'est le plus compliqué…</t>
  </si>
  <si>
    <t>UTILISEZ LE ZOOM DE FAÇON EFFICACE</t>
  </si>
  <si>
    <t xml:space="preserve">Récupérez des exemples de formules pour vos documents et adaptez les </t>
  </si>
  <si>
    <t>✌</t>
  </si>
  <si>
    <t xml:space="preserve">Une fiche recette est un mix d'opérations de base - de fonctions de recherches  et de conversions . Le plus difficile est de détailler le mode d'emploi de tout ça pour une utilisation aussi facile que possible </t>
  </si>
  <si>
    <t>8. Olive + blanc + jaune moutarde.</t>
  </si>
  <si>
    <t>7. Taupe + noir + blanc + pêche. ...</t>
  </si>
  <si>
    <t>6. Sarcelle + turquoise + crème + doré ...</t>
  </si>
  <si>
    <t>5. Bleu marin + blanc + doré ...</t>
  </si>
  <si>
    <t>4. Rouge + blanc + gris ardoise. ...</t>
  </si>
  <si>
    <t>3. Rose millénaire + blanc + gris. ...</t>
  </si>
  <si>
    <t>2. Vert foncé + cognac. ...</t>
  </si>
  <si>
    <t>1. Bleu marine + rose millénaire. ...</t>
  </si>
  <si>
    <t>Parmi les 56 couleurs seulement 40 couleurs apparaissent sur la palette.Les 40 noms de couleurs indiquées sur la palette de couleurs Excel sont à des fins descriptives seulement.</t>
  </si>
  <si>
    <t>Excel reconnaît uniquement les noms de couleur de 1 à 8 (Noir, Blanc, Rouge, Vert, Bleu, Jaune, Magenta et Cyan). Les couleurs 1-16 sont largement compris les noms de couleur dans la palette de couleur VGA. </t>
  </si>
  <si>
    <t># 008000</t>
  </si>
  <si>
    <t>PALETTE DE COULEURS EXCEL POUR COLORISER VOS FICHES</t>
  </si>
  <si>
    <t>https://www.noovomoi.ca/style-et-maison/maison/article.10-combinaisons-de-couleurs.1.3811169.html</t>
  </si>
  <si>
    <t>Voici les plus belles combinaisons de couleurs pour votre déco!</t>
  </si>
  <si>
    <t>https://www.maisoncreative.com/decorer/couleurs/deco-pastel-comment-dompter-la-douceur-attitude-6335</t>
  </si>
  <si>
    <t>Couleur pastel : comment dompter la douceur attitude en déco ?</t>
  </si>
  <si>
    <t>https://amourmodeetbeaute.com/couleurs-pastels/</t>
  </si>
  <si>
    <t>Couleurs pastels : 5 façons de les porter !</t>
  </si>
  <si>
    <t>https://www.aufeminin.com/conseils-de-mode/couleurs-qui-vont-ensemble-s4015601.html</t>
  </si>
  <si>
    <t>Quelles sont les couleurs qui vont ensemble pour un look tendance ?</t>
  </si>
  <si>
    <t>https://learn.microsoft.com/fr-fr/office/vba/api/excel.xlrgbcolor</t>
  </si>
  <si>
    <t>XlRgbColor, éumération (Excel)</t>
  </si>
  <si>
    <t>https://photokit.com/colors/color-wheel/?lang=fr</t>
  </si>
  <si>
    <t>Découvrez de belles harmonies de couleurs, utilisez la roue chromatique pour créer de superbes palettes de couleurs.</t>
  </si>
  <si>
    <t>https://atelier337.fr/code-couleur-hex/</t>
  </si>
  <si>
    <t>Comment retrouver son HEX et bien l’utiliser</t>
  </si>
  <si>
    <t>https://www.excel-exercice.com/nuances-de-couleurs-dans-excel/</t>
  </si>
  <si>
    <t>Nuancier de couleurs dans Excel</t>
  </si>
  <si>
    <t>https://antoine-moulard.com/webmarketing/comment-trouver-code-couleur-site-internet/</t>
  </si>
  <si>
    <t>Comment trouver le code couleur d’un site internet ?</t>
  </si>
  <si>
    <t>https://www.melina-camberbet.com/2021/01/27/comment-recuperer-le-code-couleur-dune-image/</t>
  </si>
  <si>
    <t>Comment récupérer le code couleur d’une image ou d’une photo</t>
  </si>
  <si>
    <t>Nu+H173+AA178:AB202+AA178:AB194+AA1+AA178:AB200</t>
  </si>
  <si>
    <r>
      <t>C</t>
    </r>
    <r>
      <rPr>
        <sz val="26"/>
        <color theme="1"/>
        <rFont val="Calibri"/>
        <family val="2"/>
        <scheme val="minor"/>
      </rPr>
      <t>om</t>
    </r>
    <r>
      <rPr>
        <sz val="26"/>
        <color rgb="FF007940"/>
        <rFont val="Calibri"/>
        <family val="2"/>
        <scheme val="minor"/>
      </rPr>
      <t>m</t>
    </r>
    <r>
      <rPr>
        <sz val="26"/>
        <color rgb="FF4040FF"/>
        <rFont val="Calibri"/>
        <family val="2"/>
        <scheme val="minor"/>
      </rPr>
      <t>e</t>
    </r>
    <r>
      <rPr>
        <sz val="26"/>
        <color rgb="FFA000C0"/>
        <rFont val="Calibri"/>
        <family val="2"/>
        <scheme val="minor"/>
      </rPr>
      <t>n</t>
    </r>
    <r>
      <rPr>
        <sz val="26"/>
        <color rgb="FFFF0000"/>
        <rFont val="Calibri"/>
        <family val="2"/>
        <scheme val="minor"/>
      </rPr>
      <t>t</t>
    </r>
    <r>
      <rPr>
        <sz val="26"/>
        <color rgb="FFFF8000"/>
        <rFont val="Calibri"/>
        <family val="2"/>
        <scheme val="minor"/>
      </rPr>
      <t xml:space="preserve"> </t>
    </r>
    <r>
      <rPr>
        <sz val="26"/>
        <color theme="1"/>
        <rFont val="Calibri"/>
        <family val="2"/>
        <scheme val="minor"/>
      </rPr>
      <t>m</t>
    </r>
    <r>
      <rPr>
        <sz val="26"/>
        <color rgb="FF007940"/>
        <rFont val="Calibri"/>
        <family val="2"/>
        <scheme val="minor"/>
      </rPr>
      <t>a</t>
    </r>
    <r>
      <rPr>
        <sz val="26"/>
        <color rgb="FF4040FF"/>
        <rFont val="Calibri"/>
        <family val="2"/>
        <scheme val="minor"/>
      </rPr>
      <t>s</t>
    </r>
    <r>
      <rPr>
        <sz val="26"/>
        <color rgb="FFA000C0"/>
        <rFont val="Calibri"/>
        <family val="2"/>
        <scheme val="minor"/>
      </rPr>
      <t>q</t>
    </r>
    <r>
      <rPr>
        <sz val="26"/>
        <color rgb="FFFF0000"/>
        <rFont val="Calibri"/>
        <family val="2"/>
        <scheme val="minor"/>
      </rPr>
      <t>u</t>
    </r>
    <r>
      <rPr>
        <sz val="26"/>
        <color rgb="FFFF8000"/>
        <rFont val="Calibri"/>
        <family val="2"/>
        <scheme val="minor"/>
      </rPr>
      <t>e</t>
    </r>
    <r>
      <rPr>
        <sz val="26"/>
        <color theme="1"/>
        <rFont val="Calibri"/>
        <family val="2"/>
        <scheme val="minor"/>
      </rPr>
      <t xml:space="preserve">r </t>
    </r>
    <r>
      <rPr>
        <sz val="26"/>
        <color rgb="FF4040FF"/>
        <rFont val="Calibri"/>
        <family val="2"/>
        <scheme val="minor"/>
      </rPr>
      <t>l</t>
    </r>
    <r>
      <rPr>
        <sz val="26"/>
        <color rgb="FFA000C0"/>
        <rFont val="Calibri"/>
        <family val="2"/>
        <scheme val="minor"/>
      </rPr>
      <t>e</t>
    </r>
    <r>
      <rPr>
        <sz val="26"/>
        <color rgb="FFFF0000"/>
        <rFont val="Calibri"/>
        <family val="2"/>
        <scheme val="minor"/>
      </rPr>
      <t>s</t>
    </r>
    <r>
      <rPr>
        <sz val="26"/>
        <color rgb="FFFF8000"/>
        <rFont val="Calibri"/>
        <family val="2"/>
        <scheme val="minor"/>
      </rPr>
      <t xml:space="preserve"> </t>
    </r>
    <r>
      <rPr>
        <sz val="26"/>
        <color theme="1"/>
        <rFont val="Calibri"/>
        <family val="2"/>
        <scheme val="minor"/>
      </rPr>
      <t>l</t>
    </r>
    <r>
      <rPr>
        <sz val="26"/>
        <color rgb="FF007940"/>
        <rFont val="Calibri"/>
        <family val="2"/>
        <scheme val="minor"/>
      </rPr>
      <t>i</t>
    </r>
    <r>
      <rPr>
        <sz val="26"/>
        <color rgb="FF4040FF"/>
        <rFont val="Calibri"/>
        <family val="2"/>
        <scheme val="minor"/>
      </rPr>
      <t>g</t>
    </r>
    <r>
      <rPr>
        <sz val="26"/>
        <color rgb="FFA000C0"/>
        <rFont val="Calibri"/>
        <family val="2"/>
        <scheme val="minor"/>
      </rPr>
      <t>n</t>
    </r>
    <r>
      <rPr>
        <sz val="26"/>
        <color rgb="FFFF0000"/>
        <rFont val="Calibri"/>
        <family val="2"/>
        <scheme val="minor"/>
      </rPr>
      <t>e</t>
    </r>
    <r>
      <rPr>
        <sz val="26"/>
        <color rgb="FFFF8000"/>
        <rFont val="Calibri"/>
        <family val="2"/>
        <scheme val="minor"/>
      </rPr>
      <t>s</t>
    </r>
    <r>
      <rPr>
        <sz val="26"/>
        <color rgb="FFFFFF00"/>
        <rFont val="Calibri"/>
        <family val="2"/>
        <scheme val="minor"/>
      </rPr>
      <t xml:space="preserve"> </t>
    </r>
    <r>
      <rPr>
        <sz val="26"/>
        <color rgb="FF007940"/>
        <rFont val="Calibri"/>
        <family val="2"/>
        <scheme val="minor"/>
      </rPr>
      <t>v</t>
    </r>
    <r>
      <rPr>
        <sz val="26"/>
        <color rgb="FF4040FF"/>
        <rFont val="Calibri"/>
        <family val="2"/>
        <scheme val="minor"/>
      </rPr>
      <t>i</t>
    </r>
    <r>
      <rPr>
        <sz val="26"/>
        <color rgb="FFA000C0"/>
        <rFont val="Calibri"/>
        <family val="2"/>
        <scheme val="minor"/>
      </rPr>
      <t>d</t>
    </r>
    <r>
      <rPr>
        <sz val="26"/>
        <color rgb="FFFF0000"/>
        <rFont val="Calibri"/>
        <family val="2"/>
        <scheme val="minor"/>
      </rPr>
      <t>e</t>
    </r>
    <r>
      <rPr>
        <sz val="26"/>
        <color rgb="FFFF8000"/>
        <rFont val="Calibri"/>
        <family val="2"/>
        <scheme val="minor"/>
      </rPr>
      <t>s</t>
    </r>
  </si>
  <si>
    <t>https://www.topster.fr/texte/kolorieren.html</t>
  </si>
  <si>
    <t xml:space="preserve">Couleur du texte  Avec cet outil, vous pouvez créer des textes colorés </t>
  </si>
  <si>
    <t>https://www.youtube.com/watch?v=84Bxh4bBd0w&amp;list=PLVMu3u7A7H5x41x3sCcURsE9mX7onDcyJ&amp;index=11</t>
  </si>
  <si>
    <t>Excel décoration (le cours complet)</t>
  </si>
  <si>
    <t>B7:D7 C6:C8</t>
  </si>
  <si>
    <t>Opérateur d’intersection qui produit une référence aux cellules qui sont communes à deux références</t>
  </si>
  <si>
    <t>(espace)</t>
  </si>
  <si>
    <t>= SOMME (B5 : B15, D5 : D15)</t>
  </si>
  <si>
    <t>Opérateur d’union qui combine plusieurs références en une seule</t>
  </si>
  <si>
    <t>, (virgule)</t>
  </si>
  <si>
    <t>B5:B15</t>
  </si>
  <si>
    <t>Opérateur de plage qui produit une référence à toutes les cellules comprises entre deux références, ces deux références étant incluses</t>
  </si>
  <si>
    <t>: (deux-points)</t>
  </si>
  <si>
    <t>Exemple</t>
  </si>
  <si>
    <t>Signification</t>
  </si>
  <si>
    <t>Opérateurs de référence</t>
  </si>
  <si>
    <t>Combinez des plages de cellules pour effectuer des calculs à l’aide des opérateurs suivants :</t>
  </si>
  <si>
    <t>Lorsque a1 contient « nom » et B1 contient « prénom », = a1&amp; "," &amp;B1 a pour résultat « nom, prénom ».</t>
  </si>
  <si>
    <t>= "Nord" &amp; "vent" a pour résultat « Northwind ».</t>
  </si>
  <si>
    <t>Lie, ou concatène, deux valeurs pour produire une valeur de texte continu</t>
  </si>
  <si>
    <t>&amp; (et commercial)</t>
  </si>
  <si>
    <t>Opérateur de texte</t>
  </si>
  <si>
    <r>
      <t xml:space="preserve">Utilisez le signe </t>
    </r>
    <r>
      <rPr>
        <b/>
        <sz val="16"/>
        <color theme="1"/>
        <rFont val="Verdana"/>
        <family val="2"/>
      </rPr>
      <t> &amp; </t>
    </r>
    <r>
      <rPr>
        <sz val="16"/>
        <color theme="1"/>
        <rFont val="Verdana"/>
        <family val="2"/>
      </rPr>
      <t xml:space="preserve"> pour concaténer (joindre) une ou plusieurs chaînes de texte afin d’obtenir un seul élément de texte.</t>
    </r>
  </si>
  <si>
    <t>Opérateur de concaténation de texte</t>
  </si>
  <si>
    <t xml:space="preserve"> A1&lt;&gt;B1</t>
  </si>
  <si>
    <t>Différent de</t>
  </si>
  <si>
    <t>&lt;&gt; (signe différent)</t>
  </si>
  <si>
    <t xml:space="preserve"> A1&lt; B1</t>
  </si>
  <si>
    <t>Inférieur ou égal à</t>
  </si>
  <si>
    <t>&lt;= (signe inférieur ou égal à)</t>
  </si>
  <si>
    <t xml:space="preserve"> A1&gt; B1</t>
  </si>
  <si>
    <t>Supérieur ou égal à</t>
  </si>
  <si>
    <t>&gt;= (signe supérieur ou égal à)</t>
  </si>
  <si>
    <t xml:space="preserve"> A1&lt;B1</t>
  </si>
  <si>
    <t>Inférieur à</t>
  </si>
  <si>
    <t>&lt; (signe inférieur à)</t>
  </si>
  <si>
    <t xml:space="preserve"> A1&gt;B1</t>
  </si>
  <si>
    <t>Supérieur à</t>
  </si>
  <si>
    <t>&gt; (signe supérieur à)</t>
  </si>
  <si>
    <t xml:space="preserve"> A1  B1</t>
  </si>
  <si>
    <t>Égal à</t>
  </si>
  <si>
    <t>= (signe égal)</t>
  </si>
  <si>
    <t xml:space="preserve">Signification </t>
  </si>
  <si>
    <t>Opérateur de comparaison</t>
  </si>
  <si>
    <t>Vous pouvez comparer deux valeurs avec les opérateurs ci-dessous. Le résultat obtenu est une valeur logique : VRAI ou FAUX.</t>
  </si>
  <si>
    <t>Opérateurs de comparaison</t>
  </si>
  <si>
    <t>Exposant</t>
  </si>
  <si>
    <t>^ (signe insertion)</t>
  </si>
  <si>
    <t>trente</t>
  </si>
  <si>
    <t>Pourcentage</t>
  </si>
  <si>
    <t>% (signe pourcentage)</t>
  </si>
  <si>
    <t>Division</t>
  </si>
  <si>
    <t>/ (barre oblique)</t>
  </si>
  <si>
    <t>Multiplication</t>
  </si>
  <si>
    <t>* (astérisque)</t>
  </si>
  <si>
    <t>Négation</t>
  </si>
  <si>
    <t>= 3 – 3</t>
  </si>
  <si>
    <t>Soustraction</t>
  </si>
  <si>
    <t>– (signe moins)</t>
  </si>
  <si>
    <t>Addition</t>
  </si>
  <si>
    <t>+ (signe plus)</t>
  </si>
  <si>
    <t xml:space="preserve">Opérateur arithmétique </t>
  </si>
  <si>
    <t>Pour effectuer des opérations mathématiques de base, telles que l’addition, la soustraction, la multiplication ou la division, mais aussi combiner des nombres et produire des résultats numériques, utilisez les opérateurs arithmétiques suivants :</t>
  </si>
  <si>
    <t>https://www.youtube.com/watch?v=ti9a06_pj3k</t>
  </si>
  <si>
    <t>Excel comprendre enfin les symboles bizarres</t>
  </si>
  <si>
    <t>https://support.microsoft.com/fr-fr/office/utilisation-d-op%C3%A9rateurs-de-calcul-dans-les-formules-excel-78be92ad-563c-4d62-b081-ae6da5c2ca69</t>
  </si>
  <si>
    <t>Opérateurs arithmétiques</t>
  </si>
  <si>
    <t>https://www.youtube.com/playlist?list=PLoeG40YJ6XVTVHLRrgzWfhxxjuv3xAUsL</t>
  </si>
  <si>
    <t>Formations express - replays</t>
  </si>
  <si>
    <t>https://www.youtube.com/@lecompagnoninfo/videos</t>
  </si>
  <si>
    <t xml:space="preserve">Lecompagnon  </t>
  </si>
  <si>
    <t>https://www.youtube.com/@Solpedinn/shorts</t>
  </si>
  <si>
    <t>Excel x Solpedinn</t>
  </si>
  <si>
    <t>https://www.youtube.com/@AGNESTutosFormations/playlists</t>
  </si>
  <si>
    <t>AGNES Tutos et Formations</t>
  </si>
  <si>
    <t>https://bureautique-efficace.com/blog/</t>
  </si>
  <si>
    <t>https://www.youtube.com/@bureautique-efficace/videos</t>
  </si>
  <si>
    <t>Cyril Seguenot</t>
  </si>
  <si>
    <t>https://www.youtube.com/@DocteurExcel/videos</t>
  </si>
  <si>
    <t>Docteur Excel</t>
  </si>
  <si>
    <t>https://www.youtube.com/@NaelBAADACHE/shorts</t>
  </si>
  <si>
    <t>Naël | Bureautique Gestion</t>
  </si>
  <si>
    <t>https://www.youtube.com/@AxelROBINFormations/shorts</t>
  </si>
  <si>
    <t>Axel ROBIN</t>
  </si>
  <si>
    <t>https://www.youtube.com/@audreylafleur253/videos</t>
  </si>
  <si>
    <t>Audrey Lafleur</t>
  </si>
  <si>
    <t>https://www.youtube.com/@morpheus-formation</t>
  </si>
  <si>
    <t>https://www.youtube.com/c/LaTechavecBertrand/featured</t>
  </si>
  <si>
    <t>La Tech avec Bertrand - Une chaîne Youtube pour progresser</t>
  </si>
  <si>
    <t>https://www.youtube.com/@excel_free/videos</t>
  </si>
  <si>
    <t>Excel Free Pour Tous</t>
  </si>
  <si>
    <t>https://www.youtube.com/results?search_query=shorts+excel</t>
  </si>
  <si>
    <t>Shorts Excels en vrac</t>
  </si>
  <si>
    <t>https://www.youtube.com/@lexceleur/shorts</t>
  </si>
  <si>
    <t>Thomas l'Exceleur</t>
  </si>
  <si>
    <t>https://www.youtube.com/@leprofessor/shorts</t>
  </si>
  <si>
    <t>Le Professor Excel</t>
  </si>
  <si>
    <t>https://www.youtube.com/hashtag/gestionpersonnel</t>
  </si>
  <si>
    <t>Stéphane ROSSETTI</t>
  </si>
  <si>
    <t>https://www.youtube.com/watch?v=O0dM4SayB_A</t>
  </si>
  <si>
    <t>https://www.youtube.com/watch?v=lhKG0LaSpws</t>
  </si>
  <si>
    <t>https://www.youtube.com/watch?v=VMQY_yuku7w</t>
  </si>
  <si>
    <t>https://www.bonbache.fr/livres-excel-pdf.php#livre-excel-ex</t>
  </si>
  <si>
    <t>https://www.youtube.com/channel/UCW-_iHbGuZG9nsE8D76lpIQ</t>
  </si>
  <si>
    <t>https://www.youtube.com/playlist?list=PLpQBnWleLAauZdFNIw8wNo0AEX1blBtbv</t>
  </si>
  <si>
    <t>https://www.youtube.com/playlist?list=PLpQBnWleLAauNEFq-J2OW8zhlU0uOAUiL</t>
  </si>
  <si>
    <t>https://www.bonbache.fr/</t>
  </si>
  <si>
    <t>https://www.youtube.com/channel/UCW-_iHbGuZG9nsE8D76lpIQ/videos</t>
  </si>
  <si>
    <t>https://www.facebook.com/Sformateur</t>
  </si>
  <si>
    <t>https://excel-exercice.com/</t>
  </si>
  <si>
    <t>https://www.youtube.com/user/ExcelExercice</t>
  </si>
  <si>
    <t>https://www.facebook.com/excelexercice</t>
  </si>
  <si>
    <t>https://excel-exercice.com/qui-sommes-nous/</t>
  </si>
  <si>
    <t>https://www.excel-exercice.com/frederic-le-guen/</t>
  </si>
  <si>
    <t>Frédéric LE GUEN</t>
  </si>
  <si>
    <t>Quelques sites pour vous former</t>
  </si>
  <si>
    <t>saisissez la formule suivante adaptée à votre page NB.SI(A81:E85;E79)</t>
  </si>
  <si>
    <t>https://www.messletters.com/fr/symbols/</t>
  </si>
  <si>
    <t>collez quelque part dans votre feuille ce qu'il faut rechercher</t>
  </si>
  <si>
    <t>https://fr.piliapp.com/symbol/#whatisit</t>
  </si>
  <si>
    <t>Liens  ►</t>
  </si>
  <si>
    <t>COMMENT RECHERCHER UN NOMBRE DE VALEURS DANS UNE PAGE</t>
  </si>
  <si>
    <t>"▲ à "0</t>
  </si>
  <si>
    <t>LIGNE()-1</t>
  </si>
  <si>
    <t>le résultat jaune se colle avant et le résultat vert se colle après les cellules concernées</t>
  </si>
  <si>
    <t xml:space="preserve"> en collant une flèche ►puis sélectionner le nombre de cellules avec la formule NBVAL</t>
  </si>
  <si>
    <t xml:space="preserve">dans la première colonne indiquez les lignes à masquer </t>
  </si>
  <si>
    <t xml:space="preserve"> "▼ de "0</t>
  </si>
  <si>
    <t>LIGNE()+1</t>
  </si>
  <si>
    <t>LIGNES(A73:A75)</t>
  </si>
  <si>
    <t>format personnalisé</t>
  </si>
  <si>
    <t>formule</t>
  </si>
  <si>
    <t>affichage</t>
  </si>
  <si>
    <t>Quelques objets qui se déplacent en cliquant dessus vous pouvez les réduire ou les agrandir</t>
  </si>
  <si>
    <t>COMMENT COMPTER LES LIGNES MASQUÉES dans une plage de cellules</t>
  </si>
  <si>
    <t>https://www.bonbache.fr/nettoyer-un-ordinateur-sous-windows-324.html</t>
  </si>
  <si>
    <t>Améliorer les performances du Pc sous Windows</t>
  </si>
  <si>
    <t>https://www.bonbache.fr/sauvegardes-automatisees-et-periodiques-avec-windows-289.html</t>
  </si>
  <si>
    <t>Copies de sauvegarde automatisées avec Windows</t>
  </si>
  <si>
    <t>https://www.youtube.com/@tutortube/playlists</t>
  </si>
  <si>
    <t>https://www.youtube.com/watch?v=UjUXEP_2-4k</t>
  </si>
  <si>
    <t>Faire un planning Journalier/Hebdomadaire sur Excel</t>
  </si>
  <si>
    <t>https://www.youtube.com/watch?v=ImvnUR_jAzY</t>
  </si>
  <si>
    <t>Faire une grille d'évaluation professionnelle sur Excel</t>
  </si>
  <si>
    <t>https://www.youtube.com/watch?v=Sa-v34NonsU</t>
  </si>
  <si>
    <t>#3 Gérer son auto-entreprise sur Excel (+ tableau de bord)</t>
  </si>
  <si>
    <t>https://www.youtube.com/watch?v=NDUf-k8WLgU</t>
  </si>
  <si>
    <t>#2 Gérer son auto-entreprise sur Excel (+ tableau de bord)</t>
  </si>
  <si>
    <t>https://www.youtube.com/watch?v=mjYoxIK0g-Q</t>
  </si>
  <si>
    <t>#1 Gérer son auto-entreprise sur Excel (+ tableau de bord)</t>
  </si>
  <si>
    <t>https://www.youtube.com/@Revizaide512/playlists</t>
  </si>
  <si>
    <t>Cours de comptabilité de gestion / calcul de coûts</t>
  </si>
  <si>
    <t>https://www.youtube.com/watch?v=awxiEoxE0BI</t>
  </si>
  <si>
    <t>Gérer les réclamations clients sur Excel</t>
  </si>
  <si>
    <t>https://www.youtube.com/watch?v=coGOZmw0x0U</t>
  </si>
  <si>
    <t>Calculer un prévisionnel sur Excel</t>
  </si>
  <si>
    <t>https://www.youtube.com/watch?v=DgO2bq9c57Q</t>
  </si>
  <si>
    <t>Calculer le seuil de rentabilité sur Excel</t>
  </si>
  <si>
    <t>https://www.youtube.com/watch?v=sHhE9m_L3ag</t>
  </si>
  <si>
    <t>#3 Faire un tableau de bord Marketing : Les graphiques</t>
  </si>
  <si>
    <t>https://www.youtube.com/watch?v=lIDWqrVfXK0&amp;t=43s</t>
  </si>
  <si>
    <t>#2 Faire un tableau de bord Marketing : Les formules</t>
  </si>
  <si>
    <t>https://www.youtube.com/watch?v=5JuigxvNxMo</t>
  </si>
  <si>
    <t>#1 Faire un tableau de bord Marketing : La mise en forme</t>
  </si>
  <si>
    <t>https://www.youtube.com/watch?v=rTJjpif_nZ4</t>
  </si>
  <si>
    <t>https://www.youtube.com/watch?v=BgevNxeaZF8&amp;t=9s</t>
  </si>
  <si>
    <t>#3 Business plan pour micro-entreprise : tableaux d'amortissements</t>
  </si>
  <si>
    <t>https://www.youtube.com/watch?v=xwTfpLb-jlA</t>
  </si>
  <si>
    <t>https://www.youtube.com/watch?v=cGqXnP8R1mA&amp;t=12s</t>
  </si>
  <si>
    <t>#2 Business plan pour micro-entreprise : la trésorerie</t>
  </si>
  <si>
    <t>https://www.youtube.com/watch?v=r_xC58OmirY</t>
  </si>
  <si>
    <t>https://www.youtube.com/watch?v=WcOVZVavihs</t>
  </si>
  <si>
    <t>#1 Business plan pour micro-entreprise : le plan de financement</t>
  </si>
  <si>
    <t>https://www.bonbache.fr/ajuster-dynamiquement-la-plage-du-calcul-avec-excel-578.html</t>
  </si>
  <si>
    <t>Ajuster dynamiquement les plages de calculs</t>
  </si>
  <si>
    <t>https://www.youtube.com/watch?v=jvhgNLoeDxc</t>
  </si>
  <si>
    <t>Faire une feuille d'inventaire sur Excel</t>
  </si>
  <si>
    <t>https://www.youtube.com/watch?v=x-iEvCTbWqw</t>
  </si>
  <si>
    <t>Les différences d'inventaire</t>
  </si>
  <si>
    <t>https://www.youtube.com/watch?v=ieZLt6Xqz00</t>
  </si>
  <si>
    <t>Elaborer une base de données en Excel : Gestion des Stocks</t>
  </si>
  <si>
    <t>https://www.youtube.com/watch?v=D3HZ4yFykbU</t>
  </si>
  <si>
    <t>Gérer ses stocks (méthode CUMP) sur Excel</t>
  </si>
  <si>
    <t>https://www.youtube.com/watch?v=ohhfQMX6UiM</t>
  </si>
  <si>
    <t>https://www.youtube.com/watch?v=FghlyCQFEnM&amp;list=PLozmtcO5OqdqcgtdTKMXMxh5jGkcMkqdW</t>
  </si>
  <si>
    <t>https://www.youtube.com/watch?v=6wmopvGkrJ8</t>
  </si>
  <si>
    <t>Les indicateurs de stocks !</t>
  </si>
  <si>
    <t>https://www.youtube.com/watch?v=oajJ-F1hF2c&amp;t=365s</t>
  </si>
  <si>
    <t>https://www.youtube.com/watch?v=wjCRBrac1kI&amp;t=798s</t>
  </si>
  <si>
    <t>https://www.youtube.com/watch?v=NZ5goJVWzN8</t>
  </si>
  <si>
    <t>https://www.youtube.com/watch?v=NZ5goJVWzN8&amp;list=PL7FTGXf2TlC0YUCee4T4sIX7ycBNIXnF2&amp;index=19</t>
  </si>
  <si>
    <t xml:space="preserve">Gérer ses stocks sur Excel </t>
  </si>
  <si>
    <t>https://excel-exercice.com/trouver-les-liens-casses-dans-excel/</t>
  </si>
  <si>
    <t>Trouver les liens cassés dans Excel</t>
  </si>
  <si>
    <t>https://filmora.wondershare.fr/animated-video/free-emoji-website-to-download-emoji.html</t>
  </si>
  <si>
    <t>Top 10 des sites d'Emoji gratuits pour télécharger des Emojis en ligne</t>
  </si>
  <si>
    <t>https://emojipedia.org/facebook/</t>
  </si>
  <si>
    <t>https://www.gifsanimes.com/cat-cuisiniers-et-chefs-92.htm</t>
  </si>
  <si>
    <t>http://dlssm.free.fr/s1.html</t>
  </si>
  <si>
    <t>https://pixabay.com/fr/images/search/%C3%A9motic%C3%B4ne/?order=trending</t>
  </si>
  <si>
    <t>https://www.proinfluent.com/emoji-reseaux-sociaux/</t>
  </si>
  <si>
    <t>Emoji réseaux sociaux et émoticônes à copier-coller</t>
  </si>
  <si>
    <t>https://fr.piliapp.com/emoji/list/#tag</t>
  </si>
  <si>
    <t>Ajoutez des emoji dans vos fiches</t>
  </si>
  <si>
    <t>https://www.topster.fr/images-rondes/</t>
  </si>
  <si>
    <t>Chaque image est arrondi avec ce convertisseur d’image en ligne</t>
  </si>
  <si>
    <t>https://www.youtube.com/shorts/r27bzH0Q2PE</t>
  </si>
  <si>
    <t>données à partir d'une image</t>
  </si>
  <si>
    <t>https://www.youtube.com/watch?v=UF9qvUxvrW0&amp;list=PLrTSZgOvZVOBI9t5rPrQnBaLpnFNgahz_</t>
  </si>
  <si>
    <t>https://www.youtube.com/shorts/C79P3RK1APQ</t>
  </si>
  <si>
    <t>Importer un PDF sur Excel en quelques clics !</t>
  </si>
  <si>
    <t>https://www.youtube.com/shorts/Y7WA30mkkUw?feature=share</t>
  </si>
  <si>
    <t>Créer des barres de données instantanément avec ce raccourci !</t>
  </si>
  <si>
    <t>F7 vérification automatique de l'orthographe</t>
  </si>
  <si>
    <t>https://www.youtube.com/shorts/DMGGW_7p1Ek?feature=share</t>
  </si>
  <si>
    <t>retrouver la valeur la plus fréquente</t>
  </si>
  <si>
    <t>https://www.youtube.com/watch?v=7G2AfhToT7A&amp;list=PLVMu3u7A7H5xxpgHo5F0XGN1b0m-pA9qm</t>
  </si>
  <si>
    <t>Expressions régulières ( 4 vidéos )  L'outil magique si on doit manipuler du texte ou nettoyer des fichiers de données.</t>
  </si>
  <si>
    <t>https://waytolearnx.com/2019/08/compter-le-nombre-de-cellules-egales-a-une-valeur-excel.html</t>
  </si>
  <si>
    <t>Compter le nombre de cellules égales à une valeur</t>
  </si>
  <si>
    <t>https://support.microsoft.com/fr-fr/office/m%C3%A9thodes-pour-compter-des-valeurs-dans-une-feuille-de-calcul-81335b1b-d5e8-4f42-ae72-245b948c45bd</t>
  </si>
  <si>
    <t>Méthodes pour compter des valeurs dans une feuille de calcul</t>
  </si>
  <si>
    <t>DIVERS</t>
  </si>
  <si>
    <t>https://excel-en-ligne.fr/formule-bdlire/</t>
  </si>
  <si>
    <t>https://excel.quebec/excel-formules-et-fonctions/excel-fonction-base-de-donnees/fonction-bdlire/</t>
  </si>
  <si>
    <t>https://www.youtube.com/watch?v=-IrBU45jl8Y</t>
  </si>
  <si>
    <t>https://www.youtube.com/watch?v=1EH0B-vDh1E</t>
  </si>
  <si>
    <t>https://www.youtube.com/watch?v=hdbpnnr_tQA</t>
  </si>
  <si>
    <t>EXCEL - UTILISER LA FORMULE BDLIRE</t>
  </si>
  <si>
    <t>https://www.youtube.com/shorts/sJ5UK3Jtjzk?feature=share</t>
  </si>
  <si>
    <t>le secret de la fonction FILTRE</t>
  </si>
  <si>
    <t>https://www.youtube.com/watch?v=EMXXUtlN5ew</t>
  </si>
  <si>
    <t>Tu connais la fonction CONVERT? | Excel</t>
  </si>
  <si>
    <t>https://www.youtube.com/watch?v=f0Ow0aP8CfQ</t>
  </si>
  <si>
    <t>Excel quand utiliser ALEA</t>
  </si>
  <si>
    <t>https://www.youtube.com/shorts/Ls7Bm7aDPQ4?feature=share</t>
  </si>
  <si>
    <t>une autre manière d'utiliser la fonction SI</t>
  </si>
  <si>
    <t>https://www.youtube.com/watch?v=N93ABr9bRpg</t>
  </si>
  <si>
    <t>Les formules excel ET ( ) &amp; OU ( )</t>
  </si>
  <si>
    <t>https://www.youtube.com/watch?v=fN4CjReEruk</t>
  </si>
  <si>
    <t>ET, OU, Si.conditions, OUX (XOR)</t>
  </si>
  <si>
    <t>https://www.youtube.com/shorts/WsGeL9TZ4gU?feature=share</t>
  </si>
  <si>
    <t>la fonction CHOISIRCOLS</t>
  </si>
  <si>
    <t>https://www.youtube.com/shorts/5WaPDZOlpxQ?feature=share</t>
  </si>
  <si>
    <t>la fonction TRIERPAR pour trier selon plusieurs critères</t>
  </si>
  <si>
    <t>https://www.youtube.com/watch?v=PHx2Xc4V2dc&amp;list=PLhUJgyAV6lT4E_IQXpFV74WJ7fS_YZd_M</t>
  </si>
  <si>
    <t>https://www.youtube.com/watch?v=odM3NzJUef0</t>
  </si>
  <si>
    <t>https://www.youtube.com/watch?v=3hJP9SRlM9s</t>
  </si>
  <si>
    <t>https://www.youtube.com/watch?v=Ao-DmleiexA</t>
  </si>
  <si>
    <t>Recherche X</t>
  </si>
  <si>
    <t>https://www.youtube.com/shorts/YkOkru8yX98?feature=share</t>
  </si>
  <si>
    <t>RECHERCHEX avec un critère ET</t>
  </si>
  <si>
    <t>https://www.youtube.com/watch?v=rBx5CMD6DS0</t>
  </si>
  <si>
    <t>Excel RechercheX concaténée</t>
  </si>
  <si>
    <t>https://www.youtube.com/shorts/T6q17QcpqS8?feature=share</t>
  </si>
  <si>
    <t>ECHERCHEX Partielle - Partial Text XLOOKU</t>
  </si>
  <si>
    <t>https://www.youtube.com/watch?v=-0AhbL9NE7s</t>
  </si>
  <si>
    <t>La fonction SI pour les nuls</t>
  </si>
  <si>
    <t>https://www.youtube.com/watch?v=dJcfIrr5QPo&amp;list=PLVMu3u7A7H5x41x3sCcURsE9mX7onDcyJ&amp;index=29</t>
  </si>
  <si>
    <t>Excel réussir ses fonctions SI</t>
  </si>
  <si>
    <t>https://www.youtube.com/watch?v=oa6foXGHm0w</t>
  </si>
  <si>
    <t>2 formules qui rivalisent avec les Tableaux Croisés Dynamiques Grouper.Par et Croiser.Avec</t>
  </si>
  <si>
    <t>https://www.youtube.com/watch?v=jbOhuGvvpA0</t>
  </si>
  <si>
    <t>Faut-il utiliser INDEX + EQUIV à la place de RECHERCHEV ? (7 astuces Excel pour tous)</t>
  </si>
  <si>
    <t>https://clarisse-tutoriels-informatiques.fr/suite-bureautique-microsoft-office/microsoft-excel/excel-fonctions-logique-si-si-imbriques-et-recherchev/</t>
  </si>
  <si>
    <t>[EXCEL] Fonctions logique SI, SI imbriqués et RECHERCHEV</t>
  </si>
  <si>
    <t>https://www.youtube.com/shorts/dEqPwJ7XCIY</t>
  </si>
  <si>
    <t>https://compnum.univ-littoral.fr/fiches/TA_Comment_utiliser_equiv_et_index.pdf</t>
  </si>
  <si>
    <t>https://www.excel-pratique.com/fr/fonctions/index_equiv</t>
  </si>
  <si>
    <t>https://www.youtube.com/watch?v=hlQPngU6kOQ</t>
  </si>
  <si>
    <t>INDEX et EQUIV sur Excel</t>
  </si>
  <si>
    <t>https://www.youtube.com/shorts/AEHW0r2SxYU</t>
  </si>
  <si>
    <t>transpose</t>
  </si>
  <si>
    <t>https://www.youtube.com/watch?v=za0HXnQxyLs&amp;list=PLezFfxrY5Gvftj22hfmi2TnSNncA8iXb9&amp;index=18</t>
  </si>
  <si>
    <t>La fonction Filtre d'Excel</t>
  </si>
  <si>
    <t>https://excel-exercice.com/cest-quoi-les-plages-propagees-dexcel-365/</t>
  </si>
  <si>
    <t>https://www.excel-exercice.com/cest-quoi-lerreur-propagation/</t>
  </si>
  <si>
    <t>Comment corriger une erreur PROPAGATION ?</t>
  </si>
  <si>
    <t>FONCTIONS - FORMULES</t>
  </si>
  <si>
    <t>https://www.youtube.com/watch?v=paGN1SIlmFE&amp;list=PL0inLf542qwyyCmp9A_T2Ran-JMw46Z_F&amp;index=72</t>
  </si>
  <si>
    <t>Lister les onglets Excel et créer un sommaire dynamique avec des liens hypertextes</t>
  </si>
  <si>
    <t>https://www.youtube.com/watch?v=ymu7yj-U5go</t>
  </si>
  <si>
    <t>Excel - les graphiques - histogramme présentation</t>
  </si>
  <si>
    <t>https://www.youtube.com/watch?v=62vf44X5FZs</t>
  </si>
  <si>
    <t>Excel 2016 - Ajouter ou supprimer des éléments d'un graphique</t>
  </si>
  <si>
    <t>https://www.youtube.com/shorts/kCVSCFym6AM</t>
  </si>
  <si>
    <t>diagramme de gantt</t>
  </si>
  <si>
    <t>https://www.youtube.com/shorts/H1G0QpFWm6A?feature=share</t>
  </si>
  <si>
    <t>3 HACKS Excel que tes collègues ne connaissent pas !</t>
  </si>
  <si>
    <t>https://www.youtube.com/shorts/85CFZ6cOC68</t>
  </si>
  <si>
    <t>cacher des données</t>
  </si>
  <si>
    <t>https://www.youtube.com/shorts/wQd0Y_BTx-s?feature=share</t>
  </si>
  <si>
    <t>trier les données dans une seule cellule</t>
  </si>
  <si>
    <t>https://www.youtube.com/watch?v=BvzZBuBFcNM&amp;list=PLVMu3u7A7H5x41x3sCcURsE9mX7onDcyJ&amp;index=23</t>
  </si>
  <si>
    <t>Créer ses propres fichiers de données</t>
  </si>
  <si>
    <t>https://excel-exercice.com/decouper-un-tcd-en-plusieurs-sous-rapport/</t>
  </si>
  <si>
    <t>https://excel-exercice.com/hierarchie-dans-un-tableau-croise-dynamique/</t>
  </si>
  <si>
    <t>https://excel-exercice.com/regles-de-construction-dun-tableau-croise-dynamique/</t>
  </si>
  <si>
    <t>https://excel-exercice.com/presentation-dun-tableau-croise-dynamique/</t>
  </si>
  <si>
    <t>https://excel-exercice.com/tcd/</t>
  </si>
  <si>
    <t>https://excel-exercice.com/tableau-dynamique/</t>
  </si>
  <si>
    <t>Tableau dynamique</t>
  </si>
  <si>
    <t>https://www.youtube.com/watch?v=uimsmTQibXY</t>
  </si>
  <si>
    <t>#3 Tableau de bord des stocks (FIFO) : les graphiques</t>
  </si>
  <si>
    <t>https://www.youtube.com/watch?v=KB-prKJdLJ0&amp;list=PL7FTGXf2TlC3TRy5_iEROu9bw9FaLg3f6&amp;index=10</t>
  </si>
  <si>
    <t>#3 Faire un tableau de bord des Stocks : Les graphiques</t>
  </si>
  <si>
    <t>https://www.youtube.com/watch?v=hsgRq9c9Hpg</t>
  </si>
  <si>
    <t>#2 Tableau de bord des stocks (FIFO) : les formules</t>
  </si>
  <si>
    <t>https://www.youtube.com/watch?v=14zIvSLubKI&amp;list=PL7FTGXf2TlC3TRy5_iEROu9bw9FaLg3f6&amp;index=9</t>
  </si>
  <si>
    <t>#2 Faire un tableau de bord des Stocks : Les formules</t>
  </si>
  <si>
    <t>https://www.youtube.com/watch?v=-vZEZ900R3s&amp;list=PL7FTGXf2TlC3TRy5_iEROu9bw9FaLg3f6&amp;index=14</t>
  </si>
  <si>
    <t>#1 Tableau de bord des stocks (FIFO) : mise en forme</t>
  </si>
  <si>
    <t>https://www.youtube.com/watch?v=LLjAZwX4Xk8&amp;list=PL7FTGXf2TlC3TRy5_iEROu9bw9FaLg3f6&amp;index=8</t>
  </si>
  <si>
    <t>#1 Faire un tableau de bord des Stocks : Mise en forme</t>
  </si>
  <si>
    <t>https://excelcorpo.com/difference-entre-une-la-liste-au-tableau-de-donnee-dans-excel/</t>
  </si>
  <si>
    <t>Différence entre une la liste au tableau de donnée dans Excel</t>
  </si>
  <si>
    <t>https://www.youtube.com/watch?v=sM42gxA5npU</t>
  </si>
  <si>
    <t>Astuces impresssion</t>
  </si>
  <si>
    <t>https://www.youtube.com/watch?v=u6JW2EE_lXo</t>
  </si>
  <si>
    <t>FAITES QUAND MÊME TENIR UN GRAND TABLEAU SUR UNE PAGE A L'IMPRESSION</t>
  </si>
  <si>
    <t>https://www.youtube.com/watch?v=ZQ5EYIApttA</t>
  </si>
  <si>
    <t>Convertir un tableau en plage de données dans un classeur Excel</t>
  </si>
  <si>
    <t>https://www.youtube.com/watch?v=UOY23qEo6VU&amp;list=PLvGH1Mqd1Cla2JWRORAmlYPIpY5pzWodI&amp;index=8</t>
  </si>
  <si>
    <t>Astuce Excel - Supprimer la Mise en Forme d'un Tableau en 1 clic</t>
  </si>
  <si>
    <t>https://www.youtube.com/watch?v=JtYD7A2fHf4&amp;list=PLVMu3u7A7H5x41x3sCcURsE9mX7onDcyJ</t>
  </si>
  <si>
    <t>Excel réussir ses tableaux</t>
  </si>
  <si>
    <t>https://www.youtube.com/shorts/09i8fPrtgtc?feature=share</t>
  </si>
  <si>
    <t>rendre un tableau [vraiment] dynamique avec les fonction FILTRE et CHOISIRCOLS</t>
  </si>
  <si>
    <t>https://www.youtube.com/watch?v=oIgHLJuvEc8&amp;list=PLVMu3u7A7H5x41x3sCcURsE9mX7onDcyJ&amp;index=28</t>
  </si>
  <si>
    <t>Excel mettre sous forme de tableau (cours complet)</t>
  </si>
  <si>
    <t>https://www.youtube.com/watch?v=pnTG0g9V0SQ</t>
  </si>
  <si>
    <t xml:space="preserve">Excel Cas Igloo : les attentes Ce que l'on attend sur un calcul de coûts </t>
  </si>
  <si>
    <t>https://www.youtube.com/watch?v=0b5zSw8tuYY&amp;t=1217s</t>
  </si>
  <si>
    <t>Excel Correction des vins et des couleurs mai 2023</t>
  </si>
  <si>
    <t>https://www.youtube.com/watch?v=dZ8zKdoltjg</t>
  </si>
  <si>
    <t>CTRL E : Le plus intelligent des raccourcis clavier d'Excel</t>
  </si>
  <si>
    <t>https://www.youtube.com/shorts/0_9z2Iw4Hrc</t>
  </si>
  <si>
    <t>Arrête d'utiliser les filtres comme ça sur Excel !</t>
  </si>
  <si>
    <t>https://www.youtube.com/shorts/eFGsqU5y9mA</t>
  </si>
  <si>
    <t>Astuce Excel : Afficher une image en survolant une cellule (coller une image dans commentaires)</t>
  </si>
  <si>
    <t>https://www.youtube.com/watch?v=qQzQ0NuOx3c</t>
  </si>
  <si>
    <t>https://www.youtube.com/watch?v=expHJ3wlxSo</t>
  </si>
  <si>
    <t>Copier-Coller dans Excel (raccourcis, poignée de recopie, ...)</t>
  </si>
  <si>
    <t>https://www.youtube.com/watch?v=8NMinBfc9EU</t>
  </si>
  <si>
    <t>EXCEL - MASQUER DES ÉLÉMENTS</t>
  </si>
  <si>
    <t xml:space="preserve">Comment masquer les lignes </t>
  </si>
  <si>
    <t>https://excel-exercice.com/les-10-fonctions-les-plus-utilisees-dans-excel/</t>
  </si>
  <si>
    <t>https://www.facebook.com/reel/618403100502884</t>
  </si>
  <si>
    <t>https://www.youtube.com/hashtag/formationexcel</t>
  </si>
  <si>
    <t>https://www.youtube.com/hashtag/apprendreexcel</t>
  </si>
  <si>
    <t>https://www.youtube.com/@Learnaccess/videos</t>
  </si>
  <si>
    <t>https://www.youtube.com/playlist?list=PLpQBnWleLAauMdkTWq17kcd4kFRpTKcDC</t>
  </si>
  <si>
    <t>https://excel-dashboards.com/fr/collections/all</t>
  </si>
  <si>
    <t>https://www.youtube.com/watch?v=Nm5w7kwoKUg</t>
  </si>
  <si>
    <t>https://www.youtube.com/watch?v=uqnvYZz3R-U</t>
  </si>
  <si>
    <t>https://www.youtube.com/watch?v=HdrU9Bc960A&amp;list=PLEpuWBntwS_E9jdWCl4jMILLsNQKuTGAi&amp;index=26</t>
  </si>
  <si>
    <t>https://www.youtube.com/watch?v=kY_vb_a4-fo&amp;list=PLEpuWBntwS_E9jdWCl4jMILLsNQKuTGAi&amp;index=25</t>
  </si>
  <si>
    <t>https://www.youtube.com/watch?v=qmtz5QxYIek&amp;list=PLEpuWBntwS_E9jdWCl4jMILLsNQKuTGAi&amp;index=13</t>
  </si>
  <si>
    <t>https://www.youtube.com/watch?v=S9LDhtfSpu0&amp;list=PLEpuWBntwS_E9jdWCl4jMILLsNQKuTGAi&amp;index=4</t>
  </si>
  <si>
    <t>https://www.youtube.com/watch?v=HYGsegjX8bc</t>
  </si>
  <si>
    <t>https://www.youtube.com/watch?v=hZZHpk6QTls&amp;list=PLvGH1Mqd1Cla2JWRORAmlYPIpY5pzWodI&amp;index=8</t>
  </si>
  <si>
    <t>Astuce Excel - Remplir les cellules vides</t>
  </si>
  <si>
    <t>https://blog.partiprof.fr/copier-fichiers-plusieurs-dossiers-vers-un-seul-dossier/</t>
  </si>
  <si>
    <t>https://www.youtube.com/watch?v=NWNn040TvKU&amp;t=120s</t>
  </si>
  <si>
    <t>Créer une cellule de titre tableau à double entrée Excel</t>
  </si>
  <si>
    <t>https://blog.partiprof.fr/creer-une-cellule-de-titre-tableau-a-double-entree-excel/</t>
  </si>
  <si>
    <t>EXCEL : DANS UNE CELLULE, ÉCRIVEZ DU TEXTE SUR PLUSIEURS LIGNES</t>
  </si>
  <si>
    <t>https://www.youtube.com/watch?v=C4IuXIxJ7Hw&amp;list=PLVMu3u7A7H5wZZMkRVsSnArhIGXTyBVN4</t>
  </si>
  <si>
    <t>Excel Décroiser un tableau UNPIVOT</t>
  </si>
  <si>
    <t>https://blog.partiprof.fr/imprimer-deux-onglets-classeur-excel-recto-verso/</t>
  </si>
  <si>
    <t>https://blog.partiprof.fr/conserver-hauteurs-lignes-copie-tableau-excel/</t>
  </si>
  <si>
    <t>https://www.youtube.com/watch?v=9lDHNkjHcpQ</t>
  </si>
  <si>
    <t>CONSERVEZ LA LARGEUR DE VOS COLONNES QUAND VOUS COLLEZ UN TABLEAU</t>
  </si>
  <si>
    <t>https://www.youtube.com/watch?v=lXfgLJD6glA</t>
  </si>
  <si>
    <t>Comment créer des menus et sous menus sur excel</t>
  </si>
  <si>
    <t>https://www.youtube.com/watch?v=-G3mhyZGFdk&amp;list=PLezFfxrY5GvcpAQwOcUcdB7_w9Tl59r0o&amp;index=41</t>
  </si>
  <si>
    <t>utilisateurs Excel d'élite</t>
  </si>
  <si>
    <t>https://www.youtube.com/watch?v=CpCt_joTgE4&amp;list=PLezFfxrY5Gvftj22hfmi2TnSNncA8iXb9&amp;index=34</t>
  </si>
  <si>
    <t>50 Raccourcis Excel pour vous faire gagner du temps</t>
  </si>
  <si>
    <t>https://www.youtube.com/watch?v=7tbxo9MmLho&amp;list=PLezFfxrY5Gvftj22hfmi2TnSNncA8iXb9&amp;index=17</t>
  </si>
  <si>
    <t>Liste personnalisée dans Excel</t>
  </si>
  <si>
    <t>https://www.youtube.com/watch?v=PUyamWtBIcM&amp;list=PLezFfxrY5Gvftj22hfmi2TnSNncA8iXb9&amp;index=12</t>
  </si>
  <si>
    <t>Outils de sélection dans Excel que vous n'utilisez pas mais qui fait gagner du temps.</t>
  </si>
  <si>
    <t>https://www.youtube.com/watch?v=14KDd_qn8eA&amp;list=PLezFfxrY5Gvftj22hfmi2TnSNncA8iXb9&amp;index=10</t>
  </si>
  <si>
    <t>Comment reprendre efficacement une feuille Excel que l'on ne connait pas?</t>
  </si>
  <si>
    <t>https://www.youtube.com/watch?v=ZlqXSTNqeUI</t>
  </si>
  <si>
    <t>LAISSEZ EXCEL VOUS PROPOSER AUTOMATIQUEMENT GRAPHIQUES, MISES EN FORME</t>
  </si>
  <si>
    <t>https://www.youtube.com/watch?v=weL_jt9krmo</t>
  </si>
  <si>
    <t>Excel ASSEMB.H + Texte Avant + Danscol + Let + Trier (nouvelles formules 365)</t>
  </si>
  <si>
    <t>https://www.youtube.com/watch?v=nkudszL9jso</t>
  </si>
  <si>
    <t>Excel liens vers site web</t>
  </si>
  <si>
    <t>https://www.youtube.com/watch?v=3vOkLK2Szwg</t>
  </si>
  <si>
    <t>Excel Liens Réseaux Sociaux</t>
  </si>
  <si>
    <t>https://excel-dashboards.com/fr/blogs/blog/excel-tutorial-get-kutools-in-excel</t>
  </si>
  <si>
    <t>https://www.youtube.com/watch?v=aUPGk_TLM-Q</t>
  </si>
  <si>
    <t>https://www.youtube.com/watch?v=kNDZq31xamg</t>
  </si>
  <si>
    <t>https://www.youtube.com/watch?v=aYYAjW0ARI0&amp;list=PLhu6q4KF55fiF9mjpE1cmxcszjmH6IhE2&amp;index=4</t>
  </si>
  <si>
    <t>https://www.youtube.com/watch?v=voikUgYO8sk&amp;list=PLhu6q4KF55fjY_ocNmLCs4_MTCGfJ9gcf</t>
  </si>
  <si>
    <t>https://www.youtube.com/watch?v=MmCaPJJjcDs</t>
  </si>
  <si>
    <t>https://www.trucnet.com/kutools-for-excel/</t>
  </si>
  <si>
    <t>https://commentouvrir.com/sujet/955/qu-est-ce-que-kutool</t>
  </si>
  <si>
    <t>Qu'est-ce que Kutool ?</t>
  </si>
  <si>
    <t>https://excel-exercice.com/traducteur-de-formules-excel/</t>
  </si>
  <si>
    <t>Traducteur de formules Excel</t>
  </si>
  <si>
    <t>https://www.youtube.com/watch?v=Wc_6nbxOPuw</t>
  </si>
  <si>
    <t>https://www.lecfomasque.com/excel-supprimer-les-etiquettes-a-zero-dans-vos-graphiques/</t>
  </si>
  <si>
    <t>format personnalisé pour ne plus avoir de valeurs 0 Zéro dans les graphiques   * # ##0.000 "Kg";* # ##0.000 "Kg";""* ""?? ;""@""</t>
  </si>
  <si>
    <t>https://excel-dashboards.com/fr/blogs/blog/empty-cells-triggers-error-excel</t>
  </si>
  <si>
    <t>https://www.youtube.com/shorts/7rDv8S8CA1Y?feature=share</t>
  </si>
  <si>
    <t>le secret de la poignée de recopie</t>
  </si>
  <si>
    <t>https://www.youtube.com/watch?v=K3SOpfsz648</t>
  </si>
  <si>
    <t>EXCEL : SACHEZ UTILISER DE LA BARRE D'OUTILS ACCÈS RAPIDE</t>
  </si>
  <si>
    <t>https://www.youtube.com/watch?v=lzGWoVDZNgk&amp;list=PLezFfxrY5Gvftj22hfmi2TnSNncA8iXb9&amp;index=13</t>
  </si>
  <si>
    <t>Excel a une gomme! mais vous le saviez non?</t>
  </si>
  <si>
    <t>https://compnum.univ-littoral.fr/videos/TA_Feuille_De_Calcul.mp4</t>
  </si>
  <si>
    <t>comment utiliser une feuille de calcul</t>
  </si>
  <si>
    <t>https://excel-exercice.com/lintelligence-artificielle-dans-excel/</t>
  </si>
  <si>
    <t>https://www.tomsguide.fr/chatgpt-comment-lutiliser-avec-exel-pour-devenir-un-pro-des-formules/</t>
  </si>
  <si>
    <t>https://www.youtube.com/watch?v=idinJpqXnN0</t>
  </si>
  <si>
    <t>Utiliser ChatGPT avec Excel</t>
  </si>
  <si>
    <t>demandez a ChatGPT de vous les traduire en Excel Français</t>
  </si>
  <si>
    <t>https://fr.extendoffice.com/excel/formulas.html</t>
  </si>
  <si>
    <t>Exemples de formules Excel | ExtendOffice</t>
  </si>
  <si>
    <t>https://www.youtube.com/watch?v=wypW8d3QLMA&amp;list=PLi1inEC75RnZ05rFfOE-4b0sGuY1iSpUi&amp;index=3</t>
  </si>
  <si>
    <t>https://www.youtube.com/watch?v=Zmyy7IVzwSU</t>
  </si>
  <si>
    <t>Afficher les formules sur Excel</t>
  </si>
  <si>
    <t>https://support.microsoft.com/fr-fr/office/afficher-les-relations-entre-formules-et-cellules-a59bef2b-3701-46bf-8ff1-d3518771d507</t>
  </si>
  <si>
    <t>Afficher les relations entre formules et cellules</t>
  </si>
  <si>
    <t>Cliquez sur les cellules pour récupérer formules et formats pour créer vos documents</t>
  </si>
  <si>
    <t>Un lien rompu ou obsolète…ce n'est pas grave votre moteur de recherche saura vous retrouver une documentation actualisée</t>
  </si>
  <si>
    <t>Net-thèque - Webthèque ou Web-thèque comme vous voulez mais ce n'est plus tout à fait une Bibliothèque</t>
  </si>
  <si>
    <t>Quelques liens utiles : soyez curieux enrichissez vos connaissances</t>
  </si>
  <si>
    <t>https://lestalentsdalphonse.com/</t>
  </si>
  <si>
    <t>Quand Alphonse met son talent au service de la société</t>
  </si>
  <si>
    <t>https://hautsdefrance-aract.fr/wp-content/uploads/2016/01/guide-pour-action-transmettre-pour-perenniser.pdf</t>
  </si>
  <si>
    <t xml:space="preserve">Transmettre les savoirs d'expertise pour péréniser son entreprise </t>
  </si>
  <si>
    <t>https://bourgognefranchecomte.aract.fr/sites/default/files/2019-04/Guide_tse.pdf</t>
  </si>
  <si>
    <t>Un enjeu pour l'avenir de votre entreprise</t>
  </si>
  <si>
    <t>https://uimmauvergne.org/sites/default/files/Guide_transmission_savoirs_savoirfaire.pdf</t>
  </si>
  <si>
    <t>Exemple de Guide méthodologique de la métallurgie adaptable</t>
  </si>
  <si>
    <t>Quelques exemples de guides</t>
  </si>
  <si>
    <t>https://www.digitalrecruiters.com/blog/comment-transmettre-savoirs-entreprise</t>
  </si>
  <si>
    <t>Quels sont les différents savoirs à transmettre ?</t>
  </si>
  <si>
    <t>https://www.manpowergroup.fr/contrat-de-generation-ii-%E2%80%93-la-transmission-enjeu-vital-pour-l%E2%80%99economie-et-la-societe/</t>
  </si>
  <si>
    <t>La transmission, enjeu vital pour l’économie et la société</t>
  </si>
  <si>
    <t>Pourquoi et comment mettre en place un environnement d’apprentissage personnalisé ?​​​​​</t>
  </si>
  <si>
    <t>Comment accompagner des experts internes à transmettre leurs savoirs ?​​​​​</t>
  </si>
  <si>
    <t>https://www.demos.fr/expertises-thematiques-ressources-humaines-et-transmission-des-savoirs</t>
  </si>
  <si>
    <t>Ressources Humaines et transmission des savoirs</t>
  </si>
  <si>
    <t>https://www.youtube.com/watch?v=yUb6Lk9LynA</t>
  </si>
  <si>
    <t>Structurer la transmission du savoir et des compétences en entreprise</t>
  </si>
  <si>
    <t>https://gallica.bnf.fr/html/und/arts-loisirs-sports/essentiels-de-la-gastronomie?mode=desktop</t>
  </si>
  <si>
    <t xml:space="preserve">Essentiels de la gastronomie </t>
  </si>
  <si>
    <t>https://gallica.bnf.fr/conseils/content/cuisine</t>
  </si>
  <si>
    <t xml:space="preserve">Livre de recettes anciennes et modernes  </t>
  </si>
  <si>
    <t>https://gallica.bnf.fr/conseils/content/gastronomie</t>
  </si>
  <si>
    <t xml:space="preserve">Les Sélections "Patrimoine gourmand" de Gallica </t>
  </si>
  <si>
    <t>https://gallica.bnf.fr/conseils/content/pain</t>
  </si>
  <si>
    <t xml:space="preserve">Gallica vous propose un choix de documents sur le pain </t>
  </si>
  <si>
    <t>https://gallica.bnf.fr/conseils/content/p%C3%A2tisserie</t>
  </si>
  <si>
    <t xml:space="preserve">Découvrez la pâtisserie sur Gallica </t>
  </si>
  <si>
    <t>https://gallica.bnf.fr/conseils/content/menus</t>
  </si>
  <si>
    <t xml:space="preserve">L’organisation des repas a évolué au cours des siècles </t>
  </si>
  <si>
    <t>https://gallica.bnf.fr/conseils/content/repas</t>
  </si>
  <si>
    <t xml:space="preserve">Sur Gallica, découvrez les repas, banquets et festins </t>
  </si>
  <si>
    <t>https://gallica.bnf.fr/html/und/arts-loisirs-sports/metiers-et-savoir-faire?mode=desktop</t>
  </si>
  <si>
    <t>BNF Gallica Métiers et savoir-faire : cuisine, boucherie, boulangerie, pâtisserie…</t>
  </si>
  <si>
    <t>https://www.editions-lacour.com/cuisine-8-99.php</t>
  </si>
  <si>
    <t xml:space="preserve">Les Editions Lacour-Ollé, 1er éditeur régionaliste de France </t>
  </si>
  <si>
    <t>https://www.eyrolles.com/Loisirs/Collection/16085/meilleur-ouvrier-de-france/</t>
  </si>
  <si>
    <t xml:space="preserve">Librairie Eyrolles </t>
  </si>
  <si>
    <t>https://www.editionsdelamartiniere.fr/cuisine/</t>
  </si>
  <si>
    <t xml:space="preserve">Éditions de La Martinière </t>
  </si>
  <si>
    <t>https://www.editions-delagrave.fr/catalogue/hotellerie-restauration</t>
  </si>
  <si>
    <t xml:space="preserve">Éditions Delagrave </t>
  </si>
  <si>
    <t>https://www.librairie-compagnons.com/181-gastronomie-et-cuisine.html</t>
  </si>
  <si>
    <t xml:space="preserve">Librairie du Compagnonnage </t>
  </si>
  <si>
    <t>https://www.editionsduchene.fr/chene/cuisine-et-vins</t>
  </si>
  <si>
    <t xml:space="preserve">Editions du Chêne  </t>
  </si>
  <si>
    <t>https://fr.scribd.com/document/432996876/traite-scientifique-cuisine-patisserie-pdf</t>
  </si>
  <si>
    <t xml:space="preserve">TRAITÉ SCIENTIFIQUE de cuisine et de pâtisserie  Réactualisation : juin 2013 </t>
  </si>
  <si>
    <t>https://docplayer.fr/13671256-Cahier-de-decouverte-d-experimentations-denis-herrero-cahier-en-cours-de-construction-2009-2010.html</t>
  </si>
  <si>
    <t xml:space="preserve">CAHIER de découverte &amp; d expérimentations Denis HERRERO DOCPLAYER  </t>
  </si>
  <si>
    <t>https://www.hotellerie-restauration.ac-versailles.fr/IMG/pdf/4_TRAITE_scientifique_HR.pdf</t>
  </si>
  <si>
    <t>octobre 2011  © GROUPE DE TRAVAIL ACADEMIQUE AIX MARSEILLE - 2011</t>
  </si>
  <si>
    <t xml:space="preserve">LES NOUVELLES INFLUENCES dans les métiers de la Restauration Réactualisation : </t>
  </si>
  <si>
    <t>https://www.hotellerie-restauration.ac-versailles.fr/spip.php?rubrique216</t>
  </si>
  <si>
    <t xml:space="preserve">Stylique culinaire 2005/2006. Le suivi de l’atelier  </t>
  </si>
  <si>
    <t>http://mcinotti.free.fr/index_htm_files/VOISIN_CLEMENT_M1_PIC.pdf</t>
  </si>
  <si>
    <t>L’importance de la rigueur scientifique dans l’enseignement culinaire » Clément Voisin</t>
  </si>
  <si>
    <t>http://mcinotti.free.fr/</t>
  </si>
  <si>
    <t>Yves Cinotti</t>
  </si>
  <si>
    <t>https://www.google.com/search?q=un+chimiste+en+cuisine&amp;rlz=1C1FKPE_frFR968FR968&amp;sxsrf=APq-WBs-r7zyvuHp_jtD_XKjKAvRJvV5GA:1648934408231&amp;source=lnms&amp;tbm=vid&amp;sa=X&amp;ved=2ahUKEwjrgqStp_b2AhVFyhoKHT5aCykQ_AUoA3oECAIQBQ&amp;biw=1920&amp;bih=937&amp;dpr=1</t>
  </si>
  <si>
    <t>un chimiste en cuisine</t>
  </si>
  <si>
    <t>https://fiches.hotellerie-restauration.ac-versailles.fr/</t>
  </si>
  <si>
    <t>357 Fiches techniques interactives</t>
  </si>
  <si>
    <t>https://www.hotellerie-restauration.ac-versailles.fr/spip.php?rubrique437</t>
  </si>
  <si>
    <t>Ressources Open-Sankoré Pro &amp; OpenBoard</t>
  </si>
  <si>
    <t xml:space="preserve"> https://www.taschen.com/pages/fr/catalogue/lifestyle/all/01131/facts.modernist_cuisine_at_home.htm</t>
  </si>
  <si>
    <t>Modernist Cuisine at Home éditions Taschen</t>
  </si>
  <si>
    <t>https://innovation-culinaire.com/tag/modernist-cuisine/</t>
  </si>
  <si>
    <t xml:space="preserve">Moderniste Cuisine, Art et Science Culinaires </t>
  </si>
  <si>
    <t>https://www.youtube.com/watch?v=mEmtg0CCg_A</t>
  </si>
  <si>
    <t xml:space="preserve">Modernist Cuisine Trailer  </t>
  </si>
  <si>
    <t>https://www.youtube.com/user/ModernistCuisine/videos</t>
  </si>
  <si>
    <t xml:space="preserve">Modernist Cuisine - </t>
  </si>
  <si>
    <t>https://www.editions-bpi.fr/collection/2/restauration</t>
  </si>
  <si>
    <t xml:space="preserve">LA CUISINE DE COLLECTIVITÉ éditions BPI  </t>
  </si>
  <si>
    <t>mise à jour : 19 Novembre 2023</t>
  </si>
  <si>
    <t>Nethèque et Bibliographie : soyez curieux enrichissez vos connaissances</t>
  </si>
  <si>
    <t>NOUVELLE VERSION B</t>
  </si>
  <si>
    <t>Fin</t>
  </si>
  <si>
    <t>un lien rompu ou devenu obsolète…..pas de panique…Google saura vous retrouver un document équivalent</t>
  </si>
  <si>
    <t>Joël LEBOUCHER …Octobre 2015</t>
  </si>
  <si>
    <t>Transmettez votre savoir et votre savoir faire  peu importe qui le récupère; pourvu qu'un plus grand nombre puisse en bénéficier.</t>
  </si>
  <si>
    <t>http://www.mdf-xlpages.com/modules/publisher/item.php?itemid=91</t>
  </si>
  <si>
    <t>lien &gt;</t>
  </si>
  <si>
    <t>Excel - fonctions date/heure</t>
  </si>
  <si>
    <t>https://www.youtube.com/watch?v=yk_ypXvUaHo</t>
  </si>
  <si>
    <t>https://support.office.com/fr-fr/article/combiner-le-texte-de-deux-cellules-ou-plus-en-une-cellule-81ba0946-ce78-42ed-b3c3-21340eb164a6</t>
  </si>
  <si>
    <t>Les 20 meilleurs Tricks Mathématiques</t>
  </si>
  <si>
    <t>Alternatives à Microsoft Excel : 5 programmes gratuits et convaincants</t>
  </si>
  <si>
    <t>Forum Bureautique</t>
  </si>
  <si>
    <t>https://www.youtube.com/watch?v=li4XNespLxg</t>
  </si>
  <si>
    <t>https://www.youtube.com/watch?v=YfGrccEQGKk</t>
  </si>
  <si>
    <t>liens &gt;</t>
  </si>
  <si>
    <t xml:space="preserve">prof couillon - </t>
  </si>
  <si>
    <t>https://www.youtube.com/channel/UCK4qfUuh9kpBByJFIMBPTtA/playlists</t>
  </si>
  <si>
    <t>Fonction SOMME.SI.ENS</t>
  </si>
  <si>
    <t>https://www.excel-exercice.com/somme-si-ens/</t>
  </si>
  <si>
    <t xml:space="preserve">Tuto De Rien - </t>
  </si>
  <si>
    <t>https://www.youtube.com/c/TutoDeRien/playlists</t>
  </si>
  <si>
    <t xml:space="preserve">Aide &amp; apprentissage d'Excel - </t>
  </si>
  <si>
    <t>https://support.microsoft.com/fr-fr/excel</t>
  </si>
  <si>
    <t xml:space="preserve">Kévin Brundu - </t>
  </si>
  <si>
    <t>https://www.youtube.com/c/K%C3%A9vinBrundu/videos</t>
  </si>
  <si>
    <t xml:space="preserve">Formation informatique avec Cedric - </t>
  </si>
  <si>
    <t>https://www.youtube.com/watch?v=e2kzRDcW5iI</t>
  </si>
  <si>
    <t>https://www.youtube.com/user/ExcelExercice/videos</t>
  </si>
  <si>
    <t xml:space="preserve">Frédéric LE GUEN -  </t>
  </si>
  <si>
    <t xml:space="preserve">https://www.excel-exercice.com/ </t>
  </si>
  <si>
    <t>http://excel.engalere.com/tags/</t>
  </si>
  <si>
    <t>Excel questions / Réponses</t>
  </si>
  <si>
    <t>https://www.excel-pratique.com/fr/fonctions-complementaires.php</t>
  </si>
  <si>
    <t>Fonctions complémentaires XLP</t>
  </si>
  <si>
    <t>Quelques sites Excel pour vous aider à créer vos documents</t>
  </si>
  <si>
    <t>https://www.youtube.com/channel/UCmkKGwRm5LYN6zpgTVvNpdA/videos</t>
  </si>
  <si>
    <t>5) Inséser la formule suivante dans l'environnement "Appliquer une mise en forme aux valeurs pour lesquellles cette formule est vraie :"</t>
  </si>
  <si>
    <t>4) puis choisissez Utiliser une formule pour déterminer pour quelles cellules le format sera appliqué</t>
  </si>
  <si>
    <t>3) sur Nouvelle Règle</t>
  </si>
  <si>
    <t xml:space="preserve">2) Gérer les règles </t>
  </si>
  <si>
    <t>1) Mise en forme conditionnelle</t>
  </si>
  <si>
    <t>https://www.excel-exercice.com/nouveaute/</t>
  </si>
  <si>
    <t>Dans un premier temps sélectionnez les lignes, ou une plage de cellules que vous souhaitez coloriser une ligne sur deux puis cliquez sur :</t>
  </si>
  <si>
    <t>https://www.youtube.com/c/ExcelFormation/videos</t>
  </si>
  <si>
    <t>Excel Formation &gt;</t>
  </si>
  <si>
    <t>https://www.youtube.com/watch?v=Xvb1pAnQrts</t>
  </si>
  <si>
    <t>Comment surligner la ligne de la cellule sélectionnée</t>
  </si>
  <si>
    <t>https://forum.excel-pratique.com/excel/colorisation-autorisation-saisie-sur-cellule-121141#p739320</t>
  </si>
  <si>
    <t>Colorisation &amp; autorisation saisie sur cellule</t>
  </si>
  <si>
    <t>https://www.youtube.com/watch?v=OQJzipM0rgU</t>
  </si>
  <si>
    <t>COMMENT SURLIGNER LA LIGNE DE LA CELLULE SÉLECTIONNÉE SUR EXCEL - TECHNIQUE AVANCÉE</t>
  </si>
  <si>
    <t>Bureautique Efficace &gt;</t>
  </si>
  <si>
    <t>https://www.youtube.com/watch?v=ZEL3mVdUCcg</t>
  </si>
  <si>
    <t>Colorer des lignes de façon conditionnelle dans un tableau Excel</t>
  </si>
  <si>
    <t>https://www.youtube.com/c/lecompagnoninfo/videos</t>
  </si>
  <si>
    <t>Lecompagnon &gt;</t>
  </si>
  <si>
    <t>https://www.youtube.com/watch?v=Cxs3l7_EI4I</t>
  </si>
  <si>
    <t>Excel - Mise en forme conditionnelle selon le contenu d'une autre cellule</t>
  </si>
  <si>
    <t>https://www.youtube.com/watch?v=PbUvODhmdxI</t>
  </si>
  <si>
    <t>Excel | Mise En Forme Conditionnelle sur toute une ligne</t>
  </si>
  <si>
    <t>https://www.excel-exercice.com/colorier-une-ligne-entiere/</t>
  </si>
  <si>
    <t>Colorier une ligne entière avec formule</t>
  </si>
  <si>
    <t>https://www.youtube.com/watch?v=xFOMtm4wRtE</t>
  </si>
  <si>
    <t>Mise en forme conditionnelle simple</t>
  </si>
  <si>
    <t>Vous pouvez même coloriser vos ligne et vos colonnes en appliquant les deux formules précédentes sur un ensemble de plage de cellules.</t>
  </si>
  <si>
    <t>Insérez la formule suivante =&gt; =EST.PAIR(COLONNE())</t>
  </si>
  <si>
    <t>Procédez de la même manière que précédemment mais en sélectionnant les colonnes ou une plage de cellules.</t>
  </si>
  <si>
    <t>----------------    COLORIER UNE COLONNE SUR DEUX    ----------------</t>
  </si>
  <si>
    <t>https://www.cours-gratuit.com/tutoriel-excel/tutoriel-excel-comment-compter-et-additionner-les-cellules-par-couleur</t>
  </si>
  <si>
    <t>Tutoriel Excel : compter et additionner les cellules par couleur ?</t>
  </si>
  <si>
    <t>https://fr.extendoffice.com/documents/excel/1155-excel-count-sum-cells-by-color.html</t>
  </si>
  <si>
    <t>Comment Compter Et Additionner Les Cellules En Fonction De La Couleur D'arrière-Plan Dans Excel?</t>
  </si>
  <si>
    <t>https://www.youtube.com/watch?v=7amIEwzFoF0</t>
  </si>
  <si>
    <t>Somme Si Couleur</t>
  </si>
  <si>
    <t>https://www.youtube.com/channel/UCoTqCeSunCB3-puwIicURbw</t>
  </si>
  <si>
    <t>Excelpourlesbulles &gt;</t>
  </si>
  <si>
    <t>https://www.youtube.com/watch?v=21oGa9Q92s4</t>
  </si>
  <si>
    <t>Mettre en couleur toute une ligne dés qu'une cellule de cette ligne est remplie (excel)</t>
  </si>
  <si>
    <t>https://cellulexcel.blogspot.com/p/somme.html</t>
  </si>
  <si>
    <t>la SOMME d'une plage de cellules en fonction de leur couleur de fond.</t>
  </si>
  <si>
    <t>https://www.youtube.com/watch?v=_JzUgEGWuk0</t>
  </si>
  <si>
    <t>Excel - Comment générer des QR Codes dans Excel ?</t>
  </si>
  <si>
    <t>https://mccascabel.fr/carnet-de-recettes-personnalise/</t>
  </si>
  <si>
    <t>CRÉER SON CARNET DE RECETTES PERSONNALISÉ : PAPIER OU DIGITAL ?</t>
  </si>
  <si>
    <t>https://cellulexcel.blogspot.com/p/blog-page_22.html</t>
  </si>
  <si>
    <t>gérer, consulter, modifier vos propres recettes de cuisine par l’intermédiaire d'Excel</t>
  </si>
  <si>
    <t>https://www.youtube.com/watch?v=KK9rJpuHmZA</t>
  </si>
  <si>
    <t>Mes recettes de cuisine sur Excel</t>
  </si>
  <si>
    <t>https://www.youtube.com/watch?v=_uhXSrAkHXc</t>
  </si>
  <si>
    <t>COMMENT CRÉER UNE LISTE DE COURSE AUTOMATIQUE AVEC UN TABLEAU CROISÉ DYNAMIQUE SUR EXCEL</t>
  </si>
  <si>
    <t>https://www.youtube.com/watch?v=jjhrpq-f-74&amp;t=102s</t>
  </si>
  <si>
    <t>Comment créer un mini comparateur de prix (récupérer les prix automatiquement ) sur Excel</t>
  </si>
  <si>
    <t>Categorie : Nouveautés</t>
  </si>
  <si>
    <t>https://www.excel-exercice.com/add-in/</t>
  </si>
  <si>
    <t>Categorie : Les Add-Ins</t>
  </si>
  <si>
    <t>https://www.excel-exercice.com/manipulation/</t>
  </si>
  <si>
    <t>Categorie : Manipulation</t>
  </si>
  <si>
    <t>https://www.youtube.com/watch?v=wXenlFqrWWY</t>
  </si>
  <si>
    <t>COMMENT TRADUIRE UN TEXTE DANS TOUTES LES LANGUES EN UTILISANT UNE FONCTION EXCEL</t>
  </si>
  <si>
    <t>https://www.youtube.com/watch?v=eML_TISUYpw&amp;t=31s</t>
  </si>
  <si>
    <t>6 ASTUCES POUR IMPRIMER DES TABLEAUX EXCEL QUI DECHIRENT</t>
  </si>
  <si>
    <t>https://www.youtube.com/watch?v=ign5pz_-R_I</t>
  </si>
  <si>
    <t>Comment afficher plusieurs feuilles d'un même classeur en même temps sur Excel</t>
  </si>
  <si>
    <t>https://www.excel-exercice.com/creer-la-table-des-matieres-dun-classeur/</t>
  </si>
  <si>
    <t>Créer la table des matières d’un classeur</t>
  </si>
  <si>
    <t>https://www.youtube.com/watch?v=S_rTf5wWhr8</t>
  </si>
  <si>
    <t>Comment créer un moteur de recherche… avec deux formules et sans VBA sur Excel</t>
  </si>
  <si>
    <t>https://www.youtube.com/watch?v=XB7PbjxQgiQ</t>
  </si>
  <si>
    <t>COMMENT CLASSER SIMPLEMENT DES DONNÉES AVEC LA FONCTION RANG (AVEC OU SANS EX ÆQUO) EXCEL ?</t>
  </si>
  <si>
    <t>https://www.youtube.com/watch?v=ljG0dl6aZOk</t>
  </si>
  <si>
    <t>COMMENT COMPTER LE NOMBRE DE FEUILLES, DE LIGNES OU DE COLONNES EXCEL ?</t>
  </si>
  <si>
    <t>https://www.youtube.com/watch?v=OZoAZHIP-kk&amp;t=630s</t>
  </si>
  <si>
    <t>LES 3 MÉTHODES POUR TRANSFORMER DES LIGNES EN COLONNES SUR EXCEL : AVANTAGES ET INCONVÉNIENTS</t>
  </si>
  <si>
    <t>https://www.youtube.com/watch?v=zFR8-vdbebo</t>
  </si>
  <si>
    <t>Comment synthétiser les informations sur Excel : le mode plan</t>
  </si>
  <si>
    <t xml:space="preserve">copier une feuille de calcul du classeur actuel </t>
  </si>
  <si>
    <t>Déplacer ou copier des feuilles de calcul ou des données de feuille de calcul</t>
  </si>
  <si>
    <t>FENÊTRE EXCEL</t>
  </si>
  <si>
    <t>Formation Excel 2016 Faire un tableau</t>
  </si>
  <si>
    <t>https://www.excel-exercice.com/bordures/</t>
  </si>
  <si>
    <t>Tracer facilement les bordures</t>
  </si>
  <si>
    <t>https://www.youtube.com/watch?v=xyjZP4GMmSc</t>
  </si>
  <si>
    <t>Comment devenir plus productif grâce aux raccourcis clavier Excel</t>
  </si>
  <si>
    <t>https://www.youtube.com/watch?v=t9BfPsVC5hk</t>
  </si>
  <si>
    <t>COMMENT CONVERTIR DES UNITÉS DE MESURE SUR EXCEL ? AVEC LA FONCTION CONVERT()</t>
  </si>
  <si>
    <t>Fonction INDIRECT - Exemples d'application</t>
  </si>
  <si>
    <t>Faire des SI imbriqués dans Excel avec si.condition</t>
  </si>
  <si>
    <t>Excel SI-ALORS: comment fonctionne la formule SI ?</t>
  </si>
  <si>
    <t>https://www.youtube.com/watch?v=EbpC3cs2aTA</t>
  </si>
  <si>
    <t>Les formules logiques ET(), OU() et OUX() d’Excel pour combiner des tests</t>
  </si>
  <si>
    <t>https://www.youtube.com/watch?v=ycuXhxLIeY8</t>
  </si>
  <si>
    <t>Comment arrondir un nombre sur Excel (mise en forme ou formule : la bonne méthode)</t>
  </si>
  <si>
    <t>https://www.youtube.com/watch?v=UnkKrv53fiA</t>
  </si>
  <si>
    <t>Comment utiliser la formule MOD() pour calculer le reste d'une division euclidienne sur Excel</t>
  </si>
  <si>
    <t>Trouver les liens externes d’un classeur</t>
  </si>
  <si>
    <t>https://www.excel-exercice.com/analyser-vos-formules-avec-f9/</t>
  </si>
  <si>
    <t>Analyser vos formules avec F9</t>
  </si>
  <si>
    <t xml:space="preserve"> Exemple : Total général ..................................   150,00 €</t>
  </si>
  <si>
    <t xml:space="preserve"> AJOUTER DE POINTS FIN DE MOT OU DE PHRASE POUR PLUS DE LISIBILITE    ----------------</t>
  </si>
  <si>
    <t>* Ensuite cliquez sur le bouton Format pour définir la mise en forme (Ex. Couleur de fond cliquez sur Remplissage)</t>
  </si>
  <si>
    <t>* Insérez la formule suivante =NB.SI(A:A;A1)&gt;1</t>
  </si>
  <si>
    <t>* Cliquez sur Utiliser une formule pour déterminer pour quelles cellules le format sera appliqué.</t>
  </si>
  <si>
    <t>* Cliquez sur Nouvelle Règle</t>
  </si>
  <si>
    <t>* Dans l'onglet Accueil sélectionnez Mise en forme conditionnelle</t>
  </si>
  <si>
    <t>* Sélectionnez la colonne A dans son intégralité.</t>
  </si>
  <si>
    <t xml:space="preserve">Exemple pour la colonne A </t>
  </si>
  <si>
    <t xml:space="preserve"> REPÉRER LES DOUBLONS DANS UNE COLONNE    ----------------</t>
  </si>
  <si>
    <t xml:space="preserve"> </t>
  </si>
  <si>
    <t xml:space="preserve">* Formule finalisée =&gt;  =A1+A2+N("Somme de la cellule A1 et A2") </t>
  </si>
  <si>
    <t>* Pour mémoriser une annotation ajouter +N("Votre annotation"). La fonction N transforme en zéro tout le texte placé en annotation et celle-ci reste visible</t>
  </si>
  <si>
    <t xml:space="preserve">* Taper la formule =A1+A2  </t>
  </si>
  <si>
    <t>Exemple en cellule C3</t>
  </si>
  <si>
    <t>COMMENT TAPER UNE ANNOTATION DANS UNE FORMULE    ----------------</t>
  </si>
  <si>
    <t>Taper un zéro, un espace et la fraction =&gt;  0 1/2</t>
  </si>
  <si>
    <t>COMMENT TAPER UNE FRACTION sans qu'Excel l'interpètre comme une date    ----------------</t>
  </si>
  <si>
    <t>Https://cellulexcel.blogspot.com/p/excel-trucs-astuces.html</t>
  </si>
  <si>
    <t>Dans la zone Nom de la macro, cliquez sur la macro à modifier. Cliquez sur Modifier.</t>
  </si>
  <si>
    <t xml:space="preserve">Sous l'onglet Développeur, dans le groupe Code, cliquez sur Macros. </t>
  </si>
  <si>
    <t>Comment compléter une macro Excel ?</t>
  </si>
  <si>
    <t>L'onglet Développeur est ajouté au ruban et vous permet d'accéder rapidement aux outils pour gérer vos macros et votre code Visual Basic.</t>
  </si>
  <si>
    <t xml:space="preserve">Cochez la case Développeur dans la liste Onglets principaux. Validez par OK. </t>
  </si>
  <si>
    <t xml:space="preserve">Cliquez avec le bouton droit de la souris sur le ruban et cliquez sur Personnaliser le ruban. </t>
  </si>
  <si>
    <t>Comment afficher code macro Excel ?</t>
  </si>
  <si>
    <t>1. Cliquez avec le bouton droit de la souris sur le ruban et cliquez sur Personnaliser le ruban.</t>
  </si>
  <si>
    <t xml:space="preserve"> Affichez l'onglet Développeur dans le ruban afin d'accéder rapidement aux outils pour gérer vos macros et votre code Visual Basic.</t>
  </si>
  <si>
    <t>Vous avez besoin de travailler avec des macros dans Excel ?</t>
  </si>
  <si>
    <t>https://www.pcastuces.com/pratique/astuces/5664.htm</t>
  </si>
  <si>
    <t>Afficher les outils pour les macros - Excel</t>
  </si>
  <si>
    <t>https://www.youtube.com/watch?v=um737ZwwwoU</t>
  </si>
  <si>
    <t>MACRO: SÉLECTIONNER TOUTE LA LIGNE ET LA COLONNE ACTIVE DANS UN TABLEAU EN VBA - DOCTEUR EXCEL</t>
  </si>
  <si>
    <t>https://support.microsoft.com/fr-fr/office/enregistrer-une-macro-24a026ef-3145-4bf8-a5f2-2fc7889ff74a</t>
  </si>
  <si>
    <t>Enregistrer une macro</t>
  </si>
  <si>
    <t>https://support.microsoft.com/fr-fr/office/modifier-une-macro-ed9e8c3d-58fd-47a1-83eb-bdee680376bb</t>
  </si>
  <si>
    <t>Modifier une macro</t>
  </si>
  <si>
    <t xml:space="preserve"> Avec le fichier ouvert là-bas, allez à Déposez le &gt; Télécharger pour le télécharger sous forme de fichier XLSX, ODS, PDF, HTML, CSV ou TSV.</t>
  </si>
  <si>
    <t>Vous pouvez même utiliser Google Sheets pour convertir un fichier XLSM dans un format différent.</t>
  </si>
  <si>
    <t>Comment convertir un fichier XLSM en xlsx ?</t>
  </si>
  <si>
    <t>3. Cliquez sur Enregistrer.</t>
  </si>
  <si>
    <t>sélectionnez Classeur Excel prenant en charge les macros (*. xlsm).</t>
  </si>
  <si>
    <t xml:space="preserve">2. Dans la boîte de dialogue Enregistrer sous, dans la zone de liste Enregistrer en tant que type, </t>
  </si>
  <si>
    <t>1. cliquer sur Non.</t>
  </si>
  <si>
    <t>Pour enregistrer sous forme de classeur prenant en charge les macros :</t>
  </si>
  <si>
    <t>Comment créer un fichier XLSM ?</t>
  </si>
  <si>
    <t>Une macro est une fonctionnalité utile qui fonctionne comme un script, ce qui permet aux utilisateurs d'automatiser des tâches répétitives.</t>
  </si>
  <si>
    <t xml:space="preserve">Les fichiers XLSM sont des fichiers . XLSX , mais avec les macros activées. </t>
  </si>
  <si>
    <r>
      <t>Les fichiers </t>
    </r>
    <r>
      <rPr>
        <b/>
        <sz val="12"/>
        <color rgb="FF202124"/>
        <rFont val="Calibri"/>
        <family val="2"/>
        <scheme val="minor"/>
      </rPr>
      <t>XLSM</t>
    </r>
    <r>
      <rPr>
        <sz val="12"/>
        <color rgb="FF202124"/>
        <rFont val="Calibri"/>
        <family val="2"/>
        <scheme val="minor"/>
      </rPr>
      <t xml:space="preserve"> sont enregistrés au format Open XML introduit dans Microsoft Office 2007. </t>
    </r>
  </si>
  <si>
    <t>https://commentouvrir.com/extension/xlsm</t>
  </si>
  <si>
    <t>https://www.excel-exercice.com/fichier-xls-ou-xlsx/</t>
  </si>
  <si>
    <t>Fichier XLS ou XLSX ?</t>
  </si>
  <si>
    <t>https://www.excelformation.fr/formats-fichiers-excel.html</t>
  </si>
  <si>
    <t xml:space="preserve"> Excel principaux formats, actuels, ou obsolètes que nous allons pouvoir être amené à utiliser.</t>
  </si>
  <si>
    <t>👇</t>
  </si>
  <si>
    <t>Ciquez sur les liens dans la colonne C</t>
  </si>
  <si>
    <t>Je remercie chaleureusement les internautes passionnés qui élaborent et proposent des formules et fonctions imbriquées</t>
  </si>
  <si>
    <t>Il arrive que vous ayez 2 tutos pour la même fonction, c'est voliontaire parce que le plus important c'est de cliquer sur le nom de l'auteur sous la vidéo pour découvrir sa liste</t>
  </si>
  <si>
    <t>TUTOS YOUTUBE</t>
  </si>
  <si>
    <t>POINTS CLÉS</t>
  </si>
  <si>
    <t>Collez la photo du plat ou collez un imprim' écran</t>
  </si>
  <si>
    <t>Dans les deux cas, on subdivise l’once liquide en huit drachmes liquides (fluid drams ou fluidrams).</t>
  </si>
  <si>
    <t xml:space="preserve"> Dans le système américain, quatre onces liquides donnent une roquille (gill), </t>
  </si>
  <si>
    <t>alors qu’il en faut cinq pour faire la roquille impériale (aussi appelée noggin, terme qui est absent du système américain).</t>
  </si>
  <si>
    <t xml:space="preserve">Pour certaines utilisations Excel n'apprécie pas les cellules vides </t>
  </si>
  <si>
    <t>Rectification sur l'impact des cellules vides dans une feuille Excel</t>
  </si>
  <si>
    <t>jus de pamplemousse</t>
  </si>
  <si>
    <t>cognac</t>
  </si>
  <si>
    <t>pomme</t>
  </si>
  <si>
    <t>citron</t>
  </si>
  <si>
    <t>bière</t>
  </si>
  <si>
    <t xml:space="preserve"> Vos poids et volumesBruts avec coef.</t>
  </si>
  <si>
    <t xml:space="preserve"> Vos poids et volumes Nets avec coef.</t>
  </si>
  <si>
    <t>BE139</t>
  </si>
  <si>
    <t>N° ?</t>
  </si>
  <si>
    <t xml:space="preserve"> Vos poids et volumes Bruts avec coef.</t>
  </si>
  <si>
    <t>MODELE "POSTIT"  - 20 lignes de produits et 21 lignes de progression</t>
  </si>
  <si>
    <t>Mélanger tous les ingrédients sans les chauffer  dans un cul de poule</t>
  </si>
  <si>
    <t>Passer au chinois</t>
  </si>
  <si>
    <t>Verser dans une plaque de flexipan</t>
  </si>
  <si>
    <t>36 lignes</t>
  </si>
  <si>
    <t>20  lignes produits</t>
  </si>
  <si>
    <t>⓬  PHASES ESSENTIELLES  DE PROGRESSION ne rien saisir dans la colonne fond rouge qui devrait être masquée</t>
  </si>
  <si>
    <t>Cuisson &gt;</t>
  </si>
  <si>
    <t>MODELE "POSTIT" N° 2 - 23 lignes de progression</t>
  </si>
  <si>
    <t xml:space="preserve">Progression.43 lignes </t>
  </si>
  <si>
    <t>MODELE "POSTIT" N° 2 - 43 lignes de progression</t>
  </si>
  <si>
    <t>MODELE "POSTIT" N° 2 - 40 lignes de produits et 43 lignes de progression</t>
  </si>
  <si>
    <t>37 lignes</t>
  </si>
  <si>
    <t>10  lignes produits</t>
  </si>
  <si>
    <t>MODELE "POSTIT"  - 13lignes de progression</t>
  </si>
  <si>
    <t>MODELE "POSTIT"  - 10 lignes de produits et 13 lignes de progression</t>
  </si>
  <si>
    <t>58 lignes</t>
  </si>
  <si>
    <t>MODELE "POSTIT"  - 41 lignes de progression</t>
  </si>
  <si>
    <t>MODELE "POSTIT"  - 40 lignes de produits et 41 lignes de progression</t>
  </si>
  <si>
    <t>MODELE "POSTIT" N° 6 - 37 lignes de progression X par 2</t>
  </si>
  <si>
    <t>MODELE "POSTIT" N° 6 - 40 lignes de produits et 37 lignes de progression X par 2</t>
  </si>
  <si>
    <t>fond rouge qui devrait être masquée</t>
  </si>
  <si>
    <t xml:space="preserve">⓬  PHASES ESSENTIELLES  DE PROGRESSION ne rien saisir dans la colonne </t>
  </si>
  <si>
    <t>MODELE "POSTIT" N° 5 - 40 lignes de produits et 37 lignes de progression X par 2</t>
  </si>
  <si>
    <t>MODELE "POSTIT" N° 5 - 37 lignes de progression X par 2</t>
  </si>
  <si>
    <t>ce document est un exemple de ce que vous pouvez faire . Adaptez le à votre convenance</t>
  </si>
  <si>
    <t>"Ce document est un exemple de ce que vous pouvez réaliser. Adaptez-le selon vos besoins."</t>
  </si>
  <si>
    <t>Collez vos fiches colonne AB - et collez un X devant les lignes choisies colonne L</t>
  </si>
  <si>
    <t>Mode d'emploi  du document</t>
  </si>
  <si>
    <t>Qu'est-ce qu'un "Postit" ou une recette à Copier/Coller dans vos fiches</t>
  </si>
  <si>
    <t>Vous pouvez coller autant de fiches que vous le souhaitez, jusqu'à la ligne 400</t>
  </si>
  <si>
    <t>"Collez un X colonne 9 - L sur les lignes choisies, saisissez la ❾ référence Auteur OU ❿ Référence et Quoi ? colonne M  (nombre de couverts, poids, etc.) et Quoi colonne N  ensuite le nombre de duplications souhaité.⓫" colonne O - puis collez le nom de la recette colonne Q (collage spécial valeurs 1.2.3)</t>
  </si>
  <si>
    <t>Copier le nom de la recette et collage spécial colonne</t>
  </si>
  <si>
    <t xml:space="preserve">Ce document vous permet de coller autant de fiches ou "postits" </t>
  </si>
  <si>
    <t>que vous le souhaitez jusqu'a la ligne 400</t>
  </si>
  <si>
    <t>collez vos fiches ou "Postits" dans cette colonne</t>
  </si>
  <si>
    <t>Collez n'importe quelle fiche ou "Postit" colonne V</t>
  </si>
  <si>
    <t>NOM DE LA RECETTE exemple  OPÉRA</t>
  </si>
  <si>
    <t xml:space="preserve">Fiche N° </t>
  </si>
  <si>
    <t xml:space="preserve">ne vous préocupez pas du format et des couleurs sur cette feuille </t>
  </si>
  <si>
    <t>Description succinte</t>
  </si>
  <si>
    <t>cet Opéra est monté en cadre(s) de 60x40 -hauteur 3cm</t>
  </si>
  <si>
    <t>ce ne sont que des repères de la colonne V à AP</t>
  </si>
  <si>
    <t xml:space="preserve">Cette fiche vous permet d'avoir des calculs différents par ligne </t>
  </si>
  <si>
    <t>de produit</t>
  </si>
  <si>
    <t>Colonne J collez un X devant les lignes qui vous intéressent</t>
  </si>
  <si>
    <t>et indiquez sur chaque ligne votre référence</t>
  </si>
  <si>
    <t>❿ votre Référence</t>
  </si>
  <si>
    <t>❾ la référence Auteur</t>
  </si>
  <si>
    <t>❾ référence Auteur OU ❿ Référence et Quoi ?</t>
  </si>
  <si>
    <t>Nom de la</t>
  </si>
  <si>
    <t xml:space="preserve"> Vos poids Bruts avec coeff</t>
  </si>
  <si>
    <t>Copiez/collez ►</t>
  </si>
  <si>
    <t>X</t>
  </si>
  <si>
    <t>Recette</t>
  </si>
  <si>
    <t>et pour combien voulez vous dupliquer la recette ⓫</t>
  </si>
  <si>
    <t>D</t>
  </si>
  <si>
    <t>E</t>
  </si>
  <si>
    <t>F</t>
  </si>
  <si>
    <t>G</t>
  </si>
  <si>
    <t xml:space="preserve">❾ la référence Auteur OU ❿ votre Référence </t>
  </si>
  <si>
    <t xml:space="preserve"> ▼ et Quoi ?</t>
  </si>
  <si>
    <t>gastro 1/1</t>
  </si>
  <si>
    <t>le Coefficient colonne I vous permet d'augmenter</t>
  </si>
  <si>
    <t xml:space="preserve">Copier le nom de la recette colonne </t>
  </si>
  <si>
    <t>et collage spécial colonne</t>
  </si>
  <si>
    <t>sur les lignes</t>
  </si>
  <si>
    <t>x</t>
  </si>
  <si>
    <t>CRÈME AU BEURRE CAFÉ</t>
  </si>
  <si>
    <t>ce qui vous permettra de filtrer le tableau</t>
  </si>
  <si>
    <t>Vous pouvez filtrer à partir de plusieurs colonnes</t>
  </si>
  <si>
    <t>filtre des fiches et "Postits" collés</t>
  </si>
  <si>
    <t>filtre de cette feuille</t>
  </si>
  <si>
    <t>filtre par nom de recettes</t>
  </si>
  <si>
    <t>excel comment trier données ( vidéos Youtube )</t>
  </si>
  <si>
    <t>https://www.google.com/search?client=firefox-b-d&amp;sca_esv=fef8a0a8565c2553&amp;sxsrf=ADLYWIKvuZ1Jk-LzzoYORr3uFJxYNon31A:1728569179490&amp;q=excel+comment+trier+donn%C3%A9es&amp;udm=7&amp;fbs=AEQNm0CbCVgAZ5mWEJDg6aoPVcBgTlosgQSuzBMlnAdio07UCCJug3WzoI_0_7bcYmDUufyiZo0OmOGEiyRGYAdeCNb_tgonlqxDXOkzLGfvcTq6KyG2-GEkd6NM0jra8ChYFqVDIOc4NAj4qZNRycf-eBlQy99_ce1czrcvtn91z0JUXppOVm8&amp;sa=X&amp;ved=2ahUKEwjW6qb__YOJAxWi2gIHHY5zEh4QtKgLegQIFBAB&amp;biw=1920&amp;bih=947&amp;dpr=1</t>
  </si>
  <si>
    <t>BISCUIT JOCONDE</t>
  </si>
  <si>
    <t>composition</t>
  </si>
  <si>
    <t>MONTAGE OPÉRA 3 couches de biscuit</t>
  </si>
  <si>
    <t>STEPHANE</t>
  </si>
  <si>
    <t>1 fond de chocolat de couverture chablonnage</t>
  </si>
  <si>
    <t>pour OPERA 3 feuilles pour 1 cadre 60x40 -hauteur 3cm</t>
  </si>
  <si>
    <t>3 feuilles de biscuit imbibées de sirop</t>
  </si>
  <si>
    <t>GANACHE OPÉRA</t>
  </si>
  <si>
    <t>GLAÇAGE OPÉRA</t>
  </si>
  <si>
    <t>feuilles</t>
  </si>
  <si>
    <t>Biscuit Joconde et Sirop</t>
  </si>
  <si>
    <t>sucre glace A</t>
  </si>
  <si>
    <t>poudre d'amandes</t>
  </si>
  <si>
    <t>trimoline</t>
  </si>
  <si>
    <t>blancs d'œufs</t>
  </si>
  <si>
    <t>sucre glace B</t>
  </si>
  <si>
    <t>pour OPERA pour 1 cadre 60x40 -hauteur 3cm</t>
  </si>
  <si>
    <t xml:space="preserve">cadre </t>
  </si>
  <si>
    <t>cadre pour 1 cadre 60x40 -hauteur 3cm</t>
  </si>
  <si>
    <t>1 cadre 60x40 -hauteur 3cm</t>
  </si>
  <si>
    <t xml:space="preserve">blancs d'œufs </t>
  </si>
  <si>
    <t>sucre</t>
  </si>
  <si>
    <t>café en grains</t>
  </si>
  <si>
    <t>chocolat ganache</t>
  </si>
  <si>
    <t>couverture à 66%</t>
  </si>
  <si>
    <t xml:space="preserve">cadre(s) </t>
  </si>
  <si>
    <t>cadre(s) 60x40 H3cm</t>
  </si>
  <si>
    <t>pâte à glacer</t>
  </si>
  <si>
    <t>couverture à 70%</t>
  </si>
  <si>
    <t>biscuit joconde</t>
  </si>
  <si>
    <t xml:space="preserve"> feuilles de 680g</t>
  </si>
  <si>
    <t>SIROP D'IMBIBAGE</t>
  </si>
  <si>
    <t>sirop à 30</t>
  </si>
  <si>
    <t>extrait de café liquide - Trablit</t>
  </si>
  <si>
    <t>Glaçage chocolat</t>
  </si>
  <si>
    <t>ganache</t>
  </si>
  <si>
    <t>crème au beurre</t>
  </si>
  <si>
    <t>sirop pour imbiber biscuit</t>
  </si>
  <si>
    <t>biscuit</t>
  </si>
  <si>
    <t>chocolat de couverture chablonnage</t>
  </si>
  <si>
    <t>Stéphane CADOT</t>
  </si>
  <si>
    <t>Infos complémentaires &gt; ❿ pour 1 cadre 60x40 -hauteur 3cm</t>
  </si>
  <si>
    <t>Montage</t>
  </si>
  <si>
    <t>Nb de couches</t>
  </si>
  <si>
    <t>GRATIN DAUPHINOIS</t>
  </si>
  <si>
    <t>Pommes de terre</t>
  </si>
  <si>
    <t>gousses</t>
  </si>
  <si>
    <t>Ail</t>
  </si>
  <si>
    <t>Beurre</t>
  </si>
  <si>
    <t>Lait</t>
  </si>
  <si>
    <t>Crème</t>
  </si>
  <si>
    <t>PM</t>
  </si>
  <si>
    <t>Sel, poivre, muscade</t>
  </si>
  <si>
    <t>① le/la &gt;</t>
  </si>
  <si>
    <t>BEIGNETS D'ACACIA</t>
  </si>
  <si>
    <t>personnes</t>
  </si>
  <si>
    <t>poignée</t>
  </si>
  <si>
    <t>fleurs d'acacia</t>
  </si>
  <si>
    <t>C/café</t>
  </si>
  <si>
    <t>levure</t>
  </si>
  <si>
    <t>sucre glace</t>
  </si>
  <si>
    <t>bain de friture</t>
  </si>
  <si>
    <t>POIVRE ET ÉPICES EN MÉLANGE pour Boudin noir</t>
  </si>
  <si>
    <t>② AUTEUR :</t>
  </si>
  <si>
    <t>Pôle innovation du CEPROC AUTEURS  de la recette Guy KRENZER Eric GODDYN Jean-Luc BESNOIT</t>
  </si>
  <si>
    <t>Kg brut</t>
  </si>
  <si>
    <t>&lt; ❾ référence Auteur</t>
  </si>
  <si>
    <t>.de</t>
  </si>
  <si>
    <t xml:space="preserve">③ MATIÈRES PREMIÈRES </t>
  </si>
  <si>
    <t>poivre noir</t>
  </si>
  <si>
    <t>poivre de Séchouan</t>
  </si>
  <si>
    <t>poivre long</t>
  </si>
  <si>
    <t>cardamones</t>
  </si>
  <si>
    <t>pincées</t>
  </si>
  <si>
    <t>anis étoilé (pincées)</t>
  </si>
  <si>
    <t>5 épices</t>
  </si>
  <si>
    <t>macis</t>
  </si>
  <si>
    <t>coriandre en poudre</t>
  </si>
  <si>
    <t>Fiche N°</t>
  </si>
  <si>
    <t>recette Béghin Say de Jean-Jacques Borne MOF 1994</t>
  </si>
  <si>
    <t>COMBIEN DE TARTES L'AUTEUR A-T-IL PRÉVU</t>
  </si>
  <si>
    <t>u</t>
  </si>
  <si>
    <t>COMBIEN DE TARTES VOULEZ VOUS PRÉPARER</t>
  </si>
  <si>
    <t>COMBIEN DE D'ENTREMETS VOULEZ VOUS PRÉPARER</t>
  </si>
  <si>
    <t>Unité</t>
  </si>
  <si>
    <t>Tarte(s)</t>
  </si>
  <si>
    <t>INFOS</t>
  </si>
  <si>
    <t>VOUS VOULEZ PRÉPARER</t>
  </si>
  <si>
    <t>%</t>
  </si>
  <si>
    <t>B</t>
  </si>
  <si>
    <t>poids pour 1 tarte</t>
  </si>
  <si>
    <t xml:space="preserve"> Nombre de tartes</t>
  </si>
  <si>
    <t xml:space="preserve">Recette prévue pour tartes de 18 cm de diamètre. </t>
  </si>
  <si>
    <t>Valeurs de référence sur fond bleu</t>
  </si>
  <si>
    <t>Vos quantités sur fond jaune</t>
  </si>
  <si>
    <t>sucre semoule pâtissière</t>
  </si>
  <si>
    <t>Quel poids voulez vous faire à vous de saisir un poids</t>
  </si>
  <si>
    <t>cassonade l'antillaise</t>
  </si>
  <si>
    <t>jus de citron</t>
  </si>
  <si>
    <t>crème</t>
  </si>
  <si>
    <t>poudre à crème</t>
  </si>
  <si>
    <t xml:space="preserve">DECORS FINITIONS </t>
  </si>
  <si>
    <t>CONSEILS DU CHEF</t>
  </si>
  <si>
    <t>CONSEILS HYGIÈNE</t>
  </si>
  <si>
    <t>Les points à risque</t>
  </si>
  <si>
    <t>Les mesures préventives</t>
  </si>
  <si>
    <t>texte avec cellules fusionnées</t>
  </si>
  <si>
    <t>H</t>
  </si>
  <si>
    <t>I</t>
  </si>
  <si>
    <t>J</t>
  </si>
  <si>
    <t>K</t>
  </si>
  <si>
    <t>MODE D'EMPOI DES FICHES RECETTES</t>
  </si>
  <si>
    <t>Une fiche recette est un "CADRE" dans lequel j'ai intégré un ou plusieurs "POSTITS"</t>
  </si>
  <si>
    <t>QU'AVEZ-VOUS A SAISIR DANS LE CADRE RECETTE</t>
  </si>
  <si>
    <t>les quantités que vous voulez préparer cellule jaune encre rouge pour toute la recette</t>
  </si>
  <si>
    <t>Ce que vous saisissez dans dans cette cellule calcule pour l'ensemble de la recette mais pas dans les Postits</t>
  </si>
  <si>
    <t>ne saisissez RIEN dans les cellules bleues encre bleue</t>
  </si>
  <si>
    <t>COMBIEN D'ASSIETTES L'AUTEUR A-T-IL PRÉVU</t>
  </si>
  <si>
    <t>q</t>
  </si>
  <si>
    <t>COMBIEN D'ASSIETTES VOULEZ VOUS PRÉPARER</t>
  </si>
  <si>
    <t>Assiette(s)</t>
  </si>
  <si>
    <t>COMBIEN DE GOUTIÈRES L'AUTEUR A-T-IL PRÉVU</t>
  </si>
  <si>
    <t>COMBIEN DE GOUTIÈRES VOULEZ VOUS PRÉPARER</t>
  </si>
  <si>
    <t>Gouttière(s)</t>
  </si>
  <si>
    <t>COMBIEN DE PLAQUES 60 X 40  L'AUTEUR A-T-IL PRÉVU</t>
  </si>
  <si>
    <t>COMBIEN DE PLAQUES DE 60 X 40 VOULEZ VOUS  PRÉPARER</t>
  </si>
  <si>
    <t xml:space="preserve">QU'AVEZ-VOUS A SAISIR DANS LE/LES "POSTIT(s)   </t>
  </si>
  <si>
    <t>le poids que vous voulez préparer cellule jaune encre rouge</t>
  </si>
  <si>
    <t>Ce que vous saisissez dans dans cette cellule calcule le poids pour le postit seulement</t>
  </si>
  <si>
    <t>PATE SUCRÉE NOISETTE</t>
  </si>
  <si>
    <t>Constituant de l'</t>
  </si>
  <si>
    <t>de la TARTE PECHE NOISETTES</t>
  </si>
  <si>
    <t>Avec 1.115Kg l'Auteur fait 4 fonds de tartes</t>
  </si>
  <si>
    <t>Avec 1Kg vous en ferez évidemment moins</t>
  </si>
  <si>
    <t>Mais ce n'est jusqu'indicatif</t>
  </si>
  <si>
    <t>Ce qui importe  dans l'utilisation du postit c'est d'afficher les quantités pour le poids saisi</t>
  </si>
  <si>
    <t xml:space="preserve">"POSTIT(s)"    QUEL INTÉRÊT </t>
  </si>
  <si>
    <t>Chaque postit étant indépendant vous pouvez  le copier et le coller dans n'importe quelle feuille Excel pour vous constituer un répertoire</t>
  </si>
  <si>
    <t>donc ne confondez pas les quantités à utiliser dans le cadre pour l'ensemble de la recette et les quantités du Postit</t>
  </si>
  <si>
    <t>comment copier un Postit : cliquez sur la cellule ICI dans l'angle gauche puis déportez la souris vers la droit le postit est sélectionné il ne vous reste plus qu'a le copier et le coller dans votre répertoire</t>
  </si>
  <si>
    <t xml:space="preserve">Bonne utilisation. A vous de faire évoluer ces fiches excel  Retrouvez mes documents sur le site UPRT.fr  Joël Leboucher </t>
  </si>
  <si>
    <t>CADRE RECETTE EN JAUNE</t>
  </si>
  <si>
    <t>POSTIT EN BLEU voir à partir de la ligne 98</t>
  </si>
  <si>
    <t>MILLE-FEUILLE meringue et chiboust pamplemousse aux fraises des bois</t>
  </si>
  <si>
    <t>DESSERT A L'ASSIETTE</t>
  </si>
  <si>
    <t>Recettes composant le MILLE-FEUILLE</t>
  </si>
  <si>
    <t>CHIBOUST PAMPLEMOUSSE</t>
  </si>
  <si>
    <t>Constituant du</t>
  </si>
  <si>
    <t>poids pour 1 assiette</t>
  </si>
  <si>
    <t xml:space="preserve"> Nombre d'assiettes</t>
  </si>
  <si>
    <t>Recette prévue pour 18 assiettes</t>
  </si>
  <si>
    <t>faire bouillir la crème avec les zestes</t>
  </si>
  <si>
    <t>cuire comme une crème patissière avec le sucre les jaunes et la maïzena</t>
  </si>
  <si>
    <t>ajouter la gélatine ramollie dans l'eau froide et pressée</t>
  </si>
  <si>
    <t>mélanger délicatement avec les blancs serrés avec le sucre</t>
  </si>
  <si>
    <t>couler en moules silicones et surgeler</t>
  </si>
  <si>
    <t>zestes de pamplemousse</t>
  </si>
  <si>
    <t>maïzena</t>
  </si>
  <si>
    <t>FEUILLES DE MERINGUE</t>
  </si>
  <si>
    <t>sur  1 plaque 1/2 60 X 40</t>
  </si>
  <si>
    <t>Nombre de plaques de 60 X 40</t>
  </si>
  <si>
    <t>faire monter les blancs avec le sucre cristal</t>
  </si>
  <si>
    <t>incorporer ensuite le sucre glace et la noix de coco</t>
  </si>
  <si>
    <t>étaler très finement sur plaque et parsemer de pistaches hachées</t>
  </si>
  <si>
    <t>cuire 1 h 30 à 80°C</t>
  </si>
  <si>
    <t>sucre cristallisé</t>
  </si>
  <si>
    <t>sucre glace silice</t>
  </si>
  <si>
    <t>noix de coco rapée</t>
  </si>
  <si>
    <t>COULIS DE MANGUE</t>
  </si>
  <si>
    <t>pulpe</t>
  </si>
  <si>
    <t>JUS DE FRAISE DES BOIS</t>
  </si>
  <si>
    <t>mettre au bain marie pendant 1 heure</t>
  </si>
  <si>
    <t>filmer hermétiquement</t>
  </si>
  <si>
    <t>filtrer le jus et le mélanger avec des fraises des bois entières</t>
  </si>
  <si>
    <t>fraises</t>
  </si>
  <si>
    <t>framboises</t>
  </si>
  <si>
    <t>faire un rond de couverture au centre de l'assiette</t>
  </si>
  <si>
    <t>couler au centre du jus de mangue</t>
  </si>
  <si>
    <t>poser dessus le mille-feuille en ayant soin de caraméliser la chiboust</t>
  </si>
  <si>
    <t>répartir autour le jus de fraise des bois</t>
  </si>
  <si>
    <t>poser sur le mille-feuille un décor de couverture</t>
  </si>
  <si>
    <t>pour un gain de temps au moment du service prévoir la mise en place de tous les produits</t>
  </si>
  <si>
    <t>chiboust au congélateur meringue au sec et coulis au frais</t>
  </si>
  <si>
    <t>dessert léger et frais qui peut être fait en prédessert</t>
  </si>
  <si>
    <t>Copiez / collez ce "Postit" cellule "ICI" A124</t>
  </si>
  <si>
    <t>Soyez curieux ; récupérez des formules et formats pour les adapter à vos documents</t>
  </si>
  <si>
    <t>complète et/ou remplace les versions précédentes</t>
  </si>
  <si>
    <t>Mode d'emploi  (suite)</t>
  </si>
  <si>
    <t>① le NOM DE LA RECETTE.Auteur . Numérotation et FAMILLE</t>
  </si>
  <si>
    <t>saisissez le nom de la recette dans le cadre blanc sur la fiche</t>
  </si>
  <si>
    <t>NOM DE VOTRE RECETTE Col.2</t>
  </si>
  <si>
    <t>ne saisissez pas  ( le ou la )  exemple la Paélla mais Paélla</t>
  </si>
  <si>
    <t>ce cadre blanc est en liaison avec celui-ci</t>
  </si>
  <si>
    <t>Comme pour la fiche recette :</t>
  </si>
  <si>
    <t>saisissez le nom de l'Auteur directement dans la cellule</t>
  </si>
  <si>
    <t>vous avez une partie "brouillon"</t>
  </si>
  <si>
    <t>Numérotez la fiche et collez la famille</t>
  </si>
  <si>
    <t>GAUCHE(V11;1)</t>
  </si>
  <si>
    <t>N</t>
  </si>
  <si>
    <t>Selon modèles de fiches certaines numérotations peuvent changer</t>
  </si>
  <si>
    <t xml:space="preserve">Constituant de quelle recette principale  si vous avez plusieurs "postits" </t>
  </si>
  <si>
    <t>pour la même recette  exemple TARTE PECHE NOISETTES</t>
  </si>
  <si>
    <t>Produits à la pièce &gt;  nombre 27 jaunes d'œufs  et poids d' 1  jaune</t>
  </si>
  <si>
    <t>NB.caractères</t>
  </si>
  <si>
    <t>lorsque vous saisissez une valeur dans ④ Quantité ET dans ⑥ Poids ou Volume</t>
  </si>
  <si>
    <t>"de" s'affiche automatiquement pour éviter toute confusion " 27 " " jaunes d'œufs"  "de"  " 20 g"</t>
  </si>
  <si>
    <t>pourquoi :   pour une affaire de mémoire et d'espace</t>
  </si>
  <si>
    <t>(0.001*20)</t>
  </si>
  <si>
    <t>il ne sert à rien de coller des "Postits" entiers dans ces répertoires</t>
  </si>
  <si>
    <t>(1*1.750)</t>
  </si>
  <si>
    <t>de plus vous n'avez pas besoin de stocker des lignes vides mais seulement les lignes utilisées</t>
  </si>
  <si>
    <t>(0.5*01)</t>
  </si>
  <si>
    <t>Exemple une recette avec 6 ingrédients; pourquoi copier les 10 - 20 ou 30 lignes inutiles</t>
  </si>
  <si>
    <t>(0.25*3)</t>
  </si>
  <si>
    <t>(0.01*2.5)</t>
  </si>
  <si>
    <t>Ensuite récupérez les lignes d'une recette qui vous convient et collez ces lignes dans un "Postit" vierge</t>
  </si>
  <si>
    <t>en majorité les colonnes copiées sont sans formules exceptées</t>
  </si>
  <si>
    <t>Quantité ou nombre d'unités au choix</t>
  </si>
  <si>
    <t>les ¼ de botte de fines herbes en 0,25 ou en quart(s)</t>
  </si>
  <si>
    <t>même si vous supprimez des lignes ces formules sont prévues pour se mettre à jour</t>
  </si>
  <si>
    <t>NBCAR c'est sur chaque ligne donc pas de soucis</t>
  </si>
  <si>
    <t>la numérotation des actions est une formule dynamique avec DECALER</t>
  </si>
  <si>
    <t>botte</t>
  </si>
  <si>
    <t>fines herbes</t>
  </si>
  <si>
    <t>¼ de botte de fines herbes</t>
  </si>
  <si>
    <t>ce qui est vrai pour une fiche de 16 colonnes ne l'est plus pour 12 ou 22 colonnes</t>
  </si>
  <si>
    <t>sur des lignes différentes</t>
  </si>
  <si>
    <t>Lait 0.75 ou 3 quart/L  - ½ citron 0.5 ou 1 demi(s)</t>
  </si>
  <si>
    <t xml:space="preserve">dans la dernière colonne à droite vous avez des compteurs. Supprimez le texte qui dépasse pour obtenir le bon </t>
  </si>
  <si>
    <t>tout ce qui n'est pas saisi dans la colonne ⑥ Poids ou Volume ne sera pas comptabilisé dans les poids</t>
  </si>
  <si>
    <t>ce qui peut parfois fausser le résultat</t>
  </si>
  <si>
    <t>peu importe si le texte "déborde" les largeurs de colonnes dans le brouillon</t>
  </si>
  <si>
    <t xml:space="preserve">lorsque vous saisissez ou collez du texte colonne 8 une numérotation pour les étapes importantes </t>
  </si>
  <si>
    <t xml:space="preserve">lorsque vous saisissez ou collez du texte dans les colonnes suivantes vous n'avez pas de numérotation </t>
  </si>
  <si>
    <t>pour les étapes ou actions secondaires</t>
  </si>
  <si>
    <t xml:space="preserve">⓬  PHASES ESSENTIELLES  DE PROGRESSION </t>
  </si>
  <si>
    <t xml:space="preserve"> volumes  si &gt; à 1 ; = L  sinon  cl</t>
  </si>
  <si>
    <t xml:space="preserve"> Poids si &gt; à 1 ; = Kg  sinon  g</t>
  </si>
  <si>
    <t>Selon modèle en fonction du nombre de colonnes vous pouvez obtenir ce genre de résultat</t>
  </si>
  <si>
    <t>utilitaires</t>
  </si>
  <si>
    <t>1.11 Kg</t>
  </si>
  <si>
    <t>1 110 g</t>
  </si>
  <si>
    <t>888 g</t>
  </si>
  <si>
    <t>14.93 Kg</t>
  </si>
  <si>
    <t>15 kg</t>
  </si>
  <si>
    <t>14.93 kg</t>
  </si>
  <si>
    <t>8.325 L</t>
  </si>
  <si>
    <t>833 cl</t>
  </si>
  <si>
    <t>832.5 cl</t>
  </si>
  <si>
    <t>16.65 L</t>
  </si>
  <si>
    <t>17 L</t>
  </si>
  <si>
    <t>3.885 L</t>
  </si>
  <si>
    <t>39 dl</t>
  </si>
  <si>
    <t>38.85 dl</t>
  </si>
  <si>
    <t>13 cl</t>
  </si>
  <si>
    <t>133 ml</t>
  </si>
  <si>
    <t>119.88 ml</t>
  </si>
  <si>
    <t>formule pour afficher à la fois le nombre de caractères sans les espaces, ainsi que le nombre d'espaces dans la cellule :</t>
  </si>
  <si>
    <t>33 demi/L</t>
  </si>
  <si>
    <t>33.3 demi/L</t>
  </si>
  <si>
    <t>8.325 Kg</t>
  </si>
  <si>
    <t>33 quart(s)</t>
  </si>
  <si>
    <t>23.31 quart(s)</t>
  </si>
  <si>
    <t>6.244 L</t>
  </si>
  <si>
    <t>28 Verre(s)</t>
  </si>
  <si>
    <t>27.75 Verre(s)</t>
  </si>
  <si>
    <t>11 cl</t>
  </si>
  <si>
    <t>11 cuil.Soupe</t>
  </si>
  <si>
    <t>11.1 cuil.Soupe</t>
  </si>
  <si>
    <t>pour retrouver le site ou l'Auteur</t>
  </si>
  <si>
    <t>pour retrouver ce document dans votre PC</t>
  </si>
  <si>
    <t>L'utilisation professionnelle des recettes vous engage à connaître  la réglementation en matière d'hygiène et HACCP.</t>
  </si>
  <si>
    <t>1 quart/L = 0.250 Kg</t>
  </si>
  <si>
    <t>Divers</t>
  </si>
  <si>
    <t>1 demi(s) = 0.5</t>
  </si>
  <si>
    <t>1 quart(s) = 0.25</t>
  </si>
  <si>
    <t>les flèches indiquent que la ligne est inutilisée vous pouvez donc la masquer ou la supprimer</t>
  </si>
  <si>
    <t xml:space="preserve"> 1 demi/L = 0.500 Kg</t>
  </si>
  <si>
    <t>ligne utilisée affichable</t>
  </si>
  <si>
    <t xml:space="preserve">  1 /10 est peu utilisé dans ces fiches</t>
  </si>
  <si>
    <t>mais utilisé dans les fiches pour cocktails</t>
  </si>
  <si>
    <t xml:space="preserve">ne pas supprimer les lignes </t>
  </si>
  <si>
    <t>sur fond orange</t>
  </si>
  <si>
    <t>SIERREUR(INDEX(E69:R69;EQUIV(I21;E68:R68;0)) * H21 * SI(ESTVIDE(E21); 1; E21); 0)</t>
  </si>
  <si>
    <t>lignes 15 et 77 vous avez des indicateurs de lignes ou de colonnes masquées</t>
  </si>
  <si>
    <t>Vous pouvez aussi adapter et utiliser ces formules</t>
  </si>
  <si>
    <t>si vous saisissez une valeur différente de 1 la cellule change de couleur</t>
  </si>
  <si>
    <t xml:space="preserve"> pour attirer votre attention (Mise en Forme Conditionnelle)</t>
  </si>
  <si>
    <t xml:space="preserve">Utilité : lorsque vous collez un document dans une feuille vierge les largeurs ne correspondent pas toujours </t>
  </si>
  <si>
    <t>Pour vérifier cela regardez les largeurs avec fonction puis faites les rectifications</t>
  </si>
  <si>
    <t>et sélectionnez les colonnes à trier</t>
  </si>
  <si>
    <t xml:space="preserve"> Choisissez des valeurs spécifiques : Décochez (Sélectionner tout) pour décocher toutes les cases, </t>
  </si>
  <si>
    <t>Puis cochez A (afficher) pour selectionner les lignes à afficher</t>
  </si>
  <si>
    <t>Pour l'affichage de toutes les lignes faites l'inverse cochez (Sélectionner tout)</t>
  </si>
  <si>
    <t>ou cliquez de nouveau sur "l'entonnoir" trier en haut de l'écran pour désactiver la fonction Tri</t>
  </si>
  <si>
    <t>Demandez à Google  Trier avec Excel : toutes les méthodes de tri de données</t>
  </si>
  <si>
    <t>et sélectionnez vidéos</t>
  </si>
  <si>
    <t xml:space="preserve"> Prix</t>
  </si>
  <si>
    <t xml:space="preserve">  % Perte</t>
  </si>
  <si>
    <t>1 Kg de produit pert combien à l'épluchage ou au parage - au conditionnement etc..</t>
  </si>
  <si>
    <t>les recherches INDEX et EQUIV se font sur ce tableau de conversion en bas du "Postit"</t>
  </si>
  <si>
    <t>Dernière mise à jour : 13 Octobre 2024</t>
  </si>
  <si>
    <t>CES COLONNES SONT PREVUES SOIT POUR SERVIR DE BROUILLON</t>
  </si>
  <si>
    <t>OU POUR ETRE COPIÉES DANS UN REPERTOIRE</t>
  </si>
  <si>
    <t>OU POUR ETRE COLLÉES DANS UNE FICHE RECETTE</t>
  </si>
  <si>
    <t>Répertoire</t>
  </si>
  <si>
    <t>emplacement pour saisir du texte</t>
  </si>
  <si>
    <t>Voici une petite liste je vous laisse le plaisir de la compléter et de modifier les couleurs à votre convenance</t>
  </si>
  <si>
    <t>Mode d'emploi : Collez les colonnes 1 à 8 des "Postits" et supprimez les lignes inutiles</t>
  </si>
  <si>
    <t>pour "recoller " ces extraits ; copiez les et collez dans les "Postits" ou fiches recettes à l'emplacement prévu</t>
  </si>
  <si>
    <t xml:space="preserve">pour le classement vous avez plusieurs options </t>
  </si>
  <si>
    <t>par lettre Alphabétique du nom de la recette ; par ingédients (exemple toutes les recettes avec du Kiwi )</t>
  </si>
  <si>
    <t>par familles ( Viandes - légumes - sauces .charcuterie .dessert etc...etc..) ou ( Porc. mouton.légumes verts.cuidités ...)</t>
  </si>
  <si>
    <t>Nom des feuilles Répertoire A . Répertoire B....ou Entrées froides. Plat chaud. dessert etc...</t>
  </si>
  <si>
    <t>Col.1</t>
  </si>
  <si>
    <t>Hauteur de cette ligne 33</t>
  </si>
  <si>
    <t>CES COLONNES SONT PREVUES POUR SERVIR DE BROUILLON</t>
  </si>
  <si>
    <t>Mode d'emploi  express du "Postit"</t>
  </si>
  <si>
    <t>Mode d'emploi détaillé du document</t>
  </si>
  <si>
    <t xml:space="preserve">NOM DE VOTRE RECETTE ①le/la </t>
  </si>
  <si>
    <t>Constituant de la TARTE SPÉCULOS à la compote d'orange et crémeux de chocolat agrumes</t>
  </si>
  <si>
    <t xml:space="preserve"> ne rien saisir dans la colonne fond gris </t>
  </si>
  <si>
    <t>Constituant de &gt;</t>
  </si>
  <si>
    <t>Poids unitaire</t>
  </si>
  <si>
    <t>infos complémentaires</t>
  </si>
  <si>
    <t>&lt;formules avec TEXTEJOIN Excel version &gt; à 2020</t>
  </si>
  <si>
    <t>pain d'épices grillé</t>
  </si>
  <si>
    <t>gousse de vanille</t>
  </si>
  <si>
    <t>sucre vergeoise blond</t>
  </si>
  <si>
    <t>crème fouettée</t>
  </si>
  <si>
    <t>Compteur de caractères coller le texte dans la barre de formules</t>
  </si>
  <si>
    <t>Compteur de caractères cliquez dans le cadre et collez votre texte dans la barre de formules - formule pour afficher à la fois le nombre de caractères sans les espaces, ainsi que le nombre d'espaces dans la cellule :</t>
  </si>
  <si>
    <t>Compteur de caractères cliquez dans le cadre et collez votre texte dans la barre de formules</t>
  </si>
  <si>
    <t xml:space="preserve">dans la formule figer toutes les lettres de colonnes par un  </t>
  </si>
  <si>
    <t>Récupérez les formules et formats à adapter pour vos documents</t>
  </si>
  <si>
    <t>COLLEZ CES 8 COLONNES DANS VOS REPERTOIRES</t>
  </si>
  <si>
    <t>ne pas copier les 11 lignes ci-dessous</t>
  </si>
  <si>
    <t>Quantité par contenant &gt;</t>
  </si>
  <si>
    <t>&lt;  par Portion</t>
  </si>
  <si>
    <t>Temps de : Préparation et cuisson &gt;</t>
  </si>
  <si>
    <t>Effectifs &gt;</t>
  </si>
  <si>
    <t>CONDITIONNEMENT (formule)</t>
  </si>
  <si>
    <t>evitez de coller cette colonne sur le document d'accueil les formules ne sont pas toujours compatibles</t>
  </si>
  <si>
    <t>ATTENTION : ne peuvent être supprimées que les lignes avec flèches ► sur fond jaune</t>
  </si>
  <si>
    <t>▼ evitez de coller cette colonne sur le document d'accueil les formules ne sont pas toujours compatibles</t>
  </si>
  <si>
    <t xml:space="preserve">Total </t>
  </si>
  <si>
    <t>coller</t>
  </si>
  <si>
    <t>ne rien</t>
  </si>
  <si>
    <t>prioritaires</t>
  </si>
  <si>
    <t>Actions</t>
  </si>
  <si>
    <t>"Brouillon" pour coller en ⓬ respectez les couleurs</t>
  </si>
  <si>
    <t>MODELE "POSTIT" N° 3 - 40 lignes de produits et 39 lignes de progression</t>
  </si>
  <si>
    <t>Collez vos fiches colonne AA - et collez un X devant les lignes choisies colonne L</t>
  </si>
  <si>
    <t xml:space="preserve">Copier le nom de la recette et collage spécial dans la </t>
  </si>
  <si>
    <t>Col.22</t>
  </si>
  <si>
    <t>Collez n'importe quelle fiche ou "Postit" colonne AA</t>
  </si>
  <si>
    <t>devant chaque ligne</t>
  </si>
  <si>
    <t>avec un X</t>
  </si>
  <si>
    <t>ce ne sont que des repères de la colonne AA à AU</t>
  </si>
  <si>
    <t>Colonne L collez un X devant les lignes qui vous intéressent</t>
  </si>
  <si>
    <t>et indiquez sur chaque ligne la référence de l'Auteur</t>
  </si>
  <si>
    <t>ou votre référence</t>
  </si>
  <si>
    <t>Saisissez la ►</t>
  </si>
  <si>
    <t>▼  ⓫  Dupliquée pour</t>
  </si>
  <si>
    <t>▼ OU ❿ votre Référence ▼</t>
  </si>
  <si>
    <t>▼   Recette</t>
  </si>
  <si>
    <t>Colonne</t>
  </si>
  <si>
    <t xml:space="preserve">Colonne </t>
  </si>
  <si>
    <t>recherchez le nom de la recette</t>
  </si>
  <si>
    <t xml:space="preserve">et collez ce nom dans la colonne </t>
  </si>
  <si>
    <t xml:space="preserve">collage spécial 1.2.3.Valeurs </t>
  </si>
  <si>
    <t>sur chaque ligne avec un</t>
  </si>
  <si>
    <t>par Portion &gt;</t>
  </si>
  <si>
    <t>Quoi ? Ça peut être des Kg - des cerises des morceaux ou ce que vous voulez</t>
  </si>
  <si>
    <t>mais pas dans celle-ci</t>
  </si>
  <si>
    <t>soyez concis 1 verbe = 1 action</t>
  </si>
  <si>
    <t>Numérotation automatique</t>
  </si>
  <si>
    <t>mais pas dans cette colonne</t>
  </si>
  <si>
    <t>de tous les produits</t>
  </si>
  <si>
    <t xml:space="preserve">pour un gain de temps au moment du service prévoir la mise en place </t>
  </si>
  <si>
    <t>Process (suite)</t>
  </si>
  <si>
    <t>Process</t>
  </si>
  <si>
    <t>Poids portion</t>
  </si>
  <si>
    <t>quoi</t>
  </si>
  <si>
    <t>unitaire</t>
  </si>
  <si>
    <t xml:space="preserve">❼quoi </t>
  </si>
  <si>
    <t>❻ Unités</t>
  </si>
  <si>
    <t>ne rien saisir</t>
  </si>
  <si>
    <t>Quantités pour</t>
  </si>
  <si>
    <t>❹ Denrées</t>
  </si>
  <si>
    <t xml:space="preserve">❺ Poids </t>
  </si>
  <si>
    <t>▼ Valeurs de référence en Kg</t>
  </si>
  <si>
    <t>Recette dupliquée pour :</t>
  </si>
  <si>
    <t>⑪ PROGRESSION (suite)</t>
  </si>
  <si>
    <t>⑪ PHASES ESSENTIELLES  DE PROGRESSION</t>
  </si>
  <si>
    <t>poids unitaire</t>
  </si>
  <si>
    <t>❽ référence Auteur</t>
  </si>
  <si>
    <t>assiettes</t>
  </si>
  <si>
    <t>❿  Dupliquée pour</t>
  </si>
  <si>
    <t>❾ votre référence</t>
  </si>
  <si>
    <t>Constituant de quelle préparation</t>
  </si>
  <si>
    <t>③ &gt;</t>
  </si>
  <si>
    <t>Auteur : Recette prévue pour 18 assiettes</t>
  </si>
  <si>
    <t>par assiette</t>
  </si>
  <si>
    <t xml:space="preserve">nb de plaques  60 X 40 cm </t>
  </si>
  <si>
    <t>poids de meringue</t>
  </si>
  <si>
    <t>VOUS combien d'assiettes</t>
  </si>
  <si>
    <t>plaque  60 X 40</t>
  </si>
  <si>
    <t xml:space="preserve">Auteur poids pour </t>
  </si>
  <si>
    <t>sur  1 plaque 1/2 60 X 40 (épaisseur 3 cm)</t>
  </si>
  <si>
    <t>" entre ▼ "0</t>
  </si>
  <si>
    <t>0.00\ " cm³"</t>
  </si>
  <si>
    <t>&lt; 0</t>
  </si>
  <si>
    <t>pour 0</t>
  </si>
  <si>
    <t>0\ "lignes à imprimer "</t>
  </si>
  <si>
    <t>0\ "lignes masquées "</t>
  </si>
  <si>
    <t># ##0.0" gr"</t>
  </si>
  <si>
    <t>total 0\ "lignes"</t>
  </si>
  <si>
    <t>Quelques formats personnalisés</t>
  </si>
  <si>
    <t>Trop copieux :  diminuez vos grammages ❾ comparez avec les grammages Auteur ❽</t>
  </si>
  <si>
    <t>Pas assez copieux : augmentez vos grammages ❾ comparez avec les grammages Auteur ❽</t>
  </si>
  <si>
    <t>Si vous estimez que les grammages sont trop ou pas assez copieux pour vos convives : modifiez vos portions ❾</t>
  </si>
  <si>
    <t>Comment masquer les lignes vides  de la feuille entière</t>
  </si>
  <si>
    <t>Ù (u majuscule accent grave) = Alt + 0217</t>
  </si>
  <si>
    <t>Ç (c cédille majuscule) = Alt + 0199</t>
  </si>
  <si>
    <t>É (e majuscule accent aigu) =Alt + 0201</t>
  </si>
  <si>
    <t>À (a majuscule accent) = Alt + 0192</t>
  </si>
  <si>
    <t>È (e majuscule accent grave) = Alt + 0200</t>
  </si>
  <si>
    <t>dupliquer la recette avec la valeur saisie en ❿</t>
  </si>
  <si>
    <t>Comment mettre un accent à une majuscule (À, É, È, Ç) ?</t>
  </si>
  <si>
    <t>Trop copieux :  diminuez vos grammages ❸ comparez avec les grammages Auteur ④</t>
  </si>
  <si>
    <t>et la maïzena</t>
  </si>
  <si>
    <t>Pas assez copieux : augmentez vos grammages ❸ comparez avec les grammages Auteur ④</t>
  </si>
  <si>
    <t>https://getgreenshot.org/help/fr-fr/</t>
  </si>
  <si>
    <t xml:space="preserve">cuire comme une crème patissière avec le sucre les jaunes </t>
  </si>
  <si>
    <t>https://getgreenshot.org/archive/fr/</t>
  </si>
  <si>
    <t>LIENS &gt;</t>
  </si>
  <si>
    <t xml:space="preserve">❾  Votre Référence </t>
  </si>
  <si>
    <t>Si vous estimez que les grammages sont trop ou pas assez copieux pour vos convives : modifiez vos portions ❸</t>
  </si>
  <si>
    <t>3.faites un imprime écran et collez le dans votre document</t>
  </si>
  <si>
    <t>2.ouvrez et ajustez à l'écran</t>
  </si>
  <si>
    <t xml:space="preserve">❾ en fonction de vos convives vous estimez cette recette pour combien </t>
  </si>
  <si>
    <t>1.scannez votre document papier en photo ou pdf</t>
  </si>
  <si>
    <t>les miniatures sont des imprime écran</t>
  </si>
  <si>
    <t>Le contenant peut être : assiettes - tartes - goutières (pour les buches) - plaques de 60X 40 - portions - couverts - louches - CC = cuillère à café - CT = cuillère à thé -CP = cuillère à potage - etc,</t>
  </si>
  <si>
    <t>❽ référence Auteur &gt; l'Auteur à prévu sa recette pour combien de couverts ou pour quel poids</t>
  </si>
  <si>
    <t>mais en général le même intitulé que le Quoi de  l'Auteur</t>
  </si>
  <si>
    <t>❺ Quoi ? Portions - tarte - couverts ou contenant</t>
  </si>
  <si>
    <t xml:space="preserve">❹ COMBIEN D'UNITÉS VOULEZ VOUS PRÉPARER </t>
  </si>
  <si>
    <t>si vous ne saisissez pas de grammages ❸ les poids portion ④ de l'Auteur seront utilisés</t>
  </si>
  <si>
    <t xml:space="preserve">❻ nombre d'Unités </t>
  </si>
  <si>
    <t>les cellules ont un format personnalisé : 0.000" Kg"</t>
  </si>
  <si>
    <t>❸ facultatif le poids de votre portion en gr si vous estimez que le poids ④ est trop important ou pas assez pour vos convives</t>
  </si>
  <si>
    <t>❸ votre portion</t>
  </si>
  <si>
    <t>④ Portion Auteur</t>
  </si>
  <si>
    <t>Recettes et quantités prévues par l'Auteur</t>
  </si>
  <si>
    <t>2 œufs (de) 0.04 le poids unitaire sera multiplié colonne B</t>
  </si>
  <si>
    <t xml:space="preserve">②  AUTEUR DE LA RECETTE </t>
  </si>
  <si>
    <t>du code avec cette formule  GAUCHE(D6;4)</t>
  </si>
  <si>
    <t>❺ les poids UNITAIRES en Kg   &gt;  (1 œuf = 0.040 )</t>
  </si>
  <si>
    <t xml:space="preserve">evitez ( le ou la ) crème anglaise par exemple ..  inutile pour la récupérarion </t>
  </si>
  <si>
    <t>❺ Quoi ►</t>
  </si>
  <si>
    <t>❹ les DENRÉES colonne  ▼</t>
  </si>
  <si>
    <t>① NOM DE LA RECETTE - Famille et N° de la recette</t>
  </si>
  <si>
    <t>❹ COMBIEN D'UNITÉS VOULEZ VOUS PRÉPARER  ►</t>
  </si>
  <si>
    <t>③ Constituant de quelle recette principale</t>
  </si>
  <si>
    <t xml:space="preserve">qu'avez-vous a saisir </t>
  </si>
  <si>
    <t>fils ou filles (pour respecter la parité)</t>
  </si>
  <si>
    <t>② le nom de l' AUTEUR :</t>
  </si>
  <si>
    <t>① le NOM DE LA RECETTE.FAMILLE.Code</t>
  </si>
  <si>
    <t xml:space="preserve">Un "Cadre"  ou une Fiche Technique (Père ou Mère) sont composé(e) de plusieurs postits ou recettes </t>
  </si>
  <si>
    <t>Pour agrandir l'image cliquez dessus et tirez sur les carrés ou les cercles blancs dans les angles</t>
  </si>
  <si>
    <t>du "postit"</t>
  </si>
  <si>
    <t>Fin du document cellule &gt;</t>
  </si>
  <si>
    <t>du "Cadre" ou de la Fiche Technique</t>
  </si>
  <si>
    <t>POSTITS©  OU RECETTES FOND BLANC</t>
  </si>
  <si>
    <t>Cliquez sur la flèche Filtre de la cellule rouge</t>
  </si>
  <si>
    <t xml:space="preserve">Mode d'emploi </t>
  </si>
  <si>
    <t xml:space="preserve">Mode d'emploi  </t>
  </si>
  <si>
    <t>FICHE TECHNIQUE OU CADRE EN JAUNE</t>
  </si>
  <si>
    <t>Données &gt; Filtre</t>
  </si>
  <si>
    <t>Pour saisir AFFICHAGE zoom 80%</t>
  </si>
  <si>
    <t>Masquez ces 2 colonnes largeurs = 0.2 ►</t>
  </si>
  <si>
    <t>⑭ DLC .26.02.2022</t>
  </si>
  <si>
    <t>⑭ FAB.23.02.2022</t>
  </si>
  <si>
    <t>Lien internet &gt;</t>
  </si>
  <si>
    <t>T.préparation ⑬</t>
  </si>
  <si>
    <t xml:space="preserve">difficulté </t>
  </si>
  <si>
    <t>Indication de coût 1* économique - 4**** luxe</t>
  </si>
  <si>
    <t>livre - édition - page etc…</t>
  </si>
  <si>
    <t>Référence &gt;</t>
  </si>
  <si>
    <t>POSTIT DE 14 LIGNES DE PRODUITS</t>
  </si>
  <si>
    <t>◄ vous avez 5 colonnes  masquables</t>
  </si>
  <si>
    <t>pour 1</t>
  </si>
  <si>
    <t xml:space="preserve"> PHASES ESSENTIELLES  DE PROGRESSION  </t>
  </si>
  <si>
    <t>pour dupliquer les quantités de l'Auteur saisir en ❾ la valeur de la cellule ⑧ ou de la cellule ⓫</t>
  </si>
  <si>
    <t>⓫ Poids Auteur</t>
  </si>
  <si>
    <t>et pour n'imprimer que le nécessaire</t>
  </si>
  <si>
    <t>pour avoir un document plus facile à lire</t>
  </si>
  <si>
    <t>de C à G</t>
  </si>
  <si>
    <t xml:space="preserve"> Quoi</t>
  </si>
  <si>
    <t>⑥</t>
  </si>
  <si>
    <t xml:space="preserve"> Denrées ❹</t>
  </si>
  <si>
    <t>vous pouvez masquer 5 colonnes</t>
  </si>
  <si>
    <t>⑥x④</t>
  </si>
  <si>
    <t>⑦ g.kg.L.dl.cl.ml</t>
  </si>
  <si>
    <t>Unités ⑤</t>
  </si>
  <si>
    <t>Infos complémentaires &gt; pour 1 cadre 60x40 -hauteur 3cm</t>
  </si>
  <si>
    <t>&lt; ❽ réf.Auteur&gt;</t>
  </si>
  <si>
    <t>&lt; ❾ votre réf.&gt;</t>
  </si>
  <si>
    <t>N'oubliez pas d'ajuster les décimales (+ ou - de 0 ) colonne ⑥ Poids ou Volume</t>
  </si>
  <si>
    <t>❿ Dupliquer pour</t>
  </si>
  <si>
    <t>▼ poids unitaire</t>
  </si>
  <si>
    <t>pour OPERA</t>
  </si>
  <si>
    <t>① &gt;</t>
  </si>
  <si>
    <t>si vous avez un cadre avec seulement 2 "postits" utilisés masquez tout le reste inutile</t>
  </si>
  <si>
    <t>A CLASSER DANS VOTRE WEBTHÈQUE OU NET'THÈQUE</t>
  </si>
  <si>
    <t>soit vous collez les tableaux de remplacement voir ligne 404</t>
  </si>
  <si>
    <t>ce que vous voulez</t>
  </si>
  <si>
    <t>soit vous choisissez de masquer les 11 colonnes</t>
  </si>
  <si>
    <t>donc vous pouvez masquer</t>
  </si>
  <si>
    <t>sont indépendantes</t>
  </si>
  <si>
    <t>et les lignes des "postits"</t>
  </si>
  <si>
    <t>Pour l'affichage ou l'impression papier de ce document vous avez 2 options</t>
  </si>
  <si>
    <t>les lignes du cadre</t>
  </si>
  <si>
    <t>si vous ne saisissez rien ce sont les quantités de l'Auteur qui seront utilisées</t>
  </si>
  <si>
    <t xml:space="preserve">T.préparation </t>
  </si>
  <si>
    <t>❾AIDE A LA DÉCISION  facultatif  : comme pour les "postits" vous avez la possibilité de modifier les quantités Auteurs et de les re-saisir en  ❹</t>
  </si>
  <si>
    <t>❽ références.Auteurs collecte des quantités saisies sur chaque "postit"</t>
  </si>
  <si>
    <t>et vous permettre de re-calculer la recette pour un poids qui vous serait utile</t>
  </si>
  <si>
    <t>j'ai ajouté cette calculette pour avoir une vision pratique des quantités</t>
  </si>
  <si>
    <t>ou saisissez le poids qui vous convient</t>
  </si>
  <si>
    <t>Puis cochez A pour selectionner les lignes à afficher</t>
  </si>
  <si>
    <t>Quantités pour &gt;</t>
  </si>
  <si>
    <t>❻ Quoi ? Portions - tarte - couverts ou contenant</t>
  </si>
  <si>
    <t>il suffit de l'ajouter sur votre document et d'en déterminer les quantités à fabriquer</t>
  </si>
  <si>
    <t>vous voulez faire &gt;</t>
  </si>
  <si>
    <t>pourquoi ré-écrire X fois une recette si cette recette vous convient.</t>
  </si>
  <si>
    <t>recette prévue pour &gt;</t>
  </si>
  <si>
    <t>et de regrouper des préparations pour vous permettre de faire des assemblages</t>
  </si>
  <si>
    <t>si vous ne saisissez pas de poids en ❹ les poids ③  seront utilisés</t>
  </si>
  <si>
    <t>Alpha vous permet de vous constituer des répertoires Alphabétiques</t>
  </si>
  <si>
    <t>pour</t>
  </si>
  <si>
    <t>entre la numérotation et l'identification Alpha</t>
  </si>
  <si>
    <t>3 - Cliquez sur la flèche de tri qui apparait sur la cellule W5</t>
  </si>
  <si>
    <t xml:space="preserve">Pour l'identification des fiches vous avez le choix </t>
  </si>
  <si>
    <t>2 - Données &gt; Filtrer</t>
  </si>
  <si>
    <t xml:space="preserve">Saisissez votre poids en Kg </t>
  </si>
  <si>
    <t>Pour masquer les lignes vides collez une flèche en remplacement du A</t>
  </si>
  <si>
    <t>cellules W5 et X5</t>
  </si>
  <si>
    <t xml:space="preserve"> DLC : date limite de consommation</t>
  </si>
  <si>
    <t xml:space="preserve"> FAB.date de fabrication</t>
  </si>
  <si>
    <t>1 - cliquez sur les 2 cellules A rouge et Flèche ◄ ligne 5</t>
  </si>
  <si>
    <t>❹ facultatif si vous estimez que  les poids ③ des recettes sont trop important ou pas assez copieux pour vos convives (ou clients) modifiez les dans les cellules ❹ voir aussi &gt; ❾  Facultatif vos références</t>
  </si>
  <si>
    <t>Lien internet pour retrouver l'Auteur</t>
  </si>
  <si>
    <t>Comment masquer les lignes vides  de la feuille à imprimer</t>
  </si>
  <si>
    <t xml:space="preserve">Temps de préparation  de cuisson </t>
  </si>
  <si>
    <t xml:space="preserve">Comment MASQUER les lignes </t>
  </si>
  <si>
    <t xml:space="preserve"> Indication de difficulté :  4**** Difficile</t>
  </si>
  <si>
    <t xml:space="preserve"> Indication de coût  4**** luxe</t>
  </si>
  <si>
    <t>Greenshot est un logiciel de capture d’écran léger pour Windows</t>
  </si>
  <si>
    <t>Masquez  5 colonnes pour imprimer + de recettes sur une feuille A4</t>
  </si>
  <si>
    <t>faire court 1 verbe = 1 action</t>
  </si>
  <si>
    <t xml:space="preserve"> PHASES ESSENTIELLES  DE PROGRESSION </t>
  </si>
  <si>
    <t>&lt; poids unitaire</t>
  </si>
  <si>
    <t>pour &gt;</t>
  </si>
  <si>
    <t>faites votre "marché" dans votre répertoire et assemblez</t>
  </si>
  <si>
    <t>entrement ou plat</t>
  </si>
  <si>
    <t>❿  Dupliquer pour</t>
  </si>
  <si>
    <t xml:space="preserve">bourguignonne par exemple si vous en avez déjà saisi une pour un autre </t>
  </si>
  <si>
    <t xml:space="preserve">pourquoi re-saisir X fois une recette de crème au beurre ou de sauce </t>
  </si>
  <si>
    <t>❾   votre référence</t>
  </si>
  <si>
    <t>Avantage du répertoire</t>
  </si>
  <si>
    <t>Vous pouvez masquer ces 11 colonnes</t>
  </si>
  <si>
    <t>⑧  référence Auteur</t>
  </si>
  <si>
    <t>&lt; vous avez 11 colonnes masquables</t>
  </si>
  <si>
    <t>avec  un ou des postits d'autres recettes</t>
  </si>
  <si>
    <t xml:space="preserve">Saisissez vos poids en Kg ▲       </t>
  </si>
  <si>
    <t>donc vous pouvez assembler un postit d'une recette de forêt noire</t>
  </si>
  <si>
    <t>puisque vous pilotez la recette à partir du tableau Récap</t>
  </si>
  <si>
    <t xml:space="preserve">avec les Poids recettes ③ ▼       </t>
  </si>
  <si>
    <t>Total à saisir en ❹</t>
  </si>
  <si>
    <t xml:space="preserve"> à prévoir pour</t>
  </si>
  <si>
    <t xml:space="preserve">        poids unitaire</t>
  </si>
  <si>
    <t xml:space="preserve"> prévu pour</t>
  </si>
  <si>
    <t xml:space="preserve">⑤ Quantités Auteur Unités et Quoi </t>
  </si>
  <si>
    <t xml:space="preserve"> modifiez les ▼ ❹</t>
  </si>
  <si>
    <t xml:space="preserve"> si vous n'êtes pas d'accord </t>
  </si>
  <si>
    <t>peu importe si les "postits" ont des valeurs ou quantités différentes</t>
  </si>
  <si>
    <t>❾  Facultatif vos références</t>
  </si>
  <si>
    <t>❽ références.Auteurs</t>
  </si>
  <si>
    <t>en collant différents "postits" stockés dans un répertoire</t>
  </si>
  <si>
    <t>❹les Denrées</t>
  </si>
  <si>
    <t>Comment marquer les lignes inutiles</t>
  </si>
  <si>
    <t>cadre(s) 60x40 -hauteur 3 cm</t>
  </si>
  <si>
    <t>❻ Quoi ►</t>
  </si>
  <si>
    <t>vous pouvez faire des recettes d'assemblage</t>
  </si>
  <si>
    <t>③  Constituant de quelle préparation</t>
  </si>
  <si>
    <t>dans ce cadre ou fiche technique appelez le comme vous le voulez</t>
  </si>
  <si>
    <t>❺ COMBIEN D'UNITÉS VOULEZ VOUS PRÉPARER  ►</t>
  </si>
  <si>
    <t>②  Auteur</t>
  </si>
  <si>
    <t>Collez ICI VOS PHOTOS OU VOS IMPRIME ECRAN</t>
  </si>
  <si>
    <t>Quel avantage à utiliser ce document</t>
  </si>
  <si>
    <t xml:space="preserve"> le Code est automatique avec une formule</t>
  </si>
  <si>
    <t>Fiche N° &gt;</t>
  </si>
  <si>
    <t>* famille police calibri taille 18</t>
  </si>
  <si>
    <t>EXEMPLE DE CE QUE VOUS POUVEZ FAIRE</t>
  </si>
  <si>
    <t xml:space="preserve"> Famille</t>
  </si>
  <si>
    <t>Un "Cadre"  (Père) ou une Fiche Technique (Mère) sont composé(e) de plusieurs postits (fils) ou recettes (filles)</t>
  </si>
  <si>
    <t>① le NOM DE LA RECETTE</t>
  </si>
  <si>
    <t>Montage OPÉRA   cadre(s) 60x40 -hauteur 3 cm</t>
  </si>
  <si>
    <t>Mode d'emploi  du "postit"</t>
  </si>
  <si>
    <t>2 - Cliquez sur la flèche Filtre de la cellule rouge W5</t>
  </si>
  <si>
    <t>1 - Données &gt; Filtre</t>
  </si>
  <si>
    <t>FICHE RECETTE DE 1 POSTIT DE 14 LIGNES DE PRODUITS</t>
  </si>
  <si>
    <t>Pour masquer les lignes vides du "cadre"</t>
  </si>
  <si>
    <t>Quelques couleurs R.V.B utilisées</t>
  </si>
  <si>
    <t>utilisez le pinceau de mise en forme</t>
  </si>
  <si>
    <t>#E2EFDA</t>
  </si>
  <si>
    <t>#99CC00</t>
  </si>
  <si>
    <t>#EAF4E4</t>
  </si>
  <si>
    <t>#4CD44C</t>
  </si>
  <si>
    <t>#00B050</t>
  </si>
  <si>
    <t>#75DBFF</t>
  </si>
  <si>
    <t>#E5F9FB</t>
  </si>
  <si>
    <t>#0000FF</t>
  </si>
  <si>
    <t>#B9B9FF</t>
  </si>
  <si>
    <t>#D9E1F2</t>
  </si>
  <si>
    <t>#FFFF00</t>
  </si>
  <si>
    <t>#FFFFD9</t>
  </si>
  <si>
    <t>#DEC8EE</t>
  </si>
  <si>
    <t>#ED7D31</t>
  </si>
  <si>
    <t>#FFC000</t>
  </si>
  <si>
    <t>#C00000</t>
  </si>
  <si>
    <t>#92D050</t>
  </si>
  <si>
    <t>Énumération XlRgbColor (Excel)</t>
  </si>
  <si>
    <t>#7030A0     '@</t>
  </si>
  <si>
    <t>NOM DE VOTRE RECETTE cellule AE12</t>
  </si>
  <si>
    <t>Constituant de ?</t>
  </si>
  <si>
    <t xml:space="preserve">Collez les Col.2.et.4 dans ⓬  PHASES ESSENTIELLES  DE PROGRESSION </t>
  </si>
  <si>
    <t>▼ Collez la Col.2 du brouillon</t>
  </si>
  <si>
    <t>▼ Collez la Col.4 du brouillon</t>
  </si>
  <si>
    <t xml:space="preserve">Col.2 Nb de caractères maxi ▼ </t>
  </si>
  <si>
    <t>▼ Col.2</t>
  </si>
  <si>
    <t>▼ Col.4</t>
  </si>
  <si>
    <t xml:space="preserve"> et n'oubliez pas de réduire ou d'augmenter </t>
  </si>
  <si>
    <t xml:space="preserve">les décimales  en (+ ou - de 0 ) </t>
  </si>
  <si>
    <t>les décimales  en</t>
  </si>
  <si>
    <t xml:space="preserve">(+ ou - de 0 ) </t>
  </si>
  <si>
    <t>si le texte n'apparait pas en entier dans le brouillon</t>
  </si>
  <si>
    <t xml:space="preserve"> ce n'est pas grave le texte se coupe</t>
  </si>
  <si>
    <t>dans la colonne 8</t>
  </si>
  <si>
    <t>les colonnes de 2 à 8 sont prévues pour êtres copiées / collées dans des répertoires</t>
  </si>
  <si>
    <t xml:space="preserve">à vous de déterminer le nombre de caractères maxi à saisir dans la colonne </t>
  </si>
  <si>
    <t>sans que cela ne déborde de la fiche</t>
  </si>
  <si>
    <t>SI(BO237=0;0;SI(NBCAR(BG238)&gt;BO237;NBCAR(BG238)-BO237&amp;" en trop";0))</t>
  </si>
  <si>
    <t>si vous avez trop de caractères coupez les dans la barre de formule et collez les dans la ligne suivante</t>
  </si>
  <si>
    <t>Calcul du Nb de caractères et d'espaces en fonction du nombre de colonne supprimez les lettres en trop ABCDEFGHIJKL</t>
  </si>
  <si>
    <t>compte le nombre de caractères max dans la colonne indiquée</t>
  </si>
  <si>
    <t>Calcul du Nb de caractères et d'espaces en fonction du nombre de colonne supprimez les lettres en trop ABCDEFGHIJKLMNOPQRSTUVWXYZ</t>
  </si>
  <si>
    <t xml:space="preserve">ce nombre de caractères est en fonction de la taille de police et de la largeur et du nombre de colonnes de la fiche </t>
  </si>
  <si>
    <t xml:space="preserve">comment étalonner : vous collez ou saisisser une phrase ou un texte le + long possible dans la colonnes 8 </t>
  </si>
  <si>
    <t>nombre de caractères (pour Excel un espace est compté comme caractère) - Coupez le texte dans la barre de formules</t>
  </si>
  <si>
    <t>GEM RCN recommandations nutrition &gt;</t>
  </si>
  <si>
    <t>https://www.economie.gouv.fr/files/files/directions_services/daj/marches_publics/oeap/gem/nutrition/nutrition.pdf</t>
  </si>
  <si>
    <t xml:space="preserve">pourquoi étalonner à partir de la colonne 8 puisque vous saisissez le texte dans le "brouillon" colonnes 2  et/ou 4 </t>
  </si>
  <si>
    <t>parce que le texte saisi dans le "brouillon" vous le copierez dans les colonnes 8 et/ou 10 du "Postit" vierge</t>
  </si>
  <si>
    <t>GEM RCN Dernier service le</t>
  </si>
  <si>
    <t>Fréquence</t>
  </si>
  <si>
    <t xml:space="preserve">prochain service à partir du </t>
  </si>
  <si>
    <t>Pour masquer les lignes : 1. Cliquez sur la cellule A rouge et allez dans Données &gt; Filtre. 2. Cliquez sur la flèche Filtre de la cellule A rouge, décochez Sélectionner tout et cochez A.</t>
  </si>
  <si>
    <t>si ce texte devait vous géner visuellement saisissez un point dans la colonne 6</t>
  </si>
  <si>
    <t>Calcul du Nb de caractères et d'espaces en fonction du nombre de colonne supprimez les lettres en trop ABC</t>
  </si>
  <si>
    <t>si le texte est = ou inférieur au nombre de caractères définis vous avez cette indication</t>
  </si>
  <si>
    <t>si le nombre de caractères est supérieur au nombre de caractères définis vous avez cette indication :</t>
  </si>
  <si>
    <t>Constituant de Quoi ?</t>
  </si>
  <si>
    <t>NOM DE VOTRE RECETTE cellule E79</t>
  </si>
  <si>
    <t xml:space="preserve">Pour masquer les lignes : 1. Cliquez sur la cellule A rouge et allez dans Données &gt; Filtre.    </t>
  </si>
  <si>
    <t>2. Cliquez sur la flèche Filtre de la cellule A rouge, décochez Sélectionner tout et cochez A.</t>
  </si>
  <si>
    <t>Masquez</t>
  </si>
  <si>
    <t>Masquez cette colonne ou largeur = 0.2 ►</t>
  </si>
  <si>
    <t>ne pas copier les 10 lignes ci-dessous</t>
  </si>
  <si>
    <t>Calcul du Nb de caractères et d'espaces en fonction du nombre</t>
  </si>
  <si>
    <t xml:space="preserve">Calcul du Nb de caractères et d'espaces en fonction du nombre de colonne </t>
  </si>
  <si>
    <t xml:space="preserve"> et regardez les vidéos</t>
  </si>
  <si>
    <t>Demandez à Google : liants pour plats texture modifiées</t>
  </si>
  <si>
    <t>Ajouter un filet de coulis de tomates par-dessus.</t>
  </si>
  <si>
    <t>Dresser sur assiette</t>
  </si>
  <si>
    <t>Ajuster l'assaisonnement selon vos goûts.</t>
  </si>
  <si>
    <t>Mixer les tomates avec du basilic dans un mixeur ou un blender.</t>
  </si>
  <si>
    <t xml:space="preserve"> Nettoyer les tomates, enlever le pédoncule et les couper en quarts.</t>
  </si>
  <si>
    <t>Filmer les ramequins et les mettre au réfrigérateur.</t>
  </si>
  <si>
    <t>Verser le mélange dans des petits ramequins.</t>
  </si>
  <si>
    <t>dans un mixeur.</t>
  </si>
  <si>
    <t xml:space="preserve">Mélanger la macédoine, le fromage blanc et la gélatine fondue </t>
  </si>
  <si>
    <t>Mélanger la macédoine, le fromage blanc et la gélatine fondue dans un mixeur.</t>
  </si>
  <si>
    <t>Faire fondre la gélatine en poudre avec un peu d'eau à feu doux.</t>
  </si>
  <si>
    <t xml:space="preserve">Refroidir rapidement dans une cellule de refroidissement </t>
  </si>
  <si>
    <t>Vérifier la cuisson.</t>
  </si>
  <si>
    <t>Cuire au four dans un bac gastro selon les instructions habituelles.</t>
  </si>
  <si>
    <t>Décongeler la macédoine surgelée.</t>
  </si>
  <si>
    <t xml:space="preserve">▼ Collez la Col.4 du brouillon  collage spécial Valeurs </t>
  </si>
  <si>
    <t xml:space="preserve"> Collez la Col.2 du brouillon collage spécial  Valeurs ▼</t>
  </si>
  <si>
    <t xml:space="preserve">Nb de caractères maxi ▼ </t>
  </si>
  <si>
    <t>poivre blanc moulu</t>
  </si>
  <si>
    <t xml:space="preserve">sel fin </t>
  </si>
  <si>
    <t>basilic coupe surgelé</t>
  </si>
  <si>
    <t>gelatine poudre</t>
  </si>
  <si>
    <t>tomates</t>
  </si>
  <si>
    <t xml:space="preserve">fromage blanc 20% mg </t>
  </si>
  <si>
    <t>macedoine surgelée</t>
  </si>
  <si>
    <t>HORS D'ŒUVRE texture modifiée</t>
  </si>
  <si>
    <t>MACÉDOINE DE LÉGUMES AU COULIS DE TOMATE</t>
  </si>
  <si>
    <t>Demandez à Google : liants pour plats texture modifiées et regardez les vidéos</t>
  </si>
  <si>
    <t>Couvrir de film alimentaire et réserver au frais jusqu'au service.</t>
  </si>
  <si>
    <t xml:space="preserve">Réserver en Chambre froide en attente du service. </t>
  </si>
  <si>
    <t>Refroidir rapidement dans une cellule de refroidissement.</t>
  </si>
  <si>
    <t>Verser immédiatement dans des verrines ou des ramequins.</t>
  </si>
  <si>
    <t>Assaisonner selon le goût et rectifier si nécessaire.</t>
  </si>
  <si>
    <t>Filmer les ramequins et les réserver au réfrigérateur.</t>
  </si>
  <si>
    <t>Incorporer le mélange crème-gélatine aux concombres mixés.</t>
  </si>
  <si>
    <t>Laisser refroidir dans une cellule de refroidissement.</t>
  </si>
  <si>
    <t xml:space="preserve"> jusqu'à dissolution.</t>
  </si>
  <si>
    <t>Verser la préparation dans des ramequins.</t>
  </si>
  <si>
    <t>Ajouter la gélatine ramollie à la crème chaude et mélanger</t>
  </si>
  <si>
    <t>Ajouter la gélatine ramollie à la crème chaude et mélanger jusqu'à dissolution.</t>
  </si>
  <si>
    <t>Rectifier l'assaisonnement selon vos préférences.</t>
  </si>
  <si>
    <t>Chauffer la crème sans la faire bouillir.</t>
  </si>
  <si>
    <t>Mixer les carottes avec du fromage blanc et du bouillon de gélatine.</t>
  </si>
  <si>
    <t>Ramollir la gélatine dans de l'eau froide pendant 10 minutes.</t>
  </si>
  <si>
    <t>Faire fondre de la gélatine en poudre dans le jus de cuisson réservé, auquel on ajoute du jus de citron et de l'estragon.</t>
  </si>
  <si>
    <t xml:space="preserve"> et la ciboulette surgelée.</t>
  </si>
  <si>
    <t xml:space="preserve"> Rincer les concombres et les mixer avec la moutarde</t>
  </si>
  <si>
    <t xml:space="preserve"> Rincer les concombres et les mixer avec la moutarde et la ciboulette surgelée.</t>
  </si>
  <si>
    <t>Vérifier la cuisson, égoutter en réservant un peu de jus de cuisson chaud.</t>
  </si>
  <si>
    <t xml:space="preserve">environ dans un bac gastro perforé </t>
  </si>
  <si>
    <t>Cuire les carottes épluchées dans l'eau bouillante.</t>
  </si>
  <si>
    <t>Dégorger les concombres épluchés avec du sel pendant 15 mn</t>
  </si>
  <si>
    <t xml:space="preserve">Dégorger les concombres épluchés avec du sel pendant 15 minutes environ dans un bac gastro perforé </t>
  </si>
  <si>
    <t xml:space="preserve"> poivre blanc moulu </t>
  </si>
  <si>
    <t xml:space="preserve">sel fin  </t>
  </si>
  <si>
    <t>sel fin</t>
  </si>
  <si>
    <t xml:space="preserve">gélatine poudre </t>
  </si>
  <si>
    <t>ciboulette surgelée</t>
  </si>
  <si>
    <t>jus citron concentré</t>
  </si>
  <si>
    <t xml:space="preserve">moutarde dijon </t>
  </si>
  <si>
    <t xml:space="preserve">estragon  </t>
  </si>
  <si>
    <t>creme liquide uht</t>
  </si>
  <si>
    <t>gelatine feuilles</t>
  </si>
  <si>
    <t>carottes</t>
  </si>
  <si>
    <t>concombres</t>
  </si>
  <si>
    <t>CAROTTE AU FROMAGE BLANC</t>
  </si>
  <si>
    <t xml:space="preserve">CONCOMBRES A LA CIBOULETTE </t>
  </si>
  <si>
    <t>Dernière mise à jour de cette feuille : 22 Octobre 2024</t>
  </si>
  <si>
    <t>Colonnes Visibles</t>
  </si>
  <si>
    <t xml:space="preserve"> saisie au choix en g- Kg - L - dl - cl - ml -Verre(s) - cuil.Soupe -demi/L - quart/L - /10</t>
  </si>
  <si>
    <t>MODÈLE DE FICHES 12 COLONNES  20 lignes de produits</t>
  </si>
  <si>
    <t>Indicateur de colonnes masquées</t>
  </si>
  <si>
    <t>Si vous modifiez la largeur des colonnes cliquez sur F9 pour la mise à jour</t>
  </si>
  <si>
    <t>Dernière mise à jour : 23 Octobre 2024</t>
  </si>
  <si>
    <t>"Brouillon" collage spécial (valeurs 123) dans Col.2 ou Col.5 pour respecter la mise en forme</t>
  </si>
  <si>
    <t>▼ Collez la Col.3 du brouillon</t>
  </si>
  <si>
    <t>▼ Col.5</t>
  </si>
  <si>
    <t>couper Col.2 en</t>
  </si>
  <si>
    <t>couper la Col.2 en</t>
  </si>
  <si>
    <t>Pour diviser le texte sur plusieurs lignes, vous pouvez suivre ces étapes :</t>
  </si>
  <si>
    <t>①. Collez le texte Col.2 ou 5 du brouillon dans la Col.2 ou 5 de la Progression</t>
  </si>
  <si>
    <t xml:space="preserve">②.dans la barre de formules coupez le texte qui déborde </t>
  </si>
  <si>
    <t>③. collez ce texte coupé dans les lignes suivantes</t>
  </si>
  <si>
    <t>④. et ainsi de suite (1 espace = 1 caractère)</t>
  </si>
  <si>
    <t xml:space="preserve">cliquez sur la première cellule et sélectionnez dans la barre de formule le numéro </t>
  </si>
  <si>
    <t xml:space="preserve"> qui vous intéresse choisissez la police de caractères et la couleur qui vous conviennent</t>
  </si>
  <si>
    <t>► ◄  ▲  ▼  '@  #  &amp;  %  ± ➕ ➖ ➗ ✖️ ¼  ½  ¾</t>
  </si>
  <si>
    <t>COMMENT DÉCOUPER UN TEXTE</t>
  </si>
  <si>
    <t>① collez le texte à découper - ② en combien de caractères - ③ récupérez votre texte</t>
  </si>
  <si>
    <t>Collez votre Texte à couper dans la cellule▼</t>
  </si>
  <si>
    <t>Nb de caractères maxi</t>
  </si>
  <si>
    <t>le texte à été coupé en</t>
  </si>
  <si>
    <t xml:space="preserve">▼ coupé en  </t>
  </si>
  <si>
    <t xml:space="preserve">récupérez votre texte Copier et Collage spécial valeur 123 </t>
  </si>
  <si>
    <t>Épluchez l’ail et les oignons. Coupez-les en petits morceaux. Égouttez les champignons. Dans votre Cookeo, faites roussir la viande et les lardons avec le morceau de beurre sur le mode « dorer » / 3 min (préchauffage inclus), en remuant avec une cuillère en bois.</t>
  </si>
  <si>
    <t xml:space="preserve">Caractères </t>
  </si>
  <si>
    <t>Le découpage n'est pas toujours parfait; vous aurez quelques lettres à supprimer ou ajouter dans votre collage</t>
  </si>
  <si>
    <t>https://www.youtube.com/@lexceleur/videos</t>
  </si>
  <si>
    <t>Dernière mise à jour : 24 Octobre 2024</t>
  </si>
  <si>
    <t>Qu'est-ce qu'un "Postit" ou une fiche repositionnable</t>
  </si>
  <si>
    <t>Le découpage n'est pas toujours parfait ; vous aurez quelques lettres à supprimer ou ajouter dans votre collage</t>
  </si>
  <si>
    <t>Ligne 6</t>
  </si>
  <si>
    <t>Ligne 5</t>
  </si>
  <si>
    <t>Ligne 4</t>
  </si>
  <si>
    <t>Ligne 3</t>
  </si>
  <si>
    <t>Ligne 2</t>
  </si>
  <si>
    <t>Ligne 1</t>
  </si>
  <si>
    <t>③ Copiez les lignes de texte et collage spécial.123 dans votre document</t>
  </si>
  <si>
    <t>le texte devrait être coupé en</t>
  </si>
  <si>
    <t xml:space="preserve">coupé en  </t>
  </si>
  <si>
    <t>② Nb de caractères maxi</t>
  </si>
  <si>
    <t>Total caractères</t>
  </si>
  <si>
    <t>Total mots</t>
  </si>
  <si>
    <t>①▼</t>
  </si>
  <si>
    <t>Calcul du Nb de caractères et d'espaces en fonction du nombre de colonne su</t>
  </si>
  <si>
    <t>et ainsi de suite (1 espace = 1 caractère)</t>
  </si>
  <si>
    <t>④. Dans la barre de formule, collez le texte que vous avez coupé.</t>
  </si>
  <si>
    <t>③. Positionnez-vous dans la cellule d'accueil (où vous allez coller le texte).</t>
  </si>
  <si>
    <t>②.Dans la barre de formule, coupez le texte en trop.</t>
  </si>
  <si>
    <t>①.Cliquez sur le texte à couper.</t>
  </si>
  <si>
    <t>▼ Col.5 ⓓ</t>
  </si>
  <si>
    <t>▼ Col.2 ⓑ</t>
  </si>
  <si>
    <t>coller Col.2 sur</t>
  </si>
  <si>
    <t>▼ Col.5 ⓒ</t>
  </si>
  <si>
    <t>▼ Col.2 ⓐ</t>
  </si>
  <si>
    <t>▼ Collez la Col.5 ⓒ</t>
  </si>
  <si>
    <t xml:space="preserve">Collez la Col.2 ⓐ ▼      </t>
  </si>
  <si>
    <t xml:space="preserve">▼ Col.2 ⓐ Nb de caractères maxi </t>
  </si>
  <si>
    <t xml:space="preserve">Col.2 ⓑ  Nb de caractères maxi ▼ </t>
  </si>
  <si>
    <t>"Brouillon" collage spécial (valeurs 123) dans toutes les colonnes pour respecter la mise en forme</t>
  </si>
  <si>
    <t>https://www.facebook.com/photo/?fbid=3994784200579292&amp;set=gm.3943821465640185</t>
  </si>
  <si>
    <t>ou collez un imprim' écran</t>
  </si>
  <si>
    <t>Collez la photo du plat</t>
  </si>
  <si>
    <t>Je sers bien chaud avec des tagliatelles fraîches.</t>
  </si>
  <si>
    <t>Je couvre et je cuis au four préchauffé à 200°C pendant environ 2 heures.</t>
  </si>
  <si>
    <t>Je verse le liquide de la marinade dessus et je porte à frémissement.</t>
  </si>
  <si>
    <t>Je mélange bien l’ensemble.</t>
  </si>
  <si>
    <t>J’écrase l’ail, je rajoute le laurier, le thym et je poudre la farine.</t>
  </si>
  <si>
    <t>J’incorpore, la garniture de la marinade dans la cocotte et je régule sur feu moyen (puissance moyenne sur induction).</t>
  </si>
  <si>
    <t>Je chauffe l’huile dans la cocotte sur le feu, je fais bien rissoler les morceaux de viande, je sale et je poivre.</t>
  </si>
  <si>
    <t>J’égoutte la viande et je la sèche.</t>
  </si>
  <si>
    <t>Facultatif : 400 g de champignons frais</t>
  </si>
  <si>
    <t>que vous avez coupé.</t>
  </si>
  <si>
    <t>Sel fin et poivre du moulin</t>
  </si>
  <si>
    <t xml:space="preserve">④. Dans la barre de formule, collez le texte </t>
  </si>
  <si>
    <t>2 c. à soupe de farine</t>
  </si>
  <si>
    <t>(où vous allez coller le texte).</t>
  </si>
  <si>
    <t>20 cl d'huile</t>
  </si>
  <si>
    <t xml:space="preserve">③. Positionnez-vous dans la cellule d'accueil </t>
  </si>
  <si>
    <t>2 branches de thym</t>
  </si>
  <si>
    <t>en trop.</t>
  </si>
  <si>
    <t>2 gousses d'ail</t>
  </si>
  <si>
    <t xml:space="preserve">②.Dans la barre de formule, coupez le texte </t>
  </si>
  <si>
    <t>8 baies de genièvre</t>
  </si>
  <si>
    <t>400g de poitrine fumée</t>
  </si>
  <si>
    <t>vous pouvez suivre ces étapes :</t>
  </si>
  <si>
    <t>6 carottes</t>
  </si>
  <si>
    <t xml:space="preserve">Pour diviser le texte sur plusieurs lignes, </t>
  </si>
  <si>
    <t>2 oignons</t>
  </si>
  <si>
    <t>2 kg de boeuf à braiser (paleron, jarret, collier...)</t>
  </si>
  <si>
    <t xml:space="preserve"> recopierez ce texte dans la fiche de progression ⓬</t>
  </si>
  <si>
    <t>2 bouteille de vin rouge ( corsé)</t>
  </si>
  <si>
    <t>pour ne pas "déborder" du cadre lorsque vous</t>
  </si>
  <si>
    <t>&lt; ce texte est à couper et coller sur (1.8 ) 2 lignes</t>
  </si>
  <si>
    <t>https://www.emilehenry.com/fr/recettes/boeuf-bourguignon-recette.html?slug=boeuf-bourguignon-recette&amp;module=antprismic</t>
  </si>
  <si>
    <t>Bœuf Bourguignon pour 6 à 8 personnes</t>
  </si>
  <si>
    <t>ATTENTION pour le texte : COLLAGE SPÉCIAL 1.2.3. VALEUR pour respecter la mise en forme</t>
  </si>
  <si>
    <t>Pourquoi coller texte et quantités dans ce tableau ? Pour conserver la recette originale de l'Auteur et pour vérification en cas d'erreur de saisie</t>
  </si>
  <si>
    <t>Saisissez combien de caractères par ligne pour rester dans le cadre de progression ⓬</t>
  </si>
  <si>
    <t>Brouillon : Collez les recettes récupérées sur le net dans les colonnes 2 ⓐ et/ou 5 ⓒ</t>
  </si>
  <si>
    <t>Total mots &gt;</t>
  </si>
  <si>
    <t>Nb.caractères par ligne &gt;</t>
  </si>
  <si>
    <t>un espace est compté comme 1 caractère</t>
  </si>
  <si>
    <t>Fermez le Cookeo et lancez la cuisson sur le mode « cuisson sous pression » / 35 min.</t>
  </si>
  <si>
    <t>Étape 5</t>
  </si>
  <si>
    <t>Mouillez avec le vin rouge : il doit recouvrir la viande. Salez et poivrez. Ajoutez l’ail et le bouquet garni.</t>
  </si>
  <si>
    <t>Étape 4</t>
  </si>
  <si>
    <t>Ajoutez les oignons et les champignons. Saupoudrez de farine et mélangez. Faites dorer sur le mode « dorer » / 3 min (préchauffage inclus), en remuant avec une cuillère en bois.</t>
  </si>
  <si>
    <t>Étape 3</t>
  </si>
  <si>
    <t>Dans votre Cookeo, faites roussir la viande et les lardons avec le morceau de beurre sur le mode « dorer » / 3 min (préchauffage inclus), en remuant avec une cuillère en bois.</t>
  </si>
  <si>
    <t>Étape 2</t>
  </si>
  <si>
    <t>Épluchez l’ail et les oignons. Coupez-les en petits morceaux. Égouttez les champignons.</t>
  </si>
  <si>
    <t>Étape 1</t>
  </si>
  <si>
    <t xml:space="preserve">▼ Col.2 Nb de caractères maxi </t>
  </si>
  <si>
    <t>DÉCOUPER UN TEXTE</t>
  </si>
  <si>
    <t>COLLEZ LES  5 COLONNES ICI</t>
  </si>
  <si>
    <t>COLLEZ CES 5 COLONNES DANS L' EMPLACEMENT PRÉVU</t>
  </si>
  <si>
    <t>NE PAS COLLER CETTE PREMIÉRE COLONNE</t>
  </si>
  <si>
    <t>Partie détachable à archiver das vos répertoires</t>
  </si>
  <si>
    <t>COLLEZ LES 8 COLONNES DANS CET EMPLACEMENT</t>
  </si>
  <si>
    <t>NOM DE VOTRE RECETTE cellule E12</t>
  </si>
  <si>
    <t xml:space="preserve">     COLLEZ CES 8 COLONNES DANS L' EMPLACEMENT PRÉVU    ▼</t>
  </si>
  <si>
    <t>dernière mise à jour 25 Octobre 2024</t>
  </si>
  <si>
    <t>Cette méthode s'applique aussi en cuisine et en charcuterie.</t>
  </si>
  <si>
    <t xml:space="preserve">Pour réaliser un gâteau, sélectionnez un biscuit, ajoutez des crèmes et un élément décoratif. </t>
  </si>
  <si>
    <t>Récupérez la partie détachable qui vous intéresse et collez-la dans le modèle de fiche prévu.</t>
  </si>
  <si>
    <t xml:space="preserve">Il est inutile d'archiver des fiches complètes avec des formules gourmandes en mémoire. </t>
  </si>
  <si>
    <t xml:space="preserve">Chacune de ces sections détachable peut être archivée dans un répertoire alphabétique. </t>
  </si>
  <si>
    <t xml:space="preserve">Une recette (ex. : entremet pâtissier) est un assemblage de sous-recettes. </t>
  </si>
  <si>
    <t>MODELE "POSTIT" N° 3 - 40 lignes de produits et 36 lignes de progression</t>
  </si>
  <si>
    <t>Partie détachable à archiver das vos répertoires à chacun de modifier les couleurs à sa convenance</t>
  </si>
  <si>
    <t>saisi du texte Col.5</t>
  </si>
  <si>
    <t xml:space="preserve">numérotation donc je colle ou </t>
  </si>
  <si>
    <t xml:space="preserve">secondaires je n'ai pas besoin de </t>
  </si>
  <si>
    <t>pour les étapes ou informations</t>
  </si>
  <si>
    <t>pour les étapes importantes</t>
  </si>
  <si>
    <t>lorsque vous saisissez ou collez du texte Col.2 la numérotation s'affiche</t>
  </si>
  <si>
    <t>j'ai décidé d'en coller une partie col.5</t>
  </si>
  <si>
    <t>Col.6 il est consellié de coller le texte sur 3.5 lignes</t>
  </si>
  <si>
    <t xml:space="preserve"> en remuant avec une cuillère en bois.</t>
  </si>
  <si>
    <t>« dorer » / 3 min (préchauffage inclus),</t>
  </si>
  <si>
    <t xml:space="preserve">avec le morceau de beurre sur le mode </t>
  </si>
  <si>
    <t xml:space="preserve">Dans votre Cookeo, faites roussir la viande et les lardons </t>
  </si>
  <si>
    <t xml:space="preserve">Égouttez les champignons. </t>
  </si>
  <si>
    <t xml:space="preserve">Épluchez l’ail et les oignons. Coupez-les en petits morceaux. </t>
  </si>
  <si>
    <t>▼ Collez la Col.5 du brouillon</t>
  </si>
  <si>
    <t>NOM DE VOTRE RECETTE cellule R12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</si>
</sst>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5">
    <numFmt numFmtId="164" formatCode="0.000&quot; Kg&quot;"/>
    <numFmt numFmtId="165" formatCode="[h]&quot;H&quot;mm"/>
    <numFmt numFmtId="166" formatCode="0.00&quot; Kg&quot;"/>
    <numFmt numFmtId="167" formatCode="0&quot; g&quot;"/>
    <numFmt numFmtId="168" formatCode="0.0"/>
    <numFmt numFmtId="169" formatCode="&quot;&lt; &quot;0"/>
    <numFmt numFmtId="170" formatCode="0.000"/>
    <numFmt numFmtId="171" formatCode="#,##0.00&quot; kg&quot;"/>
    <numFmt numFmtId="172" formatCode="0&quot;%&quot;"/>
    <numFmt numFmtId="173" formatCode="#,##0.0"/>
    <numFmt numFmtId="174" formatCode="0&quot; Kg&quot;"/>
    <numFmt numFmtId="175" formatCode="#,##0.0&quot; grs&quot;"/>
    <numFmt numFmtId="176" formatCode="#,##0.00\ &quot;€&quot;"/>
    <numFmt numFmtId="177" formatCode="_-* #,##0.00\ [$€-40C]_-;\-* #,##0.00\ [$€-40C]_-;_-* &quot;-&quot;??\ [$€-40C]_-;_-@_-"/>
    <numFmt numFmtId="178" formatCode="0&quot; H&quot;"/>
    <numFmt numFmtId="179" formatCode="0&quot; mn&quot;"/>
    <numFmt numFmtId="180" formatCode="0&quot; feuilles&quot;"/>
    <numFmt numFmtId="181" formatCode="0\ &quot;lignes masquées &quot;"/>
    <numFmt numFmtId="182" formatCode="0&quot; %&quot;"/>
    <numFmt numFmtId="183" formatCode="0.00\ &quot; cm³&quot;"/>
    <numFmt numFmtId="184" formatCode="&quot; entre ▼ &quot;0"/>
    <numFmt numFmtId="185" formatCode="0&quot;°C&quot;"/>
    <numFmt numFmtId="186" formatCode="0\ &quot;lignes à imprimer &quot;"/>
    <numFmt numFmtId="187" formatCode="&quot;et  ▲ &quot;0"/>
    <numFmt numFmtId="188" formatCode="dddd\ dd\ mmmm\ yyyy\ hh:mm"/>
    <numFmt numFmtId="189" formatCode="#,##0.000&quot; kg&quot;"/>
    <numFmt numFmtId="190" formatCode="0.0&quot; g&quot;"/>
    <numFmt numFmtId="191" formatCode="0.000&quot;Kg&quot;"/>
    <numFmt numFmtId="192" formatCode="&quot;=UNICAR(128269)&quot;"/>
    <numFmt numFmtId="193" formatCode="#,##0&quot; gr&quot;"/>
    <numFmt numFmtId="194" formatCode="&quot;de &quot;#,##0.000&quot; kg&quot;"/>
    <numFmt numFmtId="195" formatCode="&quot;de &quot;0.00&quot; Kg&quot;"/>
    <numFmt numFmtId="196" formatCode="0.000\K\g"/>
    <numFmt numFmtId="197" formatCode="&quot;Poids portion&quot;\ 0.000&quot; Kg&quot;"/>
    <numFmt numFmtId="198" formatCode="#,##0&quot; cl&quot;"/>
    <numFmt numFmtId="199" formatCode="0.000\ &quot; dm³&quot;"/>
    <numFmt numFmtId="200" formatCode="0.000&quot; L&quot;"/>
    <numFmt numFmtId="201" formatCode="0&quot; lignes&quot;"/>
    <numFmt numFmtId="202" formatCode="0&quot; jours&quot;"/>
    <numFmt numFmtId="203" formatCode="0.0&quot; %&quot;"/>
    <numFmt numFmtId="204" formatCode="&quot;N° &quot;0"/>
    <numFmt numFmtId="205" formatCode="&quot;Col.&quot;0"/>
    <numFmt numFmtId="206" formatCode="0.0&quot; mm&quot;"/>
    <numFmt numFmtId="207" formatCode="0.00&quot; cm&quot;"/>
    <numFmt numFmtId="208" formatCode="0.00\ &quot; cm²&quot;"/>
    <numFmt numFmtId="209" formatCode="&quot;Actif&quot;;&quot;Actif&quot;;&quot;Inactif&quot;"/>
    <numFmt numFmtId="210" formatCode="&quot;Vrai&quot;;&quot;Vrai&quot;;&quot;Faux&quot;"/>
    <numFmt numFmtId="211" formatCode="0.0&quot; Kg&quot;"/>
    <numFmt numFmtId="212" formatCode="&quot;de &quot;0"/>
    <numFmt numFmtId="213" formatCode="0.00&quot;Kg&quot;"/>
    <numFmt numFmtId="214" formatCode="0.0%"/>
    <numFmt numFmtId="215" formatCode="0.0000"/>
    <numFmt numFmtId="216" formatCode="[$-F800]dddd\,\ mmmm\ dd\,\ yyyy"/>
    <numFmt numFmtId="217" formatCode="&quot;▲ à &quot;0"/>
    <numFmt numFmtId="218" formatCode="&quot;▼ de &quot;0"/>
    <numFmt numFmtId="219" formatCode="* #,##0.000\ &quot;Kg&quot;;* #,##0.000\ &quot;Kg&quot;;&quot;&quot;* &quot;&quot;??\ ;&quot;&quot;@&quot;&quot;"/>
    <numFmt numFmtId="220" formatCode="&quot;pour &quot;0"/>
    <numFmt numFmtId="221" formatCode="0\ &quot;lignes masquables &quot;"/>
    <numFmt numFmtId="222" formatCode="#,##0.0&quot; gr&quot;"/>
    <numFmt numFmtId="223" formatCode="&quot;total &quot;0\ &quot;lignes&quot;"/>
    <numFmt numFmtId="224" formatCode="0.00&quot; g&quot;"/>
    <numFmt numFmtId="225" formatCode="0\ &quot;lignes imprimables &quot;"/>
    <numFmt numFmtId="226" formatCode="0\ &quot;lignes&quot;"/>
    <numFmt numFmtId="227" formatCode="[$-40C]d\-mmm;@"/>
    <numFmt numFmtId="228" formatCode="0&quot; Jours&quot;"/>
  </numFmts>
  <fonts count="542">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10"/>
      <name val="Arial"/>
      <family val="2"/>
    </font>
    <font>
      <b/>
      <sz val="10"/>
      <name val="Calibri"/>
      <family val="2"/>
      <scheme val="minor"/>
    </font>
    <font>
      <sz val="9"/>
      <color theme="0"/>
      <name val="Calibri"/>
      <family val="2"/>
      <scheme val="minor"/>
    </font>
    <font>
      <sz val="10"/>
      <name val="MS Sans Serif"/>
      <family val="2"/>
    </font>
    <font>
      <sz val="10"/>
      <name val="Calibri"/>
      <family val="2"/>
      <scheme val="minor"/>
    </font>
    <font>
      <sz val="12"/>
      <color rgb="FF0033CC"/>
      <name val="Calibri"/>
      <family val="2"/>
      <scheme val="minor"/>
    </font>
    <font>
      <sz val="12"/>
      <name val="Calibri"/>
      <family val="2"/>
      <scheme val="minor"/>
    </font>
    <font>
      <i/>
      <sz val="11"/>
      <name val="Calibri"/>
      <family val="2"/>
      <scheme val="minor"/>
    </font>
    <font>
      <b/>
      <sz val="16"/>
      <color theme="0"/>
      <name val="Calibri"/>
      <family val="2"/>
      <scheme val="minor"/>
    </font>
    <font>
      <b/>
      <sz val="14"/>
      <color theme="0"/>
      <name val="Calibri"/>
      <family val="2"/>
      <scheme val="minor"/>
    </font>
    <font>
      <sz val="12"/>
      <color theme="0"/>
      <name val="Calibri"/>
      <family val="2"/>
      <scheme val="minor"/>
    </font>
    <font>
      <u/>
      <sz val="11"/>
      <color theme="10"/>
      <name val="Calibri"/>
      <family val="2"/>
      <scheme val="minor"/>
    </font>
    <font>
      <b/>
      <sz val="18"/>
      <name val="Calibri"/>
      <family val="2"/>
      <scheme val="minor"/>
    </font>
    <font>
      <sz val="10"/>
      <color theme="1" tint="0.34998626667073579"/>
      <name val="Calibri"/>
      <family val="2"/>
      <scheme val="minor"/>
    </font>
    <font>
      <sz val="8"/>
      <color theme="0" tint="-0.34998626667073579"/>
      <name val="Calibri"/>
      <family val="2"/>
      <scheme val="minor"/>
    </font>
    <font>
      <sz val="8"/>
      <color theme="0" tint="-0.499984740745262"/>
      <name val="Calibri"/>
      <family val="2"/>
      <scheme val="minor"/>
    </font>
    <font>
      <sz val="10"/>
      <color theme="0" tint="-0.34998626667073579"/>
      <name val="Calibri"/>
      <family val="2"/>
      <scheme val="minor"/>
    </font>
    <font>
      <sz val="11"/>
      <name val="Calibri"/>
      <family val="2"/>
      <scheme val="minor"/>
    </font>
    <font>
      <sz val="8"/>
      <color theme="0" tint="-0.249977111117893"/>
      <name val="Calibri"/>
      <family val="2"/>
      <scheme val="minor"/>
    </font>
    <font>
      <b/>
      <sz val="12"/>
      <name val="Calibri"/>
      <family val="2"/>
      <scheme val="minor"/>
    </font>
    <font>
      <b/>
      <sz val="12"/>
      <color rgb="FF0000FF"/>
      <name val="Calibri"/>
      <family val="2"/>
      <scheme val="minor"/>
    </font>
    <font>
      <b/>
      <sz val="12"/>
      <color theme="1"/>
      <name val="Calibri"/>
      <family val="2"/>
      <scheme val="minor"/>
    </font>
    <font>
      <sz val="8"/>
      <name val="Arial"/>
      <family val="2"/>
    </font>
    <font>
      <b/>
      <sz val="12"/>
      <color indexed="12"/>
      <name val="Calibri"/>
      <family val="2"/>
      <scheme val="minor"/>
    </font>
    <font>
      <sz val="11"/>
      <color rgb="FF0000FF"/>
      <name val="Calibri"/>
      <family val="2"/>
      <scheme val="minor"/>
    </font>
    <font>
      <b/>
      <sz val="12"/>
      <color rgb="FFC00000"/>
      <name val="Calibri"/>
      <family val="2"/>
      <scheme val="minor"/>
    </font>
    <font>
      <b/>
      <sz val="12"/>
      <color theme="9" tint="-0.249977111117893"/>
      <name val="Calibri"/>
      <family val="2"/>
      <scheme val="minor"/>
    </font>
    <font>
      <b/>
      <sz val="12"/>
      <color rgb="FFFF0000"/>
      <name val="Calibri"/>
      <family val="2"/>
      <scheme val="minor"/>
    </font>
    <font>
      <b/>
      <sz val="11"/>
      <name val="Calibri"/>
      <family val="2"/>
      <scheme val="minor"/>
    </font>
    <font>
      <sz val="10"/>
      <color theme="1"/>
      <name val="Calibri"/>
      <family val="2"/>
      <scheme val="minor"/>
    </font>
    <font>
      <sz val="10"/>
      <color rgb="FF0033CC"/>
      <name val="Calibri"/>
      <family val="2"/>
      <scheme val="minor"/>
    </font>
    <font>
      <sz val="10"/>
      <color rgb="FF0000FF"/>
      <name val="Calibri"/>
      <family val="2"/>
      <scheme val="minor"/>
    </font>
    <font>
      <sz val="9"/>
      <color rgb="FF0000FF"/>
      <name val="Calibri"/>
      <family val="2"/>
      <scheme val="minor"/>
    </font>
    <font>
      <sz val="10"/>
      <color rgb="FFC00000"/>
      <name val="Calibri"/>
      <family val="2"/>
      <scheme val="minor"/>
    </font>
    <font>
      <sz val="9"/>
      <name val="Calibri"/>
      <family val="2"/>
      <scheme val="minor"/>
    </font>
    <font>
      <b/>
      <sz val="12"/>
      <color theme="9" tint="-0.499984740745262"/>
      <name val="Calibri"/>
      <family val="2"/>
      <scheme val="minor"/>
    </font>
    <font>
      <b/>
      <sz val="10"/>
      <color rgb="FFED7D31"/>
      <name val="Calibri"/>
      <family val="2"/>
      <scheme val="minor"/>
    </font>
    <font>
      <sz val="12"/>
      <color theme="1"/>
      <name val="Calibri"/>
      <family val="2"/>
      <scheme val="minor"/>
    </font>
    <font>
      <sz val="10"/>
      <color theme="0"/>
      <name val="Calibri"/>
      <family val="2"/>
      <scheme val="minor"/>
    </font>
    <font>
      <sz val="8"/>
      <color theme="9" tint="-0.499984740745262"/>
      <name val="Calibri"/>
      <family val="2"/>
      <scheme val="minor"/>
    </font>
    <font>
      <sz val="12"/>
      <color theme="9" tint="-0.499984740745262"/>
      <name val="Calibri"/>
      <family val="2"/>
      <scheme val="minor"/>
    </font>
    <font>
      <sz val="12"/>
      <color rgb="FFFF0000"/>
      <name val="Calibri"/>
      <family val="2"/>
      <scheme val="minor"/>
    </font>
    <font>
      <sz val="11"/>
      <color theme="1"/>
      <name val="Calibri"/>
      <family val="2"/>
    </font>
    <font>
      <b/>
      <sz val="10"/>
      <color rgb="FFC00000"/>
      <name val="Calibri"/>
      <family val="2"/>
      <scheme val="minor"/>
    </font>
    <font>
      <sz val="9"/>
      <color theme="0" tint="-0.499984740745262"/>
      <name val="Calibri"/>
      <family val="2"/>
      <scheme val="minor"/>
    </font>
    <font>
      <sz val="14"/>
      <color rgb="FF0000FF"/>
      <name val="Calibri"/>
      <family val="2"/>
      <scheme val="minor"/>
    </font>
    <font>
      <b/>
      <sz val="11"/>
      <color theme="9" tint="-0.249977111117893"/>
      <name val="Calibri"/>
      <family val="2"/>
      <scheme val="minor"/>
    </font>
    <font>
      <b/>
      <sz val="10"/>
      <color rgb="FFFF0000"/>
      <name val="Calibri"/>
      <family val="2"/>
      <scheme val="minor"/>
    </font>
    <font>
      <b/>
      <sz val="11"/>
      <color theme="9" tint="-0.499984740745262"/>
      <name val="Calibri"/>
      <family val="2"/>
      <scheme val="minor"/>
    </font>
    <font>
      <sz val="11"/>
      <color theme="9" tint="-0.499984740745262"/>
      <name val="Calibri"/>
      <family val="2"/>
      <scheme val="minor"/>
    </font>
    <font>
      <b/>
      <sz val="11"/>
      <color rgb="FFC00000"/>
      <name val="Calibri"/>
      <family val="2"/>
      <scheme val="minor"/>
    </font>
    <font>
      <sz val="10"/>
      <color theme="0" tint="-0.499984740745262"/>
      <name val="Calibri"/>
      <family val="2"/>
      <scheme val="minor"/>
    </font>
    <font>
      <sz val="9"/>
      <color theme="9" tint="-0.249977111117893"/>
      <name val="Calibri"/>
      <family val="2"/>
      <scheme val="minor"/>
    </font>
    <font>
      <b/>
      <sz val="8"/>
      <name val="Calibri"/>
      <family val="2"/>
      <scheme val="minor"/>
    </font>
    <font>
      <b/>
      <sz val="8"/>
      <color theme="0"/>
      <name val="Calibri"/>
      <family val="2"/>
      <scheme val="minor"/>
    </font>
    <font>
      <b/>
      <sz val="12"/>
      <color rgb="FF0070C0"/>
      <name val="Calibri"/>
      <family val="2"/>
      <scheme val="minor"/>
    </font>
    <font>
      <sz val="12"/>
      <color rgb="FF0070C0"/>
      <name val="Calibri"/>
      <family val="2"/>
      <scheme val="minor"/>
    </font>
    <font>
      <sz val="12"/>
      <color theme="9" tint="-0.249977111117893"/>
      <name val="Calibri"/>
      <family val="2"/>
      <scheme val="minor"/>
    </font>
    <font>
      <sz val="11"/>
      <color theme="9" tint="-0.249977111117893"/>
      <name val="Calibri"/>
      <family val="2"/>
      <scheme val="minor"/>
    </font>
    <font>
      <b/>
      <sz val="16"/>
      <color rgb="FFC00000"/>
      <name val="Calibri"/>
      <family val="2"/>
      <scheme val="minor"/>
    </font>
    <font>
      <b/>
      <sz val="11"/>
      <color rgb="FF0000FF"/>
      <name val="Calibri"/>
      <family val="2"/>
      <scheme val="minor"/>
    </font>
    <font>
      <sz val="12"/>
      <color rgb="FFC00000"/>
      <name val="Calibri"/>
      <family val="2"/>
      <scheme val="minor"/>
    </font>
    <font>
      <b/>
      <sz val="14"/>
      <color theme="5" tint="-0.249977111117893"/>
      <name val="Calibri"/>
      <family val="2"/>
      <scheme val="minor"/>
    </font>
    <font>
      <b/>
      <sz val="14"/>
      <color rgb="FF0000FF"/>
      <name val="Calibri"/>
      <family val="2"/>
      <scheme val="minor"/>
    </font>
    <font>
      <b/>
      <sz val="14"/>
      <color theme="5" tint="-0.499984740745262"/>
      <name val="Calibri"/>
      <family val="2"/>
      <scheme val="minor"/>
    </font>
    <font>
      <b/>
      <sz val="12"/>
      <color theme="0"/>
      <name val="Calibri"/>
      <family val="2"/>
      <scheme val="minor"/>
    </font>
    <font>
      <b/>
      <sz val="20"/>
      <color theme="0"/>
      <name val="Calibri"/>
      <family val="2"/>
      <scheme val="minor"/>
    </font>
    <font>
      <b/>
      <sz val="16"/>
      <name val="Calibri"/>
      <family val="2"/>
      <scheme val="minor"/>
    </font>
    <font>
      <b/>
      <sz val="18"/>
      <color theme="0"/>
      <name val="Calibri"/>
      <family val="2"/>
      <scheme val="minor"/>
    </font>
    <font>
      <sz val="8"/>
      <name val="Calibri"/>
      <family val="2"/>
      <scheme val="minor"/>
    </font>
    <font>
      <b/>
      <sz val="11"/>
      <color theme="1"/>
      <name val="Calibri"/>
      <family val="2"/>
      <scheme val="minor"/>
    </font>
    <font>
      <b/>
      <sz val="11"/>
      <color indexed="9"/>
      <name val="Calibri"/>
      <family val="2"/>
      <scheme val="minor"/>
    </font>
    <font>
      <sz val="8"/>
      <color theme="0"/>
      <name val="Calibri"/>
      <family val="2"/>
      <scheme val="minor"/>
    </font>
    <font>
      <sz val="8"/>
      <color theme="0" tint="-0.14999847407452621"/>
      <name val="Calibri"/>
      <family val="2"/>
      <scheme val="minor"/>
    </font>
    <font>
      <sz val="8"/>
      <color theme="7" tint="0.39997558519241921"/>
      <name val="Calibri"/>
      <family val="2"/>
      <scheme val="minor"/>
    </font>
    <font>
      <sz val="8"/>
      <color rgb="FFBFBFBF"/>
      <name val="Calibri"/>
      <family val="2"/>
      <scheme val="minor"/>
    </font>
    <font>
      <b/>
      <sz val="11"/>
      <color rgb="FFFFFF00"/>
      <name val="Calibri"/>
      <family val="2"/>
      <scheme val="minor"/>
    </font>
    <font>
      <b/>
      <sz val="14"/>
      <name val="Calibri"/>
      <family val="2"/>
      <scheme val="minor"/>
    </font>
    <font>
      <b/>
      <sz val="12"/>
      <color rgb="FFFFFF00"/>
      <name val="Calibri"/>
      <family val="2"/>
      <scheme val="minor"/>
    </font>
    <font>
      <b/>
      <sz val="16"/>
      <color theme="1"/>
      <name val="Calibri"/>
      <family val="2"/>
      <scheme val="minor"/>
    </font>
    <font>
      <b/>
      <sz val="12"/>
      <color rgb="FF8A2E00"/>
      <name val="Calibri"/>
      <family val="2"/>
      <scheme val="minor"/>
    </font>
    <font>
      <b/>
      <sz val="20"/>
      <name val="Calibri"/>
      <family val="2"/>
      <scheme val="minor"/>
    </font>
    <font>
      <sz val="12"/>
      <color indexed="12"/>
      <name val="Calibri"/>
      <family val="2"/>
      <scheme val="minor"/>
    </font>
    <font>
      <sz val="14"/>
      <name val="Calibri"/>
      <family val="2"/>
      <scheme val="minor"/>
    </font>
    <font>
      <sz val="16"/>
      <name val="Calibri"/>
      <family val="2"/>
      <scheme val="minor"/>
    </font>
    <font>
      <b/>
      <sz val="14"/>
      <color theme="0" tint="-4.9989318521683403E-2"/>
      <name val="Calibri"/>
      <family val="2"/>
      <scheme val="minor"/>
    </font>
    <font>
      <sz val="18"/>
      <name val="Calibri"/>
      <family val="2"/>
      <scheme val="minor"/>
    </font>
    <font>
      <sz val="18"/>
      <color theme="0"/>
      <name val="Calibri"/>
      <family val="2"/>
      <scheme val="minor"/>
    </font>
    <font>
      <sz val="11"/>
      <color indexed="8"/>
      <name val="Calibri"/>
      <family val="2"/>
    </font>
    <font>
      <sz val="11"/>
      <color indexed="8"/>
      <name val="Calibri"/>
      <family val="2"/>
      <scheme val="minor"/>
    </font>
    <font>
      <b/>
      <sz val="16"/>
      <color rgb="FFFF0000"/>
      <name val="Calibri"/>
      <family val="2"/>
      <scheme val="minor"/>
    </font>
    <font>
      <sz val="14"/>
      <color theme="5" tint="-0.499984740745262"/>
      <name val="Calibri"/>
      <family val="2"/>
      <scheme val="minor"/>
    </font>
    <font>
      <i/>
      <sz val="14"/>
      <name val="Calibri"/>
      <family val="2"/>
      <scheme val="minor"/>
    </font>
    <font>
      <sz val="14"/>
      <color theme="4"/>
      <name val="Calibri"/>
      <family val="2"/>
      <scheme val="minor"/>
    </font>
    <font>
      <u/>
      <sz val="10"/>
      <color indexed="12"/>
      <name val="Arial"/>
      <family val="2"/>
    </font>
    <font>
      <u/>
      <sz val="11"/>
      <color indexed="12"/>
      <name val="Calibri"/>
      <family val="2"/>
      <scheme val="minor"/>
    </font>
    <font>
      <sz val="14"/>
      <color theme="0"/>
      <name val="Calibri"/>
      <family val="2"/>
      <scheme val="minor"/>
    </font>
    <font>
      <i/>
      <sz val="14"/>
      <color theme="1"/>
      <name val="Calibri"/>
      <family val="2"/>
      <scheme val="minor"/>
    </font>
    <font>
      <b/>
      <sz val="12"/>
      <color indexed="8"/>
      <name val="Calibri"/>
      <family val="2"/>
      <scheme val="minor"/>
    </font>
    <font>
      <b/>
      <sz val="9"/>
      <color theme="9" tint="-0.249977111117893"/>
      <name val="Calibri"/>
      <family val="2"/>
      <scheme val="minor"/>
    </font>
    <font>
      <b/>
      <sz val="14"/>
      <color theme="1"/>
      <name val="Calibri"/>
      <family val="2"/>
      <scheme val="minor"/>
    </font>
    <font>
      <sz val="10"/>
      <color indexed="8"/>
      <name val="Calibri"/>
      <family val="2"/>
      <scheme val="minor"/>
    </font>
    <font>
      <sz val="10"/>
      <color indexed="22"/>
      <name val="Calibri"/>
      <family val="2"/>
      <scheme val="minor"/>
    </font>
    <font>
      <sz val="10"/>
      <color indexed="16"/>
      <name val="Calibri"/>
      <family val="2"/>
      <scheme val="minor"/>
    </font>
    <font>
      <sz val="10"/>
      <color indexed="52"/>
      <name val="Calibri"/>
      <family val="2"/>
      <scheme val="minor"/>
    </font>
    <font>
      <sz val="10"/>
      <color indexed="18"/>
      <name val="Calibri"/>
      <family val="2"/>
      <scheme val="minor"/>
    </font>
    <font>
      <sz val="14"/>
      <color theme="9" tint="-0.249977111117893"/>
      <name val="Calibri"/>
      <family val="2"/>
      <scheme val="minor"/>
    </font>
    <font>
      <sz val="10"/>
      <color indexed="23"/>
      <name val="Calibri"/>
      <family val="2"/>
      <scheme val="minor"/>
    </font>
    <font>
      <sz val="10"/>
      <color indexed="21"/>
      <name val="Calibri"/>
      <family val="2"/>
      <scheme val="minor"/>
    </font>
    <font>
      <sz val="10"/>
      <color indexed="53"/>
      <name val="Calibri"/>
      <family val="2"/>
      <scheme val="minor"/>
    </font>
    <font>
      <sz val="10"/>
      <color indexed="14"/>
      <name val="Calibri"/>
      <family val="2"/>
      <scheme val="minor"/>
    </font>
    <font>
      <sz val="10"/>
      <color indexed="9"/>
      <name val="Calibri"/>
      <family val="2"/>
      <scheme val="minor"/>
    </font>
    <font>
      <sz val="10"/>
      <color indexed="24"/>
      <name val="Calibri"/>
      <family val="2"/>
      <scheme val="minor"/>
    </font>
    <font>
      <sz val="10"/>
      <color indexed="12"/>
      <name val="Calibri"/>
      <family val="2"/>
      <scheme val="minor"/>
    </font>
    <font>
      <sz val="10"/>
      <color indexed="54"/>
      <name val="Calibri"/>
      <family val="2"/>
      <scheme val="minor"/>
    </font>
    <font>
      <sz val="10"/>
      <color indexed="13"/>
      <name val="Calibri"/>
      <family val="2"/>
      <scheme val="minor"/>
    </font>
    <font>
      <sz val="10"/>
      <color indexed="10"/>
      <name val="Calibri"/>
      <family val="2"/>
      <scheme val="minor"/>
    </font>
    <font>
      <sz val="10"/>
      <color indexed="25"/>
      <name val="Calibri"/>
      <family val="2"/>
      <scheme val="minor"/>
    </font>
    <font>
      <sz val="10"/>
      <color indexed="40"/>
      <name val="Calibri"/>
      <family val="2"/>
      <scheme val="minor"/>
    </font>
    <font>
      <sz val="10"/>
      <color indexed="55"/>
      <name val="Calibri"/>
      <family val="2"/>
      <scheme val="minor"/>
    </font>
    <font>
      <sz val="10"/>
      <color indexed="15"/>
      <name val="Calibri"/>
      <family val="2"/>
      <scheme val="minor"/>
    </font>
    <font>
      <sz val="10"/>
      <color indexed="11"/>
      <name val="Calibri"/>
      <family val="2"/>
      <scheme val="minor"/>
    </font>
    <font>
      <sz val="10"/>
      <color indexed="26"/>
      <name val="Calibri"/>
      <family val="2"/>
      <scheme val="minor"/>
    </font>
    <font>
      <sz val="10"/>
      <color indexed="27"/>
      <name val="Calibri"/>
      <family val="2"/>
      <scheme val="minor"/>
    </font>
    <font>
      <sz val="10"/>
      <color indexed="56"/>
      <name val="Calibri"/>
      <family val="2"/>
      <scheme val="minor"/>
    </font>
    <font>
      <sz val="10"/>
      <color indexed="20"/>
      <name val="Calibri"/>
      <family val="2"/>
      <scheme val="minor"/>
    </font>
    <font>
      <sz val="14"/>
      <color theme="1"/>
      <name val="Calibri"/>
      <family val="2"/>
      <scheme val="minor"/>
    </font>
    <font>
      <sz val="16"/>
      <color theme="1"/>
      <name val="Calibri"/>
      <family val="2"/>
      <scheme val="minor"/>
    </font>
    <font>
      <sz val="10"/>
      <color indexed="42"/>
      <name val="Calibri"/>
      <family val="2"/>
      <scheme val="minor"/>
    </font>
    <font>
      <sz val="10"/>
      <color indexed="57"/>
      <name val="Calibri"/>
      <family val="2"/>
      <scheme val="minor"/>
    </font>
    <font>
      <sz val="10"/>
      <color rgb="FF800000"/>
      <name val="Calibri"/>
      <family val="2"/>
      <scheme val="minor"/>
    </font>
    <font>
      <sz val="12"/>
      <color theme="4"/>
      <name val="Calibri"/>
      <family val="2"/>
      <scheme val="minor"/>
    </font>
    <font>
      <sz val="10"/>
      <color indexed="28"/>
      <name val="Calibri"/>
      <family val="2"/>
      <scheme val="minor"/>
    </font>
    <font>
      <sz val="10"/>
      <color indexed="43"/>
      <name val="Calibri"/>
      <family val="2"/>
      <scheme val="minor"/>
    </font>
    <font>
      <sz val="10"/>
      <color indexed="58"/>
      <name val="Calibri"/>
      <family val="2"/>
      <scheme val="minor"/>
    </font>
    <font>
      <sz val="10"/>
      <color indexed="29"/>
      <name val="Calibri"/>
      <family val="2"/>
      <scheme val="minor"/>
    </font>
    <font>
      <sz val="10"/>
      <color indexed="44"/>
      <name val="Calibri"/>
      <family val="2"/>
      <scheme val="minor"/>
    </font>
    <font>
      <sz val="10"/>
      <color indexed="59"/>
      <name val="Calibri"/>
      <family val="2"/>
      <scheme val="minor"/>
    </font>
    <font>
      <b/>
      <sz val="16"/>
      <color rgb="FF0000FF"/>
      <name val="Calibri"/>
      <family val="2"/>
      <scheme val="minor"/>
    </font>
    <font>
      <b/>
      <sz val="10"/>
      <color theme="0"/>
      <name val="Calibri"/>
      <family val="2"/>
      <scheme val="minor"/>
    </font>
    <font>
      <sz val="10"/>
      <color indexed="30"/>
      <name val="Calibri"/>
      <family val="2"/>
      <scheme val="minor"/>
    </font>
    <font>
      <sz val="10"/>
      <color indexed="45"/>
      <name val="Calibri"/>
      <family val="2"/>
      <scheme val="minor"/>
    </font>
    <font>
      <sz val="10"/>
      <color indexed="60"/>
      <name val="Calibri"/>
      <family val="2"/>
      <scheme val="minor"/>
    </font>
    <font>
      <sz val="10"/>
      <color indexed="31"/>
      <name val="Calibri"/>
      <family val="2"/>
      <scheme val="minor"/>
    </font>
    <font>
      <sz val="10"/>
      <color indexed="46"/>
      <name val="Calibri"/>
      <family val="2"/>
      <scheme val="minor"/>
    </font>
    <font>
      <b/>
      <sz val="14"/>
      <color rgb="FFFF0000"/>
      <name val="Calibri"/>
      <family val="2"/>
      <scheme val="minor"/>
    </font>
    <font>
      <sz val="10"/>
      <color indexed="17"/>
      <name val="Calibri"/>
      <family val="2"/>
      <scheme val="minor"/>
    </font>
    <font>
      <sz val="10"/>
      <color indexed="47"/>
      <name val="Calibri"/>
      <family val="2"/>
      <scheme val="minor"/>
    </font>
    <font>
      <sz val="10"/>
      <color indexed="62"/>
      <name val="Calibri"/>
      <family val="2"/>
      <scheme val="minor"/>
    </font>
    <font>
      <sz val="12"/>
      <color rgb="FF0000FF"/>
      <name val="Calibri"/>
      <family val="2"/>
      <scheme val="minor"/>
    </font>
    <font>
      <sz val="10"/>
      <color indexed="48"/>
      <name val="Calibri"/>
      <family val="2"/>
      <scheme val="minor"/>
    </font>
    <font>
      <sz val="10"/>
      <color indexed="63"/>
      <name val="Calibri"/>
      <family val="2"/>
      <scheme val="minor"/>
    </font>
    <font>
      <sz val="10"/>
      <color indexed="19"/>
      <name val="Calibri"/>
      <family val="2"/>
      <scheme val="minor"/>
    </font>
    <font>
      <sz val="10"/>
      <color indexed="49"/>
      <name val="Calibri"/>
      <family val="2"/>
      <scheme val="minor"/>
    </font>
    <font>
      <sz val="10"/>
      <color indexed="50"/>
      <name val="Calibri"/>
      <family val="2"/>
      <scheme val="minor"/>
    </font>
    <font>
      <sz val="10"/>
      <color indexed="51"/>
      <name val="Calibri"/>
      <family val="2"/>
      <scheme val="minor"/>
    </font>
    <font>
      <i/>
      <sz val="10"/>
      <color indexed="8"/>
      <name val="Calibri"/>
      <family val="2"/>
      <scheme val="minor"/>
    </font>
    <font>
      <b/>
      <sz val="10"/>
      <color indexed="10"/>
      <name val="Calibri"/>
      <family val="2"/>
      <scheme val="minor"/>
    </font>
    <font>
      <b/>
      <sz val="10"/>
      <color indexed="17"/>
      <name val="Calibri"/>
      <family val="2"/>
      <scheme val="minor"/>
    </font>
    <font>
      <b/>
      <sz val="10"/>
      <color indexed="12"/>
      <name val="Calibri"/>
      <family val="2"/>
      <scheme val="minor"/>
    </font>
    <font>
      <b/>
      <sz val="10"/>
      <color indexed="8"/>
      <name val="Calibri"/>
      <family val="2"/>
      <scheme val="minor"/>
    </font>
    <font>
      <b/>
      <u/>
      <sz val="14"/>
      <color theme="10"/>
      <name val="Calibri"/>
      <family val="2"/>
      <scheme val="minor"/>
    </font>
    <font>
      <b/>
      <sz val="14"/>
      <color rgb="FFFFFF00"/>
      <name val="Calibri"/>
      <family val="2"/>
      <scheme val="minor"/>
    </font>
    <font>
      <sz val="12"/>
      <color rgb="FFBFBFBF"/>
      <name val="Calibri"/>
      <family val="2"/>
      <scheme val="minor"/>
    </font>
    <font>
      <i/>
      <sz val="12"/>
      <color rgb="FF0033CC"/>
      <name val="Calibri"/>
      <family val="2"/>
      <scheme val="minor"/>
    </font>
    <font>
      <b/>
      <sz val="12"/>
      <color theme="4"/>
      <name val="Calibri"/>
      <family val="2"/>
      <scheme val="minor"/>
    </font>
    <font>
      <sz val="14"/>
      <color indexed="8"/>
      <name val="Calibri"/>
      <family val="2"/>
      <scheme val="minor"/>
    </font>
    <font>
      <sz val="11"/>
      <color rgb="FF0033CC"/>
      <name val="Calibri"/>
      <family val="2"/>
      <scheme val="minor"/>
    </font>
    <font>
      <b/>
      <sz val="14"/>
      <color rgb="FFC00000"/>
      <name val="Calibri"/>
      <family val="2"/>
      <scheme val="minor"/>
    </font>
    <font>
      <b/>
      <sz val="12"/>
      <color rgb="FF548235"/>
      <name val="Calibri"/>
      <family val="2"/>
      <scheme val="minor"/>
    </font>
    <font>
      <b/>
      <sz val="20"/>
      <color rgb="FFFFFFFF"/>
      <name val="Calibri"/>
      <family val="2"/>
      <scheme val="minor"/>
    </font>
    <font>
      <b/>
      <sz val="18"/>
      <color theme="0"/>
      <name val="Calibri"/>
      <family val="2"/>
    </font>
    <font>
      <b/>
      <sz val="12"/>
      <color rgb="FF993300"/>
      <name val="Calibri"/>
      <family val="2"/>
      <scheme val="minor"/>
    </font>
    <font>
      <b/>
      <sz val="13.5"/>
      <color theme="1"/>
      <name val="Calibri"/>
      <family val="2"/>
      <scheme val="minor"/>
    </font>
    <font>
      <sz val="14"/>
      <color theme="4" tint="0.39997558519241921"/>
      <name val="Calibri"/>
      <family val="2"/>
      <scheme val="minor"/>
    </font>
    <font>
      <b/>
      <sz val="14"/>
      <color theme="4" tint="0.39997558519241921"/>
      <name val="Calibri"/>
      <family val="2"/>
      <scheme val="minor"/>
    </font>
    <font>
      <b/>
      <sz val="10"/>
      <color theme="1"/>
      <name val="Arial Unicode MS"/>
    </font>
    <font>
      <b/>
      <sz val="12"/>
      <color theme="5" tint="-0.499984740745262"/>
      <name val="Calibri"/>
      <family val="2"/>
      <scheme val="minor"/>
    </font>
    <font>
      <sz val="12"/>
      <color theme="0" tint="-0.249977111117893"/>
      <name val="Calibri"/>
      <family val="2"/>
      <scheme val="minor"/>
    </font>
    <font>
      <sz val="16"/>
      <color theme="0"/>
      <name val="Calibri"/>
      <family val="2"/>
      <scheme val="minor"/>
    </font>
    <font>
      <u/>
      <sz val="12"/>
      <color theme="10"/>
      <name val="Calibri"/>
      <family val="2"/>
      <scheme val="minor"/>
    </font>
    <font>
      <sz val="9"/>
      <color rgb="FF0033CC"/>
      <name val="Calibri"/>
      <family val="2"/>
      <scheme val="minor"/>
    </font>
    <font>
      <b/>
      <sz val="18"/>
      <color theme="9" tint="-0.249977111117893"/>
      <name val="Calibri"/>
      <family val="2"/>
      <scheme val="minor"/>
    </font>
    <font>
      <b/>
      <sz val="36"/>
      <name val="Calibri"/>
      <family val="2"/>
      <scheme val="minor"/>
    </font>
    <font>
      <b/>
      <sz val="20"/>
      <color theme="9" tint="-0.249977111117893"/>
      <name val="Calibri"/>
      <family val="2"/>
      <scheme val="minor"/>
    </font>
    <font>
      <i/>
      <sz val="9"/>
      <name val="Calibri"/>
      <family val="2"/>
    </font>
    <font>
      <i/>
      <sz val="11"/>
      <name val="Calibri"/>
      <family val="2"/>
    </font>
    <font>
      <b/>
      <sz val="10"/>
      <color rgb="FFFFFFFF"/>
      <name val="Calibri"/>
      <family val="2"/>
      <scheme val="minor"/>
    </font>
    <font>
      <b/>
      <sz val="16"/>
      <color theme="9" tint="-0.249977111117893"/>
      <name val="Calibri"/>
      <family val="2"/>
      <scheme val="minor"/>
    </font>
    <font>
      <b/>
      <sz val="14"/>
      <color rgb="FF0070C0"/>
      <name val="Calibri"/>
      <family val="2"/>
      <scheme val="minor"/>
    </font>
    <font>
      <b/>
      <sz val="12"/>
      <color theme="1"/>
      <name val="Arial Unicode MS"/>
    </font>
    <font>
      <sz val="11"/>
      <color rgb="FFFF0000"/>
      <name val="Calibri"/>
      <family val="2"/>
      <scheme val="minor"/>
    </font>
    <font>
      <b/>
      <sz val="18"/>
      <color theme="1"/>
      <name val="Calibri"/>
      <family val="2"/>
      <scheme val="minor"/>
    </font>
    <font>
      <b/>
      <sz val="24"/>
      <color theme="1"/>
      <name val="Calibri"/>
      <family val="2"/>
      <scheme val="minor"/>
    </font>
    <font>
      <sz val="10"/>
      <color theme="1"/>
      <name val="Arial Unicode MS"/>
    </font>
    <font>
      <b/>
      <sz val="20"/>
      <color theme="1"/>
      <name val="Calibri"/>
      <family val="2"/>
      <scheme val="minor"/>
    </font>
    <font>
      <b/>
      <sz val="14"/>
      <color theme="1"/>
      <name val="Arial Unicode MS"/>
    </font>
    <font>
      <b/>
      <sz val="10"/>
      <color rgb="FF0000FF"/>
      <name val="Arial Unicode MS"/>
    </font>
    <font>
      <b/>
      <sz val="10"/>
      <color theme="9" tint="-0.249977111117893"/>
      <name val="Arial Unicode MS"/>
    </font>
    <font>
      <sz val="10"/>
      <color rgb="FF0000FF"/>
      <name val="Arial Unicode MS"/>
    </font>
    <font>
      <sz val="10"/>
      <color theme="9" tint="-0.249977111117893"/>
      <name val="Arial Unicode MS"/>
    </font>
    <font>
      <b/>
      <sz val="13.5"/>
      <color theme="9" tint="-0.249977111117893"/>
      <name val="Calibri"/>
      <family val="2"/>
      <scheme val="minor"/>
    </font>
    <font>
      <b/>
      <sz val="13.5"/>
      <color rgb="FF0000FF"/>
      <name val="Calibri"/>
      <family val="2"/>
      <scheme val="minor"/>
    </font>
    <font>
      <sz val="12"/>
      <color theme="1"/>
      <name val="Arial Unicode MS"/>
    </font>
    <font>
      <sz val="10"/>
      <color theme="9" tint="-0.249977111117893"/>
      <name val="Calibri"/>
      <family val="2"/>
      <scheme val="minor"/>
    </font>
    <font>
      <b/>
      <sz val="11"/>
      <color rgb="FF0033CC"/>
      <name val="Calibri"/>
      <family val="2"/>
      <scheme val="minor"/>
    </font>
    <font>
      <sz val="9"/>
      <color theme="1" tint="0.499984740745262"/>
      <name val="Calibri"/>
      <family val="2"/>
      <scheme val="minor"/>
    </font>
    <font>
      <sz val="11"/>
      <color theme="3" tint="0.39997558519241921"/>
      <name val="Calibri"/>
      <family val="2"/>
      <scheme val="minor"/>
    </font>
    <font>
      <sz val="11"/>
      <color rgb="FF0066CC"/>
      <name val="Calibri"/>
      <family val="2"/>
      <scheme val="minor"/>
    </font>
    <font>
      <b/>
      <sz val="12"/>
      <color rgb="FF0066CC"/>
      <name val="Calibri"/>
      <family val="2"/>
      <scheme val="minor"/>
    </font>
    <font>
      <sz val="12"/>
      <color rgb="FF0066CC"/>
      <name val="Calibri"/>
      <family val="2"/>
      <scheme val="minor"/>
    </font>
    <font>
      <sz val="9"/>
      <color theme="0" tint="-0.249977111117893"/>
      <name val="Calibri"/>
      <family val="2"/>
      <scheme val="minor"/>
    </font>
    <font>
      <b/>
      <sz val="10"/>
      <color rgb="FF0033CC"/>
      <name val="Calibri"/>
      <family val="2"/>
      <scheme val="minor"/>
    </font>
    <font>
      <b/>
      <sz val="16"/>
      <color indexed="10"/>
      <name val="Calibri"/>
      <family val="2"/>
      <scheme val="minor"/>
    </font>
    <font>
      <sz val="10"/>
      <color rgb="FF0066CC"/>
      <name val="Calibri"/>
      <family val="2"/>
      <scheme val="minor"/>
    </font>
    <font>
      <i/>
      <sz val="10"/>
      <name val="Calibri"/>
      <family val="2"/>
      <scheme val="minor"/>
    </font>
    <font>
      <b/>
      <sz val="10"/>
      <color rgb="FF0066CC"/>
      <name val="Calibri"/>
      <family val="2"/>
      <scheme val="minor"/>
    </font>
    <font>
      <sz val="13"/>
      <color rgb="FF0033CC"/>
      <name val="Calibri"/>
      <family val="2"/>
      <scheme val="minor"/>
    </font>
    <font>
      <sz val="10"/>
      <color theme="3" tint="0.39997558519241921"/>
      <name val="Calibri"/>
      <family val="2"/>
      <scheme val="minor"/>
    </font>
    <font>
      <b/>
      <sz val="11"/>
      <color theme="8" tint="-0.499984740745262"/>
      <name val="Calibri"/>
      <family val="2"/>
      <scheme val="minor"/>
    </font>
    <font>
      <b/>
      <sz val="18"/>
      <name val="Lucida Handwriting"/>
      <family val="4"/>
    </font>
    <font>
      <b/>
      <sz val="8"/>
      <color theme="1" tint="0.499984740745262"/>
      <name val="Calibri"/>
      <family val="2"/>
      <scheme val="minor"/>
    </font>
    <font>
      <sz val="10"/>
      <name val="Calibri"/>
      <family val="2"/>
    </font>
    <font>
      <b/>
      <sz val="11"/>
      <color rgb="FF0066CC"/>
      <name val="Calibri"/>
      <family val="2"/>
      <scheme val="minor"/>
    </font>
    <font>
      <sz val="9"/>
      <color rgb="FF0066CC"/>
      <name val="Calibri"/>
      <family val="2"/>
      <scheme val="minor"/>
    </font>
    <font>
      <sz val="11"/>
      <color rgb="FFC00000"/>
      <name val="Calibri"/>
      <family val="2"/>
      <scheme val="minor"/>
    </font>
    <font>
      <b/>
      <sz val="9"/>
      <color theme="1"/>
      <name val="Calibri"/>
      <family val="2"/>
      <scheme val="minor"/>
    </font>
    <font>
      <b/>
      <sz val="8"/>
      <color theme="1"/>
      <name val="Calibri"/>
      <family val="2"/>
      <scheme val="minor"/>
    </font>
    <font>
      <sz val="8"/>
      <name val="Calibri"/>
      <family val="2"/>
    </font>
    <font>
      <b/>
      <sz val="11"/>
      <color indexed="8"/>
      <name val="Calibri"/>
      <family val="2"/>
      <scheme val="minor"/>
    </font>
    <font>
      <sz val="10"/>
      <color theme="9" tint="-0.499984740745262"/>
      <name val="Calibri"/>
      <family val="2"/>
      <scheme val="minor"/>
    </font>
    <font>
      <b/>
      <sz val="22"/>
      <name val="Lucida Handwriting"/>
      <family val="4"/>
    </font>
    <font>
      <b/>
      <sz val="22"/>
      <name val="Lucida Calligraphy"/>
      <family val="4"/>
    </font>
    <font>
      <sz val="20"/>
      <color rgb="FF0000FF"/>
      <name val="Lucida Calligraphy"/>
      <family val="4"/>
    </font>
    <font>
      <b/>
      <sz val="48"/>
      <name val="Calibri"/>
      <family val="2"/>
      <scheme val="minor"/>
    </font>
    <font>
      <b/>
      <sz val="14"/>
      <color theme="9" tint="-0.249977111117893"/>
      <name val="Calibri"/>
      <family val="2"/>
      <scheme val="minor"/>
    </font>
    <font>
      <b/>
      <sz val="16"/>
      <name val="Times New Roman"/>
      <family val="1"/>
    </font>
    <font>
      <b/>
      <sz val="16"/>
      <color rgb="FFFFFF00"/>
      <name val="Arial"/>
      <family val="2"/>
    </font>
    <font>
      <sz val="16"/>
      <name val="Arial"/>
      <family val="2"/>
    </font>
    <font>
      <u/>
      <sz val="14"/>
      <color theme="10"/>
      <name val="Calibri"/>
      <family val="2"/>
      <scheme val="minor"/>
    </font>
    <font>
      <sz val="12"/>
      <name val="Times New Roman"/>
      <family val="1"/>
    </font>
    <font>
      <b/>
      <sz val="12"/>
      <name val="Times New Roman"/>
      <family val="1"/>
    </font>
    <font>
      <b/>
      <sz val="13.5"/>
      <name val="Times New Roman"/>
      <family val="1"/>
    </font>
    <font>
      <sz val="13.5"/>
      <name val="Times New Roman"/>
      <family val="1"/>
    </font>
    <font>
      <sz val="14"/>
      <name val="Times New Roman"/>
      <family val="1"/>
    </font>
    <font>
      <sz val="10"/>
      <color rgb="FF548235"/>
      <name val="Calibri"/>
      <family val="2"/>
      <scheme val="minor"/>
    </font>
    <font>
      <sz val="11"/>
      <color theme="4"/>
      <name val="Calibri"/>
      <family val="2"/>
      <scheme val="minor"/>
    </font>
    <font>
      <b/>
      <sz val="11"/>
      <color rgb="FF7030A0"/>
      <name val="Calibri"/>
      <family val="2"/>
      <scheme val="minor"/>
    </font>
    <font>
      <sz val="9"/>
      <color theme="1"/>
      <name val="Calibri"/>
      <family val="2"/>
      <scheme val="minor"/>
    </font>
    <font>
      <sz val="8"/>
      <color theme="1"/>
      <name val="Calibri"/>
      <family val="2"/>
      <scheme val="minor"/>
    </font>
    <font>
      <sz val="11"/>
      <color theme="1" tint="0.499984740745262"/>
      <name val="Calibri"/>
      <family val="2"/>
      <scheme val="minor"/>
    </font>
    <font>
      <sz val="8"/>
      <color theme="1" tint="0.499984740745262"/>
      <name val="Calibri"/>
      <family val="2"/>
      <scheme val="minor"/>
    </font>
    <font>
      <sz val="26"/>
      <name val="Calibri"/>
      <family val="2"/>
      <scheme val="minor"/>
    </font>
    <font>
      <b/>
      <sz val="16"/>
      <color rgb="FF7030A0"/>
      <name val="Calibri"/>
      <family val="2"/>
      <scheme val="minor"/>
    </font>
    <font>
      <sz val="11"/>
      <color theme="0" tint="-0.499984740745262"/>
      <name val="Calibri"/>
      <family val="2"/>
      <scheme val="minor"/>
    </font>
    <font>
      <b/>
      <sz val="16"/>
      <color rgb="FF800080"/>
      <name val="Calibri"/>
      <family val="2"/>
      <scheme val="minor"/>
    </font>
    <font>
      <sz val="16"/>
      <color indexed="8"/>
      <name val="Calibri"/>
      <family val="2"/>
      <scheme val="minor"/>
    </font>
    <font>
      <sz val="14"/>
      <name val="Segoe Print"/>
    </font>
    <font>
      <b/>
      <i/>
      <sz val="14"/>
      <name val="Calibri"/>
      <family val="2"/>
      <scheme val="minor"/>
    </font>
    <font>
      <sz val="20"/>
      <color rgb="FF0000FF"/>
      <name val="Calibri"/>
      <family val="2"/>
      <scheme val="minor"/>
    </font>
    <font>
      <sz val="11"/>
      <color theme="4" tint="0.39997558519241921"/>
      <name val="Calibri"/>
      <family val="2"/>
      <scheme val="minor"/>
    </font>
    <font>
      <b/>
      <sz val="14"/>
      <color rgb="FF7030A0"/>
      <name val="Calibri"/>
      <family val="2"/>
      <scheme val="minor"/>
    </font>
    <font>
      <sz val="11"/>
      <color rgb="FF0070C0"/>
      <name val="Calibri"/>
      <family val="2"/>
      <scheme val="minor"/>
    </font>
    <font>
      <sz val="11"/>
      <color theme="1"/>
      <name val="Segoe Print"/>
    </font>
    <font>
      <sz val="26"/>
      <color theme="7" tint="-0.249977111117893"/>
      <name val="Calibri"/>
      <family val="2"/>
      <scheme val="minor"/>
    </font>
    <font>
      <b/>
      <sz val="22"/>
      <color theme="9" tint="-0.249977111117893"/>
      <name val="Calibri"/>
      <family val="2"/>
      <scheme val="minor"/>
    </font>
    <font>
      <b/>
      <sz val="10"/>
      <color theme="9" tint="-0.499984740745262"/>
      <name val="Calibri"/>
      <family val="2"/>
      <scheme val="minor"/>
    </font>
    <font>
      <b/>
      <sz val="10"/>
      <color theme="5" tint="-0.249977111117893"/>
      <name val="Calibri"/>
      <family val="2"/>
      <scheme val="minor"/>
    </font>
    <font>
      <sz val="18"/>
      <color rgb="FF0070C0"/>
      <name val="Calibri"/>
      <family val="2"/>
      <scheme val="minor"/>
    </font>
    <font>
      <b/>
      <sz val="10"/>
      <color theme="1"/>
      <name val="Calibri"/>
      <family val="2"/>
      <scheme val="minor"/>
    </font>
    <font>
      <sz val="11"/>
      <color theme="10"/>
      <name val="Calibri"/>
      <family val="2"/>
      <scheme val="minor"/>
    </font>
    <font>
      <sz val="18"/>
      <color theme="1"/>
      <name val="Calibri"/>
      <family val="2"/>
      <scheme val="minor"/>
    </font>
    <font>
      <b/>
      <sz val="11"/>
      <color rgb="FF800000"/>
      <name val="Calibri"/>
      <family val="2"/>
      <scheme val="minor"/>
    </font>
    <font>
      <sz val="10"/>
      <color theme="1" tint="0.499984740745262"/>
      <name val="Calibri"/>
      <family val="2"/>
      <scheme val="minor"/>
    </font>
    <font>
      <sz val="11"/>
      <color theme="1" tint="0.34998626667073579"/>
      <name val="Calibri"/>
      <family val="2"/>
      <scheme val="minor"/>
    </font>
    <font>
      <b/>
      <sz val="10"/>
      <color rgb="FF7030A0"/>
      <name val="Calibri"/>
      <family val="2"/>
      <scheme val="minor"/>
    </font>
    <font>
      <b/>
      <sz val="10"/>
      <color theme="9" tint="-0.249977111117893"/>
      <name val="Calibri"/>
      <family val="2"/>
      <scheme val="minor"/>
    </font>
    <font>
      <sz val="10"/>
      <color rgb="FF808080"/>
      <name val="Calibri"/>
      <family val="2"/>
      <scheme val="minor"/>
    </font>
    <font>
      <sz val="11"/>
      <color rgb="FF800000"/>
      <name val="Calibri"/>
      <family val="2"/>
      <scheme val="minor"/>
    </font>
    <font>
      <b/>
      <sz val="12"/>
      <color rgb="FF800000"/>
      <name val="Calibri"/>
      <family val="2"/>
      <scheme val="minor"/>
    </font>
    <font>
      <sz val="8"/>
      <color rgb="FF808080"/>
      <name val="Calibri"/>
      <family val="2"/>
      <scheme val="minor"/>
    </font>
    <font>
      <b/>
      <sz val="10"/>
      <color rgb="FF0000FF"/>
      <name val="Calibri"/>
      <family val="2"/>
      <scheme val="minor"/>
    </font>
    <font>
      <sz val="10"/>
      <color rgb="FF7030A0"/>
      <name val="Calibri"/>
      <family val="2"/>
      <scheme val="minor"/>
    </font>
    <font>
      <b/>
      <sz val="12"/>
      <color rgb="FF7030A0"/>
      <name val="Calibri"/>
      <family val="2"/>
      <scheme val="minor"/>
    </font>
    <font>
      <sz val="11"/>
      <color indexed="10"/>
      <name val="Calibri"/>
      <family val="2"/>
      <scheme val="minor"/>
    </font>
    <font>
      <sz val="11"/>
      <color indexed="12"/>
      <name val="Calibri"/>
      <family val="2"/>
      <scheme val="minor"/>
    </font>
    <font>
      <b/>
      <sz val="11"/>
      <color indexed="12"/>
      <name val="Calibri"/>
      <family val="2"/>
      <scheme val="minor"/>
    </font>
    <font>
      <b/>
      <sz val="10"/>
      <color rgb="FF0070C0"/>
      <name val="Calibri"/>
      <family val="2"/>
      <scheme val="minor"/>
    </font>
    <font>
      <b/>
      <sz val="12"/>
      <color indexed="10"/>
      <name val="Calibri"/>
      <family val="2"/>
      <scheme val="minor"/>
    </font>
    <font>
      <b/>
      <sz val="16"/>
      <color rgb="FF0070C0"/>
      <name val="Calibri"/>
      <family val="2"/>
      <scheme val="minor"/>
    </font>
    <font>
      <b/>
      <sz val="14"/>
      <color theme="0" tint="-0.34998626667073579"/>
      <name val="Calibri"/>
      <family val="2"/>
      <scheme val="minor"/>
    </font>
    <font>
      <b/>
      <sz val="10"/>
      <color indexed="56"/>
      <name val="Calibri"/>
      <family val="2"/>
      <scheme val="minor"/>
    </font>
    <font>
      <b/>
      <sz val="11"/>
      <color indexed="56"/>
      <name val="Calibri"/>
      <family val="2"/>
      <scheme val="minor"/>
    </font>
    <font>
      <b/>
      <u/>
      <sz val="12"/>
      <color theme="10"/>
      <name val="Calibri"/>
      <family val="2"/>
      <scheme val="minor"/>
    </font>
    <font>
      <b/>
      <sz val="14"/>
      <color theme="7" tint="-0.499984740745262"/>
      <name val="Calibri"/>
      <family val="2"/>
      <scheme val="minor"/>
    </font>
    <font>
      <sz val="36"/>
      <color theme="0"/>
      <name val="Calibri"/>
      <family val="2"/>
      <scheme val="minor"/>
    </font>
    <font>
      <sz val="16"/>
      <color theme="0" tint="-0.249977111117893"/>
      <name val="Calibri"/>
      <family val="2"/>
      <scheme val="minor"/>
    </font>
    <font>
      <sz val="16"/>
      <color indexed="8"/>
      <name val="Times New Roman"/>
      <family val="1"/>
    </font>
    <font>
      <u/>
      <sz val="16"/>
      <color indexed="12"/>
      <name val="Arial"/>
      <family val="2"/>
    </font>
    <font>
      <sz val="16"/>
      <color indexed="27"/>
      <name val="Calibri"/>
      <family val="2"/>
      <scheme val="minor"/>
    </font>
    <font>
      <sz val="16"/>
      <color indexed="40"/>
      <name val="Calibri"/>
      <family val="2"/>
      <scheme val="minor"/>
    </font>
    <font>
      <sz val="16"/>
      <color indexed="12"/>
      <name val="Calibri"/>
      <family val="2"/>
      <scheme val="minor"/>
    </font>
    <font>
      <sz val="16"/>
      <color indexed="21"/>
      <name val="Calibri"/>
      <family val="2"/>
      <scheme val="minor"/>
    </font>
    <font>
      <sz val="16"/>
      <color indexed="16"/>
      <name val="Calibri"/>
      <family val="2"/>
      <scheme val="minor"/>
    </font>
    <font>
      <sz val="16"/>
      <color indexed="20"/>
      <name val="Calibri"/>
      <family val="2"/>
      <scheme val="minor"/>
    </font>
    <font>
      <sz val="16"/>
      <color indexed="15"/>
      <name val="Calibri"/>
      <family val="2"/>
      <scheme val="minor"/>
    </font>
    <font>
      <sz val="16"/>
      <color indexed="13"/>
      <name val="Calibri"/>
      <family val="2"/>
      <scheme val="minor"/>
    </font>
    <font>
      <sz val="16"/>
      <color indexed="14"/>
      <name val="Calibri"/>
      <family val="2"/>
      <scheme val="minor"/>
    </font>
    <font>
      <sz val="16"/>
      <color indexed="18"/>
      <name val="Calibri"/>
      <family val="2"/>
      <scheme val="minor"/>
    </font>
    <font>
      <sz val="16"/>
      <color indexed="31"/>
      <name val="Calibri"/>
      <family val="2"/>
      <scheme val="minor"/>
    </font>
    <font>
      <sz val="16"/>
      <color indexed="30"/>
      <name val="Calibri"/>
      <family val="2"/>
      <scheme val="minor"/>
    </font>
    <font>
      <sz val="16"/>
      <color indexed="29"/>
      <name val="Calibri"/>
      <family val="2"/>
      <scheme val="minor"/>
    </font>
    <font>
      <sz val="16"/>
      <color indexed="28"/>
      <name val="Calibri"/>
      <family val="2"/>
      <scheme val="minor"/>
    </font>
    <font>
      <sz val="16"/>
      <color indexed="25"/>
      <name val="Calibri"/>
      <family val="2"/>
      <scheme val="minor"/>
    </font>
    <font>
      <sz val="16"/>
      <color indexed="24"/>
      <name val="Calibri"/>
      <family val="2"/>
      <scheme val="minor"/>
    </font>
    <font>
      <sz val="16"/>
      <color indexed="23"/>
      <name val="Calibri"/>
      <family val="2"/>
      <scheme val="minor"/>
    </font>
    <font>
      <sz val="16"/>
      <color indexed="22"/>
      <name val="Calibri"/>
      <family val="2"/>
      <scheme val="minor"/>
    </font>
    <font>
      <sz val="16"/>
      <color indexed="19"/>
      <name val="Calibri"/>
      <family val="2"/>
      <scheme val="minor"/>
    </font>
    <font>
      <sz val="16"/>
      <color indexed="17"/>
      <name val="Calibri"/>
      <family val="2"/>
      <scheme val="minor"/>
    </font>
    <font>
      <b/>
      <sz val="16"/>
      <color indexed="8"/>
      <name val="Calibri"/>
      <family val="2"/>
      <scheme val="minor"/>
    </font>
    <font>
      <sz val="16"/>
      <color indexed="11"/>
      <name val="Calibri"/>
      <family val="2"/>
      <scheme val="minor"/>
    </font>
    <font>
      <sz val="16"/>
      <color indexed="10"/>
      <name val="Calibri"/>
      <family val="2"/>
      <scheme val="minor"/>
    </font>
    <font>
      <sz val="16"/>
      <color indexed="9"/>
      <name val="Calibri"/>
      <family val="2"/>
      <scheme val="minor"/>
    </font>
    <font>
      <b/>
      <sz val="16"/>
      <color indexed="12"/>
      <name val="Calibri"/>
      <family val="2"/>
      <scheme val="minor"/>
    </font>
    <font>
      <b/>
      <sz val="16"/>
      <color indexed="17"/>
      <name val="Calibri"/>
      <family val="2"/>
      <scheme val="minor"/>
    </font>
    <font>
      <i/>
      <sz val="16"/>
      <color indexed="8"/>
      <name val="Calibri"/>
      <family val="2"/>
      <scheme val="minor"/>
    </font>
    <font>
      <sz val="22"/>
      <name val="Verdana"/>
      <family val="2"/>
    </font>
    <font>
      <u/>
      <sz val="22"/>
      <color theme="10"/>
      <name val="Calibri"/>
      <family val="2"/>
      <scheme val="minor"/>
    </font>
    <font>
      <sz val="22"/>
      <name val="Arial"/>
      <family val="2"/>
    </font>
    <font>
      <sz val="18"/>
      <name val="Verdana"/>
      <family val="2"/>
    </font>
    <font>
      <i/>
      <sz val="14"/>
      <name val="Verdana"/>
      <family val="2"/>
    </font>
    <font>
      <b/>
      <sz val="22"/>
      <name val="Calibri"/>
      <family val="2"/>
      <scheme val="minor"/>
    </font>
    <font>
      <sz val="26"/>
      <color rgb="FFFF0000"/>
      <name val="Calibri"/>
      <family val="2"/>
      <scheme val="minor"/>
    </font>
    <font>
      <sz val="26"/>
      <color theme="1"/>
      <name val="Calibri"/>
      <family val="2"/>
      <scheme val="minor"/>
    </font>
    <font>
      <sz val="26"/>
      <color rgb="FF007940"/>
      <name val="Calibri"/>
      <family val="2"/>
      <scheme val="minor"/>
    </font>
    <font>
      <sz val="26"/>
      <color rgb="FF4040FF"/>
      <name val="Calibri"/>
      <family val="2"/>
      <scheme val="minor"/>
    </font>
    <font>
      <sz val="26"/>
      <color rgb="FFA000C0"/>
      <name val="Calibri"/>
      <family val="2"/>
      <scheme val="minor"/>
    </font>
    <font>
      <sz val="26"/>
      <color rgb="FFFF8000"/>
      <name val="Calibri"/>
      <family val="2"/>
      <scheme val="minor"/>
    </font>
    <font>
      <sz val="26"/>
      <color rgb="FFFFFF00"/>
      <name val="Calibri"/>
      <family val="2"/>
      <scheme val="minor"/>
    </font>
    <font>
      <sz val="22"/>
      <name val="Calibri"/>
      <family val="2"/>
      <scheme val="minor"/>
    </font>
    <font>
      <sz val="16"/>
      <color theme="1"/>
      <name val="Verdana"/>
      <family val="2"/>
    </font>
    <font>
      <b/>
      <sz val="16"/>
      <color theme="1"/>
      <name val="Verdana"/>
      <family val="2"/>
    </font>
    <font>
      <u/>
      <sz val="16"/>
      <color theme="10"/>
      <name val="Verdana"/>
      <family val="2"/>
    </font>
    <font>
      <u/>
      <sz val="20"/>
      <color theme="10"/>
      <name val="Calibri"/>
      <family val="2"/>
      <scheme val="minor"/>
    </font>
    <font>
      <sz val="20"/>
      <name val="Arial"/>
      <family val="2"/>
    </font>
    <font>
      <sz val="22"/>
      <color rgb="FF0000FF"/>
      <name val="Verdana"/>
      <family val="2"/>
    </font>
    <font>
      <b/>
      <sz val="22"/>
      <color rgb="FFC00000"/>
      <name val="Verdana"/>
      <family val="2"/>
    </font>
    <font>
      <sz val="18"/>
      <color rgb="FFFF0000"/>
      <name val="Calibri"/>
      <family val="2"/>
      <scheme val="minor"/>
    </font>
    <font>
      <b/>
      <sz val="18"/>
      <color rgb="FF0000FF"/>
      <name val="Calibri"/>
      <family val="2"/>
      <scheme val="minor"/>
    </font>
    <font>
      <sz val="18"/>
      <color theme="0" tint="-0.249977111117893"/>
      <name val="Calibri"/>
      <family val="2"/>
      <scheme val="minor"/>
    </font>
    <font>
      <b/>
      <sz val="26"/>
      <color rgb="FFFF0000"/>
      <name val="Calibri"/>
      <family val="2"/>
      <scheme val="minor"/>
    </font>
    <font>
      <b/>
      <sz val="22"/>
      <color rgb="FFFF0000"/>
      <name val="Verdana"/>
      <family val="2"/>
    </font>
    <font>
      <u/>
      <sz val="18"/>
      <color theme="10"/>
      <name val="Calibri"/>
      <family val="2"/>
      <scheme val="minor"/>
    </font>
    <font>
      <i/>
      <sz val="18"/>
      <name val="Verdana"/>
      <family val="2"/>
    </font>
    <font>
      <b/>
      <sz val="22"/>
      <color rgb="FF0000FF"/>
      <name val="Verdana"/>
      <family val="2"/>
    </font>
    <font>
      <sz val="22"/>
      <color theme="0"/>
      <name val="Verdana"/>
      <family val="2"/>
    </font>
    <font>
      <i/>
      <sz val="16"/>
      <name val="Calibri"/>
      <family val="2"/>
    </font>
    <font>
      <i/>
      <sz val="14"/>
      <name val="Calibri"/>
      <family val="2"/>
    </font>
    <font>
      <b/>
      <sz val="20"/>
      <color rgb="FFFFFF00"/>
      <name val="Arial"/>
      <family val="2"/>
    </font>
    <font>
      <sz val="18"/>
      <color rgb="FF7030A0"/>
      <name val="Arial"/>
      <family val="2"/>
    </font>
    <font>
      <sz val="20"/>
      <color theme="0"/>
      <name val="Verdana"/>
      <family val="2"/>
    </font>
    <font>
      <b/>
      <sz val="22"/>
      <color rgb="FF92D050"/>
      <name val="Verdana"/>
      <family val="2"/>
    </font>
    <font>
      <sz val="24"/>
      <color theme="0"/>
      <name val="Arial"/>
      <family val="2"/>
    </font>
    <font>
      <sz val="22"/>
      <color theme="0"/>
      <name val="Calibri"/>
      <family val="2"/>
      <scheme val="minor"/>
    </font>
    <font>
      <sz val="18"/>
      <color theme="1"/>
      <name val="Verdana"/>
      <family val="2"/>
    </font>
    <font>
      <sz val="18"/>
      <color theme="0"/>
      <name val="Verdana"/>
      <family val="2"/>
    </font>
    <font>
      <sz val="22"/>
      <color theme="0" tint="-0.499984740745262"/>
      <name val="Calibri"/>
      <family val="2"/>
      <scheme val="minor"/>
    </font>
    <font>
      <sz val="8"/>
      <color indexed="53"/>
      <name val="Arial"/>
      <family val="2"/>
    </font>
    <font>
      <b/>
      <sz val="18"/>
      <color theme="9" tint="-0.249977111117893"/>
      <name val="Verdana"/>
      <family val="2"/>
    </font>
    <font>
      <b/>
      <sz val="18"/>
      <color theme="1"/>
      <name val="Verdana"/>
      <family val="2"/>
    </font>
    <font>
      <u/>
      <sz val="22"/>
      <color theme="10"/>
      <name val="Verdana"/>
      <family val="2"/>
    </font>
    <font>
      <b/>
      <u/>
      <sz val="16"/>
      <color theme="10"/>
      <name val="Calibri"/>
      <family val="2"/>
      <scheme val="minor"/>
    </font>
    <font>
      <b/>
      <sz val="18"/>
      <color rgb="FFFFFF00"/>
      <name val="Arial"/>
      <family val="2"/>
    </font>
    <font>
      <b/>
      <sz val="28"/>
      <color rgb="FFFFFF00"/>
      <name val="Calibri"/>
      <family val="2"/>
      <scheme val="minor"/>
    </font>
    <font>
      <sz val="18"/>
      <color theme="0"/>
      <name val="Arial"/>
      <family val="2"/>
    </font>
    <font>
      <i/>
      <sz val="14"/>
      <color theme="0"/>
      <name val="Verdana"/>
      <family val="2"/>
    </font>
    <font>
      <b/>
      <sz val="14"/>
      <color rgb="FF92D050"/>
      <name val="Arial"/>
      <family val="2"/>
    </font>
    <font>
      <b/>
      <u/>
      <sz val="14"/>
      <color indexed="12"/>
      <name val="Calibri"/>
      <family val="2"/>
      <scheme val="minor"/>
    </font>
    <font>
      <b/>
      <u/>
      <sz val="14"/>
      <color indexed="12"/>
      <name val="Arial"/>
      <family val="2"/>
    </font>
    <font>
      <sz val="22"/>
      <color rgb="FFFFFF00"/>
      <name val="Verdana"/>
      <family val="2"/>
    </font>
    <font>
      <sz val="12"/>
      <color rgb="FFFFFF00"/>
      <name val="Verdana"/>
      <family val="2"/>
    </font>
    <font>
      <u/>
      <sz val="12"/>
      <color indexed="12"/>
      <name val="Calibri"/>
      <family val="2"/>
      <scheme val="minor"/>
    </font>
    <font>
      <b/>
      <sz val="9"/>
      <color theme="0"/>
      <name val="Calibri"/>
      <family val="2"/>
      <scheme val="minor"/>
    </font>
    <font>
      <sz val="12"/>
      <color rgb="FF202124"/>
      <name val="Calibri"/>
      <family val="2"/>
      <scheme val="minor"/>
    </font>
    <font>
      <b/>
      <sz val="12"/>
      <color rgb="FF202124"/>
      <name val="Calibri"/>
      <family val="2"/>
      <scheme val="minor"/>
    </font>
    <font>
      <sz val="18"/>
      <color rgb="FF00B050"/>
      <name val="Calibri"/>
      <family val="2"/>
      <scheme val="minor"/>
    </font>
    <font>
      <sz val="22"/>
      <color rgb="FF00B050"/>
      <name val="Calibri"/>
      <family val="2"/>
      <scheme val="minor"/>
    </font>
    <font>
      <b/>
      <sz val="28"/>
      <name val="Calibri"/>
      <family val="2"/>
      <scheme val="minor"/>
    </font>
    <font>
      <b/>
      <sz val="16"/>
      <color theme="0"/>
      <name val="Arial"/>
      <family val="2"/>
    </font>
    <font>
      <sz val="9"/>
      <color theme="0" tint="-0.34998626667073579"/>
      <name val="Calibri"/>
      <family val="2"/>
      <scheme val="minor"/>
    </font>
    <font>
      <sz val="9"/>
      <color theme="1" tint="0.34998626667073579"/>
      <name val="Calibri"/>
      <family val="2"/>
      <scheme val="minor"/>
    </font>
    <font>
      <i/>
      <sz val="8"/>
      <color rgb="FFFF0000"/>
      <name val="Calibri"/>
      <family val="2"/>
      <scheme val="minor"/>
    </font>
    <font>
      <i/>
      <sz val="8"/>
      <color theme="0"/>
      <name val="Calibri"/>
      <family val="2"/>
      <scheme val="minor"/>
    </font>
    <font>
      <sz val="8"/>
      <color theme="5" tint="0.39997558519241921"/>
      <name val="Calibri"/>
      <family val="2"/>
      <scheme val="minor"/>
    </font>
    <font>
      <b/>
      <sz val="22"/>
      <color theme="0"/>
      <name val="Calibri"/>
      <family val="2"/>
      <scheme val="minor"/>
    </font>
    <font>
      <b/>
      <sz val="24"/>
      <color theme="0"/>
      <name val="Calibri"/>
      <family val="2"/>
      <scheme val="minor"/>
    </font>
    <font>
      <b/>
      <sz val="11"/>
      <color theme="5" tint="-0.249977111117893"/>
      <name val="Calibri"/>
      <family val="2"/>
      <scheme val="minor"/>
    </font>
    <font>
      <sz val="8"/>
      <color rgb="FF0000FF"/>
      <name val="Calibri"/>
      <family val="2"/>
      <scheme val="minor"/>
    </font>
    <font>
      <sz val="14"/>
      <color rgb="FFC00000"/>
      <name val="Calibri"/>
      <family val="2"/>
      <scheme val="minor"/>
    </font>
    <font>
      <b/>
      <sz val="8"/>
      <color theme="0" tint="-0.34998626667073579"/>
      <name val="Calibri"/>
      <family val="2"/>
      <scheme val="minor"/>
    </font>
    <font>
      <sz val="8"/>
      <color rgb="FFC00000"/>
      <name val="Calibri"/>
      <family val="2"/>
      <scheme val="minor"/>
    </font>
    <font>
      <b/>
      <sz val="12"/>
      <color theme="1" tint="0.34998626667073579"/>
      <name val="Calibri"/>
      <family val="2"/>
      <scheme val="minor"/>
    </font>
    <font>
      <sz val="14"/>
      <color rgb="FFFF0000"/>
      <name val="Calibri"/>
      <family val="2"/>
      <scheme val="minor"/>
    </font>
    <font>
      <b/>
      <sz val="9"/>
      <color rgb="FF0000FF"/>
      <name val="Calibri"/>
      <family val="2"/>
      <scheme val="minor"/>
    </font>
    <font>
      <sz val="10"/>
      <color rgb="FF806000"/>
      <name val="Calibri"/>
      <family val="2"/>
      <scheme val="minor"/>
    </font>
    <font>
      <sz val="10"/>
      <color rgb="FFE2AC00"/>
      <name val="Calibri"/>
      <family val="2"/>
      <scheme val="minor"/>
    </font>
    <font>
      <sz val="10"/>
      <color rgb="FFBF8F00"/>
      <name val="Calibri"/>
      <family val="2"/>
      <scheme val="minor"/>
    </font>
    <font>
      <sz val="14"/>
      <color theme="9" tint="-0.499984740745262"/>
      <name val="Calibri"/>
      <family val="2"/>
      <scheme val="minor"/>
    </font>
    <font>
      <b/>
      <sz val="11"/>
      <color indexed="10"/>
      <name val="Calibri"/>
      <family val="2"/>
      <scheme val="minor"/>
    </font>
    <font>
      <b/>
      <u/>
      <sz val="18"/>
      <color rgb="FF20759D"/>
      <name val="Arial"/>
      <family val="2"/>
    </font>
    <font>
      <b/>
      <sz val="10"/>
      <color theme="0"/>
      <name val="Arial"/>
      <family val="2"/>
    </font>
    <font>
      <b/>
      <sz val="22"/>
      <name val="Arial"/>
      <family val="2"/>
    </font>
    <font>
      <b/>
      <sz val="16"/>
      <name val="Arial"/>
      <family val="2"/>
    </font>
    <font>
      <b/>
      <sz val="24"/>
      <name val="Arial"/>
      <family val="2"/>
    </font>
    <font>
      <b/>
      <sz val="18"/>
      <name val="Arial"/>
      <family val="2"/>
    </font>
    <font>
      <b/>
      <sz val="26"/>
      <name val="Arial"/>
      <family val="2"/>
    </font>
    <font>
      <b/>
      <sz val="20"/>
      <color theme="8" tint="-0.249977111117893"/>
      <name val="Calibri"/>
      <family val="2"/>
      <scheme val="minor"/>
    </font>
    <font>
      <b/>
      <sz val="16"/>
      <color theme="8" tint="-0.249977111117893"/>
      <name val="Wingdings 3"/>
      <family val="1"/>
      <charset val="2"/>
    </font>
    <font>
      <b/>
      <sz val="20"/>
      <color theme="8" tint="-0.249977111117893"/>
      <name val="Arial"/>
      <family val="2"/>
    </font>
    <font>
      <b/>
      <sz val="20"/>
      <name val="Arial"/>
      <family val="2"/>
    </font>
    <font>
      <b/>
      <sz val="20"/>
      <color rgb="FFFF0000"/>
      <name val="Calibri"/>
      <family val="2"/>
      <scheme val="minor"/>
    </font>
    <font>
      <b/>
      <sz val="16"/>
      <color rgb="FFFF0000"/>
      <name val="Wingdings 3"/>
      <family val="1"/>
      <charset val="2"/>
    </font>
    <font>
      <b/>
      <sz val="20"/>
      <color rgb="FFFF0000"/>
      <name val="Arial"/>
      <family val="2"/>
    </font>
    <font>
      <sz val="14"/>
      <color indexed="12"/>
      <name val="Arial"/>
      <family val="2"/>
    </font>
    <font>
      <b/>
      <sz val="14"/>
      <name val="Arial"/>
      <family val="2"/>
    </font>
    <font>
      <b/>
      <sz val="20"/>
      <color theme="9" tint="-0.499984740745262"/>
      <name val="Calibri"/>
      <family val="2"/>
      <scheme val="minor"/>
    </font>
    <font>
      <b/>
      <sz val="16"/>
      <color theme="9" tint="-0.499984740745262"/>
      <name val="Wingdings 3"/>
      <family val="1"/>
      <charset val="2"/>
    </font>
    <font>
      <b/>
      <sz val="16"/>
      <color theme="9" tint="-0.499984740745262"/>
      <name val="Arial"/>
      <family val="2"/>
    </font>
    <font>
      <sz val="14"/>
      <name val="Arial"/>
      <family val="2"/>
    </font>
    <font>
      <b/>
      <sz val="14"/>
      <color theme="0"/>
      <name val="Arial"/>
      <family val="2"/>
    </font>
    <font>
      <b/>
      <sz val="14"/>
      <color theme="5" tint="-0.249977111117893"/>
      <name val="Arial"/>
      <family val="2"/>
    </font>
    <font>
      <b/>
      <i/>
      <sz val="14"/>
      <color theme="4" tint="-0.249977111117893"/>
      <name val="Calibri"/>
      <family val="2"/>
      <scheme val="minor"/>
    </font>
    <font>
      <b/>
      <sz val="14"/>
      <color theme="4" tint="-0.249977111117893"/>
      <name val="Calibri"/>
      <family val="2"/>
      <scheme val="minor"/>
    </font>
    <font>
      <sz val="12"/>
      <name val="Arial"/>
      <family val="2"/>
    </font>
    <font>
      <b/>
      <sz val="18"/>
      <color theme="0"/>
      <name val="Arial"/>
      <family val="2"/>
    </font>
    <font>
      <i/>
      <sz val="12"/>
      <name val="Arial"/>
      <family val="2"/>
    </font>
    <font>
      <b/>
      <sz val="12"/>
      <color rgb="FFFF0000"/>
      <name val="Arial"/>
      <family val="2"/>
    </font>
    <font>
      <b/>
      <sz val="12"/>
      <color theme="1"/>
      <name val="Arial"/>
      <family val="2"/>
    </font>
    <font>
      <b/>
      <i/>
      <sz val="14"/>
      <name val="Arial"/>
      <family val="2"/>
    </font>
    <font>
      <b/>
      <sz val="14"/>
      <color rgb="FF0070C0"/>
      <name val="Arial"/>
      <family val="2"/>
    </font>
    <font>
      <b/>
      <sz val="14"/>
      <color theme="1"/>
      <name val="Arial"/>
      <family val="2"/>
    </font>
    <font>
      <b/>
      <sz val="14"/>
      <color theme="9" tint="-0.249977111117893"/>
      <name val="Arial"/>
      <family val="2"/>
    </font>
    <font>
      <sz val="12"/>
      <color theme="7" tint="-0.249977111117893"/>
      <name val="Calibri"/>
      <family val="2"/>
      <scheme val="minor"/>
    </font>
    <font>
      <b/>
      <sz val="14"/>
      <color theme="8" tint="-0.249977111117893"/>
      <name val="Calibri"/>
      <family val="2"/>
      <scheme val="minor"/>
    </font>
    <font>
      <sz val="12"/>
      <color theme="8" tint="-0.499984740745262"/>
      <name val="Calibri"/>
      <family val="2"/>
      <scheme val="minor"/>
    </font>
    <font>
      <b/>
      <i/>
      <sz val="12"/>
      <color rgb="FFC00000"/>
      <name val="Calibri"/>
      <family val="2"/>
      <scheme val="minor"/>
    </font>
    <font>
      <i/>
      <sz val="14"/>
      <name val="Arial"/>
      <family val="2"/>
    </font>
    <font>
      <b/>
      <sz val="16"/>
      <color theme="5" tint="-0.249977111117893"/>
      <name val="Arial"/>
      <family val="2"/>
    </font>
    <font>
      <sz val="9"/>
      <name val="Arial"/>
      <family val="2"/>
    </font>
    <font>
      <b/>
      <sz val="12"/>
      <color theme="0"/>
      <name val="Arial"/>
      <family val="2"/>
    </font>
    <font>
      <b/>
      <sz val="14"/>
      <color theme="8" tint="-0.499984740745262"/>
      <name val="Calibri"/>
      <family val="2"/>
      <scheme val="minor"/>
    </font>
    <font>
      <sz val="10"/>
      <color indexed="10"/>
      <name val="Arial"/>
      <family val="2"/>
    </font>
    <font>
      <b/>
      <sz val="14"/>
      <color indexed="10"/>
      <name val="Arial"/>
      <family val="2"/>
    </font>
    <font>
      <b/>
      <sz val="14"/>
      <color rgb="FF0000FF"/>
      <name val="Arial"/>
      <family val="2"/>
    </font>
    <font>
      <sz val="8"/>
      <color indexed="10"/>
      <name val="Arial"/>
      <family val="2"/>
    </font>
    <font>
      <b/>
      <sz val="12"/>
      <color indexed="12"/>
      <name val="Tahoma"/>
      <family val="2"/>
    </font>
    <font>
      <b/>
      <sz val="12"/>
      <color indexed="10"/>
      <name val="Tahoma"/>
      <family val="2"/>
    </font>
    <font>
      <b/>
      <sz val="22"/>
      <color theme="1"/>
      <name val="Calibri"/>
      <family val="2"/>
      <scheme val="minor"/>
    </font>
    <font>
      <b/>
      <sz val="22"/>
      <color rgb="FFFF0000"/>
      <name val="Calibri"/>
      <family val="2"/>
      <scheme val="minor"/>
    </font>
    <font>
      <b/>
      <sz val="22"/>
      <color theme="8"/>
      <name val="Calibri"/>
      <family val="2"/>
      <scheme val="minor"/>
    </font>
    <font>
      <sz val="12"/>
      <color theme="0" tint="-0.499984740745262"/>
      <name val="Wingdings 3"/>
      <family val="1"/>
      <charset val="2"/>
    </font>
    <font>
      <b/>
      <sz val="16"/>
      <color theme="9" tint="-0.499984740745262"/>
      <name val="Calibri"/>
      <family val="2"/>
      <scheme val="minor"/>
    </font>
    <font>
      <sz val="22"/>
      <color theme="1"/>
      <name val="Calibri"/>
      <family val="2"/>
      <scheme val="minor"/>
    </font>
    <font>
      <b/>
      <sz val="14"/>
      <color theme="8"/>
      <name val="Arial"/>
      <family val="2"/>
    </font>
    <font>
      <sz val="12"/>
      <color theme="9" tint="-0.249977111117893"/>
      <name val="Arial"/>
      <family val="2"/>
    </font>
    <font>
      <b/>
      <sz val="16"/>
      <color rgb="FF7030A0"/>
      <name val="Arial"/>
      <family val="2"/>
    </font>
    <font>
      <b/>
      <sz val="11"/>
      <color rgb="FF8A2E00"/>
      <name val="Calibri"/>
      <family val="2"/>
      <scheme val="minor"/>
    </font>
    <font>
      <i/>
      <sz val="12"/>
      <name val="Calibri"/>
      <family val="2"/>
      <scheme val="minor"/>
    </font>
    <font>
      <i/>
      <sz val="11"/>
      <color theme="1"/>
      <name val="Calibri"/>
      <family val="2"/>
      <scheme val="minor"/>
    </font>
    <font>
      <i/>
      <sz val="12"/>
      <color theme="1"/>
      <name val="Calibri"/>
      <family val="2"/>
      <scheme val="minor"/>
    </font>
    <font>
      <sz val="18"/>
      <color rgb="FF0070C0"/>
      <name val="Calibri"/>
      <family val="2"/>
    </font>
    <font>
      <b/>
      <sz val="9"/>
      <color rgb="FFC00000"/>
      <name val="Calibri"/>
      <family val="2"/>
      <scheme val="minor"/>
    </font>
    <font>
      <sz val="9"/>
      <color rgb="FFC00000"/>
      <name val="Calibri"/>
      <family val="2"/>
      <scheme val="minor"/>
    </font>
    <font>
      <sz val="16"/>
      <color rgb="FF0070C0"/>
      <name val="Calibri"/>
      <family val="2"/>
    </font>
    <font>
      <b/>
      <sz val="11"/>
      <color rgb="FFFF0000"/>
      <name val="Calibri"/>
      <family val="2"/>
      <scheme val="minor"/>
    </font>
    <font>
      <sz val="12"/>
      <color theme="5" tint="-0.499984740745262"/>
      <name val="Calibri"/>
      <family val="2"/>
      <scheme val="minor"/>
    </font>
    <font>
      <b/>
      <sz val="24"/>
      <name val="Calibri"/>
      <family val="2"/>
      <scheme val="minor"/>
    </font>
    <font>
      <b/>
      <sz val="14"/>
      <color indexed="12"/>
      <name val="Calibri"/>
      <family val="2"/>
      <scheme val="minor"/>
    </font>
    <font>
      <b/>
      <sz val="12"/>
      <color rgb="FFBF8F00"/>
      <name val="Calibri"/>
      <family val="2"/>
      <scheme val="minor"/>
    </font>
    <font>
      <b/>
      <sz val="18"/>
      <color theme="5" tint="-0.499984740745262"/>
      <name val="Calibri"/>
      <family val="2"/>
      <scheme val="minor"/>
    </font>
    <font>
      <b/>
      <sz val="8"/>
      <color theme="7" tint="0.39997558519241921"/>
      <name val="Calibri"/>
      <family val="2"/>
      <scheme val="minor"/>
    </font>
    <font>
      <sz val="8"/>
      <color theme="5" tint="-0.499984740745262"/>
      <name val="Calibri"/>
      <family val="2"/>
      <scheme val="minor"/>
    </font>
    <font>
      <b/>
      <i/>
      <sz val="11"/>
      <name val="Calibri"/>
      <family val="2"/>
      <scheme val="minor"/>
    </font>
    <font>
      <sz val="10"/>
      <color theme="8" tint="-0.249977111117893"/>
      <name val="Calibri"/>
      <family val="2"/>
      <scheme val="minor"/>
    </font>
    <font>
      <sz val="12"/>
      <color theme="8" tint="-0.249977111117893"/>
      <name val="Calibri"/>
      <family val="2"/>
      <scheme val="minor"/>
    </font>
    <font>
      <b/>
      <i/>
      <sz val="12"/>
      <color theme="0"/>
      <name val="Calibri"/>
      <family val="2"/>
      <scheme val="minor"/>
    </font>
    <font>
      <i/>
      <sz val="12"/>
      <color theme="0"/>
      <name val="Calibri"/>
      <family val="2"/>
      <scheme val="minor"/>
    </font>
    <font>
      <b/>
      <i/>
      <sz val="12"/>
      <name val="Calibri"/>
      <family val="2"/>
      <scheme val="minor"/>
    </font>
    <font>
      <sz val="14"/>
      <color theme="0" tint="-0.249977111117893"/>
      <name val="Calibri"/>
      <family val="2"/>
      <scheme val="minor"/>
    </font>
    <font>
      <sz val="16"/>
      <color rgb="FFFF0000"/>
      <name val="Calibri"/>
      <family val="2"/>
      <scheme val="minor"/>
    </font>
    <font>
      <sz val="16"/>
      <color theme="9" tint="-0.499984740745262"/>
      <name val="Calibri"/>
      <family val="2"/>
      <scheme val="minor"/>
    </font>
    <font>
      <b/>
      <i/>
      <sz val="14"/>
      <color rgb="FF0000FF"/>
      <name val="Calibri"/>
      <family val="2"/>
      <scheme val="minor"/>
    </font>
    <font>
      <sz val="16"/>
      <color rgb="FF0000FF"/>
      <name val="Calibri"/>
      <family val="2"/>
      <scheme val="minor"/>
    </font>
    <font>
      <b/>
      <sz val="16"/>
      <color theme="8" tint="-0.499984740745262"/>
      <name val="Calibri"/>
      <family val="2"/>
      <scheme val="minor"/>
    </font>
    <font>
      <sz val="16"/>
      <color theme="8" tint="-0.249977111117893"/>
      <name val="Calibri"/>
      <family val="2"/>
      <scheme val="minor"/>
    </font>
    <font>
      <b/>
      <sz val="26"/>
      <name val="Calibri"/>
      <family val="2"/>
      <scheme val="minor"/>
    </font>
    <font>
      <b/>
      <sz val="9"/>
      <color indexed="36"/>
      <name val="Calibri"/>
      <family val="2"/>
    </font>
    <font>
      <sz val="12"/>
      <color rgb="FF993300"/>
      <name val="Calibri"/>
      <family val="2"/>
      <scheme val="minor"/>
    </font>
    <font>
      <b/>
      <sz val="14"/>
      <color rgb="FF993300"/>
      <name val="Calibri"/>
      <family val="2"/>
      <scheme val="minor"/>
    </font>
    <font>
      <b/>
      <sz val="16"/>
      <color rgb="FF993300"/>
      <name val="Calibri"/>
      <family val="2"/>
      <scheme val="minor"/>
    </font>
    <font>
      <sz val="13"/>
      <color rgb="FF993300"/>
      <name val="Calibri"/>
      <family val="2"/>
      <scheme val="minor"/>
    </font>
    <font>
      <sz val="10"/>
      <color rgb="FF2F75B5"/>
      <name val="Calibri"/>
      <family val="2"/>
      <scheme val="minor"/>
    </font>
    <font>
      <b/>
      <sz val="10"/>
      <color rgb="FF2F75B5"/>
      <name val="Calibri"/>
      <family val="2"/>
      <scheme val="minor"/>
    </font>
    <font>
      <sz val="12"/>
      <color rgb="FF833C0C"/>
      <name val="Calibri"/>
      <family val="2"/>
      <scheme val="minor"/>
    </font>
    <font>
      <sz val="9"/>
      <color rgb="FFFF0000"/>
      <name val="Calibri"/>
      <family val="2"/>
      <scheme val="minor"/>
    </font>
    <font>
      <sz val="9"/>
      <color theme="9" tint="-0.499984740745262"/>
      <name val="Calibri"/>
      <family val="2"/>
      <scheme val="minor"/>
    </font>
    <font>
      <sz val="9"/>
      <color rgb="FF0066FF"/>
      <name val="Calibri"/>
      <family val="2"/>
      <scheme val="minor"/>
    </font>
    <font>
      <b/>
      <sz val="9"/>
      <color rgb="FF0066CC"/>
      <name val="Calibri"/>
      <family val="2"/>
      <scheme val="minor"/>
    </font>
    <font>
      <sz val="11"/>
      <color rgb="FF548235"/>
      <name val="Calibri"/>
      <family val="2"/>
      <scheme val="minor"/>
    </font>
    <font>
      <sz val="11"/>
      <color theme="0" tint="-0.249977111117893"/>
      <name val="Calibri"/>
      <family val="2"/>
      <scheme val="minor"/>
    </font>
    <font>
      <b/>
      <sz val="10"/>
      <color rgb="FF339966"/>
      <name val="Calibri"/>
      <family val="2"/>
      <scheme val="minor"/>
    </font>
    <font>
      <sz val="12"/>
      <color theme="1" tint="0.34998626667073579"/>
      <name val="Calibri"/>
      <family val="2"/>
      <scheme val="minor"/>
    </font>
    <font>
      <sz val="16"/>
      <color rgb="FFC00000"/>
      <name val="Calibri"/>
      <family val="2"/>
      <scheme val="minor"/>
    </font>
    <font>
      <sz val="12"/>
      <color rgb="FF806000"/>
      <name val="Calibri"/>
      <family val="2"/>
      <scheme val="minor"/>
    </font>
    <font>
      <sz val="12"/>
      <color rgb="FFE2AC00"/>
      <name val="Calibri"/>
      <family val="2"/>
      <scheme val="minor"/>
    </font>
    <font>
      <sz val="12"/>
      <color rgb="FFBF8F00"/>
      <name val="Calibri"/>
      <family val="2"/>
      <scheme val="minor"/>
    </font>
    <font>
      <b/>
      <i/>
      <sz val="16"/>
      <color theme="1"/>
      <name val="Calibri"/>
      <family val="2"/>
      <scheme val="minor"/>
    </font>
    <font>
      <b/>
      <sz val="18"/>
      <color rgb="FFC00000"/>
      <name val="Calibri"/>
      <family val="2"/>
      <scheme val="minor"/>
    </font>
    <font>
      <i/>
      <sz val="16"/>
      <name val="Calibri"/>
      <family val="2"/>
      <scheme val="minor"/>
    </font>
    <font>
      <i/>
      <sz val="16"/>
      <color theme="1"/>
      <name val="Calibri"/>
      <family val="2"/>
      <scheme val="minor"/>
    </font>
    <font>
      <sz val="12"/>
      <color theme="0" tint="-0.34998626667073579"/>
      <name val="Calibri"/>
      <family val="2"/>
      <scheme val="minor"/>
    </font>
    <font>
      <b/>
      <sz val="12"/>
      <color indexed="36"/>
      <name val="Calibri"/>
      <family val="2"/>
    </font>
    <font>
      <b/>
      <sz val="14"/>
      <color theme="9" tint="-0.499984740745262"/>
      <name val="Calibri"/>
      <family val="2"/>
      <scheme val="minor"/>
    </font>
    <font>
      <b/>
      <sz val="14"/>
      <color rgb="FF0066FF"/>
      <name val="Calibri"/>
      <family val="2"/>
      <scheme val="minor"/>
    </font>
    <font>
      <b/>
      <sz val="24"/>
      <color rgb="FFC00000"/>
      <name val="Calibri"/>
      <family val="2"/>
      <scheme val="minor"/>
    </font>
    <font>
      <sz val="10"/>
      <color rgb="FF0070C0"/>
      <name val="Calibri"/>
      <family val="2"/>
      <scheme val="minor"/>
    </font>
    <font>
      <b/>
      <sz val="11"/>
      <color rgb="FFEC7728"/>
      <name val="Calibri"/>
      <family val="2"/>
      <scheme val="minor"/>
    </font>
    <font>
      <b/>
      <sz val="12"/>
      <color rgb="FF0033CC"/>
      <name val="Calibri"/>
      <family val="2"/>
      <scheme val="minor"/>
    </font>
    <font>
      <b/>
      <sz val="10"/>
      <color rgb="FFEC7728"/>
      <name val="Calibri"/>
      <family val="2"/>
      <scheme val="minor"/>
    </font>
    <font>
      <sz val="8"/>
      <color rgb="FF0033CC"/>
      <name val="Calibri"/>
      <family val="2"/>
      <scheme val="minor"/>
    </font>
    <font>
      <sz val="8"/>
      <color rgb="FF993300"/>
      <name val="Calibri"/>
      <family val="2"/>
      <scheme val="minor"/>
    </font>
    <font>
      <b/>
      <sz val="11"/>
      <color theme="1" tint="0.249977111117893"/>
      <name val="Calibri"/>
      <family val="2"/>
      <scheme val="minor"/>
    </font>
    <font>
      <b/>
      <sz val="9"/>
      <name val="Calibri"/>
      <family val="2"/>
      <scheme val="minor"/>
    </font>
    <font>
      <b/>
      <sz val="8"/>
      <color rgb="FF0033CC"/>
      <name val="Calibri"/>
      <family val="2"/>
      <scheme val="minor"/>
    </font>
    <font>
      <b/>
      <sz val="9"/>
      <color rgb="FF0033CC"/>
      <name val="Calibri"/>
      <family val="2"/>
      <scheme val="minor"/>
    </font>
    <font>
      <sz val="12"/>
      <color rgb="FF7030A0"/>
      <name val="Calibri"/>
      <family val="2"/>
      <scheme val="minor"/>
    </font>
    <font>
      <sz val="14"/>
      <color rgb="FFBFBFBF"/>
      <name val="Calibri"/>
      <family val="2"/>
      <scheme val="minor"/>
    </font>
    <font>
      <b/>
      <sz val="11"/>
      <color theme="5" tint="-0.499984740745262"/>
      <name val="Calibri"/>
      <family val="2"/>
      <scheme val="minor"/>
    </font>
  </fonts>
  <fills count="253">
    <fill>
      <patternFill patternType="none"/>
    </fill>
    <fill>
      <patternFill patternType="gray125"/>
    </fill>
    <fill>
      <patternFill patternType="solid">
        <fgColor theme="0" tint="-0.14999847407452621"/>
        <bgColor indexed="64"/>
      </patternFill>
    </fill>
    <fill>
      <patternFill patternType="solid">
        <fgColor rgb="FFED7D31"/>
        <bgColor indexed="64"/>
      </patternFill>
    </fill>
    <fill>
      <patternFill patternType="solid">
        <fgColor rgb="FFED7D31"/>
        <bgColor indexed="50"/>
      </patternFill>
    </fill>
    <fill>
      <patternFill patternType="solid">
        <fgColor theme="0"/>
        <bgColor indexed="64"/>
      </patternFill>
    </fill>
    <fill>
      <patternFill patternType="solid">
        <fgColor rgb="FF0000FF"/>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8" tint="0.79998168889431442"/>
        <bgColor indexed="64"/>
      </patternFill>
    </fill>
    <fill>
      <patternFill patternType="gray0625">
        <fgColor theme="9" tint="0.79998168889431442"/>
        <bgColor theme="0"/>
      </patternFill>
    </fill>
    <fill>
      <patternFill patternType="solid">
        <fgColor rgb="FFFFFFCC"/>
        <bgColor indexed="9"/>
      </patternFill>
    </fill>
    <fill>
      <patternFill patternType="solid">
        <fgColor rgb="FFFFFF00"/>
        <bgColor indexed="64"/>
      </patternFill>
    </fill>
    <fill>
      <patternFill patternType="solid">
        <fgColor rgb="FFFFFFD9"/>
        <bgColor indexed="9"/>
      </patternFill>
    </fill>
    <fill>
      <patternFill patternType="solid">
        <fgColor theme="0"/>
        <bgColor indexed="9"/>
      </patternFill>
    </fill>
    <fill>
      <patternFill patternType="solid">
        <fgColor rgb="FFFFFF9F"/>
        <bgColor indexed="64"/>
      </patternFill>
    </fill>
    <fill>
      <patternFill patternType="solid">
        <fgColor rgb="FFF2F2F2"/>
        <bgColor indexed="64"/>
      </patternFill>
    </fill>
    <fill>
      <patternFill patternType="solid">
        <fgColor rgb="FFDEC8EE"/>
        <bgColor indexed="64"/>
      </patternFill>
    </fill>
    <fill>
      <patternFill patternType="solid">
        <fgColor theme="4" tint="0.79998168889431442"/>
        <bgColor indexed="64"/>
      </patternFill>
    </fill>
    <fill>
      <patternFill patternType="solid">
        <fgColor rgb="FFFFFFD9"/>
        <bgColor indexed="64"/>
      </patternFill>
    </fill>
    <fill>
      <patternFill patternType="solid">
        <fgColor rgb="FFC6E0B6"/>
        <bgColor indexed="64"/>
      </patternFill>
    </fill>
    <fill>
      <patternFill patternType="solid">
        <fgColor theme="9" tint="0.79998168889431442"/>
        <bgColor indexed="64"/>
      </patternFill>
    </fill>
    <fill>
      <patternFill patternType="solid">
        <fgColor rgb="FFB8D9A3"/>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theme="0"/>
        <bgColor theme="9" tint="0.79995117038483843"/>
      </patternFill>
    </fill>
    <fill>
      <patternFill patternType="solid">
        <fgColor rgb="FFF2F2F2"/>
        <bgColor theme="9" tint="0.79995117038483843"/>
      </patternFill>
    </fill>
    <fill>
      <patternFill patternType="solid">
        <fgColor rgb="FFFFFFD5"/>
        <bgColor indexed="64"/>
      </patternFill>
    </fill>
    <fill>
      <patternFill patternType="solid">
        <fgColor rgb="FFF4F9F1"/>
        <bgColor theme="9" tint="0.79995117038483843"/>
      </patternFill>
    </fill>
    <fill>
      <patternFill patternType="solid">
        <fgColor rgb="FFF4F9F1"/>
        <bgColor theme="9" tint="0.79998168889431442"/>
      </patternFill>
    </fill>
    <fill>
      <patternFill patternType="solid">
        <fgColor rgb="FFECECEC"/>
        <bgColor indexed="64"/>
      </patternFill>
    </fill>
    <fill>
      <patternFill patternType="solid">
        <fgColor rgb="FFECECEC"/>
        <bgColor theme="9" tint="0.79995117038483843"/>
      </patternFill>
    </fill>
    <fill>
      <patternFill patternType="solid">
        <fgColor rgb="FFDEFFBD"/>
        <bgColor indexed="64"/>
      </patternFill>
    </fill>
    <fill>
      <patternFill patternType="solid">
        <fgColor rgb="FFDCF5BD"/>
        <bgColor theme="9" tint="0.79995117038483843"/>
      </patternFill>
    </fill>
    <fill>
      <patternFill patternType="solid">
        <fgColor theme="9" tint="0.79998168889431442"/>
        <bgColor theme="9"/>
      </patternFill>
    </fill>
    <fill>
      <patternFill patternType="solid">
        <fgColor theme="7" tint="0.79998168889431442"/>
        <bgColor indexed="64"/>
      </patternFill>
    </fill>
    <fill>
      <patternFill patternType="solid">
        <fgColor rgb="FFFFFF99"/>
        <bgColor indexed="64"/>
      </patternFill>
    </fill>
    <fill>
      <patternFill patternType="solid">
        <fgColor rgb="FFFFF2CC"/>
        <bgColor indexed="64"/>
      </patternFill>
    </fill>
    <fill>
      <patternFill patternType="solid">
        <fgColor rgb="FFFF0000"/>
        <bgColor indexed="64"/>
      </patternFill>
    </fill>
    <fill>
      <patternFill patternType="solid">
        <fgColor theme="1" tint="0.34998626667073579"/>
        <bgColor indexed="64"/>
      </patternFill>
    </fill>
    <fill>
      <patternFill patternType="solid">
        <fgColor theme="1" tint="0.499984740745262"/>
        <bgColor indexed="64"/>
      </patternFill>
    </fill>
    <fill>
      <patternFill patternType="solid">
        <fgColor rgb="FFCC00FF"/>
        <bgColor indexed="64"/>
      </patternFill>
    </fill>
    <fill>
      <patternFill patternType="solid">
        <fgColor indexed="23"/>
        <bgColor indexed="64"/>
      </patternFill>
    </fill>
    <fill>
      <patternFill patternType="solid">
        <fgColor rgb="FF92D050"/>
        <bgColor indexed="64"/>
      </patternFill>
    </fill>
    <fill>
      <patternFill patternType="solid">
        <fgColor rgb="FF808080"/>
        <bgColor indexed="64"/>
      </patternFill>
    </fill>
    <fill>
      <patternFill patternType="solid">
        <fgColor rgb="FFFF6600"/>
        <bgColor indexed="64"/>
      </patternFill>
    </fill>
    <fill>
      <patternFill patternType="solid">
        <fgColor rgb="FF00B050"/>
        <bgColor indexed="64"/>
      </patternFill>
    </fill>
    <fill>
      <patternFill patternType="solid">
        <fgColor theme="0" tint="-0.14996795556505021"/>
        <bgColor theme="9"/>
      </patternFill>
    </fill>
    <fill>
      <patternFill patternType="solid">
        <fgColor rgb="FFFFC000"/>
        <bgColor indexed="64"/>
      </patternFill>
    </fill>
    <fill>
      <patternFill patternType="solid">
        <fgColor theme="5"/>
        <bgColor indexed="64"/>
      </patternFill>
    </fill>
    <fill>
      <patternFill patternType="solid">
        <fgColor rgb="FFFFCCFF"/>
        <bgColor indexed="64"/>
      </patternFill>
    </fill>
    <fill>
      <patternFill patternType="solid">
        <fgColor rgb="FF99CC00"/>
        <bgColor indexed="64"/>
      </patternFill>
    </fill>
    <fill>
      <patternFill patternType="solid">
        <fgColor rgb="FF008000"/>
        <bgColor indexed="64"/>
      </patternFill>
    </fill>
    <fill>
      <patternFill patternType="solid">
        <fgColor rgb="FF800000"/>
        <bgColor indexed="64"/>
      </patternFill>
    </fill>
    <fill>
      <patternFill patternType="solid">
        <fgColor rgb="FF339966"/>
        <bgColor indexed="64"/>
      </patternFill>
    </fill>
    <fill>
      <patternFill patternType="solid">
        <fgColor indexed="8"/>
        <bgColor indexed="64"/>
      </patternFill>
    </fill>
    <fill>
      <patternFill patternType="solid">
        <fgColor indexed="9"/>
        <bgColor indexed="64"/>
      </patternFill>
    </fill>
    <fill>
      <patternFill patternType="solid">
        <fgColor indexed="10"/>
        <bgColor indexed="64"/>
      </patternFill>
    </fill>
    <fill>
      <patternFill patternType="solid">
        <fgColor indexed="11"/>
        <bgColor indexed="64"/>
      </patternFill>
    </fill>
    <fill>
      <patternFill patternType="solid">
        <fgColor indexed="12"/>
        <bgColor indexed="64"/>
      </patternFill>
    </fill>
    <fill>
      <patternFill patternType="solid">
        <fgColor indexed="13"/>
        <bgColor indexed="64"/>
      </patternFill>
    </fill>
    <fill>
      <patternFill patternType="solid">
        <fgColor indexed="14"/>
        <bgColor indexed="64"/>
      </patternFill>
    </fill>
    <fill>
      <patternFill patternType="solid">
        <fgColor indexed="15"/>
        <bgColor indexed="64"/>
      </patternFill>
    </fill>
    <fill>
      <patternFill patternType="solid">
        <fgColor rgb="FFC00000"/>
        <bgColor indexed="64"/>
      </patternFill>
    </fill>
    <fill>
      <patternFill patternType="solid">
        <fgColor rgb="FF00FF00"/>
        <bgColor indexed="64"/>
      </patternFill>
    </fill>
    <fill>
      <patternFill patternType="solid">
        <fgColor indexed="26"/>
        <bgColor indexed="9"/>
      </patternFill>
    </fill>
    <fill>
      <patternFill patternType="solid">
        <fgColor indexed="16"/>
        <bgColor indexed="64"/>
      </patternFill>
    </fill>
    <fill>
      <patternFill patternType="solid">
        <fgColor indexed="17"/>
        <bgColor indexed="64"/>
      </patternFill>
    </fill>
    <fill>
      <patternFill patternType="solid">
        <fgColor indexed="18"/>
        <bgColor indexed="64"/>
      </patternFill>
    </fill>
    <fill>
      <patternFill patternType="solid">
        <fgColor indexed="19"/>
        <bgColor indexed="64"/>
      </patternFill>
    </fill>
    <fill>
      <patternFill patternType="solid">
        <fgColor indexed="20"/>
        <bgColor indexed="64"/>
      </patternFill>
    </fill>
    <fill>
      <patternFill patternType="solid">
        <fgColor indexed="21"/>
        <bgColor indexed="64"/>
      </patternFill>
    </fill>
    <fill>
      <patternFill patternType="solid">
        <fgColor indexed="22"/>
        <bgColor indexed="64"/>
      </patternFill>
    </fill>
    <fill>
      <patternFill patternType="solid">
        <fgColor indexed="24"/>
        <bgColor indexed="64"/>
      </patternFill>
    </fill>
    <fill>
      <patternFill patternType="solid">
        <fgColor indexed="25"/>
        <bgColor indexed="64"/>
      </patternFill>
    </fill>
    <fill>
      <patternFill patternType="solid">
        <fgColor indexed="26"/>
        <bgColor indexed="64"/>
      </patternFill>
    </fill>
    <fill>
      <patternFill patternType="solid">
        <fgColor indexed="27"/>
        <bgColor indexed="64"/>
      </patternFill>
    </fill>
    <fill>
      <patternFill patternType="solid">
        <fgColor indexed="28"/>
        <bgColor indexed="64"/>
      </patternFill>
    </fill>
    <fill>
      <patternFill patternType="solid">
        <fgColor indexed="29"/>
        <bgColor indexed="64"/>
      </patternFill>
    </fill>
    <fill>
      <patternFill patternType="solid">
        <fgColor indexed="30"/>
        <bgColor indexed="64"/>
      </patternFill>
    </fill>
    <fill>
      <patternFill patternType="solid">
        <fgColor indexed="31"/>
        <bgColor indexed="64"/>
      </patternFill>
    </fill>
    <fill>
      <patternFill patternType="solid">
        <fgColor indexed="32"/>
        <bgColor indexed="64"/>
      </patternFill>
    </fill>
    <fill>
      <patternFill patternType="solid">
        <fgColor indexed="33"/>
        <bgColor indexed="64"/>
      </patternFill>
    </fill>
    <fill>
      <patternFill patternType="solid">
        <fgColor indexed="34"/>
        <bgColor indexed="64"/>
      </patternFill>
    </fill>
    <fill>
      <patternFill patternType="solid">
        <fgColor indexed="35"/>
        <bgColor indexed="64"/>
      </patternFill>
    </fill>
    <fill>
      <patternFill patternType="solid">
        <fgColor indexed="36"/>
        <bgColor indexed="64"/>
      </patternFill>
    </fill>
    <fill>
      <patternFill patternType="solid">
        <fgColor indexed="37"/>
        <bgColor indexed="64"/>
      </patternFill>
    </fill>
    <fill>
      <patternFill patternType="solid">
        <fgColor indexed="38"/>
        <bgColor indexed="64"/>
      </patternFill>
    </fill>
    <fill>
      <patternFill patternType="solid">
        <fgColor indexed="39"/>
        <bgColor indexed="64"/>
      </patternFill>
    </fill>
    <fill>
      <patternFill patternType="solid">
        <fgColor indexed="40"/>
        <bgColor indexed="64"/>
      </patternFill>
    </fill>
    <fill>
      <patternFill patternType="solid">
        <fgColor indexed="41"/>
        <bgColor indexed="64"/>
      </patternFill>
    </fill>
    <fill>
      <patternFill patternType="solid">
        <fgColor indexed="42"/>
        <bgColor indexed="64"/>
      </patternFill>
    </fill>
    <fill>
      <patternFill patternType="solid">
        <fgColor indexed="43"/>
        <bgColor indexed="64"/>
      </patternFill>
    </fill>
    <fill>
      <patternFill patternType="solid">
        <fgColor indexed="44"/>
        <bgColor indexed="64"/>
      </patternFill>
    </fill>
    <fill>
      <patternFill patternType="solid">
        <fgColor indexed="45"/>
        <bgColor indexed="64"/>
      </patternFill>
    </fill>
    <fill>
      <patternFill patternType="solid">
        <fgColor indexed="46"/>
        <bgColor indexed="64"/>
      </patternFill>
    </fill>
    <fill>
      <patternFill patternType="solid">
        <fgColor indexed="47"/>
        <bgColor indexed="64"/>
      </patternFill>
    </fill>
    <fill>
      <patternFill patternType="solid">
        <fgColor indexed="48"/>
        <bgColor indexed="64"/>
      </patternFill>
    </fill>
    <fill>
      <patternFill patternType="solid">
        <fgColor indexed="49"/>
        <bgColor indexed="64"/>
      </patternFill>
    </fill>
    <fill>
      <patternFill patternType="solid">
        <fgColor indexed="5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4"/>
        <bgColor indexed="64"/>
      </patternFill>
    </fill>
    <fill>
      <patternFill patternType="solid">
        <fgColor indexed="55"/>
        <bgColor indexed="64"/>
      </patternFill>
    </fill>
    <fill>
      <patternFill patternType="solid">
        <fgColor indexed="56"/>
        <bgColor indexed="64"/>
      </patternFill>
    </fill>
    <fill>
      <patternFill patternType="solid">
        <fgColor indexed="57"/>
        <bgColor indexed="64"/>
      </patternFill>
    </fill>
    <fill>
      <patternFill patternType="solid">
        <fgColor indexed="58"/>
        <bgColor indexed="64"/>
      </patternFill>
    </fill>
    <fill>
      <patternFill patternType="solid">
        <fgColor indexed="59"/>
        <bgColor indexed="64"/>
      </patternFill>
    </fill>
    <fill>
      <patternFill patternType="solid">
        <fgColor indexed="60"/>
        <bgColor indexed="64"/>
      </patternFill>
    </fill>
    <fill>
      <patternFill patternType="solid">
        <fgColor indexed="61"/>
        <bgColor indexed="64"/>
      </patternFill>
    </fill>
    <fill>
      <patternFill patternType="solid">
        <fgColor indexed="62"/>
        <bgColor indexed="64"/>
      </patternFill>
    </fill>
    <fill>
      <patternFill patternType="solid">
        <fgColor indexed="63"/>
        <bgColor indexed="64"/>
      </patternFill>
    </fill>
    <fill>
      <patternFill patternType="solid">
        <fgColor rgb="FFFF00FF"/>
        <bgColor indexed="64"/>
      </patternFill>
    </fill>
    <fill>
      <patternFill patternType="solid">
        <fgColor rgb="FFFF99CC"/>
        <bgColor indexed="64"/>
      </patternFill>
    </fill>
    <fill>
      <patternFill patternType="solid">
        <fgColor theme="7" tint="0.59999389629810485"/>
        <bgColor indexed="64"/>
      </patternFill>
    </fill>
    <fill>
      <patternFill patternType="solid">
        <fgColor rgb="FF00CCFF"/>
        <bgColor indexed="64"/>
      </patternFill>
    </fill>
    <fill>
      <patternFill patternType="solid">
        <fgColor rgb="FFFFCC00"/>
        <bgColor indexed="64"/>
      </patternFill>
    </fill>
    <fill>
      <patternFill patternType="solid">
        <fgColor rgb="FF0066CC"/>
        <bgColor indexed="64"/>
      </patternFill>
    </fill>
    <fill>
      <patternFill patternType="solid">
        <fgColor rgb="FFDDEBF7"/>
        <bgColor indexed="64"/>
      </patternFill>
    </fill>
    <fill>
      <patternFill patternType="solid">
        <fgColor rgb="FF7030A0"/>
        <bgColor indexed="50"/>
      </patternFill>
    </fill>
    <fill>
      <patternFill patternType="solid">
        <fgColor rgb="FFFFCC99"/>
        <bgColor indexed="64"/>
      </patternFill>
    </fill>
    <fill>
      <patternFill patternType="solid">
        <fgColor rgb="FF99CCFF"/>
        <bgColor indexed="64"/>
      </patternFill>
    </fill>
    <fill>
      <patternFill patternType="solid">
        <fgColor rgb="FFCC99FF"/>
        <bgColor indexed="64"/>
      </patternFill>
    </fill>
    <fill>
      <patternFill patternType="solid">
        <fgColor rgb="FF993300"/>
        <bgColor indexed="64"/>
      </patternFill>
    </fill>
    <fill>
      <patternFill patternType="solid">
        <fgColor rgb="FFFEEDCA"/>
        <bgColor indexed="64"/>
      </patternFill>
    </fill>
    <fill>
      <patternFill patternType="solid">
        <fgColor rgb="FFCDFF9B"/>
        <bgColor indexed="64"/>
      </patternFill>
    </fill>
    <fill>
      <patternFill patternType="solid">
        <fgColor rgb="FFD9E1F2"/>
        <bgColor indexed="64"/>
      </patternFill>
    </fill>
    <fill>
      <patternFill patternType="solid">
        <fgColor theme="9" tint="-0.249977111117893"/>
        <bgColor indexed="64"/>
      </patternFill>
    </fill>
    <fill>
      <patternFill patternType="gray0625">
        <fgColor theme="9" tint="0.79998168889431442"/>
        <bgColor rgb="FFFFFFCC"/>
      </patternFill>
    </fill>
    <fill>
      <patternFill patternType="solid">
        <fgColor theme="1"/>
        <bgColor indexed="64"/>
      </patternFill>
    </fill>
    <fill>
      <patternFill patternType="solid">
        <fgColor rgb="FFFFE699"/>
        <bgColor indexed="64"/>
      </patternFill>
    </fill>
    <fill>
      <patternFill patternType="solid">
        <fgColor rgb="FF548235"/>
        <bgColor indexed="64"/>
      </patternFill>
    </fill>
    <fill>
      <patternFill patternType="solid">
        <fgColor theme="9" tint="0.59999389629810485"/>
        <bgColor indexed="64"/>
      </patternFill>
    </fill>
    <fill>
      <patternFill patternType="solid">
        <fgColor theme="7"/>
        <bgColor indexed="64"/>
      </patternFill>
    </fill>
    <fill>
      <patternFill patternType="solid">
        <fgColor theme="0" tint="-0.34998626667073579"/>
        <bgColor indexed="64"/>
      </patternFill>
    </fill>
    <fill>
      <patternFill patternType="solid">
        <fgColor theme="4" tint="0.59999389629810485"/>
        <bgColor indexed="64"/>
      </patternFill>
    </fill>
    <fill>
      <patternFill patternType="solid">
        <fgColor theme="4" tint="0.79995117038483843"/>
        <bgColor indexed="64"/>
      </patternFill>
    </fill>
    <fill>
      <patternFill patternType="solid">
        <fgColor theme="5" tint="0.79998168889431442"/>
        <bgColor indexed="64"/>
      </patternFill>
    </fill>
    <fill>
      <patternFill patternType="solid">
        <fgColor theme="0" tint="-0.249977111117893"/>
        <bgColor theme="9"/>
      </patternFill>
    </fill>
    <fill>
      <patternFill patternType="solid">
        <fgColor theme="7" tint="0.39997558519241921"/>
        <bgColor indexed="64"/>
      </patternFill>
    </fill>
    <fill>
      <patternFill patternType="gray0625">
        <fgColor theme="9" tint="0.79998168889431442"/>
        <bgColor theme="0" tint="-0.14999847407452621"/>
      </patternFill>
    </fill>
    <fill>
      <patternFill patternType="solid">
        <fgColor theme="0" tint="-0.14999847407452621"/>
        <bgColor indexed="9"/>
      </patternFill>
    </fill>
    <fill>
      <patternFill patternType="solid">
        <fgColor theme="0" tint="-0.14996795556505021"/>
        <bgColor indexed="64"/>
      </patternFill>
    </fill>
    <fill>
      <patternFill patternType="lightUp">
        <fgColor indexed="9"/>
        <bgColor indexed="47"/>
      </patternFill>
    </fill>
    <fill>
      <patternFill patternType="solid">
        <fgColor theme="2"/>
        <bgColor indexed="9"/>
      </patternFill>
    </fill>
    <fill>
      <patternFill patternType="solid">
        <fgColor theme="9" tint="0.79998168889431442"/>
        <bgColor indexed="9"/>
      </patternFill>
    </fill>
    <fill>
      <patternFill patternType="gray0625">
        <fgColor theme="9" tint="0.79998168889431442"/>
        <bgColor rgb="FFE2EFDA"/>
      </patternFill>
    </fill>
    <fill>
      <patternFill patternType="gray0625">
        <fgColor theme="9" tint="0.79998168889431442"/>
        <bgColor rgb="FFDEFFBD"/>
      </patternFill>
    </fill>
    <fill>
      <patternFill patternType="gray0625">
        <fgColor theme="9" tint="0.79998168889431442"/>
        <bgColor theme="9" tint="0.79998168889431442"/>
      </patternFill>
    </fill>
    <fill>
      <patternFill patternType="solid">
        <fgColor theme="9" tint="0.79998168889431442"/>
        <bgColor theme="9" tint="0.79998168889431442"/>
      </patternFill>
    </fill>
    <fill>
      <patternFill patternType="solid">
        <fgColor theme="0"/>
        <bgColor indexed="50"/>
      </patternFill>
    </fill>
    <fill>
      <patternFill patternType="solid">
        <fgColor rgb="FFFFFF97"/>
        <bgColor indexed="64"/>
      </patternFill>
    </fill>
    <fill>
      <patternFill patternType="solid">
        <fgColor rgb="FFEAF4E4"/>
        <bgColor indexed="64"/>
      </patternFill>
    </fill>
    <fill>
      <patternFill patternType="solid">
        <fgColor theme="4" tint="-0.249977111117893"/>
        <bgColor indexed="64"/>
      </patternFill>
    </fill>
    <fill>
      <patternFill patternType="solid">
        <fgColor rgb="FFCCCCFF"/>
        <bgColor indexed="64"/>
      </patternFill>
    </fill>
    <fill>
      <patternFill patternType="solid">
        <fgColor rgb="FF7030A0"/>
        <bgColor indexed="64"/>
      </patternFill>
    </fill>
    <fill>
      <patternFill patternType="solid">
        <fgColor theme="8" tint="0.59999389629810485"/>
        <bgColor indexed="64"/>
      </patternFill>
    </fill>
    <fill>
      <patternFill patternType="solid">
        <fgColor rgb="FFA4DE00"/>
        <bgColor indexed="64"/>
      </patternFill>
    </fill>
    <fill>
      <patternFill patternType="solid">
        <fgColor rgb="FFF1E8F8"/>
        <bgColor indexed="64"/>
      </patternFill>
    </fill>
    <fill>
      <patternFill patternType="solid">
        <fgColor rgb="FFFFFFAF"/>
        <bgColor indexed="9"/>
      </patternFill>
    </fill>
    <fill>
      <patternFill patternType="solid">
        <fgColor rgb="FFFFFFAF"/>
        <bgColor indexed="64"/>
      </patternFill>
    </fill>
    <fill>
      <patternFill patternType="solid">
        <fgColor rgb="FFFFFFAF"/>
        <bgColor theme="0"/>
      </patternFill>
    </fill>
    <fill>
      <patternFill patternType="solid">
        <fgColor theme="0"/>
        <bgColor theme="0"/>
      </patternFill>
    </fill>
    <fill>
      <patternFill patternType="solid">
        <fgColor rgb="FFC65911"/>
        <bgColor indexed="64"/>
      </patternFill>
    </fill>
    <fill>
      <patternFill patternType="solid">
        <fgColor rgb="FFFFFFCC"/>
        <bgColor theme="0"/>
      </patternFill>
    </fill>
    <fill>
      <patternFill patternType="solid">
        <fgColor theme="5" tint="-0.249977111117893"/>
        <bgColor indexed="64"/>
      </patternFill>
    </fill>
    <fill>
      <patternFill patternType="solid">
        <fgColor rgb="FFBF95DF"/>
        <bgColor indexed="64"/>
      </patternFill>
    </fill>
    <fill>
      <patternFill patternType="solid">
        <fgColor rgb="FFF1E8F8"/>
        <bgColor indexed="9"/>
      </patternFill>
    </fill>
    <fill>
      <patternFill patternType="solid">
        <fgColor rgb="FFE8D9F3"/>
        <bgColor indexed="64"/>
      </patternFill>
    </fill>
    <fill>
      <patternFill patternType="solid">
        <fgColor rgb="FFCCFFCC"/>
        <bgColor indexed="64"/>
      </patternFill>
    </fill>
    <fill>
      <patternFill patternType="solid">
        <fgColor theme="0" tint="-0.14999847407452621"/>
        <bgColor theme="0"/>
      </patternFill>
    </fill>
    <fill>
      <patternFill patternType="solid">
        <fgColor theme="0" tint="-0.14993743705557422"/>
        <bgColor indexed="64"/>
      </patternFill>
    </fill>
    <fill>
      <patternFill patternType="solid">
        <fgColor rgb="FFF7C748"/>
        <bgColor indexed="64"/>
      </patternFill>
    </fill>
    <fill>
      <patternFill patternType="solid">
        <fgColor rgb="FFE8B43A"/>
        <bgColor indexed="64"/>
      </patternFill>
    </fill>
    <fill>
      <patternFill patternType="solid">
        <fgColor rgb="FFD23514"/>
        <bgColor indexed="64"/>
      </patternFill>
    </fill>
    <fill>
      <patternFill patternType="solid">
        <fgColor rgb="FFD31A22"/>
        <bgColor indexed="64"/>
      </patternFill>
    </fill>
    <fill>
      <patternFill patternType="solid">
        <fgColor rgb="FFBC161E"/>
        <bgColor indexed="64"/>
      </patternFill>
    </fill>
    <fill>
      <patternFill patternType="solid">
        <fgColor rgb="FF9C111F"/>
        <bgColor indexed="64"/>
      </patternFill>
    </fill>
    <fill>
      <patternFill patternType="solid">
        <fgColor rgb="FFD9D9D9"/>
        <bgColor indexed="64"/>
      </patternFill>
    </fill>
    <fill>
      <patternFill patternType="solid">
        <fgColor rgb="FFEAF4E4"/>
        <bgColor theme="9" tint="0.79995117038483843"/>
      </patternFill>
    </fill>
    <fill>
      <patternFill patternType="solid">
        <fgColor rgb="FFF4F9F1"/>
        <bgColor indexed="64"/>
      </patternFill>
    </fill>
    <fill>
      <patternFill patternType="solid">
        <fgColor rgb="FFEAF4E4"/>
        <bgColor theme="9" tint="0.79998168889431442"/>
      </patternFill>
    </fill>
    <fill>
      <patternFill patternType="solid">
        <fgColor rgb="FFFF0000"/>
        <bgColor theme="9"/>
      </patternFill>
    </fill>
    <fill>
      <patternFill patternType="solid">
        <fgColor theme="0" tint="-0.14999847407452621"/>
        <bgColor theme="9" tint="0.79995117038483843"/>
      </patternFill>
    </fill>
    <fill>
      <patternFill patternType="solid">
        <fgColor theme="0"/>
        <bgColor theme="9" tint="0.79998168889431442"/>
      </patternFill>
    </fill>
    <fill>
      <patternFill patternType="solid">
        <fgColor theme="0" tint="-0.14999847407452621"/>
        <bgColor theme="9" tint="0.79998168889431442"/>
      </patternFill>
    </fill>
    <fill>
      <patternFill patternType="solid">
        <fgColor rgb="FFE6E6E6"/>
        <bgColor indexed="64"/>
      </patternFill>
    </fill>
    <fill>
      <patternFill patternType="solid">
        <fgColor rgb="FFDEDEDE"/>
        <bgColor theme="9" tint="0.79995117038483843"/>
      </patternFill>
    </fill>
    <fill>
      <patternFill patternType="solid">
        <fgColor rgb="FFDEDEDE"/>
        <bgColor indexed="9"/>
      </patternFill>
    </fill>
    <fill>
      <patternFill patternType="solid">
        <fgColor rgb="FFE6E6E6"/>
        <bgColor theme="9" tint="0.79995117038483843"/>
      </patternFill>
    </fill>
    <fill>
      <patternFill patternType="solid">
        <fgColor rgb="FFE6E6E6"/>
        <bgColor indexed="9"/>
      </patternFill>
    </fill>
    <fill>
      <patternFill patternType="solid">
        <fgColor theme="0"/>
        <bgColor theme="0" tint="-0.14996795556505021"/>
      </patternFill>
    </fill>
    <fill>
      <patternFill patternType="solid">
        <fgColor theme="7" tint="-0.499984740745262"/>
        <bgColor indexed="64"/>
      </patternFill>
    </fill>
    <fill>
      <patternFill patternType="solid">
        <fgColor rgb="FF806000"/>
        <bgColor indexed="64"/>
      </patternFill>
    </fill>
    <fill>
      <patternFill patternType="solid">
        <fgColor rgb="FFFFD966"/>
        <bgColor indexed="64"/>
      </patternFill>
    </fill>
    <fill>
      <patternFill patternType="solid">
        <fgColor rgb="FFBF8F00"/>
        <bgColor indexed="64"/>
      </patternFill>
    </fill>
    <fill>
      <patternFill patternType="solid">
        <fgColor theme="0" tint="-0.249977111117893"/>
        <bgColor indexed="50"/>
      </patternFill>
    </fill>
    <fill>
      <patternFill patternType="solid">
        <fgColor theme="7" tint="0.79998168889431442"/>
        <bgColor indexed="50"/>
      </patternFill>
    </fill>
    <fill>
      <patternFill patternType="solid">
        <fgColor theme="7" tint="0.79998168889431442"/>
        <bgColor indexed="10"/>
      </patternFill>
    </fill>
    <fill>
      <patternFill patternType="solid">
        <fgColor rgb="FF0000FF"/>
        <bgColor theme="9"/>
      </patternFill>
    </fill>
    <fill>
      <patternFill patternType="solid">
        <fgColor theme="8" tint="0.79998168889431442"/>
        <bgColor theme="9"/>
      </patternFill>
    </fill>
    <fill>
      <patternFill patternType="solid">
        <fgColor rgb="FFFFFF66"/>
        <bgColor indexed="64"/>
      </patternFill>
    </fill>
    <fill>
      <patternFill patternType="gray0625">
        <bgColor theme="0"/>
      </patternFill>
    </fill>
    <fill>
      <patternFill patternType="solid">
        <fgColor rgb="FF4CD44C"/>
        <bgColor indexed="64"/>
      </patternFill>
    </fill>
    <fill>
      <patternFill patternType="solid">
        <fgColor rgb="FFFFFF00"/>
        <bgColor theme="9"/>
      </patternFill>
    </fill>
    <fill>
      <patternFill patternType="solid">
        <fgColor rgb="FF75DBFF"/>
        <bgColor indexed="64"/>
      </patternFill>
    </fill>
    <fill>
      <patternFill patternType="solid">
        <fgColor rgb="FFFFFF66"/>
        <bgColor indexed="9"/>
      </patternFill>
    </fill>
    <fill>
      <patternFill patternType="solid">
        <fgColor rgb="FFFFE699"/>
        <bgColor indexed="10"/>
      </patternFill>
    </fill>
    <fill>
      <patternFill patternType="solid">
        <fgColor theme="5" tint="-0.499984740745262"/>
        <bgColor indexed="64"/>
      </patternFill>
    </fill>
    <fill>
      <patternFill patternType="solid">
        <fgColor rgb="FF92D050"/>
        <bgColor theme="9"/>
      </patternFill>
    </fill>
    <fill>
      <patternFill patternType="solid">
        <fgColor rgb="FFFFAE85"/>
        <bgColor indexed="64"/>
      </patternFill>
    </fill>
    <fill>
      <patternFill patternType="solid">
        <fgColor theme="7" tint="-0.499984740745262"/>
        <bgColor theme="0" tint="-0.14996795556505021"/>
      </patternFill>
    </fill>
    <fill>
      <patternFill patternType="solid">
        <fgColor rgb="FFFFF2CC"/>
        <bgColor theme="0" tint="-0.14996795556505021"/>
      </patternFill>
    </fill>
    <fill>
      <patternFill patternType="solid">
        <fgColor theme="0" tint="-4.9989318521683403E-2"/>
        <bgColor theme="0" tint="-0.14996795556505021"/>
      </patternFill>
    </fill>
    <fill>
      <patternFill patternType="solid">
        <fgColor rgb="FFFFD966"/>
        <bgColor theme="0" tint="-0.14996795556505021"/>
      </patternFill>
    </fill>
    <fill>
      <patternFill patternType="solid">
        <fgColor rgb="FFBF8F00"/>
        <bgColor theme="0" tint="-0.14996795556505021"/>
      </patternFill>
    </fill>
    <fill>
      <patternFill patternType="solid">
        <fgColor rgb="FF806000"/>
        <bgColor theme="0" tint="-0.14996795556505021"/>
      </patternFill>
    </fill>
    <fill>
      <patternFill patternType="solid">
        <fgColor rgb="FFFFFF00"/>
        <bgColor theme="0" tint="-0.14996795556505021"/>
      </patternFill>
    </fill>
    <fill>
      <patternFill patternType="lightUp">
        <fgColor indexed="9"/>
        <bgColor rgb="FFFFC000"/>
      </patternFill>
    </fill>
    <fill>
      <patternFill patternType="gray0625">
        <fgColor theme="9" tint="0.79998168889431442"/>
        <bgColor rgb="FFE6E6E6"/>
      </patternFill>
    </fill>
    <fill>
      <patternFill patternType="gray0625">
        <fgColor theme="9" tint="0.79998168889431442"/>
        <bgColor rgb="FFFFE8DD"/>
      </patternFill>
    </fill>
    <fill>
      <patternFill patternType="solid">
        <fgColor rgb="FFFFDECD"/>
        <bgColor indexed="9"/>
      </patternFill>
    </fill>
    <fill>
      <patternFill patternType="solid">
        <fgColor rgb="FFF7C39F"/>
        <bgColor indexed="64"/>
      </patternFill>
    </fill>
    <fill>
      <patternFill patternType="solid">
        <fgColor theme="7" tint="0.79998168889431442"/>
        <bgColor theme="9" tint="0.79995117038483843"/>
      </patternFill>
    </fill>
    <fill>
      <patternFill patternType="solid">
        <fgColor rgb="FFEF8943"/>
        <bgColor indexed="64"/>
      </patternFill>
    </fill>
    <fill>
      <patternFill patternType="lightUp">
        <fgColor indexed="9"/>
        <bgColor theme="0" tint="-4.9989318521683403E-2"/>
      </patternFill>
    </fill>
    <fill>
      <patternFill patternType="solid">
        <fgColor rgb="FF0066FF"/>
        <bgColor indexed="64"/>
      </patternFill>
    </fill>
    <fill>
      <patternFill patternType="solid">
        <fgColor rgb="FFE2EFDA"/>
        <bgColor indexed="64"/>
      </patternFill>
    </fill>
    <fill>
      <patternFill patternType="solid">
        <fgColor rgb="FFCCFFFF"/>
        <bgColor indexed="64"/>
      </patternFill>
    </fill>
    <fill>
      <patternFill patternType="solid">
        <fgColor rgb="FFE5F9FB"/>
        <bgColor indexed="64"/>
      </patternFill>
    </fill>
    <fill>
      <patternFill patternType="solid">
        <fgColor rgb="FFB9B9FF"/>
        <bgColor indexed="64"/>
      </patternFill>
    </fill>
    <fill>
      <patternFill patternType="solid">
        <fgColor rgb="FFDCF5BD"/>
        <bgColor indexed="64"/>
      </patternFill>
    </fill>
    <fill>
      <patternFill patternType="solid">
        <fgColor theme="4" tint="0.59999389629810485"/>
        <bgColor theme="9"/>
      </patternFill>
    </fill>
    <fill>
      <patternFill patternType="solid">
        <fgColor rgb="FFE4E4E4"/>
        <bgColor indexed="64"/>
      </patternFill>
    </fill>
    <fill>
      <patternFill patternType="solid">
        <fgColor rgb="FFE4EEF8"/>
        <bgColor indexed="64"/>
      </patternFill>
    </fill>
    <fill>
      <patternFill patternType="gray0625">
        <fgColor theme="0" tint="-0.24994659260841701"/>
        <bgColor theme="0"/>
      </patternFill>
    </fill>
    <fill>
      <patternFill patternType="solid">
        <fgColor rgb="FF00B050"/>
        <bgColor theme="9"/>
      </patternFill>
    </fill>
    <fill>
      <patternFill patternType="solid">
        <fgColor rgb="FF99CC00"/>
        <bgColor indexed="50"/>
      </patternFill>
    </fill>
    <fill>
      <patternFill patternType="solid">
        <fgColor rgb="FF0033CC"/>
        <bgColor indexed="64"/>
      </patternFill>
    </fill>
    <fill>
      <patternFill patternType="gray0625">
        <fgColor theme="0" tint="-0.24994659260841701"/>
        <bgColor rgb="FFEEEEEE"/>
      </patternFill>
    </fill>
    <fill>
      <patternFill patternType="solid">
        <fgColor rgb="FFFFFFFF"/>
        <bgColor indexed="64"/>
      </patternFill>
    </fill>
    <fill>
      <patternFill patternType="solid">
        <fgColor rgb="FFE4E4E4"/>
        <bgColor theme="9"/>
      </patternFill>
    </fill>
    <fill>
      <patternFill patternType="gray0625">
        <fgColor theme="0" tint="-0.24994659260841701"/>
        <bgColor theme="7" tint="0.59999389629810485"/>
      </patternFill>
    </fill>
    <fill>
      <patternFill patternType="solid">
        <fgColor theme="0"/>
        <bgColor theme="9"/>
      </patternFill>
    </fill>
    <fill>
      <patternFill patternType="solid">
        <fgColor rgb="FFECDFF5"/>
        <bgColor indexed="64"/>
      </patternFill>
    </fill>
    <fill>
      <patternFill patternType="solid">
        <fgColor rgb="FFDEC8EE"/>
        <bgColor theme="9"/>
      </patternFill>
    </fill>
    <fill>
      <patternFill patternType="solid">
        <fgColor rgb="FFFFFF89"/>
        <bgColor indexed="9"/>
      </patternFill>
    </fill>
    <fill>
      <patternFill patternType="solid">
        <fgColor rgb="FFFFFF89"/>
        <bgColor indexed="64"/>
      </patternFill>
    </fill>
    <fill>
      <patternFill patternType="solid">
        <fgColor rgb="FFED7D31"/>
        <bgColor auto="1"/>
      </patternFill>
    </fill>
    <fill>
      <patternFill patternType="solid">
        <fgColor rgb="FFFF0000"/>
        <bgColor indexed="50"/>
      </patternFill>
    </fill>
    <fill>
      <patternFill patternType="solid">
        <fgColor theme="0" tint="-4.9989318521683403E-2"/>
        <bgColor theme="0"/>
      </patternFill>
    </fill>
    <fill>
      <patternFill patternType="solid">
        <fgColor theme="7" tint="-0.249977111117893"/>
        <bgColor indexed="64"/>
      </patternFill>
    </fill>
  </fills>
  <borders count="430">
    <border>
      <left/>
      <right/>
      <top/>
      <bottom/>
      <diagonal/>
    </border>
    <border>
      <left/>
      <right style="mediumDashed">
        <color indexed="64"/>
      </right>
      <top/>
      <bottom style="mediumDashed">
        <color indexed="64"/>
      </bottom>
      <diagonal/>
    </border>
    <border>
      <left/>
      <right/>
      <top/>
      <bottom style="mediumDashed">
        <color indexed="64"/>
      </bottom>
      <diagonal/>
    </border>
    <border>
      <left style="mediumDashed">
        <color indexed="64"/>
      </left>
      <right/>
      <top/>
      <bottom style="mediumDashed">
        <color indexed="64"/>
      </bottom>
      <diagonal/>
    </border>
    <border>
      <left/>
      <right style="mediumDashed">
        <color indexed="64"/>
      </right>
      <top/>
      <bottom/>
      <diagonal/>
    </border>
    <border>
      <left/>
      <right style="thin">
        <color indexed="64"/>
      </right>
      <top/>
      <bottom/>
      <diagonal/>
    </border>
    <border>
      <left style="mediumDashed">
        <color indexed="64"/>
      </left>
      <right style="hair">
        <color indexed="64"/>
      </right>
      <top/>
      <bottom/>
      <diagonal/>
    </border>
    <border>
      <left/>
      <right/>
      <top style="hair">
        <color auto="1"/>
      </top>
      <bottom/>
      <diagonal/>
    </border>
    <border>
      <left/>
      <right/>
      <top/>
      <bottom style="dashed">
        <color auto="1"/>
      </bottom>
      <diagonal/>
    </border>
    <border>
      <left style="mediumDashed">
        <color auto="1"/>
      </left>
      <right/>
      <top/>
      <bottom/>
      <diagonal/>
    </border>
    <border>
      <left/>
      <right/>
      <top style="thin">
        <color indexed="64"/>
      </top>
      <bottom/>
      <diagonal/>
    </border>
    <border>
      <left/>
      <right/>
      <top/>
      <bottom style="thin">
        <color auto="1"/>
      </bottom>
      <diagonal/>
    </border>
    <border>
      <left style="thin">
        <color auto="1"/>
      </left>
      <right/>
      <top/>
      <bottom/>
      <diagonal/>
    </border>
    <border>
      <left/>
      <right/>
      <top style="mediumDashed">
        <color indexed="64"/>
      </top>
      <bottom/>
      <diagonal/>
    </border>
    <border>
      <left/>
      <right style="mediumDashed">
        <color indexed="64"/>
      </right>
      <top style="mediumDashed">
        <color indexed="64"/>
      </top>
      <bottom/>
      <diagonal/>
    </border>
    <border>
      <left style="mediumDashed">
        <color indexed="64"/>
      </left>
      <right style="hair">
        <color indexed="64"/>
      </right>
      <top style="mediumDashed">
        <color indexed="64"/>
      </top>
      <bottom/>
      <diagonal/>
    </border>
    <border>
      <left style="hair">
        <color auto="1"/>
      </left>
      <right style="hair">
        <color auto="1"/>
      </right>
      <top style="hair">
        <color auto="1"/>
      </top>
      <bottom style="hair">
        <color auto="1"/>
      </bottom>
      <diagonal/>
    </border>
    <border>
      <left style="hair">
        <color indexed="64"/>
      </left>
      <right/>
      <top style="hair">
        <color indexed="64"/>
      </top>
      <bottom style="hair">
        <color indexed="64"/>
      </bottom>
      <diagonal/>
    </border>
    <border>
      <left style="medium">
        <color indexed="64"/>
      </left>
      <right style="hair">
        <color indexed="64"/>
      </right>
      <top/>
      <bottom/>
      <diagonal/>
    </border>
    <border>
      <left/>
      <right style="medium">
        <color indexed="64"/>
      </right>
      <top/>
      <bottom/>
      <diagonal/>
    </border>
    <border>
      <left/>
      <right/>
      <top style="thin">
        <color theme="9" tint="0.39997558519241921"/>
      </top>
      <bottom/>
      <diagonal/>
    </border>
    <border>
      <left/>
      <right style="medium">
        <color indexed="64"/>
      </right>
      <top style="hair">
        <color theme="9" tint="0.39985351115451523"/>
      </top>
      <bottom style="hair">
        <color theme="9" tint="0.39985351115451523"/>
      </bottom>
      <diagonal/>
    </border>
    <border>
      <left/>
      <right/>
      <top style="hair">
        <color theme="9" tint="0.39991454817346722"/>
      </top>
      <bottom style="hair">
        <color theme="9" tint="0.39991454817346722"/>
      </bottom>
      <diagonal/>
    </border>
    <border>
      <left/>
      <right/>
      <top style="hair">
        <color theme="9" tint="0.39994506668294322"/>
      </top>
      <bottom style="hair">
        <color theme="9" tint="0.39994506668294322"/>
      </bottom>
      <diagonal/>
    </border>
    <border>
      <left style="hair">
        <color theme="9" tint="0.39988402966399123"/>
      </left>
      <right style="hair">
        <color theme="9" tint="0.39991454817346722"/>
      </right>
      <top style="hair">
        <color theme="9" tint="0.39988402966399123"/>
      </top>
      <bottom style="hair">
        <color theme="9" tint="0.39988402966399123"/>
      </bottom>
      <diagonal/>
    </border>
    <border>
      <left/>
      <right style="hair">
        <color indexed="64"/>
      </right>
      <top/>
      <bottom/>
      <diagonal/>
    </border>
    <border>
      <left style="hair">
        <color indexed="64"/>
      </left>
      <right/>
      <top/>
      <bottom/>
      <diagonal/>
    </border>
    <border>
      <left/>
      <right style="hair">
        <color indexed="64"/>
      </right>
      <top style="hair">
        <color theme="9" tint="0.39991454817346722"/>
      </top>
      <bottom style="hair">
        <color theme="9" tint="0.39991454817346722"/>
      </bottom>
      <diagonal/>
    </border>
    <border>
      <left style="hair">
        <color indexed="64"/>
      </left>
      <right style="hair">
        <color indexed="64"/>
      </right>
      <top/>
      <bottom style="thin">
        <color theme="9" tint="0.39997558519241921"/>
      </bottom>
      <diagonal/>
    </border>
    <border>
      <left/>
      <right/>
      <top/>
      <bottom style="thin">
        <color theme="9" tint="0.39997558519241921"/>
      </bottom>
      <diagonal/>
    </border>
    <border>
      <left/>
      <right/>
      <top style="thin">
        <color theme="9" tint="0.39997558519241921"/>
      </top>
      <bottom style="thin">
        <color theme="9" tint="0.39997558519241921"/>
      </bottom>
      <diagonal/>
    </border>
    <border>
      <left style="hair">
        <color theme="9" tint="0.39994506668294322"/>
      </left>
      <right style="hair">
        <color theme="9" tint="0.39994506668294322"/>
      </right>
      <top/>
      <bottom style="hair">
        <color theme="9" tint="0.39991454817346722"/>
      </bottom>
      <diagonal/>
    </border>
    <border>
      <left/>
      <right style="medium">
        <color indexed="64"/>
      </right>
      <top style="hair">
        <color indexed="64"/>
      </top>
      <bottom style="hair">
        <color theme="9" tint="0.39985351115451523"/>
      </bottom>
      <diagonal/>
    </border>
    <border>
      <left/>
      <right/>
      <top style="hair">
        <color auto="1"/>
      </top>
      <bottom style="hair">
        <color theme="9" tint="0.39991454817346722"/>
      </bottom>
      <diagonal/>
    </border>
    <border>
      <left/>
      <right/>
      <top style="hair">
        <color auto="1"/>
      </top>
      <bottom style="hair">
        <color theme="9" tint="0.39994506668294322"/>
      </bottom>
      <diagonal/>
    </border>
    <border>
      <left style="hair">
        <color theme="9" tint="0.39988402966399123"/>
      </left>
      <right style="hair">
        <color theme="9" tint="0.39991454817346722"/>
      </right>
      <top style="hair">
        <color auto="1"/>
      </top>
      <bottom style="hair">
        <color theme="9" tint="0.39988402966399123"/>
      </bottom>
      <diagonal/>
    </border>
    <border>
      <left/>
      <right style="hair">
        <color indexed="64"/>
      </right>
      <top style="hair">
        <color indexed="64"/>
      </top>
      <bottom/>
      <diagonal/>
    </border>
    <border>
      <left style="hair">
        <color indexed="64"/>
      </left>
      <right style="hair">
        <color indexed="64"/>
      </right>
      <top/>
      <bottom style="hair">
        <color indexed="64"/>
      </bottom>
      <diagonal/>
    </border>
    <border>
      <left/>
      <right style="medium">
        <color indexed="64"/>
      </right>
      <top/>
      <bottom style="hair">
        <color auto="1"/>
      </bottom>
      <diagonal/>
    </border>
    <border>
      <left/>
      <right/>
      <top/>
      <bottom style="hair">
        <color auto="1"/>
      </bottom>
      <diagonal/>
    </border>
    <border>
      <left/>
      <right style="hair">
        <color theme="9" tint="0.39991454817346722"/>
      </right>
      <top/>
      <bottom style="hair">
        <color auto="1"/>
      </bottom>
      <diagonal/>
    </border>
    <border>
      <left/>
      <right style="hair">
        <color auto="1"/>
      </right>
      <top/>
      <bottom style="hair">
        <color auto="1"/>
      </bottom>
      <diagonal/>
    </border>
    <border>
      <left style="hair">
        <color auto="1"/>
      </left>
      <right/>
      <top/>
      <bottom style="hair">
        <color auto="1"/>
      </bottom>
      <diagonal/>
    </border>
    <border>
      <left/>
      <right style="medium">
        <color indexed="64"/>
      </right>
      <top style="double">
        <color theme="9" tint="0.39994506668294322"/>
      </top>
      <bottom/>
      <diagonal/>
    </border>
    <border>
      <left/>
      <right/>
      <top style="double">
        <color theme="9" tint="0.39994506668294322"/>
      </top>
      <bottom style="hair">
        <color auto="1"/>
      </bottom>
      <diagonal/>
    </border>
    <border>
      <left/>
      <right/>
      <top style="double">
        <color theme="9" tint="0.39994506668294322"/>
      </top>
      <bottom/>
      <diagonal/>
    </border>
    <border>
      <left/>
      <right style="hair">
        <color theme="9" tint="0.39991454817346722"/>
      </right>
      <top style="double">
        <color theme="9" tint="0.39994506668294322"/>
      </top>
      <bottom/>
      <diagonal/>
    </border>
    <border>
      <left/>
      <right style="hair">
        <color indexed="64"/>
      </right>
      <top style="double">
        <color theme="9" tint="0.39994506668294322"/>
      </top>
      <bottom/>
      <diagonal/>
    </border>
    <border>
      <left style="hair">
        <color indexed="64"/>
      </left>
      <right/>
      <top style="double">
        <color theme="9" tint="0.39994506668294322"/>
      </top>
      <bottom/>
      <diagonal/>
    </border>
    <border>
      <left style="hair">
        <color indexed="64"/>
      </left>
      <right style="hair">
        <color indexed="64"/>
      </right>
      <top style="double">
        <color theme="9" tint="0.39994506668294322"/>
      </top>
      <bottom/>
      <diagonal/>
    </border>
    <border>
      <left/>
      <right style="medium">
        <color indexed="64"/>
      </right>
      <top/>
      <bottom style="double">
        <color theme="9" tint="0.39994506668294322"/>
      </bottom>
      <diagonal/>
    </border>
    <border>
      <left/>
      <right/>
      <top/>
      <bottom style="double">
        <color theme="9" tint="0.39994506668294322"/>
      </bottom>
      <diagonal/>
    </border>
    <border>
      <left style="medium">
        <color auto="1"/>
      </left>
      <right/>
      <top/>
      <bottom/>
      <diagonal/>
    </border>
    <border>
      <left style="double">
        <color theme="9" tint="0.39994506668294322"/>
      </left>
      <right style="medium">
        <color auto="1"/>
      </right>
      <top style="double">
        <color theme="9" tint="0.39994506668294322"/>
      </top>
      <bottom style="double">
        <color theme="9" tint="0.39994506668294322"/>
      </bottom>
      <diagonal/>
    </border>
    <border>
      <left style="double">
        <color theme="9" tint="0.39994506668294322"/>
      </left>
      <right style="double">
        <color theme="9" tint="0.39994506668294322"/>
      </right>
      <top style="double">
        <color theme="9" tint="0.39994506668294322"/>
      </top>
      <bottom style="double">
        <color theme="9" tint="0.39994506668294322"/>
      </bottom>
      <diagonal/>
    </border>
    <border>
      <left style="medium">
        <color auto="1"/>
      </left>
      <right style="double">
        <color theme="9" tint="0.39994506668294322"/>
      </right>
      <top/>
      <bottom/>
      <diagonal/>
    </border>
    <border>
      <left/>
      <right style="medium">
        <color indexed="64"/>
      </right>
      <top style="medium">
        <color indexed="64"/>
      </top>
      <bottom/>
      <diagonal/>
    </border>
    <border>
      <left/>
      <right/>
      <top style="medium">
        <color auto="1"/>
      </top>
      <bottom/>
      <diagonal/>
    </border>
    <border>
      <left style="medium">
        <color indexed="64"/>
      </left>
      <right style="hair">
        <color indexed="64"/>
      </right>
      <top style="medium">
        <color indexed="64"/>
      </top>
      <bottom/>
      <diagonal/>
    </border>
    <border>
      <left style="medium">
        <color indexed="64"/>
      </left>
      <right/>
      <top style="medium">
        <color indexed="64"/>
      </top>
      <bottom/>
      <diagonal/>
    </border>
    <border>
      <left/>
      <right/>
      <top/>
      <bottom style="medium">
        <color indexed="64"/>
      </bottom>
      <diagonal/>
    </border>
    <border>
      <left/>
      <right style="double">
        <color indexed="64"/>
      </right>
      <top/>
      <bottom/>
      <diagonal/>
    </border>
    <border>
      <left style="double">
        <color indexed="64"/>
      </left>
      <right/>
      <top/>
      <bottom/>
      <diagonal/>
    </border>
    <border>
      <left style="medium">
        <color auto="1"/>
      </left>
      <right/>
      <top/>
      <bottom style="medium">
        <color auto="1"/>
      </bottom>
      <diagonal/>
    </border>
    <border>
      <left/>
      <right style="medium">
        <color indexed="64"/>
      </right>
      <top/>
      <bottom style="medium">
        <color indexed="64"/>
      </bottom>
      <diagonal/>
    </border>
    <border>
      <left style="medium">
        <color theme="0"/>
      </left>
      <right/>
      <top style="medium">
        <color theme="0"/>
      </top>
      <bottom/>
      <diagonal/>
    </border>
    <border>
      <left/>
      <right style="medium">
        <color theme="0"/>
      </right>
      <top style="medium">
        <color theme="0"/>
      </top>
      <bottom/>
      <diagonal/>
    </border>
    <border>
      <left style="medium">
        <color theme="0"/>
      </left>
      <right/>
      <top/>
      <bottom/>
      <diagonal/>
    </border>
    <border>
      <left/>
      <right/>
      <top style="medium">
        <color theme="0"/>
      </top>
      <bottom/>
      <diagonal/>
    </border>
    <border>
      <left/>
      <right style="medium">
        <color theme="0"/>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theme="0"/>
      </bottom>
      <diagonal/>
    </border>
    <border>
      <left/>
      <right style="medium">
        <color theme="0"/>
      </right>
      <top/>
      <bottom style="medium">
        <color theme="0"/>
      </bottom>
      <diagonal/>
    </border>
    <border>
      <left/>
      <right/>
      <top style="thin">
        <color indexed="64"/>
      </top>
      <bottom style="thin">
        <color indexed="64"/>
      </bottom>
      <diagonal/>
    </border>
    <border>
      <left style="hair">
        <color indexed="64"/>
      </left>
      <right/>
      <top style="hair">
        <color indexed="64"/>
      </top>
      <bottom/>
      <diagonal/>
    </border>
    <border>
      <left/>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medium">
        <color indexed="64"/>
      </right>
      <top/>
      <bottom style="hair">
        <color theme="9" tint="0.59996337778862885"/>
      </bottom>
      <diagonal/>
    </border>
    <border>
      <left style="medium">
        <color indexed="64"/>
      </left>
      <right/>
      <top style="hair">
        <color indexed="64"/>
      </top>
      <bottom/>
      <diagonal/>
    </border>
    <border>
      <left style="medium">
        <color indexed="64"/>
      </left>
      <right/>
      <top/>
      <bottom style="hair">
        <color indexed="64"/>
      </bottom>
      <diagonal/>
    </border>
    <border>
      <left/>
      <right style="hair">
        <color indexed="64"/>
      </right>
      <top style="hair">
        <color indexed="64"/>
      </top>
      <bottom style="hair">
        <color indexed="64"/>
      </bottom>
      <diagonal/>
    </border>
    <border>
      <left style="medium">
        <color auto="1"/>
      </left>
      <right/>
      <top/>
      <bottom style="thin">
        <color theme="9" tint="0.39997558519241921"/>
      </bottom>
      <diagonal/>
    </border>
    <border>
      <left style="hair">
        <color indexed="64"/>
      </left>
      <right style="medium">
        <color auto="1"/>
      </right>
      <top style="hair">
        <color indexed="64"/>
      </top>
      <bottom style="hair">
        <color indexed="64"/>
      </bottom>
      <diagonal/>
    </border>
    <border>
      <left style="thin">
        <color auto="1"/>
      </left>
      <right/>
      <top style="thin">
        <color auto="1"/>
      </top>
      <bottom style="medium">
        <color auto="1"/>
      </bottom>
      <diagonal/>
    </border>
    <border>
      <left/>
      <right style="thin">
        <color auto="1"/>
      </right>
      <top style="thin">
        <color auto="1"/>
      </top>
      <bottom style="medium">
        <color indexed="64"/>
      </bottom>
      <diagonal/>
    </border>
    <border>
      <left style="hair">
        <color indexed="64"/>
      </left>
      <right style="medium">
        <color indexed="64"/>
      </right>
      <top style="hair">
        <color indexed="64"/>
      </top>
      <bottom/>
      <diagonal/>
    </border>
    <border>
      <left/>
      <right style="thin">
        <color indexed="8"/>
      </right>
      <top/>
      <bottom style="thin">
        <color indexed="8"/>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medium">
        <color indexed="64"/>
      </right>
      <top/>
      <bottom/>
      <diagonal/>
    </border>
    <border>
      <left style="medium">
        <color indexed="64"/>
      </left>
      <right/>
      <top style="thin">
        <color indexed="64"/>
      </top>
      <bottom/>
      <diagonal/>
    </border>
    <border>
      <left style="medium">
        <color indexed="64"/>
      </left>
      <right/>
      <top/>
      <bottom style="thin">
        <color auto="1"/>
      </bottom>
      <diagonal/>
    </border>
    <border>
      <left/>
      <right style="medium">
        <color auto="1"/>
      </right>
      <top/>
      <bottom style="thin">
        <color auto="1"/>
      </bottom>
      <diagonal/>
    </border>
    <border>
      <left/>
      <right style="hair">
        <color indexed="64"/>
      </right>
      <top style="thin">
        <color indexed="64"/>
      </top>
      <bottom/>
      <diagonal/>
    </border>
    <border>
      <left style="medium">
        <color indexed="64"/>
      </left>
      <right style="double">
        <color theme="9" tint="0.39994506668294322"/>
      </right>
      <top style="double">
        <color theme="9" tint="0.39994506668294322"/>
      </top>
      <bottom style="double">
        <color theme="9" tint="0.39994506668294322"/>
      </bottom>
      <diagonal/>
    </border>
    <border>
      <left style="double">
        <color theme="9" tint="0.39994506668294322"/>
      </left>
      <right style="thin">
        <color auto="1"/>
      </right>
      <top style="double">
        <color theme="9" tint="0.39994506668294322"/>
      </top>
      <bottom style="double">
        <color theme="9" tint="0.39994506668294322"/>
      </bottom>
      <diagonal/>
    </border>
    <border>
      <left style="hair">
        <color indexed="64"/>
      </left>
      <right/>
      <top/>
      <bottom style="double">
        <color theme="9" tint="0.39994506668294322"/>
      </bottom>
      <diagonal/>
    </border>
    <border>
      <left style="medium">
        <color auto="1"/>
      </left>
      <right/>
      <top style="double">
        <color theme="9" tint="0.39994506668294322"/>
      </top>
      <bottom/>
      <diagonal/>
    </border>
    <border>
      <left/>
      <right style="thin">
        <color auto="1"/>
      </right>
      <top style="double">
        <color theme="9" tint="0.39994506668294322"/>
      </top>
      <bottom/>
      <diagonal/>
    </border>
    <border>
      <left/>
      <right style="thin">
        <color indexed="64"/>
      </right>
      <top/>
      <bottom style="hair">
        <color indexed="64"/>
      </bottom>
      <diagonal/>
    </border>
    <border>
      <left style="medium">
        <color indexed="64"/>
      </left>
      <right/>
      <top style="hair">
        <color theme="9" tint="0.39991454817346722"/>
      </top>
      <bottom style="hair">
        <color theme="9" tint="0.39991454817346722"/>
      </bottom>
      <diagonal/>
    </border>
    <border>
      <left/>
      <right style="thin">
        <color auto="1"/>
      </right>
      <top style="hair">
        <color theme="9" tint="0.59996337778862885"/>
      </top>
      <bottom style="hair">
        <color theme="9" tint="0.59996337778862885"/>
      </bottom>
      <diagonal/>
    </border>
    <border>
      <left/>
      <right style="medium">
        <color auto="1"/>
      </right>
      <top/>
      <bottom style="hair">
        <color theme="9" tint="0.39988402966399123"/>
      </bottom>
      <diagonal/>
    </border>
    <border>
      <left/>
      <right style="medium">
        <color auto="1"/>
      </right>
      <top style="hair">
        <color theme="9" tint="0.39988402966399123"/>
      </top>
      <bottom style="hair">
        <color theme="9" tint="0.39988402966399123"/>
      </bottom>
      <diagonal/>
    </border>
    <border>
      <left style="medium">
        <color indexed="64"/>
      </left>
      <right style="hair">
        <color indexed="64"/>
      </right>
      <top style="hair">
        <color indexed="64"/>
      </top>
      <bottom style="hair">
        <color indexed="64"/>
      </bottom>
      <diagonal/>
    </border>
    <border>
      <left style="hair">
        <color theme="9" tint="0.39985351115451523"/>
      </left>
      <right/>
      <top style="hair">
        <color auto="1"/>
      </top>
      <bottom style="hair">
        <color theme="9" tint="0.39994506668294322"/>
      </bottom>
      <diagonal/>
    </border>
    <border>
      <left style="hair">
        <color indexed="64"/>
      </left>
      <right/>
      <top style="hair">
        <color indexed="64"/>
      </top>
      <bottom style="hair">
        <color theme="9" tint="0.39994506668294322"/>
      </bottom>
      <diagonal/>
    </border>
    <border>
      <left/>
      <right style="medium">
        <color indexed="64"/>
      </right>
      <top style="thin">
        <color indexed="64"/>
      </top>
      <bottom/>
      <diagonal/>
    </border>
    <border>
      <left style="medium">
        <color indexed="64"/>
      </left>
      <right style="mediumDashed">
        <color indexed="64"/>
      </right>
      <top/>
      <bottom style="mediumDashed">
        <color indexed="64"/>
      </bottom>
      <diagonal/>
    </border>
    <border>
      <left/>
      <right style="medium">
        <color auto="1"/>
      </right>
      <top style="hair">
        <color auto="1"/>
      </top>
      <bottom/>
      <diagonal/>
    </border>
    <border>
      <left/>
      <right style="hair">
        <color theme="9" tint="0.39985351115451523"/>
      </right>
      <top/>
      <bottom/>
      <diagonal/>
    </border>
    <border>
      <left/>
      <right style="hair">
        <color theme="9" tint="0.39985351115451523"/>
      </right>
      <top/>
      <bottom style="hair">
        <color auto="1"/>
      </bottom>
      <diagonal/>
    </border>
    <border>
      <left/>
      <right style="hair">
        <color theme="9" tint="0.39985351115451523"/>
      </right>
      <top style="hair">
        <color theme="9" tint="0.39988402966399123"/>
      </top>
      <bottom style="hair">
        <color theme="9" tint="0.39988402966399123"/>
      </bottom>
      <diagonal/>
    </border>
    <border>
      <left style="medium">
        <color indexed="64"/>
      </left>
      <right/>
      <top style="mediumDashed">
        <color indexed="64"/>
      </top>
      <bottom/>
      <diagonal/>
    </border>
    <border>
      <left/>
      <right style="medium">
        <color indexed="64"/>
      </right>
      <top style="mediumDashed">
        <color indexed="64"/>
      </top>
      <bottom/>
      <diagonal/>
    </border>
    <border>
      <left/>
      <right/>
      <top style="hair">
        <color indexed="64"/>
      </top>
      <bottom style="hair">
        <color theme="9" tint="0.39988402966399123"/>
      </bottom>
      <diagonal/>
    </border>
    <border>
      <left/>
      <right/>
      <top style="hair">
        <color theme="9" tint="0.39988402966399123"/>
      </top>
      <bottom style="hair">
        <color theme="9" tint="0.39988402966399123"/>
      </bottom>
      <diagonal/>
    </border>
    <border>
      <left style="hair">
        <color theme="9" tint="0.39988402966399123"/>
      </left>
      <right/>
      <top style="hair">
        <color theme="9" tint="0.39988402966399123"/>
      </top>
      <bottom style="hair">
        <color theme="9" tint="0.39988402966399123"/>
      </bottom>
      <diagonal/>
    </border>
    <border>
      <left/>
      <right style="mediumDashed">
        <color indexed="64"/>
      </right>
      <top/>
      <bottom style="hair">
        <color indexed="64"/>
      </bottom>
      <diagonal/>
    </border>
    <border>
      <left style="dashDot">
        <color auto="1"/>
      </left>
      <right style="dashDot">
        <color auto="1"/>
      </right>
      <top style="dashDot">
        <color auto="1"/>
      </top>
      <bottom style="dashDot">
        <color auto="1"/>
      </bottom>
      <diagonal/>
    </border>
    <border>
      <left style="dashDot">
        <color auto="1"/>
      </left>
      <right style="dashDot">
        <color auto="1"/>
      </right>
      <top style="dashDot">
        <color auto="1"/>
      </top>
      <bottom style="thin">
        <color auto="1"/>
      </bottom>
      <diagonal/>
    </border>
    <border>
      <left style="mediumDashed">
        <color indexed="64"/>
      </left>
      <right style="double">
        <color theme="9" tint="0.39994506668294322"/>
      </right>
      <top/>
      <bottom/>
      <diagonal/>
    </border>
    <border>
      <left style="double">
        <color theme="9" tint="0.39994506668294322"/>
      </left>
      <right style="mediumDashed">
        <color indexed="64"/>
      </right>
      <top style="double">
        <color theme="9" tint="0.39994506668294322"/>
      </top>
      <bottom style="double">
        <color theme="9" tint="0.39994506668294322"/>
      </bottom>
      <diagonal/>
    </border>
    <border>
      <left/>
      <right style="mediumDashed">
        <color indexed="64"/>
      </right>
      <top style="double">
        <color theme="9" tint="0.39994506668294322"/>
      </top>
      <bottom/>
      <diagonal/>
    </border>
    <border>
      <left/>
      <right style="mediumDashed">
        <color indexed="64"/>
      </right>
      <top/>
      <bottom style="double">
        <color theme="9" tint="0.39994506668294322"/>
      </bottom>
      <diagonal/>
    </border>
    <border>
      <left/>
      <right style="medium">
        <color auto="1"/>
      </right>
      <top style="hair">
        <color theme="9" tint="0.39988402966399123"/>
      </top>
      <bottom/>
      <diagonal/>
    </border>
    <border>
      <left/>
      <right style="thin">
        <color indexed="64"/>
      </right>
      <top/>
      <bottom style="thin">
        <color indexed="64"/>
      </bottom>
      <diagonal/>
    </border>
    <border>
      <left style="hair">
        <color indexed="64"/>
      </left>
      <right/>
      <top style="medium">
        <color auto="1"/>
      </top>
      <bottom/>
      <diagonal/>
    </border>
    <border>
      <left/>
      <right/>
      <top style="hair">
        <color indexed="64"/>
      </top>
      <bottom style="hair">
        <color indexed="64"/>
      </bottom>
      <diagonal/>
    </border>
    <border>
      <left style="medium">
        <color auto="1"/>
      </left>
      <right/>
      <top style="medium">
        <color auto="1"/>
      </top>
      <bottom/>
      <diagonal/>
    </border>
    <border>
      <left/>
      <right style="medium">
        <color indexed="64"/>
      </right>
      <top style="medium">
        <color indexed="64"/>
      </top>
      <bottom/>
      <diagonal/>
    </border>
    <border>
      <left style="thin">
        <color indexed="64"/>
      </left>
      <right/>
      <top style="double">
        <color theme="9" tint="0.39994506668294322"/>
      </top>
      <bottom/>
      <diagonal/>
    </border>
    <border>
      <left style="thin">
        <color indexed="64"/>
      </left>
      <right/>
      <top/>
      <bottom style="hair">
        <color auto="1"/>
      </bottom>
      <diagonal/>
    </border>
    <border>
      <left style="thin">
        <color indexed="64"/>
      </left>
      <right/>
      <top style="hair">
        <color indexed="64"/>
      </top>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right style="mediumDashed">
        <color indexed="64"/>
      </right>
      <top style="thin">
        <color indexed="64"/>
      </top>
      <bottom/>
      <diagonal/>
    </border>
    <border>
      <left/>
      <right style="medium">
        <color indexed="64"/>
      </right>
      <top style="hair">
        <color indexed="64"/>
      </top>
      <bottom style="hair">
        <color theme="9" tint="0.39988402966399123"/>
      </bottom>
      <diagonal/>
    </border>
    <border>
      <left style="hair">
        <color theme="9" tint="0.39988402966399123"/>
      </left>
      <right style="medium">
        <color indexed="64"/>
      </right>
      <top style="hair">
        <color theme="9" tint="0.39988402966399123"/>
      </top>
      <bottom style="hair">
        <color theme="9" tint="0.39988402966399123"/>
      </bottom>
      <diagonal/>
    </border>
    <border>
      <left/>
      <right style="medium">
        <color indexed="64"/>
      </right>
      <top/>
      <bottom style="medium">
        <color theme="0"/>
      </bottom>
      <diagonal/>
    </border>
    <border>
      <left/>
      <right style="mediumDashed">
        <color indexed="64"/>
      </right>
      <top/>
      <bottom style="medium">
        <color theme="0"/>
      </bottom>
      <diagonal/>
    </border>
    <border>
      <left style="hair">
        <color indexed="64"/>
      </left>
      <right/>
      <top style="mediumDashed">
        <color indexed="64"/>
      </top>
      <bottom/>
      <diagonal/>
    </border>
    <border>
      <left/>
      <right style="thin">
        <color theme="9" tint="0.39991454817346722"/>
      </right>
      <top style="double">
        <color theme="9" tint="0.39994506668294322"/>
      </top>
      <bottom/>
      <diagonal/>
    </border>
    <border>
      <left/>
      <right style="thin">
        <color theme="9" tint="0.39991454817346722"/>
      </right>
      <top/>
      <bottom style="hair">
        <color auto="1"/>
      </bottom>
      <diagonal/>
    </border>
    <border>
      <left/>
      <right style="thin">
        <color theme="9" tint="0.39991454817346722"/>
      </right>
      <top/>
      <bottom/>
      <diagonal/>
    </border>
    <border>
      <left/>
      <right style="medium">
        <color indexed="64"/>
      </right>
      <top style="hair">
        <color indexed="64"/>
      </top>
      <bottom style="hair">
        <color indexed="64"/>
      </bottom>
      <diagonal/>
    </border>
    <border>
      <left/>
      <right style="medium">
        <color auto="1"/>
      </right>
      <top style="medium">
        <color theme="0"/>
      </top>
      <bottom/>
      <diagonal/>
    </border>
    <border>
      <left/>
      <right style="mediumDashed">
        <color auto="1"/>
      </right>
      <top style="medium">
        <color theme="0"/>
      </top>
      <bottom/>
      <diagonal/>
    </border>
    <border>
      <left/>
      <right/>
      <top style="thin">
        <color auto="1"/>
      </top>
      <bottom/>
      <diagonal/>
    </border>
    <border>
      <left/>
      <right style="medium">
        <color auto="1"/>
      </right>
      <top style="hair">
        <color indexed="64"/>
      </top>
      <bottom style="thin">
        <color indexed="64"/>
      </bottom>
      <diagonal/>
    </border>
    <border>
      <left/>
      <right/>
      <top style="hair">
        <color indexed="64"/>
      </top>
      <bottom style="thin">
        <color indexed="64"/>
      </bottom>
      <diagonal/>
    </border>
    <border>
      <left/>
      <right style="medium">
        <color auto="1"/>
      </right>
      <top style="thin">
        <color theme="9" tint="0.39991454817346722"/>
      </top>
      <bottom/>
      <diagonal/>
    </border>
    <border>
      <left/>
      <right/>
      <top style="thin">
        <color theme="9" tint="0.39991454817346722"/>
      </top>
      <bottom/>
      <diagonal/>
    </border>
    <border>
      <left/>
      <right/>
      <top style="thin">
        <color theme="9" tint="0.39991454817346722"/>
      </top>
      <bottom style="thin">
        <color theme="9" tint="0.39991454817346722"/>
      </bottom>
      <diagonal/>
    </border>
    <border>
      <left/>
      <right style="medium">
        <color indexed="64"/>
      </right>
      <top style="thin">
        <color theme="9" tint="0.39991454817346722"/>
      </top>
      <bottom style="thin">
        <color theme="9" tint="0.39991454817346722"/>
      </bottom>
      <diagonal/>
    </border>
    <border>
      <left/>
      <right/>
      <top/>
      <bottom style="thin">
        <color theme="9" tint="0.39991454817346722"/>
      </bottom>
      <diagonal/>
    </border>
    <border>
      <left/>
      <right style="medium">
        <color indexed="64"/>
      </right>
      <top style="thin">
        <color indexed="64"/>
      </top>
      <bottom style="hair">
        <color indexed="64"/>
      </bottom>
      <diagonal/>
    </border>
    <border>
      <left/>
      <right/>
      <top style="thin">
        <color indexed="64"/>
      </top>
      <bottom style="hair">
        <color indexed="64"/>
      </bottom>
      <diagonal/>
    </border>
    <border>
      <left style="thin">
        <color theme="9" tint="-0.24994659260841701"/>
      </left>
      <right style="medium">
        <color auto="1"/>
      </right>
      <top style="double">
        <color auto="1"/>
      </top>
      <bottom style="thin">
        <color auto="1"/>
      </bottom>
      <diagonal/>
    </border>
    <border>
      <left style="thin">
        <color theme="9" tint="-0.24994659260841701"/>
      </left>
      <right style="thin">
        <color theme="9" tint="-0.24994659260841701"/>
      </right>
      <top style="double">
        <color auto="1"/>
      </top>
      <bottom style="thin">
        <color auto="1"/>
      </bottom>
      <diagonal/>
    </border>
    <border>
      <left/>
      <right style="thin">
        <color theme="9" tint="-0.24994659260841701"/>
      </right>
      <top style="double">
        <color auto="1"/>
      </top>
      <bottom style="thin">
        <color auto="1"/>
      </bottom>
      <diagonal/>
    </border>
    <border>
      <left/>
      <right/>
      <top style="double">
        <color auto="1"/>
      </top>
      <bottom style="thin">
        <color auto="1"/>
      </bottom>
      <diagonal/>
    </border>
    <border>
      <left/>
      <right style="medium">
        <color auto="1"/>
      </right>
      <top/>
      <bottom style="double">
        <color indexed="64"/>
      </bottom>
      <diagonal/>
    </border>
    <border>
      <left/>
      <right style="thin">
        <color theme="9" tint="0.39994506668294322"/>
      </right>
      <top/>
      <bottom style="double">
        <color auto="1"/>
      </bottom>
      <diagonal/>
    </border>
    <border>
      <left/>
      <right style="thin">
        <color theme="9" tint="0.39994506668294322"/>
      </right>
      <top/>
      <bottom/>
      <diagonal/>
    </border>
    <border>
      <left/>
      <right style="thin">
        <color indexed="64"/>
      </right>
      <top style="thin">
        <color theme="8" tint="-0.24994659260841701"/>
      </top>
      <bottom style="thin">
        <color indexed="64"/>
      </bottom>
      <diagonal/>
    </border>
    <border>
      <left/>
      <right style="thin">
        <color theme="8" tint="-0.24994659260841701"/>
      </right>
      <top style="thin">
        <color theme="8" tint="-0.24994659260841701"/>
      </top>
      <bottom style="thin">
        <color indexed="64"/>
      </bottom>
      <diagonal/>
    </border>
    <border>
      <left style="thin">
        <color indexed="64"/>
      </left>
      <right/>
      <top style="thin">
        <color theme="8" tint="-0.24994659260841701"/>
      </top>
      <bottom style="thin">
        <color indexed="64"/>
      </bottom>
      <diagonal/>
    </border>
    <border>
      <left style="thin">
        <color indexed="64"/>
      </left>
      <right style="thin">
        <color indexed="64"/>
      </right>
      <top/>
      <bottom/>
      <diagonal/>
    </border>
    <border>
      <left/>
      <right style="medium">
        <color auto="1"/>
      </right>
      <top style="thin">
        <color theme="9" tint="0.39994506668294322"/>
      </top>
      <bottom/>
      <diagonal/>
    </border>
    <border>
      <left/>
      <right style="thin">
        <color theme="9" tint="0.39994506668294322"/>
      </right>
      <top style="thin">
        <color theme="9" tint="0.39994506668294322"/>
      </top>
      <bottom/>
      <diagonal/>
    </border>
    <border>
      <left/>
      <right/>
      <top style="thin">
        <color theme="9" tint="0.39994506668294322"/>
      </top>
      <bottom/>
      <diagonal/>
    </border>
    <border>
      <left style="hair">
        <color indexed="64"/>
      </left>
      <right style="thin">
        <color auto="1"/>
      </right>
      <top style="thin">
        <color auto="1"/>
      </top>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auto="1"/>
      </right>
      <top style="hair">
        <color auto="1"/>
      </top>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right style="thin">
        <color auto="1"/>
      </right>
      <top/>
      <bottom style="double">
        <color auto="1"/>
      </bottom>
      <diagonal/>
    </border>
    <border>
      <left style="thin">
        <color auto="1"/>
      </left>
      <right style="thin">
        <color auto="1"/>
      </right>
      <top/>
      <bottom style="thin">
        <color auto="1"/>
      </bottom>
      <diagonal/>
    </border>
    <border>
      <left style="thin">
        <color indexed="64"/>
      </left>
      <right style="thin">
        <color indexed="64"/>
      </right>
      <top style="thin">
        <color indexed="64"/>
      </top>
      <bottom/>
      <diagonal/>
    </border>
    <border>
      <left/>
      <right style="thin">
        <color auto="1"/>
      </right>
      <top style="thin">
        <color auto="1"/>
      </top>
      <bottom/>
      <diagonal/>
    </border>
    <border>
      <left style="medium">
        <color indexed="64"/>
      </left>
      <right style="thin">
        <color auto="1"/>
      </right>
      <top style="medium">
        <color indexed="64"/>
      </top>
      <bottom/>
      <diagonal/>
    </border>
    <border>
      <left style="thin">
        <color auto="1"/>
      </left>
      <right/>
      <top style="medium">
        <color auto="1"/>
      </top>
      <bottom/>
      <diagonal/>
    </border>
    <border>
      <left style="medium">
        <color indexed="64"/>
      </left>
      <right style="thin">
        <color indexed="64"/>
      </right>
      <top/>
      <bottom/>
      <diagonal/>
    </border>
    <border>
      <left style="thin">
        <color indexed="64"/>
      </left>
      <right/>
      <top/>
      <bottom style="thin">
        <color indexed="64"/>
      </bottom>
      <diagonal/>
    </border>
    <border>
      <left/>
      <right style="medium">
        <color indexed="64"/>
      </right>
      <top style="hair">
        <color theme="0" tint="-0.24994659260841701"/>
      </top>
      <bottom style="hair">
        <color theme="0" tint="-0.24994659260841701"/>
      </bottom>
      <diagonal/>
    </border>
    <border>
      <left/>
      <right/>
      <top style="thin">
        <color auto="1"/>
      </top>
      <bottom style="medium">
        <color auto="1"/>
      </bottom>
      <diagonal/>
    </border>
    <border>
      <left/>
      <right style="medium">
        <color auto="1"/>
      </right>
      <top style="thin">
        <color indexed="64"/>
      </top>
      <bottom style="medium">
        <color auto="1"/>
      </bottom>
      <diagonal/>
    </border>
    <border>
      <left style="thin">
        <color rgb="FF7030A0"/>
      </left>
      <right style="thin">
        <color rgb="FF7030A0"/>
      </right>
      <top style="thin">
        <color rgb="FF7030A0"/>
      </top>
      <bottom style="thin">
        <color rgb="FF7030A0"/>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auto="1"/>
      </right>
      <top style="thin">
        <color indexed="64"/>
      </top>
      <bottom style="thin">
        <color indexed="64"/>
      </bottom>
      <diagonal/>
    </border>
    <border>
      <left style="thin">
        <color indexed="64"/>
      </left>
      <right/>
      <top style="medium">
        <color auto="1"/>
      </top>
      <bottom style="thin">
        <color indexed="64"/>
      </bottom>
      <diagonal/>
    </border>
    <border>
      <left/>
      <right/>
      <top style="medium">
        <color indexed="64"/>
      </top>
      <bottom style="thin">
        <color indexed="64"/>
      </bottom>
      <diagonal/>
    </border>
    <border>
      <left/>
      <right style="medium">
        <color auto="1"/>
      </right>
      <top style="medium">
        <color auto="1"/>
      </top>
      <bottom style="thin">
        <color auto="1"/>
      </bottom>
      <diagonal/>
    </border>
    <border>
      <left style="hair">
        <color indexed="60"/>
      </left>
      <right style="hair">
        <color indexed="64"/>
      </right>
      <top/>
      <bottom style="hair">
        <color indexed="64"/>
      </bottom>
      <diagonal/>
    </border>
    <border>
      <left style="thin">
        <color indexed="10"/>
      </left>
      <right style="thin">
        <color indexed="10"/>
      </right>
      <top style="thin">
        <color indexed="10"/>
      </top>
      <bottom style="thin">
        <color indexed="10"/>
      </bottom>
      <diagonal/>
    </border>
    <border>
      <left/>
      <right/>
      <top style="thin">
        <color indexed="10"/>
      </top>
      <bottom/>
      <diagonal/>
    </border>
    <border>
      <left/>
      <right style="hair">
        <color auto="1"/>
      </right>
      <top/>
      <bottom style="thin">
        <color indexed="64"/>
      </bottom>
      <diagonal/>
    </border>
    <border>
      <left/>
      <right style="thin">
        <color indexed="64"/>
      </right>
      <top/>
      <bottom style="medium">
        <color auto="1"/>
      </bottom>
      <diagonal/>
    </border>
    <border>
      <left/>
      <right style="thin">
        <color indexed="8"/>
      </right>
      <top/>
      <bottom style="thin">
        <color indexed="8"/>
      </bottom>
      <diagonal/>
    </border>
    <border>
      <left/>
      <right/>
      <top/>
      <bottom style="thin">
        <color indexed="8"/>
      </bottom>
      <diagonal/>
    </border>
    <border>
      <left style="thin">
        <color indexed="8"/>
      </left>
      <right/>
      <top/>
      <bottom style="thin">
        <color indexed="8"/>
      </bottom>
      <diagonal/>
    </border>
    <border>
      <left/>
      <right style="thin">
        <color indexed="8"/>
      </right>
      <top/>
      <bottom/>
      <diagonal/>
    </border>
    <border>
      <left style="thin">
        <color indexed="8"/>
      </left>
      <right/>
      <top/>
      <bottom/>
      <diagonal/>
    </border>
    <border>
      <left/>
      <right style="thin">
        <color indexed="8"/>
      </right>
      <top style="thin">
        <color indexed="8"/>
      </top>
      <bottom/>
      <diagonal/>
    </border>
    <border>
      <left/>
      <right/>
      <top style="thin">
        <color indexed="8"/>
      </top>
      <bottom/>
      <diagonal/>
    </border>
    <border>
      <left style="thin">
        <color indexed="8"/>
      </left>
      <right/>
      <top style="thin">
        <color indexed="8"/>
      </top>
      <bottom/>
      <diagonal/>
    </border>
    <border>
      <left style="hair">
        <color indexed="8"/>
      </left>
      <right style="thin">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thin">
        <color indexed="8"/>
      </left>
      <right style="hair">
        <color indexed="8"/>
      </right>
      <top style="hair">
        <color indexed="8"/>
      </top>
      <bottom style="hair">
        <color indexed="8"/>
      </bottom>
      <diagonal/>
    </border>
    <border>
      <left style="hair">
        <color indexed="8"/>
      </left>
      <right style="thin">
        <color indexed="8"/>
      </right>
      <top style="thin">
        <color indexed="8"/>
      </top>
      <bottom style="hair">
        <color indexed="8"/>
      </bottom>
      <diagonal/>
    </border>
    <border>
      <left style="hair">
        <color indexed="8"/>
      </left>
      <right style="hair">
        <color indexed="8"/>
      </right>
      <top style="thin">
        <color indexed="8"/>
      </top>
      <bottom style="hair">
        <color indexed="8"/>
      </bottom>
      <diagonal/>
    </border>
    <border>
      <left style="thin">
        <color indexed="8"/>
      </left>
      <right style="hair">
        <color indexed="8"/>
      </right>
      <top style="thin">
        <color indexed="8"/>
      </top>
      <bottom style="hair">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right/>
      <top/>
      <bottom style="thin">
        <color indexed="64"/>
      </bottom>
      <diagonal/>
    </border>
    <border>
      <left/>
      <right style="thin">
        <color auto="1"/>
      </right>
      <top/>
      <bottom/>
      <diagonal/>
    </border>
    <border>
      <left style="thin">
        <color indexed="64"/>
      </left>
      <right/>
      <top/>
      <bottom/>
      <diagonal/>
    </border>
    <border>
      <left style="thin">
        <color auto="1"/>
      </left>
      <right/>
      <top style="thin">
        <color auto="1"/>
      </top>
      <bottom/>
      <diagonal/>
    </border>
    <border>
      <left style="medium">
        <color auto="1"/>
      </left>
      <right/>
      <top style="thin">
        <color auto="1"/>
      </top>
      <bottom/>
      <diagonal/>
    </border>
    <border>
      <left/>
      <right style="medium">
        <color auto="1"/>
      </right>
      <top style="thin">
        <color auto="1"/>
      </top>
      <bottom/>
      <diagonal/>
    </border>
    <border>
      <left style="hair">
        <color indexed="64"/>
      </left>
      <right/>
      <top/>
      <bottom style="thin">
        <color auto="1"/>
      </bottom>
      <diagonal/>
    </border>
    <border>
      <left/>
      <right style="mediumDashed">
        <color indexed="64"/>
      </right>
      <top style="thin">
        <color indexed="64"/>
      </top>
      <bottom/>
      <diagonal/>
    </border>
    <border>
      <left style="thin">
        <color theme="9" tint="0.39991454817346722"/>
      </left>
      <right style="hair">
        <color theme="9" tint="0.39991454817346722"/>
      </right>
      <top style="double">
        <color theme="9" tint="0.39994506668294322"/>
      </top>
      <bottom/>
      <diagonal/>
    </border>
    <border>
      <left style="hair">
        <color auto="1"/>
      </left>
      <right style="hair">
        <color indexed="64"/>
      </right>
      <top/>
      <bottom style="hair">
        <color auto="1"/>
      </bottom>
      <diagonal/>
    </border>
    <border>
      <left style="thin">
        <color theme="9" tint="0.39991454817346722"/>
      </left>
      <right style="hair">
        <color theme="9" tint="0.39991454817346722"/>
      </right>
      <top/>
      <bottom style="hair">
        <color auto="1"/>
      </bottom>
      <diagonal/>
    </border>
    <border>
      <left/>
      <right style="hair">
        <color indexed="64"/>
      </right>
      <top style="hair">
        <color indexed="64"/>
      </top>
      <bottom/>
      <diagonal/>
    </border>
    <border>
      <left/>
      <right/>
      <top style="hair">
        <color theme="9" tint="0.39985351115451523"/>
      </top>
      <bottom/>
      <diagonal/>
    </border>
    <border>
      <left/>
      <right style="thin">
        <color theme="9" tint="0.39994506668294322"/>
      </right>
      <top style="hair">
        <color auto="1"/>
      </top>
      <bottom style="hair">
        <color theme="9" tint="0.39994506668294322"/>
      </bottom>
      <diagonal/>
    </border>
    <border>
      <left/>
      <right style="hair">
        <color theme="9" tint="0.39991454817346722"/>
      </right>
      <top style="hair">
        <color auto="1"/>
      </top>
      <bottom style="hair">
        <color theme="9" tint="0.39988402966399123"/>
      </bottom>
      <diagonal/>
    </border>
    <border>
      <left style="hair">
        <color indexed="64"/>
      </left>
      <right/>
      <top style="hair">
        <color theme="9" tint="0.39994506668294322"/>
      </top>
      <bottom style="hair">
        <color theme="9" tint="0.39994506668294322"/>
      </bottom>
      <diagonal/>
    </border>
    <border>
      <left/>
      <right/>
      <top style="hair">
        <color theme="9" tint="0.39994506668294322"/>
      </top>
      <bottom/>
      <diagonal/>
    </border>
    <border>
      <left/>
      <right style="thin">
        <color theme="9" tint="0.39994506668294322"/>
      </right>
      <top style="hair">
        <color theme="9" tint="0.39994506668294322"/>
      </top>
      <bottom/>
      <diagonal/>
    </border>
    <border>
      <left/>
      <right style="hair">
        <color theme="9" tint="0.39991454817346722"/>
      </right>
      <top style="hair">
        <color theme="9" tint="0.39988402966399123"/>
      </top>
      <bottom style="hair">
        <color theme="9" tint="0.39988402966399123"/>
      </bottom>
      <diagonal/>
    </border>
    <border>
      <left/>
      <right/>
      <top/>
      <bottom style="hair">
        <color theme="9" tint="0.39985351115451523"/>
      </bottom>
      <diagonal/>
    </border>
    <border>
      <left/>
      <right style="thin">
        <color theme="9" tint="0.39994506668294322"/>
      </right>
      <top style="hair">
        <color theme="9" tint="0.39994506668294322"/>
      </top>
      <bottom style="hair">
        <color theme="9" tint="0.39994506668294322"/>
      </bottom>
      <diagonal/>
    </border>
    <border>
      <left/>
      <right style="thin">
        <color indexed="64"/>
      </right>
      <top/>
      <bottom style="thin">
        <color indexed="64"/>
      </bottom>
      <diagonal/>
    </border>
    <border>
      <left style="hair">
        <color theme="9" tint="0.39994506668294322"/>
      </left>
      <right/>
      <top style="hair">
        <color auto="1"/>
      </top>
      <bottom style="hair">
        <color theme="9" tint="0.39994506668294322"/>
      </bottom>
      <diagonal/>
    </border>
    <border>
      <left/>
      <right style="medium">
        <color auto="1"/>
      </right>
      <top style="hair">
        <color auto="1"/>
      </top>
      <bottom style="hair">
        <color theme="9" tint="0.39994506668294322"/>
      </bottom>
      <diagonal/>
    </border>
    <border>
      <left style="hair">
        <color theme="9" tint="0.39994506668294322"/>
      </left>
      <right/>
      <top style="hair">
        <color theme="9" tint="0.39994506668294322"/>
      </top>
      <bottom style="hair">
        <color theme="9" tint="0.39994506668294322"/>
      </bottom>
      <diagonal/>
    </border>
    <border>
      <left/>
      <right style="medium">
        <color indexed="64"/>
      </right>
      <top style="hair">
        <color theme="9" tint="0.39994506668294322"/>
      </top>
      <bottom style="hair">
        <color theme="9" tint="0.39994506668294322"/>
      </bottom>
      <diagonal/>
    </border>
    <border>
      <left style="hair">
        <color theme="9" tint="0.39994506668294322"/>
      </left>
      <right/>
      <top/>
      <bottom style="hair">
        <color theme="9" tint="0.39988402966399123"/>
      </bottom>
      <diagonal/>
    </border>
    <border>
      <left style="hair">
        <color indexed="64"/>
      </left>
      <right/>
      <top/>
      <bottom style="thin">
        <color auto="1"/>
      </bottom>
      <diagonal/>
    </border>
    <border>
      <left/>
      <right style="mediumDashed">
        <color indexed="64"/>
      </right>
      <top style="hair">
        <color auto="1"/>
      </top>
      <bottom/>
      <diagonal/>
    </border>
    <border>
      <left style="hair">
        <color theme="9" tint="0.39994506668294322"/>
      </left>
      <right/>
      <top style="hair">
        <color auto="1"/>
      </top>
      <bottom/>
      <diagonal/>
    </border>
    <border>
      <left/>
      <right style="medium">
        <color auto="1"/>
      </right>
      <top style="hair">
        <color theme="9" tint="0.39994506668294322"/>
      </top>
      <bottom/>
      <diagonal/>
    </border>
    <border>
      <left/>
      <right style="mediumDashed">
        <color indexed="64"/>
      </right>
      <top/>
      <bottom style="thin">
        <color indexed="64"/>
      </bottom>
      <diagonal/>
    </border>
    <border>
      <left/>
      <right style="hair">
        <color theme="9" tint="0.39991454817346722"/>
      </right>
      <top/>
      <bottom/>
      <diagonal/>
    </border>
    <border>
      <left/>
      <right style="medium">
        <color auto="1"/>
      </right>
      <top/>
      <bottom style="thin">
        <color auto="1"/>
      </bottom>
      <diagonal/>
    </border>
    <border>
      <left style="medium">
        <color indexed="64"/>
      </left>
      <right/>
      <top style="thin">
        <color indexed="64"/>
      </top>
      <bottom/>
      <diagonal/>
    </border>
    <border>
      <left/>
      <right style="hair">
        <color indexed="64"/>
      </right>
      <top style="thin">
        <color indexed="64"/>
      </top>
      <bottom/>
      <diagonal/>
    </border>
    <border>
      <left/>
      <right style="mediumDashed">
        <color indexed="64"/>
      </right>
      <top style="hair">
        <color auto="1"/>
      </top>
      <bottom/>
      <diagonal/>
    </border>
    <border>
      <left style="thin">
        <color auto="1"/>
      </left>
      <right style="mediumDashed">
        <color indexed="64"/>
      </right>
      <top style="thin">
        <color auto="1"/>
      </top>
      <bottom/>
      <diagonal/>
    </border>
    <border>
      <left style="thin">
        <color auto="1"/>
      </left>
      <right style="mediumDashed">
        <color indexed="64"/>
      </right>
      <top/>
      <bottom/>
      <diagonal/>
    </border>
    <border>
      <left style="double">
        <color indexed="64"/>
      </left>
      <right/>
      <top style="hair">
        <color auto="1"/>
      </top>
      <bottom/>
      <diagonal/>
    </border>
    <border>
      <left style="thin">
        <color indexed="64"/>
      </left>
      <right/>
      <top style="hair">
        <color indexed="64"/>
      </top>
      <bottom/>
      <diagonal/>
    </border>
    <border>
      <left/>
      <right style="medium">
        <color auto="1"/>
      </right>
      <top style="hair">
        <color theme="9" tint="0.39988402966399123"/>
      </top>
      <bottom style="hair">
        <color indexed="64"/>
      </bottom>
      <diagonal/>
    </border>
    <border>
      <left style="medium">
        <color indexed="64"/>
      </left>
      <right style="hair">
        <color indexed="64"/>
      </right>
      <top/>
      <bottom style="medium">
        <color indexed="64"/>
      </bottom>
      <diagonal/>
    </border>
    <border>
      <left style="hair">
        <color auto="1"/>
      </left>
      <right/>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bottom style="medium">
        <color indexed="64"/>
      </bottom>
      <diagonal/>
    </border>
    <border>
      <left/>
      <right/>
      <top style="hair">
        <color auto="1"/>
      </top>
      <bottom style="medium">
        <color indexed="64"/>
      </bottom>
      <diagonal/>
    </border>
    <border>
      <left/>
      <right style="thin">
        <color auto="1"/>
      </right>
      <top style="medium">
        <color auto="1"/>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medium">
        <color auto="1"/>
      </right>
      <top/>
      <bottom style="double">
        <color theme="9" tint="0.39994506668294322"/>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right style="hair">
        <color theme="9" tint="0.39991454817346722"/>
      </right>
      <top/>
      <bottom style="thin">
        <color indexed="64"/>
      </bottom>
      <diagonal/>
    </border>
    <border>
      <left style="hair">
        <color indexed="64"/>
      </left>
      <right/>
      <top style="thin">
        <color indexed="64"/>
      </top>
      <bottom/>
      <diagonal/>
    </border>
    <border>
      <left/>
      <right/>
      <top style="thin">
        <color indexed="64"/>
      </top>
      <bottom/>
      <diagonal/>
    </border>
    <border>
      <left/>
      <right style="hair">
        <color indexed="64"/>
      </right>
      <top/>
      <bottom style="hair">
        <color theme="9" tint="0.39991454817346722"/>
      </bottom>
      <diagonal/>
    </border>
    <border>
      <left style="hair">
        <color indexed="64"/>
      </left>
      <right style="hair">
        <color indexed="64"/>
      </right>
      <top/>
      <bottom style="thin">
        <color theme="9" tint="0.39994506668294322"/>
      </bottom>
      <diagonal/>
    </border>
    <border>
      <left style="hair">
        <color theme="9" tint="0.39994506668294322"/>
      </left>
      <right/>
      <top/>
      <bottom/>
      <diagonal/>
    </border>
    <border>
      <left style="hair">
        <color indexed="64"/>
      </left>
      <right style="hair">
        <color indexed="64"/>
      </right>
      <top style="thin">
        <color theme="9" tint="0.39994506668294322"/>
      </top>
      <bottom style="thin">
        <color theme="9" tint="0.39994506668294322"/>
      </bottom>
      <diagonal/>
    </border>
    <border>
      <left style="hair">
        <color indexed="64"/>
      </left>
      <right/>
      <top/>
      <bottom style="thin">
        <color theme="9" tint="0.39997558519241921"/>
      </bottom>
      <diagonal/>
    </border>
    <border>
      <left style="thin">
        <color indexed="64"/>
      </left>
      <right style="hair">
        <color indexed="64"/>
      </right>
      <top/>
      <bottom style="thin">
        <color indexed="64"/>
      </bottom>
      <diagonal/>
    </border>
    <border>
      <left/>
      <right style="thin">
        <color theme="9" tint="0.39991454817346722"/>
      </right>
      <top style="hair">
        <color auto="1"/>
      </top>
      <bottom/>
      <diagonal/>
    </border>
    <border>
      <left style="hair">
        <color theme="9" tint="0.39991454817346722"/>
      </left>
      <right style="medium">
        <color auto="1"/>
      </right>
      <top style="double">
        <color theme="9" tint="0.39994506668294322"/>
      </top>
      <bottom/>
      <diagonal/>
    </border>
    <border>
      <left style="hair">
        <color theme="9" tint="0.39991454817346722"/>
      </left>
      <right style="medium">
        <color auto="1"/>
      </right>
      <top/>
      <bottom style="hair">
        <color auto="1"/>
      </bottom>
      <diagonal/>
    </border>
    <border>
      <left/>
      <right style="hair">
        <color indexed="64"/>
      </right>
      <top style="hair">
        <color theme="9" tint="0.39991454817346722"/>
      </top>
      <bottom/>
      <diagonal/>
    </border>
    <border>
      <left style="hair">
        <color indexed="64"/>
      </left>
      <right/>
      <top style="hair">
        <color theme="9" tint="0.39994506668294322"/>
      </top>
      <bottom/>
      <diagonal/>
    </border>
    <border>
      <left style="hair">
        <color theme="9" tint="0.39994506668294322"/>
      </left>
      <right/>
      <top style="hair">
        <color theme="9" tint="0.39994506668294322"/>
      </top>
      <bottom/>
      <diagonal/>
    </border>
    <border>
      <left/>
      <right style="hair">
        <color indexed="64"/>
      </right>
      <top style="mediumDashed">
        <color auto="1"/>
      </top>
      <bottom style="hair">
        <color theme="9" tint="0.39991454817346722"/>
      </bottom>
      <diagonal/>
    </border>
    <border>
      <left style="thin">
        <color indexed="64"/>
      </left>
      <right/>
      <top style="thin">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thin">
        <color indexed="64"/>
      </left>
      <right/>
      <top/>
      <bottom style="thin">
        <color theme="9" tint="0.39997558519241921"/>
      </bottom>
      <diagonal/>
    </border>
    <border>
      <left/>
      <right style="thin">
        <color theme="9" tint="0.39994506668294322"/>
      </right>
      <top/>
      <bottom style="thin">
        <color theme="9" tint="0.39994506668294322"/>
      </bottom>
      <diagonal/>
    </border>
    <border>
      <left/>
      <right style="thin">
        <color theme="9" tint="0.39994506668294322"/>
      </right>
      <top style="thin">
        <color theme="9" tint="0.39994506668294322"/>
      </top>
      <bottom style="thin">
        <color theme="9" tint="0.39994506668294322"/>
      </bottom>
      <diagonal/>
    </border>
    <border>
      <left style="medium">
        <color rgb="FF0070C0"/>
      </left>
      <right/>
      <top style="medium">
        <color rgb="FF0070C0"/>
      </top>
      <bottom/>
      <diagonal/>
    </border>
    <border>
      <left/>
      <right/>
      <top style="medium">
        <color rgb="FF0070C0"/>
      </top>
      <bottom/>
      <diagonal/>
    </border>
    <border>
      <left/>
      <right style="medium">
        <color rgb="FF0070C0"/>
      </right>
      <top style="medium">
        <color rgb="FF0070C0"/>
      </top>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medium">
        <color indexed="64"/>
      </left>
      <right/>
      <top style="double">
        <color theme="4" tint="-0.24994659260841701"/>
      </top>
      <bottom/>
      <diagonal/>
    </border>
    <border>
      <left/>
      <right/>
      <top style="double">
        <color theme="4" tint="-0.24994659260841701"/>
      </top>
      <bottom/>
      <diagonal/>
    </border>
    <border>
      <left/>
      <right style="thin">
        <color indexed="64"/>
      </right>
      <top style="double">
        <color theme="4" tint="-0.24994659260841701"/>
      </top>
      <bottom/>
      <diagonal/>
    </border>
    <border>
      <left style="medium">
        <color indexed="64"/>
      </left>
      <right/>
      <top/>
      <bottom style="double">
        <color rgb="FFED7D31"/>
      </bottom>
      <diagonal/>
    </border>
    <border>
      <left/>
      <right/>
      <top/>
      <bottom style="double">
        <color rgb="FFED7D31"/>
      </bottom>
      <diagonal/>
    </border>
    <border>
      <left/>
      <right style="thin">
        <color indexed="64"/>
      </right>
      <top/>
      <bottom style="double">
        <color rgb="FFED7D31"/>
      </bottom>
      <diagonal/>
    </border>
    <border>
      <left style="medium">
        <color indexed="64"/>
      </left>
      <right/>
      <top style="double">
        <color rgb="FFED7D31"/>
      </top>
      <bottom/>
      <diagonal/>
    </border>
    <border>
      <left/>
      <right/>
      <top style="double">
        <color rgb="FFED7D31"/>
      </top>
      <bottom/>
      <diagonal/>
    </border>
    <border>
      <left style="medium">
        <color indexed="64"/>
      </left>
      <right style="medium">
        <color indexed="64"/>
      </right>
      <top/>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right/>
      <top style="dashed">
        <color indexed="64"/>
      </top>
      <bottom/>
      <diagonal/>
    </border>
    <border>
      <left/>
      <right style="thin">
        <color indexed="64"/>
      </right>
      <top style="dashed">
        <color indexed="64"/>
      </top>
      <bottom/>
      <diagonal/>
    </border>
    <border>
      <left style="medium">
        <color indexed="64"/>
      </left>
      <right style="medium">
        <color indexed="64"/>
      </right>
      <top/>
      <bottom style="medium">
        <color indexed="64"/>
      </bottom>
      <diagonal/>
    </border>
    <border>
      <left/>
      <right style="medium">
        <color indexed="64"/>
      </right>
      <top/>
      <bottom style="thin">
        <color rgb="FFE46D0A"/>
      </bottom>
      <diagonal/>
    </border>
    <border>
      <left/>
      <right style="medium">
        <color indexed="64"/>
      </right>
      <top style="thin">
        <color rgb="FFE46D0A"/>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dashed">
        <color indexed="64"/>
      </bottom>
      <diagonal/>
    </border>
    <border>
      <left style="medium">
        <color indexed="64"/>
      </left>
      <right/>
      <top/>
      <bottom style="thin">
        <color rgb="FFEC7728"/>
      </bottom>
      <diagonal/>
    </border>
    <border>
      <left/>
      <right/>
      <top/>
      <bottom style="thin">
        <color rgb="FFEC7728"/>
      </bottom>
      <diagonal/>
    </border>
    <border>
      <left style="medium">
        <color indexed="64"/>
      </left>
      <right/>
      <top style="thin">
        <color rgb="FFEC7728"/>
      </top>
      <bottom/>
      <diagonal/>
    </border>
    <border>
      <left/>
      <right/>
      <top style="thin">
        <color rgb="FFEC7728"/>
      </top>
      <bottom/>
      <diagonal/>
    </border>
    <border>
      <left style="medium">
        <color indexed="64"/>
      </left>
      <right style="hair">
        <color indexed="64"/>
      </right>
      <top style="double">
        <color theme="9" tint="0.39994506668294322"/>
      </top>
      <bottom/>
      <diagonal/>
    </border>
    <border>
      <left style="medium">
        <color indexed="64"/>
      </left>
      <right/>
      <top/>
      <bottom style="double">
        <color theme="9" tint="0.39994506668294322"/>
      </bottom>
      <diagonal/>
    </border>
    <border>
      <left style="medium">
        <color indexed="64"/>
      </left>
      <right style="hair">
        <color auto="1"/>
      </right>
      <top/>
      <bottom style="hair">
        <color auto="1"/>
      </bottom>
      <diagonal/>
    </border>
    <border>
      <left style="medium">
        <color indexed="64"/>
      </left>
      <right style="hair">
        <color indexed="64"/>
      </right>
      <top style="hair">
        <color theme="9" tint="0.39991454817346722"/>
      </top>
      <bottom style="hair">
        <color theme="9" tint="0.39991454817346722"/>
      </bottom>
      <diagonal/>
    </border>
    <border>
      <left style="hair">
        <color theme="9" tint="0.39994506668294322"/>
      </left>
      <right/>
      <top/>
      <bottom style="hair">
        <color theme="9" tint="0.39991454817346722"/>
      </bottom>
      <diagonal/>
    </border>
    <border>
      <left style="medium">
        <color indexed="64"/>
      </left>
      <right style="hair">
        <color theme="9" tint="0.39994506668294322"/>
      </right>
      <top/>
      <bottom style="hair">
        <color theme="9" tint="0.39991454817346722"/>
      </bottom>
      <diagonal/>
    </border>
    <border>
      <left style="medium">
        <color indexed="64"/>
      </left>
      <right/>
      <top style="thin">
        <color theme="9" tint="0.39997558519241921"/>
      </top>
      <bottom/>
      <diagonal/>
    </border>
    <border>
      <left style="medium">
        <color indexed="64"/>
      </left>
      <right/>
      <top style="hair">
        <color theme="9" tint="0.39994506668294322"/>
      </top>
      <bottom style="hair">
        <color theme="9" tint="0.39994506668294322"/>
      </bottom>
      <diagonal/>
    </border>
    <border>
      <left style="hair">
        <color theme="9" tint="0.39991454817346722"/>
      </left>
      <right style="hair">
        <color theme="9" tint="0.39994506668294322"/>
      </right>
      <top style="hair">
        <color theme="9" tint="0.39994506668294322"/>
      </top>
      <bottom style="hair">
        <color theme="9" tint="0.39994506668294322"/>
      </bottom>
      <diagonal/>
    </border>
    <border>
      <left style="hair">
        <color indexed="64"/>
      </left>
      <right style="hair">
        <color indexed="64"/>
      </right>
      <top style="hair">
        <color theme="9" tint="0.39994506668294322"/>
      </top>
      <bottom style="hair">
        <color theme="9" tint="0.39994506668294322"/>
      </bottom>
      <diagonal/>
    </border>
    <border>
      <left/>
      <right style="hair">
        <color indexed="64"/>
      </right>
      <top style="hair">
        <color theme="9" tint="0.39994506668294322"/>
      </top>
      <bottom style="hair">
        <color theme="9" tint="0.39994506668294322"/>
      </bottom>
      <diagonal/>
    </border>
    <border>
      <left style="hair">
        <color theme="9" tint="0.39991454817346722"/>
      </left>
      <right style="hair">
        <color theme="9" tint="0.39994506668294322"/>
      </right>
      <top/>
      <bottom style="thin">
        <color theme="9" tint="0.39997558519241921"/>
      </bottom>
      <diagonal/>
    </border>
    <border>
      <left/>
      <right/>
      <top style="hair">
        <color theme="9" tint="0.39985351115451523"/>
      </top>
      <bottom style="hair">
        <color theme="9" tint="0.39985351115451523"/>
      </bottom>
      <diagonal/>
    </border>
    <border>
      <left/>
      <right/>
      <top/>
      <bottom style="hair">
        <color theme="9" tint="0.59996337778862885"/>
      </bottom>
      <diagonal/>
    </border>
    <border>
      <left/>
      <right/>
      <top style="hair">
        <color indexed="64"/>
      </top>
      <bottom style="hair">
        <color theme="9" tint="0.39985351115451523"/>
      </bottom>
      <diagonal/>
    </border>
    <border>
      <left style="medium">
        <color indexed="64"/>
      </left>
      <right/>
      <top/>
      <bottom style="double">
        <color indexed="64"/>
      </bottom>
      <diagonal/>
    </border>
    <border>
      <left/>
      <right style="medium">
        <color indexed="64"/>
      </right>
      <top style="thin">
        <color rgb="FFEC7728"/>
      </top>
      <bottom/>
      <diagonal/>
    </border>
    <border>
      <left style="hair">
        <color theme="9" tint="0.39991454817346722"/>
      </left>
      <right style="hair">
        <color theme="9" tint="0.39991454817346722"/>
      </right>
      <top style="double">
        <color theme="9" tint="0.39994506668294322"/>
      </top>
      <bottom/>
      <diagonal/>
    </border>
    <border>
      <left style="hair">
        <color theme="9" tint="0.39991454817346722"/>
      </left>
      <right style="hair">
        <color theme="9" tint="0.39991454817346722"/>
      </right>
      <top/>
      <bottom style="hair">
        <color auto="1"/>
      </bottom>
      <diagonal/>
    </border>
    <border>
      <left style="hair">
        <color theme="9" tint="0.39991454817346722"/>
      </left>
      <right style="hair">
        <color theme="9" tint="0.39991454817346722"/>
      </right>
      <top/>
      <bottom style="thin">
        <color theme="9" tint="0.39997558519241921"/>
      </bottom>
      <diagonal/>
    </border>
    <border>
      <left/>
      <right style="hair">
        <color indexed="64"/>
      </right>
      <top/>
      <bottom style="thin">
        <color theme="9" tint="0.39997558519241921"/>
      </bottom>
      <diagonal/>
    </border>
    <border>
      <left style="thin">
        <color theme="9" tint="0.39991454817346722"/>
      </left>
      <right/>
      <top style="double">
        <color theme="9" tint="0.39994506668294322"/>
      </top>
      <bottom/>
      <diagonal/>
    </border>
    <border>
      <left style="thin">
        <color theme="9" tint="0.39991454817346722"/>
      </left>
      <right/>
      <top/>
      <bottom style="hair">
        <color auto="1"/>
      </bottom>
      <diagonal/>
    </border>
    <border>
      <left style="thin">
        <color theme="9" tint="0.39991454817346722"/>
      </left>
      <right/>
      <top style="hair">
        <color theme="9" tint="0.39991454817346722"/>
      </top>
      <bottom style="hair">
        <color theme="9" tint="0.39991454817346722"/>
      </bottom>
      <diagonal/>
    </border>
    <border>
      <left style="mediumDashed">
        <color indexed="64"/>
      </left>
      <right/>
      <top style="mediumDashed">
        <color indexed="64"/>
      </top>
      <bottom/>
      <diagonal/>
    </border>
    <border>
      <left style="medium">
        <color indexed="64"/>
      </left>
      <right style="mediumDashed">
        <color indexed="64"/>
      </right>
      <top/>
      <bottom/>
      <diagonal/>
    </border>
    <border>
      <left style="thin">
        <color auto="1"/>
      </left>
      <right/>
      <top style="mediumDashed">
        <color indexed="64"/>
      </top>
      <bottom/>
      <diagonal/>
    </border>
    <border>
      <left style="thin">
        <color theme="9" tint="0.39988402966399123"/>
      </left>
      <right/>
      <top style="thin">
        <color theme="9" tint="0.39988402966399123"/>
      </top>
      <bottom/>
      <diagonal/>
    </border>
    <border>
      <left/>
      <right/>
      <top style="thin">
        <color theme="9" tint="0.39988402966399123"/>
      </top>
      <bottom/>
      <diagonal/>
    </border>
    <border>
      <left/>
      <right style="thin">
        <color theme="9" tint="0.39988402966399123"/>
      </right>
      <top style="thin">
        <color theme="9" tint="0.39988402966399123"/>
      </top>
      <bottom/>
      <diagonal/>
    </border>
    <border>
      <left style="thin">
        <color theme="9" tint="0.39988402966399123"/>
      </left>
      <right/>
      <top/>
      <bottom/>
      <diagonal/>
    </border>
    <border>
      <left/>
      <right style="thin">
        <color theme="9" tint="0.39988402966399123"/>
      </right>
      <top/>
      <bottom/>
      <diagonal/>
    </border>
    <border>
      <left style="thin">
        <color theme="9" tint="0.39988402966399123"/>
      </left>
      <right/>
      <top/>
      <bottom style="double">
        <color theme="9" tint="0.39994506668294322"/>
      </bottom>
      <diagonal/>
    </border>
    <border>
      <left/>
      <right style="thin">
        <color theme="9" tint="0.39988402966399123"/>
      </right>
      <top/>
      <bottom style="double">
        <color theme="9" tint="0.39994506668294322"/>
      </bottom>
      <diagonal/>
    </border>
    <border>
      <left/>
      <right style="hair">
        <color auto="1"/>
      </right>
      <top/>
      <bottom style="double">
        <color theme="9" tint="0.39994506668294322"/>
      </bottom>
      <diagonal/>
    </border>
    <border>
      <left style="thin">
        <color auto="1"/>
      </left>
      <right/>
      <top style="hair">
        <color indexed="64"/>
      </top>
      <bottom style="hair">
        <color auto="1"/>
      </bottom>
      <diagonal/>
    </border>
    <border>
      <left style="thin">
        <color indexed="64"/>
      </left>
      <right/>
      <top/>
      <bottom style="double">
        <color auto="1"/>
      </bottom>
      <diagonal/>
    </border>
    <border>
      <left style="thin">
        <color auto="1"/>
      </left>
      <right style="hair">
        <color indexed="64"/>
      </right>
      <top style="hair">
        <color indexed="64"/>
      </top>
      <bottom style="hair">
        <color indexed="64"/>
      </bottom>
      <diagonal/>
    </border>
    <border>
      <left style="thin">
        <color indexed="64"/>
      </left>
      <right/>
      <top style="double">
        <color auto="1"/>
      </top>
      <bottom/>
      <diagonal/>
    </border>
    <border>
      <left/>
      <right style="medium">
        <color indexed="64"/>
      </right>
      <top style="thin">
        <color indexed="64"/>
      </top>
      <bottom/>
      <diagonal/>
    </border>
    <border>
      <left style="medium">
        <color auto="1"/>
      </left>
      <right/>
      <top/>
      <bottom style="thin">
        <color auto="1"/>
      </bottom>
      <diagonal/>
    </border>
    <border>
      <left/>
      <right/>
      <top style="medium">
        <color auto="1"/>
      </top>
      <bottom style="mediumDashed">
        <color indexed="64"/>
      </bottom>
      <diagonal/>
    </border>
    <border>
      <left/>
      <right/>
      <top style="thin">
        <color rgb="FFEC7728"/>
      </top>
      <bottom style="double">
        <color theme="9" tint="0.39994506668294322"/>
      </bottom>
      <diagonal/>
    </border>
    <border>
      <left style="thin">
        <color indexed="64"/>
      </left>
      <right style="thin">
        <color theme="0"/>
      </right>
      <top/>
      <bottom style="medium">
        <color indexed="64"/>
      </bottom>
      <diagonal/>
    </border>
    <border>
      <left style="medium">
        <color indexed="64"/>
      </left>
      <right style="thin">
        <color indexed="64"/>
      </right>
      <top/>
      <bottom style="medium">
        <color indexed="64"/>
      </bottom>
      <diagonal/>
    </border>
    <border>
      <left style="thin">
        <color indexed="64"/>
      </left>
      <right style="thin">
        <color theme="0"/>
      </right>
      <top/>
      <bottom/>
      <diagonal/>
    </border>
    <border>
      <left/>
      <right style="thin">
        <color theme="0"/>
      </right>
      <top/>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theme="0"/>
      </left>
      <right/>
      <top style="hair">
        <color auto="1"/>
      </top>
      <bottom/>
      <diagonal/>
    </border>
    <border>
      <left style="thin">
        <color indexed="64"/>
      </left>
      <right style="mediumDashed">
        <color indexed="64"/>
      </right>
      <top/>
      <bottom style="thin">
        <color indexed="64"/>
      </bottom>
      <diagonal/>
    </border>
    <border>
      <left/>
      <right style="medium">
        <color indexed="64"/>
      </right>
      <top/>
      <bottom style="mediumDashed">
        <color indexed="64"/>
      </bottom>
      <diagonal/>
    </border>
    <border>
      <left style="medium">
        <color indexed="64"/>
      </left>
      <right/>
      <top/>
      <bottom style="mediumDashed">
        <color indexed="64"/>
      </bottom>
      <diagonal/>
    </border>
    <border>
      <left style="thin">
        <color indexed="64"/>
      </left>
      <right style="medium">
        <color indexed="64"/>
      </right>
      <top/>
      <bottom style="medium">
        <color indexed="64"/>
      </bottom>
      <diagonal/>
    </border>
    <border>
      <left/>
      <right style="thin">
        <color auto="1"/>
      </right>
      <top/>
      <bottom style="mediumDashed">
        <color auto="1"/>
      </bottom>
      <diagonal/>
    </border>
    <border>
      <left style="mediumDashed">
        <color indexed="64"/>
      </left>
      <right/>
      <top style="thin">
        <color indexed="64"/>
      </top>
      <bottom/>
      <diagonal/>
    </border>
    <border>
      <left style="medium">
        <color indexed="64"/>
      </left>
      <right/>
      <top style="dashed">
        <color indexed="64"/>
      </top>
      <bottom/>
      <diagonal/>
    </border>
    <border>
      <left style="hair">
        <color indexed="64"/>
      </left>
      <right/>
      <top/>
      <bottom style="dashed">
        <color indexed="64"/>
      </bottom>
      <diagonal/>
    </border>
    <border>
      <left/>
      <right style="hair">
        <color indexed="64"/>
      </right>
      <top/>
      <bottom style="dashed">
        <color indexed="64"/>
      </bottom>
      <diagonal/>
    </border>
    <border>
      <left/>
      <right style="thin">
        <color auto="1"/>
      </right>
      <top style="double">
        <color rgb="FFED7D31"/>
      </top>
      <bottom/>
      <diagonal/>
    </border>
    <border>
      <left style="medium">
        <color indexed="64"/>
      </left>
      <right/>
      <top style="thin">
        <color rgb="FFEC7728"/>
      </top>
      <bottom style="double">
        <color theme="9" tint="0.39994506668294322"/>
      </bottom>
      <diagonal/>
    </border>
    <border>
      <left style="double">
        <color auto="1"/>
      </left>
      <right style="double">
        <color auto="1"/>
      </right>
      <top style="double">
        <color auto="1"/>
      </top>
      <bottom style="double">
        <color auto="1"/>
      </bottom>
      <diagonal/>
    </border>
    <border>
      <left style="mediumDashed">
        <color indexed="64"/>
      </left>
      <right style="mediumDashed">
        <color indexed="64"/>
      </right>
      <top/>
      <bottom/>
      <diagonal/>
    </border>
    <border>
      <left/>
      <right style="double">
        <color theme="9" tint="0.39994506668294322"/>
      </right>
      <top style="double">
        <color theme="9" tint="0.39994506668294322"/>
      </top>
      <bottom style="double">
        <color theme="9" tint="0.39994506668294322"/>
      </bottom>
      <diagonal/>
    </border>
    <border>
      <left style="double">
        <color auto="1"/>
      </left>
      <right style="mediumDashed">
        <color indexed="64"/>
      </right>
      <top style="double">
        <color auto="1"/>
      </top>
      <bottom style="double">
        <color auto="1"/>
      </bottom>
      <diagonal/>
    </border>
    <border>
      <left style="double">
        <color theme="9" tint="0.39994506668294322"/>
      </left>
      <right style="mediumDashed">
        <color auto="1"/>
      </right>
      <top style="mediumDashed">
        <color auto="1"/>
      </top>
      <bottom style="double">
        <color theme="9" tint="0.39994506668294322"/>
      </bottom>
      <diagonal/>
    </border>
    <border>
      <left style="double">
        <color theme="9" tint="0.39994506668294322"/>
      </left>
      <right style="double">
        <color theme="9" tint="0.39994506668294322"/>
      </right>
      <top style="mediumDashed">
        <color auto="1"/>
      </top>
      <bottom style="double">
        <color theme="9" tint="0.39994506668294322"/>
      </bottom>
      <diagonal/>
    </border>
    <border>
      <left/>
      <right style="double">
        <color theme="9" tint="0.39994506668294322"/>
      </right>
      <top style="mediumDashed">
        <color auto="1"/>
      </top>
      <bottom style="double">
        <color theme="9" tint="0.39994506668294322"/>
      </bottom>
      <diagonal/>
    </border>
    <border>
      <left style="medium">
        <color indexed="64"/>
      </left>
      <right/>
      <top style="hair">
        <color auto="1"/>
      </top>
      <bottom/>
      <diagonal/>
    </border>
    <border>
      <left/>
      <right style="hair">
        <color indexed="64"/>
      </right>
      <top style="hair">
        <color indexed="64"/>
      </top>
      <bottom/>
      <diagonal/>
    </border>
    <border>
      <left/>
      <right style="mediumDashed">
        <color indexed="64"/>
      </right>
      <top style="hair">
        <color auto="1"/>
      </top>
      <bottom/>
      <diagonal/>
    </border>
    <border>
      <left style="thin">
        <color indexed="64"/>
      </left>
      <right/>
      <top style="hair">
        <color indexed="64"/>
      </top>
      <bottom/>
      <diagonal/>
    </border>
    <border>
      <left style="double">
        <color auto="1"/>
      </left>
      <right style="medium">
        <color auto="1"/>
      </right>
      <top style="double">
        <color auto="1"/>
      </top>
      <bottom style="double">
        <color auto="1"/>
      </bottom>
      <diagonal/>
    </border>
    <border>
      <left/>
      <right style="medium">
        <color auto="1"/>
      </right>
      <top style="double">
        <color auto="1"/>
      </top>
      <bottom/>
      <diagonal/>
    </border>
    <border>
      <left style="medium">
        <color indexed="64"/>
      </left>
      <right style="double">
        <color auto="1"/>
      </right>
      <top style="double">
        <color auto="1"/>
      </top>
      <bottom style="double">
        <color auto="1"/>
      </bottom>
      <diagonal/>
    </border>
    <border>
      <left/>
      <right style="hair">
        <color auto="1"/>
      </right>
      <top style="medium">
        <color auto="1"/>
      </top>
      <bottom/>
      <diagonal/>
    </border>
    <border>
      <left/>
      <right style="mediumDashed">
        <color auto="1"/>
      </right>
      <top style="double">
        <color auto="1"/>
      </top>
      <bottom/>
      <diagonal/>
    </border>
    <border>
      <left style="mediumDashed">
        <color auto="1"/>
      </left>
      <right/>
      <top style="double">
        <color theme="9" tint="0.39994506668294322"/>
      </top>
      <bottom/>
      <diagonal/>
    </border>
    <border>
      <left style="mediumDashed">
        <color auto="1"/>
      </left>
      <right style="double">
        <color theme="9" tint="0.39994506668294322"/>
      </right>
      <top style="double">
        <color theme="9" tint="0.39994506668294322"/>
      </top>
      <bottom style="double">
        <color theme="9" tint="0.39994506668294322"/>
      </bottom>
      <diagonal/>
    </border>
    <border>
      <left style="mediumDashed">
        <color auto="1"/>
      </left>
      <right/>
      <top/>
      <bottom style="double">
        <color theme="9" tint="0.39994506668294322"/>
      </bottom>
      <diagonal/>
    </border>
    <border>
      <left/>
      <right style="mediumDashed">
        <color auto="1"/>
      </right>
      <top style="thin">
        <color theme="9" tint="0.39988402966399123"/>
      </top>
      <bottom/>
      <diagonal/>
    </border>
    <border>
      <left style="mediumDashed">
        <color auto="1"/>
      </left>
      <right/>
      <top style="thin">
        <color theme="9" tint="0.39988402966399123"/>
      </top>
      <bottom/>
      <diagonal/>
    </border>
    <border>
      <left/>
      <right style="mediumDashed">
        <color indexed="64"/>
      </right>
      <top style="hair">
        <color theme="9" tint="0.39991454817346722"/>
      </top>
      <bottom style="hair">
        <color theme="9" tint="0.39991454817346722"/>
      </bottom>
      <diagonal/>
    </border>
    <border>
      <left style="double">
        <color theme="9" tint="0.39994506668294322"/>
      </left>
      <right/>
      <top style="double">
        <color theme="9" tint="0.39994506668294322"/>
      </top>
      <bottom style="double">
        <color theme="9" tint="0.39994506668294322"/>
      </bottom>
      <diagonal/>
    </border>
    <border>
      <left style="hair">
        <color auto="1"/>
      </left>
      <right style="thin">
        <color theme="9" tint="0.39991454817346722"/>
      </right>
      <top/>
      <bottom style="hair">
        <color auto="1"/>
      </bottom>
      <diagonal/>
    </border>
    <border>
      <left style="hair">
        <color indexed="64"/>
      </left>
      <right style="thin">
        <color theme="9" tint="0.39991454817346722"/>
      </right>
      <top style="hair">
        <color indexed="64"/>
      </top>
      <bottom style="hair">
        <color indexed="64"/>
      </bottom>
      <diagonal/>
    </border>
    <border>
      <left/>
      <right style="thin">
        <color theme="9" tint="0.39991454817346722"/>
      </right>
      <top/>
      <bottom style="double">
        <color theme="9" tint="0.39994506668294322"/>
      </bottom>
      <diagonal/>
    </border>
  </borders>
  <cellStyleXfs count="68">
    <xf numFmtId="0" fontId="0" fillId="0" borderId="0"/>
    <xf numFmtId="0" fontId="4" fillId="0" borderId="0"/>
    <xf numFmtId="0" fontId="4" fillId="0" borderId="0"/>
    <xf numFmtId="0" fontId="7" fillId="0" borderId="0"/>
    <xf numFmtId="0" fontId="4" fillId="0" borderId="0"/>
    <xf numFmtId="0" fontId="4" fillId="0" borderId="0"/>
    <xf numFmtId="0" fontId="1" fillId="0" borderId="0"/>
    <xf numFmtId="0" fontId="1" fillId="0" borderId="0"/>
    <xf numFmtId="0" fontId="15" fillId="0" borderId="0" applyNumberFormat="0" applyFill="0" applyBorder="0" applyAlignment="0" applyProtection="0"/>
    <xf numFmtId="0" fontId="4" fillId="0" borderId="0"/>
    <xf numFmtId="0" fontId="26" fillId="0" borderId="0"/>
    <xf numFmtId="0" fontId="1" fillId="0" borderId="0"/>
    <xf numFmtId="0" fontId="1" fillId="0" borderId="0"/>
    <xf numFmtId="0" fontId="4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92" fillId="0" borderId="0"/>
    <xf numFmtId="0" fontId="98" fillId="0" borderId="0" applyNumberFormat="0" applyFill="0" applyBorder="0" applyAlignment="0" applyProtection="0">
      <alignment vertical="top"/>
      <protection locked="0"/>
    </xf>
    <xf numFmtId="0" fontId="1" fillId="0" borderId="0"/>
    <xf numFmtId="0" fontId="4" fillId="0" borderId="0"/>
    <xf numFmtId="0" fontId="1" fillId="0" borderId="0"/>
    <xf numFmtId="0" fontId="46" fillId="0" borderId="0"/>
    <xf numFmtId="0" fontId="15" fillId="0" borderId="0" applyNumberFormat="0" applyFill="0" applyBorder="0" applyAlignment="0" applyProtection="0"/>
    <xf numFmtId="0" fontId="1" fillId="0" borderId="0"/>
    <xf numFmtId="0" fontId="1" fillId="0" borderId="0"/>
    <xf numFmtId="0" fontId="1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applyNumberFormat="0" applyFill="0" applyBorder="0" applyAlignment="0" applyProtection="0"/>
    <xf numFmtId="0" fontId="1" fillId="0" borderId="0"/>
    <xf numFmtId="0" fontId="184" fillId="0" borderId="0" applyNumberFormat="0" applyFill="0" applyBorder="0" applyAlignment="0" applyProtection="0"/>
    <xf numFmtId="0" fontId="46" fillId="0" borderId="0"/>
    <xf numFmtId="0" fontId="371" fillId="0" borderId="0"/>
    <xf numFmtId="0" fontId="98" fillId="0" borderId="0" applyNumberFormat="0" applyFill="0" applyBorder="0" applyAlignment="0" applyProtection="0"/>
    <xf numFmtId="0" fontId="4" fillId="0" borderId="0"/>
    <xf numFmtId="0" fontId="1" fillId="0" borderId="0"/>
    <xf numFmtId="0" fontId="1" fillId="0" borderId="0"/>
  </cellStyleXfs>
  <cellXfs count="5330">
    <xf numFmtId="0" fontId="0" fillId="0" borderId="0" xfId="0"/>
    <xf numFmtId="0" fontId="5" fillId="2" borderId="0" xfId="1" applyFont="1" applyFill="1" applyAlignment="1">
      <alignment horizontal="center" vertical="center"/>
    </xf>
    <xf numFmtId="0" fontId="2" fillId="4" borderId="3" xfId="3" applyFont="1" applyFill="1" applyBorder="1" applyAlignment="1">
      <alignment horizontal="center" vertical="center"/>
    </xf>
    <xf numFmtId="0" fontId="9" fillId="5" borderId="0" xfId="4" applyFont="1" applyFill="1" applyAlignment="1">
      <alignment horizontal="right" vertical="center"/>
    </xf>
    <xf numFmtId="0" fontId="10" fillId="5" borderId="0" xfId="4" applyFont="1" applyFill="1" applyAlignment="1">
      <alignment vertical="center"/>
    </xf>
    <xf numFmtId="164" fontId="11" fillId="5" borderId="0" xfId="5" applyNumberFormat="1" applyFont="1" applyFill="1" applyAlignment="1">
      <alignment vertical="center"/>
    </xf>
    <xf numFmtId="164" fontId="11" fillId="2" borderId="0" xfId="5" applyNumberFormat="1" applyFont="1" applyFill="1" applyAlignment="1">
      <alignment horizontal="right" vertical="center"/>
    </xf>
    <xf numFmtId="0" fontId="12" fillId="6" borderId="0" xfId="1" applyFont="1" applyFill="1" applyAlignment="1">
      <alignment vertical="center"/>
    </xf>
    <xf numFmtId="0" fontId="13" fillId="6" borderId="0" xfId="1" applyFont="1" applyFill="1" applyAlignment="1">
      <alignment vertical="center"/>
    </xf>
    <xf numFmtId="0" fontId="14" fillId="3" borderId="6" xfId="6" applyFont="1" applyFill="1" applyBorder="1" applyAlignment="1">
      <alignment horizontal="center" vertical="center"/>
    </xf>
    <xf numFmtId="0" fontId="1" fillId="5" borderId="4" xfId="7" applyFill="1" applyBorder="1"/>
    <xf numFmtId="0" fontId="1" fillId="5" borderId="0" xfId="7" applyFill="1"/>
    <xf numFmtId="0" fontId="1" fillId="5" borderId="7" xfId="7" applyFill="1" applyBorder="1"/>
    <xf numFmtId="0" fontId="15" fillId="5" borderId="7" xfId="8" applyFill="1" applyBorder="1" applyAlignment="1">
      <alignment vertical="center"/>
    </xf>
    <xf numFmtId="0" fontId="10" fillId="2" borderId="0" xfId="4" applyFont="1" applyFill="1" applyAlignment="1">
      <alignment horizontal="right" vertical="center"/>
    </xf>
    <xf numFmtId="0" fontId="19" fillId="2" borderId="8" xfId="0" applyFont="1" applyFill="1" applyBorder="1" applyAlignment="1">
      <alignment horizontal="center" vertical="center"/>
    </xf>
    <xf numFmtId="0" fontId="14" fillId="3" borderId="9" xfId="6" applyFont="1" applyFill="1" applyBorder="1" applyAlignment="1">
      <alignment horizontal="center" vertical="center"/>
    </xf>
    <xf numFmtId="0" fontId="19" fillId="2" borderId="0" xfId="0" applyFont="1" applyFill="1" applyAlignment="1">
      <alignment horizontal="center" vertical="center"/>
    </xf>
    <xf numFmtId="0" fontId="1" fillId="5" borderId="0" xfId="7" applyFill="1" applyAlignment="1">
      <alignment vertical="center"/>
    </xf>
    <xf numFmtId="0" fontId="25" fillId="5" borderId="0" xfId="7" applyFont="1" applyFill="1" applyAlignment="1">
      <alignment vertical="center"/>
    </xf>
    <xf numFmtId="165" fontId="31" fillId="12" borderId="0" xfId="1" applyNumberFormat="1" applyFont="1" applyFill="1" applyAlignment="1">
      <alignment horizontal="center" vertical="center"/>
    </xf>
    <xf numFmtId="0" fontId="32" fillId="5" borderId="0" xfId="10" applyFont="1" applyFill="1" applyAlignment="1" applyProtection="1">
      <alignment horizontal="center" vertical="center"/>
      <protection locked="0"/>
    </xf>
    <xf numFmtId="0" fontId="23" fillId="5" borderId="0" xfId="10" applyFont="1" applyFill="1" applyAlignment="1" applyProtection="1">
      <alignment horizontal="left" vertical="center"/>
      <protection locked="0"/>
    </xf>
    <xf numFmtId="0" fontId="33" fillId="5" borderId="0" xfId="7" applyFont="1" applyFill="1" applyAlignment="1">
      <alignment horizontal="center" vertical="center"/>
    </xf>
    <xf numFmtId="0" fontId="24" fillId="13" borderId="0" xfId="1" applyFont="1" applyFill="1" applyAlignment="1">
      <alignment horizontal="center" vertical="center"/>
    </xf>
    <xf numFmtId="0" fontId="36" fillId="14" borderId="0" xfId="10" applyFont="1" applyFill="1" applyAlignment="1" applyProtection="1">
      <alignment horizontal="center" vertical="center"/>
      <protection locked="0"/>
    </xf>
    <xf numFmtId="0" fontId="37" fillId="14" borderId="0" xfId="10" applyFont="1" applyFill="1" applyAlignment="1" applyProtection="1">
      <alignment horizontal="center" vertical="center" wrapText="1"/>
      <protection locked="0"/>
    </xf>
    <xf numFmtId="0" fontId="39" fillId="5" borderId="0" xfId="1" applyFont="1" applyFill="1" applyAlignment="1" applyProtection="1">
      <alignment horizontal="left" vertical="center"/>
      <protection locked="0"/>
    </xf>
    <xf numFmtId="0" fontId="39" fillId="15" borderId="6" xfId="12" applyFont="1" applyFill="1" applyBorder="1" applyAlignment="1">
      <alignment horizontal="center" vertical="center"/>
    </xf>
    <xf numFmtId="0" fontId="39" fillId="0" borderId="0" xfId="1" applyFont="1" applyAlignment="1" applyProtection="1">
      <alignment horizontal="left" vertical="center"/>
      <protection locked="0"/>
    </xf>
    <xf numFmtId="0" fontId="40" fillId="16" borderId="4" xfId="1" applyFont="1" applyFill="1" applyBorder="1" applyAlignment="1" applyProtection="1">
      <alignment horizontal="center" vertical="center"/>
      <protection hidden="1"/>
    </xf>
    <xf numFmtId="0" fontId="8" fillId="8" borderId="0" xfId="1" applyFont="1" applyFill="1" applyAlignment="1" applyProtection="1">
      <alignment horizontal="left" vertical="center"/>
      <protection locked="0"/>
    </xf>
    <xf numFmtId="0" fontId="8" fillId="8" borderId="12" xfId="1" applyFont="1" applyFill="1" applyBorder="1" applyAlignment="1" applyProtection="1">
      <alignment horizontal="left" vertical="center"/>
      <protection hidden="1"/>
    </xf>
    <xf numFmtId="0" fontId="5" fillId="17" borderId="0" xfId="1" applyFont="1" applyFill="1" applyAlignment="1" applyProtection="1">
      <alignment horizontal="centerContinuous" vertical="center"/>
      <protection locked="0"/>
    </xf>
    <xf numFmtId="0" fontId="5" fillId="17" borderId="12" xfId="1" applyFont="1" applyFill="1" applyBorder="1" applyAlignment="1" applyProtection="1">
      <alignment horizontal="centerContinuous" vertical="center"/>
      <protection hidden="1"/>
    </xf>
    <xf numFmtId="0" fontId="2" fillId="3" borderId="13" xfId="1" applyFont="1" applyFill="1" applyBorder="1" applyAlignment="1" applyProtection="1">
      <alignment vertical="center"/>
      <protection hidden="1"/>
    </xf>
    <xf numFmtId="0" fontId="12" fillId="6" borderId="11" xfId="1" applyFont="1" applyFill="1" applyBorder="1" applyAlignment="1">
      <alignment vertical="center"/>
    </xf>
    <xf numFmtId="0" fontId="13" fillId="6" borderId="11" xfId="1" applyFont="1" applyFill="1" applyBorder="1" applyAlignment="1">
      <alignment vertical="center"/>
    </xf>
    <xf numFmtId="0" fontId="44" fillId="18" borderId="16" xfId="1" applyFont="1" applyFill="1" applyBorder="1" applyAlignment="1" applyProtection="1">
      <alignment horizontal="center" vertical="center"/>
      <protection hidden="1"/>
    </xf>
    <xf numFmtId="0" fontId="45" fillId="19" borderId="16" xfId="1" applyFont="1" applyFill="1" applyBorder="1" applyAlignment="1" applyProtection="1">
      <alignment horizontal="center" vertical="center"/>
      <protection hidden="1"/>
    </xf>
    <xf numFmtId="0" fontId="10" fillId="20" borderId="16" xfId="1" applyFont="1" applyFill="1" applyBorder="1" applyAlignment="1" applyProtection="1">
      <alignment horizontal="center" vertical="center"/>
      <protection hidden="1"/>
    </xf>
    <xf numFmtId="0" fontId="44" fillId="21" borderId="16" xfId="1" applyFont="1" applyFill="1" applyBorder="1" applyAlignment="1" applyProtection="1">
      <alignment horizontal="center" vertical="center"/>
      <protection hidden="1"/>
    </xf>
    <xf numFmtId="0" fontId="10" fillId="22" borderId="16" xfId="1" applyFont="1" applyFill="1" applyBorder="1" applyAlignment="1" applyProtection="1">
      <alignment horizontal="center" vertical="center"/>
      <protection hidden="1"/>
    </xf>
    <xf numFmtId="0" fontId="10" fillId="23" borderId="16" xfId="1" applyFont="1" applyFill="1" applyBorder="1" applyAlignment="1" applyProtection="1">
      <alignment horizontal="center" vertical="center"/>
      <protection hidden="1"/>
    </xf>
    <xf numFmtId="0" fontId="3" fillId="3" borderId="18" xfId="6" applyFont="1" applyFill="1" applyBorder="1" applyAlignment="1">
      <alignment horizontal="center" vertical="center"/>
    </xf>
    <xf numFmtId="0" fontId="32" fillId="24" borderId="19" xfId="14" applyFont="1" applyFill="1" applyBorder="1" applyAlignment="1">
      <alignment horizontal="right" vertical="center"/>
    </xf>
    <xf numFmtId="171" fontId="32" fillId="24" borderId="0" xfId="1" applyNumberFormat="1" applyFont="1" applyFill="1" applyAlignment="1">
      <alignment horizontal="center" vertical="center"/>
    </xf>
    <xf numFmtId="0" fontId="32" fillId="24" borderId="0" xfId="14" applyFont="1" applyFill="1" applyAlignment="1">
      <alignment horizontal="right" vertical="center"/>
    </xf>
    <xf numFmtId="171" fontId="32" fillId="24" borderId="20" xfId="1" applyNumberFormat="1" applyFont="1" applyFill="1" applyBorder="1" applyAlignment="1">
      <alignment horizontal="center" vertical="center"/>
    </xf>
    <xf numFmtId="0" fontId="23" fillId="24" borderId="0" xfId="1" applyFont="1" applyFill="1" applyAlignment="1">
      <alignment horizontal="center" vertical="center"/>
    </xf>
    <xf numFmtId="0" fontId="21" fillId="24" borderId="0" xfId="7" applyFont="1" applyFill="1" applyAlignment="1">
      <alignment horizontal="left" vertical="center"/>
    </xf>
    <xf numFmtId="0" fontId="21" fillId="24" borderId="0" xfId="6" applyFont="1" applyFill="1" applyAlignment="1">
      <alignment horizontal="center" vertical="center"/>
    </xf>
    <xf numFmtId="0" fontId="21" fillId="24" borderId="0" xfId="1" applyFont="1" applyFill="1" applyAlignment="1">
      <alignment horizontal="center" vertical="center"/>
    </xf>
    <xf numFmtId="0" fontId="14" fillId="3" borderId="18" xfId="6" applyFont="1" applyFill="1" applyBorder="1" applyAlignment="1">
      <alignment horizontal="center" vertical="center"/>
    </xf>
    <xf numFmtId="172" fontId="47" fillId="7" borderId="22" xfId="1" applyNumberFormat="1" applyFont="1" applyFill="1" applyBorder="1" applyAlignment="1">
      <alignment horizontal="center" vertical="center"/>
    </xf>
    <xf numFmtId="1" fontId="21" fillId="25" borderId="23" xfId="1" applyNumberFormat="1" applyFont="1" applyFill="1" applyBorder="1" applyAlignment="1">
      <alignment horizontal="center" vertical="center"/>
    </xf>
    <xf numFmtId="173" fontId="21" fillId="5" borderId="24" xfId="1" applyNumberFormat="1" applyFont="1" applyFill="1" applyBorder="1" applyAlignment="1">
      <alignment horizontal="center" vertical="center"/>
    </xf>
    <xf numFmtId="168" fontId="1" fillId="16" borderId="25" xfId="15" applyNumberFormat="1" applyFill="1" applyBorder="1" applyAlignment="1" applyProtection="1">
      <alignment horizontal="center" vertical="center"/>
      <protection locked="0"/>
    </xf>
    <xf numFmtId="167" fontId="21" fillId="26" borderId="0" xfId="1" applyNumberFormat="1" applyFont="1" applyFill="1" applyAlignment="1">
      <alignment horizontal="center" vertical="center"/>
    </xf>
    <xf numFmtId="164" fontId="48" fillId="2" borderId="26" xfId="1" applyNumberFormat="1" applyFont="1" applyFill="1" applyBorder="1" applyAlignment="1">
      <alignment horizontal="center" vertical="center"/>
    </xf>
    <xf numFmtId="0" fontId="49" fillId="5" borderId="27" xfId="14" applyFont="1" applyFill="1" applyBorder="1" applyAlignment="1">
      <alignment horizontal="left" vertical="center"/>
    </xf>
    <xf numFmtId="168" fontId="50" fillId="7" borderId="28" xfId="1" applyNumberFormat="1" applyFont="1" applyFill="1" applyBorder="1" applyAlignment="1">
      <alignment horizontal="center" vertical="center"/>
    </xf>
    <xf numFmtId="0" fontId="51" fillId="5" borderId="16" xfId="1" applyFont="1" applyFill="1" applyBorder="1" applyAlignment="1" applyProtection="1">
      <alignment vertical="center"/>
      <protection hidden="1"/>
    </xf>
    <xf numFmtId="1" fontId="52" fillId="7" borderId="29" xfId="1" applyNumberFormat="1" applyFont="1" applyFill="1" applyBorder="1" applyAlignment="1">
      <alignment horizontal="center" vertical="center"/>
    </xf>
    <xf numFmtId="0" fontId="38" fillId="2" borderId="0" xfId="16" applyFont="1" applyFill="1" applyAlignment="1">
      <alignment horizontal="center" vertical="center"/>
    </xf>
    <xf numFmtId="1" fontId="53" fillId="7" borderId="29" xfId="1" applyNumberFormat="1" applyFont="1" applyFill="1" applyBorder="1" applyAlignment="1">
      <alignment horizontal="center" vertical="center"/>
    </xf>
    <xf numFmtId="168" fontId="53" fillId="27" borderId="29" xfId="1" applyNumberFormat="1" applyFont="1" applyFill="1" applyBorder="1" applyAlignment="1">
      <alignment horizontal="center" vertical="center"/>
    </xf>
    <xf numFmtId="0" fontId="39" fillId="15" borderId="18" xfId="12" applyFont="1" applyFill="1" applyBorder="1" applyAlignment="1">
      <alignment horizontal="center" vertical="center"/>
    </xf>
    <xf numFmtId="1" fontId="38" fillId="28" borderId="21" xfId="1" applyNumberFormat="1" applyFont="1" applyFill="1" applyBorder="1" applyAlignment="1">
      <alignment horizontal="left" vertical="center"/>
    </xf>
    <xf numFmtId="173" fontId="21" fillId="29" borderId="24" xfId="1" applyNumberFormat="1" applyFont="1" applyFill="1" applyBorder="1" applyAlignment="1">
      <alignment horizontal="center" vertical="center"/>
    </xf>
    <xf numFmtId="168" fontId="1" fillId="30" borderId="25" xfId="15" applyNumberFormat="1" applyFill="1" applyBorder="1" applyAlignment="1" applyProtection="1">
      <alignment horizontal="center" vertical="center"/>
      <protection locked="0"/>
    </xf>
    <xf numFmtId="167" fontId="21" fillId="31" borderId="0" xfId="1" applyNumberFormat="1" applyFont="1" applyFill="1" applyAlignment="1">
      <alignment horizontal="center" vertical="center"/>
    </xf>
    <xf numFmtId="1" fontId="53" fillId="7" borderId="30" xfId="1" applyNumberFormat="1" applyFont="1" applyFill="1" applyBorder="1" applyAlignment="1">
      <alignment horizontal="center" vertical="center"/>
    </xf>
    <xf numFmtId="0" fontId="38" fillId="2" borderId="31" xfId="16" applyFont="1" applyFill="1" applyBorder="1" applyAlignment="1">
      <alignment horizontal="center" vertical="center"/>
    </xf>
    <xf numFmtId="1" fontId="38" fillId="28" borderId="32" xfId="1" applyNumberFormat="1" applyFont="1" applyFill="1" applyBorder="1" applyAlignment="1">
      <alignment horizontal="left" vertical="center"/>
    </xf>
    <xf numFmtId="172" fontId="47" fillId="7" borderId="33" xfId="1" applyNumberFormat="1" applyFont="1" applyFill="1" applyBorder="1" applyAlignment="1">
      <alignment horizontal="center" vertical="center"/>
    </xf>
    <xf numFmtId="173" fontId="21" fillId="29" borderId="35" xfId="1" applyNumberFormat="1" applyFont="1" applyFill="1" applyBorder="1" applyAlignment="1">
      <alignment horizontal="center" vertical="center"/>
    </xf>
    <xf numFmtId="168" fontId="1" fillId="30" borderId="36" xfId="15" applyNumberFormat="1" applyFill="1" applyBorder="1" applyAlignment="1" applyProtection="1">
      <alignment horizontal="center" vertical="center"/>
      <protection locked="0"/>
    </xf>
    <xf numFmtId="174" fontId="31" fillId="5" borderId="41" xfId="1" applyNumberFormat="1" applyFont="1" applyFill="1" applyBorder="1" applyAlignment="1">
      <alignment horizontal="left" vertical="center"/>
    </xf>
    <xf numFmtId="0" fontId="10" fillId="5" borderId="39" xfId="17" applyFont="1" applyFill="1" applyBorder="1" applyAlignment="1">
      <alignment horizontal="right" vertical="center"/>
    </xf>
    <xf numFmtId="0" fontId="32" fillId="5" borderId="41" xfId="14" applyFont="1" applyFill="1" applyBorder="1" applyAlignment="1">
      <alignment horizontal="center" vertical="center"/>
    </xf>
    <xf numFmtId="0" fontId="38" fillId="2" borderId="39" xfId="16" applyFont="1" applyFill="1" applyBorder="1" applyAlignment="1">
      <alignment horizontal="center" vertical="center"/>
    </xf>
    <xf numFmtId="0" fontId="8" fillId="32" borderId="39" xfId="4" applyFont="1" applyFill="1" applyBorder="1" applyAlignment="1">
      <alignment horizontal="center" vertical="center"/>
    </xf>
    <xf numFmtId="0" fontId="8" fillId="32" borderId="42" xfId="1" applyFont="1" applyFill="1" applyBorder="1" applyAlignment="1" applyProtection="1">
      <alignment horizontal="center" vertical="center"/>
      <protection hidden="1"/>
    </xf>
    <xf numFmtId="175" fontId="8" fillId="33" borderId="47" xfId="1" applyNumberFormat="1" applyFont="1" applyFill="1" applyBorder="1" applyAlignment="1">
      <alignment horizontal="center" vertical="center"/>
    </xf>
    <xf numFmtId="175" fontId="8" fillId="33" borderId="45" xfId="1" applyNumberFormat="1" applyFont="1" applyFill="1" applyBorder="1" applyAlignment="1">
      <alignment horizontal="center" vertical="center"/>
    </xf>
    <xf numFmtId="0" fontId="32" fillId="5" borderId="47" xfId="1" applyFont="1" applyFill="1" applyBorder="1" applyAlignment="1">
      <alignment horizontal="center"/>
    </xf>
    <xf numFmtId="0" fontId="57" fillId="2" borderId="7" xfId="1" applyFont="1" applyFill="1" applyBorder="1" applyAlignment="1" applyProtection="1">
      <alignment horizontal="center" vertical="center"/>
      <protection hidden="1"/>
    </xf>
    <xf numFmtId="0" fontId="35" fillId="32" borderId="45" xfId="1" applyFont="1" applyFill="1" applyBorder="1" applyAlignment="1" applyProtection="1">
      <alignment horizontal="center"/>
      <protection locked="0"/>
    </xf>
    <xf numFmtId="0" fontId="8" fillId="32" borderId="48" xfId="1" applyFont="1" applyFill="1" applyBorder="1" applyAlignment="1" applyProtection="1">
      <alignment horizontal="center"/>
      <protection locked="0"/>
    </xf>
    <xf numFmtId="0" fontId="57" fillId="2" borderId="50" xfId="1" applyFont="1" applyFill="1" applyBorder="1" applyAlignment="1">
      <alignment horizontal="center" vertical="center"/>
    </xf>
    <xf numFmtId="0" fontId="57" fillId="2" borderId="51" xfId="1" applyFont="1" applyFill="1" applyBorder="1" applyAlignment="1">
      <alignment horizontal="center" vertical="center"/>
    </xf>
    <xf numFmtId="0" fontId="3" fillId="3" borderId="52" xfId="6" applyFont="1" applyFill="1" applyBorder="1" applyAlignment="1">
      <alignment horizontal="center" vertical="center"/>
    </xf>
    <xf numFmtId="0" fontId="58" fillId="3" borderId="43" xfId="18" applyFont="1" applyFill="1" applyBorder="1" applyAlignment="1">
      <alignment horizontal="center" vertical="center"/>
    </xf>
    <xf numFmtId="0" fontId="58" fillId="3" borderId="45" xfId="18" applyFont="1" applyFill="1" applyBorder="1" applyAlignment="1">
      <alignment horizontal="center" vertical="center"/>
    </xf>
    <xf numFmtId="0" fontId="58" fillId="3" borderId="48" xfId="18" applyFont="1" applyFill="1" applyBorder="1" applyAlignment="1">
      <alignment horizontal="center" vertical="center"/>
    </xf>
    <xf numFmtId="0" fontId="5" fillId="34" borderId="53" xfId="7" applyFont="1" applyFill="1" applyBorder="1" applyAlignment="1">
      <alignment horizontal="center" vertical="center"/>
    </xf>
    <xf numFmtId="0" fontId="5" fillId="34" borderId="54" xfId="7" applyFont="1" applyFill="1" applyBorder="1" applyAlignment="1">
      <alignment horizontal="center" vertical="center"/>
    </xf>
    <xf numFmtId="0" fontId="3" fillId="3" borderId="55" xfId="6" applyFont="1" applyFill="1" applyBorder="1" applyAlignment="1">
      <alignment horizontal="center" vertical="center"/>
    </xf>
    <xf numFmtId="0" fontId="1" fillId="5" borderId="19" xfId="7" applyFill="1" applyBorder="1" applyAlignment="1">
      <alignment horizontal="right" vertical="center"/>
    </xf>
    <xf numFmtId="0" fontId="1" fillId="0" borderId="0" xfId="7" applyAlignment="1">
      <alignment vertical="center"/>
    </xf>
    <xf numFmtId="0" fontId="59" fillId="18" borderId="0" xfId="1" applyFont="1" applyFill="1" applyAlignment="1" applyProtection="1">
      <alignment vertical="center"/>
      <protection hidden="1"/>
    </xf>
    <xf numFmtId="0" fontId="60" fillId="18" borderId="0" xfId="1" applyFont="1" applyFill="1" applyAlignment="1" applyProtection="1">
      <alignment vertical="center"/>
      <protection hidden="1"/>
    </xf>
    <xf numFmtId="0" fontId="11" fillId="5" borderId="0" xfId="3" applyFont="1" applyFill="1" applyAlignment="1">
      <alignment horizontal="right" vertical="center"/>
    </xf>
    <xf numFmtId="0" fontId="25" fillId="5" borderId="0" xfId="20" applyFont="1" applyFill="1" applyAlignment="1">
      <alignment vertical="center"/>
    </xf>
    <xf numFmtId="0" fontId="61" fillId="5" borderId="0" xfId="14" applyFont="1" applyFill="1" applyAlignment="1">
      <alignment horizontal="left" vertical="center"/>
    </xf>
    <xf numFmtId="0" fontId="62" fillId="21" borderId="0" xfId="1" applyFont="1" applyFill="1" applyAlignment="1">
      <alignment horizontal="left" vertical="center"/>
    </xf>
    <xf numFmtId="0" fontId="30" fillId="21" borderId="0" xfId="1" applyFont="1" applyFill="1" applyAlignment="1">
      <alignment horizontal="center" vertical="center"/>
    </xf>
    <xf numFmtId="0" fontId="64" fillId="35" borderId="0" xfId="1" applyFont="1" applyFill="1" applyAlignment="1">
      <alignment horizontal="left" vertical="center"/>
    </xf>
    <xf numFmtId="1" fontId="24" fillId="35" borderId="0" xfId="1" applyNumberFormat="1" applyFont="1" applyFill="1" applyAlignment="1">
      <alignment horizontal="center" vertical="center"/>
    </xf>
    <xf numFmtId="0" fontId="28" fillId="5" borderId="0" xfId="1" applyFont="1" applyFill="1" applyAlignment="1">
      <alignment horizontal="right" vertical="center"/>
    </xf>
    <xf numFmtId="0" fontId="21" fillId="5" borderId="0" xfId="14" applyFont="1" applyFill="1"/>
    <xf numFmtId="0" fontId="21" fillId="5" borderId="0" xfId="20" applyFont="1" applyFill="1" applyAlignment="1">
      <alignment vertical="center"/>
    </xf>
    <xf numFmtId="0" fontId="19" fillId="5" borderId="0" xfId="20" applyFont="1" applyFill="1" applyAlignment="1">
      <alignment horizontal="left" vertical="center"/>
    </xf>
    <xf numFmtId="164" fontId="48" fillId="8" borderId="26" xfId="1" applyNumberFormat="1" applyFont="1" applyFill="1" applyBorder="1" applyAlignment="1">
      <alignment horizontal="center" vertical="center"/>
    </xf>
    <xf numFmtId="0" fontId="38" fillId="5" borderId="0" xfId="4" applyFont="1" applyFill="1" applyAlignment="1">
      <alignment horizontal="left" vertical="center"/>
    </xf>
    <xf numFmtId="0" fontId="21" fillId="5" borderId="0" xfId="14" applyFont="1" applyFill="1" applyAlignment="1">
      <alignment vertical="center" wrapText="1"/>
    </xf>
    <xf numFmtId="1" fontId="63" fillId="36" borderId="0" xfId="1" applyNumberFormat="1" applyFont="1" applyFill="1" applyAlignment="1" applyProtection="1">
      <alignment horizontal="center" vertical="center"/>
      <protection hidden="1"/>
    </xf>
    <xf numFmtId="0" fontId="65" fillId="5" borderId="0" xfId="14" applyFont="1" applyFill="1" applyAlignment="1">
      <alignment horizontal="right" vertical="center"/>
    </xf>
    <xf numFmtId="0" fontId="25" fillId="5" borderId="19" xfId="20" applyFont="1" applyFill="1" applyBorder="1" applyAlignment="1">
      <alignment horizontal="right" vertical="center"/>
    </xf>
    <xf numFmtId="0" fontId="25" fillId="5" borderId="0" xfId="20" applyFont="1" applyFill="1" applyAlignment="1">
      <alignment horizontal="left" vertical="center"/>
    </xf>
    <xf numFmtId="0" fontId="13" fillId="3" borderId="0" xfId="20" applyFont="1" applyFill="1" applyAlignment="1">
      <alignment horizontal="center" vertical="center"/>
    </xf>
    <xf numFmtId="0" fontId="66" fillId="8" borderId="19" xfId="3" applyFont="1" applyFill="1" applyBorder="1" applyAlignment="1">
      <alignment vertical="center"/>
    </xf>
    <xf numFmtId="0" fontId="66" fillId="8" borderId="0" xfId="3" applyFont="1" applyFill="1" applyAlignment="1">
      <alignment vertical="center"/>
    </xf>
    <xf numFmtId="0" fontId="67" fillId="8" borderId="0" xfId="3" applyFont="1" applyFill="1" applyAlignment="1">
      <alignment vertical="center"/>
    </xf>
    <xf numFmtId="0" fontId="68" fillId="8" borderId="0" xfId="3" applyFont="1" applyFill="1" applyAlignment="1">
      <alignment vertical="center"/>
    </xf>
    <xf numFmtId="0" fontId="32" fillId="5" borderId="0" xfId="3" applyFont="1" applyFill="1" applyAlignment="1">
      <alignment horizontal="right" vertical="center"/>
    </xf>
    <xf numFmtId="0" fontId="67" fillId="5" borderId="0" xfId="3" applyFont="1" applyFill="1" applyAlignment="1">
      <alignment vertical="center"/>
    </xf>
    <xf numFmtId="0" fontId="69" fillId="3" borderId="0" xfId="3" applyFont="1" applyFill="1" applyAlignment="1">
      <alignment horizontal="center" vertical="center"/>
    </xf>
    <xf numFmtId="0" fontId="69" fillId="38" borderId="58" xfId="1" applyFont="1" applyFill="1" applyBorder="1" applyAlignment="1" applyProtection="1">
      <alignment horizontal="center" vertical="center" textRotation="90"/>
      <protection locked="0"/>
    </xf>
    <xf numFmtId="0" fontId="24" fillId="11" borderId="0" xfId="10" applyFont="1" applyFill="1" applyAlignment="1" applyProtection="1">
      <alignment horizontal="center" vertical="center"/>
      <protection locked="0"/>
    </xf>
    <xf numFmtId="0" fontId="35" fillId="14" borderId="0" xfId="10" applyFont="1" applyFill="1" applyAlignment="1" applyProtection="1">
      <alignment horizontal="center" vertical="center"/>
      <protection locked="0"/>
    </xf>
    <xf numFmtId="0" fontId="0" fillId="5" borderId="0" xfId="0" applyFill="1"/>
    <xf numFmtId="0" fontId="2" fillId="41" borderId="0" xfId="1" applyFont="1" applyFill="1" applyAlignment="1">
      <alignment horizontal="center" vertical="center"/>
    </xf>
    <xf numFmtId="0" fontId="75" fillId="42" borderId="57" xfId="18" applyFont="1" applyFill="1" applyBorder="1" applyAlignment="1">
      <alignment horizontal="center" vertical="center"/>
    </xf>
    <xf numFmtId="0" fontId="76" fillId="43" borderId="0" xfId="7" applyFont="1" applyFill="1" applyAlignment="1">
      <alignment horizontal="center" vertical="center"/>
    </xf>
    <xf numFmtId="0" fontId="75" fillId="44" borderId="57" xfId="18" applyFont="1" applyFill="1" applyBorder="1" applyAlignment="1">
      <alignment horizontal="center" vertical="center"/>
    </xf>
    <xf numFmtId="0" fontId="1" fillId="0" borderId="0" xfId="7"/>
    <xf numFmtId="0" fontId="77" fillId="0" borderId="0" xfId="2" applyFont="1" applyAlignment="1">
      <alignment horizontal="center" vertical="center"/>
    </xf>
    <xf numFmtId="0" fontId="77" fillId="5" borderId="0" xfId="2" applyFont="1" applyFill="1" applyAlignment="1">
      <alignment horizontal="center" vertical="center"/>
    </xf>
    <xf numFmtId="0" fontId="79" fillId="0" borderId="0" xfId="1" applyFont="1" applyAlignment="1">
      <alignment horizontal="center" vertical="center"/>
    </xf>
    <xf numFmtId="0" fontId="79" fillId="5" borderId="0" xfId="1" applyFont="1" applyFill="1" applyAlignment="1">
      <alignment horizontal="center" vertical="center"/>
    </xf>
    <xf numFmtId="0" fontId="80" fillId="44" borderId="0" xfId="1" applyFont="1" applyFill="1" applyAlignment="1">
      <alignment horizontal="left" vertical="center"/>
    </xf>
    <xf numFmtId="0" fontId="22" fillId="0" borderId="0" xfId="1" applyFont="1" applyAlignment="1">
      <alignment horizontal="center" vertical="center"/>
    </xf>
    <xf numFmtId="0" fontId="2" fillId="46" borderId="0" xfId="7" applyFont="1" applyFill="1" applyAlignment="1">
      <alignment horizontal="right" vertical="center"/>
    </xf>
    <xf numFmtId="0" fontId="82" fillId="44" borderId="0" xfId="1" applyFont="1" applyFill="1" applyAlignment="1">
      <alignment horizontal="left" vertical="center"/>
    </xf>
    <xf numFmtId="0" fontId="83" fillId="5" borderId="52" xfId="7" applyFont="1" applyFill="1" applyBorder="1" applyAlignment="1">
      <alignment vertical="center"/>
    </xf>
    <xf numFmtId="0" fontId="83" fillId="5" borderId="0" xfId="7" applyFont="1" applyFill="1" applyAlignment="1">
      <alignment vertical="center"/>
    </xf>
    <xf numFmtId="0" fontId="83" fillId="5" borderId="19" xfId="7" applyFont="1" applyFill="1" applyBorder="1" applyAlignment="1">
      <alignment vertical="center"/>
    </xf>
    <xf numFmtId="0" fontId="22" fillId="5" borderId="0" xfId="1" applyFont="1" applyFill="1" applyAlignment="1">
      <alignment horizontal="center" vertical="center"/>
    </xf>
    <xf numFmtId="0" fontId="23" fillId="0" borderId="0" xfId="1" applyFont="1" applyAlignment="1">
      <alignment vertical="center"/>
    </xf>
    <xf numFmtId="0" fontId="84" fillId="5" borderId="61" xfId="1" applyFont="1" applyFill="1" applyBorder="1" applyAlignment="1" applyProtection="1">
      <alignment horizontal="right" vertical="center"/>
      <protection hidden="1"/>
    </xf>
    <xf numFmtId="0" fontId="5" fillId="47" borderId="62" xfId="7" applyFont="1" applyFill="1" applyBorder="1" applyAlignment="1">
      <alignment horizontal="center" vertical="center"/>
    </xf>
    <xf numFmtId="0" fontId="5" fillId="47" borderId="61" xfId="7" applyFont="1" applyFill="1" applyBorder="1" applyAlignment="1">
      <alignment horizontal="center" vertical="center"/>
    </xf>
    <xf numFmtId="0" fontId="84" fillId="5" borderId="62" xfId="1" applyFont="1" applyFill="1" applyBorder="1" applyAlignment="1" applyProtection="1">
      <alignment vertical="center"/>
      <protection hidden="1"/>
    </xf>
    <xf numFmtId="0" fontId="8" fillId="0" borderId="0" xfId="7" applyFont="1"/>
    <xf numFmtId="0" fontId="82" fillId="44" borderId="0" xfId="1" applyFont="1" applyFill="1" applyAlignment="1">
      <alignment horizontal="right" vertical="center"/>
    </xf>
    <xf numFmtId="0" fontId="10" fillId="0" borderId="0" xfId="1" applyFont="1" applyAlignment="1">
      <alignment horizontal="left"/>
    </xf>
    <xf numFmtId="0" fontId="10" fillId="0" borderId="0" xfId="1" applyFont="1" applyAlignment="1">
      <alignment horizontal="center"/>
    </xf>
    <xf numFmtId="0" fontId="87" fillId="5" borderId="52" xfId="1" applyFont="1" applyFill="1" applyBorder="1" applyAlignment="1">
      <alignment horizontal="left" vertical="center"/>
    </xf>
    <xf numFmtId="0" fontId="88" fillId="5" borderId="0" xfId="1" applyFont="1" applyFill="1" applyAlignment="1">
      <alignment horizontal="left" vertical="center"/>
    </xf>
    <xf numFmtId="0" fontId="79" fillId="5" borderId="19" xfId="1" applyFont="1" applyFill="1" applyBorder="1" applyAlignment="1">
      <alignment horizontal="center" vertical="center"/>
    </xf>
    <xf numFmtId="0" fontId="23" fillId="5" borderId="0" xfId="2" applyFont="1" applyFill="1"/>
    <xf numFmtId="0" fontId="87" fillId="0" borderId="0" xfId="7" applyFont="1" applyAlignment="1">
      <alignment horizontal="center" vertical="center"/>
    </xf>
    <xf numFmtId="0" fontId="89" fillId="39" borderId="0" xfId="7" applyFont="1" applyFill="1" applyAlignment="1">
      <alignment vertical="center"/>
    </xf>
    <xf numFmtId="0" fontId="15" fillId="5" borderId="0" xfId="8" applyFill="1"/>
    <xf numFmtId="0" fontId="1" fillId="5" borderId="52" xfId="7" applyFill="1" applyBorder="1"/>
    <xf numFmtId="0" fontId="1" fillId="5" borderId="19" xfId="7" applyFill="1" applyBorder="1"/>
    <xf numFmtId="0" fontId="3" fillId="55" borderId="0" xfId="25" applyFont="1" applyFill="1" applyAlignment="1">
      <alignment horizontal="center" vertical="center"/>
    </xf>
    <xf numFmtId="0" fontId="93" fillId="56" borderId="0" xfId="25" applyFont="1" applyFill="1" applyAlignment="1">
      <alignment horizontal="center" vertical="center"/>
    </xf>
    <xf numFmtId="0" fontId="3" fillId="57" borderId="0" xfId="25" applyFont="1" applyFill="1" applyAlignment="1">
      <alignment horizontal="center" vertical="center"/>
    </xf>
    <xf numFmtId="0" fontId="93" fillId="58" borderId="0" xfId="25" applyFont="1" applyFill="1" applyAlignment="1">
      <alignment horizontal="center" vertical="center"/>
    </xf>
    <xf numFmtId="0" fontId="3" fillId="59" borderId="0" xfId="25" applyFont="1" applyFill="1" applyAlignment="1">
      <alignment horizontal="center" vertical="center"/>
    </xf>
    <xf numFmtId="0" fontId="93" fillId="60" borderId="0" xfId="25" applyFont="1" applyFill="1" applyAlignment="1">
      <alignment horizontal="center" vertical="center"/>
    </xf>
    <xf numFmtId="0" fontId="93" fillId="61" borderId="0" xfId="25" applyFont="1" applyFill="1" applyAlignment="1">
      <alignment horizontal="center" vertical="center"/>
    </xf>
    <xf numFmtId="0" fontId="93" fillId="62" borderId="0" xfId="25" applyFont="1" applyFill="1" applyAlignment="1">
      <alignment horizontal="center" vertical="center"/>
    </xf>
    <xf numFmtId="0" fontId="87" fillId="5" borderId="0" xfId="1" applyFont="1" applyFill="1" applyAlignment="1">
      <alignment horizontal="center" vertical="center"/>
    </xf>
    <xf numFmtId="0" fontId="10" fillId="37" borderId="69" xfId="1" applyFont="1" applyFill="1" applyBorder="1" applyAlignment="1">
      <alignment horizontal="center" vertical="center"/>
    </xf>
    <xf numFmtId="0" fontId="87" fillId="5" borderId="0" xfId="1" applyFont="1" applyFill="1" applyAlignment="1">
      <alignment vertical="center"/>
    </xf>
    <xf numFmtId="0" fontId="10" fillId="35" borderId="69" xfId="1" applyFont="1" applyFill="1" applyBorder="1" applyAlignment="1">
      <alignment horizontal="center" vertical="center"/>
    </xf>
    <xf numFmtId="0" fontId="3" fillId="66" borderId="0" xfId="25" applyFont="1" applyFill="1" applyAlignment="1">
      <alignment horizontal="center" vertical="center"/>
    </xf>
    <xf numFmtId="0" fontId="3" fillId="67" borderId="0" xfId="25" applyFont="1" applyFill="1" applyAlignment="1">
      <alignment horizontal="center" vertical="center"/>
    </xf>
    <xf numFmtId="0" fontId="3" fillId="68" borderId="0" xfId="25" applyFont="1" applyFill="1" applyAlignment="1">
      <alignment horizontal="center" vertical="center"/>
    </xf>
    <xf numFmtId="0" fontId="93" fillId="69" borderId="0" xfId="25" applyFont="1" applyFill="1" applyAlignment="1">
      <alignment horizontal="center" vertical="center"/>
    </xf>
    <xf numFmtId="0" fontId="3" fillId="70" borderId="0" xfId="25" applyFont="1" applyFill="1" applyAlignment="1">
      <alignment horizontal="center" vertical="center"/>
    </xf>
    <xf numFmtId="0" fontId="93" fillId="71" borderId="0" xfId="25" applyFont="1" applyFill="1" applyAlignment="1">
      <alignment horizontal="center" vertical="center"/>
    </xf>
    <xf numFmtId="0" fontId="93" fillId="72" borderId="0" xfId="25" applyFont="1" applyFill="1" applyAlignment="1">
      <alignment horizontal="center" vertical="center"/>
    </xf>
    <xf numFmtId="0" fontId="93" fillId="42" borderId="0" xfId="25" applyFont="1" applyFill="1" applyAlignment="1">
      <alignment horizontal="center" vertical="center"/>
    </xf>
    <xf numFmtId="0" fontId="93" fillId="73" borderId="0" xfId="25" applyFont="1" applyFill="1" applyAlignment="1">
      <alignment horizontal="center" vertical="center"/>
    </xf>
    <xf numFmtId="0" fontId="3" fillId="74" borderId="0" xfId="25" applyFont="1" applyFill="1" applyAlignment="1">
      <alignment horizontal="center" vertical="center"/>
    </xf>
    <xf numFmtId="0" fontId="93" fillId="75" borderId="0" xfId="25" applyFont="1" applyFill="1" applyAlignment="1">
      <alignment horizontal="center" vertical="center"/>
    </xf>
    <xf numFmtId="0" fontId="93" fillId="76" borderId="0" xfId="25" applyFont="1" applyFill="1" applyAlignment="1">
      <alignment horizontal="center" vertical="center"/>
    </xf>
    <xf numFmtId="0" fontId="3" fillId="77" borderId="0" xfId="25" applyFont="1" applyFill="1" applyAlignment="1">
      <alignment horizontal="center" vertical="center"/>
    </xf>
    <xf numFmtId="0" fontId="93" fillId="78" borderId="0" xfId="25" applyFont="1" applyFill="1" applyAlignment="1">
      <alignment horizontal="center" vertical="center"/>
    </xf>
    <xf numFmtId="0" fontId="93" fillId="79" borderId="0" xfId="25" applyFont="1" applyFill="1" applyAlignment="1">
      <alignment horizontal="center" vertical="center"/>
    </xf>
    <xf numFmtId="0" fontId="93" fillId="80" borderId="0" xfId="25" applyFont="1" applyFill="1" applyAlignment="1">
      <alignment horizontal="center" vertical="center"/>
    </xf>
    <xf numFmtId="0" fontId="81" fillId="37" borderId="0" xfId="23" applyFont="1" applyFill="1" applyAlignment="1">
      <alignment vertical="center"/>
    </xf>
    <xf numFmtId="0" fontId="95" fillId="5" borderId="52" xfId="1" applyFont="1" applyFill="1" applyBorder="1" applyAlignment="1">
      <alignment horizontal="left" vertical="center"/>
    </xf>
    <xf numFmtId="0" fontId="3" fillId="81" borderId="0" xfId="25" applyFont="1" applyFill="1" applyAlignment="1">
      <alignment horizontal="center" vertical="center"/>
    </xf>
    <xf numFmtId="0" fontId="3" fillId="82" borderId="0" xfId="25" applyFont="1" applyFill="1" applyAlignment="1">
      <alignment horizontal="center" vertical="center"/>
    </xf>
    <xf numFmtId="0" fontId="93" fillId="83" borderId="0" xfId="25" applyFont="1" applyFill="1" applyAlignment="1">
      <alignment horizontal="center" vertical="center"/>
    </xf>
    <xf numFmtId="0" fontId="93" fillId="84" borderId="0" xfId="25" applyFont="1" applyFill="1" applyAlignment="1">
      <alignment horizontal="center" vertical="center"/>
    </xf>
    <xf numFmtId="0" fontId="3" fillId="85" borderId="0" xfId="25" applyFont="1" applyFill="1" applyAlignment="1">
      <alignment horizontal="center" vertical="center"/>
    </xf>
    <xf numFmtId="0" fontId="3" fillId="86" borderId="0" xfId="25" applyFont="1" applyFill="1" applyAlignment="1">
      <alignment horizontal="center" vertical="center"/>
    </xf>
    <xf numFmtId="0" fontId="3" fillId="87" borderId="0" xfId="25" applyFont="1" applyFill="1" applyAlignment="1">
      <alignment horizontal="center" vertical="center"/>
    </xf>
    <xf numFmtId="0" fontId="3" fillId="88" borderId="0" xfId="25" applyFont="1" applyFill="1" applyAlignment="1">
      <alignment horizontal="center" vertical="center"/>
    </xf>
    <xf numFmtId="0" fontId="87" fillId="5" borderId="74" xfId="1" applyFont="1" applyFill="1" applyBorder="1" applyAlignment="1">
      <alignment horizontal="center" vertical="center"/>
    </xf>
    <xf numFmtId="0" fontId="91" fillId="37" borderId="75" xfId="1" applyFont="1" applyFill="1" applyBorder="1" applyAlignment="1">
      <alignment vertical="center"/>
    </xf>
    <xf numFmtId="0" fontId="87" fillId="5" borderId="74" xfId="1" applyFont="1" applyFill="1" applyBorder="1" applyAlignment="1">
      <alignment vertical="center"/>
    </xf>
    <xf numFmtId="0" fontId="91" fillId="35" borderId="75" xfId="1" applyFont="1" applyFill="1" applyBorder="1" applyAlignment="1">
      <alignment vertical="center"/>
    </xf>
    <xf numFmtId="0" fontId="24" fillId="5" borderId="76" xfId="7" applyFont="1" applyFill="1" applyBorder="1"/>
    <xf numFmtId="0" fontId="93" fillId="89" borderId="0" xfId="25" applyFont="1" applyFill="1" applyAlignment="1">
      <alignment horizontal="center" vertical="center"/>
    </xf>
    <xf numFmtId="0" fontId="93" fillId="90" borderId="0" xfId="25" applyFont="1" applyFill="1" applyAlignment="1">
      <alignment horizontal="center" vertical="center"/>
    </xf>
    <xf numFmtId="0" fontId="93" fillId="91" borderId="0" xfId="25" applyFont="1" applyFill="1" applyAlignment="1">
      <alignment horizontal="center" vertical="center"/>
    </xf>
    <xf numFmtId="0" fontId="93" fillId="92" borderId="0" xfId="25" applyFont="1" applyFill="1" applyAlignment="1">
      <alignment horizontal="center" vertical="center"/>
    </xf>
    <xf numFmtId="0" fontId="93" fillId="93" borderId="0" xfId="25" applyFont="1" applyFill="1" applyAlignment="1">
      <alignment horizontal="center" vertical="center"/>
    </xf>
    <xf numFmtId="0" fontId="93" fillId="94" borderId="0" xfId="25" applyFont="1" applyFill="1" applyAlignment="1">
      <alignment horizontal="center" vertical="center"/>
    </xf>
    <xf numFmtId="0" fontId="93" fillId="95" borderId="0" xfId="25" applyFont="1" applyFill="1" applyAlignment="1">
      <alignment horizontal="center" vertical="center"/>
    </xf>
    <xf numFmtId="0" fontId="93" fillId="96" borderId="0" xfId="25" applyFont="1" applyFill="1" applyAlignment="1">
      <alignment horizontal="center" vertical="center"/>
    </xf>
    <xf numFmtId="0" fontId="3" fillId="97" borderId="0" xfId="25" applyFont="1" applyFill="1" applyAlignment="1">
      <alignment horizontal="center" vertical="center"/>
    </xf>
    <xf numFmtId="0" fontId="93" fillId="98" borderId="0" xfId="25" applyFont="1" applyFill="1" applyAlignment="1">
      <alignment horizontal="center" vertical="center"/>
    </xf>
    <xf numFmtId="0" fontId="93" fillId="99" borderId="0" xfId="25" applyFont="1" applyFill="1" applyAlignment="1">
      <alignment horizontal="center" vertical="center"/>
    </xf>
    <xf numFmtId="0" fontId="93" fillId="100" borderId="0" xfId="25" applyFont="1" applyFill="1" applyAlignment="1">
      <alignment horizontal="center" vertical="center"/>
    </xf>
    <xf numFmtId="0" fontId="93" fillId="101" borderId="0" xfId="25" applyFont="1" applyFill="1" applyAlignment="1">
      <alignment horizontal="center" vertical="center"/>
    </xf>
    <xf numFmtId="0" fontId="3" fillId="102" borderId="0" xfId="25" applyFont="1" applyFill="1" applyAlignment="1">
      <alignment horizontal="center" vertical="center"/>
    </xf>
    <xf numFmtId="0" fontId="3" fillId="103" borderId="0" xfId="25" applyFont="1" applyFill="1" applyAlignment="1">
      <alignment horizontal="center" vertical="center"/>
    </xf>
    <xf numFmtId="0" fontId="3" fillId="104" borderId="0" xfId="25" applyFont="1" applyFill="1" applyAlignment="1">
      <alignment horizontal="center" vertical="center"/>
    </xf>
    <xf numFmtId="0" fontId="3" fillId="105" borderId="0" xfId="25" applyFont="1" applyFill="1" applyAlignment="1">
      <alignment horizontal="center" vertical="center"/>
    </xf>
    <xf numFmtId="0" fontId="3" fillId="106" borderId="0" xfId="25" applyFont="1" applyFill="1" applyAlignment="1">
      <alignment horizontal="center" vertical="center"/>
    </xf>
    <xf numFmtId="0" fontId="3" fillId="107" borderId="0" xfId="25" applyFont="1" applyFill="1" applyAlignment="1">
      <alignment horizontal="center" vertical="center"/>
    </xf>
    <xf numFmtId="0" fontId="3" fillId="108" borderId="0" xfId="25" applyFont="1" applyFill="1" applyAlignment="1">
      <alignment horizontal="center" vertical="center"/>
    </xf>
    <xf numFmtId="0" fontId="3" fillId="109" borderId="0" xfId="25" applyFont="1" applyFill="1" applyAlignment="1">
      <alignment horizontal="center" vertical="center"/>
    </xf>
    <xf numFmtId="0" fontId="3" fillId="110" borderId="0" xfId="25" applyFont="1" applyFill="1" applyAlignment="1">
      <alignment horizontal="center" vertical="center"/>
    </xf>
    <xf numFmtId="0" fontId="3" fillId="111" borderId="0" xfId="25" applyFont="1" applyFill="1" applyAlignment="1">
      <alignment horizontal="center" vertical="center"/>
    </xf>
    <xf numFmtId="0" fontId="3" fillId="112" borderId="0" xfId="25" applyFont="1" applyFill="1" applyAlignment="1">
      <alignment horizontal="center" vertical="center"/>
    </xf>
    <xf numFmtId="0" fontId="97" fillId="5" borderId="52" xfId="1" applyFont="1" applyFill="1" applyBorder="1" applyAlignment="1">
      <alignment horizontal="left" vertical="center"/>
    </xf>
    <xf numFmtId="0" fontId="87" fillId="39" borderId="0" xfId="1" applyFont="1" applyFill="1" applyAlignment="1">
      <alignment vertical="center"/>
    </xf>
    <xf numFmtId="0" fontId="100" fillId="39" borderId="0" xfId="1" applyFont="1" applyFill="1" applyAlignment="1">
      <alignment horizontal="right" vertical="center"/>
    </xf>
    <xf numFmtId="0" fontId="101" fillId="5" borderId="52" xfId="7" applyFont="1" applyFill="1" applyBorder="1" applyAlignment="1">
      <alignment horizontal="left" vertical="center"/>
    </xf>
    <xf numFmtId="0" fontId="101" fillId="5" borderId="0" xfId="7" applyFont="1" applyFill="1" applyAlignment="1">
      <alignment horizontal="left" vertical="center"/>
    </xf>
    <xf numFmtId="0" fontId="83" fillId="5" borderId="0" xfId="7" applyFont="1" applyFill="1" applyAlignment="1">
      <alignment horizontal="center" vertical="center"/>
    </xf>
    <xf numFmtId="0" fontId="83" fillId="5" borderId="19" xfId="7" applyFont="1" applyFill="1" applyBorder="1" applyAlignment="1">
      <alignment horizontal="center" vertical="center"/>
    </xf>
    <xf numFmtId="0" fontId="8" fillId="0" borderId="0" xfId="7" applyFont="1" applyAlignment="1">
      <alignment horizontal="center" vertical="center"/>
    </xf>
    <xf numFmtId="0" fontId="5" fillId="0" borderId="0" xfId="7" applyFont="1" applyAlignment="1">
      <alignment horizontal="center" vertical="center"/>
    </xf>
    <xf numFmtId="0" fontId="42" fillId="39" borderId="52" xfId="1" applyFont="1" applyFill="1" applyBorder="1" applyAlignment="1">
      <alignment vertical="center"/>
    </xf>
    <xf numFmtId="0" fontId="32" fillId="5" borderId="12" xfId="2" applyFont="1" applyFill="1" applyBorder="1" applyAlignment="1">
      <alignment vertical="center"/>
    </xf>
    <xf numFmtId="0" fontId="32" fillId="5" borderId="5" xfId="2" applyFont="1" applyFill="1" applyBorder="1" applyAlignment="1">
      <alignment vertical="center"/>
    </xf>
    <xf numFmtId="0" fontId="105" fillId="56" borderId="82" xfId="25" applyFont="1" applyFill="1" applyBorder="1" applyAlignment="1">
      <alignment horizontal="center" vertical="center" wrapText="1"/>
    </xf>
    <xf numFmtId="0" fontId="105" fillId="56" borderId="82" xfId="25" applyFont="1" applyFill="1" applyBorder="1" applyAlignment="1">
      <alignment vertical="center" wrapText="1"/>
    </xf>
    <xf numFmtId="0" fontId="105" fillId="72" borderId="82" xfId="25" applyFont="1" applyFill="1" applyBorder="1" applyAlignment="1">
      <alignment horizontal="center" vertical="center" wrapText="1"/>
    </xf>
    <xf numFmtId="0" fontId="106" fillId="56" borderId="82" xfId="25" applyFont="1" applyFill="1" applyBorder="1" applyAlignment="1">
      <alignment vertical="center" wrapText="1"/>
    </xf>
    <xf numFmtId="0" fontId="42" fillId="66" borderId="82" xfId="25" applyFont="1" applyFill="1" applyBorder="1" applyAlignment="1">
      <alignment horizontal="center" vertical="center" wrapText="1"/>
    </xf>
    <xf numFmtId="0" fontId="107" fillId="56" borderId="82" xfId="25" applyFont="1" applyFill="1" applyBorder="1" applyAlignment="1">
      <alignment vertical="center" wrapText="1"/>
    </xf>
    <xf numFmtId="0" fontId="105" fillId="101" borderId="82" xfId="25" applyFont="1" applyFill="1" applyBorder="1" applyAlignment="1">
      <alignment horizontal="center" vertical="center" wrapText="1"/>
    </xf>
    <xf numFmtId="0" fontId="108" fillId="56" borderId="82" xfId="25" applyFont="1" applyFill="1" applyBorder="1" applyAlignment="1">
      <alignment vertical="center" wrapText="1"/>
    </xf>
    <xf numFmtId="0" fontId="42" fillId="68" borderId="82" xfId="25" applyFont="1" applyFill="1" applyBorder="1" applyAlignment="1">
      <alignment horizontal="center" vertical="center" wrapText="1"/>
    </xf>
    <xf numFmtId="0" fontId="109" fillId="56" borderId="82" xfId="25" applyFont="1" applyFill="1" applyBorder="1" applyAlignment="1">
      <alignment vertical="center" wrapText="1"/>
    </xf>
    <xf numFmtId="1" fontId="38" fillId="25" borderId="83" xfId="1" applyNumberFormat="1" applyFont="1" applyFill="1" applyBorder="1" applyAlignment="1">
      <alignment horizontal="left" vertical="center"/>
    </xf>
    <xf numFmtId="0" fontId="110" fillId="5" borderId="52" xfId="1" applyFont="1" applyFill="1" applyBorder="1" applyAlignment="1">
      <alignment horizontal="left" vertical="center"/>
    </xf>
    <xf numFmtId="0" fontId="10" fillId="5" borderId="0" xfId="1" applyFont="1" applyFill="1" applyAlignment="1">
      <alignment horizontal="left" vertical="center"/>
    </xf>
    <xf numFmtId="0" fontId="42" fillId="55" borderId="82" xfId="25" applyFont="1" applyFill="1" applyBorder="1" applyAlignment="1">
      <alignment horizontal="center" vertical="center" wrapText="1"/>
    </xf>
    <xf numFmtId="0" fontId="105" fillId="42" borderId="82" xfId="25" applyFont="1" applyFill="1" applyBorder="1" applyAlignment="1">
      <alignment horizontal="center" vertical="center" wrapText="1"/>
    </xf>
    <xf numFmtId="0" fontId="111" fillId="56" borderId="82" xfId="25" applyFont="1" applyFill="1" applyBorder="1" applyAlignment="1">
      <alignment vertical="center" wrapText="1"/>
    </xf>
    <xf numFmtId="0" fontId="42" fillId="71" borderId="82" xfId="25" applyFont="1" applyFill="1" applyBorder="1" applyAlignment="1">
      <alignment horizontal="center" vertical="center" wrapText="1"/>
    </xf>
    <xf numFmtId="0" fontId="112" fillId="56" borderId="82" xfId="25" applyFont="1" applyFill="1" applyBorder="1" applyAlignment="1">
      <alignment vertical="center" wrapText="1"/>
    </xf>
    <xf numFmtId="0" fontId="105" fillId="102" borderId="82" xfId="25" applyFont="1" applyFill="1" applyBorder="1" applyAlignment="1">
      <alignment horizontal="center" vertical="center" wrapText="1"/>
    </xf>
    <xf numFmtId="0" fontId="113" fillId="56" borderId="82" xfId="25" applyFont="1" applyFill="1" applyBorder="1" applyAlignment="1">
      <alignment vertical="center" wrapText="1"/>
    </xf>
    <xf numFmtId="0" fontId="105" fillId="61" borderId="82" xfId="25" applyFont="1" applyFill="1" applyBorder="1" applyAlignment="1">
      <alignment horizontal="center" vertical="center" wrapText="1"/>
    </xf>
    <xf numFmtId="0" fontId="114" fillId="56" borderId="82" xfId="25" applyFont="1" applyFill="1" applyBorder="1" applyAlignment="1">
      <alignment vertical="center" wrapText="1"/>
    </xf>
    <xf numFmtId="0" fontId="83" fillId="5" borderId="52" xfId="7" applyFont="1" applyFill="1" applyBorder="1" applyAlignment="1">
      <alignment horizontal="center" vertical="center"/>
    </xf>
    <xf numFmtId="0" fontId="83" fillId="5" borderId="0" xfId="7" applyFont="1" applyFill="1" applyAlignment="1">
      <alignment horizontal="left" vertical="center"/>
    </xf>
    <xf numFmtId="0" fontId="115" fillId="56" borderId="82" xfId="25" applyFont="1" applyFill="1" applyBorder="1" applyAlignment="1">
      <alignment vertical="center" wrapText="1"/>
    </xf>
    <xf numFmtId="0" fontId="105" fillId="73" borderId="82" xfId="25" applyFont="1" applyFill="1" applyBorder="1" applyAlignment="1">
      <alignment horizontal="center" vertical="center" wrapText="1"/>
    </xf>
    <xf numFmtId="0" fontId="116" fillId="56" borderId="82" xfId="25" applyFont="1" applyFill="1" applyBorder="1" applyAlignment="1">
      <alignment vertical="center" wrapText="1"/>
    </xf>
    <xf numFmtId="0" fontId="42" fillId="59" borderId="82" xfId="25" applyFont="1" applyFill="1" applyBorder="1" applyAlignment="1">
      <alignment horizontal="center" vertical="center" wrapText="1"/>
    </xf>
    <xf numFmtId="0" fontId="117" fillId="56" borderId="82" xfId="25" applyFont="1" applyFill="1" applyBorder="1" applyAlignment="1">
      <alignment vertical="center" wrapText="1"/>
    </xf>
    <xf numFmtId="0" fontId="42" fillId="103" borderId="82" xfId="25" applyFont="1" applyFill="1" applyBorder="1" applyAlignment="1">
      <alignment horizontal="center" vertical="center" wrapText="1"/>
    </xf>
    <xf numFmtId="0" fontId="118" fillId="56" borderId="82" xfId="25" applyFont="1" applyFill="1" applyBorder="1" applyAlignment="1">
      <alignment vertical="center" wrapText="1"/>
    </xf>
    <xf numFmtId="0" fontId="105" fillId="60" borderId="82" xfId="25" applyFont="1" applyFill="1" applyBorder="1" applyAlignment="1">
      <alignment horizontal="center" vertical="center" wrapText="1"/>
    </xf>
    <xf numFmtId="0" fontId="119" fillId="56" borderId="82" xfId="25" applyFont="1" applyFill="1" applyBorder="1" applyAlignment="1">
      <alignment vertical="center" wrapText="1"/>
    </xf>
    <xf numFmtId="0" fontId="23" fillId="48" borderId="52" xfId="2" applyFont="1" applyFill="1" applyBorder="1" applyAlignment="1">
      <alignment vertical="center"/>
    </xf>
    <xf numFmtId="0" fontId="23" fillId="48" borderId="0" xfId="2" applyFont="1" applyFill="1" applyAlignment="1">
      <alignment vertical="center"/>
    </xf>
    <xf numFmtId="0" fontId="23" fillId="48" borderId="0" xfId="2" applyFont="1" applyFill="1" applyAlignment="1">
      <alignment horizontal="center" vertical="center"/>
    </xf>
    <xf numFmtId="0" fontId="23" fillId="48" borderId="19" xfId="2" applyFont="1" applyFill="1" applyBorder="1" applyAlignment="1">
      <alignment vertical="center"/>
    </xf>
    <xf numFmtId="0" fontId="105" fillId="57" borderId="82" xfId="25" applyFont="1" applyFill="1" applyBorder="1" applyAlignment="1">
      <alignment horizontal="center" vertical="center" wrapText="1"/>
    </xf>
    <xf numFmtId="0" fontId="120" fillId="56" borderId="82" xfId="25" applyFont="1" applyFill="1" applyBorder="1" applyAlignment="1">
      <alignment vertical="center" wrapText="1"/>
    </xf>
    <xf numFmtId="0" fontId="42" fillId="74" borderId="82" xfId="25" applyFont="1" applyFill="1" applyBorder="1" applyAlignment="1">
      <alignment horizontal="center" vertical="center" wrapText="1"/>
    </xf>
    <xf numFmtId="0" fontId="121" fillId="56" borderId="82" xfId="25" applyFont="1" applyFill="1" applyBorder="1" applyAlignment="1">
      <alignment vertical="center" wrapText="1"/>
    </xf>
    <xf numFmtId="0" fontId="105" fillId="89" borderId="82" xfId="25" applyFont="1" applyFill="1" applyBorder="1" applyAlignment="1">
      <alignment horizontal="center" vertical="center" wrapText="1"/>
    </xf>
    <xf numFmtId="0" fontId="122" fillId="56" borderId="82" xfId="25" applyFont="1" applyFill="1" applyBorder="1" applyAlignment="1">
      <alignment vertical="center" wrapText="1"/>
    </xf>
    <xf numFmtId="0" fontId="105" fillId="104" borderId="82" xfId="25" applyFont="1" applyFill="1" applyBorder="1" applyAlignment="1">
      <alignment horizontal="center" vertical="center" wrapText="1"/>
    </xf>
    <xf numFmtId="0" fontId="123" fillId="56" borderId="82" xfId="25" applyFont="1" applyFill="1" applyBorder="1" applyAlignment="1">
      <alignment vertical="center" wrapText="1"/>
    </xf>
    <xf numFmtId="0" fontId="105" fillId="62" borderId="82" xfId="25" applyFont="1" applyFill="1" applyBorder="1" applyAlignment="1">
      <alignment horizontal="center" vertical="center" wrapText="1"/>
    </xf>
    <xf numFmtId="0" fontId="124" fillId="56" borderId="82" xfId="25" applyFont="1" applyFill="1" applyBorder="1" applyAlignment="1">
      <alignment vertical="center" wrapText="1"/>
    </xf>
    <xf numFmtId="0" fontId="105" fillId="58" borderId="82" xfId="25" applyFont="1" applyFill="1" applyBorder="1" applyAlignment="1">
      <alignment horizontal="center" vertical="center" wrapText="1"/>
    </xf>
    <xf numFmtId="0" fontId="125" fillId="56" borderId="82" xfId="25" applyFont="1" applyFill="1" applyBorder="1" applyAlignment="1">
      <alignment vertical="center" wrapText="1"/>
    </xf>
    <xf numFmtId="0" fontId="105" fillId="75" borderId="82" xfId="25" applyFont="1" applyFill="1" applyBorder="1" applyAlignment="1">
      <alignment horizontal="center" vertical="center" wrapText="1"/>
    </xf>
    <xf numFmtId="0" fontId="126" fillId="56" borderId="82" xfId="25" applyFont="1" applyFill="1" applyBorder="1" applyAlignment="1">
      <alignment vertical="center" wrapText="1"/>
    </xf>
    <xf numFmtId="0" fontId="105" fillId="76" borderId="82" xfId="25" applyFont="1" applyFill="1" applyBorder="1" applyAlignment="1">
      <alignment horizontal="center" vertical="center" wrapText="1"/>
    </xf>
    <xf numFmtId="0" fontId="127" fillId="56" borderId="82" xfId="25" applyFont="1" applyFill="1" applyBorder="1" applyAlignment="1">
      <alignment vertical="center" wrapText="1"/>
    </xf>
    <xf numFmtId="0" fontId="42" fillId="105" borderId="82" xfId="25" applyFont="1" applyFill="1" applyBorder="1" applyAlignment="1">
      <alignment horizontal="center" vertical="center" wrapText="1"/>
    </xf>
    <xf numFmtId="0" fontId="128" fillId="56" borderId="82" xfId="25" applyFont="1" applyFill="1" applyBorder="1" applyAlignment="1">
      <alignment vertical="center" wrapText="1"/>
    </xf>
    <xf numFmtId="0" fontId="42" fillId="70" borderId="82" xfId="25" applyFont="1" applyFill="1" applyBorder="1" applyAlignment="1">
      <alignment horizontal="center" vertical="center" wrapText="1"/>
    </xf>
    <xf numFmtId="0" fontId="129" fillId="56" borderId="82" xfId="25" applyFont="1" applyFill="1" applyBorder="1" applyAlignment="1">
      <alignment vertical="center" wrapText="1"/>
    </xf>
    <xf numFmtId="0" fontId="130" fillId="5" borderId="52" xfId="7" applyFont="1" applyFill="1" applyBorder="1" applyAlignment="1">
      <alignment vertical="center"/>
    </xf>
    <xf numFmtId="0" fontId="131" fillId="5" borderId="0" xfId="7" applyFont="1" applyFill="1" applyAlignment="1">
      <alignment vertical="center"/>
    </xf>
    <xf numFmtId="0" fontId="105" fillId="59" borderId="82" xfId="25" applyFont="1" applyFill="1" applyBorder="1" applyAlignment="1">
      <alignment horizontal="center" vertical="center" wrapText="1"/>
    </xf>
    <xf numFmtId="0" fontId="105" fillId="91" borderId="82" xfId="25" applyFont="1" applyFill="1" applyBorder="1" applyAlignment="1">
      <alignment horizontal="center" vertical="center" wrapText="1"/>
    </xf>
    <xf numFmtId="0" fontId="132" fillId="56" borderId="82" xfId="25" applyFont="1" applyFill="1" applyBorder="1" applyAlignment="1">
      <alignment vertical="center" wrapText="1"/>
    </xf>
    <xf numFmtId="0" fontId="105" fillId="106" borderId="82" xfId="25" applyFont="1" applyFill="1" applyBorder="1" applyAlignment="1">
      <alignment horizontal="center" vertical="center" wrapText="1"/>
    </xf>
    <xf numFmtId="0" fontId="133" fillId="56" borderId="82" xfId="25" applyFont="1" applyFill="1" applyBorder="1" applyAlignment="1">
      <alignment vertical="center" wrapText="1"/>
    </xf>
    <xf numFmtId="0" fontId="134" fillId="56" borderId="82" xfId="25" applyFont="1" applyFill="1" applyBorder="1" applyAlignment="1">
      <alignment vertical="center" wrapText="1"/>
    </xf>
    <xf numFmtId="0" fontId="41" fillId="0" borderId="0" xfId="7" applyFont="1"/>
    <xf numFmtId="0" fontId="42" fillId="77" borderId="82" xfId="25" applyFont="1" applyFill="1" applyBorder="1" applyAlignment="1">
      <alignment horizontal="center" vertical="center" wrapText="1"/>
    </xf>
    <xf numFmtId="0" fontId="136" fillId="56" borderId="82" xfId="25" applyFont="1" applyFill="1" applyBorder="1" applyAlignment="1">
      <alignment vertical="center" wrapText="1"/>
    </xf>
    <xf numFmtId="0" fontId="105" fillId="92" borderId="82" xfId="25" applyFont="1" applyFill="1" applyBorder="1" applyAlignment="1">
      <alignment horizontal="center" vertical="center" wrapText="1"/>
    </xf>
    <xf numFmtId="0" fontId="137" fillId="56" borderId="82" xfId="25" applyFont="1" applyFill="1" applyBorder="1" applyAlignment="1">
      <alignment vertical="center" wrapText="1"/>
    </xf>
    <xf numFmtId="0" fontId="42" fillId="107" borderId="82" xfId="25" applyFont="1" applyFill="1" applyBorder="1" applyAlignment="1">
      <alignment horizontal="center" vertical="center" wrapText="1"/>
    </xf>
    <xf numFmtId="0" fontId="138" fillId="56" borderId="82" xfId="25" applyFont="1" applyFill="1" applyBorder="1" applyAlignment="1">
      <alignment vertical="center" wrapText="1"/>
    </xf>
    <xf numFmtId="0" fontId="1" fillId="5" borderId="18" xfId="7" applyFill="1" applyBorder="1"/>
    <xf numFmtId="0" fontId="44" fillId="18" borderId="17" xfId="1" applyFont="1" applyFill="1" applyBorder="1" applyAlignment="1" applyProtection="1">
      <alignment horizontal="center" vertical="center"/>
      <protection hidden="1"/>
    </xf>
    <xf numFmtId="0" fontId="44" fillId="18" borderId="86" xfId="1" applyFont="1" applyFill="1" applyBorder="1" applyAlignment="1" applyProtection="1">
      <alignment horizontal="center" vertical="center"/>
      <protection hidden="1"/>
    </xf>
    <xf numFmtId="0" fontId="41" fillId="5" borderId="52" xfId="7" applyFont="1" applyFill="1" applyBorder="1"/>
    <xf numFmtId="0" fontId="23" fillId="5" borderId="0" xfId="7" applyFont="1" applyFill="1" applyAlignment="1">
      <alignment horizontal="left" vertical="center"/>
    </xf>
    <xf numFmtId="0" fontId="105" fillId="78" borderId="82" xfId="25" applyFont="1" applyFill="1" applyBorder="1" applyAlignment="1">
      <alignment horizontal="center" vertical="center" wrapText="1"/>
    </xf>
    <xf numFmtId="0" fontId="139" fillId="56" borderId="82" xfId="25" applyFont="1" applyFill="1" applyBorder="1" applyAlignment="1">
      <alignment vertical="center" wrapText="1"/>
    </xf>
    <xf numFmtId="0" fontId="105" fillId="93" borderId="82" xfId="25" applyFont="1" applyFill="1" applyBorder="1" applyAlignment="1">
      <alignment horizontal="center" vertical="center" wrapText="1"/>
    </xf>
    <xf numFmtId="0" fontId="140" fillId="56" borderId="82" xfId="25" applyFont="1" applyFill="1" applyBorder="1" applyAlignment="1">
      <alignment vertical="center" wrapText="1"/>
    </xf>
    <xf numFmtId="0" fontId="42" fillId="108" borderId="82" xfId="25" applyFont="1" applyFill="1" applyBorder="1" applyAlignment="1">
      <alignment horizontal="center" vertical="center" wrapText="1"/>
    </xf>
    <xf numFmtId="0" fontId="141" fillId="56" borderId="82" xfId="25" applyFont="1" applyFill="1" applyBorder="1" applyAlignment="1">
      <alignment vertical="center" wrapText="1"/>
    </xf>
    <xf numFmtId="0" fontId="42" fillId="79" borderId="82" xfId="25" applyFont="1" applyFill="1" applyBorder="1" applyAlignment="1">
      <alignment horizontal="center" vertical="center" wrapText="1"/>
    </xf>
    <xf numFmtId="0" fontId="144" fillId="56" borderId="82" xfId="25" applyFont="1" applyFill="1" applyBorder="1" applyAlignment="1">
      <alignment vertical="center" wrapText="1"/>
    </xf>
    <xf numFmtId="0" fontId="105" fillId="94" borderId="82" xfId="25" applyFont="1" applyFill="1" applyBorder="1" applyAlignment="1">
      <alignment horizontal="center" vertical="center" wrapText="1"/>
    </xf>
    <xf numFmtId="0" fontId="145" fillId="56" borderId="82" xfId="25" applyFont="1" applyFill="1" applyBorder="1" applyAlignment="1">
      <alignment vertical="center" wrapText="1"/>
    </xf>
    <xf numFmtId="0" fontId="42" fillId="109" borderId="82" xfId="25" applyFont="1" applyFill="1" applyBorder="1" applyAlignment="1">
      <alignment horizontal="center" vertical="center" wrapText="1"/>
    </xf>
    <xf numFmtId="0" fontId="146" fillId="56" borderId="82" xfId="25" applyFont="1" applyFill="1" applyBorder="1" applyAlignment="1">
      <alignment vertical="center" wrapText="1"/>
    </xf>
    <xf numFmtId="0" fontId="44" fillId="23" borderId="17" xfId="1" applyFont="1" applyFill="1" applyBorder="1" applyAlignment="1" applyProtection="1">
      <alignment horizontal="center" vertical="center"/>
      <protection hidden="1"/>
    </xf>
    <xf numFmtId="0" fontId="44" fillId="21" borderId="86" xfId="1" applyFont="1" applyFill="1" applyBorder="1" applyAlignment="1" applyProtection="1">
      <alignment horizontal="center" vertical="center"/>
      <protection hidden="1"/>
    </xf>
    <xf numFmtId="1" fontId="53" fillId="27" borderId="87" xfId="1" applyNumberFormat="1" applyFont="1" applyFill="1" applyBorder="1" applyAlignment="1">
      <alignment horizontal="center" vertical="center"/>
    </xf>
    <xf numFmtId="0" fontId="105" fillId="80" borderId="82" xfId="25" applyFont="1" applyFill="1" applyBorder="1" applyAlignment="1">
      <alignment horizontal="center" vertical="center" wrapText="1"/>
    </xf>
    <xf numFmtId="0" fontId="147" fillId="56" borderId="82" xfId="25" applyFont="1" applyFill="1" applyBorder="1" applyAlignment="1">
      <alignment vertical="center" wrapText="1"/>
    </xf>
    <xf numFmtId="0" fontId="105" fillId="95" borderId="82" xfId="25" applyFont="1" applyFill="1" applyBorder="1" applyAlignment="1">
      <alignment horizontal="center" vertical="center" wrapText="1"/>
    </xf>
    <xf numFmtId="0" fontId="148" fillId="56" borderId="82" xfId="25" applyFont="1" applyFill="1" applyBorder="1" applyAlignment="1">
      <alignment vertical="center" wrapText="1"/>
    </xf>
    <xf numFmtId="0" fontId="142" fillId="5" borderId="52" xfId="7" applyFont="1" applyFill="1" applyBorder="1" applyAlignment="1">
      <alignment horizontal="center" vertical="center"/>
    </xf>
    <xf numFmtId="0" fontId="142" fillId="5" borderId="0" xfId="7" applyFont="1" applyFill="1" applyAlignment="1">
      <alignment horizontal="center" vertical="center"/>
    </xf>
    <xf numFmtId="0" fontId="149" fillId="5" borderId="0" xfId="7" applyFont="1" applyFill="1" applyAlignment="1">
      <alignment horizontal="right" vertical="center"/>
    </xf>
    <xf numFmtId="0" fontId="69" fillId="38" borderId="19" xfId="1" applyFont="1" applyFill="1" applyBorder="1" applyAlignment="1" applyProtection="1">
      <alignment horizontal="center" vertical="center" textRotation="90"/>
      <protection locked="0"/>
    </xf>
    <xf numFmtId="0" fontId="45" fillId="19" borderId="17" xfId="1" applyFont="1" applyFill="1" applyBorder="1" applyAlignment="1" applyProtection="1">
      <alignment horizontal="center" vertical="center"/>
      <protection hidden="1"/>
    </xf>
    <xf numFmtId="0" fontId="31" fillId="19" borderId="86" xfId="1" applyFont="1" applyFill="1" applyBorder="1" applyAlignment="1" applyProtection="1">
      <alignment horizontal="center" vertical="center"/>
      <protection hidden="1"/>
    </xf>
    <xf numFmtId="0" fontId="6" fillId="45" borderId="89" xfId="2" applyFont="1" applyFill="1" applyBorder="1" applyAlignment="1">
      <alignment horizontal="center" vertical="center"/>
    </xf>
    <xf numFmtId="0" fontId="6" fillId="45" borderId="90" xfId="2" applyFont="1" applyFill="1" applyBorder="1" applyAlignment="1">
      <alignment horizontal="center" vertical="center"/>
    </xf>
    <xf numFmtId="0" fontId="42" fillId="67" borderId="82" xfId="25" applyFont="1" applyFill="1" applyBorder="1" applyAlignment="1">
      <alignment horizontal="center" vertical="center" wrapText="1"/>
    </xf>
    <xf numFmtId="0" fontId="150" fillId="56" borderId="82" xfId="25" applyFont="1" applyFill="1" applyBorder="1" applyAlignment="1">
      <alignment vertical="center" wrapText="1"/>
    </xf>
    <xf numFmtId="0" fontId="105" fillId="96" borderId="82" xfId="25" applyFont="1" applyFill="1" applyBorder="1" applyAlignment="1">
      <alignment horizontal="center" vertical="center" wrapText="1"/>
    </xf>
    <xf numFmtId="0" fontId="151" fillId="56" borderId="82" xfId="25" applyFont="1" applyFill="1" applyBorder="1" applyAlignment="1">
      <alignment vertical="center" wrapText="1"/>
    </xf>
    <xf numFmtId="0" fontId="42" fillId="111" borderId="82" xfId="25" applyFont="1" applyFill="1" applyBorder="1" applyAlignment="1">
      <alignment horizontal="center" vertical="center" wrapText="1"/>
    </xf>
    <xf numFmtId="0" fontId="152" fillId="56" borderId="82" xfId="25" applyFont="1" applyFill="1" applyBorder="1" applyAlignment="1">
      <alignment vertical="center" wrapText="1"/>
    </xf>
    <xf numFmtId="0" fontId="23" fillId="46" borderId="19" xfId="1" applyFont="1" applyFill="1" applyBorder="1" applyAlignment="1" applyProtection="1">
      <alignment horizontal="center" vertical="center"/>
      <protection locked="0"/>
    </xf>
    <xf numFmtId="0" fontId="153" fillId="7" borderId="86" xfId="1" applyFont="1" applyFill="1" applyBorder="1" applyAlignment="1">
      <alignment horizontal="center" vertical="center"/>
    </xf>
    <xf numFmtId="0" fontId="105" fillId="97" borderId="82" xfId="25" applyFont="1" applyFill="1" applyBorder="1" applyAlignment="1">
      <alignment horizontal="center" vertical="center" wrapText="1"/>
    </xf>
    <xf numFmtId="0" fontId="154" fillId="56" borderId="82" xfId="25" applyFont="1" applyFill="1" applyBorder="1" applyAlignment="1">
      <alignment vertical="center" wrapText="1"/>
    </xf>
    <xf numFmtId="0" fontId="42" fillId="112" borderId="82" xfId="25" applyFont="1" applyFill="1" applyBorder="1" applyAlignment="1">
      <alignment horizontal="center" vertical="center" wrapText="1"/>
    </xf>
    <xf numFmtId="0" fontId="155" fillId="56" borderId="82" xfId="25" applyFont="1" applyFill="1" applyBorder="1" applyAlignment="1">
      <alignment vertical="center" wrapText="1"/>
    </xf>
    <xf numFmtId="0" fontId="104" fillId="5" borderId="52" xfId="7" applyFont="1" applyFill="1" applyBorder="1" applyAlignment="1">
      <alignment vertical="center"/>
    </xf>
    <xf numFmtId="0" fontId="149" fillId="5" borderId="0" xfId="7" applyFont="1" applyFill="1"/>
    <xf numFmtId="0" fontId="22" fillId="5" borderId="19" xfId="7" applyFont="1" applyFill="1" applyBorder="1" applyAlignment="1">
      <alignment horizontal="center" vertical="center"/>
    </xf>
    <xf numFmtId="0" fontId="153" fillId="7" borderId="17" xfId="1" applyFont="1" applyFill="1" applyBorder="1" applyAlignment="1">
      <alignment horizontal="center" vertical="center"/>
    </xf>
    <xf numFmtId="0" fontId="153" fillId="5" borderId="86" xfId="1" applyFont="1" applyFill="1" applyBorder="1" applyAlignment="1">
      <alignment horizontal="center" vertical="center"/>
    </xf>
    <xf numFmtId="0" fontId="42" fillId="69" borderId="82" xfId="25" applyFont="1" applyFill="1" applyBorder="1" applyAlignment="1">
      <alignment horizontal="center" vertical="center" wrapText="1"/>
    </xf>
    <xf numFmtId="0" fontId="156" fillId="56" borderId="82" xfId="25" applyFont="1" applyFill="1" applyBorder="1" applyAlignment="1">
      <alignment vertical="center" wrapText="1"/>
    </xf>
    <xf numFmtId="0" fontId="105" fillId="98" borderId="82" xfId="25" applyFont="1" applyFill="1" applyBorder="1" applyAlignment="1">
      <alignment horizontal="center" vertical="center" wrapText="1"/>
    </xf>
    <xf numFmtId="0" fontId="157" fillId="56" borderId="82" xfId="25" applyFont="1" applyFill="1" applyBorder="1" applyAlignment="1">
      <alignment vertical="center" wrapText="1"/>
    </xf>
    <xf numFmtId="0" fontId="13" fillId="63" borderId="77" xfId="7" applyFont="1" applyFill="1" applyBorder="1" applyAlignment="1">
      <alignment horizontal="centerContinuous" vertical="center"/>
    </xf>
    <xf numFmtId="0" fontId="13" fillId="63" borderId="36" xfId="7" applyFont="1" applyFill="1" applyBorder="1" applyAlignment="1">
      <alignment horizontal="centerContinuous" vertical="center"/>
    </xf>
    <xf numFmtId="0" fontId="105" fillId="99" borderId="82" xfId="25" applyFont="1" applyFill="1" applyBorder="1" applyAlignment="1">
      <alignment horizontal="center" vertical="center" wrapText="1"/>
    </xf>
    <xf numFmtId="0" fontId="158" fillId="56" borderId="82" xfId="25" applyFont="1" applyFill="1" applyBorder="1" applyAlignment="1">
      <alignment vertical="center" wrapText="1"/>
    </xf>
    <xf numFmtId="0" fontId="104" fillId="5" borderId="0" xfId="7" applyFont="1" applyFill="1" applyAlignment="1">
      <alignment vertical="center"/>
    </xf>
    <xf numFmtId="0" fontId="10" fillId="5" borderId="26" xfId="1" applyFont="1" applyFill="1" applyBorder="1" applyAlignment="1" applyProtection="1">
      <alignment horizontal="center" vertical="center"/>
      <protection hidden="1"/>
    </xf>
    <xf numFmtId="0" fontId="10" fillId="5" borderId="25" xfId="1" applyFont="1" applyFill="1" applyBorder="1" applyAlignment="1" applyProtection="1">
      <alignment horizontal="right" vertical="center"/>
      <protection hidden="1"/>
    </xf>
    <xf numFmtId="0" fontId="105" fillId="100" borderId="82" xfId="25" applyFont="1" applyFill="1" applyBorder="1" applyAlignment="1">
      <alignment horizontal="center" vertical="center" wrapText="1"/>
    </xf>
    <xf numFmtId="0" fontId="159" fillId="56" borderId="82" xfId="25" applyFont="1" applyFill="1" applyBorder="1" applyAlignment="1">
      <alignment vertical="center" wrapText="1"/>
    </xf>
    <xf numFmtId="0" fontId="93" fillId="56" borderId="92" xfId="25" applyFont="1" applyFill="1" applyBorder="1" applyAlignment="1">
      <alignment horizontal="center" vertical="center"/>
    </xf>
    <xf numFmtId="168" fontId="52" fillId="7" borderId="29" xfId="1" applyNumberFormat="1" applyFont="1" applyFill="1" applyBorder="1" applyAlignment="1">
      <alignment horizontal="center" vertical="center"/>
    </xf>
    <xf numFmtId="0" fontId="10" fillId="5" borderId="26" xfId="1" applyFont="1" applyFill="1" applyBorder="1" applyAlignment="1" applyProtection="1">
      <alignment horizontal="right" vertical="center"/>
      <protection hidden="1"/>
    </xf>
    <xf numFmtId="0" fontId="45" fillId="19" borderId="88" xfId="1" applyFont="1" applyFill="1" applyBorder="1" applyAlignment="1" applyProtection="1">
      <alignment horizontal="center" vertical="center"/>
      <protection hidden="1"/>
    </xf>
    <xf numFmtId="0" fontId="160" fillId="56" borderId="82" xfId="25" applyFont="1" applyFill="1" applyBorder="1" applyAlignment="1">
      <alignment horizontal="center" vertical="center" wrapText="1"/>
    </xf>
    <xf numFmtId="0" fontId="161" fillId="56" borderId="82" xfId="25" applyFont="1" applyFill="1" applyBorder="1" applyAlignment="1">
      <alignment horizontal="center" vertical="center" wrapText="1"/>
    </xf>
    <xf numFmtId="0" fontId="162" fillId="56" borderId="82" xfId="25" applyFont="1" applyFill="1" applyBorder="1" applyAlignment="1">
      <alignment horizontal="center" vertical="center" wrapText="1"/>
    </xf>
    <xf numFmtId="0" fontId="163" fillId="56" borderId="82" xfId="25" applyFont="1" applyFill="1" applyBorder="1" applyAlignment="1">
      <alignment horizontal="center" vertical="center" wrapText="1"/>
    </xf>
    <xf numFmtId="0" fontId="164" fillId="56" borderId="82" xfId="25" applyFont="1" applyFill="1" applyBorder="1" applyAlignment="1">
      <alignment vertical="center" wrapText="1"/>
    </xf>
    <xf numFmtId="0" fontId="115" fillId="55" borderId="82" xfId="25" applyFont="1" applyFill="1" applyBorder="1" applyAlignment="1">
      <alignment horizontal="center" vertical="center" wrapText="1"/>
    </xf>
    <xf numFmtId="0" fontId="165" fillId="5" borderId="0" xfId="8" applyFont="1" applyFill="1" applyBorder="1" applyAlignment="1">
      <alignment vertical="center"/>
    </xf>
    <xf numFmtId="0" fontId="166" fillId="39" borderId="19" xfId="1" applyFont="1" applyFill="1" applyBorder="1" applyAlignment="1">
      <alignment horizontal="center" vertical="center"/>
    </xf>
    <xf numFmtId="0" fontId="10" fillId="5" borderId="42" xfId="1" applyFont="1" applyFill="1" applyBorder="1" applyAlignment="1" applyProtection="1">
      <alignment horizontal="right" vertical="center"/>
      <protection hidden="1"/>
    </xf>
    <xf numFmtId="0" fontId="10" fillId="5" borderId="41" xfId="1" applyFont="1" applyFill="1" applyBorder="1" applyAlignment="1" applyProtection="1">
      <alignment horizontal="right" vertical="center"/>
      <protection hidden="1"/>
    </xf>
    <xf numFmtId="0" fontId="1" fillId="5" borderId="0" xfId="7" applyFill="1" applyAlignment="1">
      <alignment horizontal="center" vertical="center"/>
    </xf>
    <xf numFmtId="1" fontId="53" fillId="27" borderId="29" xfId="1" applyNumberFormat="1" applyFont="1" applyFill="1" applyBorder="1" applyAlignment="1">
      <alignment horizontal="center" vertical="center"/>
    </xf>
    <xf numFmtId="0" fontId="10" fillId="5" borderId="52" xfId="1" quotePrefix="1" applyFont="1" applyFill="1" applyBorder="1" applyAlignment="1" applyProtection="1">
      <alignment vertical="center"/>
      <protection hidden="1"/>
    </xf>
    <xf numFmtId="0" fontId="41" fillId="0" borderId="0" xfId="7" applyFont="1" applyAlignment="1">
      <alignment vertical="center"/>
    </xf>
    <xf numFmtId="0" fontId="167" fillId="5" borderId="0" xfId="1" applyFont="1" applyFill="1" applyAlignment="1">
      <alignment horizontal="center" vertical="center"/>
    </xf>
    <xf numFmtId="0" fontId="167" fillId="5" borderId="19" xfId="1" applyFont="1" applyFill="1" applyBorder="1" applyAlignment="1">
      <alignment horizontal="center" vertical="center"/>
    </xf>
    <xf numFmtId="0" fontId="149" fillId="5" borderId="52" xfId="1" applyFont="1" applyFill="1" applyBorder="1" applyAlignment="1" applyProtection="1">
      <alignment horizontal="center" vertical="center"/>
      <protection hidden="1"/>
    </xf>
    <xf numFmtId="0" fontId="149" fillId="5" borderId="0" xfId="1" applyFont="1" applyFill="1" applyAlignment="1" applyProtection="1">
      <alignment horizontal="center" vertical="center"/>
      <protection hidden="1"/>
    </xf>
    <xf numFmtId="0" fontId="23" fillId="5" borderId="19" xfId="1" applyFont="1" applyFill="1" applyBorder="1" applyAlignment="1">
      <alignment horizontal="right" vertical="center"/>
    </xf>
    <xf numFmtId="0" fontId="44" fillId="18" borderId="88" xfId="1" applyFont="1" applyFill="1" applyBorder="1" applyAlignment="1" applyProtection="1">
      <alignment horizontal="center" vertical="center"/>
      <protection hidden="1"/>
    </xf>
    <xf numFmtId="0" fontId="69" fillId="113" borderId="19" xfId="1" applyFont="1" applyFill="1" applyBorder="1" applyAlignment="1">
      <alignment horizontal="center" vertical="center"/>
    </xf>
    <xf numFmtId="170" fontId="18" fillId="2" borderId="93" xfId="1" applyNumberFormat="1" applyFont="1" applyFill="1" applyBorder="1" applyAlignment="1">
      <alignment horizontal="center" vertical="center"/>
    </xf>
    <xf numFmtId="0" fontId="18" fillId="2" borderId="93" xfId="1" applyFont="1" applyFill="1" applyBorder="1" applyAlignment="1">
      <alignment horizontal="center" vertical="center"/>
    </xf>
    <xf numFmtId="0" fontId="18" fillId="2" borderId="26" xfId="1" applyFont="1" applyFill="1" applyBorder="1" applyAlignment="1">
      <alignment horizontal="center" vertical="center"/>
    </xf>
    <xf numFmtId="168" fontId="18" fillId="2" borderId="93" xfId="1" applyNumberFormat="1" applyFont="1" applyFill="1" applyBorder="1" applyAlignment="1">
      <alignment horizontal="center" vertical="center"/>
    </xf>
    <xf numFmtId="0" fontId="18" fillId="2" borderId="94" xfId="1" applyFont="1" applyFill="1" applyBorder="1" applyAlignment="1">
      <alignment horizontal="center" vertical="center"/>
    </xf>
    <xf numFmtId="0" fontId="18" fillId="2" borderId="95" xfId="1" applyFont="1" applyFill="1" applyBorder="1" applyAlignment="1">
      <alignment horizontal="center" vertical="center"/>
    </xf>
    <xf numFmtId="1" fontId="1" fillId="43" borderId="63" xfId="7" applyNumberFormat="1" applyFill="1" applyBorder="1" applyAlignment="1">
      <alignment horizontal="center"/>
    </xf>
    <xf numFmtId="1" fontId="1" fillId="43" borderId="60" xfId="7" applyNumberFormat="1" applyFill="1" applyBorder="1" applyAlignment="1">
      <alignment horizontal="center"/>
    </xf>
    <xf numFmtId="1" fontId="1" fillId="43" borderId="64" xfId="7" applyNumberFormat="1" applyFill="1" applyBorder="1" applyAlignment="1">
      <alignment horizontal="center"/>
    </xf>
    <xf numFmtId="0" fontId="3" fillId="3" borderId="13" xfId="13" applyFont="1" applyFill="1" applyBorder="1" applyAlignment="1">
      <alignment vertical="center"/>
    </xf>
    <xf numFmtId="0" fontId="67" fillId="0" borderId="0" xfId="2" applyFont="1" applyAlignment="1">
      <alignment horizontal="left" vertical="center"/>
    </xf>
    <xf numFmtId="0" fontId="105" fillId="69" borderId="82" xfId="25" applyFont="1" applyFill="1" applyBorder="1" applyAlignment="1">
      <alignment horizontal="center" vertical="center" wrapText="1"/>
    </xf>
    <xf numFmtId="0" fontId="1" fillId="0" borderId="52" xfId="7" applyBorder="1" applyAlignment="1">
      <alignment vertical="center"/>
    </xf>
    <xf numFmtId="0" fontId="105" fillId="70" borderId="82" xfId="25" applyFont="1" applyFill="1" applyBorder="1" applyAlignment="1">
      <alignment horizontal="center" vertical="center" wrapText="1"/>
    </xf>
    <xf numFmtId="0" fontId="61" fillId="125" borderId="52" xfId="1" applyFont="1" applyFill="1" applyBorder="1" applyAlignment="1" applyProtection="1">
      <alignment horizontal="right" vertical="center"/>
      <protection hidden="1"/>
    </xf>
    <xf numFmtId="0" fontId="168" fillId="5" borderId="0" xfId="1" applyFont="1" applyFill="1" applyAlignment="1">
      <alignment horizontal="left" vertical="center"/>
    </xf>
    <xf numFmtId="0" fontId="30" fillId="5" borderId="0" xfId="1" applyFont="1" applyFill="1" applyAlignment="1">
      <alignment horizontal="left" vertical="center"/>
    </xf>
    <xf numFmtId="0" fontId="105" fillId="71" borderId="82" xfId="25" applyFont="1" applyFill="1" applyBorder="1" applyAlignment="1">
      <alignment horizontal="center" vertical="center" wrapText="1"/>
    </xf>
    <xf numFmtId="0" fontId="168" fillId="5" borderId="52" xfId="1" applyFont="1" applyFill="1" applyBorder="1" applyAlignment="1">
      <alignment horizontal="left" vertical="center"/>
    </xf>
    <xf numFmtId="0" fontId="41" fillId="5" borderId="52" xfId="7" applyFont="1" applyFill="1" applyBorder="1" applyAlignment="1">
      <alignment vertical="center"/>
    </xf>
    <xf numFmtId="0" fontId="130" fillId="5" borderId="0" xfId="6" applyFont="1" applyFill="1" applyAlignment="1">
      <alignment vertical="center"/>
    </xf>
    <xf numFmtId="0" fontId="169" fillId="8" borderId="0" xfId="1" applyFont="1" applyFill="1" applyAlignment="1">
      <alignment horizontal="left" vertical="center"/>
    </xf>
    <xf numFmtId="0" fontId="41" fillId="5" borderId="0" xfId="7" applyFont="1" applyFill="1" applyAlignment="1">
      <alignment vertical="center"/>
    </xf>
    <xf numFmtId="0" fontId="41" fillId="5" borderId="52" xfId="7" applyFont="1" applyFill="1" applyBorder="1" applyAlignment="1">
      <alignment horizontal="left" vertical="center"/>
    </xf>
    <xf numFmtId="0" fontId="130" fillId="5" borderId="0" xfId="7" applyFont="1" applyFill="1" applyAlignment="1">
      <alignment horizontal="left" vertical="center"/>
    </xf>
    <xf numFmtId="0" fontId="42" fillId="73" borderId="82" xfId="25" applyFont="1" applyFill="1" applyBorder="1" applyAlignment="1">
      <alignment horizontal="center" vertical="center" wrapText="1"/>
    </xf>
    <xf numFmtId="0" fontId="105" fillId="74" borderId="82" xfId="25" applyFont="1" applyFill="1" applyBorder="1" applyAlignment="1">
      <alignment horizontal="center" vertical="center" wrapText="1"/>
    </xf>
    <xf numFmtId="0" fontId="8" fillId="0" borderId="0" xfId="2" applyFont="1" applyAlignment="1">
      <alignment horizontal="center" vertical="center"/>
    </xf>
    <xf numFmtId="0" fontId="8" fillId="0" borderId="0" xfId="2" applyFont="1" applyAlignment="1">
      <alignment vertical="center"/>
    </xf>
    <xf numFmtId="0" fontId="15" fillId="37" borderId="0" xfId="8" applyFill="1" applyAlignment="1">
      <alignment horizontal="left" vertical="center"/>
    </xf>
    <xf numFmtId="0" fontId="87" fillId="5" borderId="0" xfId="1" applyFont="1" applyFill="1" applyAlignment="1" applyProtection="1">
      <alignment vertical="center"/>
      <protection hidden="1"/>
    </xf>
    <xf numFmtId="0" fontId="170" fillId="0" borderId="0" xfId="25" applyFont="1" applyAlignment="1">
      <alignment vertical="center"/>
    </xf>
    <xf numFmtId="0" fontId="39" fillId="8" borderId="52" xfId="1" applyFont="1" applyFill="1" applyBorder="1" applyAlignment="1">
      <alignment horizontal="left" vertical="center"/>
    </xf>
    <xf numFmtId="0" fontId="87" fillId="5" borderId="0" xfId="1" applyFont="1" applyFill="1" applyAlignment="1">
      <alignment horizontal="left" vertical="center"/>
    </xf>
    <xf numFmtId="0" fontId="39" fillId="21" borderId="52" xfId="29" applyFont="1" applyFill="1" applyBorder="1" applyAlignment="1">
      <alignment horizontal="center" vertical="center"/>
    </xf>
    <xf numFmtId="0" fontId="23" fillId="37" borderId="0" xfId="23" applyFont="1" applyFill="1" applyAlignment="1">
      <alignment horizontal="left" vertical="center"/>
    </xf>
    <xf numFmtId="0" fontId="41" fillId="5" borderId="0" xfId="7" applyFont="1" applyFill="1"/>
    <xf numFmtId="0" fontId="41" fillId="5" borderId="52" xfId="30" applyFont="1" applyFill="1" applyBorder="1" applyAlignment="1">
      <alignment horizontal="left" vertical="center" wrapText="1"/>
    </xf>
    <xf numFmtId="0" fontId="41" fillId="5" borderId="0" xfId="30" applyFont="1" applyFill="1" applyAlignment="1">
      <alignment horizontal="left" vertical="center" wrapText="1"/>
    </xf>
    <xf numFmtId="0" fontId="23" fillId="5" borderId="0" xfId="2" applyFont="1" applyFill="1" applyAlignment="1">
      <alignment horizontal="center" vertical="center"/>
    </xf>
    <xf numFmtId="0" fontId="153" fillId="5" borderId="52" xfId="1" applyFont="1" applyFill="1" applyBorder="1" applyAlignment="1">
      <alignment horizontal="left" vertical="center"/>
    </xf>
    <xf numFmtId="0" fontId="41" fillId="5" borderId="0" xfId="30" applyFont="1" applyFill="1" applyAlignment="1">
      <alignment vertical="center"/>
    </xf>
    <xf numFmtId="0" fontId="41" fillId="5" borderId="52" xfId="30" applyFont="1" applyFill="1" applyBorder="1" applyAlignment="1">
      <alignment vertical="center"/>
    </xf>
    <xf numFmtId="0" fontId="24" fillId="127" borderId="52" xfId="29" applyFont="1" applyFill="1" applyBorder="1" applyAlignment="1">
      <alignment horizontal="center" vertical="center"/>
    </xf>
    <xf numFmtId="0" fontId="24" fillId="5" borderId="0" xfId="1" applyFont="1" applyFill="1" applyAlignment="1">
      <alignment horizontal="left" vertical="center"/>
    </xf>
    <xf numFmtId="0" fontId="11" fillId="5" borderId="52" xfId="3" applyFont="1" applyFill="1" applyBorder="1" applyAlignment="1">
      <alignment horizontal="right" vertical="center"/>
    </xf>
    <xf numFmtId="0" fontId="29" fillId="5" borderId="52" xfId="30" applyFont="1" applyFill="1" applyBorder="1" applyAlignment="1">
      <alignment vertical="center"/>
    </xf>
    <xf numFmtId="0" fontId="130" fillId="5" borderId="0" xfId="7" applyFont="1" applyFill="1" applyAlignment="1">
      <alignment vertical="center"/>
    </xf>
    <xf numFmtId="0" fontId="65" fillId="5" borderId="52" xfId="30" applyFont="1" applyFill="1" applyBorder="1" applyAlignment="1">
      <alignment vertical="center"/>
    </xf>
    <xf numFmtId="0" fontId="1" fillId="5" borderId="0" xfId="7" applyFill="1" applyAlignment="1">
      <alignment horizontal="left" vertical="center"/>
    </xf>
    <xf numFmtId="0" fontId="29" fillId="5" borderId="52" xfId="1" applyFont="1" applyFill="1" applyBorder="1" applyAlignment="1">
      <alignment horizontal="right" vertical="center"/>
    </xf>
    <xf numFmtId="168" fontId="29" fillId="7" borderId="52" xfId="1" applyNumberFormat="1" applyFont="1" applyFill="1" applyBorder="1" applyAlignment="1" applyProtection="1">
      <alignment vertical="center"/>
      <protection hidden="1"/>
    </xf>
    <xf numFmtId="0" fontId="23" fillId="5" borderId="0" xfId="1" applyFont="1" applyFill="1" applyAlignment="1">
      <alignment horizontal="left" vertical="center"/>
    </xf>
    <xf numFmtId="168" fontId="172" fillId="5" borderId="52" xfId="1" applyNumberFormat="1" applyFont="1" applyFill="1" applyBorder="1" applyAlignment="1" applyProtection="1">
      <alignment vertical="center"/>
      <protection hidden="1"/>
    </xf>
    <xf numFmtId="0" fontId="81" fillId="5" borderId="0" xfId="1" applyFont="1" applyFill="1" applyAlignment="1">
      <alignment horizontal="left" vertical="center"/>
    </xf>
    <xf numFmtId="0" fontId="24" fillId="5" borderId="52" xfId="7" applyFont="1" applyFill="1" applyBorder="1" applyAlignment="1">
      <alignment vertical="center"/>
    </xf>
    <xf numFmtId="0" fontId="30" fillId="21" borderId="0" xfId="1" applyFont="1" applyFill="1" applyAlignment="1">
      <alignment horizontal="left" vertical="center"/>
    </xf>
    <xf numFmtId="0" fontId="9" fillId="5" borderId="4" xfId="4" applyFont="1" applyFill="1" applyBorder="1" applyAlignment="1">
      <alignment horizontal="right" vertical="center"/>
    </xf>
    <xf numFmtId="0" fontId="29" fillId="5" borderId="52" xfId="1" applyFont="1" applyFill="1" applyBorder="1" applyAlignment="1" applyProtection="1">
      <alignment horizontal="center" vertical="center"/>
      <protection locked="0"/>
    </xf>
    <xf numFmtId="0" fontId="1" fillId="5" borderId="19" xfId="7" applyFill="1" applyBorder="1" applyAlignment="1">
      <alignment vertical="center"/>
    </xf>
    <xf numFmtId="0" fontId="1" fillId="5" borderId="52" xfId="7" applyFill="1" applyBorder="1" applyAlignment="1">
      <alignment vertical="center"/>
    </xf>
    <xf numFmtId="0" fontId="29" fillId="7" borderId="52" xfId="1" applyFont="1" applyFill="1" applyBorder="1" applyAlignment="1">
      <alignment horizontal="center" vertical="center" wrapText="1"/>
    </xf>
    <xf numFmtId="0" fontId="8" fillId="0" borderId="0" xfId="2" applyFont="1"/>
    <xf numFmtId="175" fontId="8" fillId="33" borderId="96" xfId="1" applyNumberFormat="1" applyFont="1" applyFill="1" applyBorder="1" applyAlignment="1">
      <alignment horizontal="center" vertical="center"/>
    </xf>
    <xf numFmtId="175" fontId="8" fillId="33" borderId="99" xfId="1" applyNumberFormat="1" applyFont="1" applyFill="1" applyBorder="1" applyAlignment="1">
      <alignment horizontal="center" vertical="center"/>
    </xf>
    <xf numFmtId="0" fontId="10" fillId="5" borderId="85" xfId="17" applyFont="1" applyFill="1" applyBorder="1" applyAlignment="1">
      <alignment horizontal="right" vertical="center"/>
    </xf>
    <xf numFmtId="0" fontId="165" fillId="56" borderId="0" xfId="31" applyFont="1" applyFill="1" applyBorder="1" applyAlignment="1">
      <alignment vertical="center"/>
    </xf>
    <xf numFmtId="0" fontId="130" fillId="5" borderId="0" xfId="7" applyFont="1" applyFill="1"/>
    <xf numFmtId="0" fontId="5" fillId="34" borderId="100" xfId="7" applyFont="1" applyFill="1" applyBorder="1" applyAlignment="1">
      <alignment horizontal="center" vertical="center"/>
    </xf>
    <xf numFmtId="0" fontId="5" fillId="34" borderId="101" xfId="7" applyFont="1" applyFill="1" applyBorder="1" applyAlignment="1">
      <alignment horizontal="center" vertical="center"/>
    </xf>
    <xf numFmtId="0" fontId="57" fillId="2" borderId="102" xfId="1" applyFont="1" applyFill="1" applyBorder="1" applyAlignment="1">
      <alignment horizontal="center" vertical="center"/>
    </xf>
    <xf numFmtId="0" fontId="8" fillId="5" borderId="103" xfId="1" applyFont="1" applyFill="1" applyBorder="1" applyAlignment="1">
      <alignment horizontal="center" vertical="center" wrapText="1"/>
    </xf>
    <xf numFmtId="0" fontId="8" fillId="5" borderId="45" xfId="1" applyFont="1" applyFill="1" applyBorder="1" applyAlignment="1">
      <alignment horizontal="center" vertical="center" wrapText="1"/>
    </xf>
    <xf numFmtId="176" fontId="2" fillId="128" borderId="43" xfId="1" applyNumberFormat="1" applyFont="1" applyFill="1" applyBorder="1" applyAlignment="1" applyProtection="1">
      <alignment horizontal="center" vertical="center" wrapText="1"/>
      <protection hidden="1"/>
    </xf>
    <xf numFmtId="0" fontId="47" fillId="7" borderId="85" xfId="1" applyFont="1" applyFill="1" applyBorder="1" applyAlignment="1" applyProtection="1">
      <alignment horizontal="center" vertical="center"/>
      <protection locked="0"/>
    </xf>
    <xf numFmtId="0" fontId="10" fillId="5" borderId="39" xfId="1" applyFont="1" applyFill="1" applyBorder="1" applyAlignment="1">
      <alignment horizontal="center" vertical="center"/>
    </xf>
    <xf numFmtId="0" fontId="54" fillId="5" borderId="39" xfId="1" applyFont="1" applyFill="1" applyBorder="1" applyAlignment="1" applyProtection="1">
      <alignment horizontal="center"/>
      <protection locked="0"/>
    </xf>
    <xf numFmtId="0" fontId="32" fillId="5" borderId="38" xfId="1" applyFont="1" applyFill="1" applyBorder="1" applyAlignment="1" applyProtection="1">
      <alignment horizontal="center"/>
      <protection locked="0"/>
    </xf>
    <xf numFmtId="172" fontId="54" fillId="7" borderId="106" xfId="1" applyNumberFormat="1" applyFont="1" applyFill="1" applyBorder="1" applyAlignment="1">
      <alignment horizontal="center" vertical="center"/>
    </xf>
    <xf numFmtId="164" fontId="38" fillId="21" borderId="0" xfId="1" applyNumberFormat="1" applyFont="1" applyFill="1" applyAlignment="1">
      <alignment horizontal="center" vertical="center"/>
    </xf>
    <xf numFmtId="1" fontId="21" fillId="28" borderId="107" xfId="1" applyNumberFormat="1" applyFont="1" applyFill="1" applyBorder="1" applyAlignment="1">
      <alignment horizontal="center" vertical="center"/>
    </xf>
    <xf numFmtId="177" fontId="10" fillId="29" borderId="108" xfId="1" applyNumberFormat="1" applyFont="1" applyFill="1" applyBorder="1" applyAlignment="1">
      <alignment horizontal="center" vertical="center"/>
    </xf>
    <xf numFmtId="0" fontId="24" fillId="5" borderId="0" xfId="30" applyFont="1" applyFill="1" applyAlignment="1">
      <alignment vertical="center"/>
    </xf>
    <xf numFmtId="176" fontId="65" fillId="129" borderId="0" xfId="1" applyNumberFormat="1" applyFont="1" applyFill="1" applyAlignment="1">
      <alignment horizontal="center" vertical="center"/>
    </xf>
    <xf numFmtId="177" fontId="10" fillId="0" borderId="109" xfId="1" applyNumberFormat="1" applyFont="1" applyBorder="1" applyAlignment="1">
      <alignment horizontal="center" vertical="center"/>
    </xf>
    <xf numFmtId="0" fontId="77" fillId="5" borderId="52" xfId="2" applyFont="1" applyFill="1" applyBorder="1" applyAlignment="1">
      <alignment horizontal="center" vertical="center"/>
    </xf>
    <xf numFmtId="0" fontId="77" fillId="5" borderId="19" xfId="2" applyFont="1" applyFill="1" applyBorder="1" applyAlignment="1">
      <alignment horizontal="center" vertical="center"/>
    </xf>
    <xf numFmtId="0" fontId="45" fillId="19" borderId="110" xfId="1" applyFont="1" applyFill="1" applyBorder="1" applyAlignment="1" applyProtection="1">
      <alignment horizontal="center" vertical="center"/>
      <protection hidden="1"/>
    </xf>
    <xf numFmtId="1" fontId="21" fillId="28" borderId="111" xfId="1" applyNumberFormat="1" applyFont="1" applyFill="1" applyBorder="1" applyAlignment="1">
      <alignment horizontal="center" vertical="center"/>
    </xf>
    <xf numFmtId="0" fontId="104" fillId="5" borderId="0" xfId="0" applyFont="1" applyFill="1"/>
    <xf numFmtId="0" fontId="130" fillId="5" borderId="0" xfId="0" applyFont="1" applyFill="1"/>
    <xf numFmtId="0" fontId="1" fillId="2" borderId="52" xfId="7" applyFill="1" applyBorder="1" applyAlignment="1">
      <alignment horizontal="center" vertical="center"/>
    </xf>
    <xf numFmtId="0" fontId="1" fillId="2" borderId="0" xfId="7" applyFill="1" applyAlignment="1">
      <alignment horizontal="center" vertical="center"/>
    </xf>
    <xf numFmtId="0" fontId="165" fillId="5" borderId="0" xfId="8" applyFont="1" applyFill="1"/>
    <xf numFmtId="0" fontId="29" fillId="5" borderId="0" xfId="1" applyFont="1" applyFill="1" applyAlignment="1" applyProtection="1">
      <alignment horizontal="left" vertical="center"/>
      <protection locked="0"/>
    </xf>
    <xf numFmtId="0" fontId="10" fillId="5" borderId="0" xfId="1" applyFont="1" applyFill="1" applyProtection="1">
      <protection locked="0"/>
    </xf>
    <xf numFmtId="0" fontId="10" fillId="23" borderId="110" xfId="1" applyFont="1" applyFill="1" applyBorder="1" applyAlignment="1" applyProtection="1">
      <alignment horizontal="center" vertical="center"/>
      <protection hidden="1"/>
    </xf>
    <xf numFmtId="1" fontId="21" fillId="28" borderId="112" xfId="1" applyNumberFormat="1" applyFont="1" applyFill="1" applyBorder="1" applyAlignment="1">
      <alignment horizontal="center" vertical="center"/>
    </xf>
    <xf numFmtId="1" fontId="29" fillId="36" borderId="0" xfId="1" applyNumberFormat="1" applyFont="1" applyFill="1" applyAlignment="1" applyProtection="1">
      <alignment horizontal="center" vertical="center"/>
      <protection hidden="1"/>
    </xf>
    <xf numFmtId="1" fontId="10" fillId="5" borderId="0" xfId="1" applyNumberFormat="1" applyFont="1" applyFill="1" applyAlignment="1" applyProtection="1">
      <alignment vertical="center" wrapText="1"/>
      <protection hidden="1"/>
    </xf>
    <xf numFmtId="0" fontId="1" fillId="5" borderId="97" xfId="7" applyFill="1" applyBorder="1" applyAlignment="1">
      <alignment vertical="center"/>
    </xf>
    <xf numFmtId="0" fontId="1" fillId="5" borderId="11" xfId="7" applyFill="1" applyBorder="1" applyAlignment="1">
      <alignment vertical="center"/>
    </xf>
    <xf numFmtId="0" fontId="1" fillId="5" borderId="98" xfId="7" applyFill="1" applyBorder="1" applyAlignment="1">
      <alignment vertical="center"/>
    </xf>
    <xf numFmtId="0" fontId="104" fillId="5" borderId="0" xfId="0" applyFont="1" applyFill="1" applyAlignment="1">
      <alignment horizontal="right" vertical="center"/>
    </xf>
    <xf numFmtId="0" fontId="37" fillId="14" borderId="52" xfId="10" applyFont="1" applyFill="1" applyBorder="1" applyAlignment="1" applyProtection="1">
      <alignment horizontal="center" vertical="center" wrapText="1"/>
      <protection locked="0"/>
    </xf>
    <xf numFmtId="0" fontId="35" fillId="14" borderId="19" xfId="10" applyFont="1" applyFill="1" applyBorder="1" applyAlignment="1" applyProtection="1">
      <alignment horizontal="center" vertical="center"/>
      <protection locked="0"/>
    </xf>
    <xf numFmtId="1" fontId="35" fillId="5" borderId="52" xfId="3" applyNumberFormat="1" applyFont="1" applyFill="1" applyBorder="1" applyAlignment="1">
      <alignment vertical="center"/>
    </xf>
    <xf numFmtId="0" fontId="74" fillId="5" borderId="0" xfId="7" applyFont="1" applyFill="1" applyAlignment="1">
      <alignment horizontal="left" vertical="center"/>
    </xf>
    <xf numFmtId="0" fontId="1" fillId="0" borderId="52" xfId="7" applyBorder="1"/>
    <xf numFmtId="0" fontId="10" fillId="5" borderId="52" xfId="4" applyFont="1" applyFill="1" applyBorder="1" applyAlignment="1">
      <alignment horizontal="right" vertical="center"/>
    </xf>
    <xf numFmtId="0" fontId="28" fillId="5" borderId="0" xfId="7" applyFont="1" applyFill="1"/>
    <xf numFmtId="0" fontId="10" fillId="14" borderId="52" xfId="10" applyFont="1" applyFill="1" applyBorder="1" applyAlignment="1" applyProtection="1">
      <alignment horizontal="left" vertical="center"/>
      <protection locked="0"/>
    </xf>
    <xf numFmtId="0" fontId="18" fillId="5" borderId="0" xfId="2" applyFont="1" applyFill="1" applyAlignment="1">
      <alignment horizontal="center" vertical="center"/>
    </xf>
    <xf numFmtId="0" fontId="6" fillId="3" borderId="114" xfId="2" applyFont="1" applyFill="1" applyBorder="1" applyAlignment="1">
      <alignment horizontal="center" vertical="center"/>
    </xf>
    <xf numFmtId="0" fontId="5" fillId="2" borderId="52" xfId="1" applyFont="1" applyFill="1" applyBorder="1" applyAlignment="1">
      <alignment horizontal="center" vertical="center"/>
    </xf>
    <xf numFmtId="0" fontId="77" fillId="0" borderId="52" xfId="2" applyFont="1" applyBorder="1" applyAlignment="1">
      <alignment horizontal="center" vertical="center"/>
    </xf>
    <xf numFmtId="0" fontId="31" fillId="15" borderId="52" xfId="12" applyFont="1" applyFill="1" applyBorder="1" applyAlignment="1">
      <alignment horizontal="center" vertical="center"/>
    </xf>
    <xf numFmtId="0" fontId="177" fillId="5" borderId="0" xfId="7" applyFont="1" applyFill="1" applyAlignment="1">
      <alignment vertical="center"/>
    </xf>
    <xf numFmtId="0" fontId="41" fillId="5" borderId="19" xfId="7" applyFont="1" applyFill="1" applyBorder="1" applyAlignment="1">
      <alignment vertical="center"/>
    </xf>
    <xf numFmtId="0" fontId="1" fillId="0" borderId="19" xfId="7" applyBorder="1"/>
    <xf numFmtId="0" fontId="5" fillId="48" borderId="63" xfId="1" applyFont="1" applyFill="1" applyBorder="1" applyAlignment="1">
      <alignment horizontal="center" vertical="center"/>
    </xf>
    <xf numFmtId="0" fontId="5" fillId="48" borderId="60" xfId="1" applyFont="1" applyFill="1" applyBorder="1" applyAlignment="1">
      <alignment horizontal="center" vertical="center"/>
    </xf>
    <xf numFmtId="0" fontId="5" fillId="48" borderId="64" xfId="1" applyFont="1" applyFill="1" applyBorder="1" applyAlignment="1">
      <alignment horizontal="center" vertical="center"/>
    </xf>
    <xf numFmtId="167" fontId="10" fillId="25" borderId="0" xfId="1" applyNumberFormat="1" applyFont="1" applyFill="1" applyAlignment="1">
      <alignment horizontal="center" vertical="center"/>
    </xf>
    <xf numFmtId="178" fontId="23" fillId="5" borderId="0" xfId="7" applyNumberFormat="1" applyFont="1" applyFill="1" applyAlignment="1">
      <alignment horizontal="center" vertical="center"/>
    </xf>
    <xf numFmtId="164" fontId="23" fillId="5" borderId="0" xfId="5" applyNumberFormat="1" applyFont="1" applyFill="1" applyAlignment="1">
      <alignment horizontal="center" vertical="center"/>
    </xf>
    <xf numFmtId="179" fontId="23" fillId="5" borderId="0" xfId="7" applyNumberFormat="1" applyFont="1" applyFill="1" applyAlignment="1">
      <alignment horizontal="center" vertical="center"/>
    </xf>
    <xf numFmtId="180" fontId="69" fillId="63" borderId="0" xfId="1" applyNumberFormat="1" applyFont="1" applyFill="1" applyAlignment="1">
      <alignment horizontal="center" vertical="center"/>
    </xf>
    <xf numFmtId="165" fontId="23" fillId="5" borderId="0" xfId="7" applyNumberFormat="1" applyFont="1" applyFill="1" applyAlignment="1">
      <alignment horizontal="center" vertical="center"/>
    </xf>
    <xf numFmtId="181" fontId="23" fillId="5" borderId="0" xfId="7" applyNumberFormat="1" applyFont="1" applyFill="1" applyAlignment="1">
      <alignment horizontal="center" vertical="center"/>
    </xf>
    <xf numFmtId="182" fontId="23" fillId="5" borderId="0" xfId="7" applyNumberFormat="1" applyFont="1" applyFill="1" applyAlignment="1">
      <alignment horizontal="center" vertical="center"/>
    </xf>
    <xf numFmtId="183" fontId="23" fillId="5" borderId="0" xfId="7" applyNumberFormat="1" applyFont="1" applyFill="1" applyAlignment="1">
      <alignment horizontal="center" vertical="center"/>
    </xf>
    <xf numFmtId="184" fontId="181" fillId="131" borderId="0" xfId="23" applyNumberFormat="1" applyFont="1" applyFill="1" applyAlignment="1">
      <alignment horizontal="center" vertical="center"/>
    </xf>
    <xf numFmtId="185" fontId="23" fillId="5" borderId="0" xfId="7" applyNumberFormat="1" applyFont="1" applyFill="1" applyAlignment="1">
      <alignment horizontal="center" vertical="center"/>
    </xf>
    <xf numFmtId="0" fontId="182" fillId="0" borderId="0" xfId="7" applyFont="1" applyAlignment="1">
      <alignment horizontal="center" vertical="center"/>
    </xf>
    <xf numFmtId="186" fontId="23" fillId="5" borderId="0" xfId="7" applyNumberFormat="1" applyFont="1" applyFill="1" applyAlignment="1">
      <alignment horizontal="center" vertical="center"/>
    </xf>
    <xf numFmtId="187" fontId="181" fillId="131" borderId="0" xfId="23" applyNumberFormat="1" applyFont="1" applyFill="1" applyAlignment="1">
      <alignment horizontal="center" vertical="center"/>
    </xf>
    <xf numFmtId="0" fontId="10" fillId="5" borderId="0" xfId="7" applyFont="1" applyFill="1" applyAlignment="1">
      <alignment horizontal="center" vertical="center"/>
    </xf>
    <xf numFmtId="0" fontId="21" fillId="5" borderId="0" xfId="7" applyFont="1" applyFill="1" applyAlignment="1">
      <alignment horizontal="left" vertical="center"/>
    </xf>
    <xf numFmtId="0" fontId="1" fillId="12" borderId="0" xfId="7" applyFill="1" applyAlignment="1">
      <alignment horizontal="center" vertical="center"/>
    </xf>
    <xf numFmtId="0" fontId="74" fillId="0" borderId="0" xfId="7" applyFont="1" applyAlignment="1">
      <alignment vertical="center"/>
    </xf>
    <xf numFmtId="0" fontId="1" fillId="5" borderId="0" xfId="7" applyFill="1" applyAlignment="1">
      <alignment horizontal="right" vertical="center"/>
    </xf>
    <xf numFmtId="0" fontId="52" fillId="133" borderId="0" xfId="1" applyFont="1" applyFill="1" applyAlignment="1" applyProtection="1">
      <alignment horizontal="right" vertical="center" wrapText="1"/>
      <protection hidden="1"/>
    </xf>
    <xf numFmtId="177" fontId="32" fillId="133" borderId="116" xfId="1" applyNumberFormat="1" applyFont="1" applyFill="1" applyBorder="1" applyAlignment="1">
      <alignment horizontal="center" vertical="center"/>
    </xf>
    <xf numFmtId="0" fontId="2" fillId="132" borderId="45" xfId="1" applyFont="1" applyFill="1" applyBorder="1" applyAlignment="1" applyProtection="1">
      <alignment horizontal="right" vertical="center" wrapText="1"/>
      <protection hidden="1"/>
    </xf>
    <xf numFmtId="176" fontId="2" fillId="128" borderId="19" xfId="1" applyNumberFormat="1" applyFont="1" applyFill="1" applyBorder="1" applyAlignment="1" applyProtection="1">
      <alignment horizontal="center" vertical="center" wrapText="1"/>
      <protection hidden="1"/>
    </xf>
    <xf numFmtId="0" fontId="32" fillId="5" borderId="117" xfId="1" applyFont="1" applyFill="1" applyBorder="1" applyAlignment="1" applyProtection="1">
      <alignment horizontal="center"/>
      <protection locked="0"/>
    </xf>
    <xf numFmtId="177" fontId="10" fillId="0" borderId="118" xfId="1" applyNumberFormat="1" applyFont="1" applyBorder="1" applyAlignment="1">
      <alignment horizontal="center" vertical="center"/>
    </xf>
    <xf numFmtId="0" fontId="14" fillId="3" borderId="52" xfId="6" applyFont="1" applyFill="1" applyBorder="1" applyAlignment="1">
      <alignment horizontal="center" vertical="center"/>
    </xf>
    <xf numFmtId="0" fontId="1" fillId="5" borderId="39" xfId="7" applyFill="1" applyBorder="1"/>
    <xf numFmtId="165" fontId="24" fillId="9" borderId="115" xfId="1" applyNumberFormat="1" applyFont="1" applyFill="1" applyBorder="1" applyAlignment="1">
      <alignment horizontal="center" vertical="center"/>
    </xf>
    <xf numFmtId="0" fontId="18" fillId="0" borderId="0" xfId="2" applyFont="1" applyAlignment="1">
      <alignment horizontal="center" vertical="center"/>
    </xf>
    <xf numFmtId="0" fontId="21" fillId="29" borderId="121" xfId="1" applyFont="1" applyFill="1" applyBorder="1" applyAlignment="1">
      <alignment horizontal="left" vertical="center"/>
    </xf>
    <xf numFmtId="0" fontId="21" fillId="5" borderId="0" xfId="2" applyFont="1" applyFill="1" applyAlignment="1">
      <alignment horizontal="right" vertical="center"/>
    </xf>
    <xf numFmtId="0" fontId="21" fillId="29" borderId="122" xfId="1" applyFont="1" applyFill="1" applyBorder="1" applyAlignment="1">
      <alignment horizontal="left" vertical="center"/>
    </xf>
    <xf numFmtId="0" fontId="21" fillId="5" borderId="123" xfId="1" applyFont="1" applyFill="1" applyBorder="1" applyAlignment="1">
      <alignment horizontal="left" vertical="center"/>
    </xf>
    <xf numFmtId="0" fontId="21" fillId="29" borderId="123" xfId="1" applyFont="1" applyFill="1" applyBorder="1" applyAlignment="1">
      <alignment horizontal="left" vertical="center"/>
    </xf>
    <xf numFmtId="0" fontId="23" fillId="24" borderId="39" xfId="1" applyFont="1" applyFill="1" applyBorder="1" applyAlignment="1">
      <alignment horizontal="center" vertical="center"/>
    </xf>
    <xf numFmtId="0" fontId="10" fillId="119" borderId="0" xfId="7" applyFont="1" applyFill="1" applyAlignment="1">
      <alignment horizontal="center" vertical="center"/>
    </xf>
    <xf numFmtId="0" fontId="2" fillId="128" borderId="48" xfId="1" applyFont="1" applyFill="1" applyBorder="1" applyAlignment="1" applyProtection="1">
      <alignment horizontal="right" vertical="center" wrapText="1"/>
      <protection hidden="1"/>
    </xf>
    <xf numFmtId="0" fontId="54" fillId="5" borderId="42" xfId="1" applyFont="1" applyFill="1" applyBorder="1" applyAlignment="1" applyProtection="1">
      <alignment horizontal="center"/>
      <protection locked="0"/>
    </xf>
    <xf numFmtId="176" fontId="65" fillId="129" borderId="77" xfId="1" applyNumberFormat="1" applyFont="1" applyFill="1" applyBorder="1" applyAlignment="1">
      <alignment horizontal="center" vertical="center"/>
    </xf>
    <xf numFmtId="176" fontId="65" fillId="129" borderId="26" xfId="1" applyNumberFormat="1" applyFont="1" applyFill="1" applyBorder="1" applyAlignment="1">
      <alignment horizontal="center" vertical="center"/>
    </xf>
    <xf numFmtId="0" fontId="3" fillId="39" borderId="0" xfId="1" applyFont="1" applyFill="1" applyAlignment="1" applyProtection="1">
      <alignment horizontal="left" vertical="center"/>
      <protection hidden="1"/>
    </xf>
    <xf numFmtId="0" fontId="3" fillId="39" borderId="0" xfId="1" applyFont="1" applyFill="1" applyAlignment="1" applyProtection="1">
      <alignment vertical="center"/>
      <protection hidden="1"/>
    </xf>
    <xf numFmtId="0" fontId="3" fillId="39" borderId="0" xfId="22" applyFont="1" applyFill="1" applyAlignment="1">
      <alignment horizontal="left" vertical="center"/>
    </xf>
    <xf numFmtId="0" fontId="8" fillId="5" borderId="0" xfId="7" applyFont="1" applyFill="1" applyAlignment="1">
      <alignment vertical="top"/>
    </xf>
    <xf numFmtId="0" fontId="0" fillId="2" borderId="0" xfId="0" applyFill="1"/>
    <xf numFmtId="0" fontId="0" fillId="2" borderId="19" xfId="0" applyFill="1" applyBorder="1"/>
    <xf numFmtId="0" fontId="0" fillId="5" borderId="11" xfId="0" applyFill="1" applyBorder="1"/>
    <xf numFmtId="0" fontId="18" fillId="2" borderId="8" xfId="0" applyFont="1" applyFill="1" applyBorder="1" applyAlignment="1">
      <alignment horizontal="center" vertical="center"/>
    </xf>
    <xf numFmtId="0" fontId="18" fillId="2" borderId="0" xfId="0" applyFont="1" applyFill="1" applyAlignment="1">
      <alignment horizontal="center" vertical="center"/>
    </xf>
    <xf numFmtId="0" fontId="0" fillId="5" borderId="4" xfId="0" applyFill="1" applyBorder="1"/>
    <xf numFmtId="0" fontId="21" fillId="5" borderId="39" xfId="2" applyFont="1" applyFill="1" applyBorder="1" applyAlignment="1">
      <alignment horizontal="right" vertical="center"/>
    </xf>
    <xf numFmtId="0" fontId="16" fillId="7" borderId="39" xfId="9" applyFont="1" applyFill="1" applyBorder="1" applyAlignment="1">
      <alignment horizontal="center" vertical="center"/>
    </xf>
    <xf numFmtId="0" fontId="10" fillId="5" borderId="39" xfId="2" applyFont="1" applyFill="1" applyBorder="1" applyAlignment="1">
      <alignment horizontal="right" vertical="center"/>
    </xf>
    <xf numFmtId="0" fontId="16" fillId="7" borderId="124" xfId="9" applyFont="1" applyFill="1" applyBorder="1" applyAlignment="1">
      <alignment horizontal="center" vertical="center"/>
    </xf>
    <xf numFmtId="0" fontId="0" fillId="2" borderId="62" xfId="0" applyFill="1" applyBorder="1"/>
    <xf numFmtId="168" fontId="27" fillId="11" borderId="125" xfId="10" applyNumberFormat="1" applyFont="1" applyFill="1" applyBorder="1" applyAlignment="1" applyProtection="1">
      <alignment horizontal="center" vertical="center"/>
      <protection locked="0"/>
    </xf>
    <xf numFmtId="0" fontId="24" fillId="13" borderId="125" xfId="1" applyFont="1" applyFill="1" applyBorder="1" applyAlignment="1">
      <alignment horizontal="center" vertical="center"/>
    </xf>
    <xf numFmtId="167" fontId="24" fillId="11" borderId="126" xfId="1" applyNumberFormat="1" applyFont="1" applyFill="1" applyBorder="1" applyAlignment="1">
      <alignment horizontal="center" vertical="center"/>
    </xf>
    <xf numFmtId="166" fontId="27" fillId="11" borderId="126" xfId="10" applyNumberFormat="1" applyFont="1" applyFill="1" applyBorder="1" applyAlignment="1" applyProtection="1">
      <alignment horizontal="center" vertical="center"/>
      <protection locked="0"/>
    </xf>
    <xf numFmtId="0" fontId="6" fillId="3" borderId="0" xfId="2" applyFont="1" applyFill="1" applyAlignment="1">
      <alignment horizontal="center" vertical="center"/>
    </xf>
    <xf numFmtId="0" fontId="6" fillId="40" borderId="0" xfId="2" applyFont="1" applyFill="1" applyAlignment="1">
      <alignment horizontal="center" vertical="center"/>
    </xf>
    <xf numFmtId="0" fontId="5" fillId="2" borderId="60" xfId="1" applyFont="1" applyFill="1" applyBorder="1" applyAlignment="1">
      <alignment horizontal="center" vertical="center"/>
    </xf>
    <xf numFmtId="0" fontId="6" fillId="3" borderId="19" xfId="2" applyFont="1" applyFill="1" applyBorder="1" applyAlignment="1">
      <alignment horizontal="center" vertical="center"/>
    </xf>
    <xf numFmtId="0" fontId="5" fillId="2" borderId="64" xfId="1" applyFont="1" applyFill="1" applyBorder="1" applyAlignment="1">
      <alignment horizontal="center" vertical="center"/>
    </xf>
    <xf numFmtId="0" fontId="2" fillId="4" borderId="52" xfId="3" applyFont="1" applyFill="1" applyBorder="1" applyAlignment="1">
      <alignment horizontal="center" vertical="center"/>
    </xf>
    <xf numFmtId="0" fontId="2" fillId="4" borderId="63" xfId="3" applyFont="1" applyFill="1" applyBorder="1" applyAlignment="1">
      <alignment horizontal="center" vertical="center"/>
    </xf>
    <xf numFmtId="0" fontId="66" fillId="8" borderId="4" xfId="3" applyFont="1" applyFill="1" applyBorder="1" applyAlignment="1">
      <alignment vertical="center"/>
    </xf>
    <xf numFmtId="0" fontId="3" fillId="3" borderId="127" xfId="6" applyFont="1" applyFill="1" applyBorder="1" applyAlignment="1">
      <alignment horizontal="center" vertical="center"/>
    </xf>
    <xf numFmtId="0" fontId="25" fillId="119" borderId="0" xfId="20" applyFont="1" applyFill="1" applyAlignment="1">
      <alignment vertical="center"/>
    </xf>
    <xf numFmtId="0" fontId="38" fillId="119" borderId="0" xfId="4" applyFont="1" applyFill="1" applyAlignment="1">
      <alignment horizontal="left" vertical="center"/>
    </xf>
    <xf numFmtId="0" fontId="25" fillId="119" borderId="0" xfId="20" applyFont="1" applyFill="1" applyAlignment="1">
      <alignment horizontal="left" vertical="center"/>
    </xf>
    <xf numFmtId="0" fontId="5" fillId="34" borderId="128" xfId="7" applyFont="1" applyFill="1" applyBorder="1" applyAlignment="1">
      <alignment horizontal="center" vertical="center"/>
    </xf>
    <xf numFmtId="0" fontId="3" fillId="3" borderId="9" xfId="6" applyFont="1" applyFill="1" applyBorder="1" applyAlignment="1">
      <alignment horizontal="center" vertical="center"/>
    </xf>
    <xf numFmtId="0" fontId="58" fillId="3" borderId="129" xfId="18" applyFont="1" applyFill="1" applyBorder="1" applyAlignment="1">
      <alignment horizontal="center" vertical="center"/>
    </xf>
    <xf numFmtId="0" fontId="57" fillId="2" borderId="130" xfId="1" applyFont="1" applyFill="1" applyBorder="1" applyAlignment="1">
      <alignment horizontal="center" vertical="center"/>
    </xf>
    <xf numFmtId="0" fontId="143" fillId="3" borderId="0" xfId="1" applyFont="1" applyFill="1" applyAlignment="1" applyProtection="1">
      <alignment horizontal="center" vertical="center"/>
      <protection locked="0"/>
    </xf>
    <xf numFmtId="0" fontId="185" fillId="14" borderId="0" xfId="10" applyFont="1" applyFill="1" applyAlignment="1" applyProtection="1">
      <alignment horizontal="center" vertical="center"/>
      <protection locked="0"/>
    </xf>
    <xf numFmtId="0" fontId="34" fillId="14" borderId="0" xfId="10" applyFont="1" applyFill="1" applyAlignment="1" applyProtection="1">
      <alignment horizontal="right" vertical="center"/>
      <protection locked="0"/>
    </xf>
    <xf numFmtId="0" fontId="1" fillId="5" borderId="0" xfId="11" applyFill="1"/>
    <xf numFmtId="0" fontId="0" fillId="5" borderId="39" xfId="0" applyFill="1" applyBorder="1"/>
    <xf numFmtId="0" fontId="3" fillId="135" borderId="0" xfId="1" applyFont="1" applyFill="1" applyAlignment="1" applyProtection="1">
      <alignment horizontal="left" vertical="center"/>
      <protection hidden="1"/>
    </xf>
    <xf numFmtId="0" fontId="3" fillId="135" borderId="0" xfId="1" applyFont="1" applyFill="1" applyAlignment="1" applyProtection="1">
      <alignment vertical="center"/>
      <protection hidden="1"/>
    </xf>
    <xf numFmtId="0" fontId="3" fillId="135" borderId="0" xfId="22" applyFont="1" applyFill="1" applyAlignment="1">
      <alignment horizontal="left" vertical="center"/>
    </xf>
    <xf numFmtId="177" fontId="32" fillId="24" borderId="131" xfId="1" applyNumberFormat="1" applyFont="1" applyFill="1" applyBorder="1" applyAlignment="1">
      <alignment horizontal="center" vertical="center"/>
    </xf>
    <xf numFmtId="0" fontId="16" fillId="7" borderId="105" xfId="9" applyFont="1" applyFill="1" applyBorder="1" applyAlignment="1">
      <alignment horizontal="center" vertical="center"/>
    </xf>
    <xf numFmtId="0" fontId="0" fillId="5" borderId="132" xfId="0" applyFill="1" applyBorder="1"/>
    <xf numFmtId="0" fontId="0" fillId="5" borderId="12" xfId="0" applyFill="1" applyBorder="1"/>
    <xf numFmtId="164" fontId="5" fillId="24" borderId="0" xfId="1" applyNumberFormat="1" applyFont="1" applyFill="1" applyAlignment="1">
      <alignment horizontal="center" vertical="center"/>
    </xf>
    <xf numFmtId="0" fontId="57" fillId="136" borderId="0" xfId="1" applyFont="1" applyFill="1" applyAlignment="1">
      <alignment horizontal="center" vertical="center"/>
    </xf>
    <xf numFmtId="0" fontId="69" fillId="38" borderId="15" xfId="1" applyFont="1" applyFill="1" applyBorder="1" applyAlignment="1" applyProtection="1">
      <alignment horizontal="center" vertical="center" textRotation="90"/>
      <protection locked="0"/>
    </xf>
    <xf numFmtId="0" fontId="25" fillId="5" borderId="4" xfId="20" applyFont="1" applyFill="1" applyBorder="1" applyAlignment="1">
      <alignment vertical="center"/>
    </xf>
    <xf numFmtId="0" fontId="25" fillId="119" borderId="4" xfId="20" applyFont="1" applyFill="1" applyBorder="1" applyAlignment="1">
      <alignment horizontal="left" vertical="center"/>
    </xf>
    <xf numFmtId="0" fontId="3" fillId="3" borderId="14" xfId="13" applyFont="1" applyFill="1" applyBorder="1" applyAlignment="1">
      <alignment vertical="center"/>
    </xf>
    <xf numFmtId="0" fontId="0" fillId="2" borderId="7" xfId="0" applyFill="1" applyBorder="1"/>
    <xf numFmtId="0" fontId="43" fillId="2" borderId="134" xfId="1" applyFont="1" applyFill="1" applyBorder="1" applyAlignment="1" applyProtection="1">
      <alignment horizontal="center" vertical="center"/>
      <protection hidden="1"/>
    </xf>
    <xf numFmtId="0" fontId="44" fillId="18" borderId="134" xfId="1" applyFont="1" applyFill="1" applyBorder="1" applyAlignment="1" applyProtection="1">
      <alignment horizontal="center" vertical="center"/>
      <protection hidden="1"/>
    </xf>
    <xf numFmtId="0" fontId="32" fillId="136" borderId="0" xfId="1" applyFont="1" applyFill="1" applyAlignment="1">
      <alignment horizontal="center" vertical="center"/>
    </xf>
    <xf numFmtId="0" fontId="186" fillId="5" borderId="0" xfId="1" applyFont="1" applyFill="1" applyAlignment="1" applyProtection="1">
      <alignment vertical="center" wrapText="1"/>
      <protection hidden="1"/>
    </xf>
    <xf numFmtId="0" fontId="81" fillId="5" borderId="0" xfId="1" applyFont="1" applyFill="1" applyAlignment="1" applyProtection="1">
      <alignment vertical="center"/>
      <protection hidden="1"/>
    </xf>
    <xf numFmtId="0" fontId="188" fillId="5" borderId="0" xfId="1" applyFont="1" applyFill="1" applyAlignment="1" applyProtection="1">
      <alignment vertical="center"/>
      <protection hidden="1"/>
    </xf>
    <xf numFmtId="0" fontId="94" fillId="5" borderId="0" xfId="1" applyFont="1" applyFill="1" applyAlignment="1" applyProtection="1">
      <alignment vertical="center"/>
      <protection hidden="1"/>
    </xf>
    <xf numFmtId="0" fontId="30" fillId="5" borderId="0" xfId="1" applyFont="1" applyFill="1" applyAlignment="1" applyProtection="1">
      <alignment horizontal="right" vertical="center"/>
      <protection hidden="1"/>
    </xf>
    <xf numFmtId="0" fontId="30" fillId="5" borderId="0" xfId="1" applyFont="1" applyFill="1" applyAlignment="1" applyProtection="1">
      <alignment horizontal="center" vertical="center"/>
      <protection hidden="1"/>
    </xf>
    <xf numFmtId="0" fontId="30" fillId="5" borderId="60" xfId="1" applyFont="1" applyFill="1" applyBorder="1" applyAlignment="1" applyProtection="1">
      <alignment horizontal="left" vertical="center"/>
      <protection hidden="1"/>
    </xf>
    <xf numFmtId="0" fontId="30" fillId="5" borderId="60" xfId="1" applyFont="1" applyFill="1" applyBorder="1" applyAlignment="1" applyProtection="1">
      <alignment vertical="center"/>
      <protection hidden="1"/>
    </xf>
    <xf numFmtId="164" fontId="189" fillId="137" borderId="0" xfId="5" applyNumberFormat="1" applyFont="1" applyFill="1" applyAlignment="1">
      <alignment vertical="center"/>
    </xf>
    <xf numFmtId="164" fontId="190" fillId="5" borderId="0" xfId="5" applyNumberFormat="1" applyFont="1" applyFill="1" applyAlignment="1">
      <alignment horizontal="left" vertical="center"/>
    </xf>
    <xf numFmtId="0" fontId="25" fillId="5" borderId="0" xfId="0" applyFont="1" applyFill="1" applyAlignment="1">
      <alignment vertical="center"/>
    </xf>
    <xf numFmtId="0" fontId="74" fillId="5" borderId="0" xfId="0" applyFont="1" applyFill="1"/>
    <xf numFmtId="188" fontId="30" fillId="5" borderId="0" xfId="1" applyNumberFormat="1" applyFont="1" applyFill="1" applyAlignment="1" applyProtection="1">
      <alignment horizontal="left" vertical="center"/>
      <protection hidden="1"/>
    </xf>
    <xf numFmtId="188" fontId="30" fillId="5" borderId="0" xfId="1" applyNumberFormat="1" applyFont="1" applyFill="1" applyAlignment="1" applyProtection="1">
      <alignment horizontal="centerContinuous" vertical="center"/>
      <protection hidden="1"/>
    </xf>
    <xf numFmtId="0" fontId="5" fillId="8" borderId="0" xfId="1" applyFont="1" applyFill="1" applyAlignment="1">
      <alignment horizontal="center" vertical="center"/>
    </xf>
    <xf numFmtId="0" fontId="0" fillId="0" borderId="0" xfId="0" applyAlignment="1">
      <alignment vertical="center"/>
    </xf>
    <xf numFmtId="0" fontId="30" fillId="5" borderId="60" xfId="1" applyFont="1" applyFill="1" applyBorder="1" applyAlignment="1" applyProtection="1">
      <alignment horizontal="right" vertical="center"/>
      <protection hidden="1"/>
    </xf>
    <xf numFmtId="0" fontId="13" fillId="46" borderId="60" xfId="1" applyFont="1" applyFill="1" applyBorder="1" applyAlignment="1">
      <alignment horizontal="center" vertical="center"/>
    </xf>
    <xf numFmtId="0" fontId="75" fillId="46" borderId="57" xfId="18" applyFont="1" applyFill="1" applyBorder="1" applyAlignment="1">
      <alignment horizontal="center" vertical="center"/>
    </xf>
    <xf numFmtId="0" fontId="44" fillId="23" borderId="16" xfId="1" applyFont="1" applyFill="1" applyBorder="1" applyAlignment="1" applyProtection="1">
      <alignment horizontal="center" vertical="center"/>
      <protection hidden="1"/>
    </xf>
    <xf numFmtId="0" fontId="41" fillId="0" borderId="0" xfId="0" applyFont="1"/>
    <xf numFmtId="0" fontId="31" fillId="5" borderId="0" xfId="1" applyFont="1" applyFill="1" applyAlignment="1" applyProtection="1">
      <alignment vertical="center"/>
      <protection hidden="1"/>
    </xf>
    <xf numFmtId="0" fontId="29" fillId="0" borderId="0" xfId="0" applyFont="1"/>
    <xf numFmtId="0" fontId="0" fillId="0" borderId="60" xfId="0" applyBorder="1"/>
    <xf numFmtId="0" fontId="2" fillId="128" borderId="137" xfId="1" applyFont="1" applyFill="1" applyBorder="1" applyAlignment="1" applyProtection="1">
      <alignment horizontal="right" vertical="center" wrapText="1"/>
      <protection hidden="1"/>
    </xf>
    <xf numFmtId="0" fontId="54" fillId="5" borderId="138" xfId="1" applyFont="1" applyFill="1" applyBorder="1" applyAlignment="1" applyProtection="1">
      <alignment horizontal="center"/>
      <protection locked="0"/>
    </xf>
    <xf numFmtId="0" fontId="23" fillId="37" borderId="0" xfId="7" applyFont="1" applyFill="1" applyAlignment="1">
      <alignment horizontal="left" vertical="center"/>
    </xf>
    <xf numFmtId="0" fontId="29" fillId="37" borderId="0" xfId="7" applyFont="1" applyFill="1" applyAlignment="1">
      <alignment horizontal="left" vertical="center"/>
    </xf>
    <xf numFmtId="0" fontId="78" fillId="37" borderId="0" xfId="23" applyFont="1" applyFill="1" applyAlignment="1">
      <alignment horizontal="left" vertical="center"/>
    </xf>
    <xf numFmtId="0" fontId="96" fillId="37" borderId="26" xfId="23" applyFont="1" applyFill="1" applyBorder="1" applyAlignment="1">
      <alignment vertical="center"/>
    </xf>
    <xf numFmtId="0" fontId="78" fillId="37" borderId="0" xfId="23" applyFont="1" applyFill="1" applyAlignment="1">
      <alignment vertical="center"/>
    </xf>
    <xf numFmtId="0" fontId="69" fillId="3" borderId="0" xfId="7" applyFont="1" applyFill="1" applyAlignment="1">
      <alignment vertical="center"/>
    </xf>
    <xf numFmtId="0" fontId="77" fillId="37" borderId="0" xfId="2" applyFont="1" applyFill="1" applyAlignment="1">
      <alignment horizontal="center" vertical="center"/>
    </xf>
    <xf numFmtId="0" fontId="0" fillId="37" borderId="0" xfId="0" applyFill="1"/>
    <xf numFmtId="0" fontId="76" fillId="37" borderId="0" xfId="2" applyFont="1" applyFill="1" applyAlignment="1">
      <alignment vertical="center"/>
    </xf>
    <xf numFmtId="0" fontId="29" fillId="138" borderId="0" xfId="2" applyFont="1" applyFill="1" applyAlignment="1">
      <alignment horizontal="left" vertical="center"/>
    </xf>
    <xf numFmtId="0" fontId="10" fillId="138" borderId="0" xfId="2" applyFont="1" applyFill="1" applyAlignment="1">
      <alignment horizontal="left" vertical="center"/>
    </xf>
    <xf numFmtId="0" fontId="77" fillId="138" borderId="0" xfId="2" applyFont="1" applyFill="1" applyAlignment="1">
      <alignment horizontal="center" vertical="center"/>
    </xf>
    <xf numFmtId="0" fontId="29" fillId="5" borderId="0" xfId="2" applyFont="1" applyFill="1" applyAlignment="1">
      <alignment horizontal="left" vertical="center"/>
    </xf>
    <xf numFmtId="0" fontId="10" fillId="119" borderId="0" xfId="7" applyFont="1" applyFill="1" applyAlignment="1">
      <alignment vertical="center"/>
    </xf>
    <xf numFmtId="171" fontId="32" fillId="24" borderId="19" xfId="1" applyNumberFormat="1" applyFont="1" applyFill="1" applyBorder="1" applyAlignment="1">
      <alignment horizontal="center" vertical="center"/>
    </xf>
    <xf numFmtId="0" fontId="192" fillId="5" borderId="0" xfId="1" applyFont="1" applyFill="1" applyAlignment="1" applyProtection="1">
      <alignment vertical="center"/>
      <protection hidden="1"/>
    </xf>
    <xf numFmtId="0" fontId="1" fillId="5" borderId="26" xfId="7" applyFill="1" applyBorder="1" applyAlignment="1">
      <alignment horizontal="left" vertical="center"/>
    </xf>
    <xf numFmtId="0" fontId="103" fillId="5" borderId="60" xfId="1" applyFont="1" applyFill="1" applyBorder="1" applyAlignment="1" applyProtection="1">
      <alignment horizontal="left" vertical="center"/>
      <protection hidden="1"/>
    </xf>
    <xf numFmtId="188" fontId="30" fillId="5" borderId="60" xfId="1" applyNumberFormat="1" applyFont="1" applyFill="1" applyBorder="1" applyAlignment="1" applyProtection="1">
      <alignment horizontal="centerContinuous" vertical="center"/>
      <protection hidden="1"/>
    </xf>
    <xf numFmtId="0" fontId="39" fillId="5" borderId="4" xfId="1" applyFont="1" applyFill="1" applyBorder="1" applyAlignment="1" applyProtection="1">
      <alignment horizontal="left" vertical="center"/>
      <protection locked="0"/>
    </xf>
    <xf numFmtId="0" fontId="25" fillId="5" borderId="19" xfId="20" applyFont="1" applyFill="1" applyBorder="1" applyAlignment="1">
      <alignment vertical="center"/>
    </xf>
    <xf numFmtId="0" fontId="60" fillId="18" borderId="19" xfId="1" applyFont="1" applyFill="1" applyBorder="1" applyAlignment="1" applyProtection="1">
      <alignment vertical="center"/>
      <protection hidden="1"/>
    </xf>
    <xf numFmtId="0" fontId="21" fillId="29" borderId="147" xfId="1" applyFont="1" applyFill="1" applyBorder="1" applyAlignment="1">
      <alignment horizontal="left" vertical="center"/>
    </xf>
    <xf numFmtId="0" fontId="21" fillId="5" borderId="148" xfId="1" applyFont="1" applyFill="1" applyBorder="1" applyAlignment="1">
      <alignment horizontal="left" vertical="center"/>
    </xf>
    <xf numFmtId="0" fontId="21" fillId="29" borderId="109" xfId="1" applyFont="1" applyFill="1" applyBorder="1" applyAlignment="1">
      <alignment horizontal="left" vertical="center"/>
    </xf>
    <xf numFmtId="0" fontId="21" fillId="29" borderId="148" xfId="1" applyFont="1" applyFill="1" applyBorder="1" applyAlignment="1">
      <alignment horizontal="left" vertical="center"/>
    </xf>
    <xf numFmtId="0" fontId="18" fillId="2" borderId="7" xfId="1" applyFont="1" applyFill="1" applyBorder="1" applyAlignment="1">
      <alignment horizontal="center" vertical="center"/>
    </xf>
    <xf numFmtId="0" fontId="18" fillId="2" borderId="0" xfId="1" applyFont="1" applyFill="1" applyAlignment="1">
      <alignment horizontal="center" vertical="center"/>
    </xf>
    <xf numFmtId="0" fontId="5" fillId="139" borderId="54" xfId="7" applyFont="1" applyFill="1" applyBorder="1" applyAlignment="1">
      <alignment horizontal="center" vertical="center"/>
    </xf>
    <xf numFmtId="0" fontId="57" fillId="24" borderId="51" xfId="1" applyFont="1" applyFill="1" applyBorder="1" applyAlignment="1">
      <alignment horizontal="center" vertical="center"/>
    </xf>
    <xf numFmtId="0" fontId="57" fillId="24" borderId="45" xfId="18" applyFont="1" applyFill="1" applyBorder="1" applyAlignment="1">
      <alignment horizontal="center" vertical="center"/>
    </xf>
    <xf numFmtId="0" fontId="22" fillId="37" borderId="0" xfId="1" applyFont="1" applyFill="1" applyAlignment="1">
      <alignment horizontal="center" vertical="center"/>
    </xf>
    <xf numFmtId="0" fontId="76" fillId="3" borderId="13" xfId="2" applyFont="1" applyFill="1" applyBorder="1" applyAlignment="1">
      <alignment horizontal="center" vertical="center"/>
    </xf>
    <xf numFmtId="0" fontId="76" fillId="3" borderId="13" xfId="1" applyFont="1" applyFill="1" applyBorder="1" applyAlignment="1">
      <alignment horizontal="center" vertical="center"/>
    </xf>
    <xf numFmtId="0" fontId="76" fillId="3" borderId="0" xfId="2" applyFont="1" applyFill="1" applyAlignment="1">
      <alignment horizontal="center" vertical="center"/>
    </xf>
    <xf numFmtId="0" fontId="76" fillId="3" borderId="0" xfId="1" applyFont="1" applyFill="1" applyAlignment="1">
      <alignment horizontal="center" vertical="center"/>
    </xf>
    <xf numFmtId="0" fontId="38" fillId="3" borderId="2" xfId="2" applyFont="1" applyFill="1" applyBorder="1" applyAlignment="1">
      <alignment horizontal="center" vertical="center"/>
    </xf>
    <xf numFmtId="0" fontId="0" fillId="44" borderId="0" xfId="0" applyFill="1" applyAlignment="1">
      <alignment vertical="center"/>
    </xf>
    <xf numFmtId="0" fontId="3" fillId="44" borderId="0" xfId="7" applyFont="1" applyFill="1" applyAlignment="1">
      <alignment horizontal="center" vertical="center"/>
    </xf>
    <xf numFmtId="0" fontId="15" fillId="0" borderId="0" xfId="8" applyAlignment="1">
      <alignment horizontal="left" vertical="center"/>
    </xf>
    <xf numFmtId="0" fontId="0" fillId="0" borderId="19" xfId="0" applyBorder="1"/>
    <xf numFmtId="0" fontId="69" fillId="38" borderId="18" xfId="1" applyFont="1" applyFill="1" applyBorder="1" applyAlignment="1" applyProtection="1">
      <alignment horizontal="center" vertical="center" textRotation="90"/>
      <protection locked="0"/>
    </xf>
    <xf numFmtId="0" fontId="23" fillId="37" borderId="52" xfId="7" applyFont="1" applyFill="1" applyBorder="1" applyAlignment="1">
      <alignment horizontal="left" vertical="center"/>
    </xf>
    <xf numFmtId="0" fontId="29" fillId="37" borderId="52" xfId="7" applyFont="1" applyFill="1" applyBorder="1" applyAlignment="1">
      <alignment horizontal="left" vertical="center"/>
    </xf>
    <xf numFmtId="0" fontId="71" fillId="7" borderId="124" xfId="9" applyFont="1" applyFill="1" applyBorder="1" applyAlignment="1">
      <alignment horizontal="center" vertical="center"/>
    </xf>
    <xf numFmtId="0" fontId="71" fillId="7" borderId="4" xfId="9" applyFont="1" applyFill="1" applyBorder="1" applyAlignment="1">
      <alignment horizontal="center" vertical="center"/>
    </xf>
    <xf numFmtId="165" fontId="27" fillId="12" borderId="0" xfId="1" applyNumberFormat="1" applyFont="1" applyFill="1" applyAlignment="1">
      <alignment horizontal="center" vertical="center"/>
    </xf>
    <xf numFmtId="0" fontId="10" fillId="119" borderId="51" xfId="7" applyFont="1" applyFill="1" applyBorder="1" applyAlignment="1">
      <alignment vertical="center"/>
    </xf>
    <xf numFmtId="0" fontId="10" fillId="119" borderId="130" xfId="7" applyFont="1" applyFill="1" applyBorder="1" applyAlignment="1">
      <alignment vertical="center"/>
    </xf>
    <xf numFmtId="0" fontId="10" fillId="119" borderId="0" xfId="7" applyFont="1" applyFill="1" applyAlignment="1">
      <alignment horizontal="left" vertical="center"/>
    </xf>
    <xf numFmtId="0" fontId="0" fillId="119" borderId="0" xfId="0" applyFill="1"/>
    <xf numFmtId="0" fontId="1" fillId="119" borderId="19" xfId="7" applyFill="1" applyBorder="1"/>
    <xf numFmtId="0" fontId="0" fillId="5" borderId="19" xfId="0" applyFill="1" applyBorder="1"/>
    <xf numFmtId="0" fontId="29" fillId="5" borderId="0" xfId="0" applyFont="1" applyFill="1"/>
    <xf numFmtId="0" fontId="41" fillId="5" borderId="0" xfId="0" applyFont="1" applyFill="1"/>
    <xf numFmtId="0" fontId="29" fillId="5" borderId="0" xfId="0" applyFont="1" applyFill="1" applyAlignment="1">
      <alignment vertical="center"/>
    </xf>
    <xf numFmtId="0" fontId="177" fillId="5" borderId="0" xfId="0" applyFont="1" applyFill="1" applyAlignment="1">
      <alignment vertical="center"/>
    </xf>
    <xf numFmtId="0" fontId="0" fillId="5" borderId="0" xfId="0" applyFill="1" applyAlignment="1">
      <alignment horizontal="left" vertical="center" indent="1"/>
    </xf>
    <xf numFmtId="0" fontId="193" fillId="5" borderId="0" xfId="0" applyFont="1" applyFill="1"/>
    <xf numFmtId="0" fontId="45" fillId="5" borderId="52" xfId="1" applyFont="1" applyFill="1" applyBorder="1" applyAlignment="1" applyProtection="1">
      <alignment horizontal="left" vertical="center"/>
      <protection hidden="1"/>
    </xf>
    <xf numFmtId="0" fontId="0" fillId="5" borderId="0" xfId="0" applyFill="1" applyAlignment="1">
      <alignment vertical="center"/>
    </xf>
    <xf numFmtId="0" fontId="0" fillId="5" borderId="0" xfId="0" applyFill="1" applyAlignment="1">
      <alignment horizontal="right" vertical="center"/>
    </xf>
    <xf numFmtId="0" fontId="10" fillId="12" borderId="0" xfId="7" applyFont="1" applyFill="1" applyAlignment="1">
      <alignment horizontal="center" vertical="center"/>
    </xf>
    <xf numFmtId="0" fontId="41" fillId="119" borderId="0" xfId="20" applyFont="1" applyFill="1" applyAlignment="1">
      <alignment horizontal="right" vertical="center"/>
    </xf>
    <xf numFmtId="0" fontId="5" fillId="2" borderId="2" xfId="1" applyFont="1" applyFill="1" applyBorder="1" applyAlignment="1">
      <alignment horizontal="center" vertical="center"/>
    </xf>
    <xf numFmtId="0" fontId="5" fillId="2" borderId="1" xfId="1" applyFont="1" applyFill="1" applyBorder="1" applyAlignment="1">
      <alignment horizontal="center" vertical="center"/>
    </xf>
    <xf numFmtId="0" fontId="2" fillId="4" borderId="9" xfId="3" applyFont="1" applyFill="1" applyBorder="1" applyAlignment="1">
      <alignment horizontal="center" vertical="center"/>
    </xf>
    <xf numFmtId="0" fontId="6" fillId="3" borderId="4" xfId="2" applyFont="1" applyFill="1" applyBorder="1" applyAlignment="1">
      <alignment horizontal="center" vertical="center"/>
    </xf>
    <xf numFmtId="0" fontId="149" fillId="5" borderId="52" xfId="1" applyFont="1" applyFill="1" applyBorder="1" applyAlignment="1" applyProtection="1">
      <alignment vertical="center"/>
      <protection hidden="1"/>
    </xf>
    <xf numFmtId="0" fontId="149" fillId="5" borderId="0" xfId="1" applyFont="1" applyFill="1" applyAlignment="1" applyProtection="1">
      <alignment vertical="center"/>
      <protection hidden="1"/>
    </xf>
    <xf numFmtId="0" fontId="149" fillId="5" borderId="19" xfId="1" applyFont="1" applyFill="1" applyBorder="1" applyAlignment="1" applyProtection="1">
      <alignment vertical="center"/>
      <protection hidden="1"/>
    </xf>
    <xf numFmtId="0" fontId="1" fillId="9" borderId="62" xfId="7" applyFill="1" applyBorder="1" applyAlignment="1">
      <alignment vertical="center"/>
    </xf>
    <xf numFmtId="0" fontId="1" fillId="9" borderId="0" xfId="7" applyFill="1" applyAlignment="1">
      <alignment vertical="center"/>
    </xf>
    <xf numFmtId="0" fontId="1" fillId="9" borderId="143" xfId="7" applyFill="1" applyBorder="1" applyAlignment="1">
      <alignment vertical="center"/>
    </xf>
    <xf numFmtId="0" fontId="1" fillId="9" borderId="144" xfId="7" applyFill="1" applyBorder="1" applyAlignment="1">
      <alignment vertical="center"/>
    </xf>
    <xf numFmtId="0" fontId="1" fillId="9" borderId="141" xfId="7" applyFill="1" applyBorder="1" applyAlignment="1">
      <alignment vertical="center"/>
    </xf>
    <xf numFmtId="0" fontId="0" fillId="9" borderId="62" xfId="0" applyFill="1" applyBorder="1" applyAlignment="1">
      <alignment vertical="center"/>
    </xf>
    <xf numFmtId="0" fontId="1" fillId="9" borderId="140" xfId="7" applyFill="1" applyBorder="1" applyAlignment="1">
      <alignment vertical="center"/>
    </xf>
    <xf numFmtId="0" fontId="74" fillId="9" borderId="62" xfId="0" applyFont="1" applyFill="1" applyBorder="1" applyAlignment="1">
      <alignment vertical="center"/>
    </xf>
    <xf numFmtId="0" fontId="71" fillId="21" borderId="57" xfId="1" applyFont="1" applyFill="1" applyBorder="1" applyAlignment="1" applyProtection="1">
      <alignment horizontal="centerContinuous" vertical="center"/>
      <protection hidden="1"/>
    </xf>
    <xf numFmtId="0" fontId="0" fillId="9" borderId="141" xfId="0" applyFill="1" applyBorder="1"/>
    <xf numFmtId="0" fontId="0" fillId="9" borderId="142" xfId="0" applyFill="1" applyBorder="1"/>
    <xf numFmtId="0" fontId="0" fillId="9" borderId="0" xfId="0" applyFill="1"/>
    <xf numFmtId="0" fontId="0" fillId="9" borderId="61" xfId="0" applyFill="1" applyBorder="1"/>
    <xf numFmtId="0" fontId="0" fillId="9" borderId="144" xfId="0" applyFill="1" applyBorder="1"/>
    <xf numFmtId="0" fontId="0" fillId="9" borderId="145" xfId="0" applyFill="1" applyBorder="1"/>
    <xf numFmtId="0" fontId="67" fillId="8" borderId="156" xfId="3" applyFont="1" applyFill="1" applyBorder="1" applyAlignment="1">
      <alignment vertical="center"/>
    </xf>
    <xf numFmtId="0" fontId="67" fillId="8" borderId="157" xfId="3" applyFont="1" applyFill="1" applyBorder="1" applyAlignment="1">
      <alignment vertical="center"/>
    </xf>
    <xf numFmtId="0" fontId="15" fillId="5" borderId="0" xfId="8" applyFill="1" applyAlignment="1">
      <alignment horizontal="left" vertical="center"/>
    </xf>
    <xf numFmtId="0" fontId="8" fillId="5" borderId="39" xfId="1" applyFont="1" applyFill="1" applyBorder="1" applyAlignment="1">
      <alignment horizontal="center" vertical="center"/>
    </xf>
    <xf numFmtId="0" fontId="38" fillId="5" borderId="52" xfId="7" applyFont="1" applyFill="1" applyBorder="1" applyAlignment="1">
      <alignment vertical="center"/>
    </xf>
    <xf numFmtId="0" fontId="38" fillId="5" borderId="0" xfId="7" applyFont="1" applyFill="1" applyAlignment="1">
      <alignment vertical="center"/>
    </xf>
    <xf numFmtId="0" fontId="38" fillId="5" borderId="19" xfId="7" applyFont="1" applyFill="1" applyBorder="1" applyAlignment="1">
      <alignment vertical="center"/>
    </xf>
    <xf numFmtId="0" fontId="5" fillId="2" borderId="3" xfId="1" applyFont="1" applyFill="1" applyBorder="1" applyAlignment="1">
      <alignment horizontal="center" vertical="center"/>
    </xf>
    <xf numFmtId="0" fontId="4" fillId="0" borderId="0" xfId="1"/>
    <xf numFmtId="0" fontId="76" fillId="43" borderId="0" xfId="0" applyFont="1" applyFill="1" applyAlignment="1">
      <alignment horizontal="center" vertical="center"/>
    </xf>
    <xf numFmtId="0" fontId="32" fillId="8" borderId="0" xfId="1" applyFont="1" applyFill="1" applyAlignment="1">
      <alignment horizontal="center" vertical="center"/>
    </xf>
    <xf numFmtId="0" fontId="4" fillId="0" borderId="0" xfId="1" applyAlignment="1">
      <alignment vertical="center"/>
    </xf>
    <xf numFmtId="0" fontId="196" fillId="5" borderId="0" xfId="0" applyFont="1" applyFill="1" applyAlignment="1">
      <alignment vertical="center"/>
    </xf>
    <xf numFmtId="0" fontId="0" fillId="5" borderId="0" xfId="0" applyFill="1" applyAlignment="1">
      <alignment horizontal="left" vertical="center" indent="2"/>
    </xf>
    <xf numFmtId="0" fontId="74" fillId="5" borderId="0" xfId="0" applyFont="1" applyFill="1" applyAlignment="1">
      <alignment horizontal="left" vertical="center" indent="1"/>
    </xf>
    <xf numFmtId="0" fontId="15" fillId="5" borderId="0" xfId="8" applyFill="1" applyAlignment="1">
      <alignment horizontal="left" vertical="center" indent="1"/>
    </xf>
    <xf numFmtId="0" fontId="197" fillId="5" borderId="0" xfId="0" applyFont="1" applyFill="1" applyAlignment="1">
      <alignment vertical="center"/>
    </xf>
    <xf numFmtId="0" fontId="32" fillId="43" borderId="0" xfId="1" applyFont="1" applyFill="1" applyAlignment="1">
      <alignment horizontal="left" vertical="center"/>
    </xf>
    <xf numFmtId="0" fontId="32" fillId="43" borderId="0" xfId="1" applyFont="1" applyFill="1" applyAlignment="1">
      <alignment horizontal="right" vertical="center"/>
    </xf>
    <xf numFmtId="0" fontId="32" fillId="43" borderId="0" xfId="1" applyFont="1" applyFill="1" applyAlignment="1">
      <alignment horizontal="center" vertical="center"/>
    </xf>
    <xf numFmtId="0" fontId="25" fillId="5" borderId="0" xfId="0" applyFont="1" applyFill="1" applyAlignment="1">
      <alignment horizontal="left" vertical="center"/>
    </xf>
    <xf numFmtId="0" fontId="0" fillId="8" borderId="0" xfId="0" applyFill="1"/>
    <xf numFmtId="0" fontId="0" fillId="8" borderId="0" xfId="0" applyFill="1" applyAlignment="1">
      <alignment horizontal="left" vertical="center" indent="2"/>
    </xf>
    <xf numFmtId="0" fontId="74" fillId="8" borderId="0" xfId="0" applyFont="1" applyFill="1" applyAlignment="1">
      <alignment horizontal="left" vertical="center" indent="1"/>
    </xf>
    <xf numFmtId="0" fontId="0" fillId="8" borderId="0" xfId="0" applyFill="1" applyAlignment="1">
      <alignment horizontal="left" vertical="center" indent="1"/>
    </xf>
    <xf numFmtId="0" fontId="74" fillId="12" borderId="0" xfId="0" applyFont="1" applyFill="1"/>
    <xf numFmtId="0" fontId="83" fillId="12" borderId="0" xfId="0" applyFont="1" applyFill="1"/>
    <xf numFmtId="0" fontId="25" fillId="2" borderId="0" xfId="0" applyFont="1" applyFill="1"/>
    <xf numFmtId="0" fontId="67" fillId="2" borderId="0" xfId="0" applyFont="1" applyFill="1"/>
    <xf numFmtId="0" fontId="24" fillId="2" borderId="0" xfId="0" applyFont="1" applyFill="1"/>
    <xf numFmtId="0" fontId="165" fillId="5" borderId="0" xfId="8" applyFont="1" applyFill="1" applyAlignment="1">
      <alignment horizontal="left" vertical="center"/>
    </xf>
    <xf numFmtId="0" fontId="74" fillId="134" borderId="0" xfId="0" applyFont="1" applyFill="1" applyAlignment="1">
      <alignment horizontal="right" vertical="center"/>
    </xf>
    <xf numFmtId="0" fontId="197" fillId="2" borderId="0" xfId="0" applyFont="1" applyFill="1" applyAlignment="1">
      <alignment vertical="center"/>
    </xf>
    <xf numFmtId="0" fontId="0" fillId="5" borderId="0" xfId="0" applyFill="1" applyAlignment="1">
      <alignment horizontal="center"/>
    </xf>
    <xf numFmtId="0" fontId="199" fillId="2" borderId="0" xfId="0" applyFont="1" applyFill="1" applyAlignment="1">
      <alignment vertical="center"/>
    </xf>
    <xf numFmtId="0" fontId="104" fillId="5" borderId="0" xfId="0" applyFont="1" applyFill="1" applyAlignment="1">
      <alignment horizontal="left" vertical="center" indent="1"/>
    </xf>
    <xf numFmtId="0" fontId="180" fillId="5" borderId="0" xfId="0" applyFont="1" applyFill="1" applyAlignment="1">
      <alignment vertical="center"/>
    </xf>
    <xf numFmtId="0" fontId="25" fillId="5" borderId="0" xfId="0" applyFont="1" applyFill="1"/>
    <xf numFmtId="0" fontId="104" fillId="5" borderId="0" xfId="0" applyFont="1" applyFill="1" applyAlignment="1">
      <alignment horizontal="left" vertical="center"/>
    </xf>
    <xf numFmtId="0" fontId="199" fillId="5" borderId="0" xfId="0" applyFont="1" applyFill="1" applyAlignment="1">
      <alignment vertical="center"/>
    </xf>
    <xf numFmtId="0" fontId="50" fillId="5" borderId="0" xfId="0" applyFont="1" applyFill="1"/>
    <xf numFmtId="0" fontId="64" fillId="5" borderId="0" xfId="0" applyFont="1" applyFill="1"/>
    <xf numFmtId="0" fontId="202" fillId="5" borderId="0" xfId="0" applyFont="1" applyFill="1" applyAlignment="1">
      <alignment vertical="center"/>
    </xf>
    <xf numFmtId="0" fontId="201" fillId="5" borderId="0" xfId="0" applyFont="1" applyFill="1" applyAlignment="1">
      <alignment horizontal="left" vertical="center" indent="1"/>
    </xf>
    <xf numFmtId="0" fontId="201" fillId="5" borderId="0" xfId="0" applyFont="1" applyFill="1" applyAlignment="1">
      <alignment vertical="center"/>
    </xf>
    <xf numFmtId="0" fontId="83" fillId="2" borderId="0" xfId="0" applyFont="1" applyFill="1"/>
    <xf numFmtId="0" fontId="30" fillId="5" borderId="0" xfId="0" applyFont="1" applyFill="1"/>
    <xf numFmtId="0" fontId="24" fillId="5" borderId="0" xfId="0" applyFont="1" applyFill="1"/>
    <xf numFmtId="0" fontId="3" fillId="128" borderId="0" xfId="0" applyFont="1" applyFill="1"/>
    <xf numFmtId="0" fontId="69" fillId="128" borderId="0" xfId="0" applyFont="1" applyFill="1"/>
    <xf numFmtId="0" fontId="202" fillId="5" borderId="0" xfId="0" applyFont="1" applyFill="1" applyAlignment="1">
      <alignment horizontal="left" vertical="center" indent="1"/>
    </xf>
    <xf numFmtId="0" fontId="205" fillId="5" borderId="0" xfId="0" applyFont="1" applyFill="1" applyAlignment="1">
      <alignment vertical="center"/>
    </xf>
    <xf numFmtId="0" fontId="3" fillId="6" borderId="0" xfId="0" applyFont="1" applyFill="1"/>
    <xf numFmtId="0" fontId="69" fillId="6" borderId="0" xfId="0" applyFont="1" applyFill="1"/>
    <xf numFmtId="0" fontId="206" fillId="5" borderId="0" xfId="0" applyFont="1" applyFill="1" applyAlignment="1">
      <alignment vertical="center"/>
    </xf>
    <xf numFmtId="0" fontId="83" fillId="5" borderId="0" xfId="0" applyFont="1" applyFill="1"/>
    <xf numFmtId="0" fontId="1" fillId="5" borderId="0" xfId="0" applyFont="1" applyFill="1"/>
    <xf numFmtId="0" fontId="1" fillId="5" borderId="0" xfId="0" applyFont="1" applyFill="1" applyAlignment="1">
      <alignment horizontal="left" vertical="center" indent="1"/>
    </xf>
    <xf numFmtId="0" fontId="180" fillId="5" borderId="0" xfId="0" applyFont="1" applyFill="1" applyAlignment="1">
      <alignment horizontal="left" vertical="center" indent="1"/>
    </xf>
    <xf numFmtId="0" fontId="104" fillId="24" borderId="0" xfId="0" applyFont="1" applyFill="1"/>
    <xf numFmtId="0" fontId="1" fillId="5" borderId="0" xfId="0" applyFont="1" applyFill="1" applyAlignment="1">
      <alignment horizontal="left" vertical="center" indent="2"/>
    </xf>
    <xf numFmtId="0" fontId="74" fillId="5" borderId="0" xfId="0" applyFont="1" applyFill="1" applyAlignment="1">
      <alignment horizontal="left" vertical="center" indent="2"/>
    </xf>
    <xf numFmtId="0" fontId="198" fillId="5" borderId="0" xfId="0" applyFont="1" applyFill="1" applyAlignment="1">
      <alignment horizontal="left" vertical="center" indent="2"/>
    </xf>
    <xf numFmtId="0" fontId="74" fillId="5" borderId="0" xfId="0" applyFont="1" applyFill="1" applyAlignment="1">
      <alignment horizontal="left" vertical="center" indent="3"/>
    </xf>
    <xf numFmtId="0" fontId="41" fillId="5" borderId="0" xfId="0" applyFont="1" applyFill="1" applyAlignment="1">
      <alignment horizontal="left" vertical="center" indent="2"/>
    </xf>
    <xf numFmtId="0" fontId="25" fillId="5" borderId="0" xfId="0" applyFont="1" applyFill="1" applyAlignment="1">
      <alignment horizontal="left" vertical="center" indent="1"/>
    </xf>
    <xf numFmtId="0" fontId="41" fillId="5" borderId="0" xfId="0" applyFont="1" applyFill="1" applyAlignment="1">
      <alignment horizontal="left" vertical="center" indent="1"/>
    </xf>
    <xf numFmtId="0" fontId="25" fillId="5" borderId="0" xfId="0" applyFont="1" applyFill="1" applyAlignment="1">
      <alignment horizontal="left" vertical="center" indent="2"/>
    </xf>
    <xf numFmtId="0" fontId="67" fillId="5" borderId="0" xfId="0" applyFont="1" applyFill="1"/>
    <xf numFmtId="0" fontId="177" fillId="8" borderId="0" xfId="0" applyFont="1" applyFill="1" applyAlignment="1">
      <alignment vertical="center"/>
    </xf>
    <xf numFmtId="0" fontId="0" fillId="8" borderId="0" xfId="0" applyFill="1" applyAlignment="1">
      <alignment vertical="center"/>
    </xf>
    <xf numFmtId="0" fontId="104" fillId="8" borderId="0" xfId="0" applyFont="1" applyFill="1"/>
    <xf numFmtId="0" fontId="130" fillId="5" borderId="0" xfId="0" applyFont="1" applyFill="1" applyAlignment="1">
      <alignment vertical="center"/>
    </xf>
    <xf numFmtId="0" fontId="104" fillId="5" borderId="0" xfId="0" applyFont="1" applyFill="1" applyAlignment="1">
      <alignment vertical="center"/>
    </xf>
    <xf numFmtId="0" fontId="41" fillId="5" borderId="0" xfId="0" applyFont="1" applyFill="1" applyAlignment="1">
      <alignment vertical="center"/>
    </xf>
    <xf numFmtId="0" fontId="130" fillId="0" borderId="0" xfId="0" applyFont="1" applyAlignment="1">
      <alignment vertical="center"/>
    </xf>
    <xf numFmtId="0" fontId="165" fillId="5" borderId="0" xfId="8" applyFont="1" applyFill="1" applyAlignment="1">
      <alignment vertical="center"/>
    </xf>
    <xf numFmtId="0" fontId="0" fillId="140" borderId="0" xfId="0" applyFill="1" applyAlignment="1">
      <alignment horizontal="right" vertical="center"/>
    </xf>
    <xf numFmtId="0" fontId="208" fillId="2" borderId="124" xfId="0" applyFont="1" applyFill="1" applyBorder="1" applyAlignment="1">
      <alignment vertical="center" wrapText="1"/>
    </xf>
    <xf numFmtId="0" fontId="208" fillId="2" borderId="39" xfId="0" applyFont="1" applyFill="1" applyBorder="1" applyAlignment="1">
      <alignment vertical="center" wrapText="1"/>
    </xf>
    <xf numFmtId="0" fontId="79" fillId="2" borderId="39" xfId="1" applyFont="1" applyFill="1" applyBorder="1" applyAlignment="1">
      <alignment horizontal="center" vertical="center"/>
    </xf>
    <xf numFmtId="0" fontId="0" fillId="2" borderId="39" xfId="0" applyFill="1" applyBorder="1" applyAlignment="1">
      <alignment horizontal="center" vertical="center"/>
    </xf>
    <xf numFmtId="0" fontId="0" fillId="2" borderId="39" xfId="0" applyFill="1" applyBorder="1" applyAlignment="1">
      <alignment vertical="center"/>
    </xf>
    <xf numFmtId="0" fontId="23" fillId="141" borderId="39" xfId="1" applyFont="1" applyFill="1" applyBorder="1" applyAlignment="1">
      <alignment vertical="center"/>
    </xf>
    <xf numFmtId="0" fontId="25" fillId="2" borderId="39" xfId="0" applyFont="1" applyFill="1" applyBorder="1" applyAlignment="1">
      <alignment vertical="center"/>
    </xf>
    <xf numFmtId="166" fontId="8" fillId="141" borderId="39" xfId="1" applyNumberFormat="1" applyFont="1" applyFill="1" applyBorder="1" applyAlignment="1">
      <alignment vertical="center"/>
    </xf>
    <xf numFmtId="0" fontId="28" fillId="2" borderId="39" xfId="0" applyFont="1" applyFill="1" applyBorder="1" applyAlignment="1">
      <alignment vertical="center"/>
    </xf>
    <xf numFmtId="167" fontId="24" fillId="142" borderId="39" xfId="1" applyNumberFormat="1" applyFont="1" applyFill="1" applyBorder="1" applyAlignment="1">
      <alignment vertical="center"/>
    </xf>
    <xf numFmtId="1" fontId="29" fillId="2" borderId="39" xfId="3" applyNumberFormat="1" applyFont="1" applyFill="1" applyBorder="1" applyAlignment="1">
      <alignment vertical="center"/>
    </xf>
    <xf numFmtId="0" fontId="208" fillId="5" borderId="4" xfId="0" applyFont="1" applyFill="1" applyBorder="1" applyAlignment="1">
      <alignment vertical="center" wrapText="1"/>
    </xf>
    <xf numFmtId="0" fontId="208" fillId="5" borderId="0" xfId="0" applyFont="1" applyFill="1" applyAlignment="1">
      <alignment vertical="center" wrapText="1"/>
    </xf>
    <xf numFmtId="1" fontId="64" fillId="5" borderId="0" xfId="3" applyNumberFormat="1" applyFont="1" applyFill="1" applyAlignment="1">
      <alignment vertical="center"/>
    </xf>
    <xf numFmtId="0" fontId="30" fillId="5" borderId="4" xfId="1" applyFont="1" applyFill="1" applyBorder="1" applyAlignment="1" applyProtection="1">
      <alignment horizontal="left" vertical="center"/>
      <protection locked="0"/>
    </xf>
    <xf numFmtId="0" fontId="30" fillId="5" borderId="0" xfId="1" applyFont="1" applyFill="1" applyAlignment="1" applyProtection="1">
      <alignment horizontal="left" vertical="center"/>
      <protection locked="0"/>
    </xf>
    <xf numFmtId="166" fontId="27" fillId="11" borderId="0" xfId="10" applyNumberFormat="1" applyFont="1" applyFill="1" applyAlignment="1" applyProtection="1">
      <alignment horizontal="center" vertical="center"/>
      <protection locked="0"/>
    </xf>
    <xf numFmtId="0" fontId="0" fillId="5" borderId="0" xfId="0" applyFill="1" applyAlignment="1">
      <alignment horizontal="center" vertical="center"/>
    </xf>
    <xf numFmtId="0" fontId="23" fillId="10" borderId="0" xfId="1" applyFont="1" applyFill="1" applyAlignment="1">
      <alignment vertical="center"/>
    </xf>
    <xf numFmtId="0" fontId="74" fillId="5" borderId="0" xfId="0" applyFont="1" applyFill="1" applyAlignment="1">
      <alignment vertical="center"/>
    </xf>
    <xf numFmtId="166" fontId="8" fillId="10" borderId="0" xfId="1" applyNumberFormat="1" applyFont="1" applyFill="1" applyAlignment="1">
      <alignment horizontal="center" vertical="center"/>
    </xf>
    <xf numFmtId="0" fontId="28" fillId="5" borderId="0" xfId="0" applyFont="1" applyFill="1" applyAlignment="1">
      <alignment vertical="center"/>
    </xf>
    <xf numFmtId="0" fontId="21" fillId="5" borderId="0" xfId="0" applyFont="1" applyFill="1" applyAlignment="1">
      <alignment vertical="center"/>
    </xf>
    <xf numFmtId="167" fontId="24" fillId="11" borderId="0" xfId="1" applyNumberFormat="1" applyFont="1" applyFill="1" applyAlignment="1">
      <alignment horizontal="center" vertical="center"/>
    </xf>
    <xf numFmtId="0" fontId="0" fillId="5" borderId="4" xfId="0" applyFill="1" applyBorder="1" applyAlignment="1">
      <alignment vertical="center"/>
    </xf>
    <xf numFmtId="168" fontId="27" fillId="11" borderId="0" xfId="10" applyNumberFormat="1" applyFont="1" applyFill="1" applyAlignment="1" applyProtection="1">
      <alignment horizontal="center" vertical="center"/>
      <protection locked="0"/>
    </xf>
    <xf numFmtId="0" fontId="32" fillId="5" borderId="0" xfId="18" applyFont="1" applyFill="1" applyAlignment="1">
      <alignment horizontal="center" vertical="center"/>
    </xf>
    <xf numFmtId="0" fontId="32" fillId="5" borderId="0" xfId="10" applyFont="1" applyFill="1" applyAlignment="1" applyProtection="1">
      <alignment horizontal="left" vertical="center"/>
      <protection locked="0"/>
    </xf>
    <xf numFmtId="0" fontId="33" fillId="5" borderId="0" xfId="0" applyFont="1" applyFill="1" applyAlignment="1">
      <alignment horizontal="center" vertical="center"/>
    </xf>
    <xf numFmtId="0" fontId="1" fillId="5" borderId="0" xfId="14" applyFont="1" applyFill="1" applyAlignment="1">
      <alignment vertical="center"/>
    </xf>
    <xf numFmtId="0" fontId="30" fillId="2" borderId="146" xfId="1" applyFont="1" applyFill="1" applyBorder="1" applyAlignment="1" applyProtection="1">
      <alignment horizontal="left" vertical="center"/>
      <protection locked="0"/>
    </xf>
    <xf numFmtId="0" fontId="30" fillId="2" borderId="158" xfId="1" applyFont="1" applyFill="1" applyBorder="1" applyAlignment="1" applyProtection="1">
      <alignment horizontal="left" vertical="center"/>
      <protection locked="0"/>
    </xf>
    <xf numFmtId="0" fontId="21" fillId="2" borderId="158" xfId="1" applyFont="1" applyFill="1" applyBorder="1" applyAlignment="1">
      <alignment horizontal="center"/>
    </xf>
    <xf numFmtId="0" fontId="32" fillId="2" borderId="158" xfId="1" applyFont="1" applyFill="1" applyBorder="1"/>
    <xf numFmtId="0" fontId="21" fillId="2" borderId="158" xfId="10" applyFont="1" applyFill="1" applyBorder="1" applyAlignment="1">
      <alignment horizontal="center"/>
    </xf>
    <xf numFmtId="0" fontId="6" fillId="45" borderId="19" xfId="2" applyFont="1" applyFill="1" applyBorder="1" applyAlignment="1">
      <alignment horizontal="center" vertical="center"/>
    </xf>
    <xf numFmtId="0" fontId="6" fillId="45" borderId="0" xfId="2" applyFont="1" applyFill="1" applyAlignment="1">
      <alignment horizontal="center" vertical="center"/>
    </xf>
    <xf numFmtId="0" fontId="8" fillId="5" borderId="19" xfId="1" applyFont="1" applyFill="1" applyBorder="1" applyAlignment="1" applyProtection="1">
      <alignment horizontal="right" vertical="center"/>
      <protection locked="0"/>
    </xf>
    <xf numFmtId="0" fontId="171" fillId="5" borderId="0" xfId="1" applyFont="1" applyFill="1" applyAlignment="1" applyProtection="1">
      <alignment horizontal="left" vertical="center"/>
      <protection locked="0"/>
    </xf>
    <xf numFmtId="0" fontId="9" fillId="5" borderId="0" xfId="1" applyFont="1" applyFill="1" applyAlignment="1" applyProtection="1">
      <alignment horizontal="left" vertical="center"/>
      <protection locked="0"/>
    </xf>
    <xf numFmtId="0" fontId="209" fillId="8" borderId="0" xfId="1" applyFont="1" applyFill="1" applyAlignment="1" applyProtection="1">
      <alignment horizontal="center" vertical="center"/>
      <protection hidden="1"/>
    </xf>
    <xf numFmtId="0" fontId="32" fillId="10" borderId="155" xfId="1" applyFont="1" applyFill="1" applyBorder="1" applyAlignment="1">
      <alignment vertical="center"/>
    </xf>
    <xf numFmtId="14" fontId="29" fillId="5" borderId="134" xfId="1" applyNumberFormat="1" applyFont="1" applyFill="1" applyBorder="1" applyAlignment="1" applyProtection="1">
      <alignment horizontal="left" vertical="center"/>
      <protection locked="0"/>
    </xf>
    <xf numFmtId="0" fontId="32" fillId="10" borderId="134" xfId="1" applyFont="1" applyFill="1" applyBorder="1" applyAlignment="1">
      <alignment vertical="center"/>
    </xf>
    <xf numFmtId="14" fontId="24" fillId="5" borderId="134" xfId="1" applyNumberFormat="1" applyFont="1" applyFill="1" applyBorder="1" applyAlignment="1" applyProtection="1">
      <alignment horizontal="left" vertical="center"/>
      <protection locked="0"/>
    </xf>
    <xf numFmtId="0" fontId="54" fillId="5" borderId="134" xfId="1" applyFont="1" applyFill="1" applyBorder="1" applyAlignment="1">
      <alignment vertical="center"/>
    </xf>
    <xf numFmtId="0" fontId="171" fillId="5" borderId="134" xfId="1" applyFont="1" applyFill="1" applyBorder="1" applyAlignment="1" applyProtection="1">
      <alignment vertical="center"/>
      <protection hidden="1"/>
    </xf>
    <xf numFmtId="0" fontId="23" fillId="56" borderId="134" xfId="2" applyFont="1" applyFill="1" applyBorder="1" applyAlignment="1">
      <alignment horizontal="left" vertical="center"/>
    </xf>
    <xf numFmtId="0" fontId="171" fillId="5" borderId="134" xfId="1" applyFont="1" applyFill="1" applyBorder="1" applyAlignment="1">
      <alignment vertical="center"/>
    </xf>
    <xf numFmtId="170" fontId="210" fillId="5" borderId="134" xfId="1" applyNumberFormat="1" applyFont="1" applyFill="1" applyBorder="1" applyAlignment="1" applyProtection="1">
      <alignment horizontal="right" vertical="center"/>
      <protection hidden="1"/>
    </xf>
    <xf numFmtId="0" fontId="211" fillId="5" borderId="134" xfId="1" applyFont="1" applyFill="1" applyBorder="1" applyAlignment="1" applyProtection="1">
      <alignment vertical="center"/>
      <protection hidden="1"/>
    </xf>
    <xf numFmtId="0" fontId="23" fillId="0" borderId="134" xfId="0" applyFont="1" applyBorder="1" applyAlignment="1">
      <alignment vertical="center"/>
    </xf>
    <xf numFmtId="0" fontId="171" fillId="5" borderId="19" xfId="1" applyFont="1" applyFill="1" applyBorder="1" applyAlignment="1" applyProtection="1">
      <alignment horizontal="right" vertical="center"/>
      <protection locked="0"/>
    </xf>
    <xf numFmtId="0" fontId="212" fillId="5" borderId="0" xfId="1" applyFont="1" applyFill="1" applyAlignment="1" applyProtection="1">
      <alignment horizontal="left" vertical="center"/>
      <protection locked="0"/>
    </xf>
    <xf numFmtId="0" fontId="213" fillId="5" borderId="0" xfId="13" applyFont="1" applyFill="1" applyAlignment="1">
      <alignment horizontal="left" vertical="center"/>
    </xf>
    <xf numFmtId="0" fontId="209" fillId="8" borderId="25" xfId="1" applyFont="1" applyFill="1" applyBorder="1" applyAlignment="1" applyProtection="1">
      <alignment horizontal="center" vertical="center"/>
      <protection hidden="1"/>
    </xf>
    <xf numFmtId="0" fontId="171" fillId="5" borderId="19" xfId="1" applyFont="1" applyFill="1" applyBorder="1" applyAlignment="1" applyProtection="1">
      <alignment horizontal="left" vertical="center"/>
      <protection locked="0"/>
    </xf>
    <xf numFmtId="0" fontId="214" fillId="5" borderId="0" xfId="13" applyFont="1" applyFill="1" applyAlignment="1">
      <alignment horizontal="left" vertical="center"/>
    </xf>
    <xf numFmtId="1" fontId="215" fillId="2" borderId="0" xfId="13" applyNumberFormat="1" applyFont="1" applyFill="1" applyAlignment="1">
      <alignment horizontal="center" vertical="center"/>
    </xf>
    <xf numFmtId="1" fontId="212" fillId="5" borderId="0" xfId="1" applyNumberFormat="1" applyFont="1" applyFill="1" applyAlignment="1" applyProtection="1">
      <alignment horizontal="left" vertical="center"/>
      <protection locked="0"/>
    </xf>
    <xf numFmtId="168" fontId="214" fillId="5" borderId="0" xfId="13" applyNumberFormat="1" applyFont="1" applyFill="1" applyAlignment="1">
      <alignment horizontal="right" vertical="center"/>
    </xf>
    <xf numFmtId="167" fontId="22" fillId="2" borderId="0" xfId="13" applyNumberFormat="1" applyFont="1" applyFill="1" applyAlignment="1">
      <alignment horizontal="center" vertical="center"/>
    </xf>
    <xf numFmtId="167" fontId="214" fillId="5" borderId="0" xfId="13" applyNumberFormat="1" applyFont="1" applyFill="1" applyAlignment="1">
      <alignment horizontal="right" vertical="center"/>
    </xf>
    <xf numFmtId="167" fontId="214" fillId="5" borderId="0" xfId="13" applyNumberFormat="1" applyFont="1" applyFill="1" applyAlignment="1">
      <alignment horizontal="left" vertical="center"/>
    </xf>
    <xf numFmtId="0" fontId="5" fillId="2" borderId="63" xfId="1" applyFont="1" applyFill="1" applyBorder="1" applyAlignment="1">
      <alignment horizontal="center" vertical="center"/>
    </xf>
    <xf numFmtId="0" fontId="5" fillId="43" borderId="19" xfId="1" applyFont="1" applyFill="1" applyBorder="1" applyAlignment="1">
      <alignment horizontal="center" vertical="center"/>
    </xf>
    <xf numFmtId="0" fontId="5" fillId="43" borderId="0" xfId="1" applyFont="1" applyFill="1" applyAlignment="1">
      <alignment horizontal="center" vertical="center"/>
    </xf>
    <xf numFmtId="0" fontId="5" fillId="43" borderId="52" xfId="1" applyFont="1" applyFill="1" applyBorder="1" applyAlignment="1">
      <alignment horizontal="center" vertical="center"/>
    </xf>
    <xf numFmtId="0" fontId="87" fillId="5" borderId="19" xfId="1" applyFont="1" applyFill="1" applyBorder="1"/>
    <xf numFmtId="0" fontId="87" fillId="5" borderId="0" xfId="1" applyFont="1" applyFill="1"/>
    <xf numFmtId="0" fontId="23" fillId="5" borderId="52" xfId="1" applyFont="1" applyFill="1" applyBorder="1" applyAlignment="1" applyProtection="1">
      <alignment vertical="center"/>
      <protection hidden="1"/>
    </xf>
    <xf numFmtId="0" fontId="110" fillId="5" borderId="19" xfId="22" applyFont="1" applyFill="1" applyBorder="1"/>
    <xf numFmtId="0" fontId="110" fillId="5" borderId="0" xfId="22" applyFont="1" applyFill="1"/>
    <xf numFmtId="0" fontId="61" fillId="5" borderId="52" xfId="29" applyFont="1" applyFill="1" applyBorder="1" applyAlignment="1">
      <alignment vertical="center"/>
    </xf>
    <xf numFmtId="0" fontId="212" fillId="5" borderId="7" xfId="1" applyFont="1" applyFill="1" applyBorder="1" applyAlignment="1" applyProtection="1">
      <alignment horizontal="left" vertical="center"/>
      <protection locked="0"/>
    </xf>
    <xf numFmtId="0" fontId="209" fillId="8" borderId="36" xfId="1" applyFont="1" applyFill="1" applyBorder="1" applyAlignment="1" applyProtection="1">
      <alignment horizontal="center" vertical="center"/>
      <protection hidden="1"/>
    </xf>
    <xf numFmtId="0" fontId="21" fillId="5" borderId="38" xfId="2" applyFont="1" applyFill="1" applyBorder="1" applyAlignment="1">
      <alignment horizontal="right" vertical="center"/>
    </xf>
    <xf numFmtId="0" fontId="21" fillId="5" borderId="39" xfId="2" applyFont="1" applyFill="1" applyBorder="1" applyAlignment="1">
      <alignment vertical="center"/>
    </xf>
    <xf numFmtId="0" fontId="19" fillId="143" borderId="39" xfId="1" applyFont="1" applyFill="1" applyBorder="1" applyAlignment="1" applyProtection="1">
      <alignment horizontal="center" vertical="center"/>
      <protection hidden="1"/>
    </xf>
    <xf numFmtId="0" fontId="209" fillId="5" borderId="39" xfId="1" applyFont="1" applyFill="1" applyBorder="1" applyAlignment="1" applyProtection="1">
      <alignment vertical="center"/>
      <protection hidden="1"/>
    </xf>
    <xf numFmtId="0" fontId="216" fillId="143" borderId="39" xfId="1" applyFont="1" applyFill="1" applyBorder="1" applyAlignment="1" applyProtection="1">
      <alignment horizontal="center" vertical="center"/>
      <protection hidden="1"/>
    </xf>
    <xf numFmtId="0" fontId="10" fillId="8" borderId="7" xfId="3" applyFont="1" applyFill="1" applyBorder="1" applyAlignment="1">
      <alignment horizontal="right" vertical="center"/>
    </xf>
    <xf numFmtId="0" fontId="32" fillId="10" borderId="7" xfId="1" applyFont="1" applyFill="1" applyBorder="1" applyAlignment="1">
      <alignment vertical="center"/>
    </xf>
    <xf numFmtId="165" fontId="31" fillId="12" borderId="7" xfId="1" applyNumberFormat="1" applyFont="1" applyFill="1" applyBorder="1" applyAlignment="1">
      <alignment horizontal="center" vertical="center"/>
    </xf>
    <xf numFmtId="0" fontId="171" fillId="5" borderId="7" xfId="1" applyFont="1" applyFill="1" applyBorder="1" applyAlignment="1" applyProtection="1">
      <alignment vertical="center"/>
      <protection hidden="1"/>
    </xf>
    <xf numFmtId="165" fontId="27" fillId="12" borderId="7" xfId="1" applyNumberFormat="1" applyFont="1" applyFill="1" applyBorder="1" applyAlignment="1">
      <alignment horizontal="center" vertical="center"/>
    </xf>
    <xf numFmtId="170" fontId="210" fillId="5" borderId="7" xfId="1" applyNumberFormat="1" applyFont="1" applyFill="1" applyBorder="1" applyAlignment="1" applyProtection="1">
      <alignment horizontal="right" vertical="center"/>
      <protection hidden="1"/>
    </xf>
    <xf numFmtId="165" fontId="23" fillId="8" borderId="7" xfId="1" applyNumberFormat="1" applyFont="1" applyFill="1" applyBorder="1" applyAlignment="1">
      <alignment horizontal="center" vertical="center"/>
    </xf>
    <xf numFmtId="0" fontId="23" fillId="8" borderId="7" xfId="3" applyFont="1" applyFill="1" applyBorder="1" applyAlignment="1">
      <alignment horizontal="right" vertical="center"/>
    </xf>
    <xf numFmtId="0" fontId="110" fillId="5" borderId="136" xfId="22" applyFont="1" applyFill="1" applyBorder="1"/>
    <xf numFmtId="0" fontId="110" fillId="5" borderId="57" xfId="22" applyFont="1" applyFill="1" applyBorder="1"/>
    <xf numFmtId="0" fontId="61" fillId="5" borderId="135" xfId="29" applyFont="1" applyFill="1" applyBorder="1" applyAlignment="1">
      <alignment vertical="center"/>
    </xf>
    <xf numFmtId="2" fontId="217" fillId="5" borderId="159" xfId="9" applyNumberFormat="1" applyFont="1" applyFill="1" applyBorder="1" applyAlignment="1" applyProtection="1">
      <alignment horizontal="left" vertical="center" wrapText="1"/>
      <protection locked="0"/>
    </xf>
    <xf numFmtId="2" fontId="10" fillId="5" borderId="160" xfId="9" applyNumberFormat="1" applyFont="1" applyFill="1" applyBorder="1" applyAlignment="1" applyProtection="1">
      <alignment horizontal="left" vertical="center"/>
      <protection locked="0"/>
    </xf>
    <xf numFmtId="0" fontId="16" fillId="7" borderId="160" xfId="9" applyFont="1" applyFill="1" applyBorder="1" applyAlignment="1">
      <alignment horizontal="center" vertical="top"/>
    </xf>
    <xf numFmtId="179" fontId="21" fillId="5" borderId="160" xfId="16" applyNumberFormat="1" applyFont="1" applyFill="1" applyBorder="1" applyAlignment="1">
      <alignment horizontal="left" vertical="center"/>
    </xf>
    <xf numFmtId="0" fontId="21" fillId="5" borderId="160" xfId="16" applyFont="1" applyFill="1" applyBorder="1" applyAlignment="1">
      <alignment horizontal="right" vertical="center"/>
    </xf>
    <xf numFmtId="0" fontId="21" fillId="5" borderId="160" xfId="2" applyFont="1" applyFill="1" applyBorder="1" applyAlignment="1">
      <alignment horizontal="left" vertical="center"/>
    </xf>
    <xf numFmtId="0" fontId="218" fillId="8" borderId="19" xfId="1" applyFont="1" applyFill="1" applyBorder="1" applyAlignment="1" applyProtection="1">
      <alignment horizontal="right" vertical="center"/>
      <protection hidden="1"/>
    </xf>
    <xf numFmtId="0" fontId="73" fillId="8" borderId="0" xfId="1" applyFont="1" applyFill="1" applyAlignment="1" applyProtection="1">
      <alignment horizontal="right" vertical="center"/>
      <protection hidden="1"/>
    </xf>
    <xf numFmtId="0" fontId="73" fillId="8" borderId="0" xfId="1" applyFont="1" applyFill="1" applyAlignment="1" applyProtection="1">
      <alignment horizontal="center" vertical="center"/>
      <protection hidden="1"/>
    </xf>
    <xf numFmtId="0" fontId="32" fillId="144" borderId="38" xfId="1" applyFont="1" applyFill="1" applyBorder="1" applyAlignment="1">
      <alignment vertical="center"/>
    </xf>
    <xf numFmtId="0" fontId="32" fillId="144" borderId="39" xfId="1" applyFont="1" applyFill="1" applyBorder="1" applyAlignment="1">
      <alignment vertical="center"/>
    </xf>
    <xf numFmtId="164" fontId="5" fillId="144" borderId="39" xfId="1" applyNumberFormat="1" applyFont="1" applyFill="1" applyBorder="1" applyAlignment="1">
      <alignment vertical="center"/>
    </xf>
    <xf numFmtId="164" fontId="5" fillId="144" borderId="39" xfId="1" applyNumberFormat="1" applyFont="1" applyFill="1" applyBorder="1" applyAlignment="1">
      <alignment horizontal="center" vertical="center"/>
    </xf>
    <xf numFmtId="164" fontId="219" fillId="144" borderId="39" xfId="1" applyNumberFormat="1" applyFont="1" applyFill="1" applyBorder="1" applyAlignment="1">
      <alignment horizontal="center" vertical="center"/>
    </xf>
    <xf numFmtId="167" fontId="32" fillId="144" borderId="39" xfId="1" applyNumberFormat="1" applyFont="1" applyFill="1" applyBorder="1" applyAlignment="1">
      <alignment horizontal="center" vertical="center"/>
    </xf>
    <xf numFmtId="170" fontId="5" fillId="144" borderId="39" xfId="1" applyNumberFormat="1" applyFont="1" applyFill="1" applyBorder="1" applyAlignment="1">
      <alignment horizontal="center" vertical="center"/>
    </xf>
    <xf numFmtId="0" fontId="220" fillId="144" borderId="39" xfId="1" applyFont="1" applyFill="1" applyBorder="1" applyAlignment="1">
      <alignment horizontal="right" vertical="center"/>
    </xf>
    <xf numFmtId="176" fontId="32" fillId="145" borderId="161" xfId="1" applyNumberFormat="1" applyFont="1" applyFill="1" applyBorder="1" applyAlignment="1">
      <alignment horizontal="center" vertical="center"/>
    </xf>
    <xf numFmtId="176" fontId="54" fillId="11" borderId="162" xfId="1" applyNumberFormat="1" applyFont="1" applyFill="1" applyBorder="1" applyAlignment="1">
      <alignment horizontal="center" vertical="center"/>
    </xf>
    <xf numFmtId="164" fontId="23" fillId="146" borderId="162" xfId="1" applyNumberFormat="1" applyFont="1" applyFill="1" applyBorder="1" applyAlignment="1">
      <alignment horizontal="center" vertical="center"/>
    </xf>
    <xf numFmtId="164" fontId="21" fillId="146" borderId="163" xfId="1" applyNumberFormat="1" applyFont="1" applyFill="1" applyBorder="1" applyAlignment="1">
      <alignment horizontal="center" vertical="center"/>
    </xf>
    <xf numFmtId="172" fontId="54" fillId="0" borderId="0" xfId="5" applyNumberFormat="1" applyFont="1" applyAlignment="1" applyProtection="1">
      <alignment horizontal="center" vertical="center"/>
      <protection locked="0"/>
    </xf>
    <xf numFmtId="0" fontId="34" fillId="0" borderId="0" xfId="1" applyFont="1" applyAlignment="1" applyProtection="1">
      <alignment horizontal="left" vertical="center"/>
      <protection hidden="1"/>
    </xf>
    <xf numFmtId="168" fontId="21" fillId="146" borderId="163" xfId="1" applyNumberFormat="1" applyFont="1" applyFill="1" applyBorder="1" applyAlignment="1">
      <alignment horizontal="center" vertical="center"/>
    </xf>
    <xf numFmtId="0" fontId="221" fillId="146" borderId="163" xfId="1" applyFont="1" applyFill="1" applyBorder="1" applyAlignment="1">
      <alignment horizontal="left" vertical="center"/>
    </xf>
    <xf numFmtId="170" fontId="210" fillId="43" borderId="0" xfId="1" applyNumberFormat="1" applyFont="1" applyFill="1" applyAlignment="1" applyProtection="1">
      <alignment horizontal="right" vertical="center"/>
      <protection hidden="1"/>
    </xf>
    <xf numFmtId="170" fontId="222" fillId="8" borderId="0" xfId="1" applyNumberFormat="1" applyFont="1" applyFill="1" applyAlignment="1" applyProtection="1">
      <alignment horizontal="right" vertical="center"/>
      <protection hidden="1"/>
    </xf>
    <xf numFmtId="1" fontId="222" fillId="8" borderId="0" xfId="1" applyNumberFormat="1" applyFont="1" applyFill="1" applyAlignment="1" applyProtection="1">
      <alignment horizontal="center" vertical="center"/>
      <protection hidden="1"/>
    </xf>
    <xf numFmtId="176" fontId="32" fillId="147" borderId="164" xfId="1" applyNumberFormat="1" applyFont="1" applyFill="1" applyBorder="1" applyAlignment="1">
      <alignment horizontal="center" vertical="center"/>
    </xf>
    <xf numFmtId="176" fontId="54" fillId="129" borderId="163" xfId="1" applyNumberFormat="1" applyFont="1" applyFill="1" applyBorder="1" applyAlignment="1">
      <alignment horizontal="center" vertical="center"/>
    </xf>
    <xf numFmtId="164" fontId="23" fillId="148" borderId="163" xfId="1" applyNumberFormat="1" applyFont="1" applyFill="1" applyBorder="1" applyAlignment="1">
      <alignment horizontal="center" vertical="center"/>
    </xf>
    <xf numFmtId="164" fontId="21" fillId="148" borderId="163" xfId="1" applyNumberFormat="1" applyFont="1" applyFill="1" applyBorder="1" applyAlignment="1">
      <alignment horizontal="center" vertical="center"/>
    </xf>
    <xf numFmtId="168" fontId="21" fillId="148" borderId="163" xfId="1" applyNumberFormat="1" applyFont="1" applyFill="1" applyBorder="1" applyAlignment="1">
      <alignment horizontal="center" vertical="center"/>
    </xf>
    <xf numFmtId="0" fontId="221" fillId="148" borderId="163" xfId="1" applyFont="1" applyFill="1" applyBorder="1" applyAlignment="1">
      <alignment horizontal="left" vertical="center"/>
    </xf>
    <xf numFmtId="176" fontId="32" fillId="145" borderId="164" xfId="1" applyNumberFormat="1" applyFont="1" applyFill="1" applyBorder="1" applyAlignment="1">
      <alignment horizontal="center" vertical="center"/>
    </xf>
    <xf numFmtId="164" fontId="23" fillId="146" borderId="163" xfId="1" applyNumberFormat="1" applyFont="1" applyFill="1" applyBorder="1" applyAlignment="1">
      <alignment horizontal="center" vertical="center"/>
    </xf>
    <xf numFmtId="164" fontId="23" fillId="148" borderId="162" xfId="1" applyNumberFormat="1" applyFont="1" applyFill="1" applyBorder="1" applyAlignment="1">
      <alignment horizontal="center" vertical="center"/>
    </xf>
    <xf numFmtId="164" fontId="21" fillId="148" borderId="162" xfId="1" applyNumberFormat="1" applyFont="1" applyFill="1" applyBorder="1" applyAlignment="1">
      <alignment horizontal="center" vertical="center"/>
    </xf>
    <xf numFmtId="168" fontId="21" fillId="148" borderId="162" xfId="1" applyNumberFormat="1" applyFont="1" applyFill="1" applyBorder="1" applyAlignment="1">
      <alignment horizontal="center" vertical="center"/>
    </xf>
    <xf numFmtId="0" fontId="23" fillId="8" borderId="0" xfId="1" applyFont="1" applyFill="1" applyAlignment="1" applyProtection="1">
      <alignment vertical="center"/>
      <protection locked="0"/>
    </xf>
    <xf numFmtId="168" fontId="21" fillId="146" borderId="165" xfId="1" applyNumberFormat="1" applyFont="1" applyFill="1" applyBorder="1" applyAlignment="1">
      <alignment horizontal="center" vertical="center"/>
    </xf>
    <xf numFmtId="0" fontId="221" fillId="146" borderId="165" xfId="1" applyFont="1" applyFill="1" applyBorder="1" applyAlignment="1">
      <alignment horizontal="left" vertical="center"/>
    </xf>
    <xf numFmtId="0" fontId="223" fillId="5" borderId="19" xfId="1" applyFont="1" applyFill="1" applyBorder="1" applyAlignment="1" applyProtection="1">
      <alignment horizontal="center"/>
      <protection locked="0"/>
    </xf>
    <xf numFmtId="0" fontId="223" fillId="5" borderId="0" xfId="1" applyFont="1" applyFill="1" applyAlignment="1" applyProtection="1">
      <alignment horizontal="center"/>
      <protection locked="0"/>
    </xf>
    <xf numFmtId="0" fontId="10" fillId="5" borderId="0" xfId="1" applyFont="1" applyFill="1" applyAlignment="1">
      <alignment horizontal="center" vertical="center"/>
    </xf>
    <xf numFmtId="0" fontId="171" fillId="5" borderId="0" xfId="1" applyFont="1" applyFill="1" applyAlignment="1" applyProtection="1">
      <alignment horizontal="center" vertical="center"/>
      <protection locked="0"/>
    </xf>
    <xf numFmtId="164" fontId="219" fillId="14" borderId="158" xfId="1" applyNumberFormat="1" applyFont="1" applyFill="1" applyBorder="1" applyAlignment="1">
      <alignment horizontal="center" vertical="center"/>
    </xf>
    <xf numFmtId="0" fontId="10" fillId="5" borderId="158" xfId="1" applyFont="1" applyFill="1" applyBorder="1" applyAlignment="1">
      <alignment horizontal="center" vertical="center"/>
    </xf>
    <xf numFmtId="164" fontId="210" fillId="5" borderId="0" xfId="3" applyNumberFormat="1" applyFont="1" applyFill="1" applyAlignment="1">
      <alignment horizontal="center" vertical="center"/>
    </xf>
    <xf numFmtId="0" fontId="2" fillId="128" borderId="0" xfId="1" applyFont="1" applyFill="1" applyAlignment="1" applyProtection="1">
      <alignment horizontal="right" vertical="center" wrapText="1"/>
      <protection hidden="1"/>
    </xf>
    <xf numFmtId="164" fontId="5" fillId="14" borderId="11" xfId="1" applyNumberFormat="1" applyFont="1" applyFill="1" applyBorder="1" applyAlignment="1">
      <alignment vertical="center"/>
    </xf>
    <xf numFmtId="164" fontId="5" fillId="14" borderId="11" xfId="1" applyNumberFormat="1" applyFont="1" applyFill="1" applyBorder="1" applyAlignment="1">
      <alignment horizontal="center" vertical="center"/>
    </xf>
    <xf numFmtId="0" fontId="8" fillId="5" borderId="0" xfId="1" applyFont="1" applyFill="1" applyAlignment="1">
      <alignment horizontal="center" vertical="center"/>
    </xf>
    <xf numFmtId="0" fontId="225" fillId="5" borderId="11" xfId="1" applyFont="1" applyFill="1" applyBorder="1" applyProtection="1">
      <protection hidden="1"/>
    </xf>
    <xf numFmtId="0" fontId="226" fillId="8" borderId="11" xfId="1" applyFont="1" applyFill="1" applyBorder="1" applyAlignment="1" applyProtection="1">
      <alignment horizontal="center" vertical="center" wrapText="1"/>
      <protection hidden="1"/>
    </xf>
    <xf numFmtId="0" fontId="226" fillId="8" borderId="11" xfId="1" applyFont="1" applyFill="1" applyBorder="1" applyAlignment="1" applyProtection="1">
      <alignment horizontal="center" vertical="center"/>
      <protection hidden="1"/>
    </xf>
    <xf numFmtId="177" fontId="32" fillId="133" borderId="19" xfId="1" applyNumberFormat="1" applyFont="1" applyFill="1" applyBorder="1" applyAlignment="1">
      <alignment horizontal="center" vertical="center"/>
    </xf>
    <xf numFmtId="1" fontId="23" fillId="5" borderId="0" xfId="1" applyNumberFormat="1" applyFont="1" applyFill="1" applyAlignment="1" applyProtection="1">
      <alignment horizontal="center" vertical="center"/>
      <protection locked="0"/>
    </xf>
    <xf numFmtId="1" fontId="87" fillId="5" borderId="0" xfId="1" applyNumberFormat="1" applyFont="1" applyFill="1" applyAlignment="1" applyProtection="1">
      <alignment horizontal="left" vertical="center"/>
      <protection hidden="1"/>
    </xf>
    <xf numFmtId="0" fontId="8" fillId="0" borderId="0" xfId="1" applyFont="1" applyProtection="1">
      <protection locked="0"/>
    </xf>
    <xf numFmtId="1" fontId="21" fillId="5" borderId="0" xfId="1" applyNumberFormat="1" applyFont="1" applyFill="1" applyAlignment="1" applyProtection="1">
      <alignment horizontal="left" vertical="center"/>
      <protection hidden="1"/>
    </xf>
    <xf numFmtId="190" fontId="8" fillId="5" borderId="0" xfId="1" applyNumberFormat="1" applyFont="1" applyFill="1" applyAlignment="1" applyProtection="1">
      <alignment horizontal="center" vertical="center"/>
      <protection hidden="1"/>
    </xf>
    <xf numFmtId="191" fontId="38" fillId="5" borderId="0" xfId="1" applyNumberFormat="1" applyFont="1" applyFill="1" applyAlignment="1">
      <alignment horizontal="center" vertical="center"/>
    </xf>
    <xf numFmtId="1" fontId="10" fillId="5" borderId="0" xfId="1" applyNumberFormat="1" applyFont="1" applyFill="1" applyAlignment="1" applyProtection="1">
      <alignment horizontal="left" vertical="center" wrapText="1"/>
      <protection hidden="1"/>
    </xf>
    <xf numFmtId="1" fontId="10" fillId="5" borderId="0" xfId="1" applyNumberFormat="1" applyFont="1" applyFill="1" applyAlignment="1" applyProtection="1">
      <alignment horizontal="center" vertical="center"/>
      <protection hidden="1"/>
    </xf>
    <xf numFmtId="1" fontId="227" fillId="5" borderId="0" xfId="1" applyNumberFormat="1" applyFont="1" applyFill="1" applyAlignment="1" applyProtection="1">
      <alignment horizontal="left" vertical="center"/>
      <protection hidden="1"/>
    </xf>
    <xf numFmtId="1" fontId="227" fillId="137" borderId="0" xfId="1" applyNumberFormat="1" applyFont="1" applyFill="1" applyAlignment="1" applyProtection="1">
      <alignment horizontal="center" vertical="center"/>
      <protection hidden="1"/>
    </xf>
    <xf numFmtId="170" fontId="220" fillId="137" borderId="0" xfId="1" applyNumberFormat="1" applyFont="1" applyFill="1" applyAlignment="1" applyProtection="1">
      <alignment horizontal="center" vertical="center"/>
      <protection hidden="1"/>
    </xf>
    <xf numFmtId="1" fontId="23" fillId="5" borderId="0" xfId="1" applyNumberFormat="1" applyFont="1" applyFill="1" applyAlignment="1" applyProtection="1">
      <alignment horizontal="left" vertical="center"/>
      <protection hidden="1"/>
    </xf>
    <xf numFmtId="0" fontId="8" fillId="5" borderId="0" xfId="1" applyFont="1" applyFill="1" applyProtection="1">
      <protection locked="0"/>
    </xf>
    <xf numFmtId="0" fontId="1" fillId="5" borderId="0" xfId="16" applyFill="1"/>
    <xf numFmtId="0" fontId="223" fillId="5" borderId="0" xfId="1" applyFont="1" applyFill="1" applyAlignment="1">
      <alignment horizontal="center"/>
    </xf>
    <xf numFmtId="0" fontId="228" fillId="5" borderId="0" xfId="1" applyFont="1" applyFill="1" applyAlignment="1">
      <alignment horizontal="left"/>
    </xf>
    <xf numFmtId="0" fontId="229" fillId="5" borderId="0" xfId="1" applyFont="1" applyFill="1" applyAlignment="1">
      <alignment horizontal="right" vertical="center"/>
    </xf>
    <xf numFmtId="0" fontId="229" fillId="5" borderId="0" xfId="1" applyFont="1" applyFill="1" applyAlignment="1">
      <alignment vertical="center"/>
    </xf>
    <xf numFmtId="0" fontId="230" fillId="5" borderId="0" xfId="16" applyFont="1" applyFill="1" applyAlignment="1">
      <alignment vertical="center"/>
    </xf>
    <xf numFmtId="0" fontId="231" fillId="5" borderId="0" xfId="16" applyFont="1" applyFill="1" applyAlignment="1">
      <alignment vertical="center"/>
    </xf>
    <xf numFmtId="0" fontId="232" fillId="137" borderId="0" xfId="1" applyFont="1" applyFill="1" applyAlignment="1">
      <alignment vertical="center"/>
    </xf>
    <xf numFmtId="0" fontId="8" fillId="8" borderId="0" xfId="1" applyFont="1" applyFill="1" applyAlignment="1" applyProtection="1">
      <alignment horizontal="left" vertical="center"/>
      <protection hidden="1"/>
    </xf>
    <xf numFmtId="0" fontId="32" fillId="10" borderId="38" xfId="1" applyFont="1" applyFill="1" applyBorder="1" applyAlignment="1">
      <alignment vertical="center"/>
    </xf>
    <xf numFmtId="14" fontId="29" fillId="5" borderId="39" xfId="1" applyNumberFormat="1" applyFont="1" applyFill="1" applyBorder="1" applyAlignment="1" applyProtection="1">
      <alignment horizontal="left" vertical="center"/>
      <protection locked="0"/>
    </xf>
    <xf numFmtId="0" fontId="32" fillId="10" borderId="39" xfId="1" applyFont="1" applyFill="1" applyBorder="1" applyAlignment="1">
      <alignment vertical="center"/>
    </xf>
    <xf numFmtId="14" fontId="24" fillId="5" borderId="39" xfId="1" applyNumberFormat="1" applyFont="1" applyFill="1" applyBorder="1" applyAlignment="1" applyProtection="1">
      <alignment horizontal="left" vertical="center"/>
      <protection locked="0"/>
    </xf>
    <xf numFmtId="0" fontId="54" fillId="5" borderId="39" xfId="1" applyFont="1" applyFill="1" applyBorder="1" applyAlignment="1">
      <alignment vertical="center"/>
    </xf>
    <xf numFmtId="0" fontId="171" fillId="5" borderId="39" xfId="1" applyFont="1" applyFill="1" applyBorder="1" applyAlignment="1" applyProtection="1">
      <alignment vertical="center"/>
      <protection hidden="1"/>
    </xf>
    <xf numFmtId="0" fontId="23" fillId="56" borderId="39" xfId="2" applyFont="1" applyFill="1" applyBorder="1" applyAlignment="1">
      <alignment horizontal="left" vertical="center"/>
    </xf>
    <xf numFmtId="0" fontId="171" fillId="5" borderId="39" xfId="1" applyFont="1" applyFill="1" applyBorder="1" applyAlignment="1">
      <alignment vertical="center"/>
    </xf>
    <xf numFmtId="170" fontId="210" fillId="5" borderId="39" xfId="1" applyNumberFormat="1" applyFont="1" applyFill="1" applyBorder="1" applyAlignment="1" applyProtection="1">
      <alignment horizontal="right" vertical="center"/>
      <protection hidden="1"/>
    </xf>
    <xf numFmtId="0" fontId="211" fillId="5" borderId="39" xfId="1" applyFont="1" applyFill="1" applyBorder="1" applyAlignment="1" applyProtection="1">
      <alignment vertical="center"/>
      <protection hidden="1"/>
    </xf>
    <xf numFmtId="0" fontId="23" fillId="0" borderId="39" xfId="0" applyFont="1" applyBorder="1" applyAlignment="1">
      <alignment vertical="center"/>
    </xf>
    <xf numFmtId="2" fontId="217" fillId="7" borderId="166" xfId="9" applyNumberFormat="1" applyFont="1" applyFill="1" applyBorder="1" applyAlignment="1" applyProtection="1">
      <alignment horizontal="left" vertical="center" wrapText="1"/>
      <protection locked="0"/>
    </xf>
    <xf numFmtId="2" fontId="10" fillId="7" borderId="167" xfId="9" applyNumberFormat="1" applyFont="1" applyFill="1" applyBorder="1" applyAlignment="1" applyProtection="1">
      <alignment horizontal="left" vertical="center"/>
      <protection locked="0"/>
    </xf>
    <xf numFmtId="0" fontId="16" fillId="7" borderId="167" xfId="9" applyFont="1" applyFill="1" applyBorder="1" applyAlignment="1">
      <alignment horizontal="center" vertical="top"/>
    </xf>
    <xf numFmtId="179" fontId="31" fillId="7" borderId="167" xfId="16" applyNumberFormat="1" applyFont="1" applyFill="1" applyBorder="1" applyAlignment="1">
      <alignment horizontal="left" vertical="center"/>
    </xf>
    <xf numFmtId="0" fontId="233" fillId="7" borderId="167" xfId="16" applyFont="1" applyFill="1" applyBorder="1" applyAlignment="1">
      <alignment horizontal="right" vertical="center"/>
    </xf>
    <xf numFmtId="0" fontId="25" fillId="7" borderId="167" xfId="16" applyFont="1" applyFill="1" applyBorder="1" applyAlignment="1">
      <alignment horizontal="right" vertical="center"/>
    </xf>
    <xf numFmtId="0" fontId="21" fillId="7" borderId="158" xfId="2" applyFont="1" applyFill="1" applyBorder="1" applyAlignment="1">
      <alignment horizontal="left" vertical="center"/>
    </xf>
    <xf numFmtId="0" fontId="15" fillId="0" borderId="0" xfId="8"/>
    <xf numFmtId="0" fontId="69" fillId="46" borderId="0" xfId="2" applyFont="1" applyFill="1" applyAlignment="1">
      <alignment horizontal="right" vertical="center"/>
    </xf>
    <xf numFmtId="177" fontId="23" fillId="133" borderId="168" xfId="1" applyNumberFormat="1" applyFont="1" applyFill="1" applyBorder="1" applyAlignment="1">
      <alignment horizontal="center" vertical="center"/>
    </xf>
    <xf numFmtId="177" fontId="62" fillId="0" borderId="169" xfId="1" applyNumberFormat="1" applyFont="1" applyBorder="1" applyAlignment="1">
      <alignment horizontal="center" vertical="center"/>
    </xf>
    <xf numFmtId="189" fontId="23" fillId="133" borderId="169" xfId="1" applyNumberFormat="1" applyFont="1" applyFill="1" applyBorder="1" applyAlignment="1">
      <alignment horizontal="center" vertical="center"/>
    </xf>
    <xf numFmtId="189" fontId="23" fillId="5" borderId="169" xfId="1" applyNumberFormat="1" applyFont="1" applyFill="1" applyBorder="1" applyAlignment="1">
      <alignment horizontal="center" vertical="center"/>
    </xf>
    <xf numFmtId="189" fontId="21" fillId="5" borderId="170" xfId="1" applyNumberFormat="1" applyFont="1" applyFill="1" applyBorder="1" applyAlignment="1">
      <alignment horizontal="left" vertical="center"/>
    </xf>
    <xf numFmtId="0" fontId="21" fillId="5" borderId="171" xfId="1" applyFont="1" applyFill="1" applyBorder="1" applyAlignment="1">
      <alignment horizontal="left" vertical="center"/>
    </xf>
    <xf numFmtId="0" fontId="10" fillId="5" borderId="171" xfId="1" applyFont="1" applyFill="1" applyBorder="1" applyAlignment="1">
      <alignment horizontal="left"/>
    </xf>
    <xf numFmtId="170" fontId="23" fillId="5" borderId="171" xfId="1" applyNumberFormat="1" applyFont="1" applyFill="1" applyBorder="1" applyAlignment="1">
      <alignment horizontal="center" vertical="center"/>
    </xf>
    <xf numFmtId="170" fontId="220" fillId="5" borderId="171" xfId="1" applyNumberFormat="1" applyFont="1" applyFill="1" applyBorder="1" applyAlignment="1">
      <alignment horizontal="center" vertical="center"/>
    </xf>
    <xf numFmtId="177" fontId="21" fillId="21" borderId="172" xfId="1" applyNumberFormat="1" applyFont="1" applyFill="1" applyBorder="1" applyAlignment="1">
      <alignment horizontal="center" vertical="center"/>
    </xf>
    <xf numFmtId="176" fontId="229" fillId="0" borderId="144" xfId="1" applyNumberFormat="1" applyFont="1" applyBorder="1" applyAlignment="1">
      <alignment horizontal="center" vertical="center"/>
    </xf>
    <xf numFmtId="189" fontId="23" fillId="21" borderId="173" xfId="1" applyNumberFormat="1" applyFont="1" applyFill="1" applyBorder="1" applyAlignment="1">
      <alignment horizontal="center" vertical="center"/>
    </xf>
    <xf numFmtId="164" fontId="21" fillId="149" borderId="144" xfId="1" applyNumberFormat="1" applyFont="1" applyFill="1" applyBorder="1" applyAlignment="1">
      <alignment horizontal="center" vertical="center"/>
    </xf>
    <xf numFmtId="172" fontId="54" fillId="0" borderId="144" xfId="1" applyNumberFormat="1" applyFont="1" applyBorder="1" applyAlignment="1">
      <alignment horizontal="center" vertical="center"/>
    </xf>
    <xf numFmtId="0" fontId="234" fillId="0" borderId="144" xfId="1" applyFont="1" applyBorder="1" applyAlignment="1" applyProtection="1">
      <alignment horizontal="left" vertical="center"/>
      <protection hidden="1"/>
    </xf>
    <xf numFmtId="168" fontId="62" fillId="21" borderId="144" xfId="16" applyNumberFormat="1" applyFont="1" applyFill="1" applyBorder="1" applyAlignment="1">
      <alignment horizontal="right" vertical="center"/>
    </xf>
    <xf numFmtId="0" fontId="44" fillId="0" borderId="144" xfId="1" applyFont="1" applyBorder="1" applyAlignment="1">
      <alignment horizontal="left" vertical="center"/>
    </xf>
    <xf numFmtId="0" fontId="74" fillId="0" borderId="0" xfId="0" applyFont="1"/>
    <xf numFmtId="177" fontId="21" fillId="150" borderId="19" xfId="1" applyNumberFormat="1" applyFont="1" applyFill="1" applyBorder="1" applyAlignment="1">
      <alignment horizontal="center" vertical="center"/>
    </xf>
    <xf numFmtId="176" fontId="229" fillId="0" borderId="0" xfId="1" applyNumberFormat="1" applyFont="1" applyAlignment="1">
      <alignment horizontal="center" vertical="center"/>
    </xf>
    <xf numFmtId="189" fontId="23" fillId="150" borderId="174" xfId="1" applyNumberFormat="1" applyFont="1" applyFill="1" applyBorder="1" applyAlignment="1">
      <alignment horizontal="center" vertical="center"/>
    </xf>
    <xf numFmtId="164" fontId="21" fillId="146" borderId="0" xfId="1" applyNumberFormat="1" applyFont="1" applyFill="1" applyAlignment="1">
      <alignment horizontal="center" vertical="center"/>
    </xf>
    <xf numFmtId="172" fontId="54" fillId="0" borderId="0" xfId="1" applyNumberFormat="1" applyFont="1" applyAlignment="1">
      <alignment horizontal="center" vertical="center"/>
    </xf>
    <xf numFmtId="0" fontId="234" fillId="0" borderId="0" xfId="1" applyFont="1" applyAlignment="1" applyProtection="1">
      <alignment horizontal="left" vertical="center"/>
      <protection hidden="1"/>
    </xf>
    <xf numFmtId="168" fontId="1" fillId="150" borderId="0" xfId="16" applyNumberFormat="1" applyFill="1" applyAlignment="1">
      <alignment horizontal="right" vertical="center"/>
    </xf>
    <xf numFmtId="0" fontId="44" fillId="0" borderId="0" xfId="1" applyFont="1" applyAlignment="1">
      <alignment horizontal="left" vertical="center"/>
    </xf>
    <xf numFmtId="177" fontId="21" fillId="21" borderId="19" xfId="1" applyNumberFormat="1" applyFont="1" applyFill="1" applyBorder="1" applyAlignment="1">
      <alignment horizontal="center" vertical="center"/>
    </xf>
    <xf numFmtId="189" fontId="23" fillId="21" borderId="174" xfId="1" applyNumberFormat="1" applyFont="1" applyFill="1" applyBorder="1" applyAlignment="1">
      <alignment horizontal="center" vertical="center"/>
    </xf>
    <xf numFmtId="164" fontId="21" fillId="149" borderId="0" xfId="1" applyNumberFormat="1" applyFont="1" applyFill="1" applyAlignment="1">
      <alignment horizontal="center" vertical="center"/>
    </xf>
    <xf numFmtId="168" fontId="62" fillId="21" borderId="0" xfId="16" applyNumberFormat="1" applyFont="1" applyFill="1" applyAlignment="1">
      <alignment horizontal="right" vertical="center"/>
    </xf>
    <xf numFmtId="0" fontId="8" fillId="8" borderId="0" xfId="1" applyFont="1" applyFill="1" applyProtection="1">
      <protection locked="0"/>
    </xf>
    <xf numFmtId="177" fontId="23" fillId="9" borderId="175" xfId="1" applyNumberFormat="1" applyFont="1" applyFill="1" applyBorder="1" applyAlignment="1">
      <alignment horizontal="center" vertical="center"/>
    </xf>
    <xf numFmtId="177" fontId="32" fillId="9" borderId="176" xfId="1" applyNumberFormat="1" applyFont="1" applyFill="1" applyBorder="1" applyAlignment="1">
      <alignment horizontal="center" vertical="center"/>
    </xf>
    <xf numFmtId="0" fontId="0" fillId="9" borderId="177" xfId="0" applyFill="1" applyBorder="1" applyAlignment="1">
      <alignment horizontal="left"/>
    </xf>
    <xf numFmtId="171" fontId="37" fillId="5" borderId="178" xfId="1" applyNumberFormat="1" applyFont="1" applyFill="1" applyBorder="1" applyAlignment="1" applyProtection="1">
      <alignment horizontal="center" vertical="center"/>
      <protection locked="0"/>
    </xf>
    <xf numFmtId="171" fontId="21" fillId="8" borderId="174" xfId="1" applyNumberFormat="1" applyFont="1" applyFill="1" applyBorder="1" applyAlignment="1">
      <alignment horizontal="center" vertical="center"/>
    </xf>
    <xf numFmtId="0" fontId="0" fillId="0" borderId="12" xfId="0" applyBorder="1" applyAlignment="1">
      <alignment horizontal="left"/>
    </xf>
    <xf numFmtId="171" fontId="23" fillId="21" borderId="174" xfId="1" applyNumberFormat="1" applyFont="1" applyFill="1" applyBorder="1" applyAlignment="1">
      <alignment horizontal="center" vertical="center"/>
    </xf>
    <xf numFmtId="171" fontId="23" fillId="150" borderId="174" xfId="1" applyNumberFormat="1" applyFont="1" applyFill="1" applyBorder="1" applyAlignment="1">
      <alignment horizontal="center" vertical="center"/>
    </xf>
    <xf numFmtId="0" fontId="32" fillId="8" borderId="0" xfId="1" applyFont="1" applyFill="1" applyAlignment="1" applyProtection="1">
      <alignment vertical="center"/>
      <protection locked="0"/>
    </xf>
    <xf numFmtId="1" fontId="29" fillId="36" borderId="178" xfId="1" applyNumberFormat="1" applyFont="1" applyFill="1" applyBorder="1" applyAlignment="1" applyProtection="1">
      <alignment horizontal="center" vertical="center"/>
      <protection hidden="1"/>
    </xf>
    <xf numFmtId="0" fontId="0" fillId="0" borderId="12" xfId="0" applyBorder="1"/>
    <xf numFmtId="177" fontId="21" fillId="150" borderId="179" xfId="1" applyNumberFormat="1" applyFont="1" applyFill="1" applyBorder="1" applyAlignment="1">
      <alignment horizontal="center" vertical="center"/>
    </xf>
    <xf numFmtId="189" fontId="23" fillId="150" borderId="180" xfId="1" applyNumberFormat="1" applyFont="1" applyFill="1" applyBorder="1" applyAlignment="1">
      <alignment horizontal="center" vertical="center"/>
    </xf>
    <xf numFmtId="168" fontId="1" fillId="150" borderId="181" xfId="16" applyNumberFormat="1" applyFill="1" applyBorder="1" applyAlignment="1">
      <alignment horizontal="right" vertical="center"/>
    </xf>
    <xf numFmtId="1" fontId="32" fillId="2" borderId="0" xfId="1" applyNumberFormat="1" applyFont="1" applyFill="1" applyProtection="1">
      <protection locked="0"/>
    </xf>
    <xf numFmtId="1" fontId="32" fillId="2" borderId="12" xfId="1" applyNumberFormat="1" applyFont="1" applyFill="1" applyBorder="1" applyProtection="1">
      <protection locked="0"/>
    </xf>
    <xf numFmtId="164" fontId="5" fillId="14" borderId="39" xfId="1" applyNumberFormat="1" applyFont="1" applyFill="1" applyBorder="1" applyAlignment="1">
      <alignment horizontal="center" vertical="center"/>
    </xf>
    <xf numFmtId="164" fontId="219" fillId="14" borderId="39" xfId="1" applyNumberFormat="1" applyFont="1" applyFill="1" applyBorder="1" applyAlignment="1">
      <alignment horizontal="center" vertical="center"/>
    </xf>
    <xf numFmtId="0" fontId="171" fillId="5" borderId="39" xfId="1" applyFont="1" applyFill="1" applyBorder="1" applyAlignment="1" applyProtection="1">
      <alignment horizontal="center" vertical="center"/>
      <protection locked="0"/>
    </xf>
    <xf numFmtId="164" fontId="210" fillId="5" borderId="39" xfId="3" applyNumberFormat="1" applyFont="1" applyFill="1" applyBorder="1" applyAlignment="1">
      <alignment horizontal="center" vertical="center"/>
    </xf>
    <xf numFmtId="0" fontId="37" fillId="5" borderId="182" xfId="1" applyFont="1" applyFill="1" applyBorder="1" applyAlignment="1">
      <alignment horizontal="left" vertical="center"/>
    </xf>
    <xf numFmtId="0" fontId="47" fillId="5" borderId="158" xfId="1" applyFont="1" applyFill="1" applyBorder="1" applyAlignment="1" applyProtection="1">
      <alignment horizontal="center" vertical="center"/>
      <protection locked="0"/>
    </xf>
    <xf numFmtId="0" fontId="225" fillId="5" borderId="158" xfId="1" applyFont="1" applyFill="1" applyBorder="1" applyProtection="1">
      <protection hidden="1"/>
    </xf>
    <xf numFmtId="0" fontId="226" fillId="8" borderId="158" xfId="1" applyFont="1" applyFill="1" applyBorder="1" applyAlignment="1" applyProtection="1">
      <alignment horizontal="center" vertical="center" wrapText="1"/>
      <protection hidden="1"/>
    </xf>
    <xf numFmtId="0" fontId="226" fillId="8" borderId="158" xfId="1" applyFont="1" applyFill="1" applyBorder="1" applyAlignment="1" applyProtection="1">
      <alignment horizontal="center" vertical="center"/>
      <protection hidden="1"/>
    </xf>
    <xf numFmtId="1" fontId="32" fillId="5" borderId="0" xfId="1" applyNumberFormat="1" applyFont="1" applyFill="1" applyAlignment="1" applyProtection="1">
      <alignment horizontal="left" vertical="center"/>
      <protection hidden="1"/>
    </xf>
    <xf numFmtId="1" fontId="220" fillId="137" borderId="0" xfId="1" applyNumberFormat="1" applyFont="1" applyFill="1" applyAlignment="1" applyProtection="1">
      <alignment horizontal="center" vertical="center"/>
      <protection hidden="1"/>
    </xf>
    <xf numFmtId="1" fontId="10" fillId="5" borderId="0" xfId="1" applyNumberFormat="1" applyFont="1" applyFill="1" applyAlignment="1" applyProtection="1">
      <alignment vertical="center"/>
      <protection hidden="1"/>
    </xf>
    <xf numFmtId="0" fontId="229" fillId="5" borderId="0" xfId="1" applyFont="1" applyFill="1" applyAlignment="1">
      <alignment horizontal="left" vertical="center"/>
    </xf>
    <xf numFmtId="0" fontId="38" fillId="2" borderId="64" xfId="2" applyFont="1" applyFill="1" applyBorder="1" applyAlignment="1">
      <alignment horizontal="center" vertical="center"/>
    </xf>
    <xf numFmtId="0" fontId="38" fillId="2" borderId="60" xfId="2" applyFont="1" applyFill="1" applyBorder="1" applyAlignment="1">
      <alignment horizontal="center" vertical="center"/>
    </xf>
    <xf numFmtId="0" fontId="10" fillId="8" borderId="0" xfId="1" applyFont="1" applyFill="1" applyAlignment="1" applyProtection="1">
      <alignment vertical="center"/>
      <protection locked="0"/>
    </xf>
    <xf numFmtId="165" fontId="24" fillId="9" borderId="19" xfId="1" applyNumberFormat="1" applyFont="1" applyFill="1" applyBorder="1" applyAlignment="1">
      <alignment horizontal="center" vertical="center"/>
    </xf>
    <xf numFmtId="0" fontId="10" fillId="8" borderId="0" xfId="3" applyFont="1" applyFill="1" applyAlignment="1">
      <alignment horizontal="right" vertical="center"/>
    </xf>
    <xf numFmtId="0" fontId="32" fillId="10" borderId="0" xfId="1" applyFont="1" applyFill="1" applyAlignment="1">
      <alignment vertical="center"/>
    </xf>
    <xf numFmtId="0" fontId="171" fillId="5" borderId="0" xfId="1" applyFont="1" applyFill="1" applyAlignment="1" applyProtection="1">
      <alignment vertical="center"/>
      <protection hidden="1"/>
    </xf>
    <xf numFmtId="170" fontId="210" fillId="5" borderId="0" xfId="1" applyNumberFormat="1" applyFont="1" applyFill="1" applyAlignment="1" applyProtection="1">
      <alignment horizontal="right" vertical="center"/>
      <protection hidden="1"/>
    </xf>
    <xf numFmtId="165" fontId="23" fillId="8" borderId="0" xfId="1" applyNumberFormat="1" applyFont="1" applyFill="1" applyAlignment="1">
      <alignment horizontal="center" vertical="center"/>
    </xf>
    <xf numFmtId="0" fontId="23" fillId="8" borderId="0" xfId="3" applyFont="1" applyFill="1" applyAlignment="1">
      <alignment horizontal="right" vertical="center"/>
    </xf>
    <xf numFmtId="189" fontId="23" fillId="21" borderId="144" xfId="1" applyNumberFormat="1" applyFont="1" applyFill="1" applyBorder="1" applyAlignment="1">
      <alignment horizontal="center" vertical="center"/>
    </xf>
    <xf numFmtId="189" fontId="23" fillId="21" borderId="0" xfId="1" applyNumberFormat="1" applyFont="1" applyFill="1" applyAlignment="1">
      <alignment horizontal="center" vertical="center"/>
    </xf>
    <xf numFmtId="189" fontId="23" fillId="150" borderId="0" xfId="1" applyNumberFormat="1" applyFont="1" applyFill="1" applyAlignment="1">
      <alignment horizontal="center" vertical="center"/>
    </xf>
    <xf numFmtId="189" fontId="8" fillId="0" borderId="183" xfId="1" applyNumberFormat="1" applyFont="1" applyBorder="1" applyProtection="1">
      <protection locked="0"/>
    </xf>
    <xf numFmtId="0" fontId="8" fillId="0" borderId="160" xfId="1" applyFont="1" applyBorder="1" applyProtection="1">
      <protection locked="0"/>
    </xf>
    <xf numFmtId="177" fontId="32" fillId="133" borderId="184" xfId="1" applyNumberFormat="1" applyFont="1" applyFill="1" applyBorder="1" applyAlignment="1">
      <alignment horizontal="center" vertical="center"/>
    </xf>
    <xf numFmtId="189" fontId="8" fillId="5" borderId="5" xfId="2" applyNumberFormat="1" applyFont="1" applyFill="1" applyBorder="1"/>
    <xf numFmtId="0" fontId="44" fillId="5" borderId="0" xfId="1" applyFont="1" applyFill="1" applyAlignment="1">
      <alignment horizontal="left" vertical="center"/>
    </xf>
    <xf numFmtId="0" fontId="8" fillId="5" borderId="12" xfId="1" applyFont="1" applyFill="1" applyBorder="1" applyAlignment="1">
      <alignment horizontal="right" vertical="center"/>
    </xf>
    <xf numFmtId="0" fontId="39" fillId="0" borderId="0" xfId="1" applyFont="1" applyAlignment="1">
      <alignment horizontal="left" vertical="center"/>
    </xf>
    <xf numFmtId="189" fontId="8" fillId="5" borderId="185" xfId="2" applyNumberFormat="1" applyFont="1" applyFill="1" applyBorder="1"/>
    <xf numFmtId="0" fontId="44" fillId="5" borderId="7" xfId="1" applyFont="1" applyFill="1" applyBorder="1" applyAlignment="1">
      <alignment horizontal="left" vertical="center"/>
    </xf>
    <xf numFmtId="0" fontId="8" fillId="5" borderId="139" xfId="1" applyFont="1" applyFill="1" applyBorder="1" applyAlignment="1">
      <alignment horizontal="right" vertical="center"/>
    </xf>
    <xf numFmtId="171" fontId="37" fillId="5" borderId="186" xfId="1" applyNumberFormat="1" applyFont="1" applyFill="1" applyBorder="1" applyAlignment="1" applyProtection="1">
      <alignment horizontal="center" vertical="center"/>
      <protection locked="0"/>
    </xf>
    <xf numFmtId="0" fontId="8" fillId="5" borderId="12" xfId="1" applyFont="1" applyFill="1" applyBorder="1" applyProtection="1">
      <protection locked="0"/>
    </xf>
    <xf numFmtId="171" fontId="23" fillId="21" borderId="0" xfId="1" applyNumberFormat="1" applyFont="1" applyFill="1" applyAlignment="1">
      <alignment horizontal="center" vertical="center"/>
    </xf>
    <xf numFmtId="171" fontId="23" fillId="150" borderId="0" xfId="1" applyNumberFormat="1" applyFont="1" applyFill="1" applyAlignment="1">
      <alignment horizontal="center" vertical="center"/>
    </xf>
    <xf numFmtId="189" fontId="8" fillId="5" borderId="5" xfId="1" applyNumberFormat="1" applyFont="1" applyFill="1" applyBorder="1" applyProtection="1">
      <protection locked="0"/>
    </xf>
    <xf numFmtId="0" fontId="8" fillId="2" borderId="0" xfId="1" applyFont="1" applyFill="1" applyProtection="1">
      <protection locked="0"/>
    </xf>
    <xf numFmtId="171" fontId="8" fillId="5" borderId="5" xfId="1" applyNumberFormat="1" applyFont="1" applyFill="1" applyBorder="1" applyProtection="1">
      <protection locked="0"/>
    </xf>
    <xf numFmtId="0" fontId="32" fillId="2" borderId="0" xfId="1" applyFont="1" applyFill="1" applyAlignment="1" applyProtection="1">
      <alignment vertical="center"/>
      <protection locked="0"/>
    </xf>
    <xf numFmtId="171" fontId="8" fillId="5" borderId="185" xfId="1" applyNumberFormat="1" applyFont="1" applyFill="1" applyBorder="1" applyProtection="1">
      <protection locked="0"/>
    </xf>
    <xf numFmtId="177" fontId="32" fillId="133" borderId="178" xfId="1" applyNumberFormat="1" applyFont="1" applyFill="1" applyBorder="1" applyAlignment="1">
      <alignment horizontal="center" vertical="center"/>
    </xf>
    <xf numFmtId="0" fontId="39" fillId="0" borderId="5" xfId="1" applyFont="1" applyBorder="1" applyAlignment="1">
      <alignment horizontal="center" vertical="center"/>
    </xf>
    <xf numFmtId="0" fontId="39" fillId="0" borderId="0" xfId="1" applyFont="1" applyAlignment="1">
      <alignment horizontal="center" vertical="center"/>
    </xf>
    <xf numFmtId="0" fontId="8" fillId="0" borderId="12" xfId="1" applyFont="1" applyBorder="1" applyProtection="1">
      <protection locked="0"/>
    </xf>
    <xf numFmtId="189" fontId="23" fillId="150" borderId="181" xfId="1" applyNumberFormat="1" applyFont="1" applyFill="1" applyBorder="1" applyAlignment="1">
      <alignment horizontal="center" vertical="center"/>
    </xf>
    <xf numFmtId="0" fontId="32" fillId="2" borderId="5" xfId="1" applyFont="1" applyFill="1" applyBorder="1" applyProtection="1">
      <protection locked="0"/>
    </xf>
    <xf numFmtId="0" fontId="47" fillId="5" borderId="0" xfId="1" applyFont="1" applyFill="1" applyAlignment="1" applyProtection="1">
      <alignment horizontal="center" vertical="center"/>
      <protection locked="0"/>
    </xf>
    <xf numFmtId="0" fontId="37" fillId="5" borderId="182" xfId="1" applyFont="1" applyFill="1" applyBorder="1" applyAlignment="1">
      <alignment horizontal="right" vertical="center"/>
    </xf>
    <xf numFmtId="0" fontId="23" fillId="0" borderId="158" xfId="1" applyFont="1" applyBorder="1" applyProtection="1">
      <protection locked="0"/>
    </xf>
    <xf numFmtId="164" fontId="5" fillId="14" borderId="158" xfId="1" applyNumberFormat="1" applyFont="1" applyFill="1" applyBorder="1" applyAlignment="1">
      <alignment horizontal="center" vertical="center"/>
    </xf>
    <xf numFmtId="0" fontId="171" fillId="5" borderId="158" xfId="1" applyFont="1" applyFill="1" applyBorder="1" applyAlignment="1" applyProtection="1">
      <alignment horizontal="center" vertical="center"/>
      <protection locked="0"/>
    </xf>
    <xf numFmtId="0" fontId="8" fillId="5" borderId="158" xfId="1" applyFont="1" applyFill="1" applyBorder="1" applyAlignment="1">
      <alignment horizontal="center" vertical="center"/>
    </xf>
    <xf numFmtId="0" fontId="188" fillId="5" borderId="0" xfId="1" applyFont="1" applyFill="1" applyAlignment="1" applyProtection="1">
      <alignment horizontal="center" vertical="center"/>
      <protection hidden="1"/>
    </xf>
    <xf numFmtId="0" fontId="23" fillId="7" borderId="64" xfId="1" applyFont="1" applyFill="1" applyBorder="1" applyAlignment="1" applyProtection="1">
      <alignment vertical="center"/>
      <protection hidden="1"/>
    </xf>
    <xf numFmtId="0" fontId="23" fillId="7" borderId="60" xfId="1" applyFont="1" applyFill="1" applyBorder="1" applyAlignment="1" applyProtection="1">
      <alignment vertical="center"/>
      <protection hidden="1"/>
    </xf>
    <xf numFmtId="0" fontId="5" fillId="7" borderId="60" xfId="1" applyFont="1" applyFill="1" applyBorder="1" applyAlignment="1" applyProtection="1">
      <alignment horizontal="left" vertical="center"/>
      <protection hidden="1"/>
    </xf>
    <xf numFmtId="0" fontId="23" fillId="7" borderId="19" xfId="1" applyFont="1" applyFill="1" applyBorder="1" applyAlignment="1" applyProtection="1">
      <alignment horizontal="center" vertical="center"/>
      <protection hidden="1"/>
    </xf>
    <xf numFmtId="0" fontId="23" fillId="7" borderId="0" xfId="1" applyFont="1" applyFill="1" applyAlignment="1" applyProtection="1">
      <alignment horizontal="center" vertical="center"/>
      <protection hidden="1"/>
    </xf>
    <xf numFmtId="0" fontId="23" fillId="7" borderId="0" xfId="1" applyFont="1" applyFill="1" applyAlignment="1" applyProtection="1">
      <alignment horizontal="left" vertical="center"/>
      <protection hidden="1"/>
    </xf>
    <xf numFmtId="0" fontId="8" fillId="2" borderId="0" xfId="2" applyFont="1" applyFill="1" applyAlignment="1">
      <alignment horizontal="center" vertical="center"/>
    </xf>
    <xf numFmtId="0" fontId="5" fillId="2" borderId="0" xfId="2" applyFont="1" applyFill="1" applyAlignment="1">
      <alignment horizontal="center" vertical="center"/>
    </xf>
    <xf numFmtId="0" fontId="1" fillId="0" borderId="0" xfId="14" applyFont="1"/>
    <xf numFmtId="0" fontId="208" fillId="5" borderId="0" xfId="14" applyFont="1" applyFill="1"/>
    <xf numFmtId="0" fontId="8" fillId="5" borderId="57" xfId="2" applyFont="1" applyFill="1" applyBorder="1"/>
    <xf numFmtId="0" fontId="241" fillId="39" borderId="0" xfId="1" applyFont="1" applyFill="1" applyAlignment="1">
      <alignment horizontal="left" vertical="center"/>
    </xf>
    <xf numFmtId="0" fontId="242" fillId="39" borderId="0" xfId="1" applyFont="1" applyFill="1" applyAlignment="1">
      <alignment vertical="center"/>
    </xf>
    <xf numFmtId="0" fontId="130" fillId="0" borderId="0" xfId="0" applyFont="1" applyAlignment="1">
      <alignment horizontal="center" vertical="center"/>
    </xf>
    <xf numFmtId="0" fontId="243" fillId="0" borderId="0" xfId="59" applyFont="1" applyAlignment="1">
      <alignment vertical="center"/>
    </xf>
    <xf numFmtId="0" fontId="244" fillId="0" borderId="0" xfId="0" applyFont="1" applyAlignment="1">
      <alignment vertical="center"/>
    </xf>
    <xf numFmtId="0" fontId="245" fillId="0" borderId="0" xfId="0" applyFont="1" applyAlignment="1">
      <alignment vertical="center"/>
    </xf>
    <xf numFmtId="0" fontId="246" fillId="0" borderId="187" xfId="0" applyFont="1" applyBorder="1" applyAlignment="1">
      <alignment horizontal="center" vertical="center"/>
    </xf>
    <xf numFmtId="0" fontId="1" fillId="5" borderId="0" xfId="52" applyFill="1" applyAlignment="1">
      <alignment vertical="center"/>
    </xf>
    <xf numFmtId="0" fontId="1" fillId="5" borderId="0" xfId="52" applyFill="1"/>
    <xf numFmtId="0" fontId="246" fillId="0" borderId="190" xfId="0" applyFont="1" applyBorder="1" applyAlignment="1">
      <alignment horizontal="center" vertical="center"/>
    </xf>
    <xf numFmtId="0" fontId="246" fillId="0" borderId="191" xfId="0" applyFont="1" applyBorder="1" applyAlignment="1">
      <alignment horizontal="center" vertical="center"/>
    </xf>
    <xf numFmtId="0" fontId="1" fillId="5" borderId="0" xfId="52" applyFill="1" applyAlignment="1">
      <alignment horizontal="right" vertical="center"/>
    </xf>
    <xf numFmtId="0" fontId="15" fillId="5" borderId="0" xfId="59" applyFill="1" applyAlignment="1">
      <alignment vertical="center"/>
    </xf>
    <xf numFmtId="0" fontId="247" fillId="0" borderId="192" xfId="0" applyFont="1" applyBorder="1" applyAlignment="1">
      <alignment vertical="center"/>
    </xf>
    <xf numFmtId="0" fontId="247" fillId="0" borderId="132" xfId="0" applyFont="1" applyBorder="1" applyAlignment="1">
      <alignment horizontal="center" vertical="center"/>
    </xf>
    <xf numFmtId="0" fontId="15" fillId="5" borderId="0" xfId="59" applyFill="1"/>
    <xf numFmtId="0" fontId="1" fillId="0" borderId="0" xfId="52"/>
    <xf numFmtId="0" fontId="246" fillId="0" borderId="192" xfId="0" applyFont="1" applyBorder="1" applyAlignment="1">
      <alignment horizontal="center" vertical="center"/>
    </xf>
    <xf numFmtId="0" fontId="247" fillId="0" borderId="187" xfId="0" applyFont="1" applyBorder="1" applyAlignment="1">
      <alignment vertical="center"/>
    </xf>
    <xf numFmtId="0" fontId="247" fillId="0" borderId="189" xfId="0" applyFont="1" applyBorder="1" applyAlignment="1">
      <alignment horizontal="center" vertical="center"/>
    </xf>
    <xf numFmtId="0" fontId="248" fillId="0" borderId="132" xfId="0" applyFont="1" applyBorder="1" applyAlignment="1">
      <alignment horizontal="center" vertical="center"/>
    </xf>
    <xf numFmtId="0" fontId="8" fillId="133" borderId="16" xfId="1" applyFont="1" applyFill="1" applyBorder="1" applyAlignment="1" applyProtection="1">
      <alignment horizontal="left" vertical="center"/>
      <protection hidden="1"/>
    </xf>
    <xf numFmtId="0" fontId="0" fillId="5" borderId="135" xfId="0" applyFill="1" applyBorder="1"/>
    <xf numFmtId="0" fontId="0" fillId="5" borderId="57" xfId="0" applyFill="1" applyBorder="1"/>
    <xf numFmtId="0" fontId="0" fillId="5" borderId="136" xfId="0" applyFill="1" applyBorder="1"/>
    <xf numFmtId="0" fontId="0" fillId="5" borderId="52" xfId="0" applyFill="1" applyBorder="1"/>
    <xf numFmtId="0" fontId="74" fillId="5" borderId="0" xfId="0" applyFont="1" applyFill="1" applyAlignment="1">
      <alignment horizontal="center" vertical="center"/>
    </xf>
    <xf numFmtId="0" fontId="74" fillId="0" borderId="0" xfId="0" applyFont="1" applyAlignment="1">
      <alignment horizontal="left" vertical="center"/>
    </xf>
    <xf numFmtId="0" fontId="249" fillId="133" borderId="16" xfId="1" applyFont="1" applyFill="1" applyBorder="1" applyAlignment="1" applyProtection="1">
      <alignment horizontal="center" vertical="center"/>
      <protection hidden="1"/>
    </xf>
    <xf numFmtId="0" fontId="0" fillId="5" borderId="0" xfId="0" applyFill="1" applyAlignment="1">
      <alignment horizontal="left" vertical="center"/>
    </xf>
    <xf numFmtId="0" fontId="8" fillId="133" borderId="16" xfId="1" applyFont="1" applyFill="1" applyBorder="1" applyAlignment="1" applyProtection="1">
      <alignment horizontal="center" vertical="center"/>
      <protection hidden="1"/>
    </xf>
    <xf numFmtId="0" fontId="195" fillId="0" borderId="0" xfId="0" applyFont="1"/>
    <xf numFmtId="0" fontId="74" fillId="0" borderId="0" xfId="0" applyFont="1" applyAlignment="1">
      <alignment horizontal="center" vertical="center"/>
    </xf>
    <xf numFmtId="0" fontId="249" fillId="133" borderId="16" xfId="1" applyFont="1" applyFill="1" applyBorder="1" applyAlignment="1" applyProtection="1">
      <alignment horizontal="right" vertical="center"/>
      <protection hidden="1"/>
    </xf>
    <xf numFmtId="0" fontId="0" fillId="0" borderId="0" xfId="0" applyAlignment="1">
      <alignment horizontal="center"/>
    </xf>
    <xf numFmtId="0" fontId="250" fillId="16" borderId="16" xfId="1" applyFont="1" applyFill="1" applyBorder="1" applyAlignment="1" applyProtection="1">
      <alignment horizontal="center" vertical="center"/>
      <protection hidden="1"/>
    </xf>
    <xf numFmtId="0" fontId="74" fillId="5" borderId="0" xfId="0" applyFont="1" applyFill="1" applyAlignment="1">
      <alignment horizontal="left" vertical="center"/>
    </xf>
    <xf numFmtId="0" fontId="0" fillId="5" borderId="63" xfId="0" applyFill="1" applyBorder="1"/>
    <xf numFmtId="0" fontId="0" fillId="5" borderId="60" xfId="0" applyFill="1" applyBorder="1"/>
    <xf numFmtId="0" fontId="0" fillId="5" borderId="64" xfId="0" applyFill="1" applyBorder="1"/>
    <xf numFmtId="0" fontId="21" fillId="5" borderId="0" xfId="0" applyFont="1" applyFill="1"/>
    <xf numFmtId="0" fontId="0" fillId="5" borderId="60" xfId="0" applyFill="1" applyBorder="1" applyAlignment="1">
      <alignment horizontal="left" vertical="center"/>
    </xf>
    <xf numFmtId="0" fontId="5" fillId="43" borderId="135" xfId="1" applyFont="1" applyFill="1" applyBorder="1" applyAlignment="1" applyProtection="1">
      <alignment horizontal="center" vertical="center" textRotation="90"/>
      <protection locked="0"/>
    </xf>
    <xf numFmtId="0" fontId="2" fillId="151" borderId="0" xfId="3" applyFont="1" applyFill="1" applyAlignment="1">
      <alignment horizontal="center" vertical="center"/>
    </xf>
    <xf numFmtId="0" fontId="33" fillId="5" borderId="0" xfId="47" applyFont="1" applyFill="1" applyAlignment="1">
      <alignment horizontal="right" vertical="center"/>
    </xf>
    <xf numFmtId="0" fontId="33" fillId="5" borderId="0" xfId="47" applyFont="1" applyFill="1" applyAlignment="1">
      <alignment vertical="center"/>
    </xf>
    <xf numFmtId="0" fontId="5" fillId="5" borderId="0" xfId="1" applyFont="1" applyFill="1" applyAlignment="1" applyProtection="1">
      <alignment horizontal="right" vertical="center"/>
      <protection locked="0"/>
    </xf>
    <xf numFmtId="2" fontId="29" fillId="152" borderId="0" xfId="1" applyNumberFormat="1" applyFont="1" applyFill="1" applyAlignment="1" applyProtection="1">
      <alignment horizontal="center" vertical="center"/>
      <protection hidden="1"/>
    </xf>
    <xf numFmtId="0" fontId="31" fillId="19" borderId="187" xfId="1" applyFont="1" applyFill="1" applyBorder="1" applyAlignment="1" applyProtection="1">
      <alignment horizontal="center" vertical="center"/>
      <protection hidden="1"/>
    </xf>
    <xf numFmtId="170" fontId="251" fillId="152" borderId="178" xfId="1" applyNumberFormat="1" applyFont="1" applyFill="1" applyBorder="1" applyAlignment="1" applyProtection="1">
      <alignment horizontal="center" vertical="center"/>
      <protection hidden="1"/>
    </xf>
    <xf numFmtId="0" fontId="24" fillId="19" borderId="187" xfId="1" applyFont="1" applyFill="1" applyBorder="1" applyAlignment="1" applyProtection="1">
      <alignment horizontal="center" vertical="center"/>
      <protection hidden="1"/>
    </xf>
    <xf numFmtId="0" fontId="25" fillId="8" borderId="12" xfId="0" applyFont="1" applyFill="1" applyBorder="1" applyAlignment="1">
      <alignment vertical="center"/>
    </xf>
    <xf numFmtId="0" fontId="8" fillId="8" borderId="0" xfId="1" applyFont="1" applyFill="1" applyAlignment="1" applyProtection="1">
      <alignment vertical="center" wrapText="1"/>
      <protection hidden="1"/>
    </xf>
    <xf numFmtId="0" fontId="0" fillId="5" borderId="0" xfId="47" applyFont="1" applyFill="1" applyAlignment="1">
      <alignment horizontal="right" vertical="center"/>
    </xf>
    <xf numFmtId="0" fontId="252" fillId="5" borderId="0" xfId="0" applyFont="1" applyFill="1" applyAlignment="1">
      <alignment vertical="center"/>
    </xf>
    <xf numFmtId="0" fontId="0" fillId="8" borderId="187" xfId="0" applyFill="1" applyBorder="1" applyAlignment="1">
      <alignment horizontal="center" vertical="center"/>
    </xf>
    <xf numFmtId="0" fontId="195" fillId="5" borderId="0" xfId="0" applyFont="1" applyFill="1"/>
    <xf numFmtId="0" fontId="254" fillId="2" borderId="158" xfId="41" applyFont="1" applyFill="1" applyBorder="1" applyAlignment="1">
      <alignment horizontal="center" vertical="center"/>
    </xf>
    <xf numFmtId="0" fontId="254" fillId="2" borderId="194" xfId="41" applyFont="1" applyFill="1" applyBorder="1" applyAlignment="1">
      <alignment horizontal="center" vertical="center"/>
    </xf>
    <xf numFmtId="0" fontId="255" fillId="2" borderId="0" xfId="1" applyFont="1" applyFill="1" applyAlignment="1">
      <alignment horizontal="center" vertical="center"/>
    </xf>
    <xf numFmtId="0" fontId="210" fillId="2" borderId="0" xfId="1" applyFont="1" applyFill="1" applyAlignment="1">
      <alignment horizontal="center" vertical="center"/>
    </xf>
    <xf numFmtId="0" fontId="210" fillId="2" borderId="5" xfId="1" applyFont="1" applyFill="1" applyBorder="1" applyAlignment="1">
      <alignment horizontal="center" vertical="center"/>
    </xf>
    <xf numFmtId="0" fontId="210" fillId="2" borderId="0" xfId="0" applyFont="1" applyFill="1" applyAlignment="1">
      <alignment horizontal="center" vertical="center"/>
    </xf>
    <xf numFmtId="0" fontId="210" fillId="2" borderId="5" xfId="0" applyFont="1" applyFill="1" applyBorder="1" applyAlignment="1">
      <alignment horizontal="center" vertical="center"/>
    </xf>
    <xf numFmtId="0" fontId="210" fillId="2" borderId="11" xfId="1" applyFont="1" applyFill="1" applyBorder="1" applyAlignment="1" applyProtection="1">
      <alignment horizontal="center" vertical="center"/>
      <protection hidden="1"/>
    </xf>
    <xf numFmtId="0" fontId="210" fillId="2" borderId="11" xfId="0" applyFont="1" applyFill="1" applyBorder="1"/>
    <xf numFmtId="0" fontId="210" fillId="2" borderId="132" xfId="0" applyFont="1" applyFill="1" applyBorder="1"/>
    <xf numFmtId="0" fontId="76" fillId="3" borderId="60" xfId="0" applyFont="1" applyFill="1" applyBorder="1" applyAlignment="1">
      <alignment horizontal="center" vertical="center"/>
    </xf>
    <xf numFmtId="0" fontId="76" fillId="3" borderId="64" xfId="0" applyFont="1" applyFill="1" applyBorder="1" applyAlignment="1">
      <alignment horizontal="center" vertical="center"/>
    </xf>
    <xf numFmtId="0" fontId="3" fillId="63" borderId="0" xfId="6" applyFont="1" applyFill="1" applyAlignment="1">
      <alignment vertical="center"/>
    </xf>
    <xf numFmtId="0" fontId="1" fillId="0" borderId="0" xfId="6"/>
    <xf numFmtId="0" fontId="24" fillId="5" borderId="16" xfId="1" applyFont="1" applyFill="1" applyBorder="1" applyAlignment="1" applyProtection="1">
      <alignment horizontal="center" vertical="center"/>
      <protection hidden="1"/>
    </xf>
    <xf numFmtId="0" fontId="239" fillId="153" borderId="16" xfId="1" applyFont="1" applyFill="1" applyBorder="1" applyAlignment="1" applyProtection="1">
      <alignment horizontal="center" vertical="center"/>
      <protection hidden="1"/>
    </xf>
    <xf numFmtId="0" fontId="24" fillId="153" borderId="16" xfId="1" applyFont="1" applyFill="1" applyBorder="1" applyAlignment="1" applyProtection="1">
      <alignment horizontal="left" vertical="center"/>
      <protection hidden="1"/>
    </xf>
    <xf numFmtId="0" fontId="0" fillId="153" borderId="0" xfId="0" applyFill="1"/>
    <xf numFmtId="0" fontId="24" fillId="5" borderId="16" xfId="1" applyFont="1" applyFill="1" applyBorder="1" applyAlignment="1" applyProtection="1">
      <alignment horizontal="left" vertical="center"/>
      <protection hidden="1"/>
    </xf>
    <xf numFmtId="0" fontId="153" fillId="5" borderId="16" xfId="1" applyFont="1" applyFill="1" applyBorder="1" applyAlignment="1" applyProtection="1">
      <alignment horizontal="left" vertical="center"/>
      <protection hidden="1"/>
    </xf>
    <xf numFmtId="0" fontId="30" fillId="5" borderId="16" xfId="1" applyFont="1" applyFill="1" applyBorder="1" applyAlignment="1" applyProtection="1">
      <alignment horizontal="center" vertical="center"/>
      <protection hidden="1"/>
    </xf>
    <xf numFmtId="0" fontId="62" fillId="5" borderId="16" xfId="1" applyFont="1" applyFill="1" applyBorder="1" applyAlignment="1" applyProtection="1">
      <alignment horizontal="center" vertical="center"/>
      <protection hidden="1"/>
    </xf>
    <xf numFmtId="0" fontId="28" fillId="5" borderId="16" xfId="1" applyFont="1" applyFill="1" applyBorder="1" applyAlignment="1" applyProtection="1">
      <alignment horizontal="left" vertical="center"/>
      <protection hidden="1"/>
    </xf>
    <xf numFmtId="0" fontId="153" fillId="8" borderId="16" xfId="1" applyFont="1" applyFill="1" applyBorder="1" applyAlignment="1" applyProtection="1">
      <alignment horizontal="left" vertical="center"/>
      <protection hidden="1"/>
    </xf>
    <xf numFmtId="0" fontId="65" fillId="8" borderId="0" xfId="1" applyFont="1" applyFill="1" applyAlignment="1" applyProtection="1">
      <alignment horizontal="left" vertical="center"/>
      <protection hidden="1"/>
    </xf>
    <xf numFmtId="0" fontId="229" fillId="0" borderId="0" xfId="0" applyFont="1"/>
    <xf numFmtId="2" fontId="254" fillId="0" borderId="0" xfId="60" applyNumberFormat="1" applyFont="1" applyAlignment="1">
      <alignment horizontal="center"/>
    </xf>
    <xf numFmtId="0" fontId="1" fillId="5" borderId="0" xfId="60" applyFill="1" applyAlignment="1">
      <alignment horizontal="center" vertical="center"/>
    </xf>
    <xf numFmtId="0" fontId="41" fillId="0" borderId="0" xfId="60" applyFont="1" applyAlignment="1">
      <alignment horizontal="left" vertical="center"/>
    </xf>
    <xf numFmtId="0" fontId="1" fillId="0" borderId="0" xfId="60"/>
    <xf numFmtId="0" fontId="1" fillId="0" borderId="0" xfId="60" applyAlignment="1">
      <alignment horizontal="center" vertical="center"/>
    </xf>
    <xf numFmtId="0" fontId="258" fillId="43" borderId="0" xfId="60" applyFont="1" applyFill="1" applyAlignment="1">
      <alignment horizontal="right"/>
    </xf>
    <xf numFmtId="0" fontId="258" fillId="43" borderId="0" xfId="60" applyFont="1" applyFill="1" applyAlignment="1">
      <alignment horizontal="right" vertical="center"/>
    </xf>
    <xf numFmtId="0" fontId="259" fillId="0" borderId="178" xfId="2" applyFont="1" applyBorder="1" applyAlignment="1">
      <alignment horizontal="center" vertical="center"/>
    </xf>
    <xf numFmtId="0" fontId="63" fillId="7" borderId="12" xfId="2" applyFont="1" applyFill="1" applyBorder="1" applyAlignment="1">
      <alignment horizontal="center" vertical="center"/>
    </xf>
    <xf numFmtId="0" fontId="258" fillId="43" borderId="0" xfId="2" applyFont="1" applyFill="1" applyAlignment="1">
      <alignment horizontal="right"/>
    </xf>
    <xf numFmtId="0" fontId="260" fillId="5" borderId="199" xfId="60" applyFont="1" applyFill="1" applyBorder="1" applyAlignment="1">
      <alignment horizontal="left" vertical="center"/>
    </xf>
    <xf numFmtId="0" fontId="259" fillId="7" borderId="0" xfId="2" applyFont="1" applyFill="1" applyAlignment="1">
      <alignment horizontal="center" vertical="center"/>
    </xf>
    <xf numFmtId="0" fontId="104" fillId="5" borderId="52" xfId="60" applyFont="1" applyFill="1" applyBorder="1" applyAlignment="1">
      <alignment vertical="center"/>
    </xf>
    <xf numFmtId="0" fontId="104" fillId="5" borderId="0" xfId="60" applyFont="1" applyFill="1" applyAlignment="1">
      <alignment vertical="center"/>
    </xf>
    <xf numFmtId="0" fontId="1" fillId="5" borderId="19" xfId="60" applyFill="1" applyBorder="1"/>
    <xf numFmtId="0" fontId="1" fillId="5" borderId="52" xfId="60" applyFill="1" applyBorder="1"/>
    <xf numFmtId="0" fontId="1" fillId="5" borderId="0" xfId="60" applyFill="1"/>
    <xf numFmtId="0" fontId="1" fillId="43" borderId="200" xfId="60" applyFill="1" applyBorder="1" applyAlignment="1">
      <alignment horizontal="center" vertical="center"/>
    </xf>
    <xf numFmtId="0" fontId="1" fillId="43" borderId="201" xfId="60" applyFill="1" applyBorder="1" applyAlignment="1">
      <alignment horizontal="center" vertical="center"/>
    </xf>
    <xf numFmtId="0" fontId="104" fillId="5" borderId="63" xfId="60" applyFont="1" applyFill="1" applyBorder="1"/>
    <xf numFmtId="0" fontId="1" fillId="5" borderId="60" xfId="60" applyFill="1" applyBorder="1"/>
    <xf numFmtId="0" fontId="1" fillId="5" borderId="64" xfId="60" applyFill="1" applyBorder="1"/>
    <xf numFmtId="0" fontId="1" fillId="5" borderId="63" xfId="60" applyFill="1" applyBorder="1"/>
    <xf numFmtId="0" fontId="77" fillId="5" borderId="0" xfId="47" applyFont="1" applyFill="1" applyAlignment="1">
      <alignment horizontal="center" vertical="center"/>
    </xf>
    <xf numFmtId="0" fontId="1" fillId="0" borderId="0" xfId="0" applyFont="1"/>
    <xf numFmtId="0" fontId="261" fillId="5" borderId="0" xfId="47" applyFont="1" applyFill="1" applyAlignment="1">
      <alignment horizontal="left" vertical="center"/>
    </xf>
    <xf numFmtId="0" fontId="22" fillId="5" borderId="0" xfId="47" applyFont="1" applyFill="1" applyAlignment="1">
      <alignment horizontal="center" vertical="center"/>
    </xf>
    <xf numFmtId="0" fontId="10" fillId="5" borderId="0" xfId="47" applyFont="1" applyFill="1" applyAlignment="1">
      <alignment horizontal="left" vertical="center"/>
    </xf>
    <xf numFmtId="0" fontId="87" fillId="5" borderId="0" xfId="47" applyFont="1" applyFill="1" applyAlignment="1">
      <alignment horizontal="left" vertical="center"/>
    </xf>
    <xf numFmtId="0" fontId="11" fillId="155" borderId="0" xfId="5" applyFont="1" applyFill="1" applyAlignment="1">
      <alignment horizontal="right" vertical="center"/>
    </xf>
    <xf numFmtId="164" fontId="262" fillId="5" borderId="0" xfId="5" applyNumberFormat="1" applyFont="1" applyFill="1" applyAlignment="1">
      <alignment horizontal="left" vertical="center"/>
    </xf>
    <xf numFmtId="164" fontId="262" fillId="5" borderId="0" xfId="5" applyNumberFormat="1" applyFont="1" applyFill="1" applyAlignment="1">
      <alignment horizontal="right" vertical="center"/>
    </xf>
    <xf numFmtId="0" fontId="243" fillId="5" borderId="0" xfId="8" applyFont="1" applyFill="1" applyAlignment="1">
      <alignment horizontal="left" vertical="center"/>
    </xf>
    <xf numFmtId="0" fontId="81" fillId="5" borderId="0" xfId="47" applyFont="1" applyFill="1" applyAlignment="1">
      <alignment horizontal="right" vertical="center"/>
    </xf>
    <xf numFmtId="0" fontId="172" fillId="5" borderId="0" xfId="47" applyFont="1" applyFill="1" applyAlignment="1">
      <alignment horizontal="right" vertical="center"/>
    </xf>
    <xf numFmtId="0" fontId="81" fillId="5" borderId="0" xfId="47" applyFont="1" applyFill="1" applyAlignment="1">
      <alignment horizontal="left" vertical="center"/>
    </xf>
    <xf numFmtId="0" fontId="149" fillId="5" borderId="0" xfId="47" applyFont="1" applyFill="1" applyAlignment="1">
      <alignment horizontal="right" vertical="center"/>
    </xf>
    <xf numFmtId="0" fontId="263" fillId="0" borderId="0" xfId="0" applyFont="1"/>
    <xf numFmtId="0" fontId="77" fillId="5" borderId="5" xfId="47" applyFont="1" applyFill="1" applyBorder="1" applyAlignment="1">
      <alignment horizontal="center" vertical="center"/>
    </xf>
    <xf numFmtId="0" fontId="41" fillId="0" borderId="0" xfId="22"/>
    <xf numFmtId="0" fontId="143" fillId="156" borderId="70" xfId="1" applyFont="1" applyFill="1" applyBorder="1" applyAlignment="1">
      <alignment horizontal="center" vertical="center"/>
    </xf>
    <xf numFmtId="0" fontId="23" fillId="5" borderId="0" xfId="47" applyFont="1" applyFill="1" applyAlignment="1">
      <alignment horizontal="left" vertical="center"/>
    </xf>
    <xf numFmtId="0" fontId="143" fillId="156" borderId="135" xfId="1" applyFont="1" applyFill="1" applyBorder="1" applyAlignment="1">
      <alignment horizontal="center" vertical="center"/>
    </xf>
    <xf numFmtId="0" fontId="41" fillId="5" borderId="0" xfId="22" applyFill="1"/>
    <xf numFmtId="0" fontId="41" fillId="5" borderId="19" xfId="22" applyFill="1" applyBorder="1"/>
    <xf numFmtId="0" fontId="21" fillId="5" borderId="0" xfId="47" applyFont="1" applyFill="1" applyAlignment="1">
      <alignment horizontal="left" vertical="center"/>
    </xf>
    <xf numFmtId="0" fontId="69" fillId="41" borderId="0" xfId="1" applyFont="1" applyFill="1" applyAlignment="1">
      <alignment horizontal="center" vertical="center"/>
    </xf>
    <xf numFmtId="0" fontId="264" fillId="5" borderId="0" xfId="22" applyFont="1" applyFill="1" applyAlignment="1">
      <alignment horizontal="center" vertical="center"/>
    </xf>
    <xf numFmtId="0" fontId="21" fillId="5" borderId="0" xfId="47" applyFont="1" applyFill="1" applyAlignment="1">
      <alignment horizontal="center" vertical="center"/>
    </xf>
    <xf numFmtId="0" fontId="1" fillId="5" borderId="0" xfId="22" applyFont="1" applyFill="1"/>
    <xf numFmtId="0" fontId="24" fillId="5" borderId="0" xfId="22" applyFont="1" applyFill="1" applyAlignment="1">
      <alignment vertical="center"/>
    </xf>
    <xf numFmtId="0" fontId="41" fillId="5" borderId="0" xfId="22" applyFill="1" applyAlignment="1">
      <alignment vertical="center"/>
    </xf>
    <xf numFmtId="0" fontId="30" fillId="5" borderId="0" xfId="22" applyFont="1" applyFill="1" applyAlignment="1">
      <alignment vertical="center"/>
    </xf>
    <xf numFmtId="0" fontId="41" fillId="0" borderId="0" xfId="22" applyAlignment="1">
      <alignment horizontal="center"/>
    </xf>
    <xf numFmtId="0" fontId="25" fillId="5" borderId="0" xfId="22" applyFont="1" applyFill="1" applyAlignment="1">
      <alignment vertical="center"/>
    </xf>
    <xf numFmtId="0" fontId="15" fillId="9" borderId="0" xfId="8" applyNumberFormat="1" applyFill="1" applyBorder="1" applyAlignment="1">
      <alignment horizontal="center" vertical="center"/>
    </xf>
    <xf numFmtId="0" fontId="1" fillId="5" borderId="0" xfId="22" applyFont="1" applyFill="1" applyAlignment="1">
      <alignment vertical="top"/>
    </xf>
    <xf numFmtId="0" fontId="1" fillId="5" borderId="19" xfId="22" applyFont="1" applyFill="1" applyBorder="1" applyAlignment="1">
      <alignment vertical="top"/>
    </xf>
    <xf numFmtId="0" fontId="41" fillId="2" borderId="0" xfId="22" applyFill="1" applyAlignment="1">
      <alignment vertical="center"/>
    </xf>
    <xf numFmtId="0" fontId="1" fillId="5" borderId="0" xfId="22" applyFont="1" applyFill="1" applyAlignment="1">
      <alignment horizontal="left" vertical="center"/>
    </xf>
    <xf numFmtId="0" fontId="41" fillId="5" borderId="0" xfId="22" applyFill="1" applyAlignment="1">
      <alignment horizontal="center"/>
    </xf>
    <xf numFmtId="0" fontId="15" fillId="9" borderId="0" xfId="31" applyNumberFormat="1" applyFill="1" applyBorder="1" applyAlignment="1">
      <alignment horizontal="center" vertical="center"/>
    </xf>
    <xf numFmtId="0" fontId="41" fillId="0" borderId="0" xfId="22" applyAlignment="1">
      <alignment vertical="center"/>
    </xf>
    <xf numFmtId="0" fontId="41" fillId="2" borderId="0" xfId="22" applyFill="1" applyAlignment="1">
      <alignment horizontal="center" vertical="center"/>
    </xf>
    <xf numFmtId="0" fontId="41" fillId="5" borderId="0" xfId="22" applyFill="1" applyAlignment="1">
      <alignment horizontal="center" vertical="center" wrapText="1"/>
    </xf>
    <xf numFmtId="0" fontId="41" fillId="5" borderId="19" xfId="22" applyFill="1" applyBorder="1" applyAlignment="1">
      <alignment horizontal="center" vertical="center" wrapText="1"/>
    </xf>
    <xf numFmtId="0" fontId="31" fillId="5" borderId="0" xfId="22" applyFont="1" applyFill="1" applyAlignment="1">
      <alignment vertical="center"/>
    </xf>
    <xf numFmtId="0" fontId="41" fillId="8" borderId="0" xfId="22" applyFill="1" applyAlignment="1">
      <alignment horizontal="center" vertical="center"/>
    </xf>
    <xf numFmtId="0" fontId="1" fillId="5" borderId="19" xfId="22" applyFont="1" applyFill="1" applyBorder="1" applyAlignment="1">
      <alignment horizontal="left" vertical="center"/>
    </xf>
    <xf numFmtId="0" fontId="15" fillId="133" borderId="0" xfId="31" applyNumberFormat="1" applyFill="1" applyBorder="1" applyAlignment="1">
      <alignment horizontal="center"/>
    </xf>
    <xf numFmtId="0" fontId="25" fillId="0" borderId="0" xfId="22" applyFont="1" applyAlignment="1">
      <alignment vertical="center"/>
    </xf>
    <xf numFmtId="0" fontId="24" fillId="0" borderId="0" xfId="22" applyFont="1" applyAlignment="1">
      <alignment horizontal="right" vertical="center"/>
    </xf>
    <xf numFmtId="0" fontId="184" fillId="0" borderId="0" xfId="61" applyAlignment="1">
      <alignment vertical="center"/>
    </xf>
    <xf numFmtId="0" fontId="61" fillId="5" borderId="57" xfId="22" applyFont="1" applyFill="1" applyBorder="1"/>
    <xf numFmtId="0" fontId="62" fillId="5" borderId="136" xfId="22" applyFont="1" applyFill="1" applyBorder="1"/>
    <xf numFmtId="0" fontId="61" fillId="5" borderId="0" xfId="22" applyFont="1" applyFill="1"/>
    <xf numFmtId="0" fontId="62" fillId="5" borderId="19" xfId="22" applyFont="1" applyFill="1" applyBorder="1"/>
    <xf numFmtId="0" fontId="1" fillId="5" borderId="0" xfId="22" applyFont="1" applyFill="1" applyAlignment="1">
      <alignment horizontal="center" vertical="top" wrapText="1"/>
    </xf>
    <xf numFmtId="0" fontId="1" fillId="5" borderId="19" xfId="22" applyFont="1" applyFill="1" applyBorder="1" applyAlignment="1">
      <alignment horizontal="center" vertical="top" wrapText="1"/>
    </xf>
    <xf numFmtId="0" fontId="8" fillId="5" borderId="0" xfId="1" applyFont="1" applyFill="1"/>
    <xf numFmtId="0" fontId="8" fillId="5" borderId="19" xfId="1" applyFont="1" applyFill="1" applyBorder="1"/>
    <xf numFmtId="0" fontId="57" fillId="43" borderId="52" xfId="1" applyFont="1" applyFill="1" applyBorder="1" applyAlignment="1">
      <alignment horizontal="center" vertical="center"/>
    </xf>
    <xf numFmtId="0" fontId="57" fillId="43" borderId="0" xfId="1" applyFont="1" applyFill="1" applyAlignment="1">
      <alignment horizontal="center" vertical="center"/>
    </xf>
    <xf numFmtId="0" fontId="57" fillId="43" borderId="19" xfId="1" applyFont="1" applyFill="1" applyBorder="1" applyAlignment="1">
      <alignment horizontal="center" vertical="center"/>
    </xf>
    <xf numFmtId="0" fontId="253" fillId="0" borderId="0" xfId="29" applyFont="1" applyAlignment="1">
      <alignment vertical="center"/>
    </xf>
    <xf numFmtId="0" fontId="41" fillId="5" borderId="0" xfId="22" applyFill="1" applyAlignment="1">
      <alignment horizontal="left" vertical="center"/>
    </xf>
    <xf numFmtId="0" fontId="41" fillId="5" borderId="0" xfId="22" applyFill="1" applyAlignment="1">
      <alignment horizontal="right" vertical="center"/>
    </xf>
    <xf numFmtId="0" fontId="1" fillId="5" borderId="0" xfId="22" applyFont="1" applyFill="1" applyAlignment="1">
      <alignment horizontal="left" vertical="top"/>
    </xf>
    <xf numFmtId="0" fontId="57" fillId="2" borderId="63" xfId="1" applyFont="1" applyFill="1" applyBorder="1" applyAlignment="1">
      <alignment horizontal="center" vertical="center"/>
    </xf>
    <xf numFmtId="0" fontId="57" fillId="2" borderId="60" xfId="1" applyFont="1" applyFill="1" applyBorder="1" applyAlignment="1">
      <alignment horizontal="center" vertical="center"/>
    </xf>
    <xf numFmtId="0" fontId="57" fillId="2" borderId="64" xfId="1" applyFont="1" applyFill="1" applyBorder="1" applyAlignment="1">
      <alignment horizontal="center" vertical="center"/>
    </xf>
    <xf numFmtId="0" fontId="1" fillId="0" borderId="0" xfId="22" applyFont="1"/>
    <xf numFmtId="0" fontId="1" fillId="5" borderId="0" xfId="22" applyFont="1" applyFill="1" applyAlignment="1">
      <alignment horizontal="center" vertical="center" wrapText="1"/>
    </xf>
    <xf numFmtId="0" fontId="1" fillId="5" borderId="19" xfId="22" applyFont="1" applyFill="1" applyBorder="1" applyAlignment="1">
      <alignment horizontal="center" vertical="center" wrapText="1"/>
    </xf>
    <xf numFmtId="192" fontId="1" fillId="0" borderId="0" xfId="22" applyNumberFormat="1" applyFont="1"/>
    <xf numFmtId="0" fontId="74" fillId="0" borderId="0" xfId="22" applyFont="1" applyAlignment="1">
      <alignment vertical="center"/>
    </xf>
    <xf numFmtId="0" fontId="74" fillId="0" borderId="0" xfId="22" applyFont="1" applyAlignment="1">
      <alignment horizontal="right" vertical="center"/>
    </xf>
    <xf numFmtId="0" fontId="25" fillId="5" borderId="0" xfId="22" applyFont="1" applyFill="1" applyAlignment="1">
      <alignment horizontal="left"/>
    </xf>
    <xf numFmtId="193" fontId="1" fillId="0" borderId="0" xfId="22" applyNumberFormat="1" applyFont="1"/>
    <xf numFmtId="0" fontId="41" fillId="5" borderId="0" xfId="22" applyFill="1" applyAlignment="1">
      <alignment horizontal="left"/>
    </xf>
    <xf numFmtId="189" fontId="1" fillId="0" borderId="0" xfId="22" applyNumberFormat="1" applyFont="1"/>
    <xf numFmtId="0" fontId="3" fillId="156" borderId="135" xfId="0" applyFont="1" applyFill="1" applyBorder="1" applyAlignment="1">
      <alignment horizontal="center" vertical="center"/>
    </xf>
    <xf numFmtId="194" fontId="4" fillId="0" borderId="0" xfId="1" applyNumberFormat="1"/>
    <xf numFmtId="0" fontId="0" fillId="0" borderId="0" xfId="0" applyAlignment="1">
      <alignment horizontal="right"/>
    </xf>
    <xf numFmtId="0" fontId="171" fillId="36" borderId="0" xfId="0" applyFont="1" applyFill="1" applyAlignment="1">
      <alignment horizontal="left"/>
    </xf>
    <xf numFmtId="0" fontId="171" fillId="5" borderId="0" xfId="0" applyFont="1" applyFill="1"/>
    <xf numFmtId="0" fontId="171" fillId="5" borderId="19" xfId="0" applyFont="1" applyFill="1" applyBorder="1"/>
    <xf numFmtId="195" fontId="1" fillId="0" borderId="0" xfId="22" applyNumberFormat="1" applyFont="1"/>
    <xf numFmtId="0" fontId="0" fillId="5" borderId="19" xfId="0" applyFill="1" applyBorder="1" applyAlignment="1">
      <alignment vertical="center"/>
    </xf>
    <xf numFmtId="164" fontId="1" fillId="0" borderId="0" xfId="22" applyNumberFormat="1" applyFont="1"/>
    <xf numFmtId="0" fontId="33" fillId="5" borderId="0" xfId="0" applyFont="1" applyFill="1" applyAlignment="1">
      <alignment horizontal="right" vertical="center"/>
    </xf>
    <xf numFmtId="0" fontId="251" fillId="36" borderId="202" xfId="0" applyFont="1" applyFill="1" applyBorder="1" applyAlignment="1">
      <alignment horizontal="center" vertical="center"/>
    </xf>
    <xf numFmtId="0" fontId="15" fillId="157" borderId="0" xfId="31" applyFill="1" applyBorder="1" applyAlignment="1">
      <alignment horizontal="center" vertical="center"/>
    </xf>
    <xf numFmtId="0" fontId="1" fillId="5" borderId="0" xfId="22" applyFont="1" applyFill="1" applyAlignment="1">
      <alignment vertical="center"/>
    </xf>
    <xf numFmtId="196" fontId="1" fillId="0" borderId="0" xfId="22" applyNumberFormat="1" applyFont="1"/>
    <xf numFmtId="0" fontId="15" fillId="5" borderId="0" xfId="31" applyFill="1" applyBorder="1" applyAlignment="1">
      <alignment horizontal="center" vertical="center"/>
    </xf>
    <xf numFmtId="197" fontId="4" fillId="0" borderId="0" xfId="1" applyNumberFormat="1"/>
    <xf numFmtId="198" fontId="1" fillId="0" borderId="0" xfId="22" applyNumberFormat="1" applyFont="1"/>
    <xf numFmtId="183" fontId="1" fillId="0" borderId="0" xfId="22" applyNumberFormat="1" applyFont="1"/>
    <xf numFmtId="0" fontId="184" fillId="157" borderId="0" xfId="61" applyFill="1" applyBorder="1" applyAlignment="1">
      <alignment horizontal="center" vertical="center"/>
    </xf>
    <xf numFmtId="199" fontId="4" fillId="0" borderId="0" xfId="1" applyNumberFormat="1"/>
    <xf numFmtId="200" fontId="1" fillId="0" borderId="0" xfId="22" applyNumberFormat="1" applyFont="1"/>
    <xf numFmtId="0" fontId="253" fillId="43" borderId="0" xfId="0" applyFont="1" applyFill="1" applyAlignment="1">
      <alignment horizontal="center" vertical="center"/>
    </xf>
    <xf numFmtId="0" fontId="253" fillId="43" borderId="19" xfId="0" applyFont="1" applyFill="1" applyBorder="1" applyAlignment="1">
      <alignment horizontal="center" vertical="center"/>
    </xf>
    <xf numFmtId="201" fontId="1" fillId="0" borderId="0" xfId="22" applyNumberFormat="1" applyFont="1"/>
    <xf numFmtId="0" fontId="104" fillId="5" borderId="0" xfId="22" applyFont="1" applyFill="1"/>
    <xf numFmtId="202" fontId="4" fillId="0" borderId="0" xfId="1" applyNumberFormat="1"/>
    <xf numFmtId="0" fontId="33" fillId="5" borderId="0" xfId="22" applyFont="1" applyFill="1"/>
    <xf numFmtId="178" fontId="4" fillId="0" borderId="0" xfId="1" applyNumberFormat="1"/>
    <xf numFmtId="0" fontId="21" fillId="5" borderId="0" xfId="2" applyFont="1" applyFill="1"/>
    <xf numFmtId="0" fontId="265" fillId="5" borderId="0" xfId="1" applyFont="1" applyFill="1" applyAlignment="1" applyProtection="1">
      <alignment horizontal="right" vertical="center"/>
      <protection hidden="1"/>
    </xf>
    <xf numFmtId="203" fontId="1" fillId="0" borderId="0" xfId="22" applyNumberFormat="1" applyFont="1"/>
    <xf numFmtId="204" fontId="4" fillId="0" borderId="0" xfId="1" applyNumberFormat="1"/>
    <xf numFmtId="205" fontId="4" fillId="0" borderId="0" xfId="1" applyNumberFormat="1"/>
    <xf numFmtId="206" fontId="4" fillId="0" borderId="0" xfId="1" applyNumberFormat="1"/>
    <xf numFmtId="0" fontId="184" fillId="5" borderId="0" xfId="61" applyFill="1"/>
    <xf numFmtId="207" fontId="4" fillId="0" borderId="0" xfId="1" applyNumberFormat="1"/>
    <xf numFmtId="208" fontId="4" fillId="0" borderId="0" xfId="1" applyNumberFormat="1"/>
    <xf numFmtId="209" fontId="1" fillId="0" borderId="0" xfId="22" applyNumberFormat="1" applyFont="1"/>
    <xf numFmtId="210" fontId="1" fillId="0" borderId="0" xfId="22" applyNumberFormat="1" applyFont="1"/>
    <xf numFmtId="0" fontId="41" fillId="5" borderId="60" xfId="22" applyFill="1" applyBorder="1"/>
    <xf numFmtId="0" fontId="41" fillId="5" borderId="64" xfId="22" applyFill="1" applyBorder="1"/>
    <xf numFmtId="0" fontId="10" fillId="0" borderId="0" xfId="47" applyFont="1" applyAlignment="1">
      <alignment horizontal="left" vertical="center"/>
    </xf>
    <xf numFmtId="0" fontId="266" fillId="5" borderId="0" xfId="47" applyFont="1" applyFill="1" applyAlignment="1">
      <alignment horizontal="left" vertical="center"/>
    </xf>
    <xf numFmtId="0" fontId="267" fillId="0" borderId="0" xfId="22" applyFont="1"/>
    <xf numFmtId="0" fontId="270" fillId="14" borderId="0" xfId="10" applyFont="1" applyFill="1" applyAlignment="1" applyProtection="1">
      <alignment horizontal="left" vertical="center"/>
      <protection locked="0"/>
    </xf>
    <xf numFmtId="164" fontId="234" fillId="14" borderId="0" xfId="10" applyNumberFormat="1" applyFont="1" applyFill="1" applyAlignment="1" applyProtection="1">
      <alignment horizontal="center" vertical="center"/>
      <protection locked="0"/>
    </xf>
    <xf numFmtId="0" fontId="271" fillId="14" borderId="0" xfId="10" applyFont="1" applyFill="1" applyAlignment="1" applyProtection="1">
      <alignment horizontal="left" vertical="center"/>
      <protection locked="0"/>
    </xf>
    <xf numFmtId="0" fontId="1" fillId="5" borderId="0" xfId="22" applyFont="1" applyFill="1" applyAlignment="1">
      <alignment horizontal="center"/>
    </xf>
    <xf numFmtId="0" fontId="196" fillId="158" borderId="57" xfId="18" applyFont="1" applyFill="1" applyBorder="1" applyAlignment="1">
      <alignment vertical="center"/>
    </xf>
    <xf numFmtId="0" fontId="273" fillId="158" borderId="136" xfId="18" applyFont="1" applyFill="1" applyBorder="1" applyAlignment="1">
      <alignment horizontal="right" vertical="center"/>
    </xf>
    <xf numFmtId="0" fontId="266" fillId="5" borderId="0" xfId="22" applyFont="1" applyFill="1" applyAlignment="1">
      <alignment horizontal="left" vertical="center"/>
    </xf>
    <xf numFmtId="0" fontId="74" fillId="5" borderId="0" xfId="22" applyFont="1" applyFill="1"/>
    <xf numFmtId="0" fontId="1" fillId="158" borderId="0" xfId="22" applyFont="1" applyFill="1"/>
    <xf numFmtId="0" fontId="1" fillId="158" borderId="0" xfId="22" applyFont="1" applyFill="1" applyAlignment="1">
      <alignment horizontal="right" vertical="center"/>
    </xf>
    <xf numFmtId="0" fontId="25" fillId="158" borderId="0" xfId="22" applyFont="1" applyFill="1" applyAlignment="1">
      <alignment horizontal="right" vertical="center"/>
    </xf>
    <xf numFmtId="0" fontId="25" fillId="158" borderId="0" xfId="22" applyFont="1" applyFill="1" applyAlignment="1">
      <alignment horizontal="left" vertical="center"/>
    </xf>
    <xf numFmtId="0" fontId="25" fillId="158" borderId="19" xfId="22" applyFont="1" applyFill="1" applyBorder="1"/>
    <xf numFmtId="0" fontId="274" fillId="5" borderId="0" xfId="31" applyFont="1" applyFill="1" applyAlignment="1">
      <alignment horizontal="left" vertical="center"/>
    </xf>
    <xf numFmtId="0" fontId="74" fillId="158" borderId="0" xfId="22" applyFont="1" applyFill="1" applyAlignment="1">
      <alignment horizontal="center" vertical="center"/>
    </xf>
    <xf numFmtId="1" fontId="10" fillId="159" borderId="0" xfId="3" applyNumberFormat="1" applyFont="1" applyFill="1" applyAlignment="1">
      <alignment horizontal="center" vertical="center"/>
    </xf>
    <xf numFmtId="0" fontId="10" fillId="159" borderId="39" xfId="5" applyFont="1" applyFill="1" applyBorder="1" applyAlignment="1">
      <alignment horizontal="left" vertical="center"/>
    </xf>
    <xf numFmtId="0" fontId="10" fillId="159" borderId="39" xfId="5" applyFont="1" applyFill="1" applyBorder="1" applyAlignment="1">
      <alignment horizontal="right" vertical="center"/>
    </xf>
    <xf numFmtId="1" fontId="10" fillId="159" borderId="39" xfId="3" applyNumberFormat="1" applyFont="1" applyFill="1" applyBorder="1" applyAlignment="1">
      <alignment horizontal="right" vertical="center"/>
    </xf>
    <xf numFmtId="195" fontId="41" fillId="159" borderId="39" xfId="22" applyNumberFormat="1" applyFill="1" applyBorder="1" applyAlignment="1">
      <alignment horizontal="center" vertical="center"/>
    </xf>
    <xf numFmtId="0" fontId="41" fillId="159" borderId="39" xfId="22" applyFill="1" applyBorder="1" applyAlignment="1">
      <alignment horizontal="right" vertical="center"/>
    </xf>
    <xf numFmtId="164" fontId="41" fillId="159" borderId="38" xfId="22" applyNumberFormat="1" applyFill="1" applyBorder="1" applyAlignment="1">
      <alignment horizontal="left" vertical="center"/>
    </xf>
    <xf numFmtId="195" fontId="41" fillId="159" borderId="0" xfId="22" applyNumberFormat="1" applyFill="1" applyAlignment="1">
      <alignment horizontal="center" vertical="center"/>
    </xf>
    <xf numFmtId="2" fontId="2" fillId="38" borderId="0" xfId="1" applyNumberFormat="1" applyFont="1" applyFill="1" applyAlignment="1" applyProtection="1">
      <alignment horizontal="center" vertical="center"/>
      <protection locked="0"/>
    </xf>
    <xf numFmtId="0" fontId="24" fillId="14" borderId="0" xfId="10" applyFont="1" applyFill="1" applyAlignment="1" applyProtection="1">
      <alignment vertical="center"/>
      <protection locked="0"/>
    </xf>
    <xf numFmtId="0" fontId="67" fillId="14" borderId="0" xfId="10" applyFont="1" applyFill="1" applyAlignment="1" applyProtection="1">
      <alignment vertical="center"/>
      <protection locked="0"/>
    </xf>
    <xf numFmtId="0" fontId="1" fillId="5" borderId="19" xfId="22" applyFont="1" applyFill="1" applyBorder="1"/>
    <xf numFmtId="0" fontId="41" fillId="159" borderId="0" xfId="22" applyFill="1" applyAlignment="1">
      <alignment horizontal="center" vertical="center"/>
    </xf>
    <xf numFmtId="0" fontId="134" fillId="14" borderId="0" xfId="10" applyFont="1" applyFill="1" applyAlignment="1" applyProtection="1">
      <alignment horizontal="right" vertical="center"/>
      <protection locked="0"/>
    </xf>
    <xf numFmtId="164" fontId="41" fillId="159" borderId="0" xfId="22" applyNumberFormat="1" applyFill="1" applyAlignment="1">
      <alignment horizontal="center" vertical="center"/>
    </xf>
    <xf numFmtId="0" fontId="8" fillId="5" borderId="0" xfId="22" applyFont="1" applyFill="1"/>
    <xf numFmtId="0" fontId="5" fillId="5" borderId="0" xfId="5" applyFont="1" applyFill="1" applyAlignment="1">
      <alignment horizontal="left" vertical="center"/>
    </xf>
    <xf numFmtId="0" fontId="19" fillId="5" borderId="0" xfId="22" applyFont="1" applyFill="1" applyAlignment="1">
      <alignment vertical="center"/>
    </xf>
    <xf numFmtId="0" fontId="266" fillId="5" borderId="0" xfId="31" applyFont="1" applyFill="1" applyBorder="1" applyAlignment="1">
      <alignment horizontal="center" vertical="center"/>
    </xf>
    <xf numFmtId="166" fontId="22" fillId="5" borderId="0" xfId="18" applyNumberFormat="1" applyFont="1" applyFill="1" applyAlignment="1" applyProtection="1">
      <alignment horizontal="center" vertical="center"/>
      <protection locked="0"/>
    </xf>
    <xf numFmtId="0" fontId="37" fillId="5" borderId="0" xfId="5" applyFont="1" applyFill="1" applyAlignment="1">
      <alignment horizontal="right" vertical="center"/>
    </xf>
    <xf numFmtId="164" fontId="54" fillId="160" borderId="0" xfId="10" applyNumberFormat="1" applyFont="1" applyFill="1" applyAlignment="1" applyProtection="1">
      <alignment horizontal="center" vertical="center"/>
      <protection locked="0"/>
    </xf>
    <xf numFmtId="0" fontId="270" fillId="11" borderId="0" xfId="10" applyFont="1" applyFill="1" applyAlignment="1" applyProtection="1">
      <alignment horizontal="left" vertical="center"/>
      <protection locked="0"/>
    </xf>
    <xf numFmtId="164" fontId="234" fillId="14" borderId="0" xfId="10" applyNumberFormat="1" applyFont="1" applyFill="1" applyAlignment="1" applyProtection="1">
      <alignment horizontal="right" vertical="center"/>
      <protection locked="0"/>
    </xf>
    <xf numFmtId="0" fontId="277" fillId="5" borderId="19" xfId="22" applyFont="1" applyFill="1" applyBorder="1" applyAlignment="1">
      <alignment horizontal="left" vertical="center"/>
    </xf>
    <xf numFmtId="0" fontId="270" fillId="14" borderId="0" xfId="10" applyFont="1" applyFill="1" applyAlignment="1" applyProtection="1">
      <alignment horizontal="right" vertical="center"/>
      <protection locked="0"/>
    </xf>
    <xf numFmtId="172" fontId="52" fillId="161" borderId="0" xfId="18" applyNumberFormat="1" applyFont="1" applyFill="1" applyAlignment="1" applyProtection="1">
      <alignment horizontal="center" vertical="center"/>
      <protection locked="0"/>
    </xf>
    <xf numFmtId="0" fontId="270" fillId="14" borderId="0" xfId="10" applyFont="1" applyFill="1" applyAlignment="1" applyProtection="1">
      <alignment horizontal="center" vertical="center"/>
      <protection locked="0"/>
    </xf>
    <xf numFmtId="0" fontId="208" fillId="5" borderId="0" xfId="10" applyFont="1" applyFill="1" applyAlignment="1" applyProtection="1">
      <alignment horizontal="right" vertical="center"/>
      <protection locked="0"/>
    </xf>
    <xf numFmtId="164" fontId="52" fillId="11" borderId="0" xfId="10" applyNumberFormat="1" applyFont="1" applyFill="1" applyAlignment="1" applyProtection="1">
      <alignment horizontal="center" vertical="center"/>
      <protection locked="0"/>
    </xf>
    <xf numFmtId="0" fontId="17" fillId="0" borderId="0" xfId="22" applyFont="1" applyAlignment="1">
      <alignment vertical="center"/>
    </xf>
    <xf numFmtId="0" fontId="277" fillId="5" borderId="19" xfId="1" applyFont="1" applyFill="1" applyBorder="1" applyAlignment="1">
      <alignment horizontal="left" vertical="center"/>
    </xf>
    <xf numFmtId="0" fontId="37" fillId="5" borderId="0" xfId="10" applyFont="1" applyFill="1" applyAlignment="1" applyProtection="1">
      <alignment horizontal="right" vertical="center"/>
      <protection locked="0"/>
    </xf>
    <xf numFmtId="1" fontId="54" fillId="162" borderId="0" xfId="1" applyNumberFormat="1" applyFont="1" applyFill="1" applyAlignment="1">
      <alignment horizontal="center" vertical="center"/>
    </xf>
    <xf numFmtId="189" fontId="23" fillId="163" borderId="0" xfId="1" applyNumberFormat="1" applyFont="1" applyFill="1" applyAlignment="1">
      <alignment vertical="center"/>
    </xf>
    <xf numFmtId="0" fontId="1" fillId="0" borderId="19" xfId="22" applyFont="1" applyBorder="1"/>
    <xf numFmtId="0" fontId="21" fillId="5" borderId="0" xfId="5" applyFont="1" applyFill="1" applyAlignment="1">
      <alignment horizontal="right" vertical="center"/>
    </xf>
    <xf numFmtId="211" fontId="21" fillId="14" borderId="0" xfId="10" applyNumberFormat="1" applyFont="1" applyFill="1" applyAlignment="1" applyProtection="1">
      <alignment horizontal="center" vertical="center"/>
      <protection locked="0"/>
    </xf>
    <xf numFmtId="0" fontId="278" fillId="5" borderId="0" xfId="22" applyFont="1" applyFill="1" applyAlignment="1">
      <alignment vertical="center"/>
    </xf>
    <xf numFmtId="211" fontId="53" fillId="14" borderId="0" xfId="10" applyNumberFormat="1" applyFont="1" applyFill="1" applyAlignment="1" applyProtection="1">
      <alignment horizontal="right" vertical="center"/>
      <protection locked="0"/>
    </xf>
    <xf numFmtId="0" fontId="254" fillId="5" borderId="19" xfId="1" applyFont="1" applyFill="1" applyBorder="1" applyAlignment="1">
      <alignment horizontal="left" vertical="center"/>
    </xf>
    <xf numFmtId="0" fontId="8" fillId="5" borderId="0" xfId="5" applyFont="1" applyFill="1" applyAlignment="1">
      <alignment horizontal="right" vertical="center"/>
    </xf>
    <xf numFmtId="0" fontId="32" fillId="5" borderId="0" xfId="3" applyFont="1" applyFill="1" applyAlignment="1">
      <alignment horizontal="center" vertical="center"/>
    </xf>
    <xf numFmtId="0" fontId="8" fillId="8" borderId="0" xfId="1" applyFont="1" applyFill="1" applyAlignment="1">
      <alignment horizontal="right" vertical="center"/>
    </xf>
    <xf numFmtId="168" fontId="8" fillId="14" borderId="0" xfId="10" applyNumberFormat="1" applyFont="1" applyFill="1" applyAlignment="1" applyProtection="1">
      <alignment horizontal="center" vertical="center"/>
      <protection locked="0"/>
    </xf>
    <xf numFmtId="0" fontId="8" fillId="5" borderId="0" xfId="1" applyFont="1" applyFill="1" applyAlignment="1">
      <alignment horizontal="right" vertical="center"/>
    </xf>
    <xf numFmtId="0" fontId="21" fillId="161" borderId="0" xfId="1" applyFont="1" applyFill="1" applyAlignment="1">
      <alignment vertical="center"/>
    </xf>
    <xf numFmtId="0" fontId="54" fillId="161" borderId="0" xfId="1" applyFont="1" applyFill="1" applyAlignment="1">
      <alignment vertical="center"/>
    </xf>
    <xf numFmtId="0" fontId="54" fillId="161" borderId="19" xfId="1" applyFont="1" applyFill="1" applyBorder="1" applyAlignment="1">
      <alignment vertical="center"/>
    </xf>
    <xf numFmtId="0" fontId="35" fillId="5" borderId="0" xfId="29" applyFont="1" applyFill="1" applyAlignment="1">
      <alignment horizontal="left" vertical="center"/>
    </xf>
    <xf numFmtId="0" fontId="134" fillId="14" borderId="0" xfId="10" applyFont="1" applyFill="1" applyAlignment="1" applyProtection="1">
      <alignment horizontal="left" vertical="center"/>
      <protection locked="0"/>
    </xf>
    <xf numFmtId="0" fontId="279" fillId="14" borderId="0" xfId="10" applyFont="1" applyFill="1" applyAlignment="1" applyProtection="1">
      <alignment horizontal="left" vertical="center"/>
      <protection locked="0"/>
    </xf>
    <xf numFmtId="0" fontId="47" fillId="5" borderId="0" xfId="5" applyFont="1" applyFill="1" applyAlignment="1">
      <alignment horizontal="left" vertical="center"/>
    </xf>
    <xf numFmtId="0" fontId="47" fillId="14" borderId="0" xfId="10" applyFont="1" applyFill="1" applyAlignment="1" applyProtection="1">
      <alignment horizontal="left" vertical="center"/>
      <protection locked="0"/>
    </xf>
    <xf numFmtId="0" fontId="280" fillId="5" borderId="0" xfId="10" applyFont="1" applyFill="1" applyAlignment="1" applyProtection="1">
      <alignment horizontal="left" vertical="center"/>
      <protection locked="0"/>
    </xf>
    <xf numFmtId="0" fontId="271" fillId="11" borderId="0" xfId="10" applyFont="1" applyFill="1" applyAlignment="1" applyProtection="1">
      <alignment horizontal="left" vertical="center"/>
      <protection locked="0"/>
    </xf>
    <xf numFmtId="0" fontId="37" fillId="5" borderId="0" xfId="10" applyFont="1" applyFill="1" applyAlignment="1" applyProtection="1">
      <alignment horizontal="left" vertical="center"/>
      <protection locked="0"/>
    </xf>
    <xf numFmtId="0" fontId="5" fillId="14" borderId="0" xfId="10" applyFont="1" applyFill="1" applyAlignment="1" applyProtection="1">
      <alignment horizontal="right" vertical="center"/>
      <protection locked="0"/>
    </xf>
    <xf numFmtId="0" fontId="33" fillId="5" borderId="0" xfId="22" applyFont="1" applyFill="1" applyAlignment="1">
      <alignment horizontal="left" vertical="center"/>
    </xf>
    <xf numFmtId="0" fontId="52" fillId="5" borderId="19" xfId="1" applyFont="1" applyFill="1" applyBorder="1" applyAlignment="1">
      <alignment horizontal="center" vertical="center"/>
    </xf>
    <xf numFmtId="0" fontId="32" fillId="5" borderId="0" xfId="1" applyFont="1" applyFill="1" applyAlignment="1">
      <alignment horizontal="center" vertical="center"/>
    </xf>
    <xf numFmtId="0" fontId="62" fillId="5" borderId="0" xfId="47" applyFont="1" applyFill="1" applyAlignment="1">
      <alignment horizontal="left" vertical="center"/>
    </xf>
    <xf numFmtId="0" fontId="61" fillId="5" borderId="0" xfId="22" applyFont="1" applyFill="1" applyAlignment="1">
      <alignment horizontal="left" vertical="center"/>
    </xf>
    <xf numFmtId="0" fontId="72" fillId="164" borderId="57" xfId="18" applyFont="1" applyFill="1" applyBorder="1" applyAlignment="1">
      <alignment vertical="center"/>
    </xf>
    <xf numFmtId="0" fontId="2" fillId="164" borderId="136" xfId="18" applyFont="1" applyFill="1" applyBorder="1" applyAlignment="1">
      <alignment horizontal="right" vertical="center"/>
    </xf>
    <xf numFmtId="0" fontId="61" fillId="5" borderId="0" xfId="22" applyFont="1" applyFill="1" applyAlignment="1">
      <alignment horizontal="center"/>
    </xf>
    <xf numFmtId="0" fontId="3" fillId="164" borderId="0" xfId="22" applyFont="1" applyFill="1"/>
    <xf numFmtId="0" fontId="3" fillId="164" borderId="0" xfId="22" applyFont="1" applyFill="1" applyAlignment="1">
      <alignment horizontal="right" vertical="center"/>
    </xf>
    <xf numFmtId="0" fontId="69" fillId="164" borderId="0" xfId="22" applyFont="1" applyFill="1" applyAlignment="1">
      <alignment horizontal="right" vertical="center"/>
    </xf>
    <xf numFmtId="0" fontId="69" fillId="164" borderId="0" xfId="22" applyFont="1" applyFill="1" applyAlignment="1">
      <alignment horizontal="left" vertical="center"/>
    </xf>
    <xf numFmtId="0" fontId="3" fillId="164" borderId="19" xfId="22" applyFont="1" applyFill="1" applyBorder="1"/>
    <xf numFmtId="0" fontId="44" fillId="5" borderId="0" xfId="1" applyFont="1" applyFill="1" applyAlignment="1">
      <alignment horizontal="center" vertical="center"/>
    </xf>
    <xf numFmtId="0" fontId="2" fillId="164" borderId="0" xfId="22" applyFont="1" applyFill="1" applyAlignment="1">
      <alignment horizontal="center" vertical="center"/>
    </xf>
    <xf numFmtId="1" fontId="2" fillId="53" borderId="0" xfId="3" applyNumberFormat="1" applyFont="1" applyFill="1" applyAlignment="1">
      <alignment horizontal="center" vertical="center"/>
    </xf>
    <xf numFmtId="0" fontId="14" fillId="53" borderId="39" xfId="5" applyFont="1" applyFill="1" applyBorder="1" applyAlignment="1">
      <alignment horizontal="left" vertical="center"/>
    </xf>
    <xf numFmtId="0" fontId="69" fillId="53" borderId="39" xfId="5" applyFont="1" applyFill="1" applyBorder="1" applyAlignment="1">
      <alignment horizontal="right" vertical="center"/>
    </xf>
    <xf numFmtId="1" fontId="69" fillId="53" borderId="39" xfId="3" applyNumberFormat="1" applyFont="1" applyFill="1" applyBorder="1" applyAlignment="1">
      <alignment horizontal="right" vertical="center"/>
    </xf>
    <xf numFmtId="195" fontId="69" fillId="53" borderId="39" xfId="22" applyNumberFormat="1" applyFont="1" applyFill="1" applyBorder="1" applyAlignment="1">
      <alignment horizontal="center" vertical="center"/>
    </xf>
    <xf numFmtId="0" fontId="14" fillId="53" borderId="39" xfId="22" applyFont="1" applyFill="1" applyBorder="1" applyAlignment="1">
      <alignment horizontal="right" vertical="center"/>
    </xf>
    <xf numFmtId="164" fontId="14" fillId="53" borderId="38" xfId="22" applyNumberFormat="1" applyFont="1" applyFill="1" applyBorder="1" applyAlignment="1">
      <alignment horizontal="left" vertical="center"/>
    </xf>
    <xf numFmtId="195" fontId="2" fillId="53" borderId="0" xfId="22" applyNumberFormat="1" applyFont="1" applyFill="1" applyAlignment="1">
      <alignment horizontal="center" vertical="center"/>
    </xf>
    <xf numFmtId="0" fontId="69" fillId="53" borderId="134" xfId="1" applyFont="1" applyFill="1" applyBorder="1" applyAlignment="1">
      <alignment horizontal="center" vertical="center" wrapText="1"/>
    </xf>
    <xf numFmtId="0" fontId="181" fillId="14" borderId="0" xfId="10" applyFont="1" applyFill="1" applyAlignment="1" applyProtection="1">
      <alignment vertical="center"/>
      <protection locked="0"/>
    </xf>
    <xf numFmtId="0" fontId="3" fillId="53" borderId="0" xfId="22" applyFont="1" applyFill="1" applyAlignment="1">
      <alignment horizontal="center" vertical="center"/>
    </xf>
    <xf numFmtId="164" fontId="3" fillId="53" borderId="0" xfId="22" applyNumberFormat="1" applyFont="1" applyFill="1" applyAlignment="1">
      <alignment horizontal="center" vertical="center"/>
    </xf>
    <xf numFmtId="0" fontId="1" fillId="0" borderId="0" xfId="22" applyFont="1" applyAlignment="1">
      <alignment horizontal="center"/>
    </xf>
    <xf numFmtId="164" fontId="54" fillId="11" borderId="0" xfId="10" applyNumberFormat="1" applyFont="1" applyFill="1" applyAlignment="1" applyProtection="1">
      <alignment horizontal="center" vertical="center"/>
      <protection locked="0"/>
    </xf>
    <xf numFmtId="0" fontId="15" fillId="5" borderId="0" xfId="8" applyFill="1" applyAlignment="1">
      <alignment horizontal="center" vertical="center"/>
    </xf>
    <xf numFmtId="0" fontId="47" fillId="14" borderId="0" xfId="10" applyFont="1" applyFill="1" applyAlignment="1" applyProtection="1">
      <alignment horizontal="right" vertical="center"/>
      <protection locked="0"/>
    </xf>
    <xf numFmtId="0" fontId="29" fillId="11" borderId="0" xfId="10" applyFont="1" applyFill="1" applyAlignment="1" applyProtection="1">
      <alignment horizontal="center" vertical="center"/>
      <protection locked="0"/>
    </xf>
    <xf numFmtId="0" fontId="254" fillId="5" borderId="0" xfId="22" applyFont="1" applyFill="1" applyAlignment="1">
      <alignment horizontal="right" vertical="top"/>
    </xf>
    <xf numFmtId="0" fontId="254" fillId="5" borderId="19" xfId="22" applyFont="1" applyFill="1" applyBorder="1" applyAlignment="1">
      <alignment horizontal="left" vertical="top"/>
    </xf>
    <xf numFmtId="0" fontId="254" fillId="5" borderId="0" xfId="22" applyFont="1" applyFill="1" applyAlignment="1">
      <alignment horizontal="center" vertical="top"/>
    </xf>
    <xf numFmtId="164" fontId="50" fillId="11" borderId="0" xfId="10" applyNumberFormat="1" applyFont="1" applyFill="1" applyAlignment="1" applyProtection="1">
      <alignment horizontal="center" vertical="center"/>
      <protection locked="0"/>
    </xf>
    <xf numFmtId="0" fontId="1" fillId="5" borderId="0" xfId="22" quotePrefix="1" applyFont="1" applyFill="1" applyAlignment="1">
      <alignment vertical="center"/>
    </xf>
    <xf numFmtId="1" fontId="54" fillId="165" borderId="0" xfId="1" applyNumberFormat="1" applyFont="1" applyFill="1" applyAlignment="1">
      <alignment horizontal="center" vertical="center"/>
    </xf>
    <xf numFmtId="189" fontId="254" fillId="163" borderId="0" xfId="1" applyNumberFormat="1" applyFont="1" applyFill="1" applyAlignment="1">
      <alignment vertical="center"/>
    </xf>
    <xf numFmtId="0" fontId="277" fillId="5" borderId="0" xfId="1" applyFont="1" applyFill="1" applyAlignment="1">
      <alignment horizontal="center" vertical="center"/>
    </xf>
    <xf numFmtId="0" fontId="52" fillId="5" borderId="0" xfId="1" applyFont="1" applyFill="1" applyAlignment="1">
      <alignment horizontal="right" vertical="center"/>
    </xf>
    <xf numFmtId="0" fontId="196" fillId="167" borderId="57" xfId="18" applyFont="1" applyFill="1" applyBorder="1" applyAlignment="1">
      <alignment vertical="center"/>
    </xf>
    <xf numFmtId="0" fontId="104" fillId="167" borderId="136" xfId="18" applyFont="1" applyFill="1" applyBorder="1" applyAlignment="1">
      <alignment horizontal="right" vertical="center"/>
    </xf>
    <xf numFmtId="0" fontId="1" fillId="167" borderId="0" xfId="22" applyFont="1" applyFill="1"/>
    <xf numFmtId="0" fontId="1" fillId="167" borderId="0" xfId="22" applyFont="1" applyFill="1" applyAlignment="1">
      <alignment horizontal="right" vertical="center"/>
    </xf>
    <xf numFmtId="0" fontId="25" fillId="167" borderId="0" xfId="22" applyFont="1" applyFill="1" applyAlignment="1">
      <alignment horizontal="right" vertical="center"/>
    </xf>
    <xf numFmtId="0" fontId="25" fillId="167" borderId="0" xfId="22" applyFont="1" applyFill="1" applyAlignment="1">
      <alignment horizontal="left" vertical="center"/>
    </xf>
    <xf numFmtId="0" fontId="25" fillId="167" borderId="19" xfId="22" applyFont="1" applyFill="1" applyBorder="1"/>
    <xf numFmtId="0" fontId="10" fillId="159" borderId="0" xfId="5" applyFont="1" applyFill="1" applyAlignment="1">
      <alignment horizontal="left" vertical="center"/>
    </xf>
    <xf numFmtId="0" fontId="10" fillId="159" borderId="0" xfId="5" applyFont="1" applyFill="1" applyAlignment="1">
      <alignment horizontal="right" vertical="center"/>
    </xf>
    <xf numFmtId="0" fontId="32" fillId="159" borderId="0" xfId="3" applyFont="1" applyFill="1" applyAlignment="1">
      <alignment horizontal="center" vertical="center"/>
    </xf>
    <xf numFmtId="0" fontId="32" fillId="159" borderId="0" xfId="10" applyFont="1" applyFill="1" applyAlignment="1" applyProtection="1">
      <alignment horizontal="left" vertical="center"/>
      <protection locked="0"/>
    </xf>
    <xf numFmtId="0" fontId="0" fillId="159" borderId="0" xfId="0" applyFill="1"/>
    <xf numFmtId="0" fontId="0" fillId="159" borderId="19" xfId="0" applyFill="1" applyBorder="1"/>
    <xf numFmtId="0" fontId="32" fillId="159" borderId="0" xfId="1" applyFont="1" applyFill="1" applyAlignment="1">
      <alignment horizontal="right" vertical="center"/>
    </xf>
    <xf numFmtId="212" fontId="32" fillId="159" borderId="0" xfId="3" applyNumberFormat="1" applyFont="1" applyFill="1" applyAlignment="1">
      <alignment horizontal="center" vertical="center"/>
    </xf>
    <xf numFmtId="0" fontId="74" fillId="159" borderId="0" xfId="0" applyFont="1" applyFill="1" applyAlignment="1">
      <alignment vertical="center"/>
    </xf>
    <xf numFmtId="0" fontId="74" fillId="159" borderId="19" xfId="0" applyFont="1" applyFill="1" applyBorder="1" applyAlignment="1">
      <alignment vertical="center"/>
    </xf>
    <xf numFmtId="0" fontId="0" fillId="159" borderId="39" xfId="0" applyFill="1" applyBorder="1" applyAlignment="1">
      <alignment horizontal="right" vertical="center"/>
    </xf>
    <xf numFmtId="0" fontId="0" fillId="159" borderId="39" xfId="0" applyFill="1" applyBorder="1" applyAlignment="1">
      <alignment horizontal="center" vertical="center"/>
    </xf>
    <xf numFmtId="0" fontId="281" fillId="159" borderId="39" xfId="0" applyFont="1" applyFill="1" applyBorder="1" applyAlignment="1">
      <alignment horizontal="right" vertical="center"/>
    </xf>
    <xf numFmtId="166" fontId="8" fillId="168" borderId="39" xfId="10" applyNumberFormat="1" applyFont="1" applyFill="1" applyBorder="1" applyAlignment="1" applyProtection="1">
      <alignment horizontal="center" vertical="center"/>
      <protection locked="0"/>
    </xf>
    <xf numFmtId="166" fontId="8" fillId="168" borderId="38" xfId="10" applyNumberFormat="1" applyFont="1" applyFill="1" applyBorder="1" applyAlignment="1" applyProtection="1">
      <alignment horizontal="center" vertical="center"/>
      <protection locked="0"/>
    </xf>
    <xf numFmtId="0" fontId="276" fillId="7" borderId="0" xfId="10" applyFont="1" applyFill="1" applyAlignment="1" applyProtection="1">
      <alignment vertical="center"/>
      <protection locked="0"/>
    </xf>
    <xf numFmtId="0" fontId="276" fillId="5" borderId="19" xfId="10" applyFont="1" applyFill="1" applyBorder="1" applyAlignment="1" applyProtection="1">
      <alignment vertical="center"/>
      <protection locked="0"/>
    </xf>
    <xf numFmtId="0" fontId="282" fillId="5" borderId="0" xfId="0" applyFont="1" applyFill="1" applyAlignment="1">
      <alignment horizontal="right" vertical="center"/>
    </xf>
    <xf numFmtId="0" fontId="283" fillId="11" borderId="0" xfId="10" applyFont="1" applyFill="1" applyAlignment="1" applyProtection="1">
      <alignment horizontal="center" vertical="center" wrapText="1"/>
      <protection locked="0"/>
    </xf>
    <xf numFmtId="0" fontId="284" fillId="5" borderId="0" xfId="10" applyFont="1" applyFill="1" applyAlignment="1" applyProtection="1">
      <alignment horizontal="left" vertical="center"/>
      <protection locked="0"/>
    </xf>
    <xf numFmtId="0" fontId="276" fillId="5" borderId="19" xfId="10" applyFont="1" applyFill="1" applyBorder="1" applyAlignment="1" applyProtection="1">
      <alignment horizontal="center" vertical="center"/>
      <protection locked="0"/>
    </xf>
    <xf numFmtId="1" fontId="54" fillId="11" borderId="0" xfId="10" applyNumberFormat="1" applyFont="1" applyFill="1" applyAlignment="1" applyProtection="1">
      <alignment horizontal="center" vertical="center"/>
      <protection locked="0"/>
    </xf>
    <xf numFmtId="0" fontId="252" fillId="5" borderId="0" xfId="0" applyFont="1" applyFill="1" applyAlignment="1">
      <alignment horizontal="right" vertical="center"/>
    </xf>
    <xf numFmtId="0" fontId="277" fillId="5" borderId="0" xfId="1" applyFont="1" applyFill="1" applyAlignment="1">
      <alignment horizontal="left" vertical="center"/>
    </xf>
    <xf numFmtId="0" fontId="285" fillId="14" borderId="0" xfId="10" applyFont="1" applyFill="1" applyAlignment="1" applyProtection="1">
      <alignment horizontal="right" vertical="center"/>
      <protection locked="0"/>
    </xf>
    <xf numFmtId="0" fontId="286" fillId="5" borderId="0" xfId="10" applyFont="1" applyFill="1" applyAlignment="1" applyProtection="1">
      <alignment horizontal="right" vertical="center"/>
      <protection locked="0"/>
    </xf>
    <xf numFmtId="0" fontId="251" fillId="169" borderId="0" xfId="3" applyFont="1" applyFill="1" applyAlignment="1">
      <alignment horizontal="center" vertical="center"/>
    </xf>
    <xf numFmtId="189" fontId="287" fillId="163" borderId="0" xfId="1" applyNumberFormat="1" applyFont="1" applyFill="1" applyAlignment="1">
      <alignment vertical="center"/>
    </xf>
    <xf numFmtId="168" fontId="54" fillId="11" borderId="0" xfId="10" applyNumberFormat="1" applyFont="1" applyFill="1" applyAlignment="1" applyProtection="1">
      <alignment horizontal="center" vertical="center"/>
      <protection locked="0"/>
    </xf>
    <xf numFmtId="164" fontId="8" fillId="14" borderId="0" xfId="10" applyNumberFormat="1" applyFont="1" applyFill="1" applyAlignment="1" applyProtection="1">
      <alignment horizontal="center" vertical="center"/>
      <protection locked="0"/>
    </xf>
    <xf numFmtId="168" fontId="54" fillId="14" borderId="0" xfId="10" applyNumberFormat="1" applyFont="1" applyFill="1" applyAlignment="1" applyProtection="1">
      <alignment horizontal="center" vertical="center"/>
      <protection locked="0"/>
    </xf>
    <xf numFmtId="0" fontId="33" fillId="5" borderId="0" xfId="0" applyFont="1" applyFill="1" applyAlignment="1">
      <alignment horizontal="left" vertical="center"/>
    </xf>
    <xf numFmtId="166" fontId="8" fillId="14" borderId="0" xfId="10" applyNumberFormat="1" applyFont="1" applyFill="1" applyAlignment="1" applyProtection="1">
      <alignment horizontal="center" vertical="center"/>
      <protection locked="0"/>
    </xf>
    <xf numFmtId="0" fontId="281" fillId="5" borderId="0" xfId="1" applyFont="1" applyFill="1" applyAlignment="1">
      <alignment horizontal="left" vertical="center"/>
    </xf>
    <xf numFmtId="0" fontId="286" fillId="5" borderId="0" xfId="10" applyFont="1" applyFill="1" applyAlignment="1" applyProtection="1">
      <alignment horizontal="left" vertical="center"/>
      <protection locked="0"/>
    </xf>
    <xf numFmtId="0" fontId="33" fillId="5" borderId="0" xfId="22" applyFont="1" applyFill="1" applyAlignment="1">
      <alignment horizontal="right" vertical="center"/>
    </xf>
    <xf numFmtId="0" fontId="52" fillId="5" borderId="0" xfId="1" applyFont="1" applyFill="1" applyAlignment="1">
      <alignment horizontal="left" vertical="center"/>
    </xf>
    <xf numFmtId="0" fontId="23" fillId="91" borderId="203" xfId="3" applyFont="1" applyFill="1" applyBorder="1" applyAlignment="1" applyProtection="1">
      <alignment horizontal="centerContinuous" vertical="center"/>
      <protection locked="0"/>
    </xf>
    <xf numFmtId="0" fontId="23" fillId="91" borderId="204" xfId="3" applyFont="1" applyFill="1" applyBorder="1" applyAlignment="1" applyProtection="1">
      <alignment horizontal="centerContinuous" vertical="center"/>
      <protection locked="0"/>
    </xf>
    <xf numFmtId="0" fontId="23" fillId="170" borderId="204" xfId="3" applyFont="1" applyFill="1" applyBorder="1" applyAlignment="1" applyProtection="1">
      <alignment horizontal="centerContinuous" vertical="center"/>
      <protection locked="0"/>
    </xf>
    <xf numFmtId="0" fontId="23" fillId="91" borderId="205" xfId="3" applyFont="1" applyFill="1" applyBorder="1" applyAlignment="1" applyProtection="1">
      <alignment horizontal="right" vertical="center"/>
      <protection locked="0"/>
    </xf>
    <xf numFmtId="0" fontId="8" fillId="5" borderId="0" xfId="47" applyFont="1" applyFill="1" applyAlignment="1">
      <alignment vertical="center"/>
    </xf>
    <xf numFmtId="0" fontId="1" fillId="2" borderId="167" xfId="52" applyFill="1" applyBorder="1" applyAlignment="1">
      <alignment horizontal="center" vertical="center"/>
    </xf>
    <xf numFmtId="0" fontId="38" fillId="5" borderId="39" xfId="1" applyFont="1" applyFill="1" applyBorder="1" applyAlignment="1">
      <alignment horizontal="left" vertical="center"/>
    </xf>
    <xf numFmtId="0" fontId="15" fillId="5" borderId="134" xfId="8" applyFill="1" applyBorder="1" applyAlignment="1">
      <alignment vertical="center"/>
    </xf>
    <xf numFmtId="0" fontId="15" fillId="5" borderId="155" xfId="8" applyFill="1" applyBorder="1" applyAlignment="1">
      <alignment vertical="center"/>
    </xf>
    <xf numFmtId="0" fontId="161" fillId="5" borderId="0" xfId="52" applyFont="1" applyFill="1" applyAlignment="1" applyProtection="1">
      <alignment horizontal="left" vertical="center"/>
      <protection locked="0"/>
    </xf>
    <xf numFmtId="0" fontId="161" fillId="5" borderId="7" xfId="52" applyFont="1" applyFill="1" applyBorder="1" applyAlignment="1" applyProtection="1">
      <alignment horizontal="right" vertical="center"/>
      <protection locked="0"/>
    </xf>
    <xf numFmtId="176" fontId="288" fillId="75" borderId="5" xfId="52" applyNumberFormat="1" applyFont="1" applyFill="1" applyBorder="1" applyAlignment="1" applyProtection="1">
      <alignment horizontal="center" vertical="center"/>
      <protection locked="0"/>
    </xf>
    <xf numFmtId="0" fontId="8" fillId="5" borderId="0" xfId="1" applyFont="1" applyFill="1" applyProtection="1">
      <protection hidden="1"/>
    </xf>
    <xf numFmtId="0" fontId="161" fillId="5" borderId="0" xfId="52" applyFont="1" applyFill="1" applyAlignment="1" applyProtection="1">
      <alignment horizontal="right" vertical="center"/>
      <protection locked="0"/>
    </xf>
    <xf numFmtId="0" fontId="163" fillId="5" borderId="0" xfId="52" applyFont="1" applyFill="1" applyAlignment="1" applyProtection="1">
      <alignment horizontal="right" vertical="center"/>
      <protection locked="0"/>
    </xf>
    <xf numFmtId="176" fontId="289" fillId="75" borderId="19" xfId="52" applyNumberFormat="1" applyFont="1" applyFill="1" applyBorder="1" applyAlignment="1" applyProtection="1">
      <alignment horizontal="center" vertical="center"/>
      <protection locked="0"/>
    </xf>
    <xf numFmtId="0" fontId="86" fillId="5" borderId="0" xfId="52" applyFont="1" applyFill="1" applyAlignment="1" applyProtection="1">
      <alignment horizontal="left" vertical="center"/>
      <protection locked="0"/>
    </xf>
    <xf numFmtId="0" fontId="86" fillId="5" borderId="0" xfId="52" applyFont="1" applyFill="1" applyAlignment="1" applyProtection="1">
      <alignment horizontal="right" vertical="center"/>
      <protection locked="0"/>
    </xf>
    <xf numFmtId="203" fontId="289" fillId="75" borderId="5" xfId="52" applyNumberFormat="1" applyFont="1" applyFill="1" applyBorder="1" applyAlignment="1" applyProtection="1">
      <alignment horizontal="center" vertical="center"/>
      <protection locked="0"/>
    </xf>
    <xf numFmtId="176" fontId="289" fillId="75" borderId="5" xfId="52" applyNumberFormat="1" applyFont="1" applyFill="1" applyBorder="1" applyAlignment="1" applyProtection="1">
      <alignment horizontal="center" vertical="center"/>
      <protection locked="0"/>
    </xf>
    <xf numFmtId="176" fontId="288" fillId="7" borderId="19" xfId="52" applyNumberFormat="1" applyFont="1" applyFill="1" applyBorder="1" applyAlignment="1" applyProtection="1">
      <alignment horizontal="center" vertical="center"/>
      <protection locked="0"/>
    </xf>
    <xf numFmtId="0" fontId="10" fillId="5" borderId="0" xfId="52" applyFont="1" applyFill="1" applyAlignment="1" applyProtection="1">
      <alignment horizontal="left" vertical="center"/>
      <protection locked="0"/>
    </xf>
    <xf numFmtId="0" fontId="10" fillId="5" borderId="0" xfId="52" applyFont="1" applyFill="1" applyAlignment="1" applyProtection="1">
      <alignment horizontal="right" vertical="center"/>
      <protection locked="0"/>
    </xf>
    <xf numFmtId="176" fontId="21" fillId="5" borderId="5" xfId="52" applyNumberFormat="1" applyFont="1" applyFill="1" applyBorder="1" applyAlignment="1" applyProtection="1">
      <alignment horizontal="center" vertical="center"/>
      <protection locked="0"/>
    </xf>
    <xf numFmtId="0" fontId="8" fillId="5" borderId="0" xfId="52" applyFont="1" applyFill="1" applyAlignment="1" applyProtection="1">
      <alignment horizontal="right" vertical="center"/>
      <protection locked="0"/>
    </xf>
    <xf numFmtId="176" fontId="21" fillId="5" borderId="19" xfId="52" applyNumberFormat="1" applyFont="1" applyFill="1" applyBorder="1" applyAlignment="1" applyProtection="1">
      <alignment horizontal="center" vertical="center"/>
      <protection locked="0"/>
    </xf>
    <xf numFmtId="0" fontId="1" fillId="5" borderId="0" xfId="0" applyFont="1" applyFill="1" applyAlignment="1">
      <alignment vertical="center"/>
    </xf>
    <xf numFmtId="0" fontId="8" fillId="5" borderId="39" xfId="52" applyFont="1" applyFill="1" applyBorder="1" applyAlignment="1" applyProtection="1">
      <alignment horizontal="left" vertical="center"/>
      <protection locked="0"/>
    </xf>
    <xf numFmtId="0" fontId="21" fillId="5" borderId="0" xfId="52" applyFont="1" applyFill="1" applyAlignment="1" applyProtection="1">
      <alignment horizontal="right" vertical="center"/>
      <protection locked="0"/>
    </xf>
    <xf numFmtId="203" fontId="21" fillId="5" borderId="5" xfId="52" applyNumberFormat="1" applyFont="1" applyFill="1" applyBorder="1" applyAlignment="1" applyProtection="1">
      <alignment horizontal="center" vertical="center"/>
      <protection locked="0"/>
    </xf>
    <xf numFmtId="203" fontId="21" fillId="5" borderId="19" xfId="52" applyNumberFormat="1" applyFont="1" applyFill="1" applyBorder="1" applyAlignment="1" applyProtection="1">
      <alignment horizontal="center" vertical="center"/>
      <protection locked="0"/>
    </xf>
    <xf numFmtId="0" fontId="8" fillId="2" borderId="134" xfId="52" applyFont="1" applyFill="1" applyBorder="1" applyAlignment="1" applyProtection="1">
      <alignment horizontal="left" vertical="center"/>
      <protection locked="0"/>
    </xf>
    <xf numFmtId="0" fontId="8" fillId="2" borderId="134" xfId="52" applyFont="1" applyFill="1" applyBorder="1" applyAlignment="1" applyProtection="1">
      <alignment horizontal="right" vertical="center"/>
      <protection locked="0"/>
    </xf>
    <xf numFmtId="176" fontId="21" fillId="2" borderId="134" xfId="52" applyNumberFormat="1" applyFont="1" applyFill="1" applyBorder="1" applyAlignment="1" applyProtection="1">
      <alignment horizontal="center" vertical="center"/>
      <protection locked="0"/>
    </xf>
    <xf numFmtId="0" fontId="8" fillId="2" borderId="134" xfId="1" applyFont="1" applyFill="1" applyBorder="1" applyProtection="1">
      <protection hidden="1"/>
    </xf>
    <xf numFmtId="0" fontId="21" fillId="2" borderId="134" xfId="52" applyFont="1" applyFill="1" applyBorder="1" applyAlignment="1" applyProtection="1">
      <alignment horizontal="right" vertical="center"/>
      <protection locked="0"/>
    </xf>
    <xf numFmtId="203" fontId="21" fillId="2" borderId="134" xfId="52" applyNumberFormat="1" applyFont="1" applyFill="1" applyBorder="1" applyAlignment="1" applyProtection="1">
      <alignment horizontal="center" vertical="center"/>
      <protection locked="0"/>
    </xf>
    <xf numFmtId="203" fontId="21" fillId="2" borderId="155" xfId="52" applyNumberFormat="1" applyFont="1" applyFill="1" applyBorder="1" applyAlignment="1" applyProtection="1">
      <alignment horizontal="center" vertical="center"/>
      <protection locked="0"/>
    </xf>
    <xf numFmtId="0" fontId="163" fillId="5" borderId="0" xfId="52" applyFont="1" applyFill="1" applyAlignment="1" applyProtection="1">
      <alignment horizontal="left" vertical="center"/>
      <protection locked="0"/>
    </xf>
    <xf numFmtId="172" fontId="290" fillId="75" borderId="5" xfId="52" applyNumberFormat="1" applyFont="1" applyFill="1" applyBorder="1" applyAlignment="1" applyProtection="1">
      <alignment horizontal="center" vertical="center"/>
      <protection locked="0"/>
    </xf>
    <xf numFmtId="0" fontId="21" fillId="5" borderId="11" xfId="52" applyFont="1" applyFill="1" applyBorder="1" applyAlignment="1" applyProtection="1">
      <alignment horizontal="left" vertical="center"/>
      <protection locked="0"/>
    </xf>
    <xf numFmtId="0" fontId="21" fillId="5" borderId="11" xfId="52" applyFont="1" applyFill="1" applyBorder="1" applyAlignment="1" applyProtection="1">
      <alignment horizontal="right" vertical="center"/>
      <protection locked="0"/>
    </xf>
    <xf numFmtId="203" fontId="21" fillId="5" borderId="132" xfId="52" applyNumberFormat="1" applyFont="1" applyFill="1" applyBorder="1" applyAlignment="1" applyProtection="1">
      <alignment horizontal="center" vertical="center"/>
      <protection locked="0"/>
    </xf>
    <xf numFmtId="0" fontId="8" fillId="5" borderId="11" xfId="52" applyFont="1" applyFill="1" applyBorder="1" applyAlignment="1" applyProtection="1">
      <alignment horizontal="right" vertical="center"/>
      <protection locked="0"/>
    </xf>
    <xf numFmtId="176" fontId="21" fillId="5" borderId="132" xfId="52" applyNumberFormat="1" applyFont="1" applyFill="1" applyBorder="1" applyAlignment="1" applyProtection="1">
      <alignment horizontal="center" vertical="center"/>
      <protection locked="0"/>
    </xf>
    <xf numFmtId="203" fontId="21" fillId="5" borderId="98" xfId="52" applyNumberFormat="1" applyFont="1" applyFill="1" applyBorder="1" applyAlignment="1" applyProtection="1">
      <alignment horizontal="center" vertical="center"/>
      <protection locked="0"/>
    </xf>
    <xf numFmtId="0" fontId="23" fillId="43" borderId="207" xfId="3" applyFont="1" applyFill="1" applyBorder="1" applyAlignment="1" applyProtection="1">
      <alignment horizontal="left" vertical="center"/>
      <protection locked="0"/>
    </xf>
    <xf numFmtId="0" fontId="23" fillId="43" borderId="208" xfId="3" applyFont="1" applyFill="1" applyBorder="1" applyAlignment="1" applyProtection="1">
      <alignment horizontal="centerContinuous" vertical="center"/>
      <protection locked="0"/>
    </xf>
    <xf numFmtId="0" fontId="23" fillId="43" borderId="209" xfId="3" applyFont="1" applyFill="1" applyBorder="1" applyAlignment="1" applyProtection="1">
      <alignment horizontal="right" vertical="center"/>
      <protection locked="0"/>
    </xf>
    <xf numFmtId="0" fontId="1" fillId="2" borderId="158" xfId="52" applyFill="1" applyBorder="1" applyAlignment="1">
      <alignment horizontal="center" vertical="center"/>
    </xf>
    <xf numFmtId="0" fontId="1" fillId="0" borderId="158" xfId="0" applyFont="1" applyBorder="1"/>
    <xf numFmtId="0" fontId="1" fillId="5" borderId="158" xfId="0" applyFont="1" applyFill="1" applyBorder="1"/>
    <xf numFmtId="0" fontId="57" fillId="5" borderId="158" xfId="1" applyFont="1" applyFill="1" applyBorder="1" applyAlignment="1">
      <alignment horizontal="center" vertical="center"/>
    </xf>
    <xf numFmtId="0" fontId="57" fillId="5" borderId="113" xfId="1" applyFont="1" applyFill="1" applyBorder="1" applyAlignment="1">
      <alignment horizontal="center" vertical="center"/>
    </xf>
    <xf numFmtId="0" fontId="1" fillId="2" borderId="39" xfId="52" applyFill="1" applyBorder="1" applyAlignment="1">
      <alignment horizontal="center" vertical="center"/>
    </xf>
    <xf numFmtId="0" fontId="292" fillId="56" borderId="158" xfId="52" applyFont="1" applyFill="1" applyBorder="1" applyAlignment="1" applyProtection="1">
      <alignment horizontal="right" vertical="center"/>
      <protection locked="0"/>
    </xf>
    <xf numFmtId="213" fontId="292" fillId="75" borderId="194" xfId="52" applyNumberFormat="1" applyFont="1" applyFill="1" applyBorder="1" applyAlignment="1" applyProtection="1">
      <alignment horizontal="center" vertical="center"/>
      <protection locked="0"/>
    </xf>
    <xf numFmtId="0" fontId="1" fillId="5" borderId="70" xfId="0" applyFont="1" applyFill="1" applyBorder="1"/>
    <xf numFmtId="0" fontId="292" fillId="5" borderId="158" xfId="52" applyFont="1" applyFill="1" applyBorder="1" applyAlignment="1" applyProtection="1">
      <alignment horizontal="right" vertical="center"/>
      <protection locked="0"/>
    </xf>
    <xf numFmtId="0" fontId="57" fillId="5" borderId="70" xfId="1" applyFont="1" applyFill="1" applyBorder="1" applyAlignment="1">
      <alignment horizontal="center" vertical="center"/>
    </xf>
    <xf numFmtId="213" fontId="292" fillId="75" borderId="113" xfId="52" applyNumberFormat="1" applyFont="1" applyFill="1" applyBorder="1" applyAlignment="1" applyProtection="1">
      <alignment horizontal="center" vertical="center"/>
      <protection locked="0"/>
    </xf>
    <xf numFmtId="0" fontId="27" fillId="56" borderId="0" xfId="52" applyFont="1" applyFill="1" applyAlignment="1" applyProtection="1">
      <alignment horizontal="right" vertical="center"/>
      <protection locked="0"/>
    </xf>
    <xf numFmtId="213" fontId="27" fillId="75" borderId="5" xfId="52" applyNumberFormat="1" applyFont="1" applyFill="1" applyBorder="1" applyAlignment="1" applyProtection="1">
      <alignment horizontal="center" vertical="center"/>
      <protection locked="0"/>
    </xf>
    <xf numFmtId="0" fontId="1" fillId="5" borderId="12" xfId="0" applyFont="1" applyFill="1" applyBorder="1"/>
    <xf numFmtId="0" fontId="27" fillId="5" borderId="0" xfId="52" applyFont="1" applyFill="1" applyAlignment="1" applyProtection="1">
      <alignment horizontal="right" vertical="center"/>
      <protection locked="0"/>
    </xf>
    <xf numFmtId="0" fontId="57" fillId="5" borderId="12" xfId="1" applyFont="1" applyFill="1" applyBorder="1" applyAlignment="1">
      <alignment horizontal="center" vertical="center"/>
    </xf>
    <xf numFmtId="172" fontId="27" fillId="75" borderId="19" xfId="52" applyNumberFormat="1" applyFont="1" applyFill="1" applyBorder="1" applyAlignment="1" applyProtection="1">
      <alignment horizontal="center" vertical="center"/>
      <protection locked="0"/>
    </xf>
    <xf numFmtId="0" fontId="10" fillId="56" borderId="0" xfId="52" applyFont="1" applyFill="1" applyAlignment="1" applyProtection="1">
      <alignment horizontal="right" vertical="center"/>
      <protection locked="0"/>
    </xf>
    <xf numFmtId="213" fontId="10" fillId="56" borderId="5" xfId="52" applyNumberFormat="1" applyFont="1" applyFill="1" applyBorder="1" applyAlignment="1" applyProtection="1">
      <alignment horizontal="center" vertical="center"/>
      <protection locked="0"/>
    </xf>
    <xf numFmtId="213" fontId="10" fillId="56" borderId="19" xfId="52" applyNumberFormat="1" applyFont="1" applyFill="1" applyBorder="1" applyAlignment="1" applyProtection="1">
      <alignment horizontal="center" vertical="center"/>
      <protection locked="0"/>
    </xf>
    <xf numFmtId="0" fontId="1" fillId="5" borderId="11" xfId="0" applyFont="1" applyFill="1" applyBorder="1"/>
    <xf numFmtId="0" fontId="10" fillId="56" borderId="11" xfId="52" applyFont="1" applyFill="1" applyBorder="1" applyAlignment="1" applyProtection="1">
      <alignment horizontal="right" vertical="center"/>
      <protection locked="0"/>
    </xf>
    <xf numFmtId="214" fontId="10" fillId="56" borderId="132" xfId="52" applyNumberFormat="1" applyFont="1" applyFill="1" applyBorder="1" applyAlignment="1" applyProtection="1">
      <alignment horizontal="center" vertical="center"/>
      <protection locked="0"/>
    </xf>
    <xf numFmtId="0" fontId="1" fillId="5" borderId="198" xfId="0" applyFont="1" applyFill="1" applyBorder="1"/>
    <xf numFmtId="0" fontId="57" fillId="5" borderId="198" xfId="1" applyFont="1" applyFill="1" applyBorder="1" applyAlignment="1">
      <alignment horizontal="center" vertical="center"/>
    </xf>
    <xf numFmtId="191" fontId="10" fillId="56" borderId="98" xfId="52" applyNumberFormat="1" applyFont="1" applyFill="1" applyBorder="1" applyAlignment="1" applyProtection="1">
      <alignment horizontal="center" vertical="center"/>
      <protection locked="0"/>
    </xf>
    <xf numFmtId="0" fontId="24" fillId="56" borderId="158" xfId="52" applyFont="1" applyFill="1" applyBorder="1" applyAlignment="1" applyProtection="1">
      <alignment horizontal="right" vertical="center"/>
      <protection locked="0"/>
    </xf>
    <xf numFmtId="213" fontId="24" fillId="75" borderId="194" xfId="52" applyNumberFormat="1" applyFont="1" applyFill="1" applyBorder="1" applyAlignment="1" applyProtection="1">
      <alignment horizontal="center" vertical="center"/>
      <protection locked="0"/>
    </xf>
    <xf numFmtId="213" fontId="24" fillId="75" borderId="113" xfId="52" applyNumberFormat="1" applyFont="1" applyFill="1" applyBorder="1" applyAlignment="1" applyProtection="1">
      <alignment horizontal="center" vertical="center"/>
      <protection locked="0"/>
    </xf>
    <xf numFmtId="2" fontId="21" fillId="171" borderId="36" xfId="52" applyNumberFormat="1" applyFont="1" applyFill="1" applyBorder="1" applyAlignment="1" applyProtection="1">
      <alignment horizontal="center" vertical="center" wrapText="1"/>
      <protection locked="0"/>
    </xf>
    <xf numFmtId="0" fontId="1" fillId="2" borderId="0" xfId="52" applyFill="1"/>
    <xf numFmtId="170" fontId="5" fillId="2" borderId="210" xfId="52" applyNumberFormat="1" applyFont="1" applyFill="1" applyBorder="1" applyAlignment="1">
      <alignment horizontal="center" vertical="center"/>
    </xf>
    <xf numFmtId="0" fontId="8" fillId="2" borderId="37" xfId="52" applyFont="1" applyFill="1" applyBorder="1" applyAlignment="1">
      <alignment horizontal="center" vertical="center"/>
    </xf>
    <xf numFmtId="2" fontId="5" fillId="2" borderId="88" xfId="52" applyNumberFormat="1" applyFont="1" applyFill="1" applyBorder="1" applyAlignment="1">
      <alignment horizontal="center" vertical="center"/>
    </xf>
    <xf numFmtId="0" fontId="31" fillId="56" borderId="0" xfId="52" applyFont="1" applyFill="1" applyAlignment="1" applyProtection="1">
      <alignment horizontal="right" vertical="center"/>
      <protection locked="0"/>
    </xf>
    <xf numFmtId="213" fontId="31" fillId="75" borderId="5" xfId="52" applyNumberFormat="1" applyFont="1" applyFill="1" applyBorder="1" applyAlignment="1" applyProtection="1">
      <alignment horizontal="center" vertical="center"/>
      <protection locked="0"/>
    </xf>
    <xf numFmtId="172" fontId="31" fillId="75" borderId="19" xfId="52" applyNumberFormat="1" applyFont="1" applyFill="1" applyBorder="1" applyAlignment="1" applyProtection="1">
      <alignment horizontal="center" vertical="center"/>
      <protection locked="0"/>
    </xf>
    <xf numFmtId="9" fontId="5" fillId="143" borderId="25" xfId="52" applyNumberFormat="1" applyFont="1" applyFill="1" applyBorder="1" applyAlignment="1">
      <alignment horizontal="center" vertical="center"/>
    </xf>
    <xf numFmtId="0" fontId="23" fillId="2" borderId="0" xfId="3" applyFont="1" applyFill="1" applyAlignment="1">
      <alignment horizontal="centerContinuous" vertical="center"/>
    </xf>
    <xf numFmtId="0" fontId="1" fillId="143" borderId="0" xfId="52" applyFill="1" applyAlignment="1">
      <alignment horizontal="centerContinuous" vertical="center" wrapText="1"/>
    </xf>
    <xf numFmtId="0" fontId="5" fillId="143" borderId="0" xfId="3" applyFont="1" applyFill="1" applyAlignment="1">
      <alignment horizontal="right" vertical="center"/>
    </xf>
    <xf numFmtId="164" fontId="161" fillId="7" borderId="211" xfId="3" applyNumberFormat="1" applyFont="1" applyFill="1" applyBorder="1" applyAlignment="1">
      <alignment horizontal="center" vertical="center"/>
    </xf>
    <xf numFmtId="9" fontId="73" fillId="143" borderId="25" xfId="52" applyNumberFormat="1" applyFont="1" applyFill="1" applyBorder="1" applyAlignment="1">
      <alignment horizontal="center" vertical="center"/>
    </xf>
    <xf numFmtId="196" fontId="8" fillId="172" borderId="19" xfId="52" applyNumberFormat="1" applyFont="1" applyFill="1" applyBorder="1" applyAlignment="1">
      <alignment horizontal="centerContinuous" vertical="center" wrapText="1"/>
    </xf>
    <xf numFmtId="214" fontId="163" fillId="75" borderId="25" xfId="52" applyNumberFormat="1" applyFont="1" applyFill="1" applyBorder="1" applyAlignment="1">
      <alignment horizontal="center" vertical="center"/>
    </xf>
    <xf numFmtId="0" fontId="27" fillId="75" borderId="0" xfId="3" applyFont="1" applyFill="1" applyAlignment="1">
      <alignment horizontal="left" vertical="center"/>
    </xf>
    <xf numFmtId="166" fontId="23" fillId="2" borderId="212" xfId="52" applyNumberFormat="1" applyFont="1" applyFill="1" applyBorder="1" applyAlignment="1" applyProtection="1">
      <alignment horizontal="center" vertical="center"/>
      <protection locked="0"/>
    </xf>
    <xf numFmtId="172" fontId="285" fillId="7" borderId="0" xfId="52" applyNumberFormat="1" applyFont="1" applyFill="1" applyAlignment="1" applyProtection="1">
      <alignment horizontal="center" vertical="center"/>
      <protection locked="0"/>
    </xf>
    <xf numFmtId="166" fontId="23" fillId="2" borderId="19" xfId="52" applyNumberFormat="1" applyFont="1" applyFill="1" applyBorder="1" applyAlignment="1" applyProtection="1">
      <alignment horizontal="center" vertical="center"/>
      <protection locked="0"/>
    </xf>
    <xf numFmtId="213" fontId="10" fillId="56" borderId="98" xfId="52" applyNumberFormat="1" applyFont="1" applyFill="1" applyBorder="1" applyAlignment="1" applyProtection="1">
      <alignment horizontal="center" vertical="center"/>
      <protection locked="0"/>
    </xf>
    <xf numFmtId="166" fontId="23" fillId="2" borderId="0" xfId="52" applyNumberFormat="1" applyFont="1" applyFill="1" applyAlignment="1" applyProtection="1">
      <alignment horizontal="center" vertical="center"/>
      <protection locked="0"/>
    </xf>
    <xf numFmtId="172" fontId="285" fillId="75" borderId="0" xfId="52" applyNumberFormat="1" applyFont="1" applyFill="1" applyAlignment="1" applyProtection="1">
      <alignment horizontal="center" vertical="center"/>
      <protection locked="0"/>
    </xf>
    <xf numFmtId="0" fontId="15" fillId="5" borderId="39" xfId="8" applyFill="1" applyBorder="1" applyAlignment="1">
      <alignment vertical="center"/>
    </xf>
    <xf numFmtId="0" fontId="13" fillId="5" borderId="39" xfId="5" applyFont="1" applyFill="1" applyBorder="1" applyAlignment="1">
      <alignment horizontal="center" vertical="center"/>
    </xf>
    <xf numFmtId="0" fontId="1" fillId="0" borderId="39" xfId="0" applyFont="1" applyBorder="1"/>
    <xf numFmtId="0" fontId="1" fillId="0" borderId="38" xfId="0" applyFont="1" applyBorder="1"/>
    <xf numFmtId="0" fontId="21" fillId="5" borderId="39" xfId="1" applyFont="1" applyFill="1" applyBorder="1" applyAlignment="1" applyProtection="1">
      <alignment horizontal="center" vertical="center"/>
      <protection hidden="1"/>
    </xf>
    <xf numFmtId="0" fontId="74" fillId="5" borderId="39" xfId="52" applyFont="1" applyFill="1" applyBorder="1" applyAlignment="1">
      <alignment horizontal="center"/>
    </xf>
    <xf numFmtId="0" fontId="74" fillId="5" borderId="0" xfId="52" applyFont="1" applyFill="1" applyAlignment="1">
      <alignment horizontal="left"/>
    </xf>
    <xf numFmtId="215" fontId="38" fillId="5" borderId="0" xfId="1" applyNumberFormat="1" applyFont="1" applyFill="1" applyAlignment="1" applyProtection="1">
      <alignment horizontal="center" vertical="center"/>
      <protection hidden="1"/>
    </xf>
    <xf numFmtId="193" fontId="32" fillId="5" borderId="0" xfId="1" applyNumberFormat="1" applyFont="1" applyFill="1" applyAlignment="1" applyProtection="1">
      <alignment horizontal="center" vertical="center"/>
      <protection hidden="1"/>
    </xf>
    <xf numFmtId="164" fontId="21" fillId="8" borderId="19" xfId="5" applyNumberFormat="1" applyFont="1" applyFill="1" applyBorder="1" applyAlignment="1">
      <alignment horizontal="center" vertical="center"/>
    </xf>
    <xf numFmtId="214" fontId="163" fillId="75" borderId="213" xfId="52" applyNumberFormat="1" applyFont="1" applyFill="1" applyBorder="1" applyAlignment="1">
      <alignment horizontal="center" vertical="center"/>
    </xf>
    <xf numFmtId="0" fontId="27" fillId="75" borderId="11" xfId="3" applyFont="1" applyFill="1" applyBorder="1" applyAlignment="1">
      <alignment horizontal="left" vertical="center"/>
    </xf>
    <xf numFmtId="166" fontId="23" fillId="2" borderId="11" xfId="52" applyNumberFormat="1" applyFont="1" applyFill="1" applyBorder="1" applyAlignment="1" applyProtection="1">
      <alignment horizontal="center" vertical="center"/>
      <protection locked="0"/>
    </xf>
    <xf numFmtId="172" fontId="285" fillId="75" borderId="11" xfId="52" applyNumberFormat="1" applyFont="1" applyFill="1" applyBorder="1" applyAlignment="1" applyProtection="1">
      <alignment horizontal="center" vertical="center"/>
      <protection locked="0"/>
    </xf>
    <xf numFmtId="166" fontId="23" fillId="2" borderId="98" xfId="52" applyNumberFormat="1" applyFont="1" applyFill="1" applyBorder="1" applyAlignment="1" applyProtection="1">
      <alignment horizontal="center" vertical="center"/>
      <protection locked="0"/>
    </xf>
    <xf numFmtId="0" fontId="195" fillId="5" borderId="0" xfId="52" applyFont="1" applyFill="1"/>
    <xf numFmtId="0" fontId="59" fillId="5" borderId="0" xfId="1" applyFont="1" applyFill="1" applyAlignment="1">
      <alignment horizontal="center" vertical="center" wrapText="1"/>
    </xf>
    <xf numFmtId="0" fontId="59" fillId="5" borderId="19" xfId="1" applyFont="1" applyFill="1" applyBorder="1" applyAlignment="1">
      <alignment horizontal="center" vertical="center" wrapText="1"/>
    </xf>
    <xf numFmtId="0" fontId="57" fillId="43" borderId="5" xfId="1" applyFont="1" applyFill="1" applyBorder="1" applyAlignment="1">
      <alignment horizontal="center" vertical="center"/>
    </xf>
    <xf numFmtId="0" fontId="57" fillId="2" borderId="214" xfId="1" applyFont="1" applyFill="1" applyBorder="1" applyAlignment="1">
      <alignment horizontal="center" vertical="center"/>
    </xf>
    <xf numFmtId="0" fontId="77" fillId="5" borderId="11" xfId="47" applyFont="1" applyFill="1" applyBorder="1" applyAlignment="1">
      <alignment horizontal="center" vertical="center"/>
    </xf>
    <xf numFmtId="0" fontId="1" fillId="0" borderId="0" xfId="0" applyFont="1" applyAlignment="1">
      <alignment horizontal="center" vertical="center"/>
    </xf>
    <xf numFmtId="0" fontId="1" fillId="0" borderId="0" xfId="47"/>
    <xf numFmtId="0" fontId="10" fillId="0" borderId="0" xfId="2" applyFont="1" applyAlignment="1">
      <alignment horizontal="left" vertical="center"/>
    </xf>
    <xf numFmtId="0" fontId="20" fillId="2" borderId="0" xfId="23" applyFont="1" applyFill="1" applyAlignment="1">
      <alignment horizontal="center" vertical="center"/>
    </xf>
    <xf numFmtId="0" fontId="165" fillId="0" borderId="0" xfId="8" applyFont="1" applyAlignment="1">
      <alignment horizontal="right" vertical="center"/>
    </xf>
    <xf numFmtId="0" fontId="294" fillId="0" borderId="0" xfId="2" applyFont="1" applyAlignment="1">
      <alignment horizontal="center" vertical="center"/>
    </xf>
    <xf numFmtId="0" fontId="172" fillId="0" borderId="0" xfId="0" applyFont="1" applyAlignment="1">
      <alignment horizontal="left" vertical="center"/>
    </xf>
    <xf numFmtId="0" fontId="81" fillId="2" borderId="0" xfId="23" applyFont="1" applyFill="1" applyAlignment="1">
      <alignment horizontal="center" vertical="center"/>
    </xf>
    <xf numFmtId="0" fontId="104" fillId="0" borderId="0" xfId="0" applyFont="1" applyAlignment="1">
      <alignment horizontal="right" vertical="center"/>
    </xf>
    <xf numFmtId="0" fontId="81" fillId="2" borderId="0" xfId="23" applyFont="1" applyFill="1" applyAlignment="1">
      <alignment horizontal="center" vertical="center" wrapText="1"/>
    </xf>
    <xf numFmtId="0" fontId="243" fillId="0" borderId="0" xfId="8" applyFont="1" applyAlignment="1">
      <alignment horizontal="left" vertical="center"/>
    </xf>
    <xf numFmtId="0" fontId="83" fillId="0" borderId="0" xfId="0" applyFont="1" applyAlignment="1">
      <alignment vertical="center"/>
    </xf>
    <xf numFmtId="0" fontId="77" fillId="5" borderId="132" xfId="47" applyFont="1" applyFill="1" applyBorder="1" applyAlignment="1">
      <alignment horizontal="center" vertical="center"/>
    </xf>
    <xf numFmtId="0" fontId="77" fillId="5" borderId="198" xfId="47" applyFont="1" applyFill="1" applyBorder="1" applyAlignment="1">
      <alignment horizontal="center" vertical="center"/>
    </xf>
    <xf numFmtId="0" fontId="295" fillId="5" borderId="0" xfId="0" quotePrefix="1" applyFont="1" applyFill="1" applyAlignment="1">
      <alignment horizontal="left" vertical="center"/>
    </xf>
    <xf numFmtId="0" fontId="296" fillId="60" borderId="0" xfId="0" quotePrefix="1" applyFont="1" applyFill="1" applyAlignment="1">
      <alignment horizontal="center" vertical="center"/>
    </xf>
    <xf numFmtId="0" fontId="10" fillId="5" borderId="0" xfId="0" applyFont="1" applyFill="1" applyAlignment="1">
      <alignment horizontal="right" vertical="center"/>
    </xf>
    <xf numFmtId="0" fontId="8" fillId="0" borderId="12" xfId="0" applyFont="1" applyBorder="1" applyAlignment="1">
      <alignment horizontal="right"/>
    </xf>
    <xf numFmtId="0" fontId="196" fillId="0" borderId="0" xfId="0" applyFont="1" applyAlignment="1">
      <alignment vertical="center"/>
    </xf>
    <xf numFmtId="0" fontId="49" fillId="0" borderId="0" xfId="2" applyFont="1" applyAlignment="1">
      <alignment horizontal="left" vertical="center"/>
    </xf>
    <xf numFmtId="0" fontId="8" fillId="5" borderId="0" xfId="0" applyFont="1" applyFill="1"/>
    <xf numFmtId="0" fontId="8" fillId="0" borderId="0" xfId="0" applyFont="1"/>
    <xf numFmtId="0" fontId="8" fillId="5" borderId="0" xfId="0" applyFont="1" applyFill="1" applyAlignment="1">
      <alignment horizontal="right"/>
    </xf>
    <xf numFmtId="0" fontId="77" fillId="5" borderId="12" xfId="47" applyFont="1" applyFill="1" applyBorder="1" applyAlignment="1">
      <alignment horizontal="center" vertical="center"/>
    </xf>
    <xf numFmtId="0" fontId="8" fillId="0" borderId="0" xfId="0" applyFont="1" applyAlignment="1">
      <alignment horizontal="center"/>
    </xf>
    <xf numFmtId="0" fontId="25" fillId="0" borderId="0" xfId="0" applyFont="1" applyAlignment="1">
      <alignment horizontal="left" vertical="center"/>
    </xf>
    <xf numFmtId="14" fontId="5" fillId="92" borderId="0" xfId="0" applyNumberFormat="1" applyFont="1" applyFill="1" applyAlignment="1">
      <alignment vertical="center"/>
    </xf>
    <xf numFmtId="0" fontId="8" fillId="0" borderId="12" xfId="0" applyFont="1" applyBorder="1" applyAlignment="1">
      <alignment horizontal="right" vertical="center"/>
    </xf>
    <xf numFmtId="0" fontId="184" fillId="0" borderId="0" xfId="8" applyFont="1" applyAlignment="1">
      <alignment horizontal="left" vertical="center"/>
    </xf>
    <xf numFmtId="0" fontId="77" fillId="5" borderId="194" xfId="47" applyFont="1" applyFill="1" applyBorder="1" applyAlignment="1">
      <alignment horizontal="center" vertical="center"/>
    </xf>
    <xf numFmtId="0" fontId="77" fillId="5" borderId="158" xfId="47" applyFont="1" applyFill="1" applyBorder="1" applyAlignment="1">
      <alignment horizontal="center" vertical="center"/>
    </xf>
    <xf numFmtId="0" fontId="77" fillId="5" borderId="70" xfId="47" applyFont="1" applyFill="1" applyBorder="1" applyAlignment="1">
      <alignment horizontal="center" vertical="center"/>
    </xf>
    <xf numFmtId="0" fontId="104" fillId="0" borderId="0" xfId="0" applyFont="1" applyAlignment="1">
      <alignment vertical="center"/>
    </xf>
    <xf numFmtId="0" fontId="25" fillId="0" borderId="0" xfId="0" applyFont="1" applyAlignment="1">
      <alignment vertical="center"/>
    </xf>
    <xf numFmtId="0" fontId="74" fillId="0" borderId="0" xfId="0" applyFont="1" applyAlignment="1">
      <alignment horizontal="left" vertical="center" indent="1"/>
    </xf>
    <xf numFmtId="0" fontId="1" fillId="0" borderId="0" xfId="0" applyFont="1" applyAlignment="1">
      <alignment horizontal="left" vertical="center"/>
    </xf>
    <xf numFmtId="0" fontId="198" fillId="5" borderId="0" xfId="0" applyFont="1" applyFill="1" applyAlignment="1">
      <alignment horizontal="left" vertical="center" indent="1"/>
    </xf>
    <xf numFmtId="0" fontId="21" fillId="12" borderId="0" xfId="0" applyFont="1" applyFill="1"/>
    <xf numFmtId="0" fontId="8" fillId="0" borderId="0" xfId="1" applyFont="1" applyAlignment="1">
      <alignment horizontal="center" vertical="center"/>
    </xf>
    <xf numFmtId="0" fontId="199" fillId="0" borderId="0" xfId="0" applyFont="1" applyAlignment="1">
      <alignment vertical="center"/>
    </xf>
    <xf numFmtId="0" fontId="184" fillId="5" borderId="0" xfId="8" applyFont="1" applyFill="1" applyAlignment="1">
      <alignment horizontal="left" vertical="center"/>
    </xf>
    <xf numFmtId="0" fontId="23" fillId="123" borderId="0" xfId="1" applyFont="1" applyFill="1" applyAlignment="1" applyProtection="1">
      <alignment vertical="center"/>
      <protection hidden="1"/>
    </xf>
    <xf numFmtId="0" fontId="10" fillId="5" borderId="0" xfId="47" applyFont="1" applyFill="1" applyAlignment="1">
      <alignment horizontal="center" vertical="center"/>
    </xf>
    <xf numFmtId="0" fontId="23" fillId="123" borderId="0" xfId="1" applyFont="1" applyFill="1" applyAlignment="1" applyProtection="1">
      <alignment horizontal="left" vertical="center"/>
      <protection hidden="1"/>
    </xf>
    <xf numFmtId="0" fontId="1" fillId="5" borderId="0" xfId="0" applyFont="1" applyFill="1" applyAlignment="1">
      <alignment horizontal="left" vertical="center"/>
    </xf>
    <xf numFmtId="0" fontId="23" fillId="5" borderId="0" xfId="2" applyFont="1" applyFill="1" applyAlignment="1">
      <alignment horizontal="left" vertical="center"/>
    </xf>
    <xf numFmtId="0" fontId="184" fillId="0" borderId="0" xfId="8" applyFont="1"/>
    <xf numFmtId="0" fontId="10" fillId="5" borderId="0" xfId="2" applyFont="1" applyFill="1" applyAlignment="1">
      <alignment horizontal="center"/>
    </xf>
    <xf numFmtId="0" fontId="195" fillId="5" borderId="0" xfId="2" applyFont="1" applyFill="1" applyAlignment="1">
      <alignment horizontal="left" vertical="center"/>
    </xf>
    <xf numFmtId="0" fontId="51" fillId="15" borderId="197" xfId="52" applyFont="1" applyFill="1" applyBorder="1" applyAlignment="1">
      <alignment horizontal="center" vertical="center"/>
    </xf>
    <xf numFmtId="0" fontId="21" fillId="5" borderId="0" xfId="2" applyFont="1" applyFill="1" applyAlignment="1">
      <alignment horizontal="left" vertical="center"/>
    </xf>
    <xf numFmtId="0" fontId="5" fillId="43" borderId="195" xfId="1" applyFont="1" applyFill="1" applyBorder="1" applyAlignment="1" applyProtection="1">
      <alignment horizontal="center" vertical="center" textRotation="90"/>
      <protection locked="0"/>
    </xf>
    <xf numFmtId="0" fontId="71" fillId="5" borderId="0" xfId="47" applyFont="1" applyFill="1" applyAlignment="1">
      <alignment horizontal="left" vertical="center"/>
    </xf>
    <xf numFmtId="0" fontId="8" fillId="5" borderId="0" xfId="2" applyFont="1" applyFill="1" applyAlignment="1">
      <alignment horizontal="left" vertical="center"/>
    </xf>
    <xf numFmtId="0" fontId="67" fillId="5" borderId="0" xfId="0" applyFont="1" applyFill="1" applyAlignment="1">
      <alignment vertical="center"/>
    </xf>
    <xf numFmtId="0" fontId="172" fillId="5" borderId="0" xfId="0" applyFont="1" applyFill="1" applyAlignment="1">
      <alignment vertical="center"/>
    </xf>
    <xf numFmtId="0" fontId="77" fillId="5" borderId="0" xfId="2" applyFont="1" applyFill="1" applyAlignment="1">
      <alignment vertical="center"/>
    </xf>
    <xf numFmtId="0" fontId="15" fillId="0" borderId="0" xfId="8" applyAlignment="1">
      <alignment vertical="center"/>
    </xf>
    <xf numFmtId="0" fontId="18" fillId="5" borderId="0" xfId="2" applyFont="1" applyFill="1" applyAlignment="1">
      <alignment vertical="center"/>
    </xf>
    <xf numFmtId="0" fontId="67" fillId="5" borderId="0" xfId="47" applyFont="1" applyFill="1" applyAlignment="1">
      <alignment horizontal="left" vertical="center"/>
    </xf>
    <xf numFmtId="0" fontId="298" fillId="5" borderId="0" xfId="0" applyFont="1" applyFill="1" applyAlignment="1">
      <alignment vertical="center"/>
    </xf>
    <xf numFmtId="0" fontId="8" fillId="2" borderId="11" xfId="1" applyFont="1" applyFill="1" applyBorder="1" applyAlignment="1" applyProtection="1">
      <alignment horizontal="center" vertical="center"/>
      <protection hidden="1"/>
    </xf>
    <xf numFmtId="0" fontId="18" fillId="5" borderId="0" xfId="0" applyFont="1" applyFill="1" applyAlignment="1">
      <alignment horizontal="center" vertical="center"/>
    </xf>
    <xf numFmtId="0" fontId="300" fillId="8" borderId="0" xfId="1" applyFont="1" applyFill="1" applyAlignment="1">
      <alignment horizontal="center" vertical="center"/>
    </xf>
    <xf numFmtId="0" fontId="131" fillId="0" borderId="0" xfId="0" applyFont="1" applyAlignment="1">
      <alignment horizontal="left" vertical="center" indent="1"/>
    </xf>
    <xf numFmtId="0" fontId="131" fillId="173" borderId="0" xfId="0" applyFont="1" applyFill="1"/>
    <xf numFmtId="0" fontId="131" fillId="174" borderId="0" xfId="0" applyFont="1" applyFill="1"/>
    <xf numFmtId="0" fontId="131" fillId="175" borderId="0" xfId="0" applyFont="1" applyFill="1"/>
    <xf numFmtId="0" fontId="131" fillId="176" borderId="0" xfId="0" applyFont="1" applyFill="1"/>
    <xf numFmtId="0" fontId="131" fillId="177" borderId="0" xfId="0" applyFont="1" applyFill="1"/>
    <xf numFmtId="0" fontId="131" fillId="178" borderId="0" xfId="0" applyFont="1" applyFill="1"/>
    <xf numFmtId="0" fontId="242" fillId="0" borderId="0" xfId="2" applyFont="1"/>
    <xf numFmtId="0" fontId="301" fillId="0" borderId="0" xfId="25" applyFont="1"/>
    <xf numFmtId="0" fontId="260" fillId="56" borderId="223" xfId="25" applyFont="1" applyFill="1" applyBorder="1" applyAlignment="1">
      <alignment horizontal="center" vertical="center" wrapText="1"/>
    </xf>
    <xf numFmtId="0" fontId="260" fillId="56" borderId="224" xfId="25" applyFont="1" applyFill="1" applyBorder="1" applyAlignment="1">
      <alignment horizontal="center" vertical="center" wrapText="1"/>
    </xf>
    <xf numFmtId="0" fontId="260" fillId="76" borderId="224" xfId="25" applyFont="1" applyFill="1" applyBorder="1" applyAlignment="1">
      <alignment horizontal="center" vertical="center" wrapText="1"/>
    </xf>
    <xf numFmtId="0" fontId="303" fillId="56" borderId="224" xfId="25" applyFont="1" applyFill="1" applyBorder="1" applyAlignment="1">
      <alignment horizontal="center" vertical="center" wrapText="1"/>
    </xf>
    <xf numFmtId="0" fontId="260" fillId="76" borderId="225" xfId="25" applyFont="1" applyFill="1" applyBorder="1" applyAlignment="1">
      <alignment horizontal="center" vertical="center" wrapText="1"/>
    </xf>
    <xf numFmtId="0" fontId="260" fillId="89" borderId="224" xfId="25" applyFont="1" applyFill="1" applyBorder="1" applyAlignment="1">
      <alignment horizontal="center" vertical="center" wrapText="1"/>
    </xf>
    <xf numFmtId="0" fontId="304" fillId="56" borderId="224" xfId="25" applyFont="1" applyFill="1" applyBorder="1" applyAlignment="1">
      <alignment horizontal="center" vertical="center" wrapText="1"/>
    </xf>
    <xf numFmtId="0" fontId="260" fillId="89" borderId="225" xfId="25" applyFont="1" applyFill="1" applyBorder="1" applyAlignment="1">
      <alignment horizontal="center" vertical="center" wrapText="1"/>
    </xf>
    <xf numFmtId="0" fontId="183" fillId="59" borderId="224" xfId="25" applyFont="1" applyFill="1" applyBorder="1" applyAlignment="1">
      <alignment horizontal="center" vertical="center" wrapText="1"/>
    </xf>
    <xf numFmtId="0" fontId="305" fillId="56" borderId="224" xfId="25" applyFont="1" applyFill="1" applyBorder="1" applyAlignment="1">
      <alignment horizontal="center" vertical="center" wrapText="1"/>
    </xf>
    <xf numFmtId="0" fontId="183" fillId="59" borderId="225" xfId="25" applyFont="1" applyFill="1" applyBorder="1" applyAlignment="1">
      <alignment horizontal="center" vertical="center" wrapText="1"/>
    </xf>
    <xf numFmtId="0" fontId="183" fillId="71" borderId="224" xfId="25" applyFont="1" applyFill="1" applyBorder="1" applyAlignment="1">
      <alignment horizontal="center" vertical="center" wrapText="1"/>
    </xf>
    <xf numFmtId="0" fontId="306" fillId="56" borderId="224" xfId="25" applyFont="1" applyFill="1" applyBorder="1" applyAlignment="1">
      <alignment horizontal="center" vertical="center" wrapText="1"/>
    </xf>
    <xf numFmtId="0" fontId="183" fillId="71" borderId="225" xfId="25" applyFont="1" applyFill="1" applyBorder="1" applyAlignment="1">
      <alignment horizontal="center" vertical="center" wrapText="1"/>
    </xf>
    <xf numFmtId="0" fontId="183" fillId="66" borderId="224" xfId="25" applyFont="1" applyFill="1" applyBorder="1" applyAlignment="1">
      <alignment horizontal="center" vertical="center" wrapText="1"/>
    </xf>
    <xf numFmtId="0" fontId="307" fillId="56" borderId="224" xfId="25" applyFont="1" applyFill="1" applyBorder="1" applyAlignment="1">
      <alignment horizontal="center" vertical="center" wrapText="1"/>
    </xf>
    <xf numFmtId="0" fontId="183" fillId="66" borderId="225" xfId="25" applyFont="1" applyFill="1" applyBorder="1" applyAlignment="1">
      <alignment horizontal="center" vertical="center" wrapText="1"/>
    </xf>
    <xf numFmtId="0" fontId="183" fillId="70" borderId="224" xfId="25" applyFont="1" applyFill="1" applyBorder="1" applyAlignment="1">
      <alignment horizontal="center" vertical="center" wrapText="1"/>
    </xf>
    <xf numFmtId="0" fontId="308" fillId="56" borderId="224" xfId="25" applyFont="1" applyFill="1" applyBorder="1" applyAlignment="1">
      <alignment horizontal="center" vertical="center" wrapText="1"/>
    </xf>
    <xf numFmtId="0" fontId="183" fillId="70" borderId="225" xfId="25" applyFont="1" applyFill="1" applyBorder="1" applyAlignment="1">
      <alignment horizontal="center" vertical="center" wrapText="1"/>
    </xf>
    <xf numFmtId="0" fontId="260" fillId="62" borderId="224" xfId="25" applyFont="1" applyFill="1" applyBorder="1" applyAlignment="1">
      <alignment horizontal="center" vertical="center" wrapText="1"/>
    </xf>
    <xf numFmtId="0" fontId="309" fillId="56" borderId="224" xfId="25" applyFont="1" applyFill="1" applyBorder="1" applyAlignment="1">
      <alignment horizontal="center" vertical="center" wrapText="1"/>
    </xf>
    <xf numFmtId="0" fontId="260" fillId="62" borderId="225" xfId="25" applyFont="1" applyFill="1" applyBorder="1" applyAlignment="1">
      <alignment horizontal="center" vertical="center" wrapText="1"/>
    </xf>
    <xf numFmtId="0" fontId="260" fillId="60" borderId="224" xfId="25" applyFont="1" applyFill="1" applyBorder="1" applyAlignment="1">
      <alignment horizontal="center" vertical="center" wrapText="1"/>
    </xf>
    <xf numFmtId="0" fontId="310" fillId="56" borderId="224" xfId="25" applyFont="1" applyFill="1" applyBorder="1" applyAlignment="1">
      <alignment horizontal="center" vertical="center" wrapText="1"/>
    </xf>
    <xf numFmtId="0" fontId="260" fillId="60" borderId="225" xfId="25" applyFont="1" applyFill="1" applyBorder="1" applyAlignment="1">
      <alignment horizontal="center" vertical="center" wrapText="1"/>
    </xf>
    <xf numFmtId="0" fontId="260" fillId="61" borderId="224" xfId="25" applyFont="1" applyFill="1" applyBorder="1" applyAlignment="1">
      <alignment horizontal="center" vertical="center" wrapText="1"/>
    </xf>
    <xf numFmtId="0" fontId="311" fillId="56" borderId="224" xfId="25" applyFont="1" applyFill="1" applyBorder="1" applyAlignment="1">
      <alignment horizontal="center" vertical="center" wrapText="1"/>
    </xf>
    <xf numFmtId="0" fontId="260" fillId="61" borderId="225" xfId="25" applyFont="1" applyFill="1" applyBorder="1" applyAlignment="1">
      <alignment horizontal="center" vertical="center" wrapText="1"/>
    </xf>
    <xf numFmtId="0" fontId="183" fillId="68" borderId="224" xfId="25" applyFont="1" applyFill="1" applyBorder="1" applyAlignment="1">
      <alignment horizontal="center" vertical="center" wrapText="1"/>
    </xf>
    <xf numFmtId="0" fontId="312" fillId="56" borderId="224" xfId="25" applyFont="1" applyFill="1" applyBorder="1" applyAlignment="1">
      <alignment horizontal="center" vertical="center" wrapText="1"/>
    </xf>
    <xf numFmtId="0" fontId="183" fillId="68" borderId="225" xfId="25" applyFont="1" applyFill="1" applyBorder="1" applyAlignment="1">
      <alignment horizontal="center" vertical="center" wrapText="1"/>
    </xf>
    <xf numFmtId="0" fontId="260" fillId="80" borderId="224" xfId="25" applyFont="1" applyFill="1" applyBorder="1" applyAlignment="1">
      <alignment horizontal="center" vertical="center" wrapText="1"/>
    </xf>
    <xf numFmtId="0" fontId="313" fillId="56" borderId="224" xfId="25" applyFont="1" applyFill="1" applyBorder="1" applyAlignment="1">
      <alignment horizontal="center" vertical="center" wrapText="1"/>
    </xf>
    <xf numFmtId="0" fontId="260" fillId="80" borderId="225" xfId="25" applyFont="1" applyFill="1" applyBorder="1" applyAlignment="1">
      <alignment horizontal="center" vertical="center" wrapText="1"/>
    </xf>
    <xf numFmtId="0" fontId="183" fillId="79" borderId="224" xfId="25" applyFont="1" applyFill="1" applyBorder="1" applyAlignment="1">
      <alignment horizontal="center" vertical="center" wrapText="1"/>
    </xf>
    <xf numFmtId="0" fontId="314" fillId="56" borderId="224" xfId="25" applyFont="1" applyFill="1" applyBorder="1" applyAlignment="1">
      <alignment horizontal="center" vertical="center" wrapText="1"/>
    </xf>
    <xf numFmtId="0" fontId="183" fillId="79" borderId="225" xfId="25" applyFont="1" applyFill="1" applyBorder="1" applyAlignment="1">
      <alignment horizontal="center" vertical="center" wrapText="1"/>
    </xf>
    <xf numFmtId="0" fontId="260" fillId="78" borderId="224" xfId="25" applyFont="1" applyFill="1" applyBorder="1" applyAlignment="1">
      <alignment horizontal="center" vertical="center" wrapText="1"/>
    </xf>
    <xf numFmtId="0" fontId="315" fillId="56" borderId="224" xfId="25" applyFont="1" applyFill="1" applyBorder="1" applyAlignment="1">
      <alignment horizontal="center" vertical="center" wrapText="1"/>
    </xf>
    <xf numFmtId="0" fontId="260" fillId="78" borderId="225" xfId="25" applyFont="1" applyFill="1" applyBorder="1" applyAlignment="1">
      <alignment horizontal="center" vertical="center" wrapText="1"/>
    </xf>
    <xf numFmtId="0" fontId="183" fillId="77" borderId="224" xfId="25" applyFont="1" applyFill="1" applyBorder="1" applyAlignment="1">
      <alignment horizontal="center" vertical="center" wrapText="1"/>
    </xf>
    <xf numFmtId="0" fontId="316" fillId="56" borderId="224" xfId="25" applyFont="1" applyFill="1" applyBorder="1" applyAlignment="1">
      <alignment horizontal="center" vertical="center" wrapText="1"/>
    </xf>
    <xf numFmtId="0" fontId="183" fillId="77" borderId="225" xfId="25" applyFont="1" applyFill="1" applyBorder="1" applyAlignment="1">
      <alignment horizontal="center" vertical="center" wrapText="1"/>
    </xf>
    <xf numFmtId="0" fontId="88" fillId="0" borderId="223" xfId="2" applyFont="1" applyBorder="1" applyAlignment="1">
      <alignment horizontal="center" vertical="center"/>
    </xf>
    <xf numFmtId="0" fontId="88" fillId="0" borderId="224" xfId="2" applyFont="1" applyBorder="1" applyAlignment="1">
      <alignment horizontal="center" vertical="center"/>
    </xf>
    <xf numFmtId="0" fontId="88" fillId="0" borderId="225" xfId="2" applyFont="1" applyBorder="1" applyAlignment="1">
      <alignment horizontal="center" vertical="center"/>
    </xf>
    <xf numFmtId="0" fontId="183" fillId="74" borderId="224" xfId="25" applyFont="1" applyFill="1" applyBorder="1" applyAlignment="1">
      <alignment horizontal="center" vertical="center" wrapText="1"/>
    </xf>
    <xf numFmtId="0" fontId="317" fillId="56" borderId="224" xfId="25" applyFont="1" applyFill="1" applyBorder="1" applyAlignment="1">
      <alignment horizontal="center" vertical="center" wrapText="1"/>
    </xf>
    <xf numFmtId="0" fontId="183" fillId="74" borderId="225" xfId="25" applyFont="1" applyFill="1" applyBorder="1" applyAlignment="1">
      <alignment horizontal="center" vertical="center" wrapText="1"/>
    </xf>
    <xf numFmtId="0" fontId="183" fillId="73" borderId="224" xfId="25" applyFont="1" applyFill="1" applyBorder="1" applyAlignment="1">
      <alignment horizontal="center" vertical="center" wrapText="1"/>
    </xf>
    <xf numFmtId="0" fontId="318" fillId="56" borderId="224" xfId="25" applyFont="1" applyFill="1" applyBorder="1" applyAlignment="1">
      <alignment horizontal="center" vertical="center" wrapText="1"/>
    </xf>
    <xf numFmtId="0" fontId="183" fillId="73" borderId="225" xfId="25" applyFont="1" applyFill="1" applyBorder="1" applyAlignment="1">
      <alignment horizontal="center" vertical="center" wrapText="1"/>
    </xf>
    <xf numFmtId="0" fontId="183" fillId="42" borderId="224" xfId="25" applyFont="1" applyFill="1" applyBorder="1" applyAlignment="1">
      <alignment horizontal="center" vertical="center" wrapText="1"/>
    </xf>
    <xf numFmtId="0" fontId="319" fillId="56" borderId="224" xfId="25" applyFont="1" applyFill="1" applyBorder="1" applyAlignment="1">
      <alignment horizontal="center" vertical="center" wrapText="1"/>
    </xf>
    <xf numFmtId="0" fontId="183" fillId="42" borderId="225" xfId="25" applyFont="1" applyFill="1" applyBorder="1" applyAlignment="1">
      <alignment horizontal="center" vertical="center" wrapText="1"/>
    </xf>
    <xf numFmtId="0" fontId="183" fillId="72" borderId="224" xfId="25" applyFont="1" applyFill="1" applyBorder="1" applyAlignment="1">
      <alignment horizontal="center" vertical="center" wrapText="1"/>
    </xf>
    <xf numFmtId="0" fontId="320" fillId="56" borderId="224" xfId="25" applyFont="1" applyFill="1" applyBorder="1" applyAlignment="1">
      <alignment horizontal="center" vertical="center" wrapText="1"/>
    </xf>
    <xf numFmtId="0" fontId="260" fillId="72" borderId="225" xfId="25" applyFont="1" applyFill="1" applyBorder="1" applyAlignment="1">
      <alignment horizontal="center" vertical="center" wrapText="1"/>
    </xf>
    <xf numFmtId="0" fontId="183" fillId="69" borderId="224" xfId="25" applyFont="1" applyFill="1" applyBorder="1" applyAlignment="1">
      <alignment horizontal="center" vertical="center" wrapText="1"/>
    </xf>
    <xf numFmtId="0" fontId="321" fillId="56" borderId="224" xfId="25" applyFont="1" applyFill="1" applyBorder="1" applyAlignment="1">
      <alignment horizontal="center" vertical="center" wrapText="1"/>
    </xf>
    <xf numFmtId="0" fontId="183" fillId="69" borderId="225" xfId="25" applyFont="1" applyFill="1" applyBorder="1" applyAlignment="1">
      <alignment horizontal="center" vertical="center" wrapText="1"/>
    </xf>
    <xf numFmtId="0" fontId="183" fillId="67" borderId="224" xfId="25" applyFont="1" applyFill="1" applyBorder="1" applyAlignment="1">
      <alignment horizontal="center" vertical="center" wrapText="1"/>
    </xf>
    <xf numFmtId="0" fontId="322" fillId="56" borderId="224" xfId="25" applyFont="1" applyFill="1" applyBorder="1" applyAlignment="1">
      <alignment horizontal="center" vertical="center" wrapText="1"/>
    </xf>
    <xf numFmtId="0" fontId="183" fillId="67" borderId="225" xfId="25" applyFont="1" applyFill="1" applyBorder="1" applyAlignment="1">
      <alignment horizontal="center" vertical="center" wrapText="1"/>
    </xf>
    <xf numFmtId="0" fontId="323" fillId="56" borderId="223" xfId="25" applyFont="1" applyFill="1" applyBorder="1" applyAlignment="1">
      <alignment horizontal="center" vertical="center" wrapText="1"/>
    </xf>
    <xf numFmtId="0" fontId="260" fillId="58" borderId="224" xfId="25" applyFont="1" applyFill="1" applyBorder="1" applyAlignment="1">
      <alignment horizontal="center" vertical="center" wrapText="1"/>
    </xf>
    <xf numFmtId="0" fontId="324" fillId="56" borderId="224" xfId="25" applyFont="1" applyFill="1" applyBorder="1" applyAlignment="1">
      <alignment horizontal="center" vertical="center" wrapText="1"/>
    </xf>
    <xf numFmtId="0" fontId="260" fillId="58" borderId="225" xfId="25" applyFont="1" applyFill="1" applyBorder="1" applyAlignment="1">
      <alignment horizontal="center" vertical="center" wrapText="1"/>
    </xf>
    <xf numFmtId="0" fontId="260" fillId="57" borderId="224" xfId="25" applyFont="1" applyFill="1" applyBorder="1" applyAlignment="1">
      <alignment horizontal="center" vertical="center" wrapText="1"/>
    </xf>
    <xf numFmtId="0" fontId="325" fillId="56" borderId="224" xfId="25" applyFont="1" applyFill="1" applyBorder="1" applyAlignment="1">
      <alignment horizontal="center" vertical="center" wrapText="1"/>
    </xf>
    <xf numFmtId="0" fontId="260" fillId="57" borderId="225" xfId="25" applyFont="1" applyFill="1" applyBorder="1" applyAlignment="1">
      <alignment horizontal="center" vertical="center" wrapText="1"/>
    </xf>
    <xf numFmtId="0" fontId="326" fillId="56" borderId="224" xfId="25" applyFont="1" applyFill="1" applyBorder="1" applyAlignment="1">
      <alignment horizontal="center" vertical="center" wrapText="1"/>
    </xf>
    <xf numFmtId="0" fontId="260" fillId="56" borderId="225" xfId="25" applyFont="1" applyFill="1" applyBorder="1" applyAlignment="1">
      <alignment horizontal="center" vertical="center" wrapText="1"/>
    </xf>
    <xf numFmtId="0" fontId="326" fillId="55" borderId="224" xfId="25" applyFont="1" applyFill="1" applyBorder="1" applyAlignment="1">
      <alignment horizontal="center" vertical="center" wrapText="1"/>
    </xf>
    <xf numFmtId="0" fontId="326" fillId="55" borderId="225" xfId="25" applyFont="1" applyFill="1" applyBorder="1" applyAlignment="1">
      <alignment horizontal="center" vertical="center" wrapText="1"/>
    </xf>
    <xf numFmtId="0" fontId="323" fillId="56" borderId="226" xfId="25" applyFont="1" applyFill="1" applyBorder="1" applyAlignment="1">
      <alignment horizontal="center" vertical="center" wrapText="1"/>
    </xf>
    <xf numFmtId="0" fontId="327" fillId="56" borderId="227" xfId="25" applyFont="1" applyFill="1" applyBorder="1" applyAlignment="1">
      <alignment horizontal="center" vertical="center" wrapText="1"/>
    </xf>
    <xf numFmtId="0" fontId="328" fillId="56" borderId="227" xfId="25" applyFont="1" applyFill="1" applyBorder="1" applyAlignment="1">
      <alignment horizontal="center" vertical="center" wrapText="1"/>
    </xf>
    <xf numFmtId="0" fontId="217" fillId="56" borderId="227" xfId="25" applyFont="1" applyFill="1" applyBorder="1" applyAlignment="1">
      <alignment horizontal="center" vertical="center" wrapText="1"/>
    </xf>
    <xf numFmtId="0" fontId="329" fillId="56" borderId="227" xfId="25" applyFont="1" applyFill="1" applyBorder="1" applyAlignment="1">
      <alignment horizontal="center" vertical="center" wrapText="1"/>
    </xf>
    <xf numFmtId="0" fontId="260" fillId="56" borderId="227" xfId="25" applyFont="1" applyFill="1" applyBorder="1" applyAlignment="1">
      <alignment horizontal="center" vertical="center" wrapText="1"/>
    </xf>
    <xf numFmtId="0" fontId="260" fillId="56" borderId="228" xfId="25" applyFont="1" applyFill="1" applyBorder="1" applyAlignment="1">
      <alignment horizontal="center" vertical="center" wrapText="1"/>
    </xf>
    <xf numFmtId="0" fontId="4" fillId="39" borderId="0" xfId="1" applyFill="1" applyProtection="1">
      <protection hidden="1"/>
    </xf>
    <xf numFmtId="0" fontId="330" fillId="2" borderId="0" xfId="1" applyFont="1" applyFill="1" applyAlignment="1">
      <alignment horizontal="left" vertical="center"/>
    </xf>
    <xf numFmtId="0" fontId="4" fillId="2" borderId="0" xfId="1" applyFill="1"/>
    <xf numFmtId="0" fontId="331" fillId="179" borderId="0" xfId="8" applyFont="1" applyFill="1" applyAlignment="1" applyProtection="1">
      <alignment vertical="center"/>
      <protection hidden="1"/>
    </xf>
    <xf numFmtId="0" fontId="4" fillId="179" borderId="0" xfId="1" applyFill="1" applyAlignment="1">
      <alignment vertical="center"/>
    </xf>
    <xf numFmtId="0" fontId="4" fillId="2" borderId="0" xfId="1" applyFill="1" applyAlignment="1">
      <alignment vertical="center"/>
    </xf>
    <xf numFmtId="0" fontId="332" fillId="2" borderId="0" xfId="1" applyFont="1" applyFill="1"/>
    <xf numFmtId="0" fontId="330" fillId="179" borderId="0" xfId="1" applyFont="1" applyFill="1" applyAlignment="1">
      <alignment horizontal="left" vertical="center"/>
    </xf>
    <xf numFmtId="0" fontId="333" fillId="179" borderId="0" xfId="1" applyFont="1" applyFill="1" applyAlignment="1">
      <alignment horizontal="left" vertical="center"/>
    </xf>
    <xf numFmtId="0" fontId="334" fillId="2" borderId="0" xfId="1" applyFont="1" applyFill="1" applyAlignment="1">
      <alignment horizontal="left" vertical="center"/>
    </xf>
    <xf numFmtId="0" fontId="335" fillId="179" borderId="0" xfId="16" applyFont="1" applyFill="1" applyAlignment="1">
      <alignment horizontal="left" vertical="center"/>
    </xf>
    <xf numFmtId="0" fontId="243" fillId="2" borderId="0" xfId="8" applyFont="1" applyFill="1" applyBorder="1" applyAlignment="1">
      <alignment horizontal="left" vertical="center"/>
    </xf>
    <xf numFmtId="0" fontId="336" fillId="2" borderId="0" xfId="0" applyFont="1" applyFill="1" applyAlignment="1">
      <alignment horizontal="left" vertical="center"/>
    </xf>
    <xf numFmtId="0" fontId="331" fillId="179" borderId="0" xfId="8" applyFont="1" applyFill="1" applyAlignment="1" applyProtection="1">
      <alignment horizontal="left" vertical="center"/>
      <protection hidden="1"/>
    </xf>
    <xf numFmtId="0" fontId="343" fillId="179" borderId="0" xfId="16" applyFont="1" applyFill="1" applyAlignment="1">
      <alignment horizontal="right" vertical="center"/>
    </xf>
    <xf numFmtId="0" fontId="4" fillId="2" borderId="0" xfId="1" applyFill="1" applyProtection="1">
      <protection hidden="1"/>
    </xf>
    <xf numFmtId="0" fontId="344" fillId="5" borderId="0" xfId="0" applyFont="1" applyFill="1" applyAlignment="1">
      <alignment horizontal="left" vertical="center"/>
    </xf>
    <xf numFmtId="0" fontId="344" fillId="5" borderId="0" xfId="0" applyFont="1" applyFill="1"/>
    <xf numFmtId="0" fontId="344" fillId="5" borderId="0" xfId="0" applyFont="1" applyFill="1" applyAlignment="1">
      <alignment vertical="center"/>
    </xf>
    <xf numFmtId="0" fontId="345" fillId="5" borderId="0" xfId="0" applyFont="1" applyFill="1" applyAlignment="1">
      <alignment horizontal="left" vertical="center"/>
    </xf>
    <xf numFmtId="0" fontId="345" fillId="5" borderId="0" xfId="0" applyFont="1" applyFill="1" applyAlignment="1">
      <alignment vertical="center"/>
    </xf>
    <xf numFmtId="0" fontId="345" fillId="5" borderId="0" xfId="0" applyFont="1" applyFill="1"/>
    <xf numFmtId="0" fontId="344" fillId="5" borderId="0" xfId="0" quotePrefix="1" applyFont="1" applyFill="1" applyAlignment="1">
      <alignment vertical="center"/>
    </xf>
    <xf numFmtId="0" fontId="346" fillId="5" borderId="0" xfId="8" applyFont="1" applyFill="1"/>
    <xf numFmtId="0" fontId="347" fillId="5" borderId="0" xfId="8" applyFont="1" applyFill="1" applyAlignment="1">
      <alignment vertical="center"/>
    </xf>
    <xf numFmtId="0" fontId="348" fillId="39" borderId="0" xfId="1" applyFont="1" applyFill="1" applyAlignment="1" applyProtection="1">
      <alignment vertical="center"/>
      <protection hidden="1"/>
    </xf>
    <xf numFmtId="0" fontId="4" fillId="39" borderId="0" xfId="1" applyFill="1" applyAlignment="1">
      <alignment vertical="center"/>
    </xf>
    <xf numFmtId="0" fontId="1" fillId="39" borderId="0" xfId="52" applyFill="1"/>
    <xf numFmtId="0" fontId="349" fillId="2" borderId="0" xfId="1" applyFont="1" applyFill="1" applyAlignment="1">
      <alignment horizontal="left" vertical="center"/>
    </xf>
    <xf numFmtId="0" fontId="333" fillId="2" borderId="0" xfId="1" applyFont="1" applyFill="1" applyAlignment="1">
      <alignment horizontal="left" vertical="center"/>
    </xf>
    <xf numFmtId="0" fontId="335" fillId="2" borderId="0" xfId="16" applyFont="1" applyFill="1" applyAlignment="1">
      <alignment horizontal="left" vertical="center"/>
    </xf>
    <xf numFmtId="0" fontId="350" fillId="2" borderId="0" xfId="1" applyFont="1" applyFill="1" applyAlignment="1">
      <alignment horizontal="left" vertical="center"/>
    </xf>
    <xf numFmtId="0" fontId="0" fillId="5" borderId="232" xfId="0" applyFill="1" applyBorder="1"/>
    <xf numFmtId="0" fontId="0" fillId="5" borderId="198" xfId="0" applyFill="1" applyBorder="1"/>
    <xf numFmtId="0" fontId="333" fillId="2" borderId="0" xfId="1" applyFont="1" applyFill="1" applyProtection="1">
      <protection hidden="1"/>
    </xf>
    <xf numFmtId="0" fontId="351" fillId="0" borderId="233" xfId="6" applyFont="1" applyBorder="1" applyAlignment="1">
      <alignment horizontal="center" vertical="center"/>
    </xf>
    <xf numFmtId="0" fontId="16" fillId="0" borderId="0" xfId="0" applyFont="1" applyAlignment="1">
      <alignment horizontal="center" vertical="center"/>
    </xf>
    <xf numFmtId="0" fontId="16" fillId="0" borderId="234" xfId="0" applyFont="1" applyBorder="1" applyAlignment="1">
      <alignment horizontal="center" vertical="center"/>
    </xf>
    <xf numFmtId="0" fontId="16" fillId="0" borderId="233" xfId="0" applyFont="1" applyBorder="1" applyAlignment="1">
      <alignment horizontal="center" vertical="center"/>
    </xf>
    <xf numFmtId="0" fontId="351" fillId="0" borderId="0" xfId="6" applyFont="1" applyAlignment="1">
      <alignment horizontal="center" vertical="center"/>
    </xf>
    <xf numFmtId="0" fontId="16" fillId="48" borderId="233" xfId="0" applyFont="1" applyFill="1" applyBorder="1" applyAlignment="1">
      <alignment horizontal="center" vertical="center"/>
    </xf>
    <xf numFmtId="0" fontId="16" fillId="0" borderId="0" xfId="0" applyFont="1" applyAlignment="1">
      <alignment horizontal="right" vertical="center"/>
    </xf>
    <xf numFmtId="0" fontId="23" fillId="2" borderId="0" xfId="0" applyFont="1" applyFill="1" applyAlignment="1">
      <alignment vertical="center"/>
    </xf>
    <xf numFmtId="0" fontId="331" fillId="2" borderId="0" xfId="8" applyFont="1" applyFill="1" applyBorder="1" applyAlignment="1" applyProtection="1">
      <alignment vertical="center"/>
      <protection hidden="1"/>
    </xf>
    <xf numFmtId="0" fontId="351" fillId="12" borderId="233" xfId="6" applyFont="1" applyFill="1" applyBorder="1" applyAlignment="1">
      <alignment horizontal="center" vertical="center"/>
    </xf>
    <xf numFmtId="0" fontId="275" fillId="5" borderId="0" xfId="0" applyFont="1" applyFill="1" applyAlignment="1">
      <alignment horizontal="right" vertical="center"/>
    </xf>
    <xf numFmtId="0" fontId="275" fillId="5" borderId="0" xfId="0" applyFont="1" applyFill="1" applyAlignment="1">
      <alignment horizontal="left" vertical="center"/>
    </xf>
    <xf numFmtId="0" fontId="275" fillId="5" borderId="234" xfId="0" applyFont="1" applyFill="1" applyBorder="1" applyAlignment="1">
      <alignment horizontal="left" vertical="center"/>
    </xf>
    <xf numFmtId="0" fontId="22" fillId="2" borderId="0" xfId="0" applyFont="1" applyFill="1" applyAlignment="1">
      <alignment horizontal="center" vertical="center"/>
    </xf>
    <xf numFmtId="0" fontId="22" fillId="43" borderId="132" xfId="0" applyFont="1" applyFill="1" applyBorder="1" applyAlignment="1">
      <alignment horizontal="center" vertical="center"/>
    </xf>
    <xf numFmtId="0" fontId="23" fillId="43" borderId="232" xfId="0" applyFont="1" applyFill="1" applyBorder="1" applyAlignment="1">
      <alignment horizontal="center" vertical="center"/>
    </xf>
    <xf numFmtId="217" fontId="25" fillId="43" borderId="232" xfId="0" applyNumberFormat="1" applyFont="1" applyFill="1" applyBorder="1" applyAlignment="1">
      <alignment horizontal="center" vertical="center"/>
    </xf>
    <xf numFmtId="0" fontId="81" fillId="0" borderId="198" xfId="0" applyFont="1" applyBorder="1" applyAlignment="1">
      <alignment horizontal="center" vertical="center"/>
    </xf>
    <xf numFmtId="0" fontId="275" fillId="5" borderId="233" xfId="0" applyFont="1" applyFill="1" applyBorder="1" applyAlignment="1">
      <alignment horizontal="left" vertical="center"/>
    </xf>
    <xf numFmtId="0" fontId="130" fillId="5" borderId="0" xfId="0" applyFont="1" applyFill="1" applyAlignment="1">
      <alignment horizontal="left" vertical="center"/>
    </xf>
    <xf numFmtId="0" fontId="351" fillId="0" borderId="234" xfId="6" applyFont="1" applyBorder="1" applyAlignment="1">
      <alignment horizontal="center" vertical="center"/>
    </xf>
    <xf numFmtId="2" fontId="16" fillId="12" borderId="233" xfId="0" applyNumberFormat="1" applyFont="1" applyFill="1" applyBorder="1" applyAlignment="1">
      <alignment horizontal="center" vertical="center"/>
    </xf>
    <xf numFmtId="2" fontId="16" fillId="12" borderId="0" xfId="0" applyNumberFormat="1" applyFont="1" applyFill="1" applyAlignment="1">
      <alignment horizontal="center" vertical="center"/>
    </xf>
    <xf numFmtId="218" fontId="16" fillId="12" borderId="0" xfId="0" applyNumberFormat="1" applyFont="1" applyFill="1" applyAlignment="1">
      <alignment horizontal="center" vertical="center"/>
    </xf>
    <xf numFmtId="2" fontId="353" fillId="12" borderId="233" xfId="0" applyNumberFormat="1" applyFont="1" applyFill="1" applyBorder="1" applyAlignment="1">
      <alignment horizontal="center" vertical="center"/>
    </xf>
    <xf numFmtId="181" fontId="16" fillId="12" borderId="0" xfId="0" applyNumberFormat="1" applyFont="1" applyFill="1" applyAlignment="1">
      <alignment horizontal="center" vertical="center"/>
    </xf>
    <xf numFmtId="0" fontId="196" fillId="5" borderId="233" xfId="0" applyFont="1" applyFill="1" applyBorder="1" applyAlignment="1">
      <alignment horizontal="center"/>
    </xf>
    <xf numFmtId="0" fontId="196" fillId="5" borderId="0" xfId="0" applyFont="1" applyFill="1" applyAlignment="1">
      <alignment horizontal="center"/>
    </xf>
    <xf numFmtId="0" fontId="275" fillId="5" borderId="234" xfId="0" applyFont="1" applyFill="1" applyBorder="1"/>
    <xf numFmtId="0" fontId="71" fillId="2" borderId="0" xfId="0" applyFont="1" applyFill="1" applyAlignment="1">
      <alignment horizontal="left" vertical="center"/>
    </xf>
    <xf numFmtId="0" fontId="331" fillId="2" borderId="0" xfId="8" applyFont="1" applyFill="1" applyAlignment="1" applyProtection="1">
      <alignment vertical="center"/>
      <protection hidden="1"/>
    </xf>
    <xf numFmtId="0" fontId="335" fillId="5" borderId="0" xfId="16" applyFont="1" applyFill="1" applyAlignment="1">
      <alignment horizontal="left" vertical="center"/>
    </xf>
    <xf numFmtId="0" fontId="354" fillId="5" borderId="0" xfId="0" applyFont="1" applyFill="1" applyAlignment="1">
      <alignment vertical="center"/>
    </xf>
    <xf numFmtId="0" fontId="4" fillId="5" borderId="0" xfId="1" applyFill="1" applyProtection="1">
      <protection hidden="1"/>
    </xf>
    <xf numFmtId="0" fontId="355" fillId="2" borderId="0" xfId="1" applyFont="1" applyFill="1" applyAlignment="1">
      <alignment horizontal="left" vertical="center"/>
    </xf>
    <xf numFmtId="0" fontId="356" fillId="2" borderId="0" xfId="8" applyFont="1" applyFill="1" applyAlignment="1">
      <alignment horizontal="left" vertical="center"/>
    </xf>
    <xf numFmtId="0" fontId="354" fillId="0" borderId="0" xfId="0" applyFont="1"/>
    <xf numFmtId="0" fontId="343" fillId="2" borderId="0" xfId="1" applyFont="1" applyFill="1" applyAlignment="1">
      <alignment horizontal="left" vertical="center"/>
    </xf>
    <xf numFmtId="0" fontId="335" fillId="2" borderId="233" xfId="23" applyFont="1" applyFill="1" applyBorder="1" applyAlignment="1">
      <alignment horizontal="left" vertical="center"/>
    </xf>
    <xf numFmtId="219" fontId="16" fillId="0" borderId="0" xfId="1" applyNumberFormat="1" applyFont="1" applyAlignment="1">
      <alignment horizontal="center" vertical="center"/>
    </xf>
    <xf numFmtId="0" fontId="331" fillId="2" borderId="0" xfId="8" applyFont="1" applyFill="1" applyAlignment="1">
      <alignment horizontal="left" vertical="center"/>
    </xf>
    <xf numFmtId="0" fontId="357" fillId="2" borderId="0" xfId="1" applyFont="1" applyFill="1" applyAlignment="1">
      <alignment horizontal="left" vertical="center"/>
    </xf>
    <xf numFmtId="0" fontId="358" fillId="2" borderId="0" xfId="1" applyFont="1" applyFill="1" applyAlignment="1">
      <alignment horizontal="left" vertical="center"/>
    </xf>
    <xf numFmtId="0" fontId="1" fillId="39" borderId="0" xfId="16" applyFill="1"/>
    <xf numFmtId="0" fontId="359" fillId="39" borderId="0" xfId="1" applyFont="1" applyFill="1" applyAlignment="1">
      <alignment vertical="center"/>
    </xf>
    <xf numFmtId="0" fontId="4" fillId="8" borderId="0" xfId="1" applyFill="1" applyAlignment="1" applyProtection="1">
      <alignment horizontal="left"/>
      <protection hidden="1"/>
    </xf>
    <xf numFmtId="0" fontId="1" fillId="8" borderId="0" xfId="16" applyFill="1" applyAlignment="1">
      <alignment horizontal="left"/>
    </xf>
    <xf numFmtId="164" fontId="360" fillId="8" borderId="0" xfId="5" applyNumberFormat="1" applyFont="1" applyFill="1" applyAlignment="1">
      <alignment horizontal="left" vertical="center"/>
    </xf>
    <xf numFmtId="0" fontId="362" fillId="39" borderId="0" xfId="1" applyFont="1" applyFill="1" applyAlignment="1">
      <alignment horizontal="left" vertical="center"/>
    </xf>
    <xf numFmtId="0" fontId="363" fillId="39" borderId="0" xfId="1" applyFont="1" applyFill="1" applyAlignment="1">
      <alignment vertical="center"/>
    </xf>
    <xf numFmtId="0" fontId="364" fillId="39" borderId="0" xfId="1" applyFont="1" applyFill="1" applyAlignment="1">
      <alignment vertical="center"/>
    </xf>
    <xf numFmtId="0" fontId="365" fillId="39" borderId="0" xfId="1" applyFont="1" applyFill="1" applyAlignment="1">
      <alignment vertical="center"/>
    </xf>
    <xf numFmtId="0" fontId="366" fillId="39" borderId="0" xfId="1" applyFont="1" applyFill="1" applyAlignment="1">
      <alignment vertical="center"/>
    </xf>
    <xf numFmtId="0" fontId="367" fillId="2" borderId="0" xfId="1" applyFont="1" applyFill="1" applyAlignment="1">
      <alignment vertical="center"/>
    </xf>
    <xf numFmtId="0" fontId="368" fillId="2" borderId="0" xfId="52" applyFont="1" applyFill="1"/>
    <xf numFmtId="0" fontId="331" fillId="2" borderId="0" xfId="8" applyFont="1" applyFill="1" applyAlignment="1">
      <alignment vertical="center"/>
    </xf>
    <xf numFmtId="0" fontId="333" fillId="2" borderId="0" xfId="1" applyFont="1" applyFill="1" applyAlignment="1" applyProtection="1">
      <alignment horizontal="right" vertical="center"/>
      <protection hidden="1"/>
    </xf>
    <xf numFmtId="0" fontId="369" fillId="2" borderId="0" xfId="1" applyFont="1" applyFill="1" applyAlignment="1">
      <alignment vertical="center"/>
    </xf>
    <xf numFmtId="0" fontId="48" fillId="2" borderId="0" xfId="1" applyFont="1" applyFill="1" applyAlignment="1">
      <alignment horizontal="center" vertical="center"/>
    </xf>
    <xf numFmtId="0" fontId="370" fillId="2" borderId="0" xfId="1" applyFont="1" applyFill="1" applyAlignment="1">
      <alignment vertical="center"/>
    </xf>
    <xf numFmtId="0" fontId="372" fillId="2" borderId="0" xfId="63" applyFont="1" applyFill="1" applyAlignment="1">
      <alignment horizontal="right" vertical="center"/>
    </xf>
    <xf numFmtId="0" fontId="368" fillId="2" borderId="0" xfId="0" applyFont="1" applyFill="1" applyAlignment="1">
      <alignment horizontal="right" vertical="center"/>
    </xf>
    <xf numFmtId="0" fontId="373" fillId="2" borderId="0" xfId="52" applyFont="1" applyFill="1"/>
    <xf numFmtId="0" fontId="343" fillId="2" borderId="0" xfId="1" applyFont="1" applyFill="1" applyAlignment="1">
      <alignment vertical="center"/>
    </xf>
    <xf numFmtId="0" fontId="333" fillId="2" borderId="0" xfId="1" applyFont="1" applyFill="1" applyAlignment="1">
      <alignment vertical="center"/>
    </xf>
    <xf numFmtId="0" fontId="374" fillId="2" borderId="0" xfId="8" applyFont="1" applyFill="1" applyAlignment="1">
      <alignment horizontal="left" vertical="center"/>
    </xf>
    <xf numFmtId="0" fontId="15" fillId="2" borderId="0" xfId="8" applyFill="1" applyAlignment="1">
      <alignment horizontal="left" vertical="center"/>
    </xf>
    <xf numFmtId="0" fontId="375" fillId="2" borderId="0" xfId="31" applyFont="1" applyFill="1" applyBorder="1" applyAlignment="1">
      <alignment vertical="center"/>
    </xf>
    <xf numFmtId="0" fontId="1" fillId="39" borderId="0" xfId="27" applyFill="1"/>
    <xf numFmtId="0" fontId="4" fillId="39" borderId="0" xfId="1" applyFill="1" applyAlignment="1">
      <alignment horizontal="left" vertical="center"/>
    </xf>
    <xf numFmtId="0" fontId="1" fillId="8" borderId="0" xfId="27" applyFill="1" applyAlignment="1">
      <alignment horizontal="left"/>
    </xf>
    <xf numFmtId="0" fontId="376" fillId="39" borderId="0" xfId="1" applyFont="1" applyFill="1" applyAlignment="1">
      <alignment horizontal="left" vertical="center"/>
    </xf>
    <xf numFmtId="0" fontId="378" fillId="39" borderId="0" xfId="1" applyFont="1" applyFill="1" applyAlignment="1">
      <alignment vertical="center"/>
    </xf>
    <xf numFmtId="0" fontId="10" fillId="0" borderId="0" xfId="2" applyFont="1" applyAlignment="1">
      <alignment vertical="center"/>
    </xf>
    <xf numFmtId="0" fontId="91" fillId="39" borderId="0" xfId="18" applyFont="1" applyFill="1" applyAlignment="1">
      <alignment horizontal="right"/>
    </xf>
    <xf numFmtId="0" fontId="1" fillId="39" borderId="0" xfId="18" applyFill="1"/>
    <xf numFmtId="0" fontId="379" fillId="39" borderId="0" xfId="1" applyFont="1" applyFill="1" applyAlignment="1">
      <alignment vertical="center"/>
    </xf>
    <xf numFmtId="0" fontId="380" fillId="39" borderId="0" xfId="1" applyFont="1" applyFill="1" applyProtection="1">
      <protection hidden="1"/>
    </xf>
    <xf numFmtId="0" fontId="380" fillId="39" borderId="0" xfId="1" applyFont="1" applyFill="1" applyAlignment="1">
      <alignment vertical="center"/>
    </xf>
    <xf numFmtId="0" fontId="10" fillId="8" borderId="0" xfId="2" applyFont="1" applyFill="1" applyAlignment="1">
      <alignment vertical="center"/>
    </xf>
    <xf numFmtId="0" fontId="381" fillId="8" borderId="0" xfId="64" applyFont="1" applyFill="1" applyAlignment="1">
      <alignment vertical="center"/>
    </xf>
    <xf numFmtId="0" fontId="382" fillId="8" borderId="0" xfId="64" applyFont="1" applyFill="1" applyAlignment="1">
      <alignment vertical="center"/>
    </xf>
    <xf numFmtId="0" fontId="81" fillId="8" borderId="0" xfId="2" applyFont="1" applyFill="1" applyAlignment="1">
      <alignment vertical="center"/>
    </xf>
    <xf numFmtId="0" fontId="383" fillId="39" borderId="0" xfId="1" applyFont="1" applyFill="1" applyAlignment="1">
      <alignment vertical="center"/>
    </xf>
    <xf numFmtId="0" fontId="384" fillId="39" borderId="0" xfId="1" applyFont="1" applyFill="1" applyAlignment="1">
      <alignment vertical="center"/>
    </xf>
    <xf numFmtId="0" fontId="98" fillId="8" borderId="0" xfId="64" applyFill="1" applyAlignment="1">
      <alignment vertical="center"/>
    </xf>
    <xf numFmtId="0" fontId="385" fillId="8" borderId="0" xfId="64" applyFont="1" applyFill="1" applyAlignment="1">
      <alignment vertical="center"/>
    </xf>
    <xf numFmtId="0" fontId="10" fillId="46" borderId="0" xfId="2" applyFont="1" applyFill="1" applyAlignment="1">
      <alignment vertical="center"/>
    </xf>
    <xf numFmtId="0" fontId="4" fillId="8" borderId="0" xfId="2" applyFill="1"/>
    <xf numFmtId="0" fontId="378" fillId="8" borderId="0" xfId="5" applyFont="1" applyFill="1" applyAlignment="1">
      <alignment horizontal="left" vertical="center"/>
    </xf>
    <xf numFmtId="0" fontId="4" fillId="46" borderId="0" xfId="2" applyFill="1"/>
    <xf numFmtId="0" fontId="98" fillId="8" borderId="0" xfId="64" applyFill="1"/>
    <xf numFmtId="0" fontId="91" fillId="8" borderId="0" xfId="1" applyFont="1" applyFill="1"/>
    <xf numFmtId="0" fontId="378" fillId="8" borderId="0" xfId="1" applyFont="1" applyFill="1"/>
    <xf numFmtId="0" fontId="387" fillId="8" borderId="0" xfId="2" applyFont="1" applyFill="1" applyAlignment="1">
      <alignment horizontal="left" vertical="center"/>
    </xf>
    <xf numFmtId="0" fontId="389" fillId="8" borderId="178" xfId="2" applyFont="1" applyFill="1" applyBorder="1" applyAlignment="1">
      <alignment horizontal="center" vertical="center"/>
    </xf>
    <xf numFmtId="0" fontId="390" fillId="8" borderId="0" xfId="2" applyFont="1" applyFill="1" applyAlignment="1">
      <alignment horizontal="left" vertical="center"/>
    </xf>
    <xf numFmtId="0" fontId="23" fillId="8" borderId="0" xfId="2" applyFont="1" applyFill="1" applyAlignment="1">
      <alignment horizontal="right" vertical="center"/>
    </xf>
    <xf numFmtId="0" fontId="176" fillId="5" borderId="0" xfId="1" applyFont="1" applyFill="1" applyAlignment="1" applyProtection="1">
      <alignment horizontal="left" vertical="center"/>
      <protection locked="0"/>
    </xf>
    <xf numFmtId="0" fontId="176" fillId="0" borderId="0" xfId="1" applyFont="1" applyAlignment="1" applyProtection="1">
      <alignment horizontal="left" vertical="center"/>
      <protection locked="0"/>
    </xf>
    <xf numFmtId="0" fontId="63" fillId="7" borderId="12" xfId="1" applyFont="1" applyFill="1" applyBorder="1" applyAlignment="1">
      <alignment horizontal="center" vertical="center"/>
    </xf>
    <xf numFmtId="0" fontId="265" fillId="7" borderId="178" xfId="1" applyFont="1" applyFill="1" applyBorder="1" applyAlignment="1">
      <alignment horizontal="center" vertical="center" wrapText="1"/>
    </xf>
    <xf numFmtId="0" fontId="265" fillId="123" borderId="19" xfId="1" applyFont="1" applyFill="1" applyBorder="1" applyAlignment="1">
      <alignment horizontal="center" vertical="center" wrapText="1"/>
    </xf>
    <xf numFmtId="0" fontId="77" fillId="9" borderId="141" xfId="47" applyFont="1" applyFill="1" applyBorder="1" applyAlignment="1">
      <alignment horizontal="center" vertical="center"/>
    </xf>
    <xf numFmtId="0" fontId="77" fillId="9" borderId="142" xfId="47" applyFont="1" applyFill="1" applyBorder="1" applyAlignment="1">
      <alignment horizontal="center" vertical="center"/>
    </xf>
    <xf numFmtId="0" fontId="77" fillId="9" borderId="0" xfId="47" applyFont="1" applyFill="1" applyAlignment="1">
      <alignment horizontal="center" vertical="center"/>
    </xf>
    <xf numFmtId="0" fontId="10" fillId="9" borderId="61" xfId="47" applyFont="1" applyFill="1" applyBorder="1" applyAlignment="1">
      <alignment horizontal="left" vertical="center"/>
    </xf>
    <xf numFmtId="0" fontId="166" fillId="44" borderId="0" xfId="1" applyFont="1" applyFill="1" applyAlignment="1">
      <alignment horizontal="left" vertical="center"/>
    </xf>
    <xf numFmtId="0" fontId="166" fillId="44" borderId="0" xfId="1" applyFont="1" applyFill="1" applyAlignment="1">
      <alignment horizontal="right" vertical="center"/>
    </xf>
    <xf numFmtId="0" fontId="18" fillId="0" borderId="0" xfId="0" applyFont="1" applyAlignment="1">
      <alignment horizontal="center" vertical="center"/>
    </xf>
    <xf numFmtId="0" fontId="393" fillId="0" borderId="142" xfId="7" applyFont="1" applyBorder="1" applyAlignment="1">
      <alignment horizontal="center" vertical="center"/>
    </xf>
    <xf numFmtId="0" fontId="393" fillId="0" borderId="61" xfId="7" applyFont="1" applyBorder="1" applyAlignment="1">
      <alignment horizontal="center" vertical="center"/>
    </xf>
    <xf numFmtId="0" fontId="393" fillId="0" borderId="145" xfId="7" applyFont="1" applyBorder="1" applyAlignment="1">
      <alignment horizontal="center" vertical="center"/>
    </xf>
    <xf numFmtId="0" fontId="71" fillId="37" borderId="0" xfId="7" applyFont="1" applyFill="1" applyAlignment="1">
      <alignment horizontal="left" vertical="center"/>
    </xf>
    <xf numFmtId="0" fontId="12" fillId="6" borderId="238" xfId="1" applyFont="1" applyFill="1" applyBorder="1" applyAlignment="1">
      <alignment vertical="center"/>
    </xf>
    <xf numFmtId="0" fontId="5" fillId="17" borderId="234" xfId="1" applyFont="1" applyFill="1" applyBorder="1" applyAlignment="1" applyProtection="1">
      <alignment horizontal="centerContinuous" vertical="center"/>
      <protection hidden="1"/>
    </xf>
    <xf numFmtId="0" fontId="8" fillId="8" borderId="234" xfId="1" applyFont="1" applyFill="1" applyBorder="1" applyAlignment="1" applyProtection="1">
      <alignment horizontal="left" vertical="center"/>
      <protection hidden="1"/>
    </xf>
    <xf numFmtId="165" fontId="27" fillId="12" borderId="158" xfId="1" applyNumberFormat="1" applyFont="1" applyFill="1" applyBorder="1" applyAlignment="1">
      <alignment horizontal="center" vertical="center"/>
    </xf>
    <xf numFmtId="0" fontId="1" fillId="5" borderId="158" xfId="7" applyFill="1" applyBorder="1" applyAlignment="1">
      <alignment horizontal="left" vertical="center"/>
    </xf>
    <xf numFmtId="165" fontId="31" fillId="12" borderId="158" xfId="1" applyNumberFormat="1" applyFont="1" applyFill="1" applyBorder="1" applyAlignment="1">
      <alignment horizontal="center" vertical="center"/>
    </xf>
    <xf numFmtId="0" fontId="1" fillId="5" borderId="158" xfId="7" applyFill="1" applyBorder="1" applyAlignment="1">
      <alignment horizontal="right" vertical="center"/>
    </xf>
    <xf numFmtId="165" fontId="24" fillId="9" borderId="158" xfId="1" applyNumberFormat="1" applyFont="1" applyFill="1" applyBorder="1" applyAlignment="1">
      <alignment horizontal="center" vertical="center"/>
    </xf>
    <xf numFmtId="165" fontId="23" fillId="8" borderId="239" xfId="1" applyNumberFormat="1" applyFont="1" applyFill="1" applyBorder="1" applyAlignment="1">
      <alignment horizontal="center" vertical="center"/>
    </xf>
    <xf numFmtId="0" fontId="16" fillId="21" borderId="57" xfId="1" applyFont="1" applyFill="1" applyBorder="1" applyAlignment="1" applyProtection="1">
      <alignment horizontal="center" vertical="center"/>
      <protection hidden="1"/>
    </xf>
    <xf numFmtId="0" fontId="25" fillId="5" borderId="19" xfId="20" applyFont="1" applyFill="1" applyBorder="1" applyAlignment="1">
      <alignment horizontal="left" vertical="center"/>
    </xf>
    <xf numFmtId="0" fontId="8" fillId="119" borderId="0" xfId="7" applyFont="1" applyFill="1" applyAlignment="1">
      <alignment vertical="top"/>
    </xf>
    <xf numFmtId="0" fontId="22" fillId="119" borderId="0" xfId="0" applyFont="1" applyFill="1" applyAlignment="1">
      <alignment horizontal="center"/>
    </xf>
    <xf numFmtId="0" fontId="51" fillId="5" borderId="241" xfId="1" applyFont="1" applyFill="1" applyBorder="1" applyAlignment="1" applyProtection="1">
      <alignment vertical="center"/>
      <protection hidden="1"/>
    </xf>
    <xf numFmtId="168" fontId="1" fillId="30" borderId="243" xfId="15" applyNumberFormat="1" applyFill="1" applyBorder="1" applyAlignment="1" applyProtection="1">
      <alignment horizontal="center" vertical="center"/>
      <protection locked="0"/>
    </xf>
    <xf numFmtId="173" fontId="21" fillId="29" borderId="246" xfId="1" applyNumberFormat="1" applyFont="1" applyFill="1" applyBorder="1" applyAlignment="1">
      <alignment horizontal="center" vertical="center"/>
    </xf>
    <xf numFmtId="173" fontId="21" fillId="5" borderId="250" xfId="1" applyNumberFormat="1" applyFont="1" applyFill="1" applyBorder="1" applyAlignment="1">
      <alignment horizontal="center" vertical="center"/>
    </xf>
    <xf numFmtId="0" fontId="13" fillId="6" borderId="232" xfId="1" applyFont="1" applyFill="1" applyBorder="1" applyAlignment="1">
      <alignment vertical="center"/>
    </xf>
    <xf numFmtId="0" fontId="12" fillId="6" borderId="232" xfId="1" applyFont="1" applyFill="1" applyBorder="1" applyAlignment="1">
      <alignment vertical="center"/>
    </xf>
    <xf numFmtId="0" fontId="43" fillId="24" borderId="0" xfId="1" applyFont="1" applyFill="1" applyAlignment="1" applyProtection="1">
      <alignment horizontal="left" vertical="center"/>
      <protection locked="0"/>
    </xf>
    <xf numFmtId="0" fontId="0" fillId="0" borderId="158" xfId="0" applyBorder="1"/>
    <xf numFmtId="0" fontId="21" fillId="5" borderId="158" xfId="3" applyFont="1" applyFill="1" applyBorder="1" applyAlignment="1">
      <alignment horizontal="right" vertical="center"/>
    </xf>
    <xf numFmtId="165" fontId="23" fillId="8" borderId="194" xfId="1" applyNumberFormat="1" applyFont="1" applyFill="1" applyBorder="1" applyAlignment="1">
      <alignment horizontal="center" vertical="center"/>
    </xf>
    <xf numFmtId="0" fontId="0" fillId="5" borderId="235" xfId="0" applyFill="1" applyBorder="1"/>
    <xf numFmtId="0" fontId="0" fillId="5" borderId="239" xfId="0" applyFill="1" applyBorder="1"/>
    <xf numFmtId="0" fontId="32" fillId="5" borderId="158" xfId="1" applyFont="1" applyFill="1" applyBorder="1" applyAlignment="1">
      <alignment horizontal="centerContinuous" vertical="center"/>
    </xf>
    <xf numFmtId="0" fontId="185" fillId="14" borderId="158" xfId="10" applyFont="1" applyFill="1" applyBorder="1" applyAlignment="1" applyProtection="1">
      <alignment horizontal="center" vertical="center"/>
      <protection locked="0"/>
    </xf>
    <xf numFmtId="0" fontId="38" fillId="5" borderId="158" xfId="1" applyFont="1" applyFill="1" applyBorder="1" applyAlignment="1">
      <alignment horizontal="center" vertical="center"/>
    </xf>
    <xf numFmtId="0" fontId="32" fillId="5" borderId="158" xfId="1" applyFont="1" applyFill="1" applyBorder="1"/>
    <xf numFmtId="0" fontId="32" fillId="5" borderId="158" xfId="1" applyFont="1" applyFill="1" applyBorder="1" applyAlignment="1">
      <alignment horizontal="right" vertical="center"/>
    </xf>
    <xf numFmtId="166" fontId="32" fillId="5" borderId="194" xfId="1" applyNumberFormat="1" applyFont="1" applyFill="1" applyBorder="1" applyAlignment="1">
      <alignment horizontal="left" vertical="center"/>
    </xf>
    <xf numFmtId="0" fontId="0" fillId="0" borderId="233" xfId="0" applyBorder="1"/>
    <xf numFmtId="0" fontId="0" fillId="5" borderId="233" xfId="0" applyFill="1" applyBorder="1"/>
    <xf numFmtId="0" fontId="21" fillId="5" borderId="232" xfId="7" applyFont="1" applyFill="1" applyBorder="1" applyAlignment="1">
      <alignment horizontal="right" vertical="center"/>
    </xf>
    <xf numFmtId="166" fontId="8" fillId="10" borderId="232" xfId="1" applyNumberFormat="1" applyFont="1" applyFill="1" applyBorder="1" applyAlignment="1">
      <alignment horizontal="center" vertical="center"/>
    </xf>
    <xf numFmtId="0" fontId="25" fillId="5" borderId="232" xfId="7" applyFont="1" applyFill="1" applyBorder="1" applyAlignment="1">
      <alignment vertical="center"/>
    </xf>
    <xf numFmtId="0" fontId="1" fillId="5" borderId="232" xfId="7" applyFill="1" applyBorder="1" applyAlignment="1">
      <alignment vertical="center"/>
    </xf>
    <xf numFmtId="0" fontId="0" fillId="5" borderId="253" xfId="0" applyFill="1" applyBorder="1"/>
    <xf numFmtId="0" fontId="43" fillId="5" borderId="0" xfId="1" applyFont="1" applyFill="1" applyAlignment="1" applyProtection="1">
      <alignment horizontal="left" vertical="center"/>
      <protection locked="0"/>
    </xf>
    <xf numFmtId="169" fontId="8" fillId="5" borderId="233" xfId="1" applyNumberFormat="1" applyFont="1" applyFill="1" applyBorder="1" applyAlignment="1" applyProtection="1">
      <alignment horizontal="right" vertical="center"/>
      <protection hidden="1"/>
    </xf>
    <xf numFmtId="0" fontId="1" fillId="5" borderId="233" xfId="7" applyFill="1" applyBorder="1"/>
    <xf numFmtId="0" fontId="9" fillId="5" borderId="233" xfId="4" applyFont="1" applyFill="1" applyBorder="1" applyAlignment="1">
      <alignment horizontal="right" vertical="center"/>
    </xf>
    <xf numFmtId="0" fontId="18" fillId="0" borderId="142" xfId="0" applyFont="1" applyBorder="1" applyAlignment="1">
      <alignment horizontal="center" vertical="center"/>
    </xf>
    <xf numFmtId="0" fontId="18" fillId="0" borderId="61" xfId="0" applyFont="1" applyBorder="1" applyAlignment="1">
      <alignment horizontal="center" vertical="center"/>
    </xf>
    <xf numFmtId="0" fontId="18" fillId="0" borderId="145" xfId="0" applyFont="1" applyBorder="1" applyAlignment="1">
      <alignment horizontal="center" vertical="center"/>
    </xf>
    <xf numFmtId="1" fontId="32" fillId="180" borderId="244" xfId="1" applyNumberFormat="1" applyFont="1" applyFill="1" applyBorder="1" applyAlignment="1">
      <alignment horizontal="center" vertical="center"/>
    </xf>
    <xf numFmtId="1" fontId="32" fillId="25" borderId="23" xfId="1" applyNumberFormat="1" applyFont="1" applyFill="1" applyBorder="1" applyAlignment="1">
      <alignment horizontal="center" vertical="center"/>
    </xf>
    <xf numFmtId="1" fontId="32" fillId="180" borderId="23" xfId="1" applyNumberFormat="1" applyFont="1" applyFill="1" applyBorder="1" applyAlignment="1">
      <alignment horizontal="center" vertical="center"/>
    </xf>
    <xf numFmtId="164" fontId="278" fillId="153" borderId="0" xfId="1" applyNumberFormat="1" applyFont="1" applyFill="1" applyAlignment="1">
      <alignment horizontal="center" vertical="center"/>
    </xf>
    <xf numFmtId="164" fontId="278" fillId="5" borderId="247" xfId="1" applyNumberFormat="1" applyFont="1" applyFill="1" applyBorder="1" applyAlignment="1">
      <alignment horizontal="center" vertical="center"/>
    </xf>
    <xf numFmtId="164" fontId="278" fillId="153" borderId="247" xfId="1" applyNumberFormat="1" applyFont="1" applyFill="1" applyBorder="1" applyAlignment="1">
      <alignment horizontal="center" vertical="center"/>
    </xf>
    <xf numFmtId="1" fontId="21" fillId="25" borderId="23" xfId="1" applyNumberFormat="1" applyFont="1" applyFill="1" applyBorder="1" applyAlignment="1">
      <alignment horizontal="left" vertical="center"/>
    </xf>
    <xf numFmtId="1" fontId="21" fillId="180" borderId="251" xfId="1" applyNumberFormat="1" applyFont="1" applyFill="1" applyBorder="1" applyAlignment="1">
      <alignment horizontal="left" vertical="center"/>
    </xf>
    <xf numFmtId="164" fontId="278" fillId="5" borderId="248" xfId="1" applyNumberFormat="1" applyFont="1" applyFill="1" applyBorder="1" applyAlignment="1">
      <alignment horizontal="center" vertical="center"/>
    </xf>
    <xf numFmtId="1" fontId="32" fillId="28" borderId="245" xfId="1" applyNumberFormat="1" applyFont="1" applyFill="1" applyBorder="1" applyAlignment="1">
      <alignment horizontal="right" vertical="center"/>
    </xf>
    <xf numFmtId="1" fontId="32" fillId="25" borderId="249" xfId="1" applyNumberFormat="1" applyFont="1" applyFill="1" applyBorder="1" applyAlignment="1">
      <alignment horizontal="right" vertical="center"/>
    </xf>
    <xf numFmtId="1" fontId="32" fillId="28" borderId="252" xfId="1" applyNumberFormat="1" applyFont="1" applyFill="1" applyBorder="1" applyAlignment="1">
      <alignment horizontal="right" vertical="center"/>
    </xf>
    <xf numFmtId="164" fontId="278" fillId="181" borderId="23" xfId="1" applyNumberFormat="1" applyFont="1" applyFill="1" applyBorder="1" applyAlignment="1">
      <alignment horizontal="center" vertical="center"/>
    </xf>
    <xf numFmtId="164" fontId="278" fillId="181" borderId="34" xfId="1" applyNumberFormat="1" applyFont="1" applyFill="1" applyBorder="1" applyAlignment="1">
      <alignment horizontal="center" vertical="center"/>
    </xf>
    <xf numFmtId="1" fontId="21" fillId="31" borderId="0" xfId="1" applyNumberFormat="1" applyFont="1" applyFill="1" applyAlignment="1">
      <alignment horizontal="right" vertical="center"/>
    </xf>
    <xf numFmtId="2" fontId="52" fillId="7" borderId="29" xfId="1" applyNumberFormat="1" applyFont="1" applyFill="1" applyBorder="1" applyAlignment="1">
      <alignment horizontal="center" vertical="center"/>
    </xf>
    <xf numFmtId="164" fontId="278" fillId="153" borderId="112" xfId="1" applyNumberFormat="1" applyFont="1" applyFill="1" applyBorder="1" applyAlignment="1">
      <alignment horizontal="center" vertical="center"/>
    </xf>
    <xf numFmtId="1" fontId="21" fillId="180" borderId="34" xfId="1" applyNumberFormat="1" applyFont="1" applyFill="1" applyBorder="1" applyAlignment="1">
      <alignment horizontal="left" vertical="center"/>
    </xf>
    <xf numFmtId="173" fontId="21" fillId="182" borderId="254" xfId="1" applyNumberFormat="1" applyFont="1" applyFill="1" applyBorder="1" applyAlignment="1">
      <alignment horizontal="center" vertical="center"/>
    </xf>
    <xf numFmtId="0" fontId="21" fillId="182" borderId="255" xfId="1" applyFont="1" applyFill="1" applyBorder="1" applyAlignment="1">
      <alignment horizontal="left" vertical="center"/>
    </xf>
    <xf numFmtId="173" fontId="21" fillId="5" borderId="256" xfId="1" applyNumberFormat="1" applyFont="1" applyFill="1" applyBorder="1" applyAlignment="1">
      <alignment horizontal="center" vertical="center"/>
    </xf>
    <xf numFmtId="0" fontId="21" fillId="5" borderId="257" xfId="1" applyFont="1" applyFill="1" applyBorder="1" applyAlignment="1">
      <alignment horizontal="left" vertical="center"/>
    </xf>
    <xf numFmtId="173" fontId="21" fillId="182" borderId="258" xfId="1" applyNumberFormat="1" applyFont="1" applyFill="1" applyBorder="1" applyAlignment="1">
      <alignment horizontal="center" vertical="center"/>
    </xf>
    <xf numFmtId="0" fontId="21" fillId="182" borderId="108" xfId="1" applyFont="1" applyFill="1" applyBorder="1" applyAlignment="1">
      <alignment horizontal="left" vertical="center"/>
    </xf>
    <xf numFmtId="0" fontId="0" fillId="2" borderId="95" xfId="0" applyFill="1" applyBorder="1" applyAlignment="1">
      <alignment vertical="center"/>
    </xf>
    <xf numFmtId="0" fontId="84" fillId="5" borderId="0" xfId="1" applyFont="1" applyFill="1" applyAlignment="1" applyProtection="1">
      <alignment vertical="center"/>
      <protection hidden="1"/>
    </xf>
    <xf numFmtId="0" fontId="5" fillId="17" borderId="0" xfId="1" applyFont="1" applyFill="1" applyAlignment="1" applyProtection="1">
      <alignment horizontal="center" vertical="center"/>
      <protection locked="0"/>
    </xf>
    <xf numFmtId="0" fontId="12" fillId="6" borderId="259" xfId="1" applyFont="1" applyFill="1" applyBorder="1" applyAlignment="1">
      <alignment vertical="center"/>
    </xf>
    <xf numFmtId="0" fontId="176" fillId="5" borderId="4" xfId="1" applyFont="1" applyFill="1" applyBorder="1" applyAlignment="1" applyProtection="1">
      <alignment horizontal="left" vertical="center"/>
      <protection locked="0"/>
    </xf>
    <xf numFmtId="0" fontId="176" fillId="2" borderId="0" xfId="1" applyFont="1" applyFill="1" applyAlignment="1" applyProtection="1">
      <alignment horizontal="left" vertical="center"/>
      <protection locked="0"/>
    </xf>
    <xf numFmtId="0" fontId="39" fillId="5" borderId="7" xfId="1" applyFont="1" applyFill="1" applyBorder="1" applyAlignment="1" applyProtection="1">
      <alignment horizontal="left" vertical="center"/>
      <protection locked="0"/>
    </xf>
    <xf numFmtId="169" fontId="8" fillId="5" borderId="260" xfId="1" applyNumberFormat="1" applyFont="1" applyFill="1" applyBorder="1" applyAlignment="1" applyProtection="1">
      <alignment horizontal="right" vertical="center"/>
      <protection hidden="1"/>
    </xf>
    <xf numFmtId="0" fontId="39" fillId="5" borderId="39" xfId="1" applyFont="1" applyFill="1" applyBorder="1" applyAlignment="1" applyProtection="1">
      <alignment horizontal="left" vertical="center"/>
      <protection locked="0"/>
    </xf>
    <xf numFmtId="169" fontId="8" fillId="5" borderId="124" xfId="1" applyNumberFormat="1" applyFont="1" applyFill="1" applyBorder="1" applyAlignment="1" applyProtection="1">
      <alignment horizontal="right" vertical="center"/>
      <protection hidden="1"/>
    </xf>
    <xf numFmtId="0" fontId="15" fillId="5" borderId="0" xfId="8" applyFill="1" applyBorder="1" applyAlignment="1">
      <alignment vertical="center"/>
    </xf>
    <xf numFmtId="0" fontId="5" fillId="17" borderId="234" xfId="1" applyFont="1" applyFill="1" applyBorder="1" applyAlignment="1" applyProtection="1">
      <alignment horizontal="center" vertical="center"/>
      <protection hidden="1"/>
    </xf>
    <xf numFmtId="164" fontId="394" fillId="153" borderId="0" xfId="1" applyNumberFormat="1" applyFont="1" applyFill="1" applyAlignment="1">
      <alignment horizontal="center" vertical="center"/>
    </xf>
    <xf numFmtId="1" fontId="21" fillId="180" borderId="244" xfId="1" applyNumberFormat="1" applyFont="1" applyFill="1" applyBorder="1" applyAlignment="1">
      <alignment horizontal="center" vertical="center"/>
    </xf>
    <xf numFmtId="1" fontId="8" fillId="180" borderId="244" xfId="1" applyNumberFormat="1" applyFont="1" applyFill="1" applyBorder="1" applyAlignment="1">
      <alignment horizontal="left" vertical="center"/>
    </xf>
    <xf numFmtId="173" fontId="21" fillId="182" borderId="261" xfId="1" applyNumberFormat="1" applyFont="1" applyFill="1" applyBorder="1" applyAlignment="1">
      <alignment horizontal="center" vertical="center"/>
    </xf>
    <xf numFmtId="0" fontId="21" fillId="182" borderId="115" xfId="1" applyFont="1" applyFill="1" applyBorder="1" applyAlignment="1">
      <alignment horizontal="left" vertical="center"/>
    </xf>
    <xf numFmtId="164" fontId="394" fillId="5" borderId="247" xfId="1" applyNumberFormat="1" applyFont="1" applyFill="1" applyBorder="1" applyAlignment="1">
      <alignment horizontal="center" vertical="center"/>
    </xf>
    <xf numFmtId="1" fontId="8" fillId="25" borderId="23" xfId="1" applyNumberFormat="1" applyFont="1" applyFill="1" applyBorder="1" applyAlignment="1">
      <alignment horizontal="left" vertical="center"/>
    </xf>
    <xf numFmtId="164" fontId="394" fillId="153" borderId="247" xfId="1" applyNumberFormat="1" applyFont="1" applyFill="1" applyBorder="1" applyAlignment="1">
      <alignment horizontal="center" vertical="center"/>
    </xf>
    <xf numFmtId="1" fontId="21" fillId="180" borderId="23" xfId="1" applyNumberFormat="1" applyFont="1" applyFill="1" applyBorder="1" applyAlignment="1">
      <alignment horizontal="center" vertical="center"/>
    </xf>
    <xf numFmtId="1" fontId="8" fillId="180" borderId="251" xfId="1" applyNumberFormat="1" applyFont="1" applyFill="1" applyBorder="1" applyAlignment="1">
      <alignment horizontal="left" vertical="center"/>
    </xf>
    <xf numFmtId="0" fontId="57" fillId="5" borderId="0" xfId="1" applyFont="1" applyFill="1" applyAlignment="1">
      <alignment horizontal="center" vertical="center"/>
    </xf>
    <xf numFmtId="0" fontId="32" fillId="2" borderId="158" xfId="1" applyFont="1" applyFill="1" applyBorder="1" applyAlignment="1">
      <alignment horizontal="center" vertical="center"/>
    </xf>
    <xf numFmtId="0" fontId="143" fillId="183" borderId="62" xfId="7" applyFont="1" applyFill="1" applyBorder="1" applyAlignment="1">
      <alignment horizontal="center" vertical="center"/>
    </xf>
    <xf numFmtId="0" fontId="58" fillId="38" borderId="45" xfId="18" applyFont="1" applyFill="1" applyBorder="1" applyAlignment="1">
      <alignment horizontal="center" vertical="center"/>
    </xf>
    <xf numFmtId="0" fontId="395" fillId="3" borderId="13" xfId="13" applyFont="1" applyFill="1" applyBorder="1" applyAlignment="1">
      <alignment vertical="center"/>
    </xf>
    <xf numFmtId="0" fontId="6" fillId="38" borderId="0" xfId="2" applyFont="1" applyFill="1" applyAlignment="1">
      <alignment horizontal="center" vertical="center"/>
    </xf>
    <xf numFmtId="0" fontId="186" fillId="5" borderId="0" xfId="1" applyFont="1" applyFill="1" applyAlignment="1" applyProtection="1">
      <alignment vertical="center"/>
      <protection hidden="1"/>
    </xf>
    <xf numFmtId="0" fontId="396" fillId="38" borderId="0" xfId="1" applyFont="1" applyFill="1" applyAlignment="1" applyProtection="1">
      <alignment horizontal="center" vertical="center"/>
      <protection locked="0"/>
    </xf>
    <xf numFmtId="0" fontId="10" fillId="5" borderId="0" xfId="7" applyFont="1" applyFill="1" applyAlignment="1">
      <alignment horizontal="left" vertical="center"/>
    </xf>
    <xf numFmtId="164" fontId="394" fillId="153" borderId="112" xfId="1" applyNumberFormat="1" applyFont="1" applyFill="1" applyBorder="1" applyAlignment="1">
      <alignment horizontal="center" vertical="center"/>
    </xf>
    <xf numFmtId="1" fontId="8" fillId="180" borderId="34" xfId="1" applyNumberFormat="1" applyFont="1" applyFill="1" applyBorder="1" applyAlignment="1">
      <alignment horizontal="left" vertical="center"/>
    </xf>
    <xf numFmtId="0" fontId="143" fillId="3" borderId="13" xfId="1" applyFont="1" applyFill="1" applyBorder="1" applyAlignment="1" applyProtection="1">
      <alignment vertical="center"/>
      <protection hidden="1"/>
    </xf>
    <xf numFmtId="0" fontId="21" fillId="5" borderId="19" xfId="14" applyFont="1" applyFill="1" applyBorder="1" applyAlignment="1">
      <alignment vertical="center" wrapText="1"/>
    </xf>
    <xf numFmtId="0" fontId="64" fillId="35" borderId="19" xfId="1" applyFont="1" applyFill="1" applyBorder="1" applyAlignment="1">
      <alignment horizontal="left" vertical="center"/>
    </xf>
    <xf numFmtId="0" fontId="65" fillId="5" borderId="0" xfId="14" applyFont="1" applyFill="1" applyAlignment="1">
      <alignment horizontal="left" vertical="center"/>
    </xf>
    <xf numFmtId="0" fontId="28" fillId="5" borderId="0" xfId="1" applyFont="1" applyFill="1" applyAlignment="1">
      <alignment horizontal="left" vertical="center"/>
    </xf>
    <xf numFmtId="0" fontId="1" fillId="2" borderId="0" xfId="7" applyFill="1" applyAlignment="1">
      <alignment vertical="center"/>
    </xf>
    <xf numFmtId="0" fontId="60" fillId="18" borderId="50" xfId="1" applyFont="1" applyFill="1" applyBorder="1" applyAlignment="1" applyProtection="1">
      <alignment vertical="center"/>
      <protection hidden="1"/>
    </xf>
    <xf numFmtId="0" fontId="1" fillId="5" borderId="265" xfId="7" applyFill="1" applyBorder="1" applyAlignment="1">
      <alignment vertical="center"/>
    </xf>
    <xf numFmtId="175" fontId="8" fillId="33" borderId="267" xfId="1" applyNumberFormat="1" applyFont="1" applyFill="1" applyBorder="1" applyAlignment="1">
      <alignment horizontal="center" vertical="center"/>
    </xf>
    <xf numFmtId="175" fontId="8" fillId="33" borderId="266" xfId="1" applyNumberFormat="1" applyFont="1" applyFill="1" applyBorder="1" applyAlignment="1">
      <alignment horizontal="center" vertical="center"/>
    </xf>
    <xf numFmtId="165" fontId="23" fillId="8" borderId="39" xfId="1" applyNumberFormat="1" applyFont="1" applyFill="1" applyBorder="1" applyAlignment="1">
      <alignment horizontal="center" vertical="center"/>
    </xf>
    <xf numFmtId="0" fontId="1" fillId="5" borderId="39" xfId="7" applyFill="1" applyBorder="1" applyAlignment="1">
      <alignment horizontal="left" vertical="center"/>
    </xf>
    <xf numFmtId="165" fontId="31" fillId="12" borderId="39" xfId="1" applyNumberFormat="1" applyFont="1" applyFill="1" applyBorder="1" applyAlignment="1">
      <alignment horizontal="center" vertical="center"/>
    </xf>
    <xf numFmtId="0" fontId="71" fillId="7" borderId="268" xfId="9" applyFont="1" applyFill="1" applyBorder="1" applyAlignment="1">
      <alignment horizontal="center" vertical="center"/>
    </xf>
    <xf numFmtId="0" fontId="21" fillId="5" borderId="7" xfId="2" applyFont="1" applyFill="1" applyBorder="1" applyAlignment="1">
      <alignment horizontal="right" vertical="center"/>
    </xf>
    <xf numFmtId="0" fontId="1" fillId="5" borderId="7" xfId="7" applyFill="1" applyBorder="1" applyAlignment="1">
      <alignment horizontal="right" vertical="center"/>
    </xf>
    <xf numFmtId="0" fontId="74" fillId="5" borderId="7" xfId="7" applyFont="1" applyFill="1" applyBorder="1" applyAlignment="1">
      <alignment horizontal="center" vertical="center"/>
    </xf>
    <xf numFmtId="0" fontId="1" fillId="5" borderId="7" xfId="7" applyFill="1" applyBorder="1" applyAlignment="1">
      <alignment horizontal="left" vertical="center"/>
    </xf>
    <xf numFmtId="0" fontId="11" fillId="2" borderId="0" xfId="3" applyFont="1" applyFill="1" applyAlignment="1">
      <alignment horizontal="right" vertical="center"/>
    </xf>
    <xf numFmtId="169" fontId="8" fillId="5" borderId="268" xfId="1" applyNumberFormat="1" applyFont="1" applyFill="1" applyBorder="1" applyAlignment="1" applyProtection="1">
      <alignment horizontal="right" vertical="center"/>
      <protection hidden="1"/>
    </xf>
    <xf numFmtId="0" fontId="13" fillId="63" borderId="243" xfId="7" applyFont="1" applyFill="1" applyBorder="1" applyAlignment="1">
      <alignment horizontal="centerContinuous" vertical="center"/>
    </xf>
    <xf numFmtId="0" fontId="16" fillId="21" borderId="57" xfId="1" applyFont="1" applyFill="1" applyBorder="1" applyAlignment="1" applyProtection="1">
      <alignment vertical="center"/>
      <protection hidden="1"/>
    </xf>
    <xf numFmtId="0" fontId="60" fillId="5" borderId="0" xfId="1" applyFont="1" applyFill="1" applyAlignment="1" applyProtection="1">
      <alignment vertical="center"/>
      <protection hidden="1"/>
    </xf>
    <xf numFmtId="0" fontId="58" fillId="38" borderId="51" xfId="1" applyFont="1" applyFill="1" applyBorder="1" applyAlignment="1">
      <alignment horizontal="center" vertical="center"/>
    </xf>
    <xf numFmtId="0" fontId="76" fillId="38" borderId="0" xfId="1" applyFont="1" applyFill="1" applyAlignment="1" applyProtection="1">
      <alignment horizontal="left" vertical="center"/>
      <protection locked="0"/>
    </xf>
    <xf numFmtId="1" fontId="21" fillId="184" borderId="0" xfId="1" applyNumberFormat="1" applyFont="1" applyFill="1" applyAlignment="1">
      <alignment horizontal="right" vertical="center"/>
    </xf>
    <xf numFmtId="0" fontId="0" fillId="5" borderId="269" xfId="0" applyFill="1" applyBorder="1"/>
    <xf numFmtId="0" fontId="0" fillId="5" borderId="270" xfId="0" applyFill="1" applyBorder="1"/>
    <xf numFmtId="0" fontId="0" fillId="2" borderId="271" xfId="0" applyFill="1" applyBorder="1"/>
    <xf numFmtId="0" fontId="48" fillId="0" borderId="142" xfId="0" applyFont="1" applyBorder="1" applyAlignment="1">
      <alignment horizontal="center" vertical="center"/>
    </xf>
    <xf numFmtId="0" fontId="48" fillId="0" borderId="61" xfId="0" applyFont="1" applyBorder="1" applyAlignment="1">
      <alignment horizontal="center" vertical="center"/>
    </xf>
    <xf numFmtId="175" fontId="8" fillId="33" borderId="236" xfId="1" applyNumberFormat="1" applyFont="1" applyFill="1" applyBorder="1" applyAlignment="1">
      <alignment horizontal="center" vertical="center"/>
    </xf>
    <xf numFmtId="0" fontId="48" fillId="0" borderId="145" xfId="0" applyFont="1" applyBorder="1" applyAlignment="1">
      <alignment horizontal="center" vertical="center"/>
    </xf>
    <xf numFmtId="0" fontId="0" fillId="5" borderId="234" xfId="0" applyFill="1" applyBorder="1"/>
    <xf numFmtId="0" fontId="0" fillId="5" borderId="158" xfId="0" applyFill="1" applyBorder="1"/>
    <xf numFmtId="176" fontId="32" fillId="24" borderId="19" xfId="1" applyNumberFormat="1" applyFont="1" applyFill="1" applyBorder="1" applyAlignment="1">
      <alignment horizontal="center" vertical="center"/>
    </xf>
    <xf numFmtId="176" fontId="65" fillId="129" borderId="234" xfId="1" applyNumberFormat="1" applyFont="1" applyFill="1" applyBorder="1" applyAlignment="1">
      <alignment horizontal="center" vertical="center"/>
    </xf>
    <xf numFmtId="176" fontId="65" fillId="129" borderId="272" xfId="1" applyNumberFormat="1" applyFont="1" applyFill="1" applyBorder="1" applyAlignment="1">
      <alignment horizontal="center" vertical="center"/>
    </xf>
    <xf numFmtId="0" fontId="397" fillId="3" borderId="0" xfId="1" applyFont="1" applyFill="1" applyAlignment="1" applyProtection="1">
      <alignment horizontal="center" vertical="center"/>
      <protection locked="0"/>
    </xf>
    <xf numFmtId="0" fontId="43" fillId="2" borderId="16" xfId="1" applyFont="1" applyFill="1" applyBorder="1" applyAlignment="1" applyProtection="1">
      <alignment horizontal="center" vertical="center"/>
      <protection hidden="1"/>
    </xf>
    <xf numFmtId="0" fontId="23" fillId="24" borderId="273" xfId="1" applyFont="1" applyFill="1" applyBorder="1" applyAlignment="1">
      <alignment horizontal="center" vertical="center"/>
    </xf>
    <xf numFmtId="0" fontId="23" fillId="24" borderId="131" xfId="1" applyFont="1" applyFill="1" applyBorder="1" applyAlignment="1">
      <alignment horizontal="center" vertical="center"/>
    </xf>
    <xf numFmtId="0" fontId="13" fillId="6" borderId="52" xfId="1" applyFont="1" applyFill="1" applyBorder="1" applyAlignment="1">
      <alignment vertical="center"/>
    </xf>
    <xf numFmtId="0" fontId="75" fillId="46" borderId="0" xfId="18" applyFont="1" applyFill="1" applyAlignment="1">
      <alignment horizontal="center" vertical="center"/>
    </xf>
    <xf numFmtId="0" fontId="143" fillId="46" borderId="135" xfId="1" applyFont="1" applyFill="1" applyBorder="1" applyAlignment="1" applyProtection="1">
      <alignment vertical="center" textRotation="90"/>
      <protection locked="0"/>
    </xf>
    <xf numFmtId="0" fontId="16" fillId="21" borderId="136" xfId="1" applyFont="1" applyFill="1" applyBorder="1" applyAlignment="1" applyProtection="1">
      <alignment vertical="center"/>
      <protection hidden="1"/>
    </xf>
    <xf numFmtId="0" fontId="2" fillId="3" borderId="45" xfId="18" applyFont="1" applyFill="1" applyBorder="1" applyAlignment="1">
      <alignment horizontal="center" vertical="center"/>
    </xf>
    <xf numFmtId="0" fontId="143" fillId="46" borderId="52" xfId="1" applyFont="1" applyFill="1" applyBorder="1" applyAlignment="1" applyProtection="1">
      <alignment vertical="center" textRotation="90"/>
      <protection locked="0"/>
    </xf>
    <xf numFmtId="0" fontId="187" fillId="21" borderId="19" xfId="1" applyFont="1" applyFill="1" applyBorder="1" applyAlignment="1" applyProtection="1">
      <alignment vertical="center"/>
      <protection hidden="1"/>
    </xf>
    <xf numFmtId="0" fontId="69" fillId="3" borderId="58" xfId="12" applyFont="1" applyFill="1" applyBorder="1" applyAlignment="1">
      <alignment horizontal="center" vertical="center"/>
    </xf>
    <xf numFmtId="0" fontId="87" fillId="5" borderId="19" xfId="1" applyFont="1" applyFill="1" applyBorder="1" applyAlignment="1">
      <alignment horizontal="center" vertical="center"/>
    </xf>
    <xf numFmtId="0" fontId="69" fillId="3" borderId="18" xfId="12" applyFont="1" applyFill="1" applyBorder="1" applyAlignment="1">
      <alignment horizontal="center" vertical="center"/>
    </xf>
    <xf numFmtId="0" fontId="87" fillId="5" borderId="52" xfId="7" applyFont="1" applyFill="1" applyBorder="1"/>
    <xf numFmtId="0" fontId="87" fillId="5" borderId="0" xfId="7" applyFont="1" applyFill="1"/>
    <xf numFmtId="0" fontId="87" fillId="5" borderId="19" xfId="7" applyFont="1" applyFill="1" applyBorder="1"/>
    <xf numFmtId="0" fontId="69" fillId="3" borderId="26" xfId="12" applyFont="1" applyFill="1" applyBorder="1" applyAlignment="1">
      <alignment horizontal="center" vertical="center"/>
    </xf>
    <xf numFmtId="0" fontId="69" fillId="3" borderId="0" xfId="12" applyFont="1" applyFill="1" applyAlignment="1">
      <alignment horizontal="center" vertical="center"/>
    </xf>
    <xf numFmtId="0" fontId="18" fillId="2" borderId="16" xfId="1" applyFont="1" applyFill="1" applyBorder="1" applyAlignment="1" applyProtection="1">
      <alignment horizontal="center" vertical="center"/>
      <protection hidden="1"/>
    </xf>
    <xf numFmtId="0" fontId="44" fillId="18" borderId="155" xfId="1" applyFont="1" applyFill="1" applyBorder="1" applyAlignment="1" applyProtection="1">
      <alignment horizontal="center" vertical="center"/>
      <protection hidden="1"/>
    </xf>
    <xf numFmtId="0" fontId="69" fillId="3" borderId="274" xfId="12" applyFont="1" applyFill="1" applyBorder="1" applyAlignment="1">
      <alignment horizontal="center" vertical="center"/>
    </xf>
    <xf numFmtId="0" fontId="69" fillId="3" borderId="275" xfId="12" applyFont="1" applyFill="1" applyBorder="1" applyAlignment="1">
      <alignment horizontal="center" vertical="center"/>
    </xf>
    <xf numFmtId="0" fontId="69" fillId="3" borderId="60" xfId="12" applyFont="1" applyFill="1" applyBorder="1" applyAlignment="1">
      <alignment horizontal="center" vertical="center"/>
    </xf>
    <xf numFmtId="170" fontId="18" fillId="2" borderId="276" xfId="1" applyNumberFormat="1" applyFont="1" applyFill="1" applyBorder="1" applyAlignment="1">
      <alignment horizontal="center" vertical="center"/>
    </xf>
    <xf numFmtId="0" fontId="18" fillId="2" borderId="276" xfId="1" applyFont="1" applyFill="1" applyBorder="1" applyAlignment="1">
      <alignment horizontal="center" vertical="center"/>
    </xf>
    <xf numFmtId="1" fontId="18" fillId="2" borderId="277" xfId="1" applyNumberFormat="1" applyFont="1" applyFill="1" applyBorder="1" applyAlignment="1">
      <alignment horizontal="center" vertical="center"/>
    </xf>
    <xf numFmtId="168" fontId="18" fillId="2" borderId="276" xfId="1" applyNumberFormat="1" applyFont="1" applyFill="1" applyBorder="1" applyAlignment="1">
      <alignment horizontal="center" vertical="center"/>
    </xf>
    <xf numFmtId="0" fontId="18" fillId="2" borderId="277" xfId="1" applyFont="1" applyFill="1" applyBorder="1" applyAlignment="1">
      <alignment horizontal="center" vertical="center"/>
    </xf>
    <xf numFmtId="0" fontId="18" fillId="2" borderId="275" xfId="1" applyFont="1" applyFill="1" applyBorder="1" applyAlignment="1">
      <alignment horizontal="center" vertical="center"/>
    </xf>
    <xf numFmtId="0" fontId="18" fillId="2" borderId="278" xfId="1" applyFont="1" applyFill="1" applyBorder="1" applyAlignment="1">
      <alignment horizontal="center" vertical="center"/>
    </xf>
    <xf numFmtId="0" fontId="18" fillId="2" borderId="60" xfId="1" applyFont="1" applyFill="1" applyBorder="1" applyAlignment="1">
      <alignment horizontal="center" vertical="center"/>
    </xf>
    <xf numFmtId="0" fontId="18" fillId="2" borderId="64" xfId="1" applyFont="1" applyFill="1" applyBorder="1" applyAlignment="1">
      <alignment horizontal="center" vertical="center"/>
    </xf>
    <xf numFmtId="0" fontId="13" fillId="46" borderId="45" xfId="18" applyFont="1" applyFill="1" applyBorder="1" applyAlignment="1">
      <alignment horizontal="center" vertical="center"/>
    </xf>
    <xf numFmtId="0" fontId="31" fillId="0" borderId="0" xfId="0" applyFont="1"/>
    <xf numFmtId="0" fontId="69" fillId="38" borderId="58" xfId="12" applyFont="1" applyFill="1" applyBorder="1" applyAlignment="1">
      <alignment horizontal="center" vertical="center"/>
    </xf>
    <xf numFmtId="0" fontId="0" fillId="0" borderId="0" xfId="0" applyAlignment="1">
      <alignment horizontal="left" vertical="center"/>
    </xf>
    <xf numFmtId="0" fontId="69" fillId="3" borderId="133" xfId="1" applyFont="1" applyFill="1" applyBorder="1" applyAlignment="1" applyProtection="1">
      <alignment vertical="center"/>
      <protection hidden="1"/>
    </xf>
    <xf numFmtId="0" fontId="12" fillId="3" borderId="57" xfId="1" applyFont="1" applyFill="1" applyBorder="1" applyAlignment="1">
      <alignment vertical="center"/>
    </xf>
    <xf numFmtId="0" fontId="72" fillId="3" borderId="57" xfId="1" applyFont="1" applyFill="1" applyBorder="1" applyAlignment="1">
      <alignment vertical="center"/>
    </xf>
    <xf numFmtId="0" fontId="174" fillId="3" borderId="57" xfId="7" applyFont="1" applyFill="1" applyBorder="1" applyAlignment="1">
      <alignment vertical="center" wrapText="1"/>
    </xf>
    <xf numFmtId="0" fontId="0" fillId="43" borderId="0" xfId="0" applyFill="1"/>
    <xf numFmtId="168" fontId="53" fillId="0" borderId="26" xfId="1" applyNumberFormat="1" applyFont="1" applyBorder="1" applyAlignment="1">
      <alignment horizontal="center" vertical="center"/>
    </xf>
    <xf numFmtId="1" fontId="53" fillId="0" borderId="0" xfId="1" applyNumberFormat="1" applyFont="1" applyAlignment="1">
      <alignment horizontal="center" vertical="center"/>
    </xf>
    <xf numFmtId="0" fontId="38" fillId="0" borderId="0" xfId="16" applyFont="1" applyAlignment="1">
      <alignment horizontal="center" vertical="center"/>
    </xf>
    <xf numFmtId="1" fontId="52" fillId="0" borderId="0" xfId="1" applyNumberFormat="1" applyFont="1" applyAlignment="1">
      <alignment horizontal="center" vertical="center"/>
    </xf>
    <xf numFmtId="0" fontId="44" fillId="0" borderId="94" xfId="1" applyFont="1" applyBorder="1" applyAlignment="1" applyProtection="1">
      <alignment horizontal="center" vertical="center"/>
      <protection hidden="1"/>
    </xf>
    <xf numFmtId="168" fontId="50" fillId="0" borderId="94" xfId="1" applyNumberFormat="1" applyFont="1" applyBorder="1" applyAlignment="1">
      <alignment horizontal="center" vertical="center"/>
    </xf>
    <xf numFmtId="0" fontId="49" fillId="0" borderId="0" xfId="14" applyFont="1" applyAlignment="1">
      <alignment horizontal="left" vertical="center"/>
    </xf>
    <xf numFmtId="164" fontId="48" fillId="2" borderId="0" xfId="1" applyNumberFormat="1" applyFont="1" applyFill="1" applyAlignment="1">
      <alignment horizontal="center" vertical="center"/>
    </xf>
    <xf numFmtId="0" fontId="54" fillId="0" borderId="0" xfId="1" applyFont="1" applyAlignment="1">
      <alignment horizontal="center" vertical="center"/>
    </xf>
    <xf numFmtId="0" fontId="278" fillId="0" borderId="0" xfId="1" applyFont="1" applyAlignment="1">
      <alignment horizontal="center" vertical="center"/>
    </xf>
    <xf numFmtId="0" fontId="32" fillId="0" borderId="0" xfId="1" applyFont="1" applyAlignment="1">
      <alignment horizontal="center" vertical="center"/>
    </xf>
    <xf numFmtId="0" fontId="21" fillId="0" borderId="0" xfId="1" applyFont="1" applyAlignment="1">
      <alignment horizontal="center" vertical="center"/>
    </xf>
    <xf numFmtId="0" fontId="81" fillId="35" borderId="7" xfId="3" applyFont="1" applyFill="1" applyBorder="1" applyAlignment="1">
      <alignment vertical="center"/>
    </xf>
    <xf numFmtId="0" fontId="400" fillId="0" borderId="0" xfId="3" applyFont="1" applyAlignment="1">
      <alignment horizontal="center" vertical="center"/>
    </xf>
    <xf numFmtId="0" fontId="74" fillId="0" borderId="0" xfId="20" applyFont="1" applyAlignment="1">
      <alignment horizontal="center" vertical="center"/>
    </xf>
    <xf numFmtId="0" fontId="1" fillId="0" borderId="0" xfId="7" applyAlignment="1">
      <alignment horizontal="center" vertical="center"/>
    </xf>
    <xf numFmtId="0" fontId="229" fillId="0" borderId="0" xfId="14" applyFont="1" applyAlignment="1">
      <alignment horizontal="center" vertical="center"/>
    </xf>
    <xf numFmtId="0" fontId="28" fillId="0" borderId="0" xfId="1" applyFont="1" applyAlignment="1">
      <alignment horizontal="center" vertical="center"/>
    </xf>
    <xf numFmtId="0" fontId="81" fillId="5" borderId="11" xfId="1" applyFont="1" applyFill="1" applyBorder="1" applyAlignment="1">
      <alignment horizontal="left" vertical="center"/>
    </xf>
    <xf numFmtId="0" fontId="81" fillId="35" borderId="160" xfId="3" applyFont="1" applyFill="1" applyBorder="1" applyAlignment="1">
      <alignment vertical="center"/>
    </xf>
    <xf numFmtId="0" fontId="0" fillId="5" borderId="265" xfId="0" applyFill="1" applyBorder="1"/>
    <xf numFmtId="0" fontId="229" fillId="0" borderId="0" xfId="1" applyFont="1" applyAlignment="1">
      <alignment horizontal="center" vertical="center"/>
    </xf>
    <xf numFmtId="0" fontId="2" fillId="3" borderId="43" xfId="18" applyFont="1" applyFill="1" applyBorder="1" applyAlignment="1">
      <alignment horizontal="center" vertical="center"/>
    </xf>
    <xf numFmtId="0" fontId="57" fillId="2" borderId="282" xfId="1" applyFont="1" applyFill="1" applyBorder="1" applyAlignment="1">
      <alignment horizontal="center" vertical="center"/>
    </xf>
    <xf numFmtId="0" fontId="28" fillId="5" borderId="52" xfId="1" applyFont="1" applyFill="1" applyBorder="1" applyAlignment="1">
      <alignment horizontal="left" vertical="center"/>
    </xf>
    <xf numFmtId="0" fontId="87" fillId="5" borderId="0" xfId="7" applyFont="1" applyFill="1" applyAlignment="1">
      <alignment horizontal="center" vertical="center"/>
    </xf>
    <xf numFmtId="0" fontId="73" fillId="32" borderId="48" xfId="1" applyFont="1" applyFill="1" applyBorder="1" applyAlignment="1" applyProtection="1">
      <alignment horizontal="center"/>
      <protection locked="0"/>
    </xf>
    <xf numFmtId="0" fontId="401" fillId="32" borderId="45" xfId="1" applyFont="1" applyFill="1" applyBorder="1" applyAlignment="1" applyProtection="1">
      <alignment horizontal="center"/>
      <protection locked="0"/>
    </xf>
    <xf numFmtId="0" fontId="57" fillId="2" borderId="45" xfId="1" applyFont="1" applyFill="1" applyBorder="1" applyAlignment="1" applyProtection="1">
      <alignment horizontal="center" vertical="center"/>
      <protection hidden="1"/>
    </xf>
    <xf numFmtId="0" fontId="69" fillId="5" borderId="48" xfId="12" applyFont="1" applyFill="1" applyBorder="1" applyAlignment="1">
      <alignment horizontal="center" vertical="center"/>
    </xf>
    <xf numFmtId="0" fontId="42" fillId="5" borderId="45" xfId="0" applyFont="1" applyFill="1" applyBorder="1" applyAlignment="1">
      <alignment horizontal="center" vertical="center"/>
    </xf>
    <xf numFmtId="0" fontId="65" fillId="5" borderId="45" xfId="14" applyFont="1" applyFill="1" applyBorder="1" applyAlignment="1">
      <alignment horizontal="center" vertical="center" wrapText="1"/>
    </xf>
    <xf numFmtId="0" fontId="0" fillId="5" borderId="45" xfId="0" applyFill="1" applyBorder="1"/>
    <xf numFmtId="0" fontId="0" fillId="5" borderId="43" xfId="0" applyFill="1" applyBorder="1"/>
    <xf numFmtId="0" fontId="73" fillId="32" borderId="259" xfId="1" applyFont="1" applyFill="1" applyBorder="1" applyAlignment="1" applyProtection="1">
      <alignment horizontal="center" vertical="center"/>
      <protection hidden="1"/>
    </xf>
    <xf numFmtId="0" fontId="73" fillId="32" borderId="11" xfId="4" applyFont="1" applyFill="1" applyBorder="1" applyAlignment="1">
      <alignment horizontal="center" vertical="center"/>
    </xf>
    <xf numFmtId="0" fontId="38" fillId="2" borderId="11" xfId="16" applyFont="1" applyFill="1" applyBorder="1" applyAlignment="1">
      <alignment horizontal="center" vertical="center"/>
    </xf>
    <xf numFmtId="0" fontId="31" fillId="5" borderId="259" xfId="12" applyFont="1" applyFill="1" applyBorder="1" applyAlignment="1">
      <alignment horizontal="right" vertical="center"/>
    </xf>
    <xf numFmtId="0" fontId="31" fillId="12" borderId="259" xfId="0" applyFont="1" applyFill="1" applyBorder="1" applyAlignment="1">
      <alignment horizontal="center" vertical="center"/>
    </xf>
    <xf numFmtId="0" fontId="65" fillId="5" borderId="11" xfId="14" applyFont="1" applyFill="1" applyBorder="1" applyAlignment="1">
      <alignment horizontal="center" vertical="center" wrapText="1"/>
    </xf>
    <xf numFmtId="0" fontId="32" fillId="5" borderId="213" xfId="14" applyFont="1" applyFill="1" applyBorder="1" applyAlignment="1">
      <alignment horizontal="center" vertical="center"/>
    </xf>
    <xf numFmtId="0" fontId="402" fillId="5" borderId="52" xfId="7" applyFont="1" applyFill="1" applyBorder="1"/>
    <xf numFmtId="168" fontId="18" fillId="5" borderId="286" xfId="1" applyNumberFormat="1" applyFont="1" applyFill="1" applyBorder="1" applyAlignment="1">
      <alignment horizontal="center" vertical="center"/>
    </xf>
    <xf numFmtId="1" fontId="18" fillId="5" borderId="287" xfId="1" applyNumberFormat="1" applyFont="1" applyFill="1" applyBorder="1" applyAlignment="1">
      <alignment horizontal="left" vertical="center"/>
    </xf>
    <xf numFmtId="168" fontId="18" fillId="5" borderId="287" xfId="16" applyNumberFormat="1" applyFont="1" applyFill="1" applyBorder="1" applyAlignment="1">
      <alignment horizontal="center" vertical="center"/>
    </xf>
    <xf numFmtId="168" fontId="403" fillId="5" borderId="287" xfId="1" applyNumberFormat="1" applyFont="1" applyFill="1" applyBorder="1" applyAlignment="1">
      <alignment horizontal="center" vertical="center"/>
    </xf>
    <xf numFmtId="0" fontId="18" fillId="5" borderId="267" xfId="1" applyFont="1" applyFill="1" applyBorder="1" applyAlignment="1" applyProtection="1">
      <alignment horizontal="left" vertical="center"/>
      <protection hidden="1"/>
    </xf>
    <xf numFmtId="164" fontId="38" fillId="2" borderId="26" xfId="1" applyNumberFormat="1" applyFont="1" applyFill="1" applyBorder="1" applyAlignment="1">
      <alignment horizontal="center" vertical="center"/>
    </xf>
    <xf numFmtId="0" fontId="10" fillId="2" borderId="0" xfId="12" applyFont="1" applyFill="1" applyAlignment="1">
      <alignment horizontal="right" vertical="center"/>
    </xf>
    <xf numFmtId="0" fontId="31" fillId="12" borderId="26" xfId="0" applyFont="1" applyFill="1" applyBorder="1" applyAlignment="1">
      <alignment horizontal="center" vertical="center"/>
    </xf>
    <xf numFmtId="0" fontId="50" fillId="0" borderId="0" xfId="1" applyFont="1" applyAlignment="1">
      <alignment horizontal="left" vertical="center"/>
    </xf>
    <xf numFmtId="1" fontId="48" fillId="2" borderId="0" xfId="1" applyNumberFormat="1" applyFont="1" applyFill="1" applyAlignment="1" applyProtection="1">
      <alignment horizontal="left" vertical="center"/>
      <protection hidden="1"/>
    </xf>
    <xf numFmtId="1" fontId="404" fillId="0" borderId="0" xfId="1" applyNumberFormat="1" applyFont="1" applyAlignment="1" applyProtection="1">
      <alignment horizontal="left" vertical="center"/>
      <protection hidden="1"/>
    </xf>
    <xf numFmtId="0" fontId="49" fillId="2" borderId="288" xfId="14" applyFont="1" applyFill="1" applyBorder="1" applyAlignment="1">
      <alignment horizontal="left" vertical="center"/>
    </xf>
    <xf numFmtId="168" fontId="50" fillId="7" borderId="289" xfId="1" applyNumberFormat="1" applyFont="1" applyFill="1" applyBorder="1" applyAlignment="1">
      <alignment horizontal="center" vertical="center"/>
    </xf>
    <xf numFmtId="164" fontId="405" fillId="5" borderId="26" xfId="1" applyNumberFormat="1" applyFont="1" applyFill="1" applyBorder="1" applyAlignment="1">
      <alignment horizontal="center" vertical="center"/>
    </xf>
    <xf numFmtId="173" fontId="32" fillId="185" borderId="290" xfId="1" applyNumberFormat="1" applyFont="1" applyFill="1" applyBorder="1" applyAlignment="1">
      <alignment horizontal="center" vertical="center"/>
    </xf>
    <xf numFmtId="0" fontId="32" fillId="185" borderId="0" xfId="1" applyFont="1" applyFill="1" applyAlignment="1">
      <alignment horizontal="left" vertical="center"/>
    </xf>
    <xf numFmtId="1" fontId="21" fillId="25" borderId="0" xfId="1" applyNumberFormat="1" applyFont="1" applyFill="1" applyAlignment="1">
      <alignment horizontal="left" vertical="center"/>
    </xf>
    <xf numFmtId="1" fontId="21" fillId="25" borderId="19" xfId="1" applyNumberFormat="1" applyFont="1" applyFill="1" applyBorder="1" applyAlignment="1">
      <alignment horizontal="left" vertical="center"/>
    </xf>
    <xf numFmtId="0" fontId="69" fillId="3" borderId="52" xfId="0" applyFont="1" applyFill="1" applyBorder="1" applyAlignment="1">
      <alignment horizontal="center" vertical="center"/>
    </xf>
    <xf numFmtId="0" fontId="69" fillId="3" borderId="0" xfId="0" applyFont="1" applyFill="1" applyAlignment="1">
      <alignment horizontal="center" vertical="center"/>
    </xf>
    <xf numFmtId="0" fontId="69" fillId="3" borderId="19" xfId="0" applyFont="1" applyFill="1" applyBorder="1" applyAlignment="1">
      <alignment horizontal="center" vertical="center"/>
    </xf>
    <xf numFmtId="168" fontId="18" fillId="5" borderId="26" xfId="1" applyNumberFormat="1" applyFont="1" applyFill="1" applyBorder="1" applyAlignment="1">
      <alignment horizontal="center" vertical="center"/>
    </xf>
    <xf numFmtId="1" fontId="18" fillId="5" borderId="0" xfId="1" applyNumberFormat="1" applyFont="1" applyFill="1" applyAlignment="1">
      <alignment horizontal="left" vertical="center"/>
    </xf>
    <xf numFmtId="168" fontId="18" fillId="5" borderId="0" xfId="16" applyNumberFormat="1" applyFont="1" applyFill="1" applyAlignment="1">
      <alignment horizontal="center" vertical="center"/>
    </xf>
    <xf numFmtId="168" fontId="403" fillId="5" borderId="0" xfId="1" applyNumberFormat="1" applyFont="1" applyFill="1" applyAlignment="1">
      <alignment horizontal="center" vertical="center"/>
    </xf>
    <xf numFmtId="0" fontId="18" fillId="5" borderId="25" xfId="1" applyFont="1" applyFill="1" applyBorder="1" applyAlignment="1" applyProtection="1">
      <alignment horizontal="left" vertical="center"/>
      <protection hidden="1"/>
    </xf>
    <xf numFmtId="0" fontId="49" fillId="2" borderId="27" xfId="14" applyFont="1" applyFill="1" applyBorder="1" applyAlignment="1">
      <alignment horizontal="left" vertical="center"/>
    </xf>
    <xf numFmtId="168" fontId="50" fillId="7" borderId="291" xfId="1" applyNumberFormat="1" applyFont="1" applyFill="1" applyBorder="1" applyAlignment="1">
      <alignment horizontal="center" vertical="center"/>
    </xf>
    <xf numFmtId="164" fontId="405" fillId="2" borderId="26" xfId="1" applyNumberFormat="1" applyFont="1" applyFill="1" applyBorder="1" applyAlignment="1">
      <alignment horizontal="center" vertical="center"/>
    </xf>
    <xf numFmtId="173" fontId="32" fillId="186" borderId="290" xfId="1" applyNumberFormat="1" applyFont="1" applyFill="1" applyBorder="1" applyAlignment="1">
      <alignment horizontal="center" vertical="center"/>
    </xf>
    <xf numFmtId="0" fontId="32" fillId="186" borderId="0" xfId="1" applyFont="1" applyFill="1" applyAlignment="1">
      <alignment horizontal="left" vertical="center"/>
    </xf>
    <xf numFmtId="1" fontId="21" fillId="184" borderId="0" xfId="1" applyNumberFormat="1" applyFont="1" applyFill="1" applyAlignment="1">
      <alignment horizontal="left" vertical="center"/>
    </xf>
    <xf numFmtId="1" fontId="21" fillId="184" borderId="19" xfId="1" applyNumberFormat="1" applyFont="1" applyFill="1" applyBorder="1" applyAlignment="1">
      <alignment horizontal="left" vertical="center"/>
    </xf>
    <xf numFmtId="0" fontId="42" fillId="5" borderId="52" xfId="0" applyFont="1" applyFill="1" applyBorder="1" applyAlignment="1">
      <alignment horizontal="center" vertical="center"/>
    </xf>
    <xf numFmtId="0" fontId="31" fillId="12" borderId="52" xfId="0" applyFont="1" applyFill="1" applyBorder="1" applyAlignment="1">
      <alignment horizontal="center" vertical="center"/>
    </xf>
    <xf numFmtId="0" fontId="406" fillId="5" borderId="52" xfId="7" applyFont="1" applyFill="1" applyBorder="1" applyAlignment="1">
      <alignment horizontal="center"/>
    </xf>
    <xf numFmtId="0" fontId="49" fillId="5" borderId="0" xfId="7" applyFont="1" applyFill="1" applyAlignment="1">
      <alignment horizontal="center"/>
    </xf>
    <xf numFmtId="0" fontId="153" fillId="5" borderId="0" xfId="7" applyFont="1" applyFill="1" applyAlignment="1">
      <alignment horizontal="left"/>
    </xf>
    <xf numFmtId="0" fontId="406" fillId="5" borderId="19" xfId="7" applyFont="1" applyFill="1" applyBorder="1" applyAlignment="1">
      <alignment horizontal="center"/>
    </xf>
    <xf numFmtId="0" fontId="50" fillId="35" borderId="0" xfId="1" applyFont="1" applyFill="1" applyAlignment="1">
      <alignment horizontal="left" vertical="center"/>
    </xf>
    <xf numFmtId="1" fontId="29" fillId="36" borderId="19" xfId="1" applyNumberFormat="1" applyFont="1" applyFill="1" applyBorder="1" applyAlignment="1" applyProtection="1">
      <alignment horizontal="center" vertical="center"/>
      <protection hidden="1"/>
    </xf>
    <xf numFmtId="0" fontId="166" fillId="39" borderId="0" xfId="1" applyFont="1" applyFill="1" applyAlignment="1">
      <alignment horizontal="center" vertical="center"/>
    </xf>
    <xf numFmtId="0" fontId="31" fillId="12" borderId="0" xfId="0" applyFont="1" applyFill="1" applyAlignment="1">
      <alignment horizontal="center" vertical="center"/>
    </xf>
    <xf numFmtId="0" fontId="21" fillId="5" borderId="52" xfId="7" applyFont="1" applyFill="1" applyBorder="1"/>
    <xf numFmtId="0" fontId="21" fillId="5" borderId="0" xfId="7" applyFont="1" applyFill="1"/>
    <xf numFmtId="0" fontId="21" fillId="5" borderId="19" xfId="7" applyFont="1" applyFill="1" applyBorder="1"/>
    <xf numFmtId="0" fontId="59" fillId="15" borderId="52" xfId="12" applyFont="1" applyFill="1" applyBorder="1" applyAlignment="1">
      <alignment horizontal="center" vertical="center"/>
    </xf>
    <xf numFmtId="0" fontId="0" fillId="5" borderId="52" xfId="0" applyFill="1" applyBorder="1" applyAlignment="1">
      <alignment horizontal="center" vertical="center"/>
    </xf>
    <xf numFmtId="0" fontId="54" fillId="12" borderId="52" xfId="0" applyFont="1" applyFill="1" applyBorder="1" applyAlignment="1">
      <alignment vertical="center"/>
    </xf>
    <xf numFmtId="0" fontId="54" fillId="12" borderId="0" xfId="0" applyFont="1" applyFill="1" applyAlignment="1">
      <alignment horizontal="right" vertical="center"/>
    </xf>
    <xf numFmtId="0" fontId="0" fillId="0" borderId="52" xfId="0" applyBorder="1" applyAlignment="1">
      <alignment horizontal="right" vertical="center"/>
    </xf>
    <xf numFmtId="1" fontId="43" fillId="133" borderId="0" xfId="1" applyNumberFormat="1" applyFont="1" applyFill="1" applyAlignment="1" applyProtection="1">
      <alignment horizontal="center" vertical="center"/>
      <protection hidden="1"/>
    </xf>
    <xf numFmtId="0" fontId="69" fillId="38" borderId="0" xfId="1" applyFont="1" applyFill="1" applyAlignment="1" applyProtection="1">
      <alignment horizontal="center" vertical="center" textRotation="90"/>
      <protection locked="0"/>
    </xf>
    <xf numFmtId="0" fontId="25" fillId="5" borderId="52" xfId="0" applyFont="1" applyFill="1" applyBorder="1" applyAlignment="1">
      <alignment vertical="center"/>
    </xf>
    <xf numFmtId="0" fontId="69" fillId="38" borderId="0" xfId="12" applyFont="1" applyFill="1" applyAlignment="1">
      <alignment horizontal="center" vertical="center"/>
    </xf>
    <xf numFmtId="0" fontId="13" fillId="46" borderId="19" xfId="18" applyFont="1" applyFill="1" applyBorder="1" applyAlignment="1">
      <alignment horizontal="center" vertical="center"/>
    </xf>
    <xf numFmtId="0" fontId="2" fillId="38" borderId="0" xfId="1" applyFont="1" applyFill="1" applyAlignment="1">
      <alignment horizontal="center" vertical="center"/>
    </xf>
    <xf numFmtId="0" fontId="2" fillId="46" borderId="19" xfId="18" applyFont="1" applyFill="1" applyBorder="1" applyAlignment="1">
      <alignment horizontal="center" vertical="center"/>
    </xf>
    <xf numFmtId="0" fontId="74" fillId="5" borderId="52" xfId="0" applyFont="1" applyFill="1" applyBorder="1" applyAlignment="1">
      <alignment horizontal="center" vertical="center"/>
    </xf>
    <xf numFmtId="0" fontId="74" fillId="5" borderId="52" xfId="0" applyFont="1" applyFill="1" applyBorder="1" applyAlignment="1">
      <alignment vertical="center"/>
    </xf>
    <xf numFmtId="0" fontId="15" fillId="0" borderId="52" xfId="8" applyBorder="1"/>
    <xf numFmtId="0" fontId="21" fillId="5" borderId="52" xfId="0" applyFont="1" applyFill="1" applyBorder="1"/>
    <xf numFmtId="0" fontId="21" fillId="5" borderId="19" xfId="0" applyFont="1" applyFill="1" applyBorder="1"/>
    <xf numFmtId="0" fontId="0" fillId="0" borderId="52" xfId="0" applyBorder="1"/>
    <xf numFmtId="168" fontId="18" fillId="5" borderId="292" xfId="1" applyNumberFormat="1" applyFont="1" applyFill="1" applyBorder="1" applyAlignment="1">
      <alignment horizontal="center" vertical="center"/>
    </xf>
    <xf numFmtId="1" fontId="18" fillId="5" borderId="29" xfId="1" applyNumberFormat="1" applyFont="1" applyFill="1" applyBorder="1" applyAlignment="1">
      <alignment horizontal="left" vertical="center"/>
    </xf>
    <xf numFmtId="168" fontId="403" fillId="5" borderId="29" xfId="1" applyNumberFormat="1" applyFont="1" applyFill="1" applyBorder="1" applyAlignment="1">
      <alignment horizontal="center" vertical="center"/>
    </xf>
    <xf numFmtId="0" fontId="18" fillId="5" borderId="41" xfId="1" applyFont="1" applyFill="1" applyBorder="1" applyAlignment="1" applyProtection="1">
      <alignment horizontal="left" vertical="center"/>
      <protection hidden="1"/>
    </xf>
    <xf numFmtId="0" fontId="72" fillId="3" borderId="0" xfId="1" applyFont="1" applyFill="1" applyAlignment="1">
      <alignment vertical="center"/>
    </xf>
    <xf numFmtId="0" fontId="64" fillId="0" borderId="0" xfId="3" applyFont="1" applyAlignment="1">
      <alignment horizontal="center" vertical="center"/>
    </xf>
    <xf numFmtId="0" fontId="73" fillId="32" borderId="284" xfId="1" applyFont="1" applyFill="1" applyBorder="1" applyAlignment="1" applyProtection="1">
      <alignment horizontal="center" vertical="center"/>
      <protection hidden="1"/>
    </xf>
    <xf numFmtId="0" fontId="31" fillId="5" borderId="284" xfId="12" applyFont="1" applyFill="1" applyBorder="1" applyAlignment="1">
      <alignment horizontal="right" vertical="center"/>
    </xf>
    <xf numFmtId="0" fontId="31" fillId="12" borderId="284" xfId="0" applyFont="1" applyFill="1" applyBorder="1" applyAlignment="1">
      <alignment horizontal="center" vertical="center"/>
    </xf>
    <xf numFmtId="1" fontId="23" fillId="188" borderId="294" xfId="1" applyNumberFormat="1" applyFont="1" applyFill="1" applyBorder="1" applyAlignment="1">
      <alignment horizontal="center" vertical="center" wrapText="1"/>
    </xf>
    <xf numFmtId="168" fontId="10" fillId="189" borderId="7" xfId="1" applyNumberFormat="1" applyFont="1" applyFill="1" applyBorder="1" applyAlignment="1">
      <alignment horizontal="right" vertical="center"/>
    </xf>
    <xf numFmtId="0" fontId="21" fillId="189" borderId="115" xfId="1" applyFont="1" applyFill="1" applyBorder="1" applyAlignment="1">
      <alignment horizontal="left" vertical="center"/>
    </xf>
    <xf numFmtId="1" fontId="23" fillId="190" borderId="154" xfId="1" applyNumberFormat="1" applyFont="1" applyFill="1" applyBorder="1" applyAlignment="1">
      <alignment horizontal="center" vertical="center"/>
    </xf>
    <xf numFmtId="168" fontId="10" fillId="191" borderId="0" xfId="1" applyNumberFormat="1" applyFont="1" applyFill="1" applyAlignment="1">
      <alignment horizontal="right" vertical="center"/>
    </xf>
    <xf numFmtId="0" fontId="21" fillId="191" borderId="19" xfId="1" applyFont="1" applyFill="1" applyBorder="1" applyAlignment="1">
      <alignment horizontal="left" vertical="center"/>
    </xf>
    <xf numFmtId="1" fontId="23" fillId="188" borderId="154" xfId="1" applyNumberFormat="1" applyFont="1" applyFill="1" applyBorder="1" applyAlignment="1">
      <alignment horizontal="center" vertical="center" wrapText="1"/>
    </xf>
    <xf numFmtId="168" fontId="10" fillId="189" borderId="0" xfId="1" applyNumberFormat="1" applyFont="1" applyFill="1" applyAlignment="1">
      <alignment horizontal="right" vertical="center"/>
    </xf>
    <xf numFmtId="0" fontId="21" fillId="189" borderId="19" xfId="1" applyFont="1" applyFill="1" applyBorder="1" applyAlignment="1">
      <alignment horizontal="left" vertical="center"/>
    </xf>
    <xf numFmtId="170" fontId="52" fillId="7" borderId="29" xfId="1" applyNumberFormat="1" applyFont="1" applyFill="1" applyBorder="1" applyAlignment="1">
      <alignment horizontal="center" vertical="center"/>
    </xf>
    <xf numFmtId="0" fontId="229" fillId="5" borderId="0" xfId="14" applyFont="1" applyFill="1" applyAlignment="1">
      <alignment horizontal="left" vertical="center"/>
    </xf>
    <xf numFmtId="0" fontId="38" fillId="5" borderId="0" xfId="14" applyFont="1" applyFill="1" applyAlignment="1">
      <alignment vertical="center" wrapText="1"/>
    </xf>
    <xf numFmtId="0" fontId="35" fillId="5" borderId="0" xfId="1" applyFont="1" applyFill="1" applyAlignment="1">
      <alignment horizontal="left" vertical="center"/>
    </xf>
    <xf numFmtId="0" fontId="407" fillId="35" borderId="0" xfId="1" applyFont="1" applyFill="1" applyAlignment="1">
      <alignment horizontal="left" vertical="center"/>
    </xf>
    <xf numFmtId="0" fontId="219" fillId="5" borderId="0" xfId="3" applyFont="1" applyFill="1" applyAlignment="1">
      <alignment horizontal="left" vertical="center"/>
    </xf>
    <xf numFmtId="0" fontId="0" fillId="5" borderId="50" xfId="0" applyFill="1" applyBorder="1"/>
    <xf numFmtId="0" fontId="153" fillId="5" borderId="27" xfId="14" applyFont="1" applyFill="1" applyBorder="1" applyAlignment="1">
      <alignment horizontal="left" vertical="center"/>
    </xf>
    <xf numFmtId="168" fontId="53" fillId="27" borderId="0" xfId="1" applyNumberFormat="1" applyFont="1" applyFill="1" applyAlignment="1">
      <alignment horizontal="center" vertical="center"/>
    </xf>
    <xf numFmtId="1" fontId="53" fillId="7" borderId="20" xfId="1" applyNumberFormat="1" applyFont="1" applyFill="1" applyBorder="1" applyAlignment="1">
      <alignment horizontal="center" vertical="center"/>
    </xf>
    <xf numFmtId="1" fontId="52" fillId="7" borderId="0" xfId="1" applyNumberFormat="1" applyFont="1" applyFill="1" applyAlignment="1">
      <alignment horizontal="center" vertical="center"/>
    </xf>
    <xf numFmtId="0" fontId="51" fillId="5" borderId="93" xfId="1" applyFont="1" applyFill="1" applyBorder="1" applyAlignment="1" applyProtection="1">
      <alignment vertical="center"/>
      <protection hidden="1"/>
    </xf>
    <xf numFmtId="168" fontId="50" fillId="7" borderId="94" xfId="1" applyNumberFormat="1" applyFont="1" applyFill="1" applyBorder="1" applyAlignment="1">
      <alignment horizontal="center" vertical="center"/>
    </xf>
    <xf numFmtId="0" fontId="49" fillId="5" borderId="297" xfId="14" applyFont="1" applyFill="1" applyBorder="1" applyAlignment="1">
      <alignment horizontal="left" vertical="center"/>
    </xf>
    <xf numFmtId="164" fontId="394" fillId="5" borderId="298" xfId="1" applyNumberFormat="1" applyFont="1" applyFill="1" applyBorder="1" applyAlignment="1">
      <alignment horizontal="center" vertical="center"/>
    </xf>
    <xf numFmtId="1" fontId="8" fillId="25" borderId="248" xfId="1" applyNumberFormat="1" applyFont="1" applyFill="1" applyBorder="1" applyAlignment="1">
      <alignment horizontal="left" vertical="center"/>
    </xf>
    <xf numFmtId="173" fontId="21" fillId="5" borderId="299" xfId="1" applyNumberFormat="1" applyFont="1" applyFill="1" applyBorder="1" applyAlignment="1">
      <alignment horizontal="center" vertical="center"/>
    </xf>
    <xf numFmtId="0" fontId="21" fillId="5" borderId="262" xfId="1" applyFont="1" applyFill="1" applyBorder="1" applyAlignment="1">
      <alignment horizontal="left" vertical="center"/>
    </xf>
    <xf numFmtId="168" fontId="53" fillId="5" borderId="151" xfId="1" applyNumberFormat="1" applyFont="1" applyFill="1" applyBorder="1" applyAlignment="1">
      <alignment horizontal="center" vertical="center"/>
    </xf>
    <xf numFmtId="1" fontId="53" fillId="5" borderId="13" xfId="1" applyNumberFormat="1" applyFont="1" applyFill="1" applyBorder="1" applyAlignment="1">
      <alignment horizontal="center" vertical="center"/>
    </xf>
    <xf numFmtId="0" fontId="38" fillId="5" borderId="13" xfId="16" applyFont="1" applyFill="1" applyBorder="1" applyAlignment="1">
      <alignment horizontal="center" vertical="center"/>
    </xf>
    <xf numFmtId="1" fontId="52" fillId="5" borderId="13" xfId="1" applyNumberFormat="1" applyFont="1" applyFill="1" applyBorder="1" applyAlignment="1">
      <alignment horizontal="center" vertical="center"/>
    </xf>
    <xf numFmtId="170" fontId="8" fillId="8" borderId="13" xfId="1" applyNumberFormat="1" applyFont="1" applyFill="1" applyBorder="1" applyAlignment="1" applyProtection="1">
      <alignment horizontal="center" vertical="center"/>
      <protection hidden="1"/>
    </xf>
    <xf numFmtId="170" fontId="285" fillId="8" borderId="13" xfId="1" applyNumberFormat="1" applyFont="1" applyFill="1" applyBorder="1" applyAlignment="1" applyProtection="1">
      <alignment horizontal="left" vertical="center"/>
      <protection hidden="1"/>
    </xf>
    <xf numFmtId="0" fontId="49" fillId="5" borderId="300" xfId="14" applyFont="1" applyFill="1" applyBorder="1" applyAlignment="1">
      <alignment horizontal="left" vertical="center"/>
    </xf>
    <xf numFmtId="164" fontId="48" fillId="2" borderId="151" xfId="1" applyNumberFormat="1" applyFont="1" applyFill="1" applyBorder="1" applyAlignment="1">
      <alignment horizontal="center" vertical="center"/>
    </xf>
    <xf numFmtId="220" fontId="23" fillId="192" borderId="13" xfId="4" applyNumberFormat="1" applyFont="1" applyFill="1" applyBorder="1" applyAlignment="1">
      <alignment horizontal="center" vertical="center"/>
    </xf>
    <xf numFmtId="1" fontId="10" fillId="35" borderId="13" xfId="3" applyNumberFormat="1" applyFont="1" applyFill="1" applyBorder="1" applyAlignment="1">
      <alignment horizontal="center" vertical="center"/>
    </xf>
    <xf numFmtId="170" fontId="8" fillId="8" borderId="120" xfId="1" applyNumberFormat="1" applyFont="1" applyFill="1" applyBorder="1" applyAlignment="1" applyProtection="1">
      <alignment horizontal="right" vertical="center"/>
      <protection hidden="1"/>
    </xf>
    <xf numFmtId="168" fontId="53" fillId="5" borderId="26" xfId="1" applyNumberFormat="1" applyFont="1" applyFill="1" applyBorder="1" applyAlignment="1">
      <alignment horizontal="center" vertical="center"/>
    </xf>
    <xf numFmtId="1" fontId="53" fillId="5" borderId="0" xfId="1" applyNumberFormat="1" applyFont="1" applyFill="1" applyAlignment="1">
      <alignment horizontal="center" vertical="center"/>
    </xf>
    <xf numFmtId="0" fontId="38" fillId="5" borderId="0" xfId="16" applyFont="1" applyFill="1" applyAlignment="1">
      <alignment horizontal="center" vertical="center"/>
    </xf>
    <xf numFmtId="1" fontId="52" fillId="5" borderId="0" xfId="1" applyNumberFormat="1" applyFont="1" applyFill="1" applyAlignment="1">
      <alignment horizontal="center" vertical="center"/>
    </xf>
    <xf numFmtId="0" fontId="408" fillId="5" borderId="134" xfId="6" applyFont="1" applyFill="1" applyBorder="1" applyAlignment="1">
      <alignment horizontal="center" vertical="center"/>
    </xf>
    <xf numFmtId="0" fontId="14" fillId="193" borderId="0" xfId="1" applyFont="1" applyFill="1" applyAlignment="1" applyProtection="1">
      <alignment horizontal="center" vertical="center"/>
      <protection hidden="1"/>
    </xf>
    <xf numFmtId="0" fontId="14" fillId="193" borderId="0" xfId="1" applyFont="1" applyFill="1" applyAlignment="1" applyProtection="1">
      <alignment vertical="center"/>
      <protection hidden="1"/>
    </xf>
    <xf numFmtId="191" fontId="42" fillId="194" borderId="0" xfId="1" applyNumberFormat="1" applyFont="1" applyFill="1" applyAlignment="1" applyProtection="1">
      <alignment horizontal="center" vertical="center"/>
      <protection hidden="1"/>
    </xf>
    <xf numFmtId="0" fontId="408" fillId="5" borderId="155" xfId="6" applyFont="1" applyFill="1" applyBorder="1" applyAlignment="1">
      <alignment horizontal="center" vertical="center"/>
    </xf>
    <xf numFmtId="0" fontId="409" fillId="5" borderId="134" xfId="6" applyFont="1" applyFill="1" applyBorder="1" applyAlignment="1">
      <alignment horizontal="center" vertical="center"/>
    </xf>
    <xf numFmtId="0" fontId="9" fillId="195" borderId="0" xfId="1" applyFont="1" applyFill="1" applyAlignment="1" applyProtection="1">
      <alignment horizontal="center" vertical="center"/>
      <protection hidden="1"/>
    </xf>
    <xf numFmtId="0" fontId="9" fillId="195" borderId="0" xfId="1" applyFont="1" applyFill="1" applyAlignment="1" applyProtection="1">
      <alignment vertical="center"/>
      <protection hidden="1"/>
    </xf>
    <xf numFmtId="191" fontId="8" fillId="195" borderId="0" xfId="1" applyNumberFormat="1" applyFont="1" applyFill="1" applyAlignment="1" applyProtection="1">
      <alignment horizontal="center" vertical="center"/>
      <protection hidden="1"/>
    </xf>
    <xf numFmtId="0" fontId="409" fillId="5" borderId="155" xfId="6" applyFont="1" applyFill="1" applyBorder="1" applyAlignment="1">
      <alignment horizontal="center" vertical="center"/>
    </xf>
    <xf numFmtId="0" fontId="34" fillId="5" borderId="134" xfId="6" applyFont="1" applyFill="1" applyBorder="1" applyAlignment="1">
      <alignment horizontal="center" vertical="center"/>
    </xf>
    <xf numFmtId="0" fontId="9" fillId="8" borderId="0" xfId="1" applyFont="1" applyFill="1" applyAlignment="1" applyProtection="1">
      <alignment horizontal="center" vertical="center"/>
      <protection hidden="1"/>
    </xf>
    <xf numFmtId="0" fontId="9" fillId="8" borderId="0" xfId="1" applyFont="1" applyFill="1" applyAlignment="1" applyProtection="1">
      <alignment vertical="center"/>
      <protection hidden="1"/>
    </xf>
    <xf numFmtId="191" fontId="8" fillId="5" borderId="0" xfId="1" applyNumberFormat="1" applyFont="1" applyFill="1" applyAlignment="1" applyProtection="1">
      <alignment horizontal="center" vertical="center"/>
      <protection hidden="1"/>
    </xf>
    <xf numFmtId="0" fontId="34" fillId="5" borderId="155" xfId="6" applyFont="1" applyFill="1" applyBorder="1" applyAlignment="1">
      <alignment horizontal="center" vertical="center"/>
    </xf>
    <xf numFmtId="0" fontId="9" fillId="37" borderId="0" xfId="1" applyFont="1" applyFill="1" applyAlignment="1" applyProtection="1">
      <alignment horizontal="center" vertical="center"/>
      <protection hidden="1"/>
    </xf>
    <xf numFmtId="0" fontId="9" fillId="37" borderId="0" xfId="1" applyFont="1" applyFill="1" applyAlignment="1" applyProtection="1">
      <alignment vertical="center"/>
      <protection hidden="1"/>
    </xf>
    <xf numFmtId="191" fontId="8" fillId="37" borderId="0" xfId="1" applyNumberFormat="1" applyFont="1" applyFill="1" applyAlignment="1" applyProtection="1">
      <alignment horizontal="center" vertical="center"/>
      <protection hidden="1"/>
    </xf>
    <xf numFmtId="1" fontId="53" fillId="5" borderId="26" xfId="1" applyNumberFormat="1" applyFont="1" applyFill="1" applyBorder="1" applyAlignment="1">
      <alignment horizontal="center" vertical="center"/>
    </xf>
    <xf numFmtId="0" fontId="410" fillId="5" borderId="134" xfId="6" applyFont="1" applyFill="1" applyBorder="1" applyAlignment="1">
      <alignment horizontal="center" vertical="center"/>
    </xf>
    <xf numFmtId="0" fontId="10" fillId="196" borderId="0" xfId="1" applyFont="1" applyFill="1" applyAlignment="1" applyProtection="1">
      <alignment horizontal="center" vertical="center"/>
      <protection hidden="1"/>
    </xf>
    <xf numFmtId="0" fontId="10" fillId="196" borderId="0" xfId="1" applyFont="1" applyFill="1" applyAlignment="1" applyProtection="1">
      <alignment vertical="center"/>
      <protection hidden="1"/>
    </xf>
    <xf numFmtId="191" fontId="42" fillId="196" borderId="0" xfId="1" applyNumberFormat="1" applyFont="1" applyFill="1" applyAlignment="1" applyProtection="1">
      <alignment horizontal="center" vertical="center"/>
      <protection hidden="1"/>
    </xf>
    <xf numFmtId="0" fontId="410" fillId="5" borderId="155" xfId="6" applyFont="1" applyFill="1" applyBorder="1" applyAlignment="1">
      <alignment horizontal="center" vertical="center"/>
    </xf>
    <xf numFmtId="0" fontId="9" fillId="35" borderId="0" xfId="1" applyFont="1" applyFill="1" applyAlignment="1" applyProtection="1">
      <alignment horizontal="center" vertical="center"/>
      <protection hidden="1"/>
    </xf>
    <xf numFmtId="0" fontId="9" fillId="35" borderId="0" xfId="1" applyFont="1" applyFill="1" applyAlignment="1" applyProtection="1">
      <alignment vertical="center"/>
      <protection hidden="1"/>
    </xf>
    <xf numFmtId="168" fontId="53" fillId="5" borderId="292" xfId="1" applyNumberFormat="1" applyFont="1" applyFill="1" applyBorder="1" applyAlignment="1">
      <alignment horizontal="center" vertical="center"/>
    </xf>
    <xf numFmtId="1" fontId="53" fillId="5" borderId="29" xfId="1" applyNumberFormat="1" applyFont="1" applyFill="1" applyBorder="1" applyAlignment="1">
      <alignment horizontal="center" vertical="center"/>
    </xf>
    <xf numFmtId="1" fontId="52" fillId="5" borderId="29" xfId="1" applyNumberFormat="1" applyFont="1" applyFill="1" applyBorder="1" applyAlignment="1">
      <alignment horizontal="center" vertical="center"/>
    </xf>
    <xf numFmtId="0" fontId="14" fillId="194" borderId="0" xfId="1" applyFont="1" applyFill="1" applyAlignment="1" applyProtection="1">
      <alignment horizontal="center" vertical="center"/>
      <protection hidden="1"/>
    </xf>
    <xf numFmtId="0" fontId="14" fillId="194" borderId="0" xfId="1" applyFont="1" applyFill="1" applyAlignment="1" applyProtection="1">
      <alignment vertical="center"/>
      <protection hidden="1"/>
    </xf>
    <xf numFmtId="0" fontId="12" fillId="6" borderId="284" xfId="1" applyFont="1" applyFill="1" applyBorder="1" applyAlignment="1">
      <alignment vertical="center"/>
    </xf>
    <xf numFmtId="0" fontId="39" fillId="5" borderId="263" xfId="1" applyFont="1" applyFill="1" applyBorder="1" applyAlignment="1" applyProtection="1">
      <alignment horizontal="left" vertical="center"/>
      <protection locked="0"/>
    </xf>
    <xf numFmtId="0" fontId="23" fillId="12" borderId="135" xfId="1" applyFont="1" applyFill="1" applyBorder="1" applyAlignment="1" applyProtection="1">
      <alignment horizontal="center" vertical="center" textRotation="90"/>
      <protection locked="0"/>
    </xf>
    <xf numFmtId="0" fontId="23" fillId="12" borderId="52" xfId="1" applyFont="1" applyFill="1" applyBorder="1" applyAlignment="1" applyProtection="1">
      <alignment horizontal="center" vertical="center" textRotation="90"/>
      <protection locked="0"/>
    </xf>
    <xf numFmtId="0" fontId="10" fillId="2" borderId="18" xfId="6" applyFont="1" applyFill="1" applyBorder="1" applyAlignment="1">
      <alignment horizontal="center" vertical="center"/>
    </xf>
    <xf numFmtId="0" fontId="25" fillId="5" borderId="0" xfId="49" applyFont="1" applyFill="1" applyAlignment="1">
      <alignment vertical="center"/>
    </xf>
    <xf numFmtId="0" fontId="5" fillId="34" borderId="54" xfId="47" applyFont="1" applyFill="1" applyBorder="1" applyAlignment="1">
      <alignment horizontal="center" vertical="center"/>
    </xf>
    <xf numFmtId="0" fontId="8" fillId="32" borderId="7" xfId="1" applyFont="1" applyFill="1" applyBorder="1" applyAlignment="1" applyProtection="1">
      <alignment horizontal="center"/>
      <protection locked="0"/>
    </xf>
    <xf numFmtId="0" fontId="35" fillId="32" borderId="7" xfId="1" applyFont="1" applyFill="1" applyBorder="1" applyAlignment="1" applyProtection="1">
      <alignment horizontal="center"/>
      <protection locked="0"/>
    </xf>
    <xf numFmtId="0" fontId="32" fillId="5" borderId="243" xfId="1" applyFont="1" applyFill="1" applyBorder="1" applyAlignment="1">
      <alignment horizontal="center"/>
    </xf>
    <xf numFmtId="0" fontId="8" fillId="32" borderId="39" xfId="1" applyFont="1" applyFill="1" applyBorder="1" applyAlignment="1" applyProtection="1">
      <alignment horizontal="center" vertical="center"/>
      <protection hidden="1"/>
    </xf>
    <xf numFmtId="0" fontId="49" fillId="5" borderId="33" xfId="14" applyFont="1" applyFill="1" applyBorder="1" applyAlignment="1">
      <alignment horizontal="left" vertical="center"/>
    </xf>
    <xf numFmtId="0" fontId="39" fillId="15" borderId="18" xfId="52" applyFont="1" applyFill="1" applyBorder="1" applyAlignment="1">
      <alignment horizontal="center" vertical="center"/>
    </xf>
    <xf numFmtId="0" fontId="49" fillId="5" borderId="22" xfId="14" applyFont="1" applyFill="1" applyBorder="1" applyAlignment="1">
      <alignment horizontal="left" vertical="center"/>
    </xf>
    <xf numFmtId="0" fontId="23" fillId="12" borderId="195" xfId="1" applyFont="1" applyFill="1" applyBorder="1" applyAlignment="1" applyProtection="1">
      <alignment horizontal="center" vertical="center" textRotation="90"/>
      <protection locked="0"/>
    </xf>
    <xf numFmtId="0" fontId="23" fillId="12" borderId="197" xfId="1" applyFont="1" applyFill="1" applyBorder="1" applyAlignment="1" applyProtection="1">
      <alignment horizontal="center" vertical="center" textRotation="90"/>
      <protection locked="0"/>
    </xf>
    <xf numFmtId="0" fontId="69" fillId="156" borderId="197" xfId="1" applyFont="1" applyFill="1" applyBorder="1" applyAlignment="1">
      <alignment horizontal="center" vertical="center"/>
    </xf>
    <xf numFmtId="0" fontId="61" fillId="5" borderId="0" xfId="14" applyFont="1" applyFill="1"/>
    <xf numFmtId="0" fontId="21" fillId="5" borderId="0" xfId="14" applyFont="1" applyFill="1" applyAlignment="1">
      <alignment horizontal="center" vertical="center"/>
    </xf>
    <xf numFmtId="0" fontId="1" fillId="5" borderId="0" xfId="14" applyFont="1" applyFill="1"/>
    <xf numFmtId="0" fontId="21" fillId="32" borderId="301" xfId="1" applyFont="1" applyFill="1" applyBorder="1" applyAlignment="1" applyProtection="1">
      <alignment horizontal="center"/>
      <protection locked="0"/>
    </xf>
    <xf numFmtId="0" fontId="28" fillId="32" borderId="287" xfId="1" applyFont="1" applyFill="1" applyBorder="1" applyAlignment="1" applyProtection="1">
      <alignment horizontal="center"/>
      <protection locked="0"/>
    </xf>
    <xf numFmtId="0" fontId="32" fillId="2" borderId="287" xfId="1" applyFont="1" applyFill="1" applyBorder="1" applyProtection="1">
      <protection locked="0"/>
    </xf>
    <xf numFmtId="0" fontId="32" fillId="5" borderId="287" xfId="1" applyFont="1" applyFill="1" applyBorder="1" applyAlignment="1">
      <alignment horizontal="center"/>
    </xf>
    <xf numFmtId="0" fontId="21" fillId="32" borderId="138" xfId="1" applyFont="1" applyFill="1" applyBorder="1" applyAlignment="1" applyProtection="1">
      <alignment horizontal="center" vertical="center"/>
      <protection hidden="1"/>
    </xf>
    <xf numFmtId="0" fontId="21" fillId="32" borderId="39" xfId="4" applyFont="1" applyFill="1" applyBorder="1" applyAlignment="1">
      <alignment horizontal="center" vertical="center"/>
    </xf>
    <xf numFmtId="0" fontId="57" fillId="2" borderId="39" xfId="1" applyFont="1" applyFill="1" applyBorder="1" applyAlignment="1" applyProtection="1">
      <alignment horizontal="center" vertical="center"/>
      <protection hidden="1"/>
    </xf>
    <xf numFmtId="0" fontId="32" fillId="5" borderId="39" xfId="14" applyFont="1" applyFill="1" applyBorder="1" applyAlignment="1">
      <alignment horizontal="center" vertical="center"/>
    </xf>
    <xf numFmtId="0" fontId="51" fillId="5" borderId="16" xfId="1" applyFont="1" applyFill="1" applyBorder="1" applyAlignment="1" applyProtection="1">
      <alignment horizontal="center" vertical="center"/>
      <protection hidden="1"/>
    </xf>
    <xf numFmtId="0" fontId="23" fillId="48" borderId="195" xfId="1" applyFont="1" applyFill="1" applyBorder="1" applyAlignment="1" applyProtection="1">
      <alignment horizontal="center" vertical="center" textRotation="90"/>
      <protection locked="0"/>
    </xf>
    <xf numFmtId="0" fontId="12" fillId="45" borderId="57" xfId="1" applyFont="1" applyFill="1" applyBorder="1" applyAlignment="1" applyProtection="1">
      <alignment vertical="center" wrapText="1"/>
      <protection hidden="1"/>
    </xf>
    <xf numFmtId="0" fontId="23" fillId="48" borderId="197" xfId="1" applyFont="1" applyFill="1" applyBorder="1" applyAlignment="1" applyProtection="1">
      <alignment horizontal="center" vertical="center" textRotation="90"/>
      <protection locked="0"/>
    </xf>
    <xf numFmtId="0" fontId="69" fillId="45" borderId="197" xfId="1" applyFont="1" applyFill="1" applyBorder="1" applyAlignment="1" applyProtection="1">
      <alignment horizontal="center" vertical="center"/>
      <protection hidden="1"/>
    </xf>
    <xf numFmtId="0" fontId="24" fillId="5" borderId="303" xfId="5" applyFont="1" applyFill="1" applyBorder="1" applyAlignment="1">
      <alignment vertical="center"/>
    </xf>
    <xf numFmtId="0" fontId="69" fillId="45" borderId="52" xfId="1" applyFont="1" applyFill="1" applyBorder="1" applyAlignment="1" applyProtection="1">
      <alignment horizontal="center" vertical="center"/>
      <protection hidden="1"/>
    </xf>
    <xf numFmtId="0" fontId="50" fillId="21" borderId="0" xfId="1" applyFont="1" applyFill="1" applyAlignment="1">
      <alignment horizontal="center" vertical="center"/>
    </xf>
    <xf numFmtId="0" fontId="50" fillId="21" borderId="0" xfId="1" applyFont="1" applyFill="1" applyAlignment="1">
      <alignment horizontal="left" vertical="center"/>
    </xf>
    <xf numFmtId="0" fontId="208" fillId="5" borderId="0" xfId="0" applyFont="1" applyFill="1" applyAlignment="1">
      <alignment vertical="center"/>
    </xf>
    <xf numFmtId="0" fontId="10" fillId="5" borderId="0" xfId="1" applyFont="1" applyFill="1" applyAlignment="1" applyProtection="1">
      <alignment vertical="center"/>
      <protection hidden="1"/>
    </xf>
    <xf numFmtId="0" fontId="21" fillId="5" borderId="0" xfId="1" applyFont="1" applyFill="1" applyAlignment="1">
      <alignment horizontal="center" vertical="center"/>
    </xf>
    <xf numFmtId="2" fontId="29" fillId="36" borderId="0" xfId="1" applyNumberFormat="1" applyFont="1" applyFill="1" applyAlignment="1" applyProtection="1">
      <alignment horizontal="center" vertical="center"/>
      <protection hidden="1"/>
    </xf>
    <xf numFmtId="1" fontId="53" fillId="27" borderId="304" xfId="1" applyNumberFormat="1" applyFont="1" applyFill="1" applyBorder="1" applyAlignment="1">
      <alignment horizontal="center" vertical="center"/>
    </xf>
    <xf numFmtId="0" fontId="411" fillId="185" borderId="305" xfId="16" applyFont="1" applyFill="1" applyBorder="1" applyAlignment="1">
      <alignment vertical="center"/>
    </xf>
    <xf numFmtId="0" fontId="8" fillId="2" borderId="0" xfId="16" applyFont="1" applyFill="1" applyAlignment="1">
      <alignment horizontal="center" vertical="center"/>
    </xf>
    <xf numFmtId="1" fontId="52" fillId="7" borderId="30" xfId="1" applyNumberFormat="1" applyFont="1" applyFill="1" applyBorder="1" applyAlignment="1">
      <alignment horizontal="center" vertical="center"/>
    </xf>
    <xf numFmtId="0" fontId="411" fillId="185" borderId="306" xfId="16" applyFont="1" applyFill="1" applyBorder="1" applyAlignment="1">
      <alignment vertical="center"/>
    </xf>
    <xf numFmtId="0" fontId="411" fillId="5" borderId="306" xfId="16" applyFont="1" applyFill="1" applyBorder="1" applyAlignment="1">
      <alignment vertical="center"/>
    </xf>
    <xf numFmtId="0" fontId="412" fillId="14" borderId="16" xfId="65" applyFont="1" applyFill="1" applyBorder="1" applyAlignment="1">
      <alignment vertical="center"/>
    </xf>
    <xf numFmtId="1" fontId="0" fillId="0" borderId="0" xfId="0" applyNumberFormat="1" applyAlignment="1">
      <alignment horizontal="center"/>
    </xf>
    <xf numFmtId="0" fontId="414" fillId="120" borderId="0" xfId="3" applyFont="1" applyFill="1" applyAlignment="1">
      <alignment horizontal="center" vertical="center"/>
    </xf>
    <xf numFmtId="0" fontId="8" fillId="24" borderId="0" xfId="1" applyFont="1" applyFill="1" applyAlignment="1">
      <alignment horizontal="center"/>
    </xf>
    <xf numFmtId="0" fontId="427" fillId="0" borderId="52" xfId="3" applyFont="1" applyBorder="1" applyAlignment="1">
      <alignment horizontal="center" vertical="center"/>
    </xf>
    <xf numFmtId="0" fontId="428" fillId="5" borderId="0" xfId="3" applyFont="1" applyFill="1" applyAlignment="1">
      <alignment horizontal="center" vertical="center"/>
    </xf>
    <xf numFmtId="0" fontId="429" fillId="5" borderId="0" xfId="3" applyFont="1" applyFill="1" applyAlignment="1">
      <alignment horizontal="right" vertical="center"/>
    </xf>
    <xf numFmtId="0" fontId="430" fillId="5" borderId="0" xfId="1" applyFont="1" applyFill="1" applyAlignment="1" applyProtection="1">
      <alignment horizontal="center" vertical="center" wrapText="1"/>
      <protection hidden="1"/>
    </xf>
    <xf numFmtId="0" fontId="0" fillId="5" borderId="320" xfId="0" applyFill="1" applyBorder="1"/>
    <xf numFmtId="0" fontId="0" fillId="5" borderId="321" xfId="0" applyFill="1" applyBorder="1"/>
    <xf numFmtId="0" fontId="432" fillId="5" borderId="321" xfId="3" applyFont="1" applyFill="1" applyBorder="1" applyAlignment="1">
      <alignment horizontal="left" vertical="center" wrapText="1"/>
    </xf>
    <xf numFmtId="0" fontId="432" fillId="5" borderId="60" xfId="3" applyFont="1" applyFill="1" applyBorder="1" applyAlignment="1">
      <alignment horizontal="left" vertical="center"/>
    </xf>
    <xf numFmtId="0" fontId="432" fillId="5" borderId="0" xfId="3" applyFont="1" applyFill="1" applyAlignment="1">
      <alignment horizontal="left" vertical="center" wrapText="1"/>
    </xf>
    <xf numFmtId="0" fontId="414" fillId="120" borderId="135" xfId="3" applyFont="1" applyFill="1" applyBorder="1" applyAlignment="1">
      <alignment horizontal="center" vertical="center"/>
    </xf>
    <xf numFmtId="0" fontId="439" fillId="5" borderId="0" xfId="3" applyFont="1" applyFill="1" applyAlignment="1">
      <alignment horizontal="center" vertical="center"/>
    </xf>
    <xf numFmtId="0" fontId="45" fillId="5" borderId="19" xfId="1" applyFont="1" applyFill="1" applyBorder="1" applyAlignment="1">
      <alignment horizontal="center" vertical="center"/>
    </xf>
    <xf numFmtId="0" fontId="442" fillId="5" borderId="0" xfId="3" applyFont="1" applyFill="1" applyAlignment="1">
      <alignment vertical="center" wrapText="1"/>
    </xf>
    <xf numFmtId="0" fontId="443" fillId="18" borderId="0" xfId="0" applyFont="1" applyFill="1" applyAlignment="1" applyProtection="1">
      <alignment horizontal="center" vertical="center"/>
      <protection locked="0"/>
    </xf>
    <xf numFmtId="0" fontId="428" fillId="5" borderId="52" xfId="3" applyFont="1" applyFill="1" applyBorder="1" applyAlignment="1">
      <alignment horizontal="left" vertical="center"/>
    </xf>
    <xf numFmtId="2" fontId="444" fillId="5" borderId="19" xfId="0" applyNumberFormat="1" applyFont="1" applyFill="1" applyBorder="1" applyAlignment="1" applyProtection="1">
      <alignment horizontal="center" vertical="center"/>
      <protection locked="0"/>
    </xf>
    <xf numFmtId="0" fontId="41" fillId="18" borderId="52" xfId="0" applyFont="1" applyFill="1" applyBorder="1" applyAlignment="1" applyProtection="1">
      <alignment horizontal="center" vertical="center"/>
      <protection locked="0"/>
    </xf>
    <xf numFmtId="168" fontId="104" fillId="35" borderId="0" xfId="0" applyNumberFormat="1" applyFont="1" applyFill="1" applyAlignment="1" applyProtection="1">
      <alignment horizontal="center" vertical="center"/>
      <protection locked="0"/>
    </xf>
    <xf numFmtId="164" fontId="10" fillId="5" borderId="326" xfId="5" applyNumberFormat="1" applyFont="1" applyFill="1" applyBorder="1" applyAlignment="1">
      <alignment horizontal="center" vertical="center"/>
    </xf>
    <xf numFmtId="0" fontId="81" fillId="5" borderId="60" xfId="1" applyFont="1" applyFill="1" applyBorder="1" applyAlignment="1" applyProtection="1">
      <alignment vertical="center"/>
      <protection hidden="1"/>
    </xf>
    <xf numFmtId="0" fontId="45" fillId="5" borderId="60" xfId="1" applyFont="1" applyFill="1" applyBorder="1" applyAlignment="1">
      <alignment horizontal="center" vertical="center"/>
    </xf>
    <xf numFmtId="0" fontId="449" fillId="5" borderId="60" xfId="1" applyFont="1" applyFill="1" applyBorder="1" applyAlignment="1" applyProtection="1">
      <alignment horizontal="left" vertical="center"/>
      <protection hidden="1"/>
    </xf>
    <xf numFmtId="0" fontId="414" fillId="197" borderId="325" xfId="3" applyFont="1" applyFill="1" applyBorder="1" applyAlignment="1">
      <alignment vertical="center"/>
    </xf>
    <xf numFmtId="0" fontId="450" fillId="5" borderId="0" xfId="3" applyFont="1" applyFill="1" applyAlignment="1">
      <alignment horizontal="right" vertical="center"/>
    </xf>
    <xf numFmtId="164" fontId="439" fillId="5" borderId="0" xfId="5" applyNumberFormat="1" applyFont="1" applyFill="1" applyAlignment="1">
      <alignment horizontal="center" vertical="center"/>
    </xf>
    <xf numFmtId="0" fontId="439" fillId="5" borderId="0" xfId="3" applyFont="1" applyFill="1" applyAlignment="1">
      <alignment horizontal="right" vertical="center" wrapText="1"/>
    </xf>
    <xf numFmtId="0" fontId="443" fillId="5" borderId="0" xfId="0" applyFont="1" applyFill="1" applyAlignment="1" applyProtection="1">
      <alignment horizontal="center" vertical="center"/>
      <protection locked="0"/>
    </xf>
    <xf numFmtId="0" fontId="414" fillId="197" borderId="330" xfId="3" applyFont="1" applyFill="1" applyBorder="1" applyAlignment="1">
      <alignment vertical="center"/>
    </xf>
    <xf numFmtId="0" fontId="463" fillId="5" borderId="0" xfId="0" applyFont="1" applyFill="1" applyAlignment="1">
      <alignment horizontal="center"/>
    </xf>
    <xf numFmtId="0" fontId="423" fillId="0" borderId="314" xfId="1" applyFont="1" applyBorder="1" applyAlignment="1" applyProtection="1">
      <alignment vertical="center" textRotation="90"/>
      <protection hidden="1"/>
    </xf>
    <xf numFmtId="0" fontId="464" fillId="8" borderId="0" xfId="1" applyFont="1" applyFill="1" applyAlignment="1" applyProtection="1">
      <alignment horizontal="center"/>
      <protection hidden="1"/>
    </xf>
    <xf numFmtId="0" fontId="8" fillId="5" borderId="0" xfId="1" applyFont="1" applyFill="1" applyAlignment="1">
      <alignment horizontal="center"/>
    </xf>
    <xf numFmtId="0" fontId="431" fillId="5" borderId="0" xfId="0" applyFont="1" applyFill="1" applyAlignment="1">
      <alignment horizontal="center" vertical="center"/>
    </xf>
    <xf numFmtId="0" fontId="423" fillId="5" borderId="0" xfId="1" applyFont="1" applyFill="1" applyAlignment="1" applyProtection="1">
      <alignment vertical="center" textRotation="90"/>
      <protection hidden="1"/>
    </xf>
    <xf numFmtId="0" fontId="293" fillId="5" borderId="0" xfId="1" applyFont="1" applyFill="1" applyAlignment="1" applyProtection="1">
      <alignment horizontal="left" vertical="center"/>
      <protection hidden="1"/>
    </xf>
    <xf numFmtId="0" fontId="94" fillId="5" borderId="0" xfId="1" applyFont="1" applyFill="1" applyAlignment="1" applyProtection="1">
      <alignment horizontal="left" vertical="center"/>
      <protection hidden="1"/>
    </xf>
    <xf numFmtId="0" fontId="465" fillId="5" borderId="0" xfId="1" applyFont="1" applyFill="1" applyAlignment="1" applyProtection="1">
      <alignment horizontal="left" vertical="center" wrapText="1"/>
      <protection hidden="1"/>
    </xf>
    <xf numFmtId="0" fontId="10" fillId="5" borderId="63" xfId="5" applyFont="1" applyFill="1" applyBorder="1" applyAlignment="1">
      <alignment horizontal="center" vertical="center"/>
    </xf>
    <xf numFmtId="164" fontId="10" fillId="5" borderId="60" xfId="5" applyNumberFormat="1" applyFont="1" applyFill="1" applyBorder="1" applyAlignment="1">
      <alignment horizontal="center" vertical="center"/>
    </xf>
    <xf numFmtId="164" fontId="87" fillId="5" borderId="60" xfId="5" applyNumberFormat="1" applyFont="1" applyFill="1" applyBorder="1" applyAlignment="1">
      <alignment horizontal="center" vertical="center"/>
    </xf>
    <xf numFmtId="168" fontId="104" fillId="5" borderId="64" xfId="0" applyNumberFormat="1" applyFont="1" applyFill="1" applyBorder="1" applyAlignment="1" applyProtection="1">
      <alignment horizontal="center" vertical="center"/>
      <protection locked="0"/>
    </xf>
    <xf numFmtId="0" fontId="466" fillId="5" borderId="0" xfId="0" applyFont="1" applyFill="1" applyAlignment="1">
      <alignment horizontal="center"/>
    </xf>
    <xf numFmtId="0" fontId="427" fillId="35" borderId="52" xfId="3" applyFont="1" applyFill="1" applyBorder="1" applyAlignment="1">
      <alignment horizontal="center" vertical="center"/>
    </xf>
    <xf numFmtId="0" fontId="428" fillId="35" borderId="0" xfId="3" applyFont="1" applyFill="1" applyAlignment="1">
      <alignment horizontal="center" vertical="center"/>
    </xf>
    <xf numFmtId="0" fontId="0" fillId="35" borderId="320" xfId="0" applyFill="1" applyBorder="1"/>
    <xf numFmtId="0" fontId="0" fillId="35" borderId="321" xfId="0" applyFill="1" applyBorder="1"/>
    <xf numFmtId="0" fontId="432" fillId="35" borderId="321" xfId="3" applyFont="1" applyFill="1" applyBorder="1" applyAlignment="1">
      <alignment horizontal="left" vertical="center" wrapText="1"/>
    </xf>
    <xf numFmtId="0" fontId="435" fillId="35" borderId="52" xfId="3" applyFont="1" applyFill="1" applyBorder="1" applyAlignment="1">
      <alignment horizontal="center" vertical="center"/>
    </xf>
    <xf numFmtId="0" fontId="436" fillId="35" borderId="0" xfId="3" applyFont="1" applyFill="1" applyAlignment="1">
      <alignment horizontal="center" vertical="center"/>
    </xf>
    <xf numFmtId="0" fontId="428" fillId="35" borderId="0" xfId="3" applyFont="1" applyFill="1" applyAlignment="1">
      <alignment vertical="center"/>
    </xf>
    <xf numFmtId="0" fontId="0" fillId="35" borderId="0" xfId="0" applyFill="1"/>
    <xf numFmtId="0" fontId="428" fillId="35" borderId="0" xfId="3" applyFont="1" applyFill="1" applyAlignment="1">
      <alignment horizontal="right" vertical="center"/>
    </xf>
    <xf numFmtId="0" fontId="432" fillId="35" borderId="0" xfId="3" applyFont="1" applyFill="1" applyAlignment="1">
      <alignment horizontal="left" vertical="center"/>
    </xf>
    <xf numFmtId="0" fontId="4" fillId="35" borderId="0" xfId="1" applyFill="1"/>
    <xf numFmtId="164" fontId="23" fillId="35" borderId="63" xfId="3" applyNumberFormat="1" applyFont="1" applyFill="1" applyBorder="1" applyAlignment="1">
      <alignment horizontal="center" vertical="center"/>
    </xf>
    <xf numFmtId="9" fontId="10" fillId="35" borderId="60" xfId="3" applyNumberFormat="1" applyFont="1" applyFill="1" applyBorder="1" applyAlignment="1">
      <alignment horizontal="center" vertical="center"/>
    </xf>
    <xf numFmtId="0" fontId="432" fillId="35" borderId="60" xfId="3" applyFont="1" applyFill="1" applyBorder="1" applyAlignment="1">
      <alignment horizontal="left" vertical="center"/>
    </xf>
    <xf numFmtId="0" fontId="0" fillId="35" borderId="60" xfId="0" applyFill="1" applyBorder="1"/>
    <xf numFmtId="0" fontId="4" fillId="35" borderId="60" xfId="1" applyFill="1" applyBorder="1"/>
    <xf numFmtId="164" fontId="81" fillId="35" borderId="60" xfId="5" applyNumberFormat="1" applyFont="1" applyFill="1" applyBorder="1" applyAlignment="1">
      <alignment horizontal="center" vertical="center"/>
    </xf>
    <xf numFmtId="10" fontId="437" fillId="35" borderId="214" xfId="3" applyNumberFormat="1" applyFont="1" applyFill="1" applyBorder="1" applyAlignment="1">
      <alignment horizontal="center" vertical="center"/>
    </xf>
    <xf numFmtId="0" fontId="21" fillId="35" borderId="0" xfId="0" applyFont="1" applyFill="1"/>
    <xf numFmtId="0" fontId="432" fillId="35" borderId="0" xfId="3" applyFont="1" applyFill="1" applyAlignment="1">
      <alignment horizontal="left" vertical="center" wrapText="1"/>
    </xf>
    <xf numFmtId="0" fontId="439" fillId="18" borderId="0" xfId="3" applyFont="1" applyFill="1" applyAlignment="1">
      <alignment horizontal="center" vertical="center"/>
    </xf>
    <xf numFmtId="0" fontId="45" fillId="18" borderId="19" xfId="1" applyFont="1" applyFill="1" applyBorder="1" applyAlignment="1">
      <alignment horizontal="center" vertical="center"/>
    </xf>
    <xf numFmtId="0" fontId="442" fillId="18" borderId="0" xfId="3" applyFont="1" applyFill="1" applyAlignment="1">
      <alignment vertical="center" wrapText="1"/>
    </xf>
    <xf numFmtId="2" fontId="444" fillId="18" borderId="19" xfId="0" applyNumberFormat="1" applyFont="1" applyFill="1" applyBorder="1" applyAlignment="1" applyProtection="1">
      <alignment horizontal="center" vertical="center"/>
      <protection locked="0"/>
    </xf>
    <xf numFmtId="0" fontId="428" fillId="18" borderId="52" xfId="3" applyFont="1" applyFill="1" applyBorder="1" applyAlignment="1">
      <alignment horizontal="left" vertical="center"/>
    </xf>
    <xf numFmtId="0" fontId="450" fillId="18" borderId="0" xfId="3" applyFont="1" applyFill="1" applyAlignment="1">
      <alignment horizontal="right" vertical="center"/>
    </xf>
    <xf numFmtId="164" fontId="439" fillId="18" borderId="0" xfId="5" applyNumberFormat="1" applyFont="1" applyFill="1" applyAlignment="1">
      <alignment horizontal="center" vertical="center"/>
    </xf>
    <xf numFmtId="0" fontId="439" fillId="18" borderId="0" xfId="3" applyFont="1" applyFill="1" applyAlignment="1">
      <alignment horizontal="right" vertical="center" wrapText="1"/>
    </xf>
    <xf numFmtId="164" fontId="416" fillId="35" borderId="0" xfId="5" applyNumberFormat="1" applyFont="1" applyFill="1" applyAlignment="1">
      <alignment horizontal="center" vertical="center"/>
    </xf>
    <xf numFmtId="0" fontId="446" fillId="18" borderId="234" xfId="1" applyFont="1" applyFill="1" applyBorder="1" applyAlignment="1">
      <alignment horizontal="center" vertical="center"/>
    </xf>
    <xf numFmtId="0" fontId="432" fillId="18" borderId="0" xfId="3" applyFont="1" applyFill="1" applyAlignment="1">
      <alignment horizontal="left" vertical="center"/>
    </xf>
    <xf numFmtId="0" fontId="432" fillId="18" borderId="19" xfId="3" applyFont="1" applyFill="1" applyBorder="1" applyAlignment="1">
      <alignment horizontal="left" vertical="center"/>
    </xf>
    <xf numFmtId="0" fontId="446" fillId="18" borderId="52" xfId="1" applyFont="1" applyFill="1" applyBorder="1" applyAlignment="1">
      <alignment horizontal="center" vertical="center"/>
    </xf>
    <xf numFmtId="0" fontId="0" fillId="18" borderId="0" xfId="0" applyFill="1"/>
    <xf numFmtId="0" fontId="0" fillId="18" borderId="19" xfId="0" applyFill="1" applyBorder="1"/>
    <xf numFmtId="0" fontId="447" fillId="18" borderId="0" xfId="0" applyFont="1" applyFill="1" applyAlignment="1" applyProtection="1">
      <alignment horizontal="left" vertical="center"/>
      <protection locked="0"/>
    </xf>
    <xf numFmtId="0" fontId="68" fillId="18" borderId="19" xfId="0" applyFont="1" applyFill="1" applyBorder="1" applyAlignment="1" applyProtection="1">
      <alignment horizontal="right" vertical="center"/>
      <protection locked="0"/>
    </xf>
    <xf numFmtId="0" fontId="68" fillId="35" borderId="233" xfId="0" applyFont="1" applyFill="1" applyBorder="1" applyAlignment="1" applyProtection="1">
      <alignment horizontal="right" vertical="center"/>
      <protection locked="0"/>
    </xf>
    <xf numFmtId="164" fontId="448" fillId="18" borderId="0" xfId="5" applyNumberFormat="1" applyFont="1" applyFill="1" applyAlignment="1">
      <alignment horizontal="center" vertical="center"/>
    </xf>
    <xf numFmtId="0" fontId="10" fillId="18" borderId="0" xfId="1" applyFont="1" applyFill="1" applyAlignment="1" applyProtection="1">
      <alignment vertical="center"/>
      <protection hidden="1"/>
    </xf>
    <xf numFmtId="0" fontId="428" fillId="18" borderId="0" xfId="1" applyFont="1" applyFill="1" applyAlignment="1" applyProtection="1">
      <alignment horizontal="right" vertical="center"/>
      <protection hidden="1"/>
    </xf>
    <xf numFmtId="164" fontId="81" fillId="18" borderId="0" xfId="5" applyNumberFormat="1" applyFont="1" applyFill="1" applyAlignment="1">
      <alignment vertical="center"/>
    </xf>
    <xf numFmtId="168" fontId="104" fillId="18" borderId="19" xfId="0" applyNumberFormat="1" applyFont="1" applyFill="1" applyBorder="1" applyAlignment="1" applyProtection="1">
      <alignment horizontal="center" vertical="center"/>
      <protection locked="0"/>
    </xf>
    <xf numFmtId="164" fontId="81" fillId="35" borderId="0" xfId="5" applyNumberFormat="1" applyFont="1" applyFill="1" applyAlignment="1">
      <alignment vertical="center"/>
    </xf>
    <xf numFmtId="0" fontId="467" fillId="18" borderId="0" xfId="1" applyFont="1" applyFill="1" applyAlignment="1" applyProtection="1">
      <alignment horizontal="right" vertical="center"/>
      <protection hidden="1"/>
    </xf>
    <xf numFmtId="0" fontId="467" fillId="35" borderId="0" xfId="3" applyFont="1" applyFill="1" applyAlignment="1">
      <alignment horizontal="right" vertical="center"/>
    </xf>
    <xf numFmtId="0" fontId="10" fillId="18" borderId="326" xfId="5" applyFont="1" applyFill="1" applyBorder="1" applyAlignment="1">
      <alignment horizontal="center" vertical="center"/>
    </xf>
    <xf numFmtId="164" fontId="10" fillId="18" borderId="326" xfId="5" applyNumberFormat="1" applyFont="1" applyFill="1" applyBorder="1" applyAlignment="1">
      <alignment horizontal="center" vertical="center"/>
    </xf>
    <xf numFmtId="0" fontId="81" fillId="18" borderId="60" xfId="1" applyFont="1" applyFill="1" applyBorder="1" applyAlignment="1" applyProtection="1">
      <alignment vertical="center"/>
      <protection hidden="1"/>
    </xf>
    <xf numFmtId="0" fontId="432" fillId="18" borderId="60" xfId="3" applyFont="1" applyFill="1" applyBorder="1" applyAlignment="1">
      <alignment horizontal="left" vertical="center"/>
    </xf>
    <xf numFmtId="0" fontId="45" fillId="18" borderId="60" xfId="1" applyFont="1" applyFill="1" applyBorder="1" applyAlignment="1">
      <alignment horizontal="center" vertical="center"/>
    </xf>
    <xf numFmtId="0" fontId="449" fillId="18" borderId="60" xfId="1" applyFont="1" applyFill="1" applyBorder="1" applyAlignment="1" applyProtection="1">
      <alignment horizontal="left" vertical="center"/>
      <protection hidden="1"/>
    </xf>
    <xf numFmtId="164" fontId="87" fillId="18" borderId="326" xfId="5" applyNumberFormat="1" applyFont="1" applyFill="1" applyBorder="1" applyAlignment="1">
      <alignment horizontal="center" vertical="center"/>
    </xf>
    <xf numFmtId="168" fontId="104" fillId="18" borderId="327" xfId="0" applyNumberFormat="1" applyFont="1" applyFill="1" applyBorder="1" applyAlignment="1" applyProtection="1">
      <alignment horizontal="center" vertical="center"/>
      <protection locked="0"/>
    </xf>
    <xf numFmtId="0" fontId="428" fillId="18" borderId="0" xfId="3" applyFont="1" applyFill="1" applyAlignment="1">
      <alignment vertical="center"/>
    </xf>
    <xf numFmtId="0" fontId="450" fillId="18" borderId="0" xfId="3" applyFont="1" applyFill="1" applyAlignment="1">
      <alignment vertical="center"/>
    </xf>
    <xf numFmtId="0" fontId="439" fillId="18" borderId="0" xfId="3" applyFont="1" applyFill="1" applyAlignment="1">
      <alignment vertical="center"/>
    </xf>
    <xf numFmtId="0" fontId="428" fillId="35" borderId="0" xfId="1" applyFont="1" applyFill="1" applyAlignment="1" applyProtection="1">
      <alignment horizontal="right" vertical="center"/>
      <protection hidden="1"/>
    </xf>
    <xf numFmtId="0" fontId="467" fillId="35" borderId="0" xfId="1" applyFont="1" applyFill="1" applyAlignment="1" applyProtection="1">
      <alignment horizontal="right" vertical="center"/>
      <protection hidden="1"/>
    </xf>
    <xf numFmtId="0" fontId="446" fillId="18" borderId="0" xfId="1" applyFont="1" applyFill="1" applyAlignment="1">
      <alignment horizontal="center" vertical="center"/>
    </xf>
    <xf numFmtId="0" fontId="414" fillId="198" borderId="135" xfId="3" applyFont="1" applyFill="1" applyBorder="1" applyAlignment="1">
      <alignment horizontal="center" vertical="center"/>
    </xf>
    <xf numFmtId="0" fontId="25" fillId="35" borderId="52" xfId="0" applyFont="1" applyFill="1" applyBorder="1" applyAlignment="1">
      <alignment vertical="center"/>
    </xf>
    <xf numFmtId="0" fontId="25" fillId="35" borderId="0" xfId="0" applyFont="1" applyFill="1" applyAlignment="1">
      <alignment vertical="center"/>
    </xf>
    <xf numFmtId="0" fontId="444" fillId="35" borderId="0" xfId="0" applyFont="1" applyFill="1" applyAlignment="1">
      <alignment vertical="center"/>
    </xf>
    <xf numFmtId="164" fontId="452" fillId="35" borderId="0" xfId="5" applyNumberFormat="1" applyFont="1" applyFill="1" applyAlignment="1">
      <alignment horizontal="center" vertical="center"/>
    </xf>
    <xf numFmtId="164" fontId="453" fillId="35" borderId="0" xfId="5" applyNumberFormat="1" applyFont="1" applyFill="1" applyAlignment="1">
      <alignment horizontal="center" vertical="center"/>
    </xf>
    <xf numFmtId="0" fontId="432" fillId="35" borderId="233" xfId="3" applyFont="1" applyFill="1" applyBorder="1" applyAlignment="1">
      <alignment horizontal="left" vertical="center"/>
    </xf>
    <xf numFmtId="0" fontId="446" fillId="35" borderId="52" xfId="1" applyFont="1" applyFill="1" applyBorder="1" applyAlignment="1">
      <alignment horizontal="center" vertical="center"/>
    </xf>
    <xf numFmtId="0" fontId="130" fillId="35" borderId="63" xfId="0" applyFont="1" applyFill="1" applyBorder="1" applyAlignment="1" applyProtection="1">
      <alignment horizontal="center" vertical="center"/>
      <protection locked="0"/>
    </xf>
    <xf numFmtId="166" fontId="454" fillId="35" borderId="60" xfId="5" applyNumberFormat="1" applyFont="1" applyFill="1" applyBorder="1" applyAlignment="1">
      <alignment horizontal="center" vertical="center"/>
    </xf>
    <xf numFmtId="0" fontId="81" fillId="35" borderId="60" xfId="1" applyFont="1" applyFill="1" applyBorder="1" applyAlignment="1" applyProtection="1">
      <alignment vertical="center"/>
      <protection hidden="1"/>
    </xf>
    <xf numFmtId="0" fontId="432" fillId="35" borderId="60" xfId="3" applyFont="1" applyFill="1" applyBorder="1" applyAlignment="1">
      <alignment horizontal="left" vertical="center" wrapText="1"/>
    </xf>
    <xf numFmtId="0" fontId="432" fillId="35" borderId="214" xfId="3" applyFont="1" applyFill="1" applyBorder="1" applyAlignment="1">
      <alignment horizontal="left" vertical="center"/>
    </xf>
    <xf numFmtId="0" fontId="446" fillId="35" borderId="234" xfId="1" applyFont="1" applyFill="1" applyBorder="1" applyAlignment="1">
      <alignment horizontal="center" vertical="center"/>
    </xf>
    <xf numFmtId="0" fontId="432" fillId="35" borderId="57" xfId="3" applyFont="1" applyFill="1" applyBorder="1" applyAlignment="1">
      <alignment horizontal="left" vertical="center"/>
    </xf>
    <xf numFmtId="176" fontId="455" fillId="199" borderId="135" xfId="1" applyNumberFormat="1" applyFont="1" applyFill="1" applyBorder="1" applyAlignment="1">
      <alignment vertical="center"/>
    </xf>
    <xf numFmtId="176" fontId="455" fillId="199" borderId="57" xfId="1" applyNumberFormat="1" applyFont="1" applyFill="1" applyBorder="1" applyAlignment="1">
      <alignment vertical="center"/>
    </xf>
    <xf numFmtId="176" fontId="455" fillId="199" borderId="136" xfId="1" applyNumberFormat="1" applyFont="1" applyFill="1" applyBorder="1" applyAlignment="1">
      <alignment vertical="center"/>
    </xf>
    <xf numFmtId="0" fontId="456" fillId="35" borderId="52" xfId="3" applyFont="1" applyFill="1" applyBorder="1" applyAlignment="1">
      <alignment horizontal="center" vertical="center"/>
    </xf>
    <xf numFmtId="0" fontId="457" fillId="35" borderId="0" xfId="3" applyFont="1" applyFill="1" applyAlignment="1">
      <alignment horizontal="center" vertical="center"/>
    </xf>
    <xf numFmtId="0" fontId="458" fillId="35" borderId="52" xfId="3" applyFont="1" applyFill="1" applyBorder="1" applyAlignment="1">
      <alignment horizontal="center" vertical="center"/>
    </xf>
    <xf numFmtId="0" fontId="427" fillId="35" borderId="0" xfId="1" applyFont="1" applyFill="1" applyAlignment="1">
      <alignment vertical="center"/>
    </xf>
    <xf numFmtId="0" fontId="427" fillId="35" borderId="19" xfId="1" applyFont="1" applyFill="1" applyBorder="1" applyAlignment="1">
      <alignment vertical="center"/>
    </xf>
    <xf numFmtId="0" fontId="456" fillId="35" borderId="63" xfId="3" applyFont="1" applyFill="1" applyBorder="1" applyAlignment="1">
      <alignment horizontal="center" vertical="center"/>
    </xf>
    <xf numFmtId="0" fontId="457" fillId="35" borderId="60" xfId="3" applyFont="1" applyFill="1" applyBorder="1" applyAlignment="1">
      <alignment horizontal="center" vertical="center"/>
    </xf>
    <xf numFmtId="0" fontId="443" fillId="18" borderId="0" xfId="0" applyFont="1" applyFill="1" applyAlignment="1" applyProtection="1">
      <alignment vertical="center"/>
      <protection locked="0"/>
    </xf>
    <xf numFmtId="0" fontId="469" fillId="0" borderId="0" xfId="1" applyFont="1" applyAlignment="1">
      <alignment vertical="center"/>
    </xf>
    <xf numFmtId="0" fontId="432" fillId="18" borderId="0" xfId="3" applyFont="1" applyFill="1" applyAlignment="1">
      <alignment vertical="center"/>
    </xf>
    <xf numFmtId="0" fontId="432" fillId="18" borderId="19" xfId="3" applyFont="1" applyFill="1" applyBorder="1" applyAlignment="1">
      <alignment vertical="center"/>
    </xf>
    <xf numFmtId="164" fontId="468" fillId="18" borderId="52" xfId="5" applyNumberFormat="1" applyFont="1" applyFill="1" applyBorder="1" applyAlignment="1">
      <alignment vertical="center"/>
    </xf>
    <xf numFmtId="0" fontId="437" fillId="18" borderId="0" xfId="3" applyFont="1" applyFill="1" applyAlignment="1">
      <alignment vertical="center"/>
    </xf>
    <xf numFmtId="0" fontId="445" fillId="18" borderId="0" xfId="3" applyFont="1" applyFill="1" applyAlignment="1">
      <alignment vertical="center"/>
    </xf>
    <xf numFmtId="0" fontId="445" fillId="18" borderId="0" xfId="0" applyFont="1" applyFill="1" applyAlignment="1" applyProtection="1">
      <alignment vertical="center"/>
      <protection locked="0"/>
    </xf>
    <xf numFmtId="2" fontId="444" fillId="18" borderId="19" xfId="0" applyNumberFormat="1" applyFont="1" applyFill="1" applyBorder="1" applyAlignment="1" applyProtection="1">
      <alignment vertical="center"/>
      <protection locked="0"/>
    </xf>
    <xf numFmtId="0" fontId="418" fillId="18" borderId="135" xfId="3" applyFont="1" applyFill="1" applyBorder="1" applyAlignment="1">
      <alignment vertical="center"/>
    </xf>
    <xf numFmtId="0" fontId="418" fillId="18" borderId="57" xfId="3" applyFont="1" applyFill="1" applyBorder="1" applyAlignment="1">
      <alignment vertical="center"/>
    </xf>
    <xf numFmtId="0" fontId="418" fillId="18" borderId="136" xfId="3" applyFont="1" applyFill="1" applyBorder="1" applyAlignment="1">
      <alignment vertical="center"/>
    </xf>
    <xf numFmtId="0" fontId="418" fillId="18" borderId="52" xfId="3" applyFont="1" applyFill="1" applyBorder="1" applyAlignment="1">
      <alignment vertical="center"/>
    </xf>
    <xf numFmtId="0" fontId="418" fillId="18" borderId="0" xfId="3" applyFont="1" applyFill="1" applyAlignment="1">
      <alignment vertical="center"/>
    </xf>
    <xf numFmtId="0" fontId="418" fillId="18" borderId="19" xfId="3" applyFont="1" applyFill="1" applyBorder="1" applyAlignment="1">
      <alignment vertical="center"/>
    </xf>
    <xf numFmtId="0" fontId="414" fillId="197" borderId="52" xfId="3" applyFont="1" applyFill="1" applyBorder="1" applyAlignment="1">
      <alignment vertical="center"/>
    </xf>
    <xf numFmtId="0" fontId="438" fillId="18" borderId="52" xfId="3" applyFont="1" applyFill="1" applyBorder="1" applyAlignment="1">
      <alignment vertical="center"/>
    </xf>
    <xf numFmtId="0" fontId="434" fillId="18" borderId="0" xfId="3" applyFont="1" applyFill="1" applyAlignment="1">
      <alignment vertical="center"/>
    </xf>
    <xf numFmtId="164" fontId="437" fillId="18" borderId="0" xfId="5" applyNumberFormat="1" applyFont="1" applyFill="1" applyAlignment="1">
      <alignment vertical="center"/>
    </xf>
    <xf numFmtId="164" fontId="440" fillId="18" borderId="19" xfId="5" applyNumberFormat="1" applyFont="1" applyFill="1" applyBorder="1" applyAlignment="1">
      <alignment vertical="center"/>
    </xf>
    <xf numFmtId="0" fontId="441" fillId="18" borderId="0" xfId="0" applyFont="1" applyFill="1" applyAlignment="1">
      <alignment vertical="center"/>
    </xf>
    <xf numFmtId="0" fontId="442" fillId="18" borderId="0" xfId="3" applyFont="1" applyFill="1" applyAlignment="1">
      <alignment vertical="center"/>
    </xf>
    <xf numFmtId="164" fontId="442" fillId="18" borderId="0" xfId="5" applyNumberFormat="1" applyFont="1" applyFill="1" applyAlignment="1">
      <alignment vertical="center"/>
    </xf>
    <xf numFmtId="0" fontId="178" fillId="130" borderId="52" xfId="7" applyFont="1" applyFill="1" applyBorder="1" applyAlignment="1">
      <alignment vertical="center"/>
    </xf>
    <xf numFmtId="0" fontId="23" fillId="48" borderId="0" xfId="1" applyFont="1" applyFill="1" applyAlignment="1">
      <alignment vertical="center"/>
    </xf>
    <xf numFmtId="0" fontId="88" fillId="5" borderId="7" xfId="1" applyFont="1" applyFill="1" applyBorder="1" applyAlignment="1">
      <alignment horizontal="left" vertical="center"/>
    </xf>
    <xf numFmtId="0" fontId="79" fillId="5" borderId="7" xfId="1" applyFont="1" applyFill="1" applyBorder="1" applyAlignment="1">
      <alignment horizontal="center" vertical="center"/>
    </xf>
    <xf numFmtId="0" fontId="0" fillId="5" borderId="7" xfId="0" applyFill="1" applyBorder="1"/>
    <xf numFmtId="0" fontId="0" fillId="5" borderId="115" xfId="0" applyFill="1" applyBorder="1"/>
    <xf numFmtId="0" fontId="25" fillId="5" borderId="52" xfId="7" applyFont="1" applyFill="1" applyBorder="1"/>
    <xf numFmtId="0" fontId="0" fillId="5" borderId="52" xfId="0" applyFill="1" applyBorder="1" applyAlignment="1">
      <alignment vertical="center"/>
    </xf>
    <xf numFmtId="0" fontId="0" fillId="5" borderId="38" xfId="0" applyFill="1" applyBorder="1"/>
    <xf numFmtId="0" fontId="470" fillId="5" borderId="61" xfId="1" applyFont="1" applyFill="1" applyBorder="1" applyAlignment="1" applyProtection="1">
      <alignment horizontal="right" vertical="center"/>
      <protection hidden="1"/>
    </xf>
    <xf numFmtId="0" fontId="143" fillId="200" borderId="62" xfId="7" applyFont="1" applyFill="1" applyBorder="1" applyAlignment="1">
      <alignment horizontal="center" vertical="center"/>
    </xf>
    <xf numFmtId="0" fontId="25" fillId="5" borderId="7" xfId="0" applyFont="1" applyFill="1" applyBorder="1" applyAlignment="1">
      <alignment vertical="center"/>
    </xf>
    <xf numFmtId="0" fontId="0" fillId="2" borderId="0" xfId="0" applyFill="1" applyAlignment="1">
      <alignment vertical="center"/>
    </xf>
    <xf numFmtId="0" fontId="25" fillId="5" borderId="2" xfId="0" applyFont="1" applyFill="1" applyBorder="1" applyAlignment="1">
      <alignment vertical="center"/>
    </xf>
    <xf numFmtId="0" fontId="3" fillId="3" borderId="340" xfId="13" applyFont="1" applyFill="1" applyBorder="1" applyAlignment="1">
      <alignment vertical="center"/>
    </xf>
    <xf numFmtId="0" fontId="24" fillId="5" borderId="52" xfId="20" applyFont="1" applyFill="1" applyBorder="1" applyAlignment="1">
      <alignment vertical="center"/>
    </xf>
    <xf numFmtId="0" fontId="24" fillId="5" borderId="0" xfId="20" applyFont="1" applyFill="1" applyAlignment="1">
      <alignment vertical="center"/>
    </xf>
    <xf numFmtId="0" fontId="24" fillId="5" borderId="52" xfId="0" applyFont="1" applyFill="1" applyBorder="1" applyAlignment="1">
      <alignment vertical="center"/>
    </xf>
    <xf numFmtId="0" fontId="32" fillId="5" borderId="341" xfId="1" applyFont="1" applyFill="1" applyBorder="1" applyAlignment="1">
      <alignment horizontal="center"/>
    </xf>
    <xf numFmtId="0" fontId="8" fillId="32" borderId="137" xfId="1" applyFont="1" applyFill="1" applyBorder="1" applyAlignment="1" applyProtection="1">
      <alignment horizontal="center"/>
      <protection locked="0"/>
    </xf>
    <xf numFmtId="0" fontId="25" fillId="5" borderId="51" xfId="0" applyFont="1" applyFill="1" applyBorder="1" applyAlignment="1">
      <alignment vertical="center"/>
    </xf>
    <xf numFmtId="0" fontId="32" fillId="5" borderId="343" xfId="14" applyFont="1" applyFill="1" applyBorder="1" applyAlignment="1">
      <alignment horizontal="center" vertical="center"/>
    </xf>
    <xf numFmtId="0" fontId="8" fillId="32" borderId="138" xfId="1" applyFont="1" applyFill="1" applyBorder="1" applyAlignment="1" applyProtection="1">
      <alignment horizontal="center" vertical="center"/>
      <protection hidden="1"/>
    </xf>
    <xf numFmtId="0" fontId="49" fillId="5" borderId="344" xfId="14" applyFont="1" applyFill="1" applyBorder="1" applyAlignment="1">
      <alignment horizontal="left" vertical="center"/>
    </xf>
    <xf numFmtId="0" fontId="38" fillId="2" borderId="345" xfId="16" applyFont="1" applyFill="1" applyBorder="1" applyAlignment="1">
      <alignment horizontal="center" vertical="center"/>
    </xf>
    <xf numFmtId="0" fontId="6" fillId="3" borderId="0" xfId="1" applyFont="1" applyFill="1" applyAlignment="1" applyProtection="1">
      <alignment horizontal="center" vertical="center"/>
      <protection locked="0"/>
    </xf>
    <xf numFmtId="0" fontId="38" fillId="2" borderId="346" xfId="16" applyFont="1" applyFill="1" applyBorder="1" applyAlignment="1">
      <alignment horizontal="center" vertical="center"/>
    </xf>
    <xf numFmtId="0" fontId="0" fillId="5" borderId="0" xfId="0" applyFill="1" applyAlignment="1">
      <alignment vertical="top"/>
    </xf>
    <xf numFmtId="0" fontId="5" fillId="2" borderId="0" xfId="1" applyFont="1" applyFill="1" applyAlignment="1" applyProtection="1">
      <alignment horizontal="center" vertical="center"/>
      <protection locked="0"/>
    </xf>
    <xf numFmtId="0" fontId="30" fillId="5" borderId="342" xfId="1" applyFont="1" applyFill="1" applyBorder="1" applyAlignment="1">
      <alignment horizontal="left" vertical="center"/>
    </xf>
    <xf numFmtId="0" fontId="471" fillId="5" borderId="52" xfId="1" applyFont="1" applyFill="1" applyBorder="1" applyAlignment="1" applyProtection="1">
      <alignment horizontal="left" vertical="center"/>
      <protection locked="0"/>
    </xf>
    <xf numFmtId="1" fontId="52" fillId="7" borderId="87" xfId="1" applyNumberFormat="1" applyFont="1" applyFill="1" applyBorder="1" applyAlignment="1">
      <alignment horizontal="center" vertical="center"/>
    </xf>
    <xf numFmtId="0" fontId="21" fillId="2" borderId="94" xfId="1" applyFont="1" applyFill="1" applyBorder="1" applyAlignment="1">
      <alignment horizontal="left" vertical="center"/>
    </xf>
    <xf numFmtId="170" fontId="52" fillId="7" borderId="87" xfId="1" applyNumberFormat="1" applyFont="1" applyFill="1" applyBorder="1" applyAlignment="1">
      <alignment horizontal="center" vertical="center"/>
    </xf>
    <xf numFmtId="168" fontId="52" fillId="7" borderId="87" xfId="1" applyNumberFormat="1" applyFont="1" applyFill="1" applyBorder="1" applyAlignment="1">
      <alignment horizontal="center" vertical="center"/>
    </xf>
    <xf numFmtId="0" fontId="24" fillId="5" borderId="52" xfId="1" applyFont="1" applyFill="1" applyBorder="1" applyAlignment="1" applyProtection="1">
      <alignment horizontal="left" vertical="center"/>
      <protection locked="0"/>
    </xf>
    <xf numFmtId="0" fontId="30" fillId="5" borderId="347" xfId="1" applyFont="1" applyFill="1" applyBorder="1" applyAlignment="1">
      <alignment horizontal="left" vertical="center"/>
    </xf>
    <xf numFmtId="0" fontId="8" fillId="32" borderId="103" xfId="1" applyFont="1" applyFill="1" applyBorder="1" applyAlignment="1" applyProtection="1">
      <alignment horizontal="center"/>
      <protection locked="0"/>
    </xf>
    <xf numFmtId="0" fontId="32" fillId="5" borderId="49" xfId="1" applyFont="1" applyFill="1" applyBorder="1" applyAlignment="1">
      <alignment horizontal="center"/>
    </xf>
    <xf numFmtId="0" fontId="8" fillId="32" borderId="52" xfId="1" applyFont="1" applyFill="1" applyBorder="1" applyAlignment="1" applyProtection="1">
      <alignment horizontal="center" vertical="center"/>
      <protection hidden="1"/>
    </xf>
    <xf numFmtId="0" fontId="8" fillId="32" borderId="0" xfId="4" applyFont="1" applyFill="1" applyAlignment="1">
      <alignment horizontal="center" vertical="center"/>
    </xf>
    <xf numFmtId="0" fontId="32" fillId="5" borderId="94" xfId="14" applyFont="1" applyFill="1" applyBorder="1" applyAlignment="1">
      <alignment horizontal="center" vertical="center"/>
    </xf>
    <xf numFmtId="1" fontId="53" fillId="27" borderId="348" xfId="1" applyNumberFormat="1" applyFont="1" applyFill="1" applyBorder="1" applyAlignment="1">
      <alignment horizontal="center" vertical="center"/>
    </xf>
    <xf numFmtId="1" fontId="53" fillId="7" borderId="349" xfId="1" applyNumberFormat="1" applyFont="1" applyFill="1" applyBorder="1" applyAlignment="1">
      <alignment horizontal="center" vertical="center"/>
    </xf>
    <xf numFmtId="0" fontId="38" fillId="2" borderId="256" xfId="16" applyFont="1" applyFill="1" applyBorder="1" applyAlignment="1">
      <alignment horizontal="center" vertical="center"/>
    </xf>
    <xf numFmtId="1" fontId="52" fillId="7" borderId="23" xfId="1" applyNumberFormat="1" applyFont="1" applyFill="1" applyBorder="1" applyAlignment="1">
      <alignment horizontal="center" vertical="center"/>
    </xf>
    <xf numFmtId="0" fontId="44" fillId="21" borderId="247" xfId="1" applyFont="1" applyFill="1" applyBorder="1" applyAlignment="1" applyProtection="1">
      <alignment horizontal="center" vertical="center"/>
      <protection hidden="1"/>
    </xf>
    <xf numFmtId="0" fontId="49" fillId="5" borderId="350" xfId="14" applyFont="1" applyFill="1" applyBorder="1" applyAlignment="1">
      <alignment horizontal="left" vertical="center"/>
    </xf>
    <xf numFmtId="0" fontId="10" fillId="23" borderId="247" xfId="1" applyFont="1" applyFill="1" applyBorder="1" applyAlignment="1" applyProtection="1">
      <alignment horizontal="center" vertical="center"/>
      <protection hidden="1"/>
    </xf>
    <xf numFmtId="0" fontId="6" fillId="3" borderId="52" xfId="1" applyFont="1" applyFill="1" applyBorder="1" applyAlignment="1" applyProtection="1">
      <alignment horizontal="center" vertical="center"/>
      <protection locked="0"/>
    </xf>
    <xf numFmtId="2" fontId="53" fillId="27" borderId="348" xfId="1" applyNumberFormat="1" applyFont="1" applyFill="1" applyBorder="1" applyAlignment="1">
      <alignment horizontal="center" vertical="center"/>
    </xf>
    <xf numFmtId="0" fontId="10" fillId="22" borderId="350" xfId="1" applyFont="1" applyFill="1" applyBorder="1" applyAlignment="1" applyProtection="1">
      <alignment horizontal="center" vertical="center"/>
      <protection hidden="1"/>
    </xf>
    <xf numFmtId="0" fontId="49" fillId="5" borderId="351" xfId="14" applyFont="1" applyFill="1" applyBorder="1" applyAlignment="1">
      <alignment horizontal="left" vertical="center"/>
    </xf>
    <xf numFmtId="0" fontId="45" fillId="19" borderId="350" xfId="1" applyFont="1" applyFill="1" applyBorder="1" applyAlignment="1" applyProtection="1">
      <alignment horizontal="center" vertical="center"/>
      <protection hidden="1"/>
    </xf>
    <xf numFmtId="0" fontId="23" fillId="5" borderId="52" xfId="1" applyFont="1" applyFill="1" applyBorder="1" applyAlignment="1" applyProtection="1">
      <alignment horizontal="left" vertical="center"/>
      <protection locked="0"/>
    </xf>
    <xf numFmtId="0" fontId="51" fillId="5" borderId="350" xfId="1" applyFont="1" applyFill="1" applyBorder="1" applyAlignment="1" applyProtection="1">
      <alignment vertical="center"/>
      <protection hidden="1"/>
    </xf>
    <xf numFmtId="0" fontId="472" fillId="5" borderId="52" xfId="0" applyFont="1" applyFill="1" applyBorder="1"/>
    <xf numFmtId="0" fontId="472" fillId="5" borderId="52" xfId="0" applyFont="1" applyFill="1" applyBorder="1" applyAlignment="1">
      <alignment vertical="center"/>
    </xf>
    <xf numFmtId="1" fontId="53" fillId="7" borderId="352" xfId="1" applyNumberFormat="1" applyFont="1" applyFill="1" applyBorder="1" applyAlignment="1">
      <alignment horizontal="center" vertical="center"/>
    </xf>
    <xf numFmtId="0" fontId="64" fillId="5" borderId="52" xfId="0" applyFont="1" applyFill="1" applyBorder="1" applyAlignment="1">
      <alignment vertical="center"/>
    </xf>
    <xf numFmtId="0" fontId="0" fillId="5" borderId="20" xfId="0" applyFill="1" applyBorder="1"/>
    <xf numFmtId="0" fontId="64" fillId="5" borderId="52" xfId="0" applyFont="1" applyFill="1" applyBorder="1"/>
    <xf numFmtId="0" fontId="45" fillId="19" borderId="134" xfId="1" applyFont="1" applyFill="1" applyBorder="1" applyAlignment="1" applyProtection="1">
      <alignment horizontal="center" vertical="center"/>
      <protection hidden="1"/>
    </xf>
    <xf numFmtId="1" fontId="21" fillId="28" borderId="34" xfId="1" applyNumberFormat="1" applyFont="1" applyFill="1" applyBorder="1" applyAlignment="1">
      <alignment horizontal="center" vertical="center"/>
    </xf>
    <xf numFmtId="1" fontId="38" fillId="28" borderId="353" xfId="1" applyNumberFormat="1" applyFont="1" applyFill="1" applyBorder="1" applyAlignment="1">
      <alignment horizontal="left" vertical="center"/>
    </xf>
    <xf numFmtId="1" fontId="38" fillId="25" borderId="354" xfId="1" applyNumberFormat="1" applyFont="1" applyFill="1" applyBorder="1" applyAlignment="1">
      <alignment horizontal="left" vertical="center"/>
    </xf>
    <xf numFmtId="0" fontId="10" fillId="23" borderId="134" xfId="1" applyFont="1" applyFill="1" applyBorder="1" applyAlignment="1" applyProtection="1">
      <alignment horizontal="center" vertical="center"/>
      <protection hidden="1"/>
    </xf>
    <xf numFmtId="0" fontId="10" fillId="22" borderId="134" xfId="1" applyFont="1" applyFill="1" applyBorder="1" applyAlignment="1" applyProtection="1">
      <alignment horizontal="center" vertical="center"/>
      <protection hidden="1"/>
    </xf>
    <xf numFmtId="1" fontId="38" fillId="28" borderId="355" xfId="1" applyNumberFormat="1" applyFont="1" applyFill="1" applyBorder="1" applyAlignment="1">
      <alignment horizontal="left" vertical="center"/>
    </xf>
    <xf numFmtId="0" fontId="24" fillId="0" borderId="52" xfId="0" applyFont="1" applyBorder="1"/>
    <xf numFmtId="165" fontId="27" fillId="12" borderId="84" xfId="1" applyNumberFormat="1" applyFont="1" applyFill="1" applyBorder="1" applyAlignment="1">
      <alignment horizontal="center" vertical="center"/>
    </xf>
    <xf numFmtId="0" fontId="0" fillId="0" borderId="7" xfId="0" applyBorder="1"/>
    <xf numFmtId="1" fontId="32" fillId="25" borderId="262" xfId="1" applyNumberFormat="1" applyFont="1" applyFill="1" applyBorder="1" applyAlignment="1">
      <alignment horizontal="right" vertical="center"/>
    </xf>
    <xf numFmtId="0" fontId="1" fillId="5" borderId="85" xfId="7" applyFill="1" applyBorder="1" applyAlignment="1">
      <alignment horizontal="right" vertical="center"/>
    </xf>
    <xf numFmtId="165" fontId="24" fillId="9" borderId="39" xfId="1" applyNumberFormat="1" applyFont="1" applyFill="1" applyBorder="1" applyAlignment="1">
      <alignment horizontal="center" vertical="center"/>
    </xf>
    <xf numFmtId="0" fontId="21" fillId="5" borderId="39" xfId="3" applyFont="1" applyFill="1" applyBorder="1" applyAlignment="1">
      <alignment horizontal="right" vertical="center"/>
    </xf>
    <xf numFmtId="1" fontId="32" fillId="28" borderId="257" xfId="1" applyNumberFormat="1" applyFont="1" applyFill="1" applyBorder="1" applyAlignment="1">
      <alignment horizontal="right" vertical="center"/>
    </xf>
    <xf numFmtId="0" fontId="16" fillId="7" borderId="38" xfId="9" applyFont="1" applyFill="1" applyBorder="1" applyAlignment="1">
      <alignment horizontal="center" vertical="center"/>
    </xf>
    <xf numFmtId="0" fontId="8" fillId="8" borderId="0" xfId="1" applyFont="1" applyFill="1" applyAlignment="1" applyProtection="1">
      <alignment vertical="center"/>
      <protection hidden="1"/>
    </xf>
    <xf numFmtId="0" fontId="10" fillId="2" borderId="52" xfId="4" applyFont="1" applyFill="1" applyBorder="1" applyAlignment="1">
      <alignment horizontal="right" vertical="center"/>
    </xf>
    <xf numFmtId="0" fontId="23" fillId="5" borderId="52" xfId="1" quotePrefix="1" applyFont="1" applyFill="1" applyBorder="1" applyAlignment="1" applyProtection="1">
      <alignment vertical="center"/>
      <protection hidden="1"/>
    </xf>
    <xf numFmtId="0" fontId="23" fillId="5" borderId="0" xfId="1" quotePrefix="1" applyFont="1" applyFill="1" applyAlignment="1" applyProtection="1">
      <alignment vertical="center"/>
      <protection hidden="1"/>
    </xf>
    <xf numFmtId="164" fontId="11" fillId="2" borderId="52" xfId="5" applyNumberFormat="1" applyFont="1" applyFill="1" applyBorder="1" applyAlignment="1">
      <alignment horizontal="right" vertical="center"/>
    </xf>
    <xf numFmtId="0" fontId="13" fillId="63" borderId="301" xfId="7" applyFont="1" applyFill="1" applyBorder="1" applyAlignment="1">
      <alignment horizontal="centerContinuous" vertical="center"/>
    </xf>
    <xf numFmtId="0" fontId="13" fillId="63" borderId="315" xfId="7" applyFont="1" applyFill="1" applyBorder="1" applyAlignment="1">
      <alignment horizontal="centerContinuous" vertical="center"/>
    </xf>
    <xf numFmtId="0" fontId="10" fillId="5" borderId="234" xfId="1" applyFont="1" applyFill="1" applyBorder="1" applyAlignment="1" applyProtection="1">
      <alignment horizontal="right" vertical="center"/>
      <protection hidden="1"/>
    </xf>
    <xf numFmtId="0" fontId="10" fillId="5" borderId="233" xfId="1" applyFont="1" applyFill="1" applyBorder="1" applyAlignment="1" applyProtection="1">
      <alignment horizontal="right" vertical="center"/>
      <protection hidden="1"/>
    </xf>
    <xf numFmtId="0" fontId="69" fillId="3" borderId="339" xfId="13" applyFont="1" applyFill="1" applyBorder="1" applyAlignment="1">
      <alignment vertical="center"/>
    </xf>
    <xf numFmtId="0" fontId="3" fillId="3" borderId="357" xfId="13" applyFont="1" applyFill="1" applyBorder="1" applyAlignment="1">
      <alignment vertical="center"/>
    </xf>
    <xf numFmtId="0" fontId="39" fillId="15" borderId="52" xfId="12" applyFont="1" applyFill="1" applyBorder="1" applyAlignment="1">
      <alignment horizontal="center" vertical="center"/>
    </xf>
    <xf numFmtId="0" fontId="54" fillId="5" borderId="0" xfId="7" applyFont="1" applyFill="1"/>
    <xf numFmtId="0" fontId="10" fillId="5" borderId="272" xfId="1" applyFont="1" applyFill="1" applyBorder="1" applyAlignment="1" applyProtection="1">
      <alignment horizontal="left" vertical="center"/>
      <protection hidden="1"/>
    </xf>
    <xf numFmtId="0" fontId="0" fillId="5" borderId="185" xfId="0" applyFill="1" applyBorder="1" applyAlignment="1">
      <alignment vertical="center"/>
    </xf>
    <xf numFmtId="0" fontId="0" fillId="5" borderId="198" xfId="0" applyFill="1" applyBorder="1" applyAlignment="1">
      <alignment vertical="center"/>
    </xf>
    <xf numFmtId="0" fontId="69" fillId="3" borderId="52" xfId="12" applyFont="1" applyFill="1" applyBorder="1" applyAlignment="1">
      <alignment horizontal="center" vertical="center"/>
    </xf>
    <xf numFmtId="0" fontId="24" fillId="5" borderId="0" xfId="7" applyFont="1" applyFill="1"/>
    <xf numFmtId="164" fontId="64" fillId="2" borderId="52" xfId="1" applyNumberFormat="1" applyFont="1" applyFill="1" applyBorder="1" applyAlignment="1">
      <alignment horizontal="left" vertical="center"/>
    </xf>
    <xf numFmtId="0" fontId="18" fillId="2" borderId="18" xfId="1" applyFont="1" applyFill="1" applyBorder="1" applyAlignment="1">
      <alignment horizontal="center" vertical="center"/>
    </xf>
    <xf numFmtId="170" fontId="18" fillId="2" borderId="91" xfId="1" applyNumberFormat="1" applyFont="1" applyFill="1" applyBorder="1" applyAlignment="1">
      <alignment horizontal="center" vertical="center"/>
    </xf>
    <xf numFmtId="0" fontId="43" fillId="2" borderId="88" xfId="1" applyFont="1" applyFill="1" applyBorder="1" applyAlignment="1" applyProtection="1">
      <alignment horizontal="center" vertical="center"/>
      <protection hidden="1"/>
    </xf>
    <xf numFmtId="0" fontId="24" fillId="0" borderId="0" xfId="0" applyFont="1" applyAlignment="1">
      <alignment horizontal="right"/>
    </xf>
    <xf numFmtId="0" fontId="67" fillId="5" borderId="52" xfId="7" applyFont="1" applyFill="1" applyBorder="1" applyAlignment="1">
      <alignment vertical="center"/>
    </xf>
    <xf numFmtId="0" fontId="67" fillId="5" borderId="0" xfId="7" applyFont="1" applyFill="1" applyAlignment="1">
      <alignment vertical="center"/>
    </xf>
    <xf numFmtId="0" fontId="67" fillId="130" borderId="0" xfId="7" applyFont="1" applyFill="1" applyAlignment="1">
      <alignment vertical="center"/>
    </xf>
    <xf numFmtId="0" fontId="0" fillId="130" borderId="0" xfId="0" applyFill="1"/>
    <xf numFmtId="0" fontId="0" fillId="130" borderId="19" xfId="0" applyFill="1" applyBorder="1"/>
    <xf numFmtId="168" fontId="50" fillId="7" borderId="360" xfId="1" applyNumberFormat="1" applyFont="1" applyFill="1" applyBorder="1" applyAlignment="1">
      <alignment horizontal="center" vertical="center"/>
    </xf>
    <xf numFmtId="168" fontId="50" fillId="7" borderId="361" xfId="1" applyNumberFormat="1" applyFont="1" applyFill="1" applyBorder="1" applyAlignment="1">
      <alignment horizontal="center" vertical="center"/>
    </xf>
    <xf numFmtId="0" fontId="473" fillId="5" borderId="0" xfId="7" applyFont="1" applyFill="1" applyAlignment="1">
      <alignment vertical="center"/>
    </xf>
    <xf numFmtId="0" fontId="473" fillId="5" borderId="0" xfId="7" applyFont="1" applyFill="1" applyAlignment="1">
      <alignment horizontal="left" vertical="center"/>
    </xf>
    <xf numFmtId="0" fontId="473" fillId="5" borderId="0" xfId="0" applyFont="1" applyFill="1" applyAlignment="1">
      <alignment vertical="center"/>
    </xf>
    <xf numFmtId="175" fontId="8" fillId="33" borderId="48" xfId="1" applyNumberFormat="1" applyFont="1" applyFill="1" applyBorder="1" applyAlignment="1">
      <alignment horizontal="center" vertical="center"/>
    </xf>
    <xf numFmtId="0" fontId="10" fillId="5" borderId="42" xfId="17" applyFont="1" applyFill="1" applyBorder="1" applyAlignment="1">
      <alignment horizontal="right" vertical="center"/>
    </xf>
    <xf numFmtId="0" fontId="6" fillId="3" borderId="52" xfId="2" applyFont="1" applyFill="1" applyBorder="1" applyAlignment="1">
      <alignment horizontal="center" vertical="center"/>
    </xf>
    <xf numFmtId="0" fontId="78" fillId="37" borderId="52" xfId="23" applyFont="1" applyFill="1" applyBorder="1" applyAlignment="1">
      <alignment vertical="center"/>
    </xf>
    <xf numFmtId="0" fontId="78" fillId="37" borderId="19" xfId="23" applyFont="1" applyFill="1" applyBorder="1" applyAlignment="1">
      <alignment vertical="center"/>
    </xf>
    <xf numFmtId="0" fontId="39" fillId="8" borderId="0" xfId="1" applyFont="1" applyFill="1" applyAlignment="1">
      <alignment horizontal="left" vertical="center"/>
    </xf>
    <xf numFmtId="0" fontId="39" fillId="21" borderId="0" xfId="1" applyFont="1" applyFill="1" applyAlignment="1">
      <alignment horizontal="center" vertical="center"/>
    </xf>
    <xf numFmtId="0" fontId="69" fillId="38" borderId="25" xfId="1" applyFont="1" applyFill="1" applyBorder="1" applyAlignment="1" applyProtection="1">
      <alignment horizontal="center" vertical="center" textRotation="90"/>
      <protection locked="0"/>
    </xf>
    <xf numFmtId="0" fontId="39" fillId="21" borderId="0" xfId="29" applyFont="1" applyFill="1" applyAlignment="1">
      <alignment horizontal="center" vertical="center"/>
    </xf>
    <xf numFmtId="0" fontId="78" fillId="37" borderId="0" xfId="23" applyFont="1" applyFill="1" applyAlignment="1">
      <alignment horizontal="center" vertical="center"/>
    </xf>
    <xf numFmtId="0" fontId="153" fillId="5" borderId="0" xfId="1" applyFont="1" applyFill="1" applyAlignment="1">
      <alignment horizontal="left" vertical="center"/>
    </xf>
    <xf numFmtId="0" fontId="78" fillId="37" borderId="52" xfId="23" applyFont="1" applyFill="1" applyBorder="1" applyAlignment="1">
      <alignment horizontal="center" vertical="center"/>
    </xf>
    <xf numFmtId="0" fontId="24" fillId="127" borderId="0" xfId="29" applyFont="1" applyFill="1" applyAlignment="1">
      <alignment horizontal="center" vertical="center"/>
    </xf>
    <xf numFmtId="0" fontId="23" fillId="37" borderId="52" xfId="23" applyFont="1" applyFill="1" applyBorder="1" applyAlignment="1">
      <alignment horizontal="center" vertical="center"/>
    </xf>
    <xf numFmtId="0" fontId="23" fillId="37" borderId="0" xfId="23" applyFont="1" applyFill="1" applyAlignment="1">
      <alignment horizontal="center" vertical="center"/>
    </xf>
    <xf numFmtId="0" fontId="0" fillId="37" borderId="52" xfId="0" applyFill="1" applyBorder="1"/>
    <xf numFmtId="0" fontId="23" fillId="37" borderId="52" xfId="23" applyFont="1" applyFill="1" applyBorder="1" applyAlignment="1">
      <alignment horizontal="left" vertical="center"/>
    </xf>
    <xf numFmtId="0" fontId="81" fillId="37" borderId="0" xfId="16" applyFont="1" applyFill="1" applyAlignment="1">
      <alignment horizontal="left" vertical="center"/>
    </xf>
    <xf numFmtId="0" fontId="15" fillId="37" borderId="52" xfId="8" applyFill="1" applyBorder="1" applyAlignment="1">
      <alignment horizontal="left" vertical="center"/>
    </xf>
    <xf numFmtId="0" fontId="15" fillId="37" borderId="0" xfId="8" applyFill="1" applyBorder="1" applyAlignment="1" applyProtection="1">
      <alignment vertical="center"/>
      <protection hidden="1"/>
    </xf>
    <xf numFmtId="0" fontId="78" fillId="37" borderId="52" xfId="23" applyFont="1" applyFill="1" applyBorder="1" applyAlignment="1">
      <alignment horizontal="left" vertical="center"/>
    </xf>
    <xf numFmtId="0" fontId="0" fillId="37" borderId="19" xfId="0" applyFill="1" applyBorder="1"/>
    <xf numFmtId="0" fontId="29" fillId="5" borderId="0" xfId="1" applyFont="1" applyFill="1" applyAlignment="1">
      <alignment vertical="center" wrapText="1"/>
    </xf>
    <xf numFmtId="0" fontId="15" fillId="37" borderId="0" xfId="8" applyFill="1" applyBorder="1" applyAlignment="1">
      <alignment horizontal="left" vertical="center"/>
    </xf>
    <xf numFmtId="0" fontId="5" fillId="48" borderId="52" xfId="1" applyFont="1" applyFill="1" applyBorder="1" applyAlignment="1">
      <alignment horizontal="center" vertical="center"/>
    </xf>
    <xf numFmtId="0" fontId="5" fillId="48" borderId="0" xfId="1" applyFont="1" applyFill="1" applyAlignment="1">
      <alignment horizontal="center" vertical="center"/>
    </xf>
    <xf numFmtId="0" fontId="5" fillId="48" borderId="19" xfId="1" applyFont="1" applyFill="1" applyBorder="1" applyAlignment="1">
      <alignment horizontal="center" vertical="center"/>
    </xf>
    <xf numFmtId="0" fontId="29" fillId="5" borderId="0" xfId="1" applyFont="1" applyFill="1" applyAlignment="1" applyProtection="1">
      <alignment horizontal="center" vertical="center"/>
      <protection locked="0"/>
    </xf>
    <xf numFmtId="176" fontId="2" fillId="128" borderId="233" xfId="1" applyNumberFormat="1" applyFont="1" applyFill="1" applyBorder="1" applyAlignment="1" applyProtection="1">
      <alignment horizontal="center" vertical="center" wrapText="1"/>
      <protection hidden="1"/>
    </xf>
    <xf numFmtId="0" fontId="29" fillId="7" borderId="0" xfId="1" applyFont="1" applyFill="1" applyAlignment="1">
      <alignment horizontal="center" vertical="center" wrapText="1"/>
    </xf>
    <xf numFmtId="0" fontId="8" fillId="5" borderId="362" xfId="1" applyFont="1" applyFill="1" applyBorder="1" applyAlignment="1">
      <alignment horizontal="center" vertical="center" wrapText="1"/>
    </xf>
    <xf numFmtId="0" fontId="47" fillId="7" borderId="363" xfId="1" applyFont="1" applyFill="1" applyBorder="1" applyAlignment="1" applyProtection="1">
      <alignment horizontal="center" vertical="center"/>
      <protection locked="0"/>
    </xf>
    <xf numFmtId="172" fontId="54" fillId="7" borderId="364" xfId="1" applyNumberFormat="1" applyFont="1" applyFill="1" applyBorder="1" applyAlignment="1">
      <alignment horizontal="center" vertical="center"/>
    </xf>
    <xf numFmtId="0" fontId="5" fillId="2" borderId="0" xfId="7" applyFont="1" applyFill="1" applyAlignment="1">
      <alignment horizontal="center" vertical="center"/>
    </xf>
    <xf numFmtId="0" fontId="174" fillId="3" borderId="14" xfId="7" applyFont="1" applyFill="1" applyBorder="1" applyAlignment="1">
      <alignment horizontal="center" vertical="center" wrapText="1"/>
    </xf>
    <xf numFmtId="0" fontId="174" fillId="3" borderId="136" xfId="7" applyFont="1" applyFill="1" applyBorder="1" applyAlignment="1">
      <alignment horizontal="center" vertical="center" wrapText="1"/>
    </xf>
    <xf numFmtId="0" fontId="5" fillId="5" borderId="57" xfId="1" applyFont="1" applyFill="1" applyBorder="1" applyAlignment="1" applyProtection="1">
      <alignment vertical="center"/>
      <protection hidden="1"/>
    </xf>
    <xf numFmtId="0" fontId="73" fillId="5" borderId="57" xfId="1" applyFont="1" applyFill="1" applyBorder="1" applyAlignment="1" applyProtection="1">
      <alignment vertical="center"/>
      <protection hidden="1"/>
    </xf>
    <xf numFmtId="0" fontId="30" fillId="5" borderId="57" xfId="1" applyFont="1" applyFill="1" applyBorder="1" applyAlignment="1" applyProtection="1">
      <alignment vertical="center"/>
      <protection hidden="1"/>
    </xf>
    <xf numFmtId="0" fontId="8" fillId="5" borderId="136" xfId="2" applyFont="1" applyFill="1" applyBorder="1"/>
    <xf numFmtId="0" fontId="30" fillId="5" borderId="0" xfId="1" applyFont="1" applyFill="1" applyAlignment="1" applyProtection="1">
      <alignment vertical="center"/>
      <protection hidden="1"/>
    </xf>
    <xf numFmtId="0" fontId="73" fillId="5" borderId="0" xfId="1" applyFont="1" applyFill="1" applyAlignment="1" applyProtection="1">
      <alignment vertical="center"/>
      <protection hidden="1"/>
    </xf>
    <xf numFmtId="0" fontId="30" fillId="5" borderId="0" xfId="1" applyFont="1" applyFill="1" applyAlignment="1" applyProtection="1">
      <alignment horizontal="left" vertical="center"/>
      <protection hidden="1"/>
    </xf>
    <xf numFmtId="0" fontId="30" fillId="5" borderId="19" xfId="1" applyFont="1" applyFill="1" applyBorder="1" applyAlignment="1" applyProtection="1">
      <alignment horizontal="center"/>
      <protection hidden="1"/>
    </xf>
    <xf numFmtId="0" fontId="24" fillId="5" borderId="0" xfId="1" applyFont="1" applyFill="1" applyAlignment="1" applyProtection="1">
      <alignment horizontal="left" vertical="center"/>
      <protection hidden="1"/>
    </xf>
    <xf numFmtId="0" fontId="471" fillId="5" borderId="0" xfId="1" applyFont="1" applyFill="1" applyAlignment="1" applyProtection="1">
      <alignment horizontal="left" vertical="center"/>
      <protection hidden="1"/>
    </xf>
    <xf numFmtId="0" fontId="23" fillId="5" borderId="0" xfId="1" applyFont="1" applyFill="1" applyAlignment="1" applyProtection="1">
      <alignment horizontal="left" vertical="center"/>
      <protection hidden="1"/>
    </xf>
    <xf numFmtId="0" fontId="5" fillId="201" borderId="54" xfId="7" applyFont="1" applyFill="1" applyBorder="1" applyAlignment="1">
      <alignment horizontal="center" vertical="center"/>
    </xf>
    <xf numFmtId="0" fontId="67" fillId="0" borderId="0" xfId="0" applyFont="1" applyAlignment="1">
      <alignment horizontal="center" vertical="center"/>
    </xf>
    <xf numFmtId="0" fontId="69" fillId="38" borderId="13" xfId="1" applyFont="1" applyFill="1" applyBorder="1" applyAlignment="1" applyProtection="1">
      <alignment horizontal="center" vertical="center" textRotation="90"/>
      <protection locked="0"/>
    </xf>
    <xf numFmtId="0" fontId="21" fillId="9" borderId="57" xfId="0" applyFont="1" applyFill="1" applyBorder="1" applyAlignment="1">
      <alignment horizontal="center" vertical="center"/>
    </xf>
    <xf numFmtId="0" fontId="475" fillId="202" borderId="57" xfId="1" applyFont="1" applyFill="1" applyBorder="1" applyAlignment="1" applyProtection="1">
      <alignment horizontal="center" vertical="center" wrapText="1"/>
      <protection hidden="1"/>
    </xf>
    <xf numFmtId="0" fontId="3" fillId="3" borderId="57" xfId="1" applyFont="1" applyFill="1" applyBorder="1" applyAlignment="1">
      <alignment horizontal="center" vertical="center"/>
    </xf>
    <xf numFmtId="0" fontId="39" fillId="15" borderId="0" xfId="12" applyFont="1" applyFill="1" applyAlignment="1">
      <alignment horizontal="center" vertical="center"/>
    </xf>
    <xf numFmtId="0" fontId="6" fillId="6" borderId="0" xfId="2" applyFont="1" applyFill="1" applyAlignment="1">
      <alignment horizontal="center" vertical="center"/>
    </xf>
    <xf numFmtId="0" fontId="69" fillId="38" borderId="365" xfId="1" applyFont="1" applyFill="1" applyBorder="1" applyAlignment="1" applyProtection="1">
      <alignment horizontal="center" vertical="center" textRotation="90"/>
      <protection locked="0"/>
    </xf>
    <xf numFmtId="0" fontId="21" fillId="9" borderId="196" xfId="0" applyFont="1" applyFill="1" applyBorder="1" applyAlignment="1">
      <alignment vertical="center"/>
    </xf>
    <xf numFmtId="0" fontId="21" fillId="9" borderId="57" xfId="0" applyFont="1" applyFill="1" applyBorder="1" applyAlignment="1">
      <alignment vertical="center"/>
    </xf>
    <xf numFmtId="0" fontId="476" fillId="12" borderId="57" xfId="1" applyFont="1" applyFill="1" applyBorder="1" applyAlignment="1" applyProtection="1">
      <alignment horizontal="center" vertical="center" wrapText="1"/>
      <protection hidden="1"/>
    </xf>
    <xf numFmtId="0" fontId="13" fillId="3" borderId="57" xfId="1" applyFont="1" applyFill="1" applyBorder="1" applyAlignment="1">
      <alignment vertical="center"/>
    </xf>
    <xf numFmtId="0" fontId="70" fillId="3" borderId="57" xfId="1" applyFont="1" applyFill="1" applyBorder="1" applyAlignment="1">
      <alignment horizontal="right" vertical="center"/>
    </xf>
    <xf numFmtId="0" fontId="476" fillId="12" borderId="366" xfId="1" applyFont="1" applyFill="1" applyBorder="1" applyAlignment="1" applyProtection="1">
      <alignment horizontal="center" vertical="center" wrapText="1"/>
      <protection hidden="1"/>
    </xf>
    <xf numFmtId="0" fontId="21" fillId="9" borderId="367" xfId="0" applyFont="1" applyFill="1" applyBorder="1" applyAlignment="1">
      <alignment vertical="center"/>
    </xf>
    <xf numFmtId="0" fontId="21" fillId="9" borderId="13" xfId="0" applyFont="1" applyFill="1" applyBorder="1" applyAlignment="1">
      <alignment vertical="center"/>
    </xf>
    <xf numFmtId="0" fontId="476" fillId="12" borderId="13" xfId="1" applyFont="1" applyFill="1" applyBorder="1" applyAlignment="1" applyProtection="1">
      <alignment horizontal="center" vertical="center" wrapText="1"/>
      <protection hidden="1"/>
    </xf>
    <xf numFmtId="0" fontId="13" fillId="3" borderId="13" xfId="1" applyFont="1" applyFill="1" applyBorder="1" applyAlignment="1">
      <alignment vertical="center"/>
    </xf>
    <xf numFmtId="0" fontId="70" fillId="3" borderId="13" xfId="1" applyFont="1" applyFill="1" applyBorder="1" applyAlignment="1">
      <alignment horizontal="right" vertical="center"/>
    </xf>
    <xf numFmtId="0" fontId="69" fillId="3" borderId="0" xfId="1" applyFont="1" applyFill="1" applyAlignment="1" applyProtection="1">
      <alignment vertical="center"/>
      <protection hidden="1"/>
    </xf>
    <xf numFmtId="0" fontId="21" fillId="8" borderId="0" xfId="3" applyFont="1" applyFill="1" applyAlignment="1">
      <alignment horizontal="right" vertical="center"/>
    </xf>
    <xf numFmtId="0" fontId="2" fillId="3" borderId="52" xfId="1" applyFont="1" applyFill="1" applyBorder="1" applyAlignment="1" applyProtection="1">
      <alignment vertical="center"/>
      <protection hidden="1"/>
    </xf>
    <xf numFmtId="0" fontId="38" fillId="5" borderId="0" xfId="20" applyFont="1" applyFill="1" applyAlignment="1">
      <alignment horizontal="left" vertical="center"/>
    </xf>
    <xf numFmtId="0" fontId="23" fillId="5" borderId="0" xfId="20" applyFont="1" applyFill="1" applyAlignment="1">
      <alignment vertical="center"/>
    </xf>
    <xf numFmtId="0" fontId="19" fillId="5" borderId="0" xfId="20" applyFont="1" applyFill="1" applyAlignment="1">
      <alignment horizontal="right" vertical="center"/>
    </xf>
    <xf numFmtId="164" fontId="48" fillId="5" borderId="0" xfId="1" applyNumberFormat="1" applyFont="1" applyFill="1" applyAlignment="1">
      <alignment horizontal="left" vertical="center"/>
    </xf>
    <xf numFmtId="0" fontId="30" fillId="7" borderId="0" xfId="1" applyFont="1" applyFill="1" applyAlignment="1">
      <alignment horizontal="center" vertical="center"/>
    </xf>
    <xf numFmtId="0" fontId="62" fillId="7" borderId="0" xfId="1" applyFont="1" applyFill="1" applyAlignment="1">
      <alignment horizontal="left" vertical="center"/>
    </xf>
    <xf numFmtId="0" fontId="30" fillId="5" borderId="0" xfId="20" applyFont="1" applyFill="1" applyAlignment="1">
      <alignment vertical="center"/>
    </xf>
    <xf numFmtId="164" fontId="48" fillId="5" borderId="0" xfId="1" applyNumberFormat="1" applyFont="1" applyFill="1" applyAlignment="1">
      <alignment horizontal="center" vertical="center"/>
    </xf>
    <xf numFmtId="0" fontId="0" fillId="0" borderId="19" xfId="0" applyBorder="1" applyAlignment="1">
      <alignment vertical="center"/>
    </xf>
    <xf numFmtId="0" fontId="10" fillId="8" borderId="0" xfId="7" applyFont="1" applyFill="1" applyAlignment="1">
      <alignment horizontal="right" vertical="center"/>
    </xf>
    <xf numFmtId="0" fontId="19" fillId="203" borderId="0" xfId="0" applyFont="1" applyFill="1" applyAlignment="1">
      <alignment horizontal="center" vertical="center"/>
    </xf>
    <xf numFmtId="0" fontId="0" fillId="203" borderId="0" xfId="0" applyFill="1"/>
    <xf numFmtId="0" fontId="255" fillId="203" borderId="0" xfId="0" applyFont="1" applyFill="1" applyAlignment="1">
      <alignment horizontal="center" vertical="center"/>
    </xf>
    <xf numFmtId="0" fontId="258" fillId="203" borderId="0" xfId="0" applyFont="1" applyFill="1"/>
    <xf numFmtId="0" fontId="19" fillId="203" borderId="0" xfId="7" applyFont="1" applyFill="1" applyAlignment="1">
      <alignment horizontal="right" vertical="center"/>
    </xf>
    <xf numFmtId="0" fontId="19" fillId="203" borderId="51" xfId="0" applyFont="1" applyFill="1" applyBorder="1" applyAlignment="1">
      <alignment vertical="center"/>
    </xf>
    <xf numFmtId="0" fontId="258" fillId="203" borderId="51" xfId="0" applyFont="1" applyFill="1" applyBorder="1" applyAlignment="1">
      <alignment vertical="center"/>
    </xf>
    <xf numFmtId="0" fontId="19" fillId="203" borderId="19" xfId="0" applyFont="1" applyFill="1" applyBorder="1" applyAlignment="1">
      <alignment horizontal="center" vertical="center"/>
    </xf>
    <xf numFmtId="0" fontId="255" fillId="203" borderId="51" xfId="0" applyFont="1" applyFill="1" applyBorder="1" applyAlignment="1">
      <alignment vertical="center"/>
    </xf>
    <xf numFmtId="0" fontId="255" fillId="203" borderId="0" xfId="7" applyFont="1" applyFill="1" applyAlignment="1">
      <alignment horizontal="right" vertical="center"/>
    </xf>
    <xf numFmtId="0" fontId="253" fillId="203" borderId="51" xfId="0" applyFont="1" applyFill="1" applyBorder="1" applyAlignment="1">
      <alignment vertical="center"/>
    </xf>
    <xf numFmtId="0" fontId="73" fillId="203" borderId="51" xfId="7" applyFont="1" applyFill="1" applyBorder="1" applyAlignment="1">
      <alignment horizontal="right" vertical="center"/>
    </xf>
    <xf numFmtId="0" fontId="58" fillId="6" borderId="137" xfId="18" applyFont="1" applyFill="1" applyBorder="1" applyAlignment="1">
      <alignment horizontal="center" vertical="center"/>
    </xf>
    <xf numFmtId="0" fontId="58" fillId="6" borderId="45" xfId="18" applyFont="1" applyFill="1" applyBorder="1" applyAlignment="1">
      <alignment horizontal="center" vertical="center"/>
    </xf>
    <xf numFmtId="0" fontId="58" fillId="6" borderId="47" xfId="18" applyFont="1" applyFill="1" applyBorder="1" applyAlignment="1">
      <alignment horizontal="center" vertical="center"/>
    </xf>
    <xf numFmtId="0" fontId="58" fillId="3" borderId="47" xfId="18" applyFont="1" applyFill="1" applyBorder="1" applyAlignment="1">
      <alignment horizontal="center" vertical="center"/>
    </xf>
    <xf numFmtId="0" fontId="57" fillId="2" borderId="375" xfId="1" applyFont="1" applyFill="1" applyBorder="1" applyAlignment="1">
      <alignment horizontal="center" vertical="center"/>
    </xf>
    <xf numFmtId="0" fontId="57" fillId="2" borderId="0" xfId="1" applyFont="1" applyFill="1" applyAlignment="1">
      <alignment horizontal="center" vertical="center"/>
    </xf>
    <xf numFmtId="0" fontId="57" fillId="2" borderId="25" xfId="1" applyFont="1" applyFill="1" applyBorder="1" applyAlignment="1">
      <alignment horizontal="center" vertical="center"/>
    </xf>
    <xf numFmtId="0" fontId="57" fillId="2" borderId="4" xfId="1" applyFont="1" applyFill="1" applyBorder="1" applyAlignment="1">
      <alignment horizontal="center" vertical="center"/>
    </xf>
    <xf numFmtId="0" fontId="3" fillId="3" borderId="0" xfId="13" applyFont="1" applyFill="1" applyAlignment="1">
      <alignment vertical="center"/>
    </xf>
    <xf numFmtId="168" fontId="53" fillId="27" borderId="304" xfId="1" applyNumberFormat="1" applyFont="1" applyFill="1" applyBorder="1" applyAlignment="1">
      <alignment horizontal="center" vertical="center"/>
    </xf>
    <xf numFmtId="168" fontId="1" fillId="30" borderId="77" xfId="15" applyNumberFormat="1" applyFill="1" applyBorder="1" applyAlignment="1" applyProtection="1">
      <alignment horizontal="center" vertical="center"/>
      <protection locked="0"/>
    </xf>
    <xf numFmtId="167" fontId="21" fillId="31" borderId="25" xfId="1" applyNumberFormat="1" applyFont="1" applyFill="1" applyBorder="1" applyAlignment="1">
      <alignment horizontal="center" vertical="center"/>
    </xf>
    <xf numFmtId="0" fontId="39" fillId="5" borderId="0" xfId="1" applyFont="1" applyFill="1" applyAlignment="1" applyProtection="1">
      <alignment horizontal="right" vertical="center"/>
      <protection locked="0"/>
    </xf>
    <xf numFmtId="168" fontId="1" fillId="16" borderId="26" xfId="15" applyNumberFormat="1" applyFill="1" applyBorder="1" applyAlignment="1" applyProtection="1">
      <alignment horizontal="center" vertical="center"/>
      <protection locked="0"/>
    </xf>
    <xf numFmtId="167" fontId="21" fillId="26" borderId="25" xfId="1" applyNumberFormat="1" applyFont="1" applyFill="1" applyBorder="1" applyAlignment="1">
      <alignment horizontal="center" vertical="center"/>
    </xf>
    <xf numFmtId="164" fontId="394" fillId="5" borderId="23" xfId="1" applyNumberFormat="1" applyFont="1" applyFill="1" applyBorder="1" applyAlignment="1">
      <alignment horizontal="center" vertical="center"/>
    </xf>
    <xf numFmtId="0" fontId="39" fillId="15" borderId="9" xfId="12" applyFont="1" applyFill="1" applyBorder="1" applyAlignment="1">
      <alignment horizontal="center" vertical="center"/>
    </xf>
    <xf numFmtId="168" fontId="1" fillId="30" borderId="26" xfId="15" applyNumberFormat="1" applyFill="1" applyBorder="1" applyAlignment="1" applyProtection="1">
      <alignment horizontal="center" vertical="center"/>
      <protection locked="0"/>
    </xf>
    <xf numFmtId="164" fontId="394" fillId="153" borderId="23" xfId="1" applyNumberFormat="1" applyFont="1" applyFill="1" applyBorder="1" applyAlignment="1">
      <alignment horizontal="center" vertical="center"/>
    </xf>
    <xf numFmtId="164" fontId="48" fillId="5" borderId="23" xfId="1" applyNumberFormat="1" applyFont="1" applyFill="1" applyBorder="1" applyAlignment="1">
      <alignment horizontal="center" vertical="center"/>
    </xf>
    <xf numFmtId="0" fontId="21" fillId="46" borderId="0" xfId="7" applyFont="1" applyFill="1" applyAlignment="1">
      <alignment horizontal="left" vertical="center"/>
    </xf>
    <xf numFmtId="0" fontId="23" fillId="46" borderId="0" xfId="1" applyFont="1" applyFill="1" applyAlignment="1">
      <alignment horizontal="center" vertical="center"/>
    </xf>
    <xf numFmtId="171" fontId="32" fillId="46" borderId="20" xfId="1" applyNumberFormat="1" applyFont="1" applyFill="1" applyBorder="1" applyAlignment="1">
      <alignment horizontal="center" vertical="center"/>
    </xf>
    <xf numFmtId="171" fontId="32" fillId="46" borderId="248" xfId="1" applyNumberFormat="1" applyFont="1" applyFill="1" applyBorder="1" applyAlignment="1">
      <alignment horizontal="center" vertical="center"/>
    </xf>
    <xf numFmtId="171" fontId="32" fillId="46" borderId="248" xfId="14" applyNumberFormat="1" applyFont="1" applyFill="1" applyBorder="1" applyAlignment="1">
      <alignment horizontal="center" vertical="center"/>
    </xf>
    <xf numFmtId="0" fontId="32" fillId="46" borderId="248" xfId="14" applyFont="1" applyFill="1" applyBorder="1" applyAlignment="1">
      <alignment horizontal="right" vertical="center"/>
    </xf>
    <xf numFmtId="0" fontId="32" fillId="46" borderId="262" xfId="14" applyFont="1" applyFill="1" applyBorder="1" applyAlignment="1">
      <alignment horizontal="right" vertical="center"/>
    </xf>
    <xf numFmtId="0" fontId="8" fillId="8" borderId="26" xfId="1" applyFont="1" applyFill="1" applyBorder="1" applyAlignment="1" applyProtection="1">
      <alignment vertical="center"/>
      <protection hidden="1"/>
    </xf>
    <xf numFmtId="0" fontId="21" fillId="2" borderId="39" xfId="2" applyFont="1" applyFill="1" applyBorder="1" applyAlignment="1">
      <alignment horizontal="right" vertical="center"/>
    </xf>
    <xf numFmtId="0" fontId="3" fillId="6" borderId="0" xfId="7" applyFont="1" applyFill="1" applyAlignment="1">
      <alignment horizontal="left" vertical="center"/>
    </xf>
    <xf numFmtId="0" fontId="3" fillId="6" borderId="0" xfId="1" applyFont="1" applyFill="1" applyAlignment="1">
      <alignment horizontal="center" vertical="center"/>
    </xf>
    <xf numFmtId="0" fontId="3" fillId="6" borderId="0" xfId="6" applyFont="1" applyFill="1" applyAlignment="1">
      <alignment horizontal="center" vertical="center"/>
    </xf>
    <xf numFmtId="0" fontId="23" fillId="46" borderId="4" xfId="1" applyFont="1" applyFill="1" applyBorder="1" applyAlignment="1">
      <alignment horizontal="center" vertical="center"/>
    </xf>
    <xf numFmtId="0" fontId="8" fillId="8" borderId="377" xfId="1" applyFont="1" applyFill="1" applyBorder="1" applyAlignment="1" applyProtection="1">
      <alignment vertical="center"/>
      <protection hidden="1"/>
    </xf>
    <xf numFmtId="0" fontId="8" fillId="8" borderId="144" xfId="1" applyFont="1" applyFill="1" applyBorder="1" applyAlignment="1" applyProtection="1">
      <alignment vertical="center"/>
      <protection hidden="1"/>
    </xf>
    <xf numFmtId="0" fontId="9" fillId="5" borderId="19" xfId="4" applyFont="1" applyFill="1" applyBorder="1" applyAlignment="1">
      <alignment horizontal="right" vertical="center"/>
    </xf>
    <xf numFmtId="0" fontId="54" fillId="8" borderId="26" xfId="1" applyFont="1" applyFill="1" applyBorder="1" applyAlignment="1" applyProtection="1">
      <alignment horizontal="left" vertical="center"/>
      <protection hidden="1"/>
    </xf>
    <xf numFmtId="0" fontId="58" fillId="3" borderId="103" xfId="18" applyFont="1" applyFill="1" applyBorder="1" applyAlignment="1">
      <alignment horizontal="center" vertical="center"/>
    </xf>
    <xf numFmtId="169" fontId="8" fillId="5" borderId="38" xfId="1" applyNumberFormat="1" applyFont="1" applyFill="1" applyBorder="1" applyAlignment="1" applyProtection="1">
      <alignment horizontal="right" vertical="center"/>
      <protection hidden="1"/>
    </xf>
    <xf numFmtId="0" fontId="57" fillId="2" borderId="52" xfId="1" applyFont="1" applyFill="1" applyBorder="1" applyAlignment="1">
      <alignment horizontal="center" vertical="center"/>
    </xf>
    <xf numFmtId="0" fontId="45" fillId="19" borderId="378" xfId="1" applyFont="1" applyFill="1" applyBorder="1" applyAlignment="1" applyProtection="1">
      <alignment horizontal="center" vertical="center"/>
      <protection hidden="1"/>
    </xf>
    <xf numFmtId="0" fontId="54" fillId="8" borderId="379" xfId="1" applyFont="1" applyFill="1" applyBorder="1" applyAlignment="1" applyProtection="1">
      <alignment horizontal="left" vertical="center"/>
      <protection hidden="1"/>
    </xf>
    <xf numFmtId="0" fontId="18" fillId="2" borderId="280" xfId="1" applyFont="1" applyFill="1" applyBorder="1" applyAlignment="1">
      <alignment horizontal="center" vertical="center"/>
    </xf>
    <xf numFmtId="0" fontId="24" fillId="8" borderId="144" xfId="1" applyFont="1" applyFill="1" applyBorder="1" applyAlignment="1" applyProtection="1">
      <alignment vertical="center"/>
      <protection hidden="1"/>
    </xf>
    <xf numFmtId="0" fontId="172" fillId="5" borderId="141" xfId="1" applyFont="1" applyFill="1" applyBorder="1" applyAlignment="1" applyProtection="1">
      <alignment horizontal="left" vertical="center"/>
      <protection hidden="1"/>
    </xf>
    <xf numFmtId="0" fontId="8" fillId="5" borderId="0" xfId="1" applyFont="1" applyFill="1" applyAlignment="1" applyProtection="1">
      <alignment horizontal="left" vertical="center"/>
      <protection locked="0"/>
    </xf>
    <xf numFmtId="0" fontId="0" fillId="8" borderId="52" xfId="0" applyFill="1" applyBorder="1" applyAlignment="1">
      <alignment vertical="center"/>
    </xf>
    <xf numFmtId="0" fontId="19" fillId="203" borderId="52" xfId="0" applyFont="1" applyFill="1" applyBorder="1" applyAlignment="1">
      <alignment horizontal="center" vertical="center"/>
    </xf>
    <xf numFmtId="0" fontId="255" fillId="203" borderId="342" xfId="0" applyFont="1" applyFill="1" applyBorder="1" applyAlignment="1">
      <alignment vertical="center"/>
    </xf>
    <xf numFmtId="0" fontId="0" fillId="119" borderId="0" xfId="0" applyFill="1" applyAlignment="1">
      <alignment horizontal="left" vertical="center"/>
    </xf>
    <xf numFmtId="0" fontId="16" fillId="21" borderId="57" xfId="1" applyFont="1" applyFill="1" applyBorder="1" applyAlignment="1" applyProtection="1">
      <alignment horizontal="centerContinuous" vertical="center"/>
      <protection hidden="1"/>
    </xf>
    <xf numFmtId="0" fontId="13" fillId="46" borderId="0" xfId="1" applyFont="1" applyFill="1" applyAlignment="1">
      <alignment vertical="center"/>
    </xf>
    <xf numFmtId="0" fontId="13" fillId="46" borderId="0" xfId="1" applyFont="1" applyFill="1" applyAlignment="1">
      <alignment horizontal="right" vertical="center"/>
    </xf>
    <xf numFmtId="0" fontId="13" fillId="46" borderId="0" xfId="1" applyFont="1" applyFill="1" applyAlignment="1">
      <alignment horizontal="center" vertical="center"/>
    </xf>
    <xf numFmtId="0" fontId="69" fillId="6" borderId="376" xfId="1" applyFont="1" applyFill="1" applyBorder="1" applyAlignment="1" applyProtection="1">
      <alignment horizontal="left" vertical="center"/>
      <protection hidden="1"/>
    </xf>
    <xf numFmtId="0" fontId="39" fillId="2" borderId="0" xfId="1" applyFont="1" applyFill="1" applyAlignment="1" applyProtection="1">
      <alignment horizontal="left" vertical="center"/>
      <protection locked="0"/>
    </xf>
    <xf numFmtId="0" fontId="143" fillId="5" borderId="0" xfId="1" applyFont="1" applyFill="1" applyAlignment="1" applyProtection="1">
      <alignment horizontal="center" vertical="center"/>
      <protection locked="0"/>
    </xf>
    <xf numFmtId="0" fontId="185" fillId="14" borderId="0" xfId="10" applyFont="1" applyFill="1" applyAlignment="1" applyProtection="1">
      <alignment horizontal="left" vertical="center"/>
      <protection locked="0"/>
    </xf>
    <xf numFmtId="0" fontId="32" fillId="5" borderId="0" xfId="1" applyFont="1" applyFill="1" applyAlignment="1">
      <alignment vertical="center"/>
    </xf>
    <xf numFmtId="165" fontId="24" fillId="12" borderId="7" xfId="1" applyNumberFormat="1" applyFont="1" applyFill="1" applyBorder="1" applyAlignment="1">
      <alignment horizontal="center" vertical="center"/>
    </xf>
    <xf numFmtId="0" fontId="21" fillId="5" borderId="7" xfId="3" applyFont="1" applyFill="1" applyBorder="1" applyAlignment="1">
      <alignment horizontal="right" vertical="center"/>
    </xf>
    <xf numFmtId="165" fontId="23" fillId="8" borderId="115" xfId="1" applyNumberFormat="1" applyFont="1" applyFill="1" applyBorder="1" applyAlignment="1">
      <alignment horizontal="center" vertical="center"/>
    </xf>
    <xf numFmtId="0" fontId="32" fillId="5" borderId="0" xfId="1" applyFont="1" applyFill="1" applyAlignment="1">
      <alignment horizontal="left" vertical="center"/>
    </xf>
    <xf numFmtId="0" fontId="32" fillId="5" borderId="0" xfId="1" applyFont="1" applyFill="1" applyAlignment="1">
      <alignment horizontal="right" vertical="center"/>
    </xf>
    <xf numFmtId="0" fontId="23" fillId="5" borderId="4" xfId="10" applyFont="1" applyFill="1" applyBorder="1" applyAlignment="1" applyProtection="1">
      <alignment horizontal="right" vertical="center"/>
      <protection locked="0"/>
    </xf>
    <xf numFmtId="1" fontId="29" fillId="36" borderId="52" xfId="1" applyNumberFormat="1" applyFont="1" applyFill="1" applyBorder="1" applyAlignment="1" applyProtection="1">
      <alignment horizontal="center" vertical="center"/>
      <protection hidden="1"/>
    </xf>
    <xf numFmtId="0" fontId="24" fillId="5" borderId="19" xfId="1" applyFont="1" applyFill="1" applyBorder="1" applyAlignment="1">
      <alignment vertical="center"/>
    </xf>
    <xf numFmtId="0" fontId="0" fillId="0" borderId="0" xfId="0" applyAlignment="1">
      <alignment horizontal="right" vertical="center"/>
    </xf>
    <xf numFmtId="0" fontId="23" fillId="5" borderId="52" xfId="1" applyFont="1" applyFill="1" applyBorder="1" applyAlignment="1">
      <alignment horizontal="left" vertical="center"/>
    </xf>
    <xf numFmtId="0" fontId="24" fillId="5" borderId="52" xfId="1" applyFont="1" applyFill="1" applyBorder="1" applyAlignment="1">
      <alignment vertical="center"/>
    </xf>
    <xf numFmtId="0" fontId="1" fillId="5" borderId="381" xfId="7" applyFill="1" applyBorder="1" applyAlignment="1">
      <alignment vertical="center"/>
    </xf>
    <xf numFmtId="0" fontId="478" fillId="5" borderId="0" xfId="0" applyFont="1" applyFill="1"/>
    <xf numFmtId="0" fontId="0" fillId="0" borderId="39" xfId="0" applyBorder="1"/>
    <xf numFmtId="0" fontId="16" fillId="7" borderId="268" xfId="9" applyFont="1" applyFill="1" applyBorder="1" applyAlignment="1">
      <alignment horizontal="center" vertical="center"/>
    </xf>
    <xf numFmtId="165" fontId="23" fillId="8" borderId="4" xfId="1" applyNumberFormat="1" applyFont="1" applyFill="1" applyBorder="1" applyAlignment="1">
      <alignment horizontal="center" vertical="center"/>
    </xf>
    <xf numFmtId="165" fontId="24" fillId="12" borderId="0" xfId="1" applyNumberFormat="1" applyFont="1" applyFill="1" applyAlignment="1">
      <alignment horizontal="center" vertical="center"/>
    </xf>
    <xf numFmtId="0" fontId="21" fillId="5" borderId="4" xfId="3" applyFont="1" applyFill="1" applyBorder="1" applyAlignment="1">
      <alignment horizontal="center" vertical="center"/>
    </xf>
    <xf numFmtId="0" fontId="24" fillId="0" borderId="0" xfId="1" applyFont="1" applyAlignment="1" applyProtection="1">
      <alignment horizontal="left" vertical="center"/>
      <protection locked="0"/>
    </xf>
    <xf numFmtId="0" fontId="32" fillId="2" borderId="0" xfId="13" applyFont="1" applyFill="1" applyAlignment="1">
      <alignment horizontal="center" vertical="center"/>
    </xf>
    <xf numFmtId="0" fontId="69" fillId="3" borderId="383" xfId="1" applyFont="1" applyFill="1" applyBorder="1" applyAlignment="1">
      <alignment vertical="center"/>
    </xf>
    <xf numFmtId="0" fontId="19" fillId="5" borderId="19" xfId="20" applyFont="1" applyFill="1" applyBorder="1" applyAlignment="1">
      <alignment horizontal="left" vertical="center"/>
    </xf>
    <xf numFmtId="0" fontId="69" fillId="38" borderId="135" xfId="1" applyFont="1" applyFill="1" applyBorder="1" applyAlignment="1" applyProtection="1">
      <alignment horizontal="center" vertical="center" textRotation="90"/>
      <protection locked="0"/>
    </xf>
    <xf numFmtId="0" fontId="13" fillId="46" borderId="234" xfId="1" applyFont="1" applyFill="1" applyBorder="1" applyAlignment="1">
      <alignment vertical="center"/>
    </xf>
    <xf numFmtId="0" fontId="13" fillId="6" borderId="234" xfId="1" applyFont="1" applyFill="1" applyBorder="1" applyAlignment="1">
      <alignment vertical="center"/>
    </xf>
    <xf numFmtId="0" fontId="19" fillId="203" borderId="4" xfId="0" applyFont="1" applyFill="1" applyBorder="1" applyAlignment="1">
      <alignment horizontal="center" vertical="center"/>
    </xf>
    <xf numFmtId="0" fontId="19" fillId="203" borderId="51" xfId="0" applyFont="1" applyFill="1" applyBorder="1" applyAlignment="1">
      <alignment horizontal="center" vertical="center"/>
    </xf>
    <xf numFmtId="0" fontId="19" fillId="203" borderId="130" xfId="0" applyFont="1" applyFill="1" applyBorder="1" applyAlignment="1">
      <alignment horizontal="center" vertical="center"/>
    </xf>
    <xf numFmtId="0" fontId="69" fillId="3" borderId="0" xfId="13" applyFont="1" applyFill="1" applyAlignment="1">
      <alignment vertical="center"/>
    </xf>
    <xf numFmtId="0" fontId="3" fillId="135" borderId="382" xfId="6" applyFont="1" applyFill="1" applyBorder="1" applyAlignment="1">
      <alignment horizontal="center" vertical="center"/>
    </xf>
    <xf numFmtId="0" fontId="0" fillId="5" borderId="132" xfId="0" applyFill="1" applyBorder="1" applyAlignment="1">
      <alignment vertical="center"/>
    </xf>
    <xf numFmtId="0" fontId="24" fillId="12" borderId="0" xfId="0" applyFont="1" applyFill="1" applyAlignment="1">
      <alignment horizontal="center" vertical="center"/>
    </xf>
    <xf numFmtId="0" fontId="0" fillId="12" borderId="0" xfId="0" applyFill="1" applyAlignment="1">
      <alignment vertical="center"/>
    </xf>
    <xf numFmtId="0" fontId="81" fillId="5" borderId="232" xfId="1" applyFont="1" applyFill="1" applyBorder="1" applyAlignment="1">
      <alignment horizontal="left" vertical="center"/>
    </xf>
    <xf numFmtId="0" fontId="239" fillId="5" borderId="52" xfId="7" applyFont="1" applyFill="1" applyBorder="1"/>
    <xf numFmtId="0" fontId="67" fillId="5" borderId="0" xfId="7" applyFont="1" applyFill="1"/>
    <xf numFmtId="0" fontId="87" fillId="5" borderId="51" xfId="7" applyFont="1" applyFill="1" applyBorder="1"/>
    <xf numFmtId="0" fontId="50" fillId="5" borderId="45" xfId="0" applyFont="1" applyFill="1" applyBorder="1" applyAlignment="1">
      <alignment horizontal="right" vertical="center"/>
    </xf>
    <xf numFmtId="0" fontId="73" fillId="32" borderId="232" xfId="4" applyFont="1" applyFill="1" applyBorder="1" applyAlignment="1">
      <alignment horizontal="center" vertical="center"/>
    </xf>
    <xf numFmtId="0" fontId="38" fillId="2" borderId="232" xfId="16" applyFont="1" applyFill="1" applyBorder="1" applyAlignment="1">
      <alignment horizontal="center" vertical="center"/>
    </xf>
    <xf numFmtId="0" fontId="65" fillId="5" borderId="232" xfId="14" applyFont="1" applyFill="1" applyBorder="1" applyAlignment="1">
      <alignment horizontal="center" vertical="center" wrapText="1"/>
    </xf>
    <xf numFmtId="0" fontId="31" fillId="5" borderId="52" xfId="12" applyFont="1" applyFill="1" applyBorder="1" applyAlignment="1">
      <alignment horizontal="right" vertical="center"/>
    </xf>
    <xf numFmtId="168" fontId="234" fillId="21" borderId="304" xfId="1" applyNumberFormat="1" applyFont="1" applyFill="1" applyBorder="1" applyAlignment="1">
      <alignment horizontal="center" vertical="center"/>
    </xf>
    <xf numFmtId="1" fontId="234" fillId="21" borderId="29" xfId="1" applyNumberFormat="1" applyFont="1" applyFill="1" applyBorder="1" applyAlignment="1">
      <alignment horizontal="center" vertical="center"/>
    </xf>
    <xf numFmtId="0" fontId="8" fillId="2" borderId="25" xfId="1" applyFont="1" applyFill="1" applyBorder="1" applyAlignment="1" applyProtection="1">
      <alignment horizontal="left" vertical="center"/>
      <protection hidden="1"/>
    </xf>
    <xf numFmtId="0" fontId="149" fillId="12" borderId="26" xfId="0" applyFont="1" applyFill="1" applyBorder="1" applyAlignment="1">
      <alignment horizontal="center" vertical="center"/>
    </xf>
    <xf numFmtId="1" fontId="38" fillId="2" borderId="0" xfId="1" applyNumberFormat="1" applyFont="1" applyFill="1" applyAlignment="1" applyProtection="1">
      <alignment horizontal="left" vertical="center"/>
      <protection hidden="1"/>
    </xf>
    <xf numFmtId="0" fontId="10" fillId="2" borderId="84" xfId="12" applyFont="1" applyFill="1" applyBorder="1" applyAlignment="1">
      <alignment horizontal="right" vertical="center"/>
    </xf>
    <xf numFmtId="0" fontId="149" fillId="12" borderId="77" xfId="0" applyFont="1" applyFill="1" applyBorder="1" applyAlignment="1">
      <alignment horizontal="center" vertical="center"/>
    </xf>
    <xf numFmtId="0" fontId="30" fillId="7" borderId="7" xfId="1" applyFont="1" applyFill="1" applyBorder="1" applyAlignment="1">
      <alignment horizontal="center" vertical="center"/>
    </xf>
    <xf numFmtId="0" fontId="62" fillId="7" borderId="7" xfId="1" applyFont="1" applyFill="1" applyBorder="1" applyAlignment="1">
      <alignment horizontal="left" vertical="center"/>
    </xf>
    <xf numFmtId="0" fontId="87" fillId="5" borderId="7" xfId="7" applyFont="1" applyFill="1" applyBorder="1"/>
    <xf numFmtId="0" fontId="10" fillId="2" borderId="52" xfId="12" applyFont="1" applyFill="1" applyBorder="1" applyAlignment="1">
      <alignment horizontal="right" vertical="center"/>
    </xf>
    <xf numFmtId="0" fontId="41" fillId="5" borderId="0" xfId="0" applyFont="1" applyFill="1" applyAlignment="1">
      <alignment horizontal="right" vertical="center"/>
    </xf>
    <xf numFmtId="0" fontId="65" fillId="5" borderId="45" xfId="14" applyFont="1" applyFill="1" applyBorder="1" applyAlignment="1">
      <alignment vertical="center"/>
    </xf>
    <xf numFmtId="1" fontId="21" fillId="2" borderId="0" xfId="1" applyNumberFormat="1" applyFont="1" applyFill="1" applyAlignment="1" applyProtection="1">
      <alignment horizontal="left" vertical="center"/>
      <protection hidden="1"/>
    </xf>
    <xf numFmtId="170" fontId="29" fillId="36" borderId="0" xfId="1" applyNumberFormat="1" applyFont="1" applyFill="1" applyAlignment="1" applyProtection="1">
      <alignment horizontal="center" vertical="center"/>
      <protection hidden="1"/>
    </xf>
    <xf numFmtId="0" fontId="39" fillId="5" borderId="52" xfId="1" applyFont="1" applyFill="1" applyBorder="1" applyAlignment="1">
      <alignment horizontal="left" vertical="center"/>
    </xf>
    <xf numFmtId="0" fontId="0" fillId="140" borderId="52" xfId="0" applyFill="1" applyBorder="1"/>
    <xf numFmtId="0" fontId="0" fillId="140" borderId="0" xfId="0" applyFill="1"/>
    <xf numFmtId="0" fontId="0" fillId="140" borderId="19" xfId="0" applyFill="1" applyBorder="1"/>
    <xf numFmtId="0" fontId="149" fillId="12" borderId="0" xfId="0" applyFont="1" applyFill="1" applyAlignment="1">
      <alignment horizontal="center" vertical="center"/>
    </xf>
    <xf numFmtId="0" fontId="2" fillId="3" borderId="103" xfId="18" applyFont="1" applyFill="1" applyBorder="1" applyAlignment="1">
      <alignment horizontal="center" vertical="center"/>
    </xf>
    <xf numFmtId="0" fontId="25" fillId="5" borderId="52" xfId="0" applyFont="1" applyFill="1" applyBorder="1" applyAlignment="1">
      <alignment horizontal="right" vertical="center"/>
    </xf>
    <xf numFmtId="0" fontId="74" fillId="0" borderId="0" xfId="0" applyFont="1" applyAlignment="1">
      <alignment vertical="center"/>
    </xf>
    <xf numFmtId="0" fontId="25" fillId="5" borderId="0" xfId="7" applyFont="1" applyFill="1" applyAlignment="1">
      <alignment horizontal="right" vertical="center"/>
    </xf>
    <xf numFmtId="0" fontId="0" fillId="5" borderId="19" xfId="0" applyFill="1" applyBorder="1" applyAlignment="1">
      <alignment horizontal="left" vertical="top" wrapText="1"/>
    </xf>
    <xf numFmtId="0" fontId="74" fillId="5" borderId="52" xfId="0" applyFont="1" applyFill="1" applyBorder="1" applyAlignment="1">
      <alignment horizontal="right" vertical="center"/>
    </xf>
    <xf numFmtId="0" fontId="0" fillId="5" borderId="19" xfId="0" applyFill="1" applyBorder="1" applyAlignment="1">
      <alignment horizontal="right" vertical="center"/>
    </xf>
    <xf numFmtId="0" fontId="143" fillId="3" borderId="232" xfId="1" applyFont="1" applyFill="1" applyBorder="1" applyAlignment="1" applyProtection="1">
      <alignment horizontal="center" vertical="center"/>
      <protection locked="0"/>
    </xf>
    <xf numFmtId="0" fontId="39" fillId="0" borderId="232" xfId="1" applyFont="1" applyBorder="1" applyAlignment="1" applyProtection="1">
      <alignment horizontal="left" vertical="center"/>
      <protection locked="0"/>
    </xf>
    <xf numFmtId="0" fontId="39" fillId="5" borderId="232" xfId="1" applyFont="1" applyFill="1" applyBorder="1" applyAlignment="1" applyProtection="1">
      <alignment horizontal="left" vertical="center"/>
      <protection locked="0"/>
    </xf>
    <xf numFmtId="0" fontId="25" fillId="5" borderId="232" xfId="49" applyFont="1" applyFill="1" applyBorder="1" applyAlignment="1">
      <alignment vertical="center"/>
    </xf>
    <xf numFmtId="0" fontId="12" fillId="45" borderId="232" xfId="1" applyFont="1" applyFill="1" applyBorder="1" applyAlignment="1" applyProtection="1">
      <alignment vertical="center" wrapText="1"/>
      <protection hidden="1"/>
    </xf>
    <xf numFmtId="0" fontId="44" fillId="21" borderId="241" xfId="1" applyFont="1" applyFill="1" applyBorder="1" applyAlignment="1" applyProtection="1">
      <alignment horizontal="center" vertical="center"/>
      <protection hidden="1"/>
    </xf>
    <xf numFmtId="0" fontId="209" fillId="14" borderId="0" xfId="10" applyFont="1" applyFill="1" applyAlignment="1" applyProtection="1">
      <alignment horizontal="right" vertical="center"/>
      <protection locked="0"/>
    </xf>
    <xf numFmtId="168" fontId="27" fillId="207" borderId="0" xfId="10" applyNumberFormat="1" applyFont="1" applyFill="1" applyAlignment="1" applyProtection="1">
      <alignment horizontal="center" vertical="center"/>
      <protection locked="0"/>
    </xf>
    <xf numFmtId="0" fontId="24" fillId="207" borderId="0" xfId="1" applyFont="1" applyFill="1" applyAlignment="1">
      <alignment horizontal="center" vertical="center"/>
    </xf>
    <xf numFmtId="0" fontId="216" fillId="14" borderId="0" xfId="10" applyFont="1" applyFill="1" applyAlignment="1" applyProtection="1">
      <alignment horizontal="left" vertical="center"/>
      <protection locked="0"/>
    </xf>
    <xf numFmtId="0" fontId="24" fillId="207" borderId="4" xfId="10" applyFont="1" applyFill="1" applyBorder="1" applyAlignment="1" applyProtection="1">
      <alignment horizontal="center" vertical="center"/>
      <protection locked="0"/>
    </xf>
    <xf numFmtId="0" fontId="0" fillId="0" borderId="7" xfId="0" applyBorder="1" applyAlignment="1">
      <alignment vertical="center"/>
    </xf>
    <xf numFmtId="0" fontId="54" fillId="14" borderId="0" xfId="10" applyFont="1" applyFill="1" applyAlignment="1" applyProtection="1">
      <alignment horizontal="center" vertical="center"/>
      <protection locked="0"/>
    </xf>
    <xf numFmtId="1" fontId="29" fillId="202" borderId="0" xfId="3" applyNumberFormat="1" applyFont="1" applyFill="1" applyAlignment="1">
      <alignment horizontal="center" vertical="center"/>
    </xf>
    <xf numFmtId="0" fontId="216" fillId="14" borderId="0" xfId="10" applyFont="1" applyFill="1" applyAlignment="1" applyProtection="1">
      <alignment horizontal="right" vertical="center"/>
      <protection locked="0"/>
    </xf>
    <xf numFmtId="0" fontId="0" fillId="0" borderId="39" xfId="0" applyBorder="1" applyAlignment="1">
      <alignment vertical="center"/>
    </xf>
    <xf numFmtId="165" fontId="31" fillId="202" borderId="7" xfId="1" applyNumberFormat="1" applyFont="1" applyFill="1" applyBorder="1" applyAlignment="1">
      <alignment horizontal="center" vertical="center"/>
    </xf>
    <xf numFmtId="165" fontId="24" fillId="202" borderId="7" xfId="1" applyNumberFormat="1" applyFont="1" applyFill="1" applyBorder="1" applyAlignment="1">
      <alignment horizontal="center" vertical="center"/>
    </xf>
    <xf numFmtId="0" fontId="24" fillId="207" borderId="0" xfId="10" applyFont="1" applyFill="1" applyAlignment="1" applyProtection="1">
      <alignment horizontal="center" vertical="center"/>
      <protection locked="0"/>
    </xf>
    <xf numFmtId="0" fontId="32" fillId="5" borderId="19" xfId="1" applyFont="1" applyFill="1" applyBorder="1" applyAlignment="1">
      <alignment horizontal="left" vertical="center"/>
    </xf>
    <xf numFmtId="0" fontId="23" fillId="5" borderId="19" xfId="10" applyFont="1" applyFill="1" applyBorder="1" applyAlignment="1" applyProtection="1">
      <alignment horizontal="right" vertical="center"/>
      <protection locked="0"/>
    </xf>
    <xf numFmtId="0" fontId="81" fillId="5" borderId="7" xfId="3" applyFont="1" applyFill="1" applyBorder="1" applyAlignment="1">
      <alignment horizontal="right" vertical="center"/>
    </xf>
    <xf numFmtId="0" fontId="10" fillId="0" borderId="0" xfId="0" applyFont="1"/>
    <xf numFmtId="0" fontId="8" fillId="0" borderId="0" xfId="1" applyFont="1"/>
    <xf numFmtId="0" fontId="479" fillId="0" borderId="0" xfId="0" applyFont="1" applyAlignment="1">
      <alignment horizontal="center" vertical="center"/>
    </xf>
    <xf numFmtId="1" fontId="0" fillId="43" borderId="0" xfId="0" applyNumberFormat="1" applyFill="1" applyAlignment="1">
      <alignment horizontal="center"/>
    </xf>
    <xf numFmtId="0" fontId="181" fillId="5" borderId="0" xfId="0" applyFont="1" applyFill="1" applyAlignment="1">
      <alignment horizontal="center" vertical="center"/>
    </xf>
    <xf numFmtId="187" fontId="181" fillId="131" borderId="187" xfId="0" applyNumberFormat="1" applyFont="1" applyFill="1" applyBorder="1" applyAlignment="1">
      <alignment horizontal="center" vertical="center"/>
    </xf>
    <xf numFmtId="0" fontId="67" fillId="35" borderId="214" xfId="3" applyFont="1" applyFill="1" applyBorder="1" applyAlignment="1">
      <alignment vertical="center"/>
    </xf>
    <xf numFmtId="0" fontId="67" fillId="35" borderId="60" xfId="3" applyFont="1" applyFill="1" applyBorder="1" applyAlignment="1">
      <alignment vertical="center"/>
    </xf>
    <xf numFmtId="0" fontId="67" fillId="37" borderId="384" xfId="1" applyFont="1" applyFill="1" applyBorder="1" applyAlignment="1" applyProtection="1">
      <alignment horizontal="center" vertical="center"/>
      <protection hidden="1"/>
    </xf>
    <xf numFmtId="0" fontId="406" fillId="35" borderId="60" xfId="3" applyFont="1" applyFill="1" applyBorder="1" applyAlignment="1">
      <alignment vertical="center"/>
    </xf>
    <xf numFmtId="164" fontId="471" fillId="37" borderId="60" xfId="5" applyNumberFormat="1" applyFont="1" applyFill="1" applyBorder="1" applyAlignment="1">
      <alignment horizontal="left" vertical="center"/>
    </xf>
    <xf numFmtId="164" fontId="471" fillId="37" borderId="60" xfId="5" applyNumberFormat="1" applyFont="1" applyFill="1" applyBorder="1" applyAlignment="1">
      <alignment horizontal="center" vertical="center"/>
    </xf>
    <xf numFmtId="0" fontId="67" fillId="35" borderId="233" xfId="3" applyFont="1" applyFill="1" applyBorder="1" applyAlignment="1">
      <alignment vertical="center"/>
    </xf>
    <xf numFmtId="0" fontId="67" fillId="35" borderId="0" xfId="3" applyFont="1" applyFill="1" applyAlignment="1">
      <alignment vertical="center"/>
    </xf>
    <xf numFmtId="0" fontId="13" fillId="3" borderId="386" xfId="1" applyFont="1" applyFill="1" applyBorder="1" applyAlignment="1" applyProtection="1">
      <alignment horizontal="center" vertical="center"/>
      <protection hidden="1"/>
    </xf>
    <xf numFmtId="0" fontId="149" fillId="35" borderId="0" xfId="3" applyFont="1" applyFill="1" applyAlignment="1">
      <alignment vertical="center"/>
    </xf>
    <xf numFmtId="0" fontId="149" fillId="37" borderId="0" xfId="3" applyFont="1" applyFill="1" applyAlignment="1">
      <alignment vertical="center"/>
    </xf>
    <xf numFmtId="0" fontId="13" fillId="3" borderId="387" xfId="1" applyFont="1" applyFill="1" applyBorder="1" applyAlignment="1" applyProtection="1">
      <alignment horizontal="center" vertical="center"/>
      <protection hidden="1"/>
    </xf>
    <xf numFmtId="0" fontId="481" fillId="35" borderId="0" xfId="1" applyFont="1" applyFill="1" applyAlignment="1">
      <alignment vertical="center"/>
    </xf>
    <xf numFmtId="0" fontId="403" fillId="3" borderId="389" xfId="1" applyFont="1" applyFill="1" applyBorder="1" applyAlignment="1" applyProtection="1">
      <alignment horizontal="center" vertical="center"/>
      <protection hidden="1"/>
    </xf>
    <xf numFmtId="0" fontId="406" fillId="35" borderId="167" xfId="3" applyFont="1" applyFill="1" applyBorder="1" applyAlignment="1">
      <alignment vertical="center"/>
    </xf>
    <xf numFmtId="0" fontId="81" fillId="35" borderId="60" xfId="3" applyFont="1" applyFill="1" applyBorder="1" applyAlignment="1">
      <alignment horizontal="left" vertical="center"/>
    </xf>
    <xf numFmtId="0" fontId="81" fillId="35" borderId="60" xfId="3" applyFont="1" applyFill="1" applyBorder="1" applyAlignment="1">
      <alignment horizontal="left" vertical="center" wrapText="1"/>
    </xf>
    <xf numFmtId="0" fontId="13" fillId="3" borderId="234" xfId="1" applyFont="1" applyFill="1" applyBorder="1" applyAlignment="1" applyProtection="1">
      <alignment horizontal="center" vertical="center"/>
      <protection hidden="1"/>
    </xf>
    <xf numFmtId="0" fontId="81" fillId="35" borderId="0" xfId="3" applyFont="1" applyFill="1" applyAlignment="1">
      <alignment horizontal="left" vertical="center"/>
    </xf>
    <xf numFmtId="0" fontId="81" fillId="35" borderId="0" xfId="3" applyFont="1" applyFill="1" applyAlignment="1">
      <alignment horizontal="left" vertical="center" wrapText="1"/>
    </xf>
    <xf numFmtId="0" fontId="81" fillId="35" borderId="0" xfId="3" applyFont="1" applyFill="1" applyAlignment="1">
      <alignment vertical="center"/>
    </xf>
    <xf numFmtId="0" fontId="87" fillId="35" borderId="388" xfId="3" applyFont="1" applyFill="1" applyBorder="1" applyAlignment="1">
      <alignment horizontal="left" vertical="center"/>
    </xf>
    <xf numFmtId="0" fontId="87" fillId="35" borderId="167" xfId="3" applyFont="1" applyFill="1" applyBorder="1" applyAlignment="1">
      <alignment horizontal="left" vertical="center"/>
    </xf>
    <xf numFmtId="0" fontId="87" fillId="35" borderId="167" xfId="3" applyFont="1" applyFill="1" applyBorder="1" applyAlignment="1">
      <alignment horizontal="left" vertical="center" wrapText="1"/>
    </xf>
    <xf numFmtId="164" fontId="69" fillId="35" borderId="167" xfId="5" applyNumberFormat="1" applyFont="1" applyFill="1" applyBorder="1" applyAlignment="1">
      <alignment horizontal="center" vertical="center"/>
    </xf>
    <xf numFmtId="0" fontId="81" fillId="35" borderId="167" xfId="0" applyFont="1" applyFill="1" applyBorder="1" applyAlignment="1">
      <alignment vertical="center"/>
    </xf>
    <xf numFmtId="0" fontId="104" fillId="35" borderId="167" xfId="0" applyFont="1" applyFill="1" applyBorder="1" applyAlignment="1">
      <alignment vertical="center"/>
    </xf>
    <xf numFmtId="0" fontId="482" fillId="35" borderId="167" xfId="0" applyFont="1" applyFill="1" applyBorder="1" applyAlignment="1">
      <alignment vertical="center"/>
    </xf>
    <xf numFmtId="0" fontId="479" fillId="5" borderId="0" xfId="0" applyFont="1" applyFill="1" applyAlignment="1">
      <alignment horizontal="center" vertical="center"/>
    </xf>
    <xf numFmtId="0" fontId="68" fillId="35" borderId="167" xfId="0" applyFont="1" applyFill="1" applyBorder="1" applyAlignment="1">
      <alignment vertical="center"/>
    </xf>
    <xf numFmtId="0" fontId="484" fillId="3" borderId="389" xfId="1" applyFont="1" applyFill="1" applyBorder="1" applyAlignment="1" applyProtection="1">
      <alignment horizontal="center" vertical="center"/>
      <protection hidden="1"/>
    </xf>
    <xf numFmtId="184" fontId="181" fillId="131" borderId="192" xfId="0" applyNumberFormat="1" applyFont="1" applyFill="1" applyBorder="1" applyAlignment="1">
      <alignment horizontal="center" vertical="center"/>
    </xf>
    <xf numFmtId="0" fontId="485" fillId="131" borderId="52" xfId="0" applyFont="1" applyFill="1" applyBorder="1" applyAlignment="1">
      <alignment horizontal="center" vertical="center"/>
    </xf>
    <xf numFmtId="0" fontId="95" fillId="131" borderId="178" xfId="6" applyFont="1" applyFill="1" applyBorder="1" applyAlignment="1">
      <alignment horizontal="center" vertical="center"/>
    </xf>
    <xf numFmtId="221" fontId="181" fillId="131" borderId="390" xfId="0" applyNumberFormat="1" applyFont="1" applyFill="1" applyBorder="1" applyAlignment="1">
      <alignment horizontal="center" vertical="center"/>
    </xf>
    <xf numFmtId="0" fontId="485" fillId="131" borderId="266" xfId="0" applyFont="1" applyFill="1" applyBorder="1" applyAlignment="1">
      <alignment horizontal="center" vertical="center"/>
    </xf>
    <xf numFmtId="0" fontId="87" fillId="35" borderId="189" xfId="3" applyFont="1" applyFill="1" applyBorder="1" applyAlignment="1">
      <alignment horizontal="left" vertical="center"/>
    </xf>
    <xf numFmtId="0" fontId="87" fillId="35" borderId="76" xfId="3" applyFont="1" applyFill="1" applyBorder="1" applyAlignment="1">
      <alignment horizontal="left" vertical="center"/>
    </xf>
    <xf numFmtId="0" fontId="87" fillId="35" borderId="76" xfId="3" applyFont="1" applyFill="1" applyBorder="1" applyAlignment="1">
      <alignment horizontal="left" vertical="center" wrapText="1"/>
    </xf>
    <xf numFmtId="0" fontId="87" fillId="35" borderId="0" xfId="3" applyFont="1" applyFill="1" applyAlignment="1">
      <alignment horizontal="left" vertical="center"/>
    </xf>
    <xf numFmtId="0" fontId="87" fillId="18" borderId="0" xfId="3" applyFont="1" applyFill="1" applyAlignment="1">
      <alignment horizontal="left" vertical="center"/>
    </xf>
    <xf numFmtId="164" fontId="81" fillId="35" borderId="328" xfId="5" applyNumberFormat="1" applyFont="1" applyFill="1" applyBorder="1" applyAlignment="1">
      <alignment vertical="center"/>
    </xf>
    <xf numFmtId="167" fontId="262" fillId="37" borderId="0" xfId="5" applyNumberFormat="1" applyFont="1" applyFill="1" applyAlignment="1">
      <alignment horizontal="left" vertical="center"/>
    </xf>
    <xf numFmtId="0" fontId="81" fillId="35" borderId="0" xfId="3" applyFont="1" applyFill="1" applyAlignment="1">
      <alignment horizontal="right" vertical="center"/>
    </xf>
    <xf numFmtId="0" fontId="87" fillId="35" borderId="0" xfId="3" applyFont="1" applyFill="1" applyAlignment="1">
      <alignment horizontal="left" vertical="center" wrapText="1"/>
    </xf>
    <xf numFmtId="0" fontId="0" fillId="5" borderId="327" xfId="0" applyFill="1" applyBorder="1"/>
    <xf numFmtId="168" fontId="104" fillId="5" borderId="326" xfId="0" applyNumberFormat="1" applyFont="1" applyFill="1" applyBorder="1" applyAlignment="1" applyProtection="1">
      <alignment horizontal="center" vertical="center"/>
      <protection locked="0"/>
    </xf>
    <xf numFmtId="0" fontId="21" fillId="5" borderId="326" xfId="3" applyFont="1" applyFill="1" applyBorder="1" applyAlignment="1">
      <alignment horizontal="left" vertical="center"/>
    </xf>
    <xf numFmtId="0" fontId="486" fillId="5" borderId="326" xfId="1" applyFont="1" applyFill="1" applyBorder="1" applyAlignment="1" applyProtection="1">
      <alignment horizontal="left" vertical="center"/>
      <protection hidden="1"/>
    </xf>
    <xf numFmtId="0" fontId="21" fillId="5" borderId="326" xfId="1" applyFont="1" applyFill="1" applyBorder="1" applyAlignment="1">
      <alignment horizontal="center" vertical="center"/>
    </xf>
    <xf numFmtId="0" fontId="81" fillId="5" borderId="326" xfId="1" applyFont="1" applyFill="1" applyBorder="1" applyAlignment="1" applyProtection="1">
      <alignment vertical="center"/>
      <protection hidden="1"/>
    </xf>
    <xf numFmtId="164" fontId="23" fillId="5" borderId="326" xfId="5" applyNumberFormat="1" applyFont="1" applyFill="1" applyBorder="1" applyAlignment="1">
      <alignment horizontal="center" vertical="center"/>
    </xf>
    <xf numFmtId="0" fontId="277" fillId="5" borderId="326" xfId="5" applyFont="1" applyFill="1" applyBorder="1" applyAlignment="1">
      <alignment vertical="center"/>
    </xf>
    <xf numFmtId="191" fontId="73" fillId="3" borderId="326" xfId="1" applyNumberFormat="1" applyFont="1" applyFill="1" applyBorder="1" applyAlignment="1" applyProtection="1">
      <alignment horizontal="center" vertical="center"/>
      <protection hidden="1"/>
    </xf>
    <xf numFmtId="2" fontId="87" fillId="35" borderId="0" xfId="3" applyNumberFormat="1" applyFont="1" applyFill="1" applyAlignment="1">
      <alignment horizontal="center" vertical="center"/>
    </xf>
    <xf numFmtId="0" fontId="10" fillId="3" borderId="19" xfId="6" applyFont="1" applyFill="1" applyBorder="1" applyAlignment="1">
      <alignment horizontal="center" vertical="center"/>
    </xf>
    <xf numFmtId="0" fontId="8" fillId="3" borderId="0" xfId="0" applyFont="1" applyFill="1" applyAlignment="1">
      <alignment vertical="center"/>
    </xf>
    <xf numFmtId="0" fontId="5" fillId="3" borderId="0" xfId="0" applyFont="1" applyFill="1" applyAlignment="1">
      <alignment vertical="center"/>
    </xf>
    <xf numFmtId="191" fontId="73" fillId="3" borderId="0" xfId="1" applyNumberFormat="1" applyFont="1" applyFill="1" applyAlignment="1" applyProtection="1">
      <alignment horizontal="center" vertical="center"/>
      <protection hidden="1"/>
    </xf>
    <xf numFmtId="0" fontId="0" fillId="5" borderId="19" xfId="0" applyFill="1" applyBorder="1" applyAlignment="1" applyProtection="1">
      <alignment horizontal="left" vertical="center"/>
      <protection locked="0"/>
    </xf>
    <xf numFmtId="168" fontId="25" fillId="5" borderId="0" xfId="0" applyNumberFormat="1" applyFont="1" applyFill="1" applyAlignment="1" applyProtection="1">
      <alignment horizontal="center" vertical="center"/>
      <protection locked="0"/>
    </xf>
    <xf numFmtId="0" fontId="81" fillId="5" borderId="0" xfId="1" applyFont="1" applyFill="1" applyAlignment="1" applyProtection="1">
      <alignment horizontal="right" vertical="center"/>
      <protection hidden="1"/>
    </xf>
    <xf numFmtId="0" fontId="87" fillId="5" borderId="0" xfId="3" applyFont="1" applyFill="1" applyAlignment="1">
      <alignment horizontal="left" vertical="center"/>
    </xf>
    <xf numFmtId="0" fontId="487" fillId="0" borderId="0" xfId="1" applyFont="1" applyAlignment="1" applyProtection="1">
      <alignment vertical="center"/>
      <protection hidden="1"/>
    </xf>
    <xf numFmtId="164" fontId="487" fillId="0" borderId="0" xfId="5" applyNumberFormat="1" applyFont="1" applyAlignment="1">
      <alignment horizontal="center" vertical="center"/>
    </xf>
    <xf numFmtId="0" fontId="487" fillId="0" borderId="0" xfId="0" applyFont="1" applyAlignment="1" applyProtection="1">
      <alignment horizontal="left" vertical="center"/>
      <protection locked="0"/>
    </xf>
    <xf numFmtId="0" fontId="487" fillId="0" borderId="0" xfId="0" applyFont="1" applyAlignment="1" applyProtection="1">
      <alignment horizontal="center" vertical="center"/>
      <protection locked="0"/>
    </xf>
    <xf numFmtId="191" fontId="73" fillId="3" borderId="25" xfId="1" applyNumberFormat="1" applyFont="1" applyFill="1" applyBorder="1" applyAlignment="1" applyProtection="1">
      <alignment horizontal="center" vertical="center"/>
      <protection hidden="1"/>
    </xf>
    <xf numFmtId="0" fontId="87" fillId="5" borderId="7" xfId="3" applyFont="1" applyFill="1" applyBorder="1" applyAlignment="1">
      <alignment horizontal="left" vertical="center"/>
    </xf>
    <xf numFmtId="0" fontId="10" fillId="37" borderId="105" xfId="0" applyFont="1" applyFill="1" applyBorder="1" applyAlignment="1">
      <alignment horizontal="center" vertical="center"/>
    </xf>
    <xf numFmtId="0" fontId="10" fillId="37" borderId="39" xfId="0" applyFont="1" applyFill="1" applyBorder="1" applyAlignment="1" applyProtection="1">
      <alignment horizontal="left" vertical="center"/>
      <protection locked="0"/>
    </xf>
    <xf numFmtId="0" fontId="10" fillId="37" borderId="39" xfId="0" applyFont="1" applyFill="1" applyBorder="1" applyAlignment="1" applyProtection="1">
      <alignment horizontal="center" vertical="center"/>
      <protection locked="0"/>
    </xf>
    <xf numFmtId="0" fontId="10" fillId="37" borderId="39" xfId="0" applyFont="1" applyFill="1" applyBorder="1" applyAlignment="1">
      <alignment horizontal="center" vertical="center"/>
    </xf>
    <xf numFmtId="0" fontId="10" fillId="37" borderId="85" xfId="0" applyFont="1" applyFill="1" applyBorder="1" applyAlignment="1">
      <alignment horizontal="center" vertical="center"/>
    </xf>
    <xf numFmtId="0" fontId="10" fillId="5" borderId="38" xfId="0" applyFont="1" applyFill="1" applyBorder="1" applyAlignment="1" applyProtection="1">
      <alignment horizontal="center" vertical="center"/>
      <protection locked="0"/>
    </xf>
    <xf numFmtId="0" fontId="10" fillId="5" borderId="39" xfId="0" applyFont="1" applyFill="1" applyBorder="1" applyAlignment="1" applyProtection="1">
      <alignment horizontal="center" vertical="center"/>
      <protection locked="0"/>
    </xf>
    <xf numFmtId="0" fontId="87" fillId="5" borderId="39" xfId="3" applyFont="1" applyFill="1" applyBorder="1" applyAlignment="1">
      <alignment horizontal="left" vertical="center"/>
    </xf>
    <xf numFmtId="0" fontId="488" fillId="5" borderId="39" xfId="0" applyFont="1" applyFill="1" applyBorder="1" applyAlignment="1" applyProtection="1">
      <alignment vertical="center"/>
      <protection locked="0"/>
    </xf>
    <xf numFmtId="0" fontId="447" fillId="5" borderId="39" xfId="0" applyFont="1" applyFill="1" applyBorder="1" applyAlignment="1" applyProtection="1">
      <alignment horizontal="center" vertical="top"/>
      <protection locked="0"/>
    </xf>
    <xf numFmtId="0" fontId="487" fillId="5" borderId="39" xfId="0" applyFont="1" applyFill="1" applyBorder="1" applyAlignment="1" applyProtection="1">
      <alignment horizontal="center" vertical="center"/>
      <protection locked="0"/>
    </xf>
    <xf numFmtId="0" fontId="487" fillId="5" borderId="42" xfId="0" applyFont="1" applyFill="1" applyBorder="1" applyAlignment="1" applyProtection="1">
      <alignment horizontal="center" vertical="center"/>
      <protection locked="0"/>
    </xf>
    <xf numFmtId="0" fontId="87" fillId="35" borderId="315" xfId="3" applyFont="1" applyFill="1" applyBorder="1" applyAlignment="1">
      <alignment horizontal="left" vertical="center"/>
    </xf>
    <xf numFmtId="164" fontId="81" fillId="35" borderId="287" xfId="0" applyNumberFormat="1" applyFont="1" applyFill="1" applyBorder="1" applyAlignment="1">
      <alignment horizontal="left" vertical="center"/>
    </xf>
    <xf numFmtId="2" fontId="87" fillId="35" borderId="287" xfId="3" applyNumberFormat="1" applyFont="1" applyFill="1" applyBorder="1" applyAlignment="1">
      <alignment horizontal="center" vertical="center"/>
    </xf>
    <xf numFmtId="1" fontId="81" fillId="35" borderId="287" xfId="0" applyNumberFormat="1" applyFont="1" applyFill="1" applyBorder="1" applyAlignment="1">
      <alignment horizontal="left" vertical="center"/>
    </xf>
    <xf numFmtId="1" fontId="81" fillId="35" borderId="266" xfId="0" applyNumberFormat="1" applyFont="1" applyFill="1" applyBorder="1" applyAlignment="1">
      <alignment horizontal="right" vertical="center"/>
    </xf>
    <xf numFmtId="0" fontId="81" fillId="5" borderId="380" xfId="0" applyFont="1" applyFill="1" applyBorder="1" applyAlignment="1" applyProtection="1">
      <alignment horizontal="right" vertical="center"/>
      <protection locked="0"/>
    </xf>
    <xf numFmtId="0" fontId="81" fillId="5" borderId="287" xfId="0" applyFont="1" applyFill="1" applyBorder="1" applyAlignment="1" applyProtection="1">
      <alignment horizontal="left" vertical="center"/>
      <protection locked="0"/>
    </xf>
    <xf numFmtId="0" fontId="81" fillId="5" borderId="287" xfId="3" applyFont="1" applyFill="1" applyBorder="1" applyAlignment="1">
      <alignment horizontal="center" vertical="center"/>
    </xf>
    <xf numFmtId="0" fontId="81" fillId="5" borderId="287" xfId="3" applyFont="1" applyFill="1" applyBorder="1" applyAlignment="1">
      <alignment horizontal="right" vertical="center"/>
    </xf>
    <xf numFmtId="0" fontId="87" fillId="5" borderId="287" xfId="3" applyFont="1" applyFill="1" applyBorder="1" applyAlignment="1">
      <alignment horizontal="left" vertical="center"/>
    </xf>
    <xf numFmtId="0" fontId="487" fillId="5" borderId="287" xfId="0" applyFont="1" applyFill="1" applyBorder="1" applyProtection="1">
      <protection locked="0"/>
    </xf>
    <xf numFmtId="0" fontId="487" fillId="5" borderId="287" xfId="0" applyFont="1" applyFill="1" applyBorder="1" applyAlignment="1" applyProtection="1">
      <alignment vertical="center"/>
      <protection locked="0"/>
    </xf>
    <xf numFmtId="0" fontId="487" fillId="5" borderId="287" xfId="0" applyFont="1" applyFill="1" applyBorder="1"/>
    <xf numFmtId="0" fontId="8" fillId="3" borderId="0" xfId="0" applyFont="1" applyFill="1" applyAlignment="1" applyProtection="1">
      <alignment horizontal="left" vertical="center"/>
      <protection locked="0"/>
    </xf>
    <xf numFmtId="0" fontId="10" fillId="5" borderId="19" xfId="3" applyFont="1" applyFill="1" applyBorder="1" applyAlignment="1">
      <alignment vertical="center"/>
    </xf>
    <xf numFmtId="0" fontId="10" fillId="5" borderId="0" xfId="3" applyFont="1" applyFill="1" applyAlignment="1">
      <alignment vertical="center"/>
    </xf>
    <xf numFmtId="0" fontId="69" fillId="3" borderId="386" xfId="1" applyFont="1" applyFill="1" applyBorder="1" applyAlignment="1" applyProtection="1">
      <alignment horizontal="center" vertical="center"/>
      <protection hidden="1"/>
    </xf>
    <xf numFmtId="0" fontId="69" fillId="3" borderId="387" xfId="1" applyFont="1" applyFill="1" applyBorder="1" applyAlignment="1" applyProtection="1">
      <alignment horizontal="center" vertical="center"/>
      <protection hidden="1"/>
    </xf>
    <xf numFmtId="0" fontId="10" fillId="35" borderId="0" xfId="3" applyFont="1" applyFill="1" applyAlignment="1">
      <alignment horizontal="left" vertical="center"/>
    </xf>
    <xf numFmtId="0" fontId="335" fillId="35" borderId="314" xfId="1" applyFont="1" applyFill="1" applyBorder="1" applyAlignment="1" applyProtection="1">
      <alignment horizontal="center" vertical="center" textRotation="90"/>
      <protection hidden="1"/>
    </xf>
    <xf numFmtId="2" fontId="13" fillId="3" borderId="115" xfId="0" applyNumberFormat="1" applyFont="1" applyFill="1" applyBorder="1" applyAlignment="1" applyProtection="1">
      <alignment horizontal="center" vertical="center"/>
      <protection locked="0"/>
    </xf>
    <xf numFmtId="0" fontId="489" fillId="3" borderId="7" xfId="3" applyFont="1" applyFill="1" applyBorder="1" applyAlignment="1">
      <alignment vertical="center"/>
    </xf>
    <xf numFmtId="0" fontId="69" fillId="3" borderId="7" xfId="3" applyFont="1" applyFill="1" applyBorder="1" applyAlignment="1">
      <alignment horizontal="left" vertical="center"/>
    </xf>
    <xf numFmtId="0" fontId="143" fillId="3" borderId="134" xfId="1" applyFont="1" applyFill="1" applyBorder="1" applyAlignment="1" applyProtection="1">
      <alignment horizontal="center" vertical="center"/>
      <protection hidden="1"/>
    </xf>
    <xf numFmtId="0" fontId="490" fillId="3" borderId="7" xfId="3" applyFont="1" applyFill="1" applyBorder="1" applyAlignment="1">
      <alignment horizontal="right" vertical="center" wrapText="1"/>
    </xf>
    <xf numFmtId="164" fontId="490" fillId="3" borderId="7" xfId="5" applyNumberFormat="1" applyFont="1" applyFill="1" applyBorder="1" applyAlignment="1">
      <alignment horizontal="center" vertical="center"/>
    </xf>
    <xf numFmtId="0" fontId="490" fillId="3" borderId="7" xfId="3" applyFont="1" applyFill="1" applyBorder="1" applyAlignment="1">
      <alignment horizontal="right" vertical="center"/>
    </xf>
    <xf numFmtId="0" fontId="58" fillId="3" borderId="7" xfId="1" applyFont="1" applyFill="1" applyBorder="1" applyAlignment="1" applyProtection="1">
      <alignment horizontal="center" vertical="center"/>
      <protection hidden="1"/>
    </xf>
    <xf numFmtId="164" fontId="10" fillId="35" borderId="0" xfId="5" applyNumberFormat="1" applyFont="1" applyFill="1" applyAlignment="1">
      <alignment horizontal="left" vertical="center"/>
    </xf>
    <xf numFmtId="0" fontId="23" fillId="5" borderId="38" xfId="0" applyFont="1" applyFill="1" applyBorder="1" applyAlignment="1" applyProtection="1">
      <alignment horizontal="left" vertical="center" wrapText="1"/>
      <protection locked="0"/>
    </xf>
    <xf numFmtId="0" fontId="23" fillId="5" borderId="39" xfId="0" applyFont="1" applyFill="1" applyBorder="1" applyAlignment="1" applyProtection="1">
      <alignment horizontal="left" vertical="center" wrapText="1"/>
      <protection locked="0"/>
    </xf>
    <xf numFmtId="1" fontId="63" fillId="5" borderId="39" xfId="1" applyNumberFormat="1" applyFont="1" applyFill="1" applyBorder="1" applyAlignment="1" applyProtection="1">
      <alignment horizontal="center" vertical="center"/>
      <protection hidden="1"/>
    </xf>
    <xf numFmtId="0" fontId="29" fillId="5" borderId="39" xfId="1" applyFont="1" applyFill="1" applyBorder="1" applyAlignment="1">
      <alignment horizontal="center" vertical="center"/>
    </xf>
    <xf numFmtId="0" fontId="262" fillId="5" borderId="39" xfId="3" applyFont="1" applyFill="1" applyBorder="1" applyAlignment="1">
      <alignment vertical="center" wrapText="1"/>
    </xf>
    <xf numFmtId="164" fontId="21" fillId="5" borderId="39" xfId="5" applyNumberFormat="1" applyFont="1" applyFill="1" applyBorder="1" applyAlignment="1">
      <alignment horizontal="left" vertical="center"/>
    </xf>
    <xf numFmtId="0" fontId="491" fillId="5" borderId="39" xfId="3" applyFont="1" applyFill="1" applyBorder="1" applyAlignment="1">
      <alignment vertical="center" wrapText="1"/>
    </xf>
    <xf numFmtId="0" fontId="62" fillId="5" borderId="39" xfId="1" applyFont="1" applyFill="1" applyBorder="1"/>
    <xf numFmtId="0" fontId="50" fillId="5" borderId="39" xfId="1" applyFont="1" applyFill="1" applyBorder="1" applyAlignment="1">
      <alignment horizontal="left" vertical="center"/>
    </xf>
    <xf numFmtId="0" fontId="195" fillId="5" borderId="85" xfId="6" applyFont="1" applyFill="1" applyBorder="1" applyAlignment="1">
      <alignment horizontal="right" vertical="center"/>
    </xf>
    <xf numFmtId="0" fontId="262" fillId="5" borderId="0" xfId="3" applyFont="1" applyFill="1" applyAlignment="1">
      <alignment vertical="center" wrapText="1"/>
    </xf>
    <xf numFmtId="164" fontId="21" fillId="5" borderId="0" xfId="5" applyNumberFormat="1" applyFont="1" applyFill="1" applyAlignment="1">
      <alignment horizontal="left" vertical="center"/>
    </xf>
    <xf numFmtId="0" fontId="21" fillId="5" borderId="0" xfId="3" applyFont="1" applyFill="1" applyAlignment="1">
      <alignment horizontal="right" vertical="center"/>
    </xf>
    <xf numFmtId="0" fontId="491" fillId="5" borderId="0" xfId="3" applyFont="1" applyFill="1" applyAlignment="1">
      <alignment vertical="center" wrapText="1"/>
    </xf>
    <xf numFmtId="0" fontId="62" fillId="5" borderId="0" xfId="1" applyFont="1" applyFill="1"/>
    <xf numFmtId="0" fontId="193" fillId="5" borderId="0" xfId="0" applyFont="1" applyFill="1" applyAlignment="1" applyProtection="1">
      <alignment horizontal="center" vertical="center"/>
      <protection locked="0"/>
    </xf>
    <xf numFmtId="0" fontId="28" fillId="5" borderId="0" xfId="1" applyFont="1" applyFill="1" applyAlignment="1">
      <alignment vertical="center"/>
    </xf>
    <xf numFmtId="0" fontId="64" fillId="36" borderId="0" xfId="1" applyFont="1" applyFill="1" applyAlignment="1">
      <alignment horizontal="left" vertical="center"/>
    </xf>
    <xf numFmtId="1" fontId="24" fillId="36" borderId="0" xfId="1" applyNumberFormat="1" applyFont="1" applyFill="1" applyAlignment="1">
      <alignment horizontal="center" vertical="center"/>
    </xf>
    <xf numFmtId="0" fontId="22" fillId="0" borderId="0" xfId="0" applyFont="1" applyAlignment="1">
      <alignment horizontal="center" vertical="center"/>
    </xf>
    <xf numFmtId="0" fontId="488" fillId="5" borderId="0" xfId="0" applyFont="1" applyFill="1" applyAlignment="1" applyProtection="1">
      <alignment vertical="center"/>
      <protection locked="0"/>
    </xf>
    <xf numFmtId="168" fontId="104" fillId="5" borderId="60" xfId="0" applyNumberFormat="1" applyFont="1" applyFill="1" applyBorder="1" applyAlignment="1" applyProtection="1">
      <alignment horizontal="center" vertical="center"/>
      <protection locked="0"/>
    </xf>
    <xf numFmtId="0" fontId="21" fillId="5" borderId="60" xfId="3" applyFont="1" applyFill="1" applyBorder="1" applyAlignment="1">
      <alignment horizontal="left" vertical="center"/>
    </xf>
    <xf numFmtId="0" fontId="486" fillId="5" borderId="60" xfId="1" applyFont="1" applyFill="1" applyBorder="1" applyAlignment="1" applyProtection="1">
      <alignment horizontal="left" vertical="center"/>
      <protection hidden="1"/>
    </xf>
    <xf numFmtId="0" fontId="21" fillId="5" borderId="60" xfId="1" applyFont="1" applyFill="1" applyBorder="1" applyAlignment="1">
      <alignment horizontal="center" vertical="center"/>
    </xf>
    <xf numFmtId="164" fontId="23" fillId="5" borderId="60" xfId="5" applyNumberFormat="1" applyFont="1" applyFill="1" applyBorder="1" applyAlignment="1">
      <alignment horizontal="center" vertical="center"/>
    </xf>
    <xf numFmtId="0" fontId="277" fillId="5" borderId="60" xfId="5" applyFont="1" applyFill="1" applyBorder="1" applyAlignment="1">
      <alignment vertical="center"/>
    </xf>
    <xf numFmtId="191" fontId="73" fillId="3" borderId="60" xfId="1" applyNumberFormat="1" applyFont="1" applyFill="1" applyBorder="1" applyAlignment="1" applyProtection="1">
      <alignment horizontal="center" vertical="center"/>
      <protection hidden="1"/>
    </xf>
    <xf numFmtId="0" fontId="10" fillId="5" borderId="0" xfId="3" applyFont="1" applyFill="1" applyAlignment="1">
      <alignment horizontal="right" vertical="center"/>
    </xf>
    <xf numFmtId="0" fontId="10" fillId="5" borderId="0" xfId="3" applyFont="1" applyFill="1" applyAlignment="1">
      <alignment horizontal="left" vertical="center"/>
    </xf>
    <xf numFmtId="0" fontId="23" fillId="5" borderId="0" xfId="3" applyFont="1" applyFill="1" applyAlignment="1">
      <alignment horizontal="left" vertical="center"/>
    </xf>
    <xf numFmtId="164" fontId="10" fillId="5" borderId="19" xfId="5" applyNumberFormat="1" applyFont="1" applyFill="1" applyBorder="1" applyAlignment="1">
      <alignment vertical="center"/>
    </xf>
    <xf numFmtId="0" fontId="23" fillId="5" borderId="0" xfId="3" applyFont="1" applyFill="1" applyAlignment="1">
      <alignment horizontal="center" vertical="center"/>
    </xf>
    <xf numFmtId="2" fontId="23" fillId="5" borderId="19" xfId="0" applyNumberFormat="1" applyFont="1" applyFill="1" applyBorder="1" applyAlignment="1" applyProtection="1">
      <alignment horizontal="center" vertical="center"/>
      <protection locked="0"/>
    </xf>
    <xf numFmtId="164" fontId="10" fillId="5" borderId="0" xfId="5" applyNumberFormat="1" applyFont="1" applyFill="1" applyAlignment="1">
      <alignment vertical="center"/>
    </xf>
    <xf numFmtId="1" fontId="81" fillId="5" borderId="115" xfId="0" applyNumberFormat="1" applyFont="1" applyFill="1" applyBorder="1" applyAlignment="1" applyProtection="1">
      <alignment horizontal="center" vertical="center"/>
      <protection locked="0"/>
    </xf>
    <xf numFmtId="0" fontId="10" fillId="5" borderId="7" xfId="3" applyFont="1" applyFill="1" applyBorder="1" applyAlignment="1">
      <alignment vertical="center"/>
    </xf>
    <xf numFmtId="0" fontId="10" fillId="5" borderId="392" xfId="3" applyFont="1" applyFill="1" applyBorder="1" applyAlignment="1">
      <alignment vertical="center"/>
    </xf>
    <xf numFmtId="0" fontId="0" fillId="0" borderId="38" xfId="0" applyBorder="1"/>
    <xf numFmtId="0" fontId="10" fillId="5" borderId="19" xfId="3" applyFont="1" applyFill="1" applyBorder="1" applyAlignment="1">
      <alignment horizontal="right" vertical="center"/>
    </xf>
    <xf numFmtId="0" fontId="23" fillId="5" borderId="0" xfId="0" applyFont="1" applyFill="1" applyAlignment="1" applyProtection="1">
      <alignment horizontal="center" vertical="center"/>
      <protection locked="0"/>
    </xf>
    <xf numFmtId="164" fontId="30" fillId="5" borderId="0" xfId="5" applyNumberFormat="1" applyFont="1" applyFill="1" applyAlignment="1">
      <alignment vertical="center"/>
    </xf>
    <xf numFmtId="0" fontId="87" fillId="5" borderId="0" xfId="0" applyFont="1" applyFill="1" applyAlignment="1" applyProtection="1">
      <alignment horizontal="center" vertical="center"/>
      <protection locked="0"/>
    </xf>
    <xf numFmtId="0" fontId="81" fillId="5" borderId="0" xfId="3" applyFont="1" applyFill="1" applyAlignment="1">
      <alignment horizontal="left" vertical="center"/>
    </xf>
    <xf numFmtId="164" fontId="61" fillId="5" borderId="39" xfId="5" applyNumberFormat="1" applyFont="1" applyFill="1" applyBorder="1" applyAlignment="1">
      <alignment vertical="center"/>
    </xf>
    <xf numFmtId="0" fontId="195" fillId="5" borderId="39" xfId="6" applyFont="1" applyFill="1" applyBorder="1" applyAlignment="1">
      <alignment horizontal="right" vertical="center"/>
    </xf>
    <xf numFmtId="1" fontId="0" fillId="48" borderId="19" xfId="0" applyNumberFormat="1" applyFill="1" applyBorder="1" applyAlignment="1">
      <alignment horizontal="center"/>
    </xf>
    <xf numFmtId="1" fontId="0" fillId="48" borderId="0" xfId="0" applyNumberFormat="1" applyFill="1" applyAlignment="1">
      <alignment horizontal="center"/>
    </xf>
    <xf numFmtId="1" fontId="0" fillId="48" borderId="52" xfId="0" applyNumberFormat="1" applyFill="1" applyBorder="1" applyAlignment="1">
      <alignment horizontal="center"/>
    </xf>
    <xf numFmtId="187" fontId="0" fillId="5" borderId="19" xfId="0" applyNumberFormat="1" applyFill="1" applyBorder="1"/>
    <xf numFmtId="187" fontId="0" fillId="5" borderId="0" xfId="0" applyNumberFormat="1" applyFill="1" applyAlignment="1">
      <alignment horizontal="center" vertical="center"/>
    </xf>
    <xf numFmtId="184" fontId="0" fillId="5" borderId="19" xfId="0" applyNumberFormat="1" applyFill="1" applyBorder="1"/>
    <xf numFmtId="184" fontId="0" fillId="5" borderId="0" xfId="0" applyNumberFormat="1" applyFill="1" applyAlignment="1">
      <alignment horizontal="center" vertical="center"/>
    </xf>
    <xf numFmtId="167" fontId="491" fillId="37" borderId="76" xfId="5" applyNumberFormat="1" applyFont="1" applyFill="1" applyBorder="1" applyAlignment="1">
      <alignment horizontal="left" vertical="center"/>
    </xf>
    <xf numFmtId="183" fontId="0" fillId="5" borderId="19" xfId="0" applyNumberFormat="1" applyFill="1" applyBorder="1"/>
    <xf numFmtId="183" fontId="0" fillId="5" borderId="0" xfId="0" applyNumberFormat="1" applyFill="1" applyAlignment="1">
      <alignment horizontal="center" vertical="center"/>
    </xf>
    <xf numFmtId="169" fontId="0" fillId="5" borderId="19" xfId="0" applyNumberFormat="1" applyFill="1" applyBorder="1"/>
    <xf numFmtId="169" fontId="0" fillId="5" borderId="0" xfId="0" applyNumberFormat="1" applyFill="1" applyAlignment="1">
      <alignment horizontal="center" vertical="center"/>
    </xf>
    <xf numFmtId="180" fontId="0" fillId="5" borderId="19" xfId="0" applyNumberFormat="1" applyFill="1" applyBorder="1" applyAlignment="1">
      <alignment vertical="center"/>
    </xf>
    <xf numFmtId="180" fontId="0" fillId="5" borderId="0" xfId="0" applyNumberFormat="1" applyFill="1" applyAlignment="1">
      <alignment horizontal="center" vertical="center"/>
    </xf>
    <xf numFmtId="220" fontId="0" fillId="5" borderId="19" xfId="0" applyNumberFormat="1" applyFill="1" applyBorder="1" applyAlignment="1">
      <alignment vertical="center"/>
    </xf>
    <xf numFmtId="220" fontId="0" fillId="5" borderId="0" xfId="0" applyNumberFormat="1" applyFill="1" applyAlignment="1">
      <alignment horizontal="center" vertical="center"/>
    </xf>
    <xf numFmtId="186" fontId="0" fillId="5" borderId="19" xfId="0" applyNumberFormat="1" applyFill="1" applyBorder="1" applyAlignment="1">
      <alignment vertical="center"/>
    </xf>
    <xf numFmtId="186" fontId="0" fillId="5" borderId="0" xfId="0" applyNumberFormat="1" applyFill="1" applyAlignment="1">
      <alignment vertical="center"/>
    </xf>
    <xf numFmtId="181" fontId="0" fillId="5" borderId="19" xfId="0" applyNumberFormat="1" applyFill="1" applyBorder="1" applyAlignment="1">
      <alignment vertical="center"/>
    </xf>
    <xf numFmtId="181" fontId="0" fillId="5" borderId="0" xfId="0" applyNumberFormat="1" applyFill="1" applyAlignment="1">
      <alignment horizontal="center" vertical="center"/>
    </xf>
    <xf numFmtId="222" fontId="0" fillId="5" borderId="19" xfId="0" applyNumberFormat="1" applyFill="1" applyBorder="1" applyAlignment="1">
      <alignment vertical="center"/>
    </xf>
    <xf numFmtId="222" fontId="0" fillId="5" borderId="0" xfId="0" applyNumberFormat="1" applyFill="1" applyAlignment="1">
      <alignment horizontal="center" vertical="center"/>
    </xf>
    <xf numFmtId="223" fontId="0" fillId="5" borderId="19" xfId="0" applyNumberFormat="1" applyFill="1" applyBorder="1" applyAlignment="1">
      <alignment vertical="center"/>
    </xf>
    <xf numFmtId="223" fontId="0" fillId="5" borderId="0" xfId="0" applyNumberFormat="1" applyFill="1" applyAlignment="1">
      <alignment horizontal="center" vertical="center"/>
    </xf>
    <xf numFmtId="0" fontId="25" fillId="37" borderId="19" xfId="0" applyFont="1" applyFill="1" applyBorder="1" applyAlignment="1">
      <alignment vertical="center"/>
    </xf>
    <xf numFmtId="0" fontId="25" fillId="37" borderId="0" xfId="0" applyFont="1" applyFill="1" applyAlignment="1">
      <alignment vertical="center"/>
    </xf>
    <xf numFmtId="0" fontId="25" fillId="37" borderId="52" xfId="0" applyFont="1" applyFill="1" applyBorder="1" applyAlignment="1">
      <alignment vertical="center"/>
    </xf>
    <xf numFmtId="0" fontId="88" fillId="5" borderId="19" xfId="1" applyFont="1" applyFill="1" applyBorder="1" applyAlignment="1">
      <alignment horizontal="left" vertical="center"/>
    </xf>
    <xf numFmtId="0" fontId="88" fillId="5" borderId="52" xfId="1" applyFont="1" applyFill="1" applyBorder="1" applyAlignment="1">
      <alignment horizontal="left" vertical="center"/>
    </xf>
    <xf numFmtId="0" fontId="13" fillId="3" borderId="136" xfId="0" applyFont="1" applyFill="1" applyBorder="1" applyAlignment="1">
      <alignment vertical="center"/>
    </xf>
    <xf numFmtId="0" fontId="13" fillId="3" borderId="57" xfId="0" applyFont="1" applyFill="1" applyBorder="1" applyAlignment="1">
      <alignment vertical="center"/>
    </xf>
    <xf numFmtId="0" fontId="13" fillId="3" borderId="135" xfId="0" applyFont="1" applyFill="1" applyBorder="1" applyAlignment="1">
      <alignment vertical="center"/>
    </xf>
    <xf numFmtId="0" fontId="492" fillId="8" borderId="64" xfId="0" applyFont="1" applyFill="1" applyBorder="1" applyAlignment="1">
      <alignment horizontal="center" vertical="center"/>
    </xf>
    <xf numFmtId="0" fontId="492" fillId="8" borderId="60" xfId="0" applyFont="1" applyFill="1" applyBorder="1" applyAlignment="1">
      <alignment horizontal="center" vertical="center"/>
    </xf>
    <xf numFmtId="0" fontId="130" fillId="8" borderId="63" xfId="0" applyFont="1" applyFill="1" applyBorder="1" applyAlignment="1">
      <alignment horizontal="left" vertical="center" indent="1"/>
    </xf>
    <xf numFmtId="0" fontId="142" fillId="5" borderId="19" xfId="1" applyFont="1" applyFill="1" applyBorder="1" applyAlignment="1">
      <alignment vertical="center"/>
    </xf>
    <xf numFmtId="168" fontId="94" fillId="36" borderId="0" xfId="1" applyNumberFormat="1" applyFont="1" applyFill="1" applyAlignment="1" applyProtection="1">
      <alignment horizontal="center" vertical="center"/>
      <protection hidden="1"/>
    </xf>
    <xf numFmtId="0" fontId="183" fillId="5" borderId="52" xfId="1" applyFont="1" applyFill="1" applyBorder="1" applyAlignment="1">
      <alignment vertical="center"/>
    </xf>
    <xf numFmtId="0" fontId="130" fillId="8" borderId="19" xfId="0" applyFont="1" applyFill="1" applyBorder="1" applyAlignment="1">
      <alignment horizontal="right" vertical="center" indent="1"/>
    </xf>
    <xf numFmtId="0" fontId="492" fillId="8" borderId="0" xfId="0" applyFont="1" applyFill="1" applyAlignment="1">
      <alignment horizontal="center" vertical="center"/>
    </xf>
    <xf numFmtId="0" fontId="130" fillId="8" borderId="52" xfId="0" applyFont="1" applyFill="1" applyBorder="1" applyAlignment="1">
      <alignment horizontal="left" vertical="center" indent="1"/>
    </xf>
    <xf numFmtId="0" fontId="3" fillId="5" borderId="19" xfId="0" applyFont="1" applyFill="1" applyBorder="1"/>
    <xf numFmtId="0" fontId="149" fillId="5" borderId="52" xfId="1" applyFont="1" applyFill="1" applyBorder="1" applyAlignment="1">
      <alignment vertical="center"/>
    </xf>
    <xf numFmtId="0" fontId="492" fillId="8" borderId="19" xfId="0" applyFont="1" applyFill="1" applyBorder="1" applyAlignment="1">
      <alignment horizontal="center" vertical="center"/>
    </xf>
    <xf numFmtId="0" fontId="87" fillId="8" borderId="52" xfId="0" applyFont="1" applyFill="1" applyBorder="1" applyAlignment="1">
      <alignment horizontal="left" vertical="center"/>
    </xf>
    <xf numFmtId="0" fontId="142" fillId="36" borderId="0" xfId="29" applyFont="1" applyFill="1" applyAlignment="1">
      <alignment horizontal="center" vertical="center"/>
    </xf>
    <xf numFmtId="0" fontId="131" fillId="5" borderId="52" xfId="29" applyFont="1" applyFill="1" applyBorder="1" applyAlignment="1">
      <alignment vertical="center"/>
    </xf>
    <xf numFmtId="0" fontId="0" fillId="0" borderId="253" xfId="0" applyBorder="1"/>
    <xf numFmtId="0" fontId="0" fillId="0" borderId="232" xfId="0" applyBorder="1"/>
    <xf numFmtId="0" fontId="243" fillId="5" borderId="232" xfId="8" applyFont="1" applyFill="1" applyBorder="1" applyAlignment="1">
      <alignment horizontal="left"/>
    </xf>
    <xf numFmtId="0" fontId="243" fillId="5" borderId="0" xfId="8" applyFont="1" applyFill="1" applyBorder="1" applyAlignment="1">
      <alignment horizontal="left"/>
    </xf>
    <xf numFmtId="0" fontId="67" fillId="5" borderId="52" xfId="1" applyFont="1" applyFill="1" applyBorder="1" applyAlignment="1">
      <alignment vertical="center"/>
    </xf>
    <xf numFmtId="0" fontId="22" fillId="5" borderId="233" xfId="0" applyFont="1" applyFill="1" applyBorder="1" applyAlignment="1">
      <alignment horizontal="center" vertical="center"/>
    </xf>
    <xf numFmtId="0" fontId="22" fillId="5" borderId="0" xfId="0" applyFont="1" applyFill="1" applyAlignment="1">
      <alignment horizontal="center" vertical="center"/>
    </xf>
    <xf numFmtId="0" fontId="23" fillId="5" borderId="0" xfId="0" applyFont="1" applyFill="1" applyAlignment="1">
      <alignment horizontal="left" vertical="center"/>
    </xf>
    <xf numFmtId="0" fontId="23" fillId="5" borderId="234" xfId="0" applyFont="1" applyFill="1" applyBorder="1" applyAlignment="1">
      <alignment horizontal="left" vertical="center"/>
    </xf>
    <xf numFmtId="0" fontId="81" fillId="5" borderId="39" xfId="3" applyFont="1" applyFill="1" applyBorder="1" applyAlignment="1">
      <alignment horizontal="left" vertical="center"/>
    </xf>
    <xf numFmtId="0" fontId="22" fillId="5" borderId="234" xfId="0" applyFont="1" applyFill="1" applyBorder="1" applyAlignment="1">
      <alignment horizontal="center" vertical="center"/>
    </xf>
    <xf numFmtId="0" fontId="23" fillId="35" borderId="0" xfId="3" applyFont="1" applyFill="1" applyAlignment="1">
      <alignment vertical="center"/>
    </xf>
    <xf numFmtId="0" fontId="10" fillId="35" borderId="60" xfId="3" applyFont="1" applyFill="1" applyBorder="1" applyAlignment="1">
      <alignment horizontal="left" vertical="center"/>
    </xf>
    <xf numFmtId="164" fontId="23" fillId="35" borderId="60" xfId="3" applyNumberFormat="1" applyFont="1" applyFill="1" applyBorder="1" applyAlignment="1">
      <alignment horizontal="center" vertical="center"/>
    </xf>
    <xf numFmtId="164" fontId="81" fillId="37" borderId="0" xfId="5" applyNumberFormat="1" applyFont="1" applyFill="1" applyAlignment="1">
      <alignment horizontal="center" vertical="center"/>
    </xf>
    <xf numFmtId="0" fontId="8" fillId="37" borderId="0" xfId="1" applyFont="1" applyFill="1"/>
    <xf numFmtId="0" fontId="41" fillId="35" borderId="0" xfId="0" applyFont="1" applyFill="1"/>
    <xf numFmtId="164" fontId="23" fillId="35" borderId="0" xfId="5" applyNumberFormat="1" applyFont="1" applyFill="1" applyAlignment="1">
      <alignment horizontal="center" vertical="center"/>
    </xf>
    <xf numFmtId="0" fontId="10" fillId="35" borderId="0" xfId="0" applyFont="1" applyFill="1"/>
    <xf numFmtId="0" fontId="16" fillId="37" borderId="233" xfId="0" applyFont="1" applyFill="1" applyBorder="1" applyAlignment="1">
      <alignment vertical="center"/>
    </xf>
    <xf numFmtId="0" fontId="16" fillId="37" borderId="0" xfId="0" applyFont="1" applyFill="1" applyAlignment="1">
      <alignment vertical="center"/>
    </xf>
    <xf numFmtId="0" fontId="24" fillId="35" borderId="0" xfId="3" applyFont="1" applyFill="1" applyAlignment="1">
      <alignment horizontal="left"/>
    </xf>
    <xf numFmtId="0" fontId="23" fillId="35" borderId="39" xfId="3" applyFont="1" applyFill="1" applyBorder="1" applyAlignment="1">
      <alignment horizontal="right"/>
    </xf>
    <xf numFmtId="0" fontId="23" fillId="35" borderId="39" xfId="3" applyFont="1" applyFill="1" applyBorder="1" applyAlignment="1">
      <alignment vertical="center"/>
    </xf>
    <xf numFmtId="0" fontId="23" fillId="35" borderId="0" xfId="3" applyFont="1" applyFill="1" applyAlignment="1">
      <alignment horizontal="center" vertical="center"/>
    </xf>
    <xf numFmtId="0" fontId="23" fillId="35" borderId="39" xfId="3" applyFont="1" applyFill="1" applyBorder="1" applyAlignment="1">
      <alignment horizontal="center" vertical="center"/>
    </xf>
    <xf numFmtId="0" fontId="87" fillId="5" borderId="321" xfId="3" applyFont="1" applyFill="1" applyBorder="1" applyAlignment="1">
      <alignment horizontal="left" vertical="center" wrapText="1"/>
    </xf>
    <xf numFmtId="0" fontId="81" fillId="5" borderId="0" xfId="3" applyFont="1" applyFill="1" applyAlignment="1">
      <alignment horizontal="center" vertical="center"/>
    </xf>
    <xf numFmtId="0" fontId="81" fillId="5" borderId="0" xfId="3" applyFont="1" applyFill="1" applyAlignment="1">
      <alignment vertical="center"/>
    </xf>
    <xf numFmtId="0" fontId="72" fillId="8" borderId="0" xfId="1" applyFont="1" applyFill="1" applyAlignment="1">
      <alignment horizontal="center" vertical="center" wrapText="1"/>
    </xf>
    <xf numFmtId="0" fontId="485" fillId="131" borderId="381" xfId="0" applyFont="1" applyFill="1" applyBorder="1" applyAlignment="1">
      <alignment horizontal="center" vertical="center"/>
    </xf>
    <xf numFmtId="0" fontId="72" fillId="37" borderId="0" xfId="1" applyFont="1" applyFill="1" applyAlignment="1">
      <alignment vertical="center" wrapText="1"/>
    </xf>
    <xf numFmtId="0" fontId="16" fillId="37" borderId="0" xfId="1" applyFont="1" applyFill="1" applyAlignment="1">
      <alignment horizontal="center" vertical="center"/>
    </xf>
    <xf numFmtId="0" fontId="335" fillId="37" borderId="0" xfId="1" applyFont="1" applyFill="1" applyAlignment="1">
      <alignment vertical="center" wrapText="1"/>
    </xf>
    <xf numFmtId="0" fontId="95" fillId="131" borderId="233" xfId="6" applyFont="1" applyFill="1" applyBorder="1" applyAlignment="1">
      <alignment horizontal="center" vertical="center"/>
    </xf>
    <xf numFmtId="221" fontId="68" fillId="131" borderId="233" xfId="0" applyNumberFormat="1" applyFont="1" applyFill="1" applyBorder="1" applyAlignment="1">
      <alignment horizontal="center" vertical="center"/>
    </xf>
    <xf numFmtId="226" fontId="81" fillId="24" borderId="315" xfId="0" applyNumberFormat="1" applyFont="1" applyFill="1" applyBorder="1" applyAlignment="1">
      <alignment horizontal="center" vertical="center"/>
    </xf>
    <xf numFmtId="0" fontId="485" fillId="24" borderId="266" xfId="0" applyFont="1" applyFill="1" applyBorder="1" applyAlignment="1">
      <alignment horizontal="center" vertical="center"/>
    </xf>
    <xf numFmtId="1" fontId="0" fillId="24" borderId="60" xfId="0" applyNumberFormat="1" applyFill="1" applyBorder="1"/>
    <xf numFmtId="1" fontId="0" fillId="6" borderId="60" xfId="0" applyNumberFormat="1" applyFill="1" applyBorder="1"/>
    <xf numFmtId="0" fontId="69" fillId="38" borderId="60" xfId="1" applyFont="1" applyFill="1" applyBorder="1" applyAlignment="1" applyProtection="1">
      <alignment horizontal="center" vertical="center"/>
      <protection locked="0"/>
    </xf>
    <xf numFmtId="0" fontId="8" fillId="0" borderId="0" xfId="1" applyFont="1" applyAlignment="1">
      <alignment vertical="center"/>
    </xf>
    <xf numFmtId="0" fontId="153" fillId="0" borderId="0" xfId="0" applyFont="1" applyAlignment="1">
      <alignment horizontal="center" vertical="center"/>
    </xf>
    <xf numFmtId="0" fontId="69" fillId="113" borderId="0" xfId="1" applyFont="1" applyFill="1" applyAlignment="1">
      <alignment horizontal="center" vertical="center"/>
    </xf>
    <xf numFmtId="0" fontId="23" fillId="5" borderId="0" xfId="1" applyFont="1" applyFill="1" applyAlignment="1">
      <alignment horizontal="right" vertical="center"/>
    </xf>
    <xf numFmtId="0" fontId="166" fillId="5" borderId="0" xfId="1" applyFont="1" applyFill="1" applyAlignment="1">
      <alignment horizontal="center" vertical="center"/>
    </xf>
    <xf numFmtId="0" fontId="87" fillId="5" borderId="0" xfId="3" applyFont="1" applyFill="1" applyAlignment="1">
      <alignment horizontal="left" vertical="center" wrapText="1"/>
    </xf>
    <xf numFmtId="0" fontId="23" fillId="0" borderId="0" xfId="1" applyFont="1" applyAlignment="1" applyProtection="1">
      <alignment vertical="center"/>
      <protection hidden="1"/>
    </xf>
    <xf numFmtId="0" fontId="461" fillId="5" borderId="0" xfId="0" applyFont="1" applyFill="1" applyAlignment="1">
      <alignment vertical="center"/>
    </xf>
    <xf numFmtId="0" fontId="196" fillId="8" borderId="0" xfId="0" applyFont="1" applyFill="1" applyAlignment="1">
      <alignment horizontal="right" vertical="center"/>
    </xf>
    <xf numFmtId="0" fontId="196" fillId="8" borderId="0" xfId="0" applyFont="1" applyFill="1"/>
    <xf numFmtId="0" fontId="196" fillId="5" borderId="0" xfId="0" applyFont="1" applyFill="1"/>
    <xf numFmtId="0" fontId="31" fillId="5" borderId="0" xfId="0" applyFont="1" applyFill="1" applyAlignment="1">
      <alignment vertical="center"/>
    </xf>
    <xf numFmtId="0" fontId="69" fillId="209" borderId="0" xfId="0" applyFont="1" applyFill="1" applyAlignment="1">
      <alignment horizontal="center" vertical="center"/>
    </xf>
    <xf numFmtId="0" fontId="69" fillId="38" borderId="0" xfId="0" applyFont="1" applyFill="1" applyAlignment="1">
      <alignment horizontal="center" vertical="center"/>
    </xf>
    <xf numFmtId="0" fontId="196" fillId="35" borderId="0" xfId="0" applyFont="1" applyFill="1" applyAlignment="1">
      <alignment horizontal="right" vertical="center"/>
    </xf>
    <xf numFmtId="0" fontId="196" fillId="35" borderId="0" xfId="0" applyFont="1" applyFill="1"/>
    <xf numFmtId="0" fontId="16" fillId="5" borderId="0" xfId="0" applyFont="1" applyFill="1"/>
    <xf numFmtId="0" fontId="10" fillId="2" borderId="0" xfId="0" applyFont="1" applyFill="1" applyAlignment="1">
      <alignment horizontal="center" vertical="center"/>
    </xf>
    <xf numFmtId="0" fontId="1" fillId="0" borderId="0" xfId="49"/>
    <xf numFmtId="0" fontId="1" fillId="0" borderId="0" xfId="23"/>
    <xf numFmtId="0" fontId="5" fillId="210" borderId="61" xfId="7" applyFont="1" applyFill="1" applyBorder="1" applyAlignment="1">
      <alignment horizontal="center" vertical="center"/>
    </xf>
    <xf numFmtId="0" fontId="5" fillId="210" borderId="62" xfId="7" applyFont="1" applyFill="1" applyBorder="1" applyAlignment="1">
      <alignment horizontal="center" vertical="center"/>
    </xf>
    <xf numFmtId="0" fontId="6" fillId="3" borderId="1" xfId="2" applyFont="1" applyFill="1" applyBorder="1" applyAlignment="1">
      <alignment horizontal="center" vertical="center"/>
    </xf>
    <xf numFmtId="0" fontId="6" fillId="3" borderId="2" xfId="2" applyFont="1" applyFill="1" applyBorder="1" applyAlignment="1">
      <alignment horizontal="center" vertical="center"/>
    </xf>
    <xf numFmtId="2" fontId="76" fillId="3" borderId="2" xfId="2" applyNumberFormat="1" applyFont="1" applyFill="1" applyBorder="1" applyAlignment="1">
      <alignment horizontal="center" vertical="center"/>
    </xf>
    <xf numFmtId="0" fontId="2" fillId="4" borderId="198" xfId="3" applyFont="1" applyFill="1" applyBorder="1" applyAlignment="1">
      <alignment horizontal="center" vertical="center"/>
    </xf>
    <xf numFmtId="164" fontId="11" fillId="8" borderId="0" xfId="5" applyNumberFormat="1" applyFont="1" applyFill="1" applyAlignment="1">
      <alignment vertical="center"/>
    </xf>
    <xf numFmtId="164" fontId="11" fillId="211" borderId="0" xfId="5" applyNumberFormat="1" applyFont="1" applyFill="1" applyAlignment="1">
      <alignment vertical="center"/>
    </xf>
    <xf numFmtId="0" fontId="2" fillId="4" borderId="234" xfId="3" applyFont="1" applyFill="1" applyBorder="1" applyAlignment="1">
      <alignment horizontal="center" vertical="center"/>
    </xf>
    <xf numFmtId="14" fontId="29" fillId="5" borderId="4" xfId="1" applyNumberFormat="1" applyFont="1" applyFill="1" applyBorder="1" applyAlignment="1" applyProtection="1">
      <alignment horizontal="right" vertical="center"/>
      <protection locked="0"/>
    </xf>
    <xf numFmtId="0" fontId="1" fillId="5" borderId="0" xfId="47" applyFill="1"/>
    <xf numFmtId="0" fontId="171" fillId="5" borderId="0" xfId="1" applyFont="1" applyFill="1" applyAlignment="1">
      <alignment vertical="center"/>
    </xf>
    <xf numFmtId="14" fontId="24" fillId="5" borderId="0" xfId="1" applyNumberFormat="1" applyFont="1" applyFill="1" applyAlignment="1" applyProtection="1">
      <alignment horizontal="right" vertical="center"/>
      <protection locked="0"/>
    </xf>
    <xf numFmtId="0" fontId="23" fillId="5" borderId="0" xfId="2" applyFont="1" applyFill="1" applyAlignment="1">
      <alignment horizontal="right" vertical="center"/>
    </xf>
    <xf numFmtId="0" fontId="211" fillId="5" borderId="0" xfId="1" applyFont="1" applyFill="1" applyAlignment="1" applyProtection="1">
      <alignment vertical="center"/>
      <protection hidden="1"/>
    </xf>
    <xf numFmtId="0" fontId="3" fillId="49" borderId="234" xfId="32" applyFont="1" applyFill="1" applyBorder="1" applyAlignment="1">
      <alignment horizontal="center" vertical="center"/>
    </xf>
    <xf numFmtId="0" fontId="500" fillId="5" borderId="0" xfId="33" applyFont="1" applyFill="1" applyAlignment="1">
      <alignment horizontal="left" vertical="center"/>
    </xf>
    <xf numFmtId="0" fontId="1" fillId="0" borderId="4" xfId="52" applyBorder="1"/>
    <xf numFmtId="0" fontId="10" fillId="8" borderId="0" xfId="3" applyFont="1" applyFill="1" applyAlignment="1">
      <alignment horizontal="left" vertical="center"/>
    </xf>
    <xf numFmtId="0" fontId="32" fillId="5" borderId="0" xfId="1" applyFont="1" applyFill="1" applyAlignment="1" applyProtection="1">
      <alignment horizontal="center" vertical="center"/>
      <protection locked="0"/>
    </xf>
    <xf numFmtId="0" fontId="4" fillId="0" borderId="4" xfId="1" applyBorder="1" applyAlignment="1">
      <alignment vertical="center"/>
    </xf>
    <xf numFmtId="0" fontId="8" fillId="2" borderId="26" xfId="1" applyFont="1" applyFill="1" applyBorder="1" applyAlignment="1" applyProtection="1">
      <alignment horizontal="center" vertical="center"/>
      <protection locked="0"/>
    </xf>
    <xf numFmtId="0" fontId="8" fillId="2" borderId="94" xfId="1" applyFont="1" applyFill="1" applyBorder="1" applyAlignment="1" applyProtection="1">
      <alignment horizontal="center" vertical="center"/>
      <protection locked="0"/>
    </xf>
    <xf numFmtId="0" fontId="8" fillId="2" borderId="94" xfId="1" applyFont="1" applyFill="1" applyBorder="1" applyAlignment="1">
      <alignment horizontal="center" vertical="center"/>
    </xf>
    <xf numFmtId="0" fontId="8" fillId="2" borderId="25" xfId="1" applyFont="1" applyFill="1" applyBorder="1" applyAlignment="1">
      <alignment horizontal="center" vertical="center"/>
    </xf>
    <xf numFmtId="0" fontId="16" fillId="7" borderId="4" xfId="9" applyFont="1" applyFill="1" applyBorder="1" applyAlignment="1">
      <alignment horizontal="center" vertical="top"/>
    </xf>
    <xf numFmtId="2" fontId="10" fillId="7" borderId="0" xfId="9" applyNumberFormat="1" applyFont="1" applyFill="1" applyAlignment="1" applyProtection="1">
      <alignment horizontal="left" vertical="center"/>
      <protection locked="0"/>
    </xf>
    <xf numFmtId="0" fontId="16" fillId="7" borderId="0" xfId="9" applyFont="1" applyFill="1" applyAlignment="1">
      <alignment horizontal="center" vertical="top"/>
    </xf>
    <xf numFmtId="0" fontId="21" fillId="7" borderId="0" xfId="2" applyFont="1" applyFill="1" applyAlignment="1">
      <alignment horizontal="right" vertical="center"/>
    </xf>
    <xf numFmtId="179" fontId="31" fillId="7" borderId="0" xfId="42" applyNumberFormat="1" applyFont="1" applyFill="1" applyAlignment="1">
      <alignment horizontal="left" vertical="center"/>
    </xf>
    <xf numFmtId="0" fontId="501" fillId="5" borderId="239" xfId="1" applyFont="1" applyFill="1" applyBorder="1" applyAlignment="1" applyProtection="1">
      <alignment horizontal="left" vertical="center"/>
      <protection locked="0"/>
    </xf>
    <xf numFmtId="0" fontId="501" fillId="5" borderId="287" xfId="1" applyFont="1" applyFill="1" applyBorder="1" applyAlignment="1" applyProtection="1">
      <alignment horizontal="left" vertical="center"/>
      <protection locked="0"/>
    </xf>
    <xf numFmtId="0" fontId="1" fillId="5" borderId="287" xfId="52" applyFill="1" applyBorder="1" applyAlignment="1">
      <alignment vertical="center"/>
    </xf>
    <xf numFmtId="0" fontId="226" fillId="21" borderId="287" xfId="1" applyFont="1" applyFill="1" applyBorder="1" applyAlignment="1">
      <alignment horizontal="left" vertical="center"/>
    </xf>
    <xf numFmtId="0" fontId="501" fillId="5" borderId="393" xfId="1" applyFont="1" applyFill="1" applyBorder="1" applyAlignment="1" applyProtection="1">
      <alignment horizontal="right" vertical="center"/>
      <protection locked="0"/>
    </xf>
    <xf numFmtId="0" fontId="501" fillId="8" borderId="0" xfId="1" applyFont="1" applyFill="1" applyAlignment="1" applyProtection="1">
      <alignment horizontal="left" vertical="center"/>
      <protection locked="0"/>
    </xf>
    <xf numFmtId="0" fontId="10" fillId="8" borderId="0" xfId="1" applyFont="1" applyFill="1" applyAlignment="1">
      <alignment vertical="center"/>
    </xf>
    <xf numFmtId="0" fontId="51" fillId="15" borderId="234" xfId="52" applyFont="1" applyFill="1" applyBorder="1" applyAlignment="1">
      <alignment horizontal="center" vertical="center"/>
    </xf>
    <xf numFmtId="164" fontId="23" fillId="35" borderId="4" xfId="5" applyNumberFormat="1" applyFont="1" applyFill="1" applyBorder="1" applyAlignment="1">
      <alignment horizontal="center" vertical="center"/>
    </xf>
    <xf numFmtId="164" fontId="3" fillId="212" borderId="270" xfId="4" applyNumberFormat="1" applyFont="1" applyFill="1" applyBorder="1" applyAlignment="1">
      <alignment horizontal="center" vertical="center"/>
    </xf>
    <xf numFmtId="164" fontId="42" fillId="212" borderId="0" xfId="4" applyNumberFormat="1" applyFont="1" applyFill="1" applyAlignment="1">
      <alignment horizontal="center" vertical="center"/>
    </xf>
    <xf numFmtId="0" fontId="10" fillId="35" borderId="270" xfId="3" applyFont="1" applyFill="1" applyBorder="1" applyAlignment="1">
      <alignment horizontal="left" vertical="center"/>
    </xf>
    <xf numFmtId="164" fontId="34" fillId="213" borderId="0" xfId="4" applyNumberFormat="1" applyFont="1" applyFill="1" applyAlignment="1">
      <alignment horizontal="center" vertical="center"/>
    </xf>
    <xf numFmtId="164" fontId="34" fillId="214" borderId="0" xfId="4" applyNumberFormat="1" applyFont="1" applyFill="1" applyAlignment="1">
      <alignment horizontal="center" vertical="center"/>
    </xf>
    <xf numFmtId="164" fontId="34" fillId="215" borderId="0" xfId="4" applyNumberFormat="1" applyFont="1" applyFill="1" applyAlignment="1">
      <alignment horizontal="center" vertical="center"/>
    </xf>
    <xf numFmtId="164" fontId="42" fillId="216" borderId="270" xfId="4" applyNumberFormat="1" applyFont="1" applyFill="1" applyBorder="1" applyAlignment="1">
      <alignment horizontal="center" vertical="center"/>
    </xf>
    <xf numFmtId="164" fontId="42" fillId="216" borderId="0" xfId="4" applyNumberFormat="1" applyFont="1" applyFill="1" applyAlignment="1">
      <alignment horizontal="center" vertical="center"/>
    </xf>
    <xf numFmtId="164" fontId="21" fillId="213" borderId="270" xfId="4" applyNumberFormat="1" applyFont="1" applyFill="1" applyBorder="1" applyAlignment="1">
      <alignment horizontal="center" vertical="center"/>
    </xf>
    <xf numFmtId="164" fontId="21" fillId="214" borderId="270" xfId="4" applyNumberFormat="1" applyFont="1" applyFill="1" applyBorder="1" applyAlignment="1">
      <alignment horizontal="center" vertical="center"/>
    </xf>
    <xf numFmtId="164" fontId="21" fillId="215" borderId="270" xfId="4" applyNumberFormat="1" applyFont="1" applyFill="1" applyBorder="1" applyAlignment="1">
      <alignment horizontal="center" vertical="center"/>
    </xf>
    <xf numFmtId="164" fontId="3" fillId="217" borderId="270" xfId="4" applyNumberFormat="1" applyFont="1" applyFill="1" applyBorder="1" applyAlignment="1">
      <alignment horizontal="center" vertical="center"/>
    </xf>
    <xf numFmtId="164" fontId="42" fillId="217" borderId="0" xfId="4" applyNumberFormat="1" applyFont="1" applyFill="1" applyAlignment="1">
      <alignment horizontal="center" vertical="center"/>
    </xf>
    <xf numFmtId="1" fontId="10" fillId="35" borderId="4" xfId="3" applyNumberFormat="1" applyFont="1" applyFill="1" applyBorder="1" applyAlignment="1">
      <alignment horizontal="center" vertical="center"/>
    </xf>
    <xf numFmtId="170" fontId="285" fillId="8" borderId="0" xfId="1" applyNumberFormat="1" applyFont="1" applyFill="1" applyAlignment="1" applyProtection="1">
      <alignment horizontal="left" vertical="center"/>
      <protection hidden="1"/>
    </xf>
    <xf numFmtId="170" fontId="8" fillId="8" borderId="0" xfId="1" applyNumberFormat="1" applyFont="1" applyFill="1" applyAlignment="1" applyProtection="1">
      <alignment horizontal="center" vertical="center"/>
      <protection hidden="1"/>
    </xf>
    <xf numFmtId="0" fontId="1" fillId="0" borderId="4" xfId="49" applyBorder="1"/>
    <xf numFmtId="0" fontId="503" fillId="5" borderId="0" xfId="1" applyFont="1" applyFill="1" applyAlignment="1" applyProtection="1">
      <alignment horizontal="center" vertical="center"/>
      <protection locked="0"/>
    </xf>
    <xf numFmtId="0" fontId="71" fillId="5" borderId="0" xfId="1" applyFont="1" applyFill="1" applyAlignment="1" applyProtection="1">
      <alignment horizontal="center" vertical="center"/>
      <protection locked="0"/>
    </xf>
    <xf numFmtId="0" fontId="143" fillId="3" borderId="13" xfId="1" applyFont="1" applyFill="1" applyBorder="1" applyAlignment="1" applyProtection="1">
      <alignment horizontal="center" vertical="center"/>
      <protection hidden="1"/>
    </xf>
    <xf numFmtId="0" fontId="2" fillId="4" borderId="367" xfId="3" applyFont="1" applyFill="1" applyBorder="1" applyAlignment="1">
      <alignment horizontal="center" vertical="center"/>
    </xf>
    <xf numFmtId="0" fontId="10" fillId="8" borderId="232" xfId="1" applyFont="1" applyFill="1" applyBorder="1" applyAlignment="1" applyProtection="1">
      <alignment vertical="center" wrapText="1"/>
      <protection hidden="1"/>
    </xf>
    <xf numFmtId="0" fontId="38" fillId="15" borderId="253" xfId="1" applyFont="1" applyFill="1" applyBorder="1" applyAlignment="1">
      <alignment horizontal="center" vertical="center"/>
    </xf>
    <xf numFmtId="0" fontId="38" fillId="15" borderId="232" xfId="1" applyFont="1" applyFill="1" applyBorder="1" applyAlignment="1">
      <alignment horizontal="center" vertical="center"/>
    </xf>
    <xf numFmtId="0" fontId="38" fillId="15" borderId="198" xfId="1" applyFont="1" applyFill="1" applyBorder="1" applyAlignment="1">
      <alignment horizontal="center" vertical="center"/>
    </xf>
    <xf numFmtId="0" fontId="73" fillId="15" borderId="381" xfId="1" applyFont="1" applyFill="1" applyBorder="1" applyAlignment="1">
      <alignment horizontal="center" vertical="center"/>
    </xf>
    <xf numFmtId="0" fontId="2" fillId="4" borderId="395" xfId="3" applyFont="1" applyFill="1" applyBorder="1" applyAlignment="1">
      <alignment horizontal="center" vertical="center"/>
    </xf>
    <xf numFmtId="0" fontId="10" fillId="8" borderId="287" xfId="1" applyFont="1" applyFill="1" applyBorder="1" applyAlignment="1" applyProtection="1">
      <alignment vertical="center" wrapText="1"/>
      <protection hidden="1"/>
    </xf>
    <xf numFmtId="0" fontId="21" fillId="15" borderId="315" xfId="41" applyFont="1" applyFill="1" applyBorder="1" applyAlignment="1">
      <alignment horizontal="center" vertical="center"/>
    </xf>
    <xf numFmtId="0" fontId="21" fillId="15" borderId="287" xfId="41" applyFont="1" applyFill="1" applyBorder="1" applyAlignment="1">
      <alignment horizontal="center" vertical="center"/>
    </xf>
    <xf numFmtId="0" fontId="21" fillId="15" borderId="301" xfId="41" applyFont="1" applyFill="1" applyBorder="1" applyAlignment="1">
      <alignment horizontal="center" vertical="center"/>
    </xf>
    <xf numFmtId="0" fontId="21" fillId="15" borderId="266" xfId="41" applyFont="1" applyFill="1" applyBorder="1" applyAlignment="1">
      <alignment horizontal="center" vertical="center"/>
    </xf>
    <xf numFmtId="211" fontId="5" fillId="219" borderId="38" xfId="1" applyNumberFormat="1" applyFont="1" applyFill="1" applyBorder="1" applyAlignment="1">
      <alignment horizontal="center" vertical="center"/>
    </xf>
    <xf numFmtId="167" fontId="32" fillId="219" borderId="39" xfId="1" applyNumberFormat="1" applyFont="1" applyFill="1" applyBorder="1" applyAlignment="1">
      <alignment horizontal="center" vertical="center"/>
    </xf>
    <xf numFmtId="167" fontId="73" fillId="219" borderId="39" xfId="1" applyNumberFormat="1" applyFont="1" applyFill="1" applyBorder="1" applyAlignment="1">
      <alignment horizontal="center" vertical="center"/>
    </xf>
    <xf numFmtId="164" fontId="5" fillId="219" borderId="39" xfId="1" applyNumberFormat="1" applyFont="1" applyFill="1" applyBorder="1" applyAlignment="1">
      <alignment horizontal="left" vertical="center"/>
    </xf>
    <xf numFmtId="0" fontId="23" fillId="219" borderId="39" xfId="1" applyFont="1" applyFill="1" applyBorder="1" applyAlignment="1">
      <alignment horizontal="right" vertical="center"/>
    </xf>
    <xf numFmtId="0" fontId="220" fillId="219" borderId="39" xfId="1" applyFont="1" applyFill="1" applyBorder="1" applyAlignment="1">
      <alignment horizontal="right" vertical="center"/>
    </xf>
    <xf numFmtId="0" fontId="2" fillId="4" borderId="356" xfId="3" applyFont="1" applyFill="1" applyBorder="1" applyAlignment="1">
      <alignment horizontal="center" vertical="center"/>
    </xf>
    <xf numFmtId="164" fontId="23" fillId="220" borderId="19" xfId="1" applyNumberFormat="1" applyFont="1" applyFill="1" applyBorder="1" applyAlignment="1">
      <alignment horizontal="center" vertical="center"/>
    </xf>
    <xf numFmtId="0" fontId="21" fillId="220" borderId="0" xfId="1" applyFont="1" applyFill="1" applyAlignment="1">
      <alignment horizontal="left" vertical="center"/>
    </xf>
    <xf numFmtId="191" fontId="255" fillId="43" borderId="0" xfId="1" applyNumberFormat="1" applyFont="1" applyFill="1" applyAlignment="1" applyProtection="1">
      <alignment horizontal="center" vertical="center"/>
      <protection hidden="1"/>
    </xf>
    <xf numFmtId="191" fontId="19" fillId="43" borderId="0" xfId="1" applyNumberFormat="1" applyFont="1" applyFill="1" applyAlignment="1" applyProtection="1">
      <alignment horizontal="center" vertical="center"/>
      <protection hidden="1"/>
    </xf>
    <xf numFmtId="0" fontId="504" fillId="221" borderId="0" xfId="1" applyFont="1" applyFill="1" applyAlignment="1">
      <alignment horizontal="left" vertical="center"/>
    </xf>
    <xf numFmtId="0" fontId="51" fillId="0" borderId="25" xfId="1" applyFont="1" applyBorder="1" applyAlignment="1" applyProtection="1">
      <alignment horizontal="left" vertical="center"/>
      <protection hidden="1"/>
    </xf>
    <xf numFmtId="1" fontId="505" fillId="0" borderId="0" xfId="1" applyNumberFormat="1" applyFont="1" applyAlignment="1" applyProtection="1">
      <alignment horizontal="center" vertical="center"/>
      <protection hidden="1"/>
    </xf>
    <xf numFmtId="0" fontId="38" fillId="43" borderId="0" xfId="40" applyFont="1" applyFill="1" applyAlignment="1">
      <alignment horizontal="center" vertical="center"/>
    </xf>
    <xf numFmtId="0" fontId="505" fillId="0" borderId="0" xfId="1" applyFont="1" applyAlignment="1" applyProtection="1">
      <alignment horizontal="left" vertical="center"/>
      <protection hidden="1"/>
    </xf>
    <xf numFmtId="0" fontId="506" fillId="0" borderId="0" xfId="1" applyFont="1" applyAlignment="1">
      <alignment horizontal="center" vertical="center"/>
    </xf>
    <xf numFmtId="164" fontId="23" fillId="189" borderId="19" xfId="1" applyNumberFormat="1" applyFont="1" applyFill="1" applyBorder="1" applyAlignment="1">
      <alignment horizontal="center" vertical="center"/>
    </xf>
    <xf numFmtId="0" fontId="21" fillId="189" borderId="0" xfId="1" applyFont="1" applyFill="1" applyAlignment="1">
      <alignment horizontal="left" vertical="center"/>
    </xf>
    <xf numFmtId="0" fontId="504" fillId="222" borderId="0" xfId="1" applyFont="1" applyFill="1" applyAlignment="1">
      <alignment horizontal="left" vertical="center"/>
    </xf>
    <xf numFmtId="0" fontId="51" fillId="15" borderId="52" xfId="52" applyFont="1" applyFill="1" applyBorder="1" applyAlignment="1">
      <alignment horizontal="center" vertical="center"/>
    </xf>
    <xf numFmtId="168" fontId="505" fillId="0" borderId="0" xfId="1" applyNumberFormat="1" applyFont="1" applyAlignment="1" applyProtection="1">
      <alignment horizontal="center" vertical="center"/>
      <protection hidden="1"/>
    </xf>
    <xf numFmtId="170" fontId="505" fillId="0" borderId="0" xfId="1" applyNumberFormat="1" applyFont="1" applyAlignment="1" applyProtection="1">
      <alignment horizontal="center" vertical="center"/>
      <protection hidden="1"/>
    </xf>
    <xf numFmtId="0" fontId="483" fillId="131" borderId="253" xfId="21" applyFont="1" applyFill="1" applyBorder="1" applyAlignment="1">
      <alignment horizontal="center" vertical="center"/>
    </xf>
    <xf numFmtId="164" fontId="23" fillId="191" borderId="19" xfId="1" applyNumberFormat="1" applyFont="1" applyFill="1" applyBorder="1" applyAlignment="1">
      <alignment horizontal="center" vertical="center"/>
    </xf>
    <xf numFmtId="0" fontId="10" fillId="2" borderId="233" xfId="21" applyFont="1" applyFill="1" applyBorder="1" applyAlignment="1">
      <alignment horizontal="center" vertical="center"/>
    </xf>
    <xf numFmtId="0" fontId="81" fillId="2" borderId="233" xfId="21" applyFont="1" applyFill="1" applyBorder="1" applyAlignment="1">
      <alignment horizontal="center" vertical="center"/>
    </xf>
    <xf numFmtId="0" fontId="21" fillId="191" borderId="0" xfId="1" applyFont="1" applyFill="1" applyAlignment="1">
      <alignment horizontal="left" vertical="center"/>
    </xf>
    <xf numFmtId="0" fontId="23" fillId="2" borderId="233" xfId="21" applyFont="1" applyFill="1" applyBorder="1" applyAlignment="1">
      <alignment horizontal="center" vertical="center"/>
    </xf>
    <xf numFmtId="0" fontId="21" fillId="5" borderId="265" xfId="1" applyFont="1" applyFill="1" applyBorder="1" applyAlignment="1">
      <alignment horizontal="center" vertical="center"/>
    </xf>
    <xf numFmtId="0" fontId="8" fillId="5" borderId="232" xfId="1" applyFont="1" applyFill="1" applyBorder="1" applyAlignment="1">
      <alignment horizontal="center" vertical="center"/>
    </xf>
    <xf numFmtId="0" fontId="10" fillId="5" borderId="232" xfId="1" applyFont="1" applyFill="1" applyBorder="1" applyAlignment="1">
      <alignment horizontal="center" vertical="center"/>
    </xf>
    <xf numFmtId="0" fontId="255" fillId="43" borderId="232" xfId="1" applyFont="1" applyFill="1" applyBorder="1" applyAlignment="1" applyProtection="1">
      <alignment horizontal="center" vertical="center"/>
      <protection hidden="1"/>
    </xf>
    <xf numFmtId="0" fontId="507" fillId="5" borderId="232" xfId="1" applyFont="1" applyFill="1" applyBorder="1" applyAlignment="1">
      <alignment horizontal="center" vertical="center"/>
    </xf>
    <xf numFmtId="0" fontId="21" fillId="5" borderId="380" xfId="1" applyFont="1" applyFill="1" applyBorder="1" applyAlignment="1">
      <alignment horizontal="center" vertical="center"/>
    </xf>
    <xf numFmtId="0" fontId="8" fillId="5" borderId="287" xfId="1" applyFont="1" applyFill="1" applyBorder="1" applyAlignment="1">
      <alignment horizontal="center" vertical="center"/>
    </xf>
    <xf numFmtId="0" fontId="10" fillId="5" borderId="287" xfId="1" applyFont="1" applyFill="1" applyBorder="1" applyAlignment="1">
      <alignment horizontal="center" vertical="center"/>
    </xf>
    <xf numFmtId="0" fontId="32" fillId="43" borderId="287" xfId="14" applyFont="1" applyFill="1" applyBorder="1" applyAlignment="1">
      <alignment horizontal="center" vertical="center"/>
    </xf>
    <xf numFmtId="0" fontId="21" fillId="5" borderId="287" xfId="1" applyFont="1" applyFill="1" applyBorder="1" applyAlignment="1">
      <alignment horizontal="center" vertical="center"/>
    </xf>
    <xf numFmtId="164" fontId="21" fillId="5" borderId="265" xfId="5" applyNumberFormat="1" applyFont="1" applyFill="1" applyBorder="1" applyAlignment="1">
      <alignment horizontal="center" vertical="center"/>
    </xf>
    <xf numFmtId="164" fontId="21" fillId="5" borderId="232" xfId="5" applyNumberFormat="1" applyFont="1" applyFill="1" applyBorder="1" applyAlignment="1">
      <alignment vertical="center"/>
    </xf>
    <xf numFmtId="211" fontId="273" fillId="8" borderId="0" xfId="49" applyNumberFormat="1" applyFont="1" applyFill="1" applyAlignment="1">
      <alignment horizontal="center" vertical="center"/>
    </xf>
    <xf numFmtId="0" fontId="21" fillId="5" borderId="0" xfId="3" applyFont="1" applyFill="1" applyAlignment="1">
      <alignment horizontal="left" vertical="center"/>
    </xf>
    <xf numFmtId="0" fontId="511" fillId="5" borderId="0" xfId="1" applyFont="1" applyFill="1" applyAlignment="1">
      <alignment horizontal="left" vertical="center"/>
    </xf>
    <xf numFmtId="164" fontId="38" fillId="5" borderId="232" xfId="5" applyNumberFormat="1" applyFont="1" applyFill="1" applyBorder="1" applyAlignment="1">
      <alignment vertical="center"/>
    </xf>
    <xf numFmtId="0" fontId="32" fillId="5" borderId="0" xfId="3" applyFont="1" applyFill="1" applyAlignment="1">
      <alignment horizontal="left" vertical="center"/>
    </xf>
    <xf numFmtId="0" fontId="1" fillId="5" borderId="0" xfId="49" applyFill="1" applyAlignment="1">
      <alignment vertical="center"/>
    </xf>
    <xf numFmtId="0" fontId="512" fillId="5" borderId="0" xfId="1" applyFont="1" applyFill="1" applyAlignment="1">
      <alignment horizontal="right" vertical="center"/>
    </xf>
    <xf numFmtId="1" fontId="1" fillId="43" borderId="0" xfId="47" applyNumberFormat="1" applyFill="1" applyAlignment="1">
      <alignment horizontal="center"/>
    </xf>
    <xf numFmtId="0" fontId="230" fillId="5" borderId="19" xfId="49" applyFont="1" applyFill="1" applyBorder="1" applyAlignment="1">
      <alignment vertical="center"/>
    </xf>
    <xf numFmtId="0" fontId="230" fillId="5" borderId="0" xfId="49" applyFont="1" applyFill="1" applyAlignment="1">
      <alignment vertical="center"/>
    </xf>
    <xf numFmtId="0" fontId="252" fillId="5" borderId="0" xfId="49" applyFont="1" applyFill="1" applyAlignment="1">
      <alignment vertical="center"/>
    </xf>
    <xf numFmtId="0" fontId="69" fillId="3" borderId="0" xfId="49" applyFont="1" applyFill="1" applyAlignment="1">
      <alignment horizontal="center" vertical="center"/>
    </xf>
    <xf numFmtId="0" fontId="513" fillId="8" borderId="64" xfId="47" applyFont="1" applyFill="1" applyBorder="1" applyAlignment="1">
      <alignment horizontal="center" vertical="center"/>
    </xf>
    <xf numFmtId="0" fontId="513" fillId="8" borderId="60" xfId="47" applyFont="1" applyFill="1" applyBorder="1" applyAlignment="1">
      <alignment horizontal="center" vertical="center"/>
    </xf>
    <xf numFmtId="0" fontId="33" fillId="8" borderId="63" xfId="47" applyFont="1" applyFill="1" applyBorder="1" applyAlignment="1">
      <alignment horizontal="left" vertical="center" indent="1"/>
    </xf>
    <xf numFmtId="0" fontId="33" fillId="8" borderId="19" xfId="47" applyFont="1" applyFill="1" applyBorder="1" applyAlignment="1">
      <alignment horizontal="right" vertical="center" indent="1"/>
    </xf>
    <xf numFmtId="0" fontId="513" fillId="8" borderId="0" xfId="47" applyFont="1" applyFill="1" applyAlignment="1">
      <alignment horizontal="center" vertical="center"/>
    </xf>
    <xf numFmtId="0" fontId="33" fillId="8" borderId="52" xfId="47" applyFont="1" applyFill="1" applyBorder="1" applyAlignment="1">
      <alignment horizontal="left" vertical="center" indent="1"/>
    </xf>
    <xf numFmtId="0" fontId="514" fillId="43" borderId="52" xfId="1" applyFont="1" applyFill="1" applyBorder="1" applyAlignment="1" applyProtection="1">
      <alignment horizontal="center" vertical="center" textRotation="90"/>
      <protection locked="0"/>
    </xf>
    <xf numFmtId="0" fontId="513" fillId="8" borderId="380" xfId="47" applyFont="1" applyFill="1" applyBorder="1" applyAlignment="1">
      <alignment horizontal="center" vertical="center"/>
    </xf>
    <xf numFmtId="0" fontId="513" fillId="8" borderId="287" xfId="47" applyFont="1" applyFill="1" applyBorder="1" applyAlignment="1">
      <alignment horizontal="center" vertical="center"/>
    </xf>
    <xf numFmtId="0" fontId="21" fillId="8" borderId="266" xfId="47" applyFont="1" applyFill="1" applyBorder="1" applyAlignment="1">
      <alignment horizontal="left" vertical="center"/>
    </xf>
    <xf numFmtId="0" fontId="16" fillId="37" borderId="19" xfId="1" applyFont="1" applyFill="1" applyBorder="1" applyAlignment="1">
      <alignment horizontal="center" vertical="center"/>
    </xf>
    <xf numFmtId="0" fontId="16" fillId="37" borderId="52" xfId="1" applyFont="1" applyFill="1" applyBorder="1" applyAlignment="1">
      <alignment horizontal="left" vertical="center"/>
    </xf>
    <xf numFmtId="0" fontId="16" fillId="37" borderId="52" xfId="1" applyFont="1" applyFill="1" applyBorder="1" applyAlignment="1">
      <alignment horizontal="center" vertical="center"/>
    </xf>
    <xf numFmtId="0" fontId="515" fillId="12" borderId="0" xfId="1" applyFont="1" applyFill="1" applyAlignment="1">
      <alignment horizontal="center" vertical="center"/>
    </xf>
    <xf numFmtId="0" fontId="6" fillId="3" borderId="397" xfId="2" applyFont="1" applyFill="1" applyBorder="1" applyAlignment="1">
      <alignment horizontal="center" vertical="center"/>
    </xf>
    <xf numFmtId="0" fontId="6" fillId="3" borderId="3" xfId="2" applyFont="1" applyFill="1" applyBorder="1" applyAlignment="1">
      <alignment horizontal="center" vertical="center"/>
    </xf>
    <xf numFmtId="0" fontId="516" fillId="37" borderId="19" xfId="47" applyFont="1" applyFill="1" applyBorder="1" applyAlignment="1">
      <alignment vertical="center"/>
    </xf>
    <xf numFmtId="0" fontId="516" fillId="37" borderId="0" xfId="47" applyFont="1" applyFill="1" applyAlignment="1">
      <alignment vertical="center"/>
    </xf>
    <xf numFmtId="0" fontId="516" fillId="37" borderId="52" xfId="47" applyFont="1" applyFill="1" applyBorder="1" applyAlignment="1">
      <alignment vertical="center"/>
    </xf>
    <xf numFmtId="0" fontId="23" fillId="35" borderId="0" xfId="5" applyFont="1" applyFill="1" applyAlignment="1">
      <alignment horizontal="left" vertical="center"/>
    </xf>
    <xf numFmtId="165" fontId="23" fillId="35" borderId="0" xfId="1" applyNumberFormat="1" applyFont="1" applyFill="1" applyAlignment="1">
      <alignment horizontal="center" vertical="center"/>
    </xf>
    <xf numFmtId="0" fontId="23" fillId="35" borderId="0" xfId="3" applyFont="1" applyFill="1" applyAlignment="1">
      <alignment horizontal="left" vertical="center"/>
    </xf>
    <xf numFmtId="0" fontId="16" fillId="7" borderId="233" xfId="9" applyFont="1" applyFill="1" applyBorder="1" applyAlignment="1">
      <alignment horizontal="center" vertical="top"/>
    </xf>
    <xf numFmtId="2" fontId="10" fillId="7" borderId="0" xfId="9" applyNumberFormat="1" applyFont="1" applyFill="1" applyAlignment="1" applyProtection="1">
      <alignment horizontal="right" vertical="center"/>
      <protection locked="0"/>
    </xf>
    <xf numFmtId="165" fontId="16" fillId="35" borderId="0" xfId="1" applyNumberFormat="1" applyFont="1" applyFill="1" applyAlignment="1">
      <alignment horizontal="center" vertical="center"/>
    </xf>
    <xf numFmtId="0" fontId="10" fillId="7" borderId="0" xfId="2" applyFont="1" applyFill="1" applyAlignment="1">
      <alignment horizontal="right" vertical="center"/>
    </xf>
    <xf numFmtId="0" fontId="23" fillId="35" borderId="315" xfId="5" applyFont="1" applyFill="1" applyBorder="1" applyAlignment="1">
      <alignment horizontal="left" vertical="center"/>
    </xf>
    <xf numFmtId="0" fontId="10" fillId="35" borderId="287" xfId="3" applyFont="1" applyFill="1" applyBorder="1" applyAlignment="1">
      <alignment horizontal="left" vertical="center"/>
    </xf>
    <xf numFmtId="0" fontId="23" fillId="35" borderId="287" xfId="3" applyFont="1" applyFill="1" applyBorder="1" applyAlignment="1">
      <alignment horizontal="left" vertical="center"/>
    </xf>
    <xf numFmtId="0" fontId="10" fillId="35" borderId="287" xfId="3" applyFont="1" applyFill="1" applyBorder="1" applyAlignment="1">
      <alignment horizontal="right" vertical="center"/>
    </xf>
    <xf numFmtId="0" fontId="10" fillId="35" borderId="398" xfId="3" applyFont="1" applyFill="1" applyBorder="1" applyAlignment="1">
      <alignment horizontal="left" vertical="center"/>
    </xf>
    <xf numFmtId="0" fontId="1" fillId="37" borderId="19" xfId="47" applyFill="1" applyBorder="1"/>
    <xf numFmtId="0" fontId="1" fillId="37" borderId="0" xfId="47" applyFill="1"/>
    <xf numFmtId="0" fontId="1" fillId="37" borderId="52" xfId="47" applyFill="1" applyBorder="1"/>
    <xf numFmtId="0" fontId="501" fillId="5" borderId="4" xfId="1" applyFont="1" applyFill="1" applyBorder="1" applyAlignment="1" applyProtection="1">
      <alignment horizontal="right" vertical="center"/>
      <protection locked="0"/>
    </xf>
    <xf numFmtId="0" fontId="1" fillId="5" borderId="19" xfId="47" applyFill="1" applyBorder="1"/>
    <xf numFmtId="0" fontId="1" fillId="5" borderId="52" xfId="47" applyFill="1" applyBorder="1"/>
    <xf numFmtId="164" fontId="3" fillId="212" borderId="178" xfId="4" applyNumberFormat="1" applyFont="1" applyFill="1" applyBorder="1" applyAlignment="1">
      <alignment horizontal="center" vertical="center"/>
    </xf>
    <xf numFmtId="0" fontId="3" fillId="194" borderId="0" xfId="1" applyFont="1" applyFill="1" applyAlignment="1" applyProtection="1">
      <alignment horizontal="right" vertical="center"/>
      <protection hidden="1"/>
    </xf>
    <xf numFmtId="0" fontId="14" fillId="194" borderId="0" xfId="1" applyFont="1" applyFill="1" applyAlignment="1" applyProtection="1">
      <alignment horizontal="right" vertical="center"/>
      <protection hidden="1"/>
    </xf>
    <xf numFmtId="0" fontId="517" fillId="35" borderId="134" xfId="6" applyFont="1" applyFill="1" applyBorder="1" applyAlignment="1">
      <alignment horizontal="center" vertical="center"/>
    </xf>
    <xf numFmtId="0" fontId="130" fillId="5" borderId="52" xfId="47" applyFont="1" applyFill="1" applyBorder="1" applyAlignment="1">
      <alignment vertical="center"/>
    </xf>
    <xf numFmtId="0" fontId="10" fillId="35" borderId="178" xfId="3" applyFont="1" applyFill="1" applyBorder="1" applyAlignment="1">
      <alignment horizontal="left" vertical="center"/>
    </xf>
    <xf numFmtId="0" fontId="9" fillId="35" borderId="0" xfId="1" applyFont="1" applyFill="1" applyAlignment="1" applyProtection="1">
      <alignment horizontal="right" vertical="center"/>
      <protection hidden="1"/>
    </xf>
    <xf numFmtId="0" fontId="9" fillId="35" borderId="134" xfId="6" applyFont="1" applyFill="1" applyBorder="1" applyAlignment="1">
      <alignment horizontal="center" vertical="center"/>
    </xf>
    <xf numFmtId="0" fontId="9" fillId="8" borderId="0" xfId="1" applyFont="1" applyFill="1" applyAlignment="1" applyProtection="1">
      <alignment horizontal="right" vertical="center"/>
      <protection hidden="1"/>
    </xf>
    <xf numFmtId="0" fontId="41" fillId="5" borderId="0" xfId="47" applyFont="1" applyFill="1" applyAlignment="1">
      <alignment vertical="center"/>
    </xf>
    <xf numFmtId="0" fontId="9" fillId="195" borderId="0" xfId="1" applyFont="1" applyFill="1" applyAlignment="1" applyProtection="1">
      <alignment horizontal="right" vertical="center"/>
      <protection hidden="1"/>
    </xf>
    <xf numFmtId="0" fontId="518" fillId="35" borderId="134" xfId="6" applyFont="1" applyFill="1" applyBorder="1" applyAlignment="1">
      <alignment horizontal="center" vertical="center"/>
    </xf>
    <xf numFmtId="167" fontId="87" fillId="25" borderId="19" xfId="1" applyNumberFormat="1" applyFont="1" applyFill="1" applyBorder="1" applyAlignment="1">
      <alignment horizontal="center" vertical="center"/>
    </xf>
    <xf numFmtId="168" fontId="104" fillId="5" borderId="0" xfId="15" applyNumberFormat="1" applyFont="1" applyFill="1" applyAlignment="1" applyProtection="1">
      <alignment horizontal="left" vertical="center"/>
      <protection locked="0"/>
    </xf>
    <xf numFmtId="174" fontId="149" fillId="7" borderId="0" xfId="1" applyNumberFormat="1" applyFont="1" applyFill="1" applyAlignment="1">
      <alignment horizontal="center" vertical="center"/>
    </xf>
    <xf numFmtId="0" fontId="71" fillId="5" borderId="52" xfId="3" applyFont="1" applyFill="1" applyBorder="1" applyAlignment="1">
      <alignment horizontal="right" vertical="center"/>
    </xf>
    <xf numFmtId="0" fontId="9" fillId="37" borderId="0" xfId="1" applyFont="1" applyFill="1" applyAlignment="1" applyProtection="1">
      <alignment horizontal="right" vertical="center"/>
      <protection hidden="1"/>
    </xf>
    <xf numFmtId="0" fontId="1" fillId="5" borderId="19" xfId="23" applyFill="1" applyBorder="1"/>
    <xf numFmtId="0" fontId="1" fillId="5" borderId="0" xfId="23" applyFill="1"/>
    <xf numFmtId="0" fontId="1" fillId="5" borderId="52" xfId="23" applyFill="1" applyBorder="1"/>
    <xf numFmtId="164" fontId="42" fillId="216" borderId="178" xfId="4" applyNumberFormat="1" applyFont="1" applyFill="1" applyBorder="1" applyAlignment="1">
      <alignment horizontal="center" vertical="center"/>
    </xf>
    <xf numFmtId="0" fontId="10" fillId="196" borderId="0" xfId="1" applyFont="1" applyFill="1" applyAlignment="1" applyProtection="1">
      <alignment horizontal="right" vertical="center"/>
      <protection hidden="1"/>
    </xf>
    <xf numFmtId="0" fontId="519" fillId="35" borderId="134" xfId="6" applyFont="1" applyFill="1" applyBorder="1" applyAlignment="1">
      <alignment horizontal="center" vertical="center"/>
    </xf>
    <xf numFmtId="164" fontId="21" fillId="213" borderId="178" xfId="4" applyNumberFormat="1" applyFont="1" applyFill="1" applyBorder="1" applyAlignment="1">
      <alignment horizontal="center" vertical="center"/>
    </xf>
    <xf numFmtId="164" fontId="21" fillId="214" borderId="178" xfId="4" applyNumberFormat="1" applyFont="1" applyFill="1" applyBorder="1" applyAlignment="1">
      <alignment horizontal="center" vertical="center"/>
    </xf>
    <xf numFmtId="164" fontId="21" fillId="215" borderId="178" xfId="4" applyNumberFormat="1" applyFont="1" applyFill="1" applyBorder="1" applyAlignment="1">
      <alignment horizontal="center" vertical="center"/>
    </xf>
    <xf numFmtId="164" fontId="3" fillId="217" borderId="178" xfId="4" applyNumberFormat="1" applyFont="1" applyFill="1" applyBorder="1" applyAlignment="1">
      <alignment horizontal="center" vertical="center"/>
    </xf>
    <xf numFmtId="0" fontId="14" fillId="193" borderId="0" xfId="1" applyFont="1" applyFill="1" applyAlignment="1" applyProtection="1">
      <alignment horizontal="right" vertical="center"/>
      <protection hidden="1"/>
    </xf>
    <xf numFmtId="0" fontId="131" fillId="37" borderId="19" xfId="47" applyFont="1" applyFill="1" applyBorder="1"/>
    <xf numFmtId="0" fontId="88" fillId="37" borderId="0" xfId="47" applyFont="1" applyFill="1" applyAlignment="1">
      <alignment horizontal="center" vertical="center"/>
    </xf>
    <xf numFmtId="0" fontId="496" fillId="37" borderId="52" xfId="47" applyFont="1" applyFill="1" applyBorder="1" applyAlignment="1">
      <alignment horizontal="left" vertical="center"/>
    </xf>
    <xf numFmtId="1" fontId="10" fillId="35" borderId="0" xfId="3" applyNumberFormat="1" applyFont="1" applyFill="1" applyAlignment="1">
      <alignment horizontal="center" vertical="center"/>
    </xf>
    <xf numFmtId="1" fontId="81" fillId="35" borderId="0" xfId="3" applyNumberFormat="1" applyFont="1" applyFill="1" applyAlignment="1">
      <alignment horizontal="center" vertical="center"/>
    </xf>
    <xf numFmtId="191" fontId="520" fillId="35" borderId="0" xfId="49" applyNumberFormat="1" applyFont="1" applyFill="1" applyAlignment="1">
      <alignment horizontal="right" vertical="center"/>
    </xf>
    <xf numFmtId="0" fontId="8" fillId="35" borderId="0" xfId="1" applyFont="1" applyFill="1"/>
    <xf numFmtId="170" fontId="10" fillId="35" borderId="0" xfId="1" applyNumberFormat="1" applyFont="1" applyFill="1" applyAlignment="1" applyProtection="1">
      <alignment horizontal="left" vertical="center"/>
      <protection hidden="1"/>
    </xf>
    <xf numFmtId="170" fontId="10" fillId="35" borderId="0" xfId="1" applyNumberFormat="1" applyFont="1" applyFill="1" applyAlignment="1" applyProtection="1">
      <alignment horizontal="center" vertical="center"/>
      <protection hidden="1"/>
    </xf>
    <xf numFmtId="1" fontId="10" fillId="35" borderId="270" xfId="3" applyNumberFormat="1" applyFont="1" applyFill="1" applyBorder="1" applyAlignment="1">
      <alignment horizontal="center" vertical="center"/>
    </xf>
    <xf numFmtId="0" fontId="14" fillId="39" borderId="0" xfId="1" applyFont="1" applyFill="1" applyAlignment="1">
      <alignment vertical="center"/>
    </xf>
    <xf numFmtId="164" fontId="71" fillId="35" borderId="0" xfId="5" applyNumberFormat="1" applyFont="1" applyFill="1" applyAlignment="1">
      <alignment vertical="center" wrapText="1"/>
    </xf>
    <xf numFmtId="1" fontId="16" fillId="35" borderId="233" xfId="49" applyNumberFormat="1" applyFont="1" applyFill="1" applyBorder="1"/>
    <xf numFmtId="1" fontId="522" fillId="35" borderId="0" xfId="49" applyNumberFormat="1" applyFont="1" applyFill="1" applyAlignment="1">
      <alignment horizontal="left" vertical="center"/>
    </xf>
    <xf numFmtId="191" fontId="523" fillId="35" borderId="0" xfId="49" applyNumberFormat="1" applyFont="1" applyFill="1" applyAlignment="1">
      <alignment horizontal="right" vertical="center"/>
    </xf>
    <xf numFmtId="0" fontId="10" fillId="39" borderId="0" xfId="1" applyFont="1" applyFill="1" applyAlignment="1">
      <alignment vertical="center"/>
    </xf>
    <xf numFmtId="0" fontId="5" fillId="35" borderId="0" xfId="5" applyFont="1" applyFill="1" applyAlignment="1">
      <alignment vertical="center"/>
    </xf>
    <xf numFmtId="0" fontId="8" fillId="35" borderId="0" xfId="3" applyFont="1" applyFill="1" applyAlignment="1">
      <alignment horizontal="left" vertical="center"/>
    </xf>
    <xf numFmtId="0" fontId="8" fillId="35" borderId="0" xfId="3" applyFont="1" applyFill="1" applyAlignment="1">
      <alignment horizontal="center" vertical="center"/>
    </xf>
    <xf numFmtId="0" fontId="5" fillId="35" borderId="0" xfId="3" applyFont="1" applyFill="1" applyAlignment="1">
      <alignment horizontal="right" vertical="center"/>
    </xf>
    <xf numFmtId="0" fontId="33" fillId="35" borderId="0" xfId="49" applyFont="1" applyFill="1" applyAlignment="1" applyProtection="1">
      <alignment vertical="center"/>
      <protection locked="0"/>
    </xf>
    <xf numFmtId="0" fontId="273" fillId="35" borderId="0" xfId="49" applyFont="1" applyFill="1" applyAlignment="1" applyProtection="1">
      <alignment vertical="center"/>
      <protection locked="0"/>
    </xf>
    <xf numFmtId="0" fontId="73" fillId="15" borderId="2" xfId="1" applyFont="1" applyFill="1" applyBorder="1" applyAlignment="1">
      <alignment horizontal="center" vertical="center"/>
    </xf>
    <xf numFmtId="170" fontId="87" fillId="35" borderId="52" xfId="3" applyNumberFormat="1" applyFont="1" applyFill="1" applyBorder="1" applyAlignment="1">
      <alignment horizontal="center" vertical="center" wrapText="1"/>
    </xf>
    <xf numFmtId="164" fontId="23" fillId="223" borderId="329" xfId="5" applyNumberFormat="1" applyFont="1" applyFill="1" applyBorder="1" applyAlignment="1">
      <alignment horizontal="center" vertical="center"/>
    </xf>
    <xf numFmtId="0" fontId="87" fillId="35" borderId="328" xfId="3" applyFont="1" applyFill="1" applyBorder="1" applyAlignment="1">
      <alignment horizontal="center" vertical="center" wrapText="1"/>
    </xf>
    <xf numFmtId="0" fontId="67" fillId="35" borderId="328" xfId="3" applyFont="1" applyFill="1" applyBorder="1" applyAlignment="1">
      <alignment horizontal="left" vertical="center" wrapText="1"/>
    </xf>
    <xf numFmtId="168" fontId="87" fillId="35" borderId="328" xfId="3" applyNumberFormat="1" applyFont="1" applyFill="1" applyBorder="1" applyAlignment="1">
      <alignment horizontal="center" vertical="center" wrapText="1"/>
    </xf>
    <xf numFmtId="0" fontId="87" fillId="35" borderId="328" xfId="3" quotePrefix="1" applyFont="1" applyFill="1" applyBorder="1" applyAlignment="1">
      <alignment horizontal="center" vertical="center" wrapText="1"/>
    </xf>
    <xf numFmtId="164" fontId="23" fillId="35" borderId="399" xfId="5" applyNumberFormat="1" applyFont="1" applyFill="1" applyBorder="1" applyAlignment="1">
      <alignment horizontal="center" vertical="center"/>
    </xf>
    <xf numFmtId="0" fontId="172" fillId="35" borderId="19" xfId="47" applyFont="1" applyFill="1" applyBorder="1" applyAlignment="1">
      <alignment horizontal="center" vertical="center"/>
    </xf>
    <xf numFmtId="0" fontId="172" fillId="35" borderId="0" xfId="47" applyFont="1" applyFill="1" applyAlignment="1">
      <alignment vertical="center"/>
    </xf>
    <xf numFmtId="211" fontId="495" fillId="5" borderId="16" xfId="5" applyNumberFormat="1" applyFont="1" applyFill="1" applyBorder="1" applyAlignment="1">
      <alignment horizontal="center" vertical="center"/>
    </xf>
    <xf numFmtId="0" fontId="29" fillId="35" borderId="52" xfId="47" applyFont="1" applyFill="1" applyBorder="1" applyAlignment="1">
      <alignment vertical="center"/>
    </xf>
    <xf numFmtId="0" fontId="14" fillId="39" borderId="0" xfId="1" applyFont="1" applyFill="1" applyAlignment="1">
      <alignment horizontal="centerContinuous" vertical="center"/>
    </xf>
    <xf numFmtId="0" fontId="23" fillId="121" borderId="0" xfId="66" applyFont="1" applyFill="1" applyAlignment="1">
      <alignment horizontal="center" vertical="center"/>
    </xf>
    <xf numFmtId="0" fontId="87" fillId="35" borderId="400" xfId="3" applyFont="1" applyFill="1" applyBorder="1" applyAlignment="1">
      <alignment horizontal="left" vertical="center" wrapText="1"/>
    </xf>
    <xf numFmtId="168" fontId="104" fillId="35" borderId="401" xfId="15" applyNumberFormat="1" applyFont="1" applyFill="1" applyBorder="1" applyAlignment="1" applyProtection="1">
      <alignment horizontal="center" vertical="center"/>
      <protection locked="0"/>
    </xf>
    <xf numFmtId="167" fontId="87" fillId="224" borderId="52" xfId="1" applyNumberFormat="1" applyFont="1" applyFill="1" applyBorder="1" applyAlignment="1">
      <alignment horizontal="center" vertical="center"/>
    </xf>
    <xf numFmtId="0" fontId="5" fillId="2" borderId="57" xfId="1" applyFont="1" applyFill="1" applyBorder="1" applyAlignment="1">
      <alignment horizontal="center" vertical="center"/>
    </xf>
    <xf numFmtId="164" fontId="81" fillId="223" borderId="0" xfId="5" applyNumberFormat="1" applyFont="1" applyFill="1" applyAlignment="1">
      <alignment vertical="center"/>
    </xf>
    <xf numFmtId="0" fontId="87" fillId="223" borderId="0" xfId="3" applyFont="1" applyFill="1" applyAlignment="1">
      <alignment horizontal="left" vertical="center"/>
    </xf>
    <xf numFmtId="2" fontId="87" fillId="223" borderId="0" xfId="3" applyNumberFormat="1" applyFont="1" applyFill="1" applyAlignment="1">
      <alignment horizontal="center" vertical="center"/>
    </xf>
    <xf numFmtId="0" fontId="81" fillId="223" borderId="0" xfId="3" applyFont="1" applyFill="1" applyAlignment="1">
      <alignment horizontal="right" vertical="center"/>
    </xf>
    <xf numFmtId="0" fontId="87" fillId="223" borderId="26" xfId="3" applyFont="1" applyFill="1" applyBorder="1" applyAlignment="1">
      <alignment horizontal="left" vertical="center" wrapText="1"/>
    </xf>
    <xf numFmtId="168" fontId="104" fillId="35" borderId="25" xfId="15" applyNumberFormat="1" applyFont="1" applyFill="1" applyBorder="1" applyAlignment="1" applyProtection="1">
      <alignment horizontal="center" vertical="center"/>
      <protection locked="0"/>
    </xf>
    <xf numFmtId="0" fontId="38" fillId="48" borderId="64" xfId="2" applyFont="1" applyFill="1" applyBorder="1" applyAlignment="1">
      <alignment horizontal="center" vertical="center"/>
    </xf>
    <xf numFmtId="0" fontId="38" fillId="48" borderId="60" xfId="2" applyFont="1" applyFill="1" applyBorder="1" applyAlignment="1">
      <alignment horizontal="center" vertical="center"/>
    </xf>
    <xf numFmtId="0" fontId="38" fillId="48" borderId="63" xfId="2" applyFont="1" applyFill="1" applyBorder="1" applyAlignment="1">
      <alignment horizontal="center" vertical="center"/>
    </xf>
    <xf numFmtId="0" fontId="87" fillId="35" borderId="26" xfId="3" applyFont="1" applyFill="1" applyBorder="1" applyAlignment="1">
      <alignment horizontal="left" vertical="center" wrapText="1"/>
    </xf>
    <xf numFmtId="0" fontId="24" fillId="35" borderId="0" xfId="3" applyFont="1" applyFill="1" applyAlignment="1">
      <alignment horizontal="center"/>
    </xf>
    <xf numFmtId="0" fontId="196" fillId="5" borderId="64" xfId="47" applyFont="1" applyFill="1" applyBorder="1"/>
    <xf numFmtId="0" fontId="196" fillId="5" borderId="60" xfId="47" applyFont="1" applyFill="1" applyBorder="1"/>
    <xf numFmtId="0" fontId="83" fillId="5" borderId="60" xfId="47" applyFont="1" applyFill="1" applyBorder="1"/>
    <xf numFmtId="0" fontId="71" fillId="5" borderId="63" xfId="47" applyFont="1" applyFill="1" applyBorder="1" applyAlignment="1">
      <alignment vertical="center"/>
    </xf>
    <xf numFmtId="0" fontId="87" fillId="2" borderId="233" xfId="21" applyFont="1" applyFill="1" applyBorder="1" applyAlignment="1">
      <alignment horizontal="center" vertical="center"/>
    </xf>
    <xf numFmtId="0" fontId="524" fillId="5" borderId="19" xfId="2" applyFont="1" applyFill="1" applyBorder="1" applyAlignment="1">
      <alignment horizontal="center" vertical="center"/>
    </xf>
    <xf numFmtId="0" fontId="524" fillId="5" borderId="0" xfId="2" applyFont="1" applyFill="1" applyAlignment="1">
      <alignment horizontal="center" vertical="center"/>
    </xf>
    <xf numFmtId="14" fontId="65" fillId="5" borderId="52" xfId="1" applyNumberFormat="1" applyFont="1" applyFill="1" applyBorder="1" applyAlignment="1" applyProtection="1">
      <alignment horizontal="left" vertical="center"/>
      <protection locked="0"/>
    </xf>
    <xf numFmtId="14" fontId="153" fillId="5" borderId="52" xfId="1" applyNumberFormat="1" applyFont="1" applyFill="1" applyBorder="1" applyAlignment="1" applyProtection="1">
      <alignment horizontal="left" vertical="center"/>
      <protection locked="0"/>
    </xf>
    <xf numFmtId="0" fontId="41" fillId="5" borderId="19" xfId="47" applyFont="1" applyFill="1" applyBorder="1"/>
    <xf numFmtId="0" fontId="41" fillId="5" borderId="0" xfId="47" applyFont="1" applyFill="1"/>
    <xf numFmtId="0" fontId="10" fillId="5" borderId="52" xfId="2" applyFont="1" applyFill="1" applyBorder="1" applyAlignment="1">
      <alignment horizontal="left" vertical="center"/>
    </xf>
    <xf numFmtId="0" fontId="525" fillId="5" borderId="52" xfId="33" applyFont="1" applyFill="1" applyBorder="1" applyAlignment="1">
      <alignment horizontal="left" vertical="center"/>
    </xf>
    <xf numFmtId="0" fontId="10" fillId="5" borderId="52" xfId="1" applyFont="1" applyFill="1" applyBorder="1" applyAlignment="1">
      <alignment horizontal="left" vertical="center"/>
    </xf>
    <xf numFmtId="0" fontId="493" fillId="37" borderId="19" xfId="47" applyFont="1" applyFill="1" applyBorder="1"/>
    <xf numFmtId="0" fontId="493" fillId="37" borderId="0" xfId="1" applyFont="1" applyFill="1" applyAlignment="1">
      <alignment horizontal="left" vertical="center"/>
    </xf>
    <xf numFmtId="0" fontId="493" fillId="37" borderId="52" xfId="1" applyFont="1" applyFill="1" applyBorder="1" applyAlignment="1">
      <alignment horizontal="left" vertical="center"/>
    </xf>
    <xf numFmtId="0" fontId="22" fillId="5" borderId="253" xfId="47" applyFont="1" applyFill="1" applyBorder="1" applyAlignment="1">
      <alignment horizontal="center" vertical="center"/>
    </xf>
    <xf numFmtId="0" fontId="22" fillId="5" borderId="233" xfId="47" applyFont="1" applyFill="1" applyBorder="1" applyAlignment="1">
      <alignment horizontal="center" vertical="center"/>
    </xf>
    <xf numFmtId="0" fontId="83" fillId="48" borderId="19" xfId="47" applyFont="1" applyFill="1" applyBorder="1"/>
    <xf numFmtId="0" fontId="83" fillId="48" borderId="0" xfId="47" applyFont="1" applyFill="1"/>
    <xf numFmtId="0" fontId="83" fillId="48" borderId="52" xfId="47" applyFont="1" applyFill="1" applyBorder="1"/>
    <xf numFmtId="0" fontId="23" fillId="5" borderId="0" xfId="47" applyFont="1" applyFill="1" applyAlignment="1">
      <alignment horizontal="right" vertical="center"/>
    </xf>
    <xf numFmtId="0" fontId="23" fillId="5" borderId="234" xfId="47" applyFont="1" applyFill="1" applyBorder="1" applyAlignment="1">
      <alignment horizontal="left" vertical="center"/>
    </xf>
    <xf numFmtId="0" fontId="41" fillId="5" borderId="19" xfId="47" applyFont="1" applyFill="1" applyBorder="1" applyAlignment="1">
      <alignment vertical="center"/>
    </xf>
    <xf numFmtId="0" fontId="501" fillId="5" borderId="52" xfId="47" applyFont="1" applyFill="1" applyBorder="1" applyAlignment="1">
      <alignment vertical="center"/>
    </xf>
    <xf numFmtId="0" fontId="10" fillId="37" borderId="39" xfId="49" applyFont="1" applyFill="1" applyBorder="1" applyAlignment="1">
      <alignment horizontal="center" vertical="center"/>
    </xf>
    <xf numFmtId="0" fontId="10" fillId="37" borderId="39" xfId="49" applyFont="1" applyFill="1" applyBorder="1" applyAlignment="1" applyProtection="1">
      <alignment horizontal="left" vertical="center"/>
      <protection locked="0"/>
    </xf>
    <xf numFmtId="0" fontId="10" fillId="37" borderId="39" xfId="49" applyFont="1" applyFill="1" applyBorder="1" applyAlignment="1" applyProtection="1">
      <alignment horizontal="center" vertical="center"/>
      <protection locked="0"/>
    </xf>
    <xf numFmtId="0" fontId="10" fillId="37" borderId="42" xfId="49" applyFont="1" applyFill="1" applyBorder="1" applyAlignment="1">
      <alignment horizontal="center" vertical="center"/>
    </xf>
    <xf numFmtId="0" fontId="87" fillId="35" borderId="41" xfId="15" applyFont="1" applyFill="1" applyBorder="1" applyAlignment="1" applyProtection="1">
      <alignment horizontal="center" vertical="center"/>
      <protection locked="0"/>
    </xf>
    <xf numFmtId="174" fontId="149" fillId="5" borderId="85" xfId="1" applyNumberFormat="1" applyFont="1" applyFill="1" applyBorder="1" applyAlignment="1">
      <alignment horizontal="center" vertical="center"/>
    </xf>
    <xf numFmtId="0" fontId="8" fillId="35" borderId="287" xfId="1" applyFont="1" applyFill="1" applyBorder="1"/>
    <xf numFmtId="0" fontId="8" fillId="35" borderId="286" xfId="1" applyFont="1" applyFill="1" applyBorder="1"/>
    <xf numFmtId="0" fontId="81" fillId="35" borderId="267" xfId="3" applyFont="1" applyFill="1" applyBorder="1" applyAlignment="1">
      <alignment horizontal="right" vertical="center"/>
    </xf>
    <xf numFmtId="0" fontId="21" fillId="35" borderId="266" xfId="3" applyFont="1" applyFill="1" applyBorder="1" applyAlignment="1">
      <alignment horizontal="left" vertical="center"/>
    </xf>
    <xf numFmtId="0" fontId="81" fillId="35" borderId="253" xfId="3" applyFont="1" applyFill="1" applyBorder="1" applyAlignment="1">
      <alignment horizontal="center" vertical="center"/>
    </xf>
    <xf numFmtId="0" fontId="10" fillId="35" borderId="232" xfId="3" applyFont="1" applyFill="1" applyBorder="1" applyAlignment="1">
      <alignment horizontal="left" vertical="center"/>
    </xf>
    <xf numFmtId="193" fontId="10" fillId="35" borderId="0" xfId="3" applyNumberFormat="1" applyFont="1" applyFill="1" applyAlignment="1">
      <alignment horizontal="right" vertical="center"/>
    </xf>
    <xf numFmtId="0" fontId="5" fillId="35" borderId="0" xfId="49" applyFont="1" applyFill="1" applyAlignment="1" applyProtection="1">
      <alignment vertical="center"/>
      <protection locked="0"/>
    </xf>
    <xf numFmtId="0" fontId="1" fillId="8" borderId="19" xfId="47" applyFill="1" applyBorder="1"/>
    <xf numFmtId="0" fontId="1" fillId="8" borderId="0" xfId="47" applyFill="1"/>
    <xf numFmtId="0" fontId="1" fillId="8" borderId="52" xfId="47" applyFill="1" applyBorder="1"/>
    <xf numFmtId="0" fontId="22" fillId="5" borderId="234" xfId="47" applyFont="1" applyFill="1" applyBorder="1" applyAlignment="1">
      <alignment horizontal="center" vertical="center"/>
    </xf>
    <xf numFmtId="0" fontId="81" fillId="226" borderId="85" xfId="1" applyFont="1" applyFill="1" applyBorder="1" applyAlignment="1">
      <alignment horizontal="left" vertical="center"/>
    </xf>
    <xf numFmtId="0" fontId="273" fillId="35" borderId="0" xfId="49" applyFont="1" applyFill="1" applyAlignment="1">
      <alignment vertical="center"/>
    </xf>
    <xf numFmtId="0" fontId="87" fillId="37" borderId="19" xfId="1" applyFont="1" applyFill="1" applyBorder="1" applyAlignment="1">
      <alignment vertical="center" wrapText="1"/>
    </xf>
    <xf numFmtId="0" fontId="87" fillId="37" borderId="0" xfId="1" applyFont="1" applyFill="1" applyAlignment="1">
      <alignment vertical="center" wrapText="1"/>
    </xf>
    <xf numFmtId="0" fontId="87" fillId="37" borderId="52" xfId="1" applyFont="1" applyFill="1" applyBorder="1" applyAlignment="1">
      <alignment vertical="center"/>
    </xf>
    <xf numFmtId="0" fontId="81" fillId="35" borderId="233" xfId="3" applyFont="1" applyFill="1" applyBorder="1" applyAlignment="1">
      <alignment vertical="center"/>
    </xf>
    <xf numFmtId="0" fontId="271" fillId="35" borderId="0" xfId="3" applyFont="1" applyFill="1" applyAlignment="1">
      <alignment vertical="center"/>
    </xf>
    <xf numFmtId="0" fontId="21" fillId="8" borderId="19" xfId="1" applyFont="1" applyFill="1" applyBorder="1" applyAlignment="1">
      <alignment horizontal="left" vertical="center"/>
    </xf>
    <xf numFmtId="0" fontId="21" fillId="8" borderId="0" xfId="1" applyFont="1" applyFill="1" applyAlignment="1">
      <alignment horizontal="left" vertical="center"/>
    </xf>
    <xf numFmtId="0" fontId="172" fillId="8" borderId="52" xfId="1" applyFont="1" applyFill="1" applyBorder="1" applyAlignment="1">
      <alignment horizontal="left" vertical="center"/>
    </xf>
    <xf numFmtId="0" fontId="67" fillId="8" borderId="52" xfId="1" applyFont="1" applyFill="1" applyBorder="1" applyAlignment="1">
      <alignment horizontal="left" vertical="center"/>
    </xf>
    <xf numFmtId="0" fontId="21" fillId="35" borderId="0" xfId="49" applyFont="1" applyFill="1" applyAlignment="1">
      <alignment horizontal="center" vertical="center"/>
    </xf>
    <xf numFmtId="0" fontId="21" fillId="35" borderId="0" xfId="49" applyFont="1" applyFill="1"/>
    <xf numFmtId="0" fontId="23" fillId="35" borderId="0" xfId="49" applyFont="1" applyFill="1" applyAlignment="1">
      <alignment horizontal="right" vertical="center"/>
    </xf>
    <xf numFmtId="0" fontId="23" fillId="35" borderId="0" xfId="49" applyFont="1" applyFill="1" applyAlignment="1">
      <alignment vertical="center"/>
    </xf>
    <xf numFmtId="0" fontId="71" fillId="37" borderId="19" xfId="1" applyFont="1" applyFill="1" applyBorder="1" applyAlignment="1">
      <alignment vertical="center" wrapText="1"/>
    </xf>
    <xf numFmtId="0" fontId="71" fillId="37" borderId="0" xfId="1" applyFont="1" applyFill="1" applyAlignment="1">
      <alignment vertical="center" wrapText="1"/>
    </xf>
    <xf numFmtId="0" fontId="71" fillId="37" borderId="52" xfId="1" applyFont="1" applyFill="1" applyBorder="1" applyAlignment="1">
      <alignment vertical="center"/>
    </xf>
    <xf numFmtId="0" fontId="239" fillId="8" borderId="52" xfId="1" applyFont="1" applyFill="1" applyBorder="1" applyAlignment="1">
      <alignment horizontal="left" vertical="center"/>
    </xf>
    <xf numFmtId="10" fontId="10" fillId="35" borderId="60" xfId="3" applyNumberFormat="1" applyFont="1" applyFill="1" applyBorder="1" applyAlignment="1">
      <alignment horizontal="center" vertical="center"/>
    </xf>
    <xf numFmtId="0" fontId="8" fillId="35" borderId="60" xfId="1" applyFont="1" applyFill="1" applyBorder="1"/>
    <xf numFmtId="0" fontId="1" fillId="35" borderId="60" xfId="49" applyFill="1" applyBorder="1"/>
    <xf numFmtId="0" fontId="41" fillId="35" borderId="60" xfId="49" applyFont="1" applyFill="1" applyBorder="1"/>
    <xf numFmtId="0" fontId="21" fillId="24" borderId="60" xfId="3" applyFont="1" applyFill="1" applyBorder="1" applyAlignment="1">
      <alignment horizontal="center" vertical="center"/>
    </xf>
    <xf numFmtId="0" fontId="21" fillId="2" borderId="60" xfId="3" applyFont="1" applyFill="1" applyBorder="1" applyAlignment="1">
      <alignment horizontal="center" vertical="center"/>
    </xf>
    <xf numFmtId="0" fontId="67" fillId="35" borderId="0" xfId="3" applyFont="1" applyFill="1" applyAlignment="1">
      <alignment horizontal="right"/>
    </xf>
    <xf numFmtId="164" fontId="81" fillId="37" borderId="0" xfId="5" applyNumberFormat="1" applyFont="1" applyFill="1" applyAlignment="1">
      <alignment vertical="center"/>
    </xf>
    <xf numFmtId="164" fontId="10" fillId="35" borderId="0" xfId="5" applyNumberFormat="1" applyFont="1" applyFill="1" applyAlignment="1">
      <alignment vertical="center"/>
    </xf>
    <xf numFmtId="0" fontId="1" fillId="37" borderId="0" xfId="49" applyFill="1"/>
    <xf numFmtId="0" fontId="491" fillId="35" borderId="0" xfId="3" applyFont="1" applyFill="1" applyAlignment="1">
      <alignment horizontal="right" vertical="center"/>
    </xf>
    <xf numFmtId="0" fontId="1" fillId="35" borderId="0" xfId="49" applyFill="1"/>
    <xf numFmtId="9" fontId="87" fillId="35" borderId="0" xfId="3" applyNumberFormat="1" applyFont="1" applyFill="1" applyAlignment="1">
      <alignment vertical="center"/>
    </xf>
    <xf numFmtId="0" fontId="153" fillId="37" borderId="0" xfId="1" applyFont="1" applyFill="1" applyAlignment="1">
      <alignment horizontal="center" vertical="center"/>
    </xf>
    <xf numFmtId="0" fontId="23" fillId="37" borderId="0" xfId="3" applyFont="1" applyFill="1" applyAlignment="1">
      <alignment vertical="center"/>
    </xf>
    <xf numFmtId="0" fontId="10" fillId="35" borderId="0" xfId="49" applyFont="1" applyFill="1"/>
    <xf numFmtId="0" fontId="10" fillId="35" borderId="0" xfId="3" applyFont="1" applyFill="1" applyAlignment="1">
      <alignment horizontal="center" vertical="center"/>
    </xf>
    <xf numFmtId="0" fontId="81" fillId="37" borderId="0" xfId="3" applyFont="1" applyFill="1" applyAlignment="1">
      <alignment vertical="center"/>
    </xf>
    <xf numFmtId="0" fontId="526" fillId="8" borderId="52" xfId="1" applyFont="1" applyFill="1" applyBorder="1" applyAlignment="1">
      <alignment horizontal="left" vertical="center"/>
    </xf>
    <xf numFmtId="0" fontId="81" fillId="35" borderId="0" xfId="3" applyFont="1" applyFill="1" applyAlignment="1">
      <alignment horizontal="right"/>
    </xf>
    <xf numFmtId="0" fontId="153" fillId="35" borderId="0" xfId="3" applyFont="1" applyFill="1" applyAlignment="1">
      <alignment horizontal="left" vertical="center"/>
    </xf>
    <xf numFmtId="0" fontId="10" fillId="35" borderId="0" xfId="3" applyFont="1" applyFill="1" applyAlignment="1">
      <alignment horizontal="right" vertical="center"/>
    </xf>
    <xf numFmtId="0" fontId="10" fillId="35" borderId="0" xfId="3" applyFont="1" applyFill="1" applyAlignment="1">
      <alignment vertical="center"/>
    </xf>
    <xf numFmtId="0" fontId="527" fillId="8" borderId="52" xfId="1" applyFont="1" applyFill="1" applyBorder="1" applyAlignment="1">
      <alignment horizontal="left" vertical="center"/>
    </xf>
    <xf numFmtId="0" fontId="81" fillId="35" borderId="402" xfId="3" applyFont="1" applyFill="1" applyBorder="1" applyAlignment="1">
      <alignment vertical="center"/>
    </xf>
    <xf numFmtId="0" fontId="81" fillId="35" borderId="324" xfId="3" applyFont="1" applyFill="1" applyBorder="1" applyAlignment="1">
      <alignment vertical="center"/>
    </xf>
    <xf numFmtId="0" fontId="68" fillId="8" borderId="52" xfId="1" applyFont="1" applyFill="1" applyBorder="1" applyAlignment="1">
      <alignment horizontal="left" vertical="center"/>
    </xf>
    <xf numFmtId="0" fontId="1" fillId="5" borderId="321" xfId="49" applyFill="1" applyBorder="1"/>
    <xf numFmtId="0" fontId="1" fillId="5" borderId="0" xfId="49" applyFill="1"/>
    <xf numFmtId="0" fontId="72" fillId="5" borderId="0" xfId="1" applyFont="1" applyFill="1" applyAlignment="1">
      <alignment horizontal="center" vertical="center" wrapText="1"/>
    </xf>
    <xf numFmtId="0" fontId="87" fillId="8" borderId="52" xfId="1" applyFont="1" applyFill="1" applyBorder="1" applyAlignment="1">
      <alignment horizontal="left" vertical="center"/>
    </xf>
    <xf numFmtId="181" fontId="483" fillId="131" borderId="233" xfId="21" applyNumberFormat="1" applyFont="1" applyFill="1" applyBorder="1" applyAlignment="1">
      <alignment horizontal="center" vertical="center"/>
    </xf>
    <xf numFmtId="0" fontId="49" fillId="5" borderId="234" xfId="47" applyFont="1" applyFill="1" applyBorder="1" applyAlignment="1">
      <alignment horizontal="left" vertical="center"/>
    </xf>
    <xf numFmtId="221" fontId="483" fillId="131" borderId="233" xfId="21" applyNumberFormat="1" applyFont="1" applyFill="1" applyBorder="1" applyAlignment="1">
      <alignment horizontal="center" vertical="center"/>
    </xf>
    <xf numFmtId="0" fontId="499" fillId="37" borderId="233" xfId="3" applyFont="1" applyFill="1" applyBorder="1" applyAlignment="1">
      <alignment vertical="top"/>
    </xf>
    <xf numFmtId="0" fontId="499" fillId="37" borderId="0" xfId="3" applyFont="1" applyFill="1" applyAlignment="1">
      <alignment vertical="top"/>
    </xf>
    <xf numFmtId="0" fontId="16" fillId="37" borderId="0" xfId="1" applyFont="1" applyFill="1" applyAlignment="1">
      <alignment vertical="center"/>
    </xf>
    <xf numFmtId="0" fontId="10" fillId="37" borderId="0" xfId="1" quotePrefix="1" applyFont="1" applyFill="1" applyAlignment="1">
      <alignment horizontal="left" vertical="center"/>
    </xf>
    <xf numFmtId="0" fontId="2" fillId="4" borderId="135" xfId="3" applyFont="1" applyFill="1" applyBorder="1" applyAlignment="1">
      <alignment horizontal="center" vertical="center"/>
    </xf>
    <xf numFmtId="0" fontId="3" fillId="227" borderId="233" xfId="32" applyFont="1" applyFill="1" applyBorder="1" applyAlignment="1">
      <alignment horizontal="center" vertical="center"/>
    </xf>
    <xf numFmtId="0" fontId="71" fillId="5" borderId="0" xfId="47" applyFont="1" applyFill="1"/>
    <xf numFmtId="0" fontId="13" fillId="113" borderId="0" xfId="1" applyFont="1" applyFill="1" applyAlignment="1">
      <alignment horizontal="center" vertical="center"/>
    </xf>
    <xf numFmtId="0" fontId="81" fillId="5" borderId="0" xfId="1" applyFont="1" applyFill="1" applyAlignment="1">
      <alignment horizontal="right" vertical="center"/>
    </xf>
    <xf numFmtId="0" fontId="1" fillId="5" borderId="0" xfId="67" applyFill="1"/>
    <xf numFmtId="0" fontId="16" fillId="5" borderId="0" xfId="67" applyFont="1" applyFill="1"/>
    <xf numFmtId="0" fontId="16" fillId="5" borderId="0" xfId="47" applyFont="1" applyFill="1"/>
    <xf numFmtId="0" fontId="461" fillId="5" borderId="0" xfId="49" applyFont="1" applyFill="1" applyAlignment="1">
      <alignment vertical="center"/>
    </xf>
    <xf numFmtId="0" fontId="461" fillId="5" borderId="0" xfId="67" applyFont="1" applyFill="1" applyAlignment="1">
      <alignment vertical="center"/>
    </xf>
    <xf numFmtId="0" fontId="196" fillId="5" borderId="0" xfId="67" applyFont="1" applyFill="1"/>
    <xf numFmtId="0" fontId="31" fillId="5" borderId="0" xfId="67" applyFont="1" applyFill="1" applyAlignment="1">
      <alignment vertical="center"/>
    </xf>
    <xf numFmtId="0" fontId="85" fillId="5" borderId="0" xfId="67" applyFont="1" applyFill="1"/>
    <xf numFmtId="0" fontId="513" fillId="2" borderId="0" xfId="47" applyFont="1" applyFill="1" applyAlignment="1">
      <alignment horizontal="center" vertical="center"/>
    </xf>
    <xf numFmtId="0" fontId="513" fillId="2" borderId="0" xfId="49" applyFont="1" applyFill="1" applyAlignment="1">
      <alignment horizontal="center" vertical="center"/>
    </xf>
    <xf numFmtId="1" fontId="1" fillId="43" borderId="0" xfId="49" applyNumberFormat="1" applyFill="1" applyAlignment="1">
      <alignment horizontal="center"/>
    </xf>
    <xf numFmtId="0" fontId="69" fillId="3" borderId="0" xfId="1" applyFont="1" applyFill="1" applyAlignment="1" applyProtection="1">
      <alignment horizontal="center" vertical="center"/>
      <protection hidden="1"/>
    </xf>
    <xf numFmtId="0" fontId="8" fillId="228" borderId="0" xfId="1" applyFont="1" applyFill="1" applyAlignment="1" applyProtection="1">
      <alignment horizontal="center" vertical="center"/>
      <protection locked="0"/>
    </xf>
    <xf numFmtId="0" fontId="8" fillId="91" borderId="0" xfId="25" applyFont="1" applyFill="1" applyAlignment="1">
      <alignment horizontal="center" vertical="center" wrapText="1"/>
    </xf>
    <xf numFmtId="0" fontId="8" fillId="51" borderId="19" xfId="13" applyFont="1" applyFill="1" applyBorder="1" applyAlignment="1">
      <alignment horizontal="center" vertical="center"/>
    </xf>
    <xf numFmtId="0" fontId="8" fillId="182" borderId="0" xfId="1" applyFont="1" applyFill="1" applyAlignment="1">
      <alignment horizontal="center" vertical="center"/>
    </xf>
    <xf numFmtId="0" fontId="8" fillId="204" borderId="0" xfId="0" applyFont="1" applyFill="1" applyAlignment="1">
      <alignment horizontal="center"/>
    </xf>
    <xf numFmtId="0" fontId="42" fillId="46" borderId="19" xfId="1" applyFont="1" applyFill="1" applyBorder="1" applyAlignment="1">
      <alignment horizontal="center" vertical="center"/>
    </xf>
    <xf numFmtId="0" fontId="8" fillId="206" borderId="0" xfId="13" applyFont="1" applyFill="1" applyAlignment="1">
      <alignment horizontal="center" vertical="center"/>
    </xf>
    <xf numFmtId="0" fontId="8" fillId="229" borderId="0" xfId="25" applyFont="1" applyFill="1" applyAlignment="1">
      <alignment horizontal="center" vertical="center" wrapText="1"/>
    </xf>
    <xf numFmtId="0" fontId="8" fillId="230" borderId="19" xfId="1" applyFont="1" applyFill="1" applyBorder="1" applyAlignment="1" applyProtection="1">
      <alignment horizontal="center" vertical="center"/>
      <protection locked="0"/>
    </xf>
    <xf numFmtId="0" fontId="42" fillId="6" borderId="0" xfId="18" applyFont="1" applyFill="1" applyAlignment="1">
      <alignment horizontal="center" vertical="center"/>
    </xf>
    <xf numFmtId="0" fontId="8" fillId="231" borderId="0" xfId="18" applyFont="1" applyFill="1" applyAlignment="1">
      <alignment horizontal="center" vertical="center"/>
    </xf>
    <xf numFmtId="0" fontId="529" fillId="127" borderId="19" xfId="1" applyFont="1" applyFill="1" applyBorder="1" applyAlignment="1" applyProtection="1">
      <alignment horizontal="center" vertical="center"/>
      <protection hidden="1"/>
    </xf>
    <xf numFmtId="0" fontId="8" fillId="12" borderId="0" xfId="1" applyFont="1" applyFill="1" applyAlignment="1">
      <alignment horizontal="center" vertical="center"/>
    </xf>
    <xf numFmtId="0" fontId="8" fillId="19" borderId="0" xfId="1" applyFont="1" applyFill="1" applyAlignment="1" applyProtection="1">
      <alignment horizontal="center" vertical="center"/>
      <protection locked="0"/>
    </xf>
    <xf numFmtId="0" fontId="8" fillId="17" borderId="19" xfId="1" applyFont="1" applyFill="1" applyBorder="1" applyAlignment="1" applyProtection="1">
      <alignment horizontal="center" vertical="center"/>
      <protection locked="0"/>
    </xf>
    <xf numFmtId="0" fontId="8" fillId="92" borderId="0" xfId="25" applyFont="1" applyFill="1" applyAlignment="1">
      <alignment horizontal="center" vertical="center" wrapText="1"/>
    </xf>
    <xf numFmtId="0" fontId="42" fillId="3" borderId="0" xfId="18" applyFont="1" applyFill="1" applyAlignment="1">
      <alignment horizontal="center" vertical="center"/>
    </xf>
    <xf numFmtId="0" fontId="21" fillId="48" borderId="19" xfId="2" applyFont="1" applyFill="1" applyBorder="1" applyAlignment="1">
      <alignment horizontal="center" vertical="center"/>
    </xf>
    <xf numFmtId="180" fontId="3" fillId="63" borderId="0" xfId="1" applyNumberFormat="1" applyFont="1" applyFill="1" applyAlignment="1">
      <alignment horizontal="center" vertical="center"/>
    </xf>
    <xf numFmtId="0" fontId="42" fillId="43" borderId="0" xfId="7" applyFont="1" applyFill="1" applyAlignment="1">
      <alignment horizontal="center" vertical="center"/>
    </xf>
    <xf numFmtId="0" fontId="3" fillId="156" borderId="0" xfId="0" quotePrefix="1" applyFont="1" applyFill="1" applyAlignment="1">
      <alignment horizontal="right" vertical="center"/>
    </xf>
    <xf numFmtId="0" fontId="69" fillId="3" borderId="0" xfId="1" applyFont="1" applyFill="1" applyAlignment="1" applyProtection="1">
      <alignment horizontal="right" vertical="center"/>
      <protection hidden="1"/>
    </xf>
    <xf numFmtId="0" fontId="69" fillId="3" borderId="4" xfId="1" applyFont="1" applyFill="1" applyBorder="1" applyAlignment="1" applyProtection="1">
      <alignment horizontal="right" vertical="center"/>
      <protection hidden="1"/>
    </xf>
    <xf numFmtId="0" fontId="5" fillId="205" borderId="0" xfId="7" applyFont="1" applyFill="1" applyAlignment="1">
      <alignment horizontal="center" vertical="center"/>
    </xf>
    <xf numFmtId="0" fontId="23" fillId="230" borderId="0" xfId="1" applyFont="1" applyFill="1" applyAlignment="1" applyProtection="1">
      <alignment horizontal="left" vertical="center"/>
      <protection locked="0"/>
    </xf>
    <xf numFmtId="0" fontId="23" fillId="19" borderId="0" xfId="1" applyFont="1" applyFill="1" applyAlignment="1" applyProtection="1">
      <alignment horizontal="left" vertical="center"/>
      <protection locked="0"/>
    </xf>
    <xf numFmtId="0" fontId="69" fillId="3" borderId="0" xfId="1" applyFont="1" applyFill="1" applyAlignment="1" applyProtection="1">
      <alignment horizontal="center" vertical="center"/>
      <protection locked="0"/>
    </xf>
    <xf numFmtId="0" fontId="23" fillId="5" borderId="0" xfId="1" applyFont="1" applyFill="1" applyAlignment="1" applyProtection="1">
      <alignment horizontal="left" vertical="center"/>
      <protection locked="0"/>
    </xf>
    <xf numFmtId="0" fontId="530" fillId="2" borderId="4" xfId="1" applyFont="1" applyFill="1" applyBorder="1" applyAlignment="1" applyProtection="1">
      <alignment horizontal="center" vertical="center"/>
      <protection locked="0"/>
    </xf>
    <xf numFmtId="0" fontId="57" fillId="2" borderId="19" xfId="1" applyFont="1" applyFill="1" applyBorder="1" applyAlignment="1">
      <alignment horizontal="center" vertical="center"/>
    </xf>
    <xf numFmtId="0" fontId="0" fillId="232" borderId="0" xfId="0" applyFill="1" applyAlignment="1">
      <alignment vertical="center"/>
    </xf>
    <xf numFmtId="0" fontId="10" fillId="232" borderId="0" xfId="7" applyFont="1" applyFill="1" applyAlignment="1">
      <alignment horizontal="right" vertical="center"/>
    </xf>
    <xf numFmtId="0" fontId="41" fillId="232" borderId="19" xfId="20" applyFont="1" applyFill="1" applyBorder="1" applyAlignment="1">
      <alignment horizontal="right" vertical="center"/>
    </xf>
    <xf numFmtId="0" fontId="0" fillId="232" borderId="0" xfId="0" applyFill="1"/>
    <xf numFmtId="0" fontId="41" fillId="232" borderId="4" xfId="20" applyFont="1" applyFill="1" applyBorder="1" applyAlignment="1">
      <alignment horizontal="right" vertical="center"/>
    </xf>
    <xf numFmtId="0" fontId="69" fillId="3" borderId="403" xfId="1" applyFont="1" applyFill="1" applyBorder="1" applyAlignment="1">
      <alignment vertical="center"/>
    </xf>
    <xf numFmtId="0" fontId="69" fillId="3" borderId="0" xfId="1" applyFont="1" applyFill="1" applyAlignment="1" applyProtection="1">
      <alignment horizontal="left" vertical="center"/>
      <protection hidden="1"/>
    </xf>
    <xf numFmtId="0" fontId="5" fillId="201" borderId="100" xfId="7" applyFont="1" applyFill="1" applyBorder="1" applyAlignment="1">
      <alignment horizontal="center" vertical="center"/>
    </xf>
    <xf numFmtId="0" fontId="23" fillId="3" borderId="0" xfId="1" applyFont="1" applyFill="1" applyAlignment="1" applyProtection="1">
      <alignment horizontal="left" vertical="center"/>
      <protection hidden="1"/>
    </xf>
    <xf numFmtId="0" fontId="58" fillId="6" borderId="103" xfId="18" applyFont="1" applyFill="1" applyBorder="1" applyAlignment="1">
      <alignment horizontal="center" vertical="center"/>
    </xf>
    <xf numFmtId="0" fontId="5" fillId="233" borderId="0" xfId="7" applyFont="1" applyFill="1" applyAlignment="1">
      <alignment horizontal="center" vertical="center"/>
    </xf>
    <xf numFmtId="0" fontId="73" fillId="234" borderId="0" xfId="1" applyFont="1" applyFill="1" applyAlignment="1" applyProtection="1">
      <alignment horizontal="left" vertical="center"/>
      <protection locked="0"/>
    </xf>
    <xf numFmtId="0" fontId="31" fillId="15" borderId="404" xfId="13" applyFont="1" applyFill="1" applyBorder="1" applyAlignment="1">
      <alignment horizontal="center" vertical="center"/>
    </xf>
    <xf numFmtId="0" fontId="531" fillId="235" borderId="0" xfId="1" applyFont="1" applyFill="1" applyAlignment="1" applyProtection="1">
      <alignment horizontal="left" vertical="center"/>
      <protection locked="0"/>
    </xf>
    <xf numFmtId="0" fontId="73" fillId="236" borderId="0" xfId="1" applyFont="1" applyFill="1" applyAlignment="1" applyProtection="1">
      <alignment horizontal="left" vertical="center"/>
      <protection locked="0"/>
    </xf>
    <xf numFmtId="0" fontId="69" fillId="3" borderId="19" xfId="1" applyFont="1" applyFill="1" applyBorder="1" applyAlignment="1" applyProtection="1">
      <alignment vertical="center"/>
      <protection hidden="1"/>
    </xf>
    <xf numFmtId="0" fontId="23" fillId="3" borderId="19" xfId="1" applyFont="1" applyFill="1" applyBorder="1" applyAlignment="1" applyProtection="1">
      <alignment horizontal="left" vertical="center"/>
      <protection hidden="1"/>
    </xf>
    <xf numFmtId="0" fontId="5" fillId="233" borderId="52" xfId="7" applyFont="1" applyFill="1" applyBorder="1" applyAlignment="1">
      <alignment horizontal="center" vertical="center"/>
    </xf>
    <xf numFmtId="0" fontId="5" fillId="233" borderId="19" xfId="7" applyFont="1" applyFill="1" applyBorder="1" applyAlignment="1">
      <alignment horizontal="center" vertical="center"/>
    </xf>
    <xf numFmtId="0" fontId="531" fillId="235" borderId="52" xfId="1" applyFont="1" applyFill="1" applyBorder="1" applyAlignment="1" applyProtection="1">
      <alignment horizontal="left" vertical="center"/>
      <protection locked="0"/>
    </xf>
    <xf numFmtId="0" fontId="531" fillId="235" borderId="19" xfId="1" applyFont="1" applyFill="1" applyBorder="1" applyAlignment="1" applyProtection="1">
      <alignment horizontal="left" vertical="center"/>
      <protection locked="0"/>
    </xf>
    <xf numFmtId="0" fontId="472" fillId="5" borderId="0" xfId="0" applyFont="1" applyFill="1" applyAlignment="1">
      <alignment horizontal="center"/>
    </xf>
    <xf numFmtId="0" fontId="69" fillId="3" borderId="52" xfId="1" applyFont="1" applyFill="1" applyBorder="1" applyAlignment="1" applyProtection="1">
      <alignment horizontal="left" vertical="center"/>
      <protection hidden="1"/>
    </xf>
    <xf numFmtId="0" fontId="530" fillId="2" borderId="4" xfId="1" applyFont="1" applyFill="1" applyBorder="1" applyAlignment="1" applyProtection="1">
      <alignment horizontal="left" vertical="center"/>
      <protection locked="0"/>
    </xf>
    <xf numFmtId="0" fontId="471" fillId="5" borderId="0" xfId="1" applyFont="1" applyFill="1" applyAlignment="1" applyProtection="1">
      <alignment horizontal="left" vertical="center"/>
      <protection locked="0"/>
    </xf>
    <xf numFmtId="0" fontId="21" fillId="5" borderId="0" xfId="8" applyFont="1" applyFill="1" applyBorder="1" applyAlignment="1">
      <alignment vertical="center"/>
    </xf>
    <xf numFmtId="0" fontId="5" fillId="5" borderId="77" xfId="1" applyFont="1" applyFill="1" applyBorder="1" applyAlignment="1" applyProtection="1">
      <alignment horizontal="left" vertical="center"/>
      <protection locked="0"/>
    </xf>
    <xf numFmtId="0" fontId="39" fillId="5" borderId="7" xfId="1" applyFont="1" applyFill="1" applyBorder="1" applyAlignment="1" applyProtection="1">
      <alignment horizontal="right" vertical="center"/>
      <protection locked="0"/>
    </xf>
    <xf numFmtId="227" fontId="478" fillId="7" borderId="7" xfId="0" applyNumberFormat="1" applyFont="1" applyFill="1" applyBorder="1" applyAlignment="1">
      <alignment horizontal="left" vertical="center"/>
    </xf>
    <xf numFmtId="228" fontId="31" fillId="7" borderId="7" xfId="1" applyNumberFormat="1" applyFont="1" applyFill="1" applyBorder="1" applyAlignment="1" applyProtection="1">
      <alignment horizontal="left" vertical="center"/>
      <protection locked="0"/>
    </xf>
    <xf numFmtId="227" fontId="39" fillId="5" borderId="115" xfId="0" applyNumberFormat="1" applyFont="1" applyFill="1" applyBorder="1" applyAlignment="1">
      <alignment horizontal="left" vertical="center"/>
    </xf>
    <xf numFmtId="0" fontId="8" fillId="8" borderId="39" xfId="1" applyFont="1" applyFill="1" applyBorder="1" applyAlignment="1" applyProtection="1">
      <alignment horizontal="left" vertical="center"/>
      <protection locked="0"/>
    </xf>
    <xf numFmtId="0" fontId="39" fillId="5" borderId="42" xfId="1" applyFont="1" applyFill="1" applyBorder="1" applyAlignment="1" applyProtection="1">
      <alignment horizontal="left" vertical="center"/>
      <protection locked="0"/>
    </xf>
    <xf numFmtId="0" fontId="171" fillId="5" borderId="0" xfId="0" applyFont="1" applyFill="1" applyAlignment="1">
      <alignment horizontal="right" vertical="center"/>
    </xf>
    <xf numFmtId="0" fontId="530" fillId="2" borderId="19" xfId="1" applyFont="1" applyFill="1" applyBorder="1" applyAlignment="1" applyProtection="1">
      <alignment horizontal="center" vertical="center"/>
      <protection locked="0"/>
    </xf>
    <xf numFmtId="0" fontId="229" fillId="5" borderId="0" xfId="0" applyFont="1" applyFill="1" applyAlignment="1">
      <alignment horizontal="right" vertical="center"/>
    </xf>
    <xf numFmtId="0" fontId="476" fillId="12" borderId="405" xfId="1" applyFont="1" applyFill="1" applyBorder="1" applyAlignment="1" applyProtection="1">
      <alignment horizontal="center" vertical="center" wrapText="1"/>
      <protection hidden="1"/>
    </xf>
    <xf numFmtId="0" fontId="41" fillId="8" borderId="19" xfId="20" applyFont="1" applyFill="1" applyBorder="1" applyAlignment="1">
      <alignment horizontal="right" vertical="center"/>
    </xf>
    <xf numFmtId="0" fontId="255" fillId="203" borderId="19" xfId="0" applyFont="1" applyFill="1" applyBorder="1" applyAlignment="1">
      <alignment horizontal="center" vertical="center"/>
    </xf>
    <xf numFmtId="0" fontId="41" fillId="203" borderId="50" xfId="20" applyFont="1" applyFill="1" applyBorder="1" applyAlignment="1">
      <alignment horizontal="right" vertical="center"/>
    </xf>
    <xf numFmtId="0" fontId="15" fillId="5" borderId="0" xfId="8" applyFill="1" applyBorder="1"/>
    <xf numFmtId="0" fontId="209" fillId="24" borderId="4" xfId="1" applyFont="1" applyFill="1" applyBorder="1" applyAlignment="1" applyProtection="1">
      <alignment horizontal="center" vertical="center"/>
      <protection locked="0"/>
    </xf>
    <xf numFmtId="0" fontId="69" fillId="3" borderId="13" xfId="1" applyFont="1" applyFill="1" applyBorder="1" applyAlignment="1" applyProtection="1">
      <alignment horizontal="center" vertical="center"/>
      <protection hidden="1"/>
    </xf>
    <xf numFmtId="0" fontId="143" fillId="237" borderId="62" xfId="7" applyFont="1" applyFill="1" applyBorder="1" applyAlignment="1">
      <alignment horizontal="center" vertical="center"/>
    </xf>
    <xf numFmtId="0" fontId="69" fillId="38" borderId="195" xfId="1" applyFont="1" applyFill="1" applyBorder="1" applyAlignment="1" applyProtection="1">
      <alignment horizontal="center" vertical="center" textRotation="90"/>
      <protection locked="0"/>
    </xf>
    <xf numFmtId="0" fontId="21" fillId="21" borderId="57" xfId="0" applyFont="1" applyFill="1" applyBorder="1" applyAlignment="1">
      <alignment vertical="center"/>
    </xf>
    <xf numFmtId="0" fontId="13" fillId="51" borderId="57" xfId="1" applyFont="1" applyFill="1" applyBorder="1" applyAlignment="1">
      <alignment vertical="center"/>
    </xf>
    <xf numFmtId="0" fontId="70" fillId="51" borderId="57" xfId="1" applyFont="1" applyFill="1" applyBorder="1" applyAlignment="1">
      <alignment horizontal="right" vertical="center"/>
    </xf>
    <xf numFmtId="0" fontId="14" fillId="51" borderId="197" xfId="6" applyFont="1" applyFill="1" applyBorder="1" applyAlignment="1">
      <alignment horizontal="center" vertical="center"/>
    </xf>
    <xf numFmtId="0" fontId="12" fillId="46" borderId="0" xfId="1" applyFont="1" applyFill="1" applyAlignment="1">
      <alignment vertical="center"/>
    </xf>
    <xf numFmtId="0" fontId="0" fillId="133" borderId="0" xfId="0" applyFill="1" applyAlignment="1">
      <alignment vertical="center"/>
    </xf>
    <xf numFmtId="0" fontId="10" fillId="133" borderId="19" xfId="7" applyFont="1" applyFill="1" applyBorder="1" applyAlignment="1">
      <alignment horizontal="right" vertical="center"/>
    </xf>
    <xf numFmtId="0" fontId="0" fillId="133" borderId="0" xfId="0" applyFill="1"/>
    <xf numFmtId="0" fontId="10" fillId="133" borderId="50" xfId="7" applyFont="1" applyFill="1" applyBorder="1" applyAlignment="1">
      <alignment horizontal="right" vertical="center"/>
    </xf>
    <xf numFmtId="0" fontId="5" fillId="201" borderId="406" xfId="7" applyFont="1" applyFill="1" applyBorder="1" applyAlignment="1">
      <alignment horizontal="center" vertical="center"/>
    </xf>
    <xf numFmtId="0" fontId="3" fillId="51" borderId="197" xfId="6" applyFont="1" applyFill="1" applyBorder="1" applyAlignment="1">
      <alignment horizontal="center" vertical="center"/>
    </xf>
    <xf numFmtId="0" fontId="58" fillId="46" borderId="45" xfId="18" applyFont="1" applyFill="1" applyBorder="1" applyAlignment="1">
      <alignment horizontal="center" vertical="center"/>
    </xf>
    <xf numFmtId="0" fontId="58" fillId="46" borderId="47" xfId="18" applyFont="1" applyFill="1" applyBorder="1" applyAlignment="1">
      <alignment horizontal="center" vertical="center"/>
    </xf>
    <xf numFmtId="0" fontId="58" fillId="51" borderId="45" xfId="18" applyFont="1" applyFill="1" applyBorder="1" applyAlignment="1">
      <alignment horizontal="center" vertical="center"/>
    </xf>
    <xf numFmtId="0" fontId="58" fillId="51" borderId="47" xfId="18" applyFont="1" applyFill="1" applyBorder="1" applyAlignment="1">
      <alignment horizontal="center" vertical="center"/>
    </xf>
    <xf numFmtId="0" fontId="58" fillId="51" borderId="43" xfId="18" applyFont="1" applyFill="1" applyBorder="1" applyAlignment="1">
      <alignment horizontal="center" vertical="center"/>
    </xf>
    <xf numFmtId="0" fontId="8" fillId="32" borderId="45" xfId="1" applyFont="1" applyFill="1" applyBorder="1" applyAlignment="1" applyProtection="1">
      <alignment horizontal="center"/>
      <protection locked="0"/>
    </xf>
    <xf numFmtId="0" fontId="39" fillId="15" borderId="197" xfId="12" applyFont="1" applyFill="1" applyBorder="1" applyAlignment="1">
      <alignment horizontal="center" vertical="center"/>
    </xf>
    <xf numFmtId="0" fontId="14" fillId="51" borderId="52" xfId="6" applyFont="1" applyFill="1" applyBorder="1" applyAlignment="1">
      <alignment horizontal="center" vertical="center"/>
    </xf>
    <xf numFmtId="0" fontId="69" fillId="51" borderId="376" xfId="1" applyFont="1" applyFill="1" applyBorder="1" applyAlignment="1" applyProtection="1">
      <alignment horizontal="left" vertical="center"/>
      <protection hidden="1"/>
    </xf>
    <xf numFmtId="0" fontId="3" fillId="51" borderId="0" xfId="7" applyFont="1" applyFill="1" applyAlignment="1">
      <alignment horizontal="left" vertical="center"/>
    </xf>
    <xf numFmtId="0" fontId="3" fillId="51" borderId="0" xfId="1" applyFont="1" applyFill="1" applyAlignment="1">
      <alignment horizontal="center" vertical="center"/>
    </xf>
    <xf numFmtId="0" fontId="3" fillId="51" borderId="0" xfId="6" applyFont="1" applyFill="1" applyAlignment="1">
      <alignment horizontal="center" vertical="center"/>
    </xf>
    <xf numFmtId="0" fontId="23" fillId="51" borderId="0" xfId="1" applyFont="1" applyFill="1" applyAlignment="1">
      <alignment horizontal="center" vertical="center"/>
    </xf>
    <xf numFmtId="171" fontId="32" fillId="51" borderId="20" xfId="1" applyNumberFormat="1" applyFont="1" applyFill="1" applyBorder="1" applyAlignment="1">
      <alignment horizontal="center" vertical="center"/>
    </xf>
    <xf numFmtId="171" fontId="32" fillId="51" borderId="248" xfId="1" applyNumberFormat="1" applyFont="1" applyFill="1" applyBorder="1" applyAlignment="1">
      <alignment horizontal="center" vertical="center"/>
    </xf>
    <xf numFmtId="0" fontId="32" fillId="51" borderId="248" xfId="14" applyFont="1" applyFill="1" applyBorder="1" applyAlignment="1">
      <alignment horizontal="right" vertical="center"/>
    </xf>
    <xf numFmtId="0" fontId="32" fillId="51" borderId="262" xfId="14" applyFont="1" applyFill="1" applyBorder="1" applyAlignment="1">
      <alignment horizontal="right" vertical="center"/>
    </xf>
    <xf numFmtId="0" fontId="3" fillId="51" borderId="52" xfId="6" applyFont="1" applyFill="1" applyBorder="1" applyAlignment="1">
      <alignment horizontal="center" vertical="center"/>
    </xf>
    <xf numFmtId="0" fontId="6" fillId="51" borderId="0" xfId="2" applyFont="1" applyFill="1" applyAlignment="1">
      <alignment horizontal="center" vertical="center"/>
    </xf>
    <xf numFmtId="0" fontId="6" fillId="46" borderId="0" xfId="2" applyFont="1" applyFill="1" applyAlignment="1">
      <alignment horizontal="center" vertical="center"/>
    </xf>
    <xf numFmtId="0" fontId="6" fillId="51" borderId="19" xfId="2" applyFont="1" applyFill="1" applyBorder="1" applyAlignment="1">
      <alignment horizontal="center" vertical="center"/>
    </xf>
    <xf numFmtId="0" fontId="81" fillId="51" borderId="13" xfId="1" applyFont="1" applyFill="1" applyBorder="1" applyAlignment="1">
      <alignment vertical="center"/>
    </xf>
    <xf numFmtId="0" fontId="13" fillId="51" borderId="13" xfId="1" applyFont="1" applyFill="1" applyBorder="1" applyAlignment="1">
      <alignment vertical="center"/>
    </xf>
    <xf numFmtId="0" fontId="70" fillId="51" borderId="13" xfId="1" applyFont="1" applyFill="1" applyBorder="1" applyAlignment="1">
      <alignment horizontal="right" vertical="center"/>
    </xf>
    <xf numFmtId="0" fontId="16" fillId="51" borderId="13" xfId="1" applyFont="1" applyFill="1" applyBorder="1" applyAlignment="1">
      <alignment horizontal="right" vertical="center"/>
    </xf>
    <xf numFmtId="0" fontId="14" fillId="51" borderId="9" xfId="6" applyFont="1" applyFill="1" applyBorder="1" applyAlignment="1">
      <alignment horizontal="center" vertical="center"/>
    </xf>
    <xf numFmtId="0" fontId="58" fillId="239" borderId="45" xfId="18" applyFont="1" applyFill="1" applyBorder="1" applyAlignment="1">
      <alignment horizontal="center" vertical="center"/>
    </xf>
    <xf numFmtId="0" fontId="38" fillId="51" borderId="0" xfId="1" applyFont="1" applyFill="1" applyAlignment="1" applyProtection="1">
      <alignment horizontal="center" vertical="center"/>
      <protection locked="0"/>
    </xf>
    <xf numFmtId="0" fontId="23" fillId="51" borderId="0" xfId="1" applyFont="1" applyFill="1" applyAlignment="1" applyProtection="1">
      <alignment horizontal="left" vertical="center"/>
      <protection hidden="1"/>
    </xf>
    <xf numFmtId="0" fontId="5" fillId="51" borderId="0" xfId="1" applyFont="1" applyFill="1" applyAlignment="1" applyProtection="1">
      <alignment horizontal="center" vertical="center"/>
      <protection locked="0"/>
    </xf>
    <xf numFmtId="0" fontId="31" fillId="15" borderId="407" xfId="13" applyFont="1" applyFill="1" applyBorder="1" applyAlignment="1">
      <alignment horizontal="center" vertical="center"/>
    </xf>
    <xf numFmtId="0" fontId="23" fillId="51" borderId="0" xfId="1" applyFont="1" applyFill="1" applyAlignment="1" applyProtection="1">
      <alignment horizontal="center" vertical="center"/>
      <protection locked="0"/>
    </xf>
    <xf numFmtId="0" fontId="2" fillId="238" borderId="9" xfId="3" applyFont="1" applyFill="1" applyBorder="1" applyAlignment="1">
      <alignment horizontal="center" vertical="center"/>
    </xf>
    <xf numFmtId="0" fontId="69" fillId="6" borderId="234" xfId="1" applyFont="1" applyFill="1" applyBorder="1" applyAlignment="1" applyProtection="1">
      <alignment horizontal="left" vertical="center"/>
      <protection hidden="1"/>
    </xf>
    <xf numFmtId="0" fontId="6" fillId="51" borderId="4" xfId="2" applyFont="1" applyFill="1" applyBorder="1" applyAlignment="1">
      <alignment horizontal="center" vertical="center"/>
    </xf>
    <xf numFmtId="0" fontId="6" fillId="239" borderId="0" xfId="2" applyFont="1" applyFill="1" applyAlignment="1">
      <alignment horizontal="center" vertical="center"/>
    </xf>
    <xf numFmtId="0" fontId="2" fillId="238" borderId="3" xfId="3" applyFont="1" applyFill="1" applyBorder="1" applyAlignment="1">
      <alignment horizontal="center" vertical="center"/>
    </xf>
    <xf numFmtId="0" fontId="486" fillId="5" borderId="0" xfId="1" applyFont="1" applyFill="1" applyAlignment="1" applyProtection="1">
      <alignment horizontal="left" vertical="center"/>
      <protection locked="0"/>
    </xf>
    <xf numFmtId="0" fontId="486" fillId="236" borderId="0" xfId="1" applyFont="1" applyFill="1" applyAlignment="1" applyProtection="1">
      <alignment horizontal="left" vertical="center"/>
      <protection locked="0"/>
    </xf>
    <xf numFmtId="0" fontId="23" fillId="236" borderId="0" xfId="1" applyFont="1" applyFill="1" applyAlignment="1" applyProtection="1">
      <alignment horizontal="left" vertical="center"/>
      <protection locked="0"/>
    </xf>
    <xf numFmtId="0" fontId="69" fillId="51" borderId="0" xfId="1" applyFont="1" applyFill="1" applyAlignment="1" applyProtection="1">
      <alignment horizontal="center" vertical="center"/>
      <protection locked="0"/>
    </xf>
    <xf numFmtId="0" fontId="73" fillId="240" borderId="0" xfId="1" applyFont="1" applyFill="1" applyAlignment="1" applyProtection="1">
      <alignment horizontal="left" vertical="center"/>
      <protection locked="0"/>
    </xf>
    <xf numFmtId="0" fontId="30" fillId="19" borderId="0" xfId="1" applyFont="1" applyFill="1" applyAlignment="1" applyProtection="1">
      <alignment horizontal="right" vertical="center"/>
      <protection locked="0"/>
    </xf>
    <xf numFmtId="0" fontId="532" fillId="2" borderId="4" xfId="1" applyFont="1" applyFill="1" applyBorder="1" applyAlignment="1" applyProtection="1">
      <alignment horizontal="center" vertical="center"/>
      <protection locked="0"/>
    </xf>
    <xf numFmtId="0" fontId="533" fillId="30" borderId="0" xfId="1" applyFont="1" applyFill="1" applyAlignment="1" applyProtection="1">
      <alignment horizontal="left" vertical="center"/>
      <protection locked="0"/>
    </xf>
    <xf numFmtId="0" fontId="176" fillId="5" borderId="0" xfId="1" applyFont="1" applyFill="1" applyAlignment="1" applyProtection="1">
      <alignment horizontal="right" vertical="center"/>
      <protection locked="0"/>
    </xf>
    <xf numFmtId="0" fontId="534" fillId="5" borderId="0" xfId="1" applyFont="1" applyFill="1" applyAlignment="1" applyProtection="1">
      <alignment horizontal="left" vertical="center"/>
      <protection locked="0"/>
    </xf>
    <xf numFmtId="0" fontId="531" fillId="19" borderId="0" xfId="1" applyFont="1" applyFill="1" applyAlignment="1" applyProtection="1">
      <alignment horizontal="right" vertical="center"/>
      <protection locked="0"/>
    </xf>
    <xf numFmtId="0" fontId="531" fillId="5" borderId="0" xfId="1" applyFont="1" applyFill="1" applyAlignment="1" applyProtection="1">
      <alignment horizontal="left" vertical="center"/>
      <protection locked="0"/>
    </xf>
    <xf numFmtId="0" fontId="531" fillId="241" borderId="0" xfId="1" applyFont="1" applyFill="1" applyAlignment="1" applyProtection="1">
      <alignment horizontal="left" vertical="center"/>
      <protection locked="0"/>
    </xf>
    <xf numFmtId="0" fontId="143" fillId="51" borderId="0" xfId="1" applyFont="1" applyFill="1" applyAlignment="1" applyProtection="1">
      <alignment horizontal="center" vertical="center"/>
      <protection locked="0"/>
    </xf>
    <xf numFmtId="0" fontId="5" fillId="21" borderId="4" xfId="1" applyFont="1" applyFill="1" applyBorder="1" applyAlignment="1" applyProtection="1">
      <alignment horizontal="center" vertical="center"/>
      <protection hidden="1"/>
    </xf>
    <xf numFmtId="0" fontId="535" fillId="51" borderId="14" xfId="1" applyFont="1" applyFill="1" applyBorder="1" applyAlignment="1" applyProtection="1">
      <alignment horizontal="right" vertical="center"/>
      <protection hidden="1"/>
    </xf>
    <xf numFmtId="0" fontId="23" fillId="51" borderId="13" xfId="1" applyFont="1" applyFill="1" applyBorder="1" applyAlignment="1" applyProtection="1">
      <alignment horizontal="right" vertical="center"/>
      <protection hidden="1"/>
    </xf>
    <xf numFmtId="0" fontId="23" fillId="51" borderId="13" xfId="1" applyFont="1" applyFill="1" applyBorder="1" applyAlignment="1" applyProtection="1">
      <alignment horizontal="left" vertical="center"/>
      <protection hidden="1"/>
    </xf>
    <xf numFmtId="0" fontId="32" fillId="2" borderId="13" xfId="13" applyFont="1" applyFill="1" applyBorder="1" applyAlignment="1">
      <alignment horizontal="center" vertical="center"/>
    </xf>
    <xf numFmtId="0" fontId="23" fillId="51" borderId="13" xfId="1" applyFont="1" applyFill="1" applyBorder="1" applyAlignment="1" applyProtection="1">
      <alignment vertical="center"/>
      <protection hidden="1"/>
    </xf>
    <xf numFmtId="0" fontId="38" fillId="51" borderId="13" xfId="1" applyFont="1" applyFill="1" applyBorder="1" applyAlignment="1" applyProtection="1">
      <alignment horizontal="center" vertical="center"/>
      <protection locked="0"/>
    </xf>
    <xf numFmtId="0" fontId="5" fillId="34" borderId="408" xfId="7" applyFont="1" applyFill="1" applyBorder="1" applyAlignment="1">
      <alignment horizontal="center" vertical="center"/>
    </xf>
    <xf numFmtId="0" fontId="5" fillId="34" borderId="409" xfId="7" applyFont="1" applyFill="1" applyBorder="1" applyAlignment="1">
      <alignment horizontal="center" vertical="center"/>
    </xf>
    <xf numFmtId="0" fontId="5" fillId="201" borderId="409" xfId="7" applyFont="1" applyFill="1" applyBorder="1" applyAlignment="1">
      <alignment horizontal="center" vertical="center"/>
    </xf>
    <xf numFmtId="0" fontId="5" fillId="201" borderId="410" xfId="7" applyFont="1" applyFill="1" applyBorder="1" applyAlignment="1">
      <alignment horizontal="center" vertical="center"/>
    </xf>
    <xf numFmtId="0" fontId="3" fillId="51" borderId="365" xfId="6" applyFont="1" applyFill="1" applyBorder="1" applyAlignment="1">
      <alignment horizontal="center" vertical="center"/>
    </xf>
    <xf numFmtId="0" fontId="70" fillId="51" borderId="136" xfId="7" applyFont="1" applyFill="1" applyBorder="1" applyAlignment="1">
      <alignment horizontal="center" vertical="center" wrapText="1"/>
    </xf>
    <xf numFmtId="0" fontId="72" fillId="51" borderId="57" xfId="1" applyFont="1" applyFill="1" applyBorder="1" applyAlignment="1">
      <alignment horizontal="right" vertical="center"/>
    </xf>
    <xf numFmtId="0" fontId="31" fillId="19" borderId="16" xfId="1" applyFont="1" applyFill="1" applyBorder="1" applyAlignment="1" applyProtection="1">
      <alignment horizontal="center" vertical="center"/>
      <protection hidden="1"/>
    </xf>
    <xf numFmtId="0" fontId="5" fillId="0" borderId="0" xfId="47" applyFont="1" applyAlignment="1">
      <alignment horizontal="center" vertical="center"/>
    </xf>
    <xf numFmtId="0" fontId="8" fillId="0" borderId="0" xfId="47" applyFont="1" applyAlignment="1">
      <alignment horizontal="center" vertical="center"/>
    </xf>
    <xf numFmtId="0" fontId="2" fillId="3" borderId="411" xfId="1" applyFont="1" applyFill="1" applyBorder="1" applyAlignment="1" applyProtection="1">
      <alignment vertical="center"/>
      <protection hidden="1"/>
    </xf>
    <xf numFmtId="0" fontId="87" fillId="5" borderId="411" xfId="1" applyFont="1" applyFill="1" applyBorder="1" applyAlignment="1">
      <alignment horizontal="left" vertical="center"/>
    </xf>
    <xf numFmtId="0" fontId="32" fillId="0" borderId="0" xfId="1" applyFont="1" applyAlignment="1">
      <alignment horizontal="right" vertical="center"/>
    </xf>
    <xf numFmtId="0" fontId="32" fillId="5" borderId="0" xfId="2" applyFont="1" applyFill="1" applyAlignment="1">
      <alignment horizontal="center" vertical="center"/>
    </xf>
    <xf numFmtId="0" fontId="21" fillId="5" borderId="0" xfId="32" applyFont="1" applyFill="1" applyAlignment="1">
      <alignment horizontal="center" vertical="center"/>
    </xf>
    <xf numFmtId="0" fontId="29" fillId="5" borderId="0" xfId="1" applyFont="1" applyFill="1" applyAlignment="1">
      <alignment horizontal="right" vertical="center"/>
    </xf>
    <xf numFmtId="0" fontId="21" fillId="5" borderId="0" xfId="2" applyFont="1" applyFill="1" applyAlignment="1">
      <alignment horizontal="center" vertical="center"/>
    </xf>
    <xf numFmtId="0" fontId="21" fillId="5" borderId="0" xfId="47" applyFont="1" applyFill="1" applyAlignment="1">
      <alignment vertical="center"/>
    </xf>
    <xf numFmtId="0" fontId="8" fillId="5" borderId="64" xfId="0" applyFont="1" applyFill="1" applyBorder="1"/>
    <xf numFmtId="0" fontId="8" fillId="5" borderId="60" xfId="0" applyFont="1" applyFill="1" applyBorder="1"/>
    <xf numFmtId="0" fontId="8" fillId="0" borderId="60" xfId="0" applyFont="1" applyBorder="1"/>
    <xf numFmtId="0" fontId="21" fillId="5" borderId="60" xfId="0" applyFont="1" applyFill="1" applyBorder="1" applyAlignment="1">
      <alignment vertical="center"/>
    </xf>
    <xf numFmtId="0" fontId="50" fillId="5" borderId="60" xfId="1" applyFont="1" applyFill="1" applyBorder="1" applyAlignment="1" applyProtection="1">
      <alignment horizontal="left" vertical="center"/>
      <protection hidden="1"/>
    </xf>
    <xf numFmtId="226" fontId="23" fillId="8" borderId="0" xfId="21" applyNumberFormat="1" applyFont="1" applyFill="1" applyAlignment="1">
      <alignment horizontal="left" vertical="center"/>
    </xf>
    <xf numFmtId="1" fontId="23" fillId="8" borderId="0" xfId="21" applyNumberFormat="1" applyFont="1" applyFill="1" applyAlignment="1">
      <alignment horizontal="right" vertical="center"/>
    </xf>
    <xf numFmtId="1" fontId="23" fillId="5" borderId="0" xfId="21" applyNumberFormat="1" applyFont="1" applyFill="1" applyAlignment="1">
      <alignment horizontal="right" vertical="center"/>
    </xf>
    <xf numFmtId="0" fontId="69" fillId="45" borderId="0" xfId="0" applyFont="1" applyFill="1" applyAlignment="1">
      <alignment horizontal="right" vertical="center"/>
    </xf>
    <xf numFmtId="0" fontId="3" fillId="45" borderId="0" xfId="0" applyFont="1" applyFill="1" applyAlignment="1">
      <alignment vertical="center"/>
    </xf>
    <xf numFmtId="0" fontId="28" fillId="5" borderId="0" xfId="0" applyFont="1" applyFill="1" applyAlignment="1">
      <alignment vertical="center" wrapText="1"/>
    </xf>
    <xf numFmtId="0" fontId="23" fillId="8" borderId="0" xfId="1" applyFont="1" applyFill="1" applyAlignment="1" applyProtection="1">
      <alignment horizontal="right" vertical="center"/>
      <protection hidden="1"/>
    </xf>
    <xf numFmtId="0" fontId="28" fillId="5" borderId="0" xfId="0" applyFont="1" applyFill="1" applyAlignment="1">
      <alignment horizontal="right" vertical="center"/>
    </xf>
    <xf numFmtId="0" fontId="5" fillId="12" borderId="0" xfId="1" applyFont="1" applyFill="1" applyAlignment="1">
      <alignment horizontal="center" vertical="center"/>
    </xf>
    <xf numFmtId="0" fontId="32" fillId="12" borderId="57" xfId="18" applyFont="1" applyFill="1" applyBorder="1" applyAlignment="1">
      <alignment horizontal="center" vertical="center"/>
    </xf>
    <xf numFmtId="0" fontId="13" fillId="63" borderId="412" xfId="7" applyFont="1" applyFill="1" applyBorder="1" applyAlignment="1">
      <alignment horizontal="centerContinuous" vertical="center"/>
    </xf>
    <xf numFmtId="165" fontId="23" fillId="8" borderId="413" xfId="1" applyNumberFormat="1" applyFont="1" applyFill="1" applyBorder="1" applyAlignment="1">
      <alignment horizontal="center" vertical="center"/>
    </xf>
    <xf numFmtId="0" fontId="1" fillId="5" borderId="4" xfId="7" applyFill="1" applyBorder="1" applyAlignment="1">
      <alignment horizontal="right" vertical="center"/>
    </xf>
    <xf numFmtId="227" fontId="39" fillId="5" borderId="413" xfId="0" applyNumberFormat="1" applyFont="1" applyFill="1" applyBorder="1" applyAlignment="1">
      <alignment horizontal="left" vertical="center"/>
    </xf>
    <xf numFmtId="165" fontId="27" fillId="12" borderId="411" xfId="1" applyNumberFormat="1" applyFont="1" applyFill="1" applyBorder="1" applyAlignment="1">
      <alignment horizontal="center" vertical="center"/>
    </xf>
    <xf numFmtId="0" fontId="6" fillId="3" borderId="13" xfId="1" applyFont="1" applyFill="1" applyBorder="1" applyAlignment="1" applyProtection="1">
      <alignment horizontal="center" vertical="center"/>
      <protection locked="0"/>
    </xf>
    <xf numFmtId="0" fontId="69" fillId="3" borderId="13" xfId="1" applyFont="1" applyFill="1" applyBorder="1" applyAlignment="1" applyProtection="1">
      <alignment vertical="center"/>
      <protection hidden="1"/>
    </xf>
    <xf numFmtId="0" fontId="535" fillId="2" borderId="13" xfId="13" applyFont="1" applyFill="1" applyBorder="1" applyAlignment="1">
      <alignment horizontal="center" vertical="center"/>
    </xf>
    <xf numFmtId="0" fontId="69" fillId="3" borderId="13" xfId="1" applyFont="1" applyFill="1" applyBorder="1" applyAlignment="1" applyProtection="1">
      <alignment horizontal="left" vertical="center"/>
      <protection hidden="1"/>
    </xf>
    <xf numFmtId="0" fontId="69" fillId="3" borderId="13" xfId="1" applyFont="1" applyFill="1" applyBorder="1" applyAlignment="1" applyProtection="1">
      <alignment horizontal="right" vertical="center"/>
      <protection hidden="1"/>
    </xf>
    <xf numFmtId="0" fontId="69" fillId="3" borderId="13" xfId="13" applyFont="1" applyFill="1" applyBorder="1" applyAlignment="1">
      <alignment vertical="center"/>
    </xf>
    <xf numFmtId="0" fontId="23" fillId="19" borderId="0" xfId="1" applyFont="1" applyFill="1" applyAlignment="1" applyProtection="1">
      <alignment horizontal="right" vertical="center"/>
      <protection locked="0"/>
    </xf>
    <xf numFmtId="0" fontId="10" fillId="5" borderId="414" xfId="1" applyFont="1" applyFill="1" applyBorder="1" applyAlignment="1" applyProtection="1">
      <alignment horizontal="left" vertical="center"/>
      <protection hidden="1"/>
    </xf>
    <xf numFmtId="0" fontId="23" fillId="240" borderId="0" xfId="1" applyFont="1" applyFill="1" applyAlignment="1" applyProtection="1">
      <alignment horizontal="left" vertical="center"/>
      <protection locked="0"/>
    </xf>
    <xf numFmtId="0" fontId="209" fillId="15" borderId="0" xfId="7" applyFont="1" applyFill="1"/>
    <xf numFmtId="0" fontId="23" fillId="0" borderId="0" xfId="1" applyFont="1" applyAlignment="1" applyProtection="1">
      <alignment horizontal="left" vertical="center"/>
      <protection hidden="1"/>
    </xf>
    <xf numFmtId="0" fontId="476" fillId="12" borderId="119" xfId="1" applyFont="1" applyFill="1" applyBorder="1" applyAlignment="1" applyProtection="1">
      <alignment horizontal="center" vertical="center" wrapText="1"/>
      <protection hidden="1"/>
    </xf>
    <xf numFmtId="0" fontId="70" fillId="46" borderId="120" xfId="7" applyFont="1" applyFill="1" applyBorder="1" applyAlignment="1">
      <alignment horizontal="center" vertical="center" wrapText="1"/>
    </xf>
    <xf numFmtId="0" fontId="21" fillId="8" borderId="52" xfId="3" applyFont="1" applyFill="1" applyBorder="1" applyAlignment="1">
      <alignment horizontal="right" vertical="center"/>
    </xf>
    <xf numFmtId="0" fontId="38" fillId="5" borderId="52" xfId="20" applyFont="1" applyFill="1" applyBorder="1" applyAlignment="1">
      <alignment horizontal="left" vertical="center"/>
    </xf>
    <xf numFmtId="0" fontId="196" fillId="5" borderId="52" xfId="0" applyFont="1" applyFill="1" applyBorder="1" applyAlignment="1">
      <alignment vertical="center"/>
    </xf>
    <xf numFmtId="0" fontId="23" fillId="5" borderId="52" xfId="20" applyFont="1" applyFill="1" applyBorder="1" applyAlignment="1">
      <alignment vertical="center"/>
    </xf>
    <xf numFmtId="0" fontId="58" fillId="46" borderId="103" xfId="18" applyFont="1" applyFill="1" applyBorder="1" applyAlignment="1">
      <alignment horizontal="center" vertical="center"/>
    </xf>
    <xf numFmtId="0" fontId="143" fillId="51" borderId="0" xfId="1" applyFont="1" applyFill="1" applyAlignment="1" applyProtection="1">
      <alignment vertical="center"/>
      <protection hidden="1"/>
    </xf>
    <xf numFmtId="0" fontId="143" fillId="51" borderId="19" xfId="1" applyFont="1" applyFill="1" applyBorder="1" applyAlignment="1" applyProtection="1">
      <alignment horizontal="right" vertical="center"/>
      <protection hidden="1"/>
    </xf>
    <xf numFmtId="0" fontId="23" fillId="51" borderId="19" xfId="1" applyFont="1" applyFill="1" applyBorder="1" applyAlignment="1" applyProtection="1">
      <alignment horizontal="left" vertical="center"/>
      <protection hidden="1"/>
    </xf>
    <xf numFmtId="0" fontId="536" fillId="242" borderId="0" xfId="7" applyFont="1" applyFill="1" applyAlignment="1">
      <alignment horizontal="center" vertical="center"/>
    </xf>
    <xf numFmtId="0" fontId="31" fillId="15" borderId="415" xfId="13" applyFont="1" applyFill="1" applyBorder="1" applyAlignment="1">
      <alignment horizontal="center" vertical="center"/>
    </xf>
    <xf numFmtId="0" fontId="537" fillId="5" borderId="52" xfId="1" applyFont="1" applyFill="1" applyBorder="1" applyAlignment="1" applyProtection="1">
      <alignment horizontal="left" vertical="center"/>
      <protection locked="0"/>
    </xf>
    <xf numFmtId="1" fontId="8" fillId="236" borderId="0" xfId="1" applyNumberFormat="1" applyFont="1" applyFill="1" applyAlignment="1" applyProtection="1">
      <alignment horizontal="center" vertical="center"/>
      <protection locked="0"/>
    </xf>
    <xf numFmtId="0" fontId="538" fillId="5" borderId="0" xfId="1" applyFont="1" applyFill="1" applyAlignment="1" applyProtection="1">
      <alignment horizontal="right" vertical="center"/>
      <protection locked="0"/>
    </xf>
    <xf numFmtId="0" fontId="8" fillId="243" borderId="416" xfId="1" applyFont="1" applyFill="1" applyBorder="1" applyAlignment="1" applyProtection="1">
      <alignment horizontal="center" vertical="center"/>
      <protection locked="0"/>
    </xf>
    <xf numFmtId="0" fontId="8" fillId="243" borderId="19" xfId="1" applyFont="1" applyFill="1" applyBorder="1" applyAlignment="1" applyProtection="1">
      <alignment horizontal="center" vertical="center"/>
      <protection locked="0"/>
    </xf>
    <xf numFmtId="0" fontId="537" fillId="5" borderId="0" xfId="1" applyFont="1" applyFill="1" applyAlignment="1" applyProtection="1">
      <alignment horizontal="left" vertical="center"/>
      <protection locked="0"/>
    </xf>
    <xf numFmtId="0" fontId="531" fillId="5" borderId="52" xfId="1" applyFont="1" applyFill="1" applyBorder="1" applyAlignment="1" applyProtection="1">
      <alignment horizontal="left" vertical="center"/>
      <protection locked="0"/>
    </xf>
    <xf numFmtId="0" fontId="73" fillId="5" borderId="0" xfId="1" applyFont="1" applyFill="1" applyAlignment="1" applyProtection="1">
      <alignment horizontal="left" vertical="center"/>
      <protection locked="0"/>
    </xf>
    <xf numFmtId="0" fontId="69" fillId="5" borderId="0" xfId="1" applyFont="1" applyFill="1" applyAlignment="1" applyProtection="1">
      <alignment horizontal="center" vertical="center"/>
      <protection locked="0"/>
    </xf>
    <xf numFmtId="0" fontId="531" fillId="5" borderId="19" xfId="1" applyFont="1" applyFill="1" applyBorder="1" applyAlignment="1" applyProtection="1">
      <alignment horizontal="left" vertical="center"/>
      <protection locked="0"/>
    </xf>
    <xf numFmtId="0" fontId="32" fillId="242" borderId="52" xfId="7" applyFont="1" applyFill="1" applyBorder="1" applyAlignment="1">
      <alignment horizontal="left" vertical="center"/>
    </xf>
    <xf numFmtId="0" fontId="32" fillId="244" borderId="0" xfId="7" applyFont="1" applyFill="1" applyAlignment="1">
      <alignment horizontal="left" vertical="center"/>
    </xf>
    <xf numFmtId="0" fontId="2" fillId="51" borderId="52" xfId="1" applyFont="1" applyFill="1" applyBorder="1" applyAlignment="1" applyProtection="1">
      <alignment horizontal="left" vertical="center"/>
      <protection hidden="1"/>
    </xf>
    <xf numFmtId="0" fontId="2" fillId="51" borderId="0" xfId="1" applyFont="1" applyFill="1" applyAlignment="1" applyProtection="1">
      <alignment horizontal="left" vertical="center"/>
      <protection hidden="1"/>
    </xf>
    <xf numFmtId="0" fontId="2" fillId="51" borderId="19" xfId="1" applyFont="1" applyFill="1" applyBorder="1" applyAlignment="1" applyProtection="1">
      <alignment horizontal="left" vertical="center"/>
      <protection hidden="1"/>
    </xf>
    <xf numFmtId="0" fontId="23" fillId="51" borderId="52" xfId="1" applyFont="1" applyFill="1" applyBorder="1" applyAlignment="1" applyProtection="1">
      <alignment horizontal="left" vertical="center"/>
      <protection hidden="1"/>
    </xf>
    <xf numFmtId="0" fontId="539" fillId="5" borderId="0" xfId="1" applyFont="1" applyFill="1" applyAlignment="1" applyProtection="1">
      <alignment horizontal="left" vertical="center"/>
      <protection hidden="1"/>
    </xf>
    <xf numFmtId="0" fontId="539" fillId="5" borderId="0" xfId="1" applyFont="1" applyFill="1" applyAlignment="1" applyProtection="1">
      <alignment vertical="center"/>
      <protection hidden="1"/>
    </xf>
    <xf numFmtId="0" fontId="539" fillId="5" borderId="0" xfId="22" applyFont="1" applyFill="1" applyAlignment="1">
      <alignment horizontal="left" vertical="center"/>
    </xf>
    <xf numFmtId="0" fontId="287" fillId="5" borderId="0" xfId="28" applyFont="1" applyFill="1" applyAlignment="1">
      <alignment horizontal="left" vertical="center"/>
    </xf>
    <xf numFmtId="0" fontId="74" fillId="245" borderId="52" xfId="0" applyFont="1" applyFill="1" applyBorder="1"/>
    <xf numFmtId="0" fontId="74" fillId="245" borderId="0" xfId="0" applyFont="1" applyFill="1"/>
    <xf numFmtId="0" fontId="74" fillId="245" borderId="19" xfId="0" applyFont="1" applyFill="1" applyBorder="1"/>
    <xf numFmtId="0" fontId="23" fillId="17" borderId="0" xfId="1" applyFont="1" applyFill="1" applyAlignment="1">
      <alignment horizontal="left" vertical="center"/>
    </xf>
    <xf numFmtId="0" fontId="23" fillId="17" borderId="0" xfId="1" applyFont="1" applyFill="1" applyAlignment="1">
      <alignment horizontal="right" vertical="center"/>
    </xf>
    <xf numFmtId="0" fontId="23" fillId="17" borderId="19" xfId="1" applyFont="1" applyFill="1" applyBorder="1" applyAlignment="1">
      <alignment horizontal="center" vertical="center" wrapText="1"/>
    </xf>
    <xf numFmtId="0" fontId="5" fillId="246" borderId="0" xfId="7" applyFont="1" applyFill="1" applyAlignment="1">
      <alignment horizontal="right"/>
    </xf>
    <xf numFmtId="0" fontId="531" fillId="5" borderId="404" xfId="1" applyFont="1" applyFill="1" applyBorder="1" applyAlignment="1" applyProtection="1">
      <alignment horizontal="left" vertical="center"/>
      <protection locked="0"/>
    </xf>
    <xf numFmtId="1" fontId="8" fillId="163" borderId="0" xfId="1" applyNumberFormat="1" applyFont="1" applyFill="1" applyAlignment="1" applyProtection="1">
      <alignment horizontal="center" vertical="center"/>
      <protection locked="0"/>
    </xf>
    <xf numFmtId="0" fontId="171" fillId="5" borderId="0" xfId="0" applyFont="1" applyFill="1" applyAlignment="1">
      <alignment horizontal="center"/>
    </xf>
    <xf numFmtId="0" fontId="209" fillId="5" borderId="19" xfId="1" applyFont="1" applyFill="1" applyBorder="1" applyAlignment="1" applyProtection="1">
      <alignment horizontal="left" vertical="center"/>
      <protection locked="0"/>
    </xf>
    <xf numFmtId="0" fontId="8" fillId="5" borderId="0" xfId="1" applyFont="1" applyFill="1" applyAlignment="1" applyProtection="1">
      <alignment vertical="center" wrapText="1"/>
      <protection locked="0"/>
    </xf>
    <xf numFmtId="0" fontId="209" fillId="5" borderId="0" xfId="1" applyFont="1" applyFill="1" applyAlignment="1" applyProtection="1">
      <alignment horizontal="left" vertical="center"/>
      <protection locked="0"/>
    </xf>
    <xf numFmtId="0" fontId="37" fillId="5" borderId="0" xfId="1" applyFont="1" applyFill="1" applyAlignment="1" applyProtection="1">
      <alignment horizontal="left" vertical="center"/>
      <protection locked="0"/>
    </xf>
    <xf numFmtId="0" fontId="39" fillId="15" borderId="52" xfId="12" applyFont="1" applyFill="1" applyBorder="1" applyAlignment="1">
      <alignment vertical="center" textRotation="90"/>
    </xf>
    <xf numFmtId="0" fontId="54" fillId="5" borderId="0" xfId="1" applyFont="1" applyFill="1" applyAlignment="1" applyProtection="1">
      <alignment horizontal="left" vertical="center"/>
      <protection locked="0"/>
    </xf>
    <xf numFmtId="0" fontId="15" fillId="37" borderId="0" xfId="8" applyFill="1"/>
    <xf numFmtId="168" fontId="27" fillId="247" borderId="0" xfId="10" applyNumberFormat="1" applyFont="1" applyFill="1" applyAlignment="1" applyProtection="1">
      <alignment horizontal="center" vertical="center"/>
      <protection locked="0"/>
    </xf>
    <xf numFmtId="0" fontId="24" fillId="247" borderId="0" xfId="10" applyFont="1" applyFill="1" applyAlignment="1" applyProtection="1">
      <alignment horizontal="center" vertical="center"/>
      <protection locked="0"/>
    </xf>
    <xf numFmtId="0" fontId="24" fillId="247" borderId="0" xfId="1" applyFont="1" applyFill="1" applyAlignment="1">
      <alignment horizontal="center" vertical="center"/>
    </xf>
    <xf numFmtId="1" fontId="29" fillId="248" borderId="0" xfId="3" applyNumberFormat="1" applyFont="1" applyFill="1" applyAlignment="1">
      <alignment horizontal="center" vertical="center"/>
    </xf>
    <xf numFmtId="0" fontId="540" fillId="0" borderId="0" xfId="1" applyFont="1" applyAlignment="1">
      <alignment horizontal="center" vertical="center"/>
    </xf>
    <xf numFmtId="0" fontId="2" fillId="39" borderId="0" xfId="28" applyFont="1" applyFill="1" applyAlignment="1">
      <alignment horizontal="left" vertical="center"/>
    </xf>
    <xf numFmtId="0" fontId="1" fillId="135" borderId="0" xfId="7" applyFill="1"/>
    <xf numFmtId="0" fontId="53" fillId="17" borderId="52" xfId="12" applyFont="1" applyFill="1" applyBorder="1" applyAlignment="1">
      <alignment vertical="center"/>
    </xf>
    <xf numFmtId="0" fontId="0" fillId="0" borderId="0" xfId="0" applyAlignment="1">
      <alignment horizontal="center" vertical="center"/>
    </xf>
    <xf numFmtId="0" fontId="21" fillId="17" borderId="52" xfId="12" applyFont="1" applyFill="1" applyBorder="1" applyAlignment="1">
      <alignment horizontal="right" vertical="center"/>
    </xf>
    <xf numFmtId="0" fontId="21" fillId="5" borderId="0" xfId="0" applyFont="1" applyFill="1" applyAlignment="1">
      <alignment horizontal="center"/>
    </xf>
    <xf numFmtId="0" fontId="209" fillId="5" borderId="0" xfId="0" applyFont="1" applyFill="1"/>
    <xf numFmtId="1" fontId="23" fillId="5" borderId="19" xfId="1" applyNumberFormat="1" applyFont="1" applyFill="1" applyBorder="1" applyAlignment="1">
      <alignment horizontal="left" vertical="center"/>
    </xf>
    <xf numFmtId="0" fontId="8" fillId="5" borderId="0" xfId="1" applyFont="1" applyFill="1" applyAlignment="1" applyProtection="1">
      <alignment horizontal="center" vertical="center" wrapText="1"/>
      <protection locked="0"/>
    </xf>
    <xf numFmtId="1" fontId="8" fillId="163" borderId="19" xfId="1" applyNumberFormat="1" applyFont="1" applyFill="1" applyBorder="1" applyAlignment="1" applyProtection="1">
      <alignment horizontal="center" vertical="center"/>
      <protection locked="0"/>
    </xf>
    <xf numFmtId="0" fontId="8" fillId="244" borderId="19" xfId="7" applyFont="1" applyFill="1" applyBorder="1" applyAlignment="1">
      <alignment horizontal="center"/>
    </xf>
    <xf numFmtId="0" fontId="8" fillId="5" borderId="0" xfId="1" applyFont="1" applyFill="1" applyAlignment="1" applyProtection="1">
      <alignment horizontal="center" vertical="top" wrapText="1"/>
      <protection locked="0"/>
    </xf>
    <xf numFmtId="0" fontId="8" fillId="5" borderId="0" xfId="1" applyFont="1" applyFill="1" applyAlignment="1" applyProtection="1">
      <alignment horizontal="center"/>
      <protection locked="0"/>
    </xf>
    <xf numFmtId="0" fontId="32" fillId="5" borderId="144" xfId="1" applyFont="1" applyFill="1" applyBorder="1" applyAlignment="1">
      <alignment horizontal="center"/>
    </xf>
    <xf numFmtId="0" fontId="69" fillId="51" borderId="135" xfId="0" applyFont="1" applyFill="1" applyBorder="1" applyAlignment="1">
      <alignment horizontal="center" vertical="center"/>
    </xf>
    <xf numFmtId="0" fontId="42" fillId="249" borderId="19" xfId="1" applyFont="1" applyFill="1" applyBorder="1" applyAlignment="1" applyProtection="1">
      <alignment horizontal="center" vertical="center"/>
      <protection locked="0"/>
    </xf>
    <xf numFmtId="0" fontId="73" fillId="236" borderId="0" xfId="1" applyFont="1" applyFill="1" applyAlignment="1" applyProtection="1">
      <alignment horizontal="right" vertical="center"/>
      <protection locked="0"/>
    </xf>
    <xf numFmtId="0" fontId="531" fillId="5" borderId="0" xfId="1" applyFont="1" applyFill="1" applyAlignment="1" applyProtection="1">
      <alignment horizontal="right" vertical="center"/>
      <protection locked="0"/>
    </xf>
    <xf numFmtId="0" fontId="2" fillId="3" borderId="19" xfId="1" applyFont="1" applyFill="1" applyBorder="1" applyAlignment="1" applyProtection="1">
      <alignment horizontal="center" vertical="center"/>
      <protection locked="0"/>
    </xf>
    <xf numFmtId="0" fontId="181" fillId="5" borderId="0" xfId="1" applyFont="1" applyFill="1" applyAlignment="1" applyProtection="1">
      <alignment horizontal="right" vertical="center"/>
      <protection locked="0"/>
    </xf>
    <xf numFmtId="0" fontId="181" fillId="5" borderId="0" xfId="1" applyFont="1" applyFill="1" applyAlignment="1" applyProtection="1">
      <alignment horizontal="left" vertical="center"/>
      <protection locked="0"/>
    </xf>
    <xf numFmtId="0" fontId="8" fillId="243" borderId="52" xfId="1" applyFont="1" applyFill="1" applyBorder="1" applyAlignment="1" applyProtection="1">
      <alignment horizontal="center" vertical="center"/>
      <protection locked="0"/>
    </xf>
    <xf numFmtId="0" fontId="81" fillId="205" borderId="0" xfId="7" applyFont="1" applyFill="1" applyAlignment="1">
      <alignment horizontal="center" vertical="center"/>
    </xf>
    <xf numFmtId="0" fontId="81" fillId="233" borderId="0" xfId="7" applyFont="1" applyFill="1" applyAlignment="1">
      <alignment horizontal="center" vertical="center"/>
    </xf>
    <xf numFmtId="0" fontId="5" fillId="242" borderId="0" xfId="7" applyFont="1" applyFill="1" applyAlignment="1">
      <alignment horizontal="center" vertical="center"/>
    </xf>
    <xf numFmtId="0" fontId="31" fillId="15" borderId="417" xfId="13" applyFont="1" applyFill="1" applyBorder="1" applyAlignment="1">
      <alignment horizontal="center" vertical="center"/>
    </xf>
    <xf numFmtId="0" fontId="5" fillId="34" borderId="172" xfId="7" applyFont="1" applyFill="1" applyBorder="1" applyAlignment="1">
      <alignment horizontal="center" vertical="center"/>
    </xf>
    <xf numFmtId="0" fontId="23" fillId="21" borderId="0" xfId="1" applyFont="1" applyFill="1" applyAlignment="1" applyProtection="1">
      <alignment horizontal="left" vertical="center"/>
      <protection hidden="1"/>
    </xf>
    <xf numFmtId="0" fontId="23" fillId="21" borderId="0" xfId="1" applyFont="1" applyFill="1" applyAlignment="1" applyProtection="1">
      <alignment horizontal="right" vertical="center"/>
      <protection hidden="1"/>
    </xf>
    <xf numFmtId="0" fontId="23" fillId="21" borderId="0" xfId="1" applyFont="1" applyFill="1" applyAlignment="1">
      <alignment vertical="center"/>
    </xf>
    <xf numFmtId="0" fontId="23" fillId="21" borderId="325" xfId="1" applyFont="1" applyFill="1" applyBorder="1" applyAlignment="1" applyProtection="1">
      <alignment horizontal="left" vertical="center"/>
      <protection hidden="1"/>
    </xf>
    <xf numFmtId="0" fontId="23" fillId="21" borderId="380" xfId="1" applyFont="1" applyFill="1" applyBorder="1" applyAlignment="1" applyProtection="1">
      <alignment horizontal="right" vertical="center"/>
      <protection hidden="1"/>
    </xf>
    <xf numFmtId="0" fontId="32" fillId="21" borderId="287" xfId="13" applyFont="1" applyFill="1" applyBorder="1" applyAlignment="1">
      <alignment horizontal="center" vertical="center"/>
    </xf>
    <xf numFmtId="0" fontId="23" fillId="21" borderId="287" xfId="1" applyFont="1" applyFill="1" applyBorder="1" applyAlignment="1" applyProtection="1">
      <alignment vertical="center"/>
      <protection hidden="1"/>
    </xf>
    <xf numFmtId="0" fontId="23" fillId="21" borderId="287" xfId="1" applyFont="1" applyFill="1" applyBorder="1" applyAlignment="1">
      <alignment vertical="center"/>
    </xf>
    <xf numFmtId="0" fontId="0" fillId="21" borderId="287" xfId="0" applyFill="1" applyBorder="1" applyAlignment="1">
      <alignment vertical="center"/>
    </xf>
    <xf numFmtId="0" fontId="23" fillId="21" borderId="266" xfId="1" applyFont="1" applyFill="1" applyBorder="1" applyAlignment="1" applyProtection="1">
      <alignment horizontal="left" vertical="center"/>
      <protection hidden="1"/>
    </xf>
    <xf numFmtId="0" fontId="38" fillId="5" borderId="19" xfId="47" applyFont="1" applyFill="1" applyBorder="1" applyAlignment="1">
      <alignment horizontal="left" vertical="center"/>
    </xf>
    <xf numFmtId="0" fontId="38" fillId="5" borderId="0" xfId="47" applyFont="1" applyFill="1" applyAlignment="1">
      <alignment horizontal="left" vertical="center"/>
    </xf>
    <xf numFmtId="0" fontId="15" fillId="5" borderId="0" xfId="8" applyFill="1" applyBorder="1" applyAlignment="1">
      <alignment horizontal="left"/>
    </xf>
    <xf numFmtId="0" fontId="54" fillId="5" borderId="19" xfId="1" applyFont="1" applyFill="1" applyBorder="1" applyAlignment="1" applyProtection="1">
      <alignment horizontal="center" vertical="center"/>
      <protection hidden="1"/>
    </xf>
    <xf numFmtId="0" fontId="54" fillId="5" borderId="0" xfId="1" applyFont="1" applyFill="1" applyAlignment="1" applyProtection="1">
      <alignment horizontal="center" vertical="center"/>
      <protection hidden="1"/>
    </xf>
    <xf numFmtId="0" fontId="23" fillId="5" borderId="136" xfId="1" applyFont="1" applyFill="1" applyBorder="1" applyAlignment="1">
      <alignment horizontal="right" vertical="center"/>
    </xf>
    <xf numFmtId="0" fontId="81" fillId="5" borderId="57" xfId="1" applyFont="1" applyFill="1" applyBorder="1" applyAlignment="1">
      <alignment vertical="center"/>
    </xf>
    <xf numFmtId="0" fontId="81" fillId="0" borderId="57" xfId="1" applyFont="1" applyBorder="1" applyAlignment="1">
      <alignment vertical="center"/>
    </xf>
    <xf numFmtId="0" fontId="2" fillId="250" borderId="135" xfId="3" applyFont="1" applyFill="1" applyBorder="1" applyAlignment="1">
      <alignment horizontal="center" vertical="center"/>
    </xf>
    <xf numFmtId="0" fontId="21" fillId="2" borderId="334" xfId="6" applyFont="1" applyFill="1" applyBorder="1" applyAlignment="1">
      <alignment horizontal="center" vertical="center"/>
    </xf>
    <xf numFmtId="0" fontId="541" fillId="5" borderId="0" xfId="1" applyFont="1" applyFill="1" applyAlignment="1" applyProtection="1">
      <alignment horizontal="left" vertical="center"/>
      <protection locked="0"/>
    </xf>
    <xf numFmtId="2" fontId="10" fillId="5" borderId="19" xfId="29" applyNumberFormat="1" applyFont="1" applyFill="1" applyBorder="1" applyAlignment="1">
      <alignment vertical="center" wrapText="1"/>
    </xf>
    <xf numFmtId="2" fontId="10" fillId="5" borderId="0" xfId="29" applyNumberFormat="1" applyFont="1" applyFill="1" applyAlignment="1">
      <alignment vertical="center" wrapText="1"/>
    </xf>
    <xf numFmtId="2" fontId="10" fillId="5" borderId="52" xfId="29" applyNumberFormat="1" applyFont="1" applyFill="1" applyBorder="1" applyAlignment="1">
      <alignment vertical="center"/>
    </xf>
    <xf numFmtId="0" fontId="81" fillId="17" borderId="19" xfId="29" applyFont="1" applyFill="1" applyBorder="1" applyAlignment="1">
      <alignment vertical="center"/>
    </xf>
    <xf numFmtId="0" fontId="81" fillId="17" borderId="0" xfId="29" applyFont="1" applyFill="1" applyAlignment="1">
      <alignment vertical="center"/>
    </xf>
    <xf numFmtId="0" fontId="81" fillId="17" borderId="0" xfId="29" applyFont="1" applyFill="1" applyAlignment="1">
      <alignment horizontal="right" vertical="center"/>
    </xf>
    <xf numFmtId="0" fontId="81" fillId="17" borderId="52" xfId="29" applyFont="1" applyFill="1" applyBorder="1" applyAlignment="1">
      <alignment vertical="center"/>
    </xf>
    <xf numFmtId="0" fontId="32" fillId="2" borderId="0" xfId="1" applyFont="1" applyFill="1" applyAlignment="1">
      <alignment horizontal="center" vertical="center"/>
    </xf>
    <xf numFmtId="0" fontId="72" fillId="3" borderId="0" xfId="1" applyFont="1" applyFill="1" applyAlignment="1">
      <alignment horizontal="center" vertical="center"/>
    </xf>
    <xf numFmtId="0" fontId="13" fillId="6" borderId="0" xfId="1" applyFont="1" applyFill="1" applyAlignment="1">
      <alignment horizontal="center" vertical="center"/>
    </xf>
    <xf numFmtId="0" fontId="104" fillId="5" borderId="52" xfId="7" applyFont="1" applyFill="1" applyBorder="1" applyAlignment="1">
      <alignment horizontal="center" vertical="center"/>
    </xf>
    <xf numFmtId="0" fontId="104" fillId="5" borderId="0" xfId="7" applyFont="1" applyFill="1" applyAlignment="1">
      <alignment horizontal="center" vertical="center"/>
    </xf>
    <xf numFmtId="0" fontId="104" fillId="5" borderId="19" xfId="7" applyFont="1" applyFill="1" applyBorder="1" applyAlignment="1">
      <alignment horizontal="center" vertical="center"/>
    </xf>
    <xf numFmtId="0" fontId="12" fillId="6" borderId="59" xfId="7" applyFont="1" applyFill="1" applyBorder="1" applyAlignment="1">
      <alignment horizontal="center" vertical="center"/>
    </xf>
    <xf numFmtId="0" fontId="12" fillId="6" borderId="57" xfId="7" applyFont="1" applyFill="1" applyBorder="1" applyAlignment="1">
      <alignment horizontal="center" vertical="center"/>
    </xf>
    <xf numFmtId="0" fontId="12" fillId="6" borderId="56" xfId="7" applyFont="1" applyFill="1" applyBorder="1" applyAlignment="1">
      <alignment horizontal="center" vertical="center"/>
    </xf>
    <xf numFmtId="0" fontId="12" fillId="6" borderId="52" xfId="7" applyFont="1" applyFill="1" applyBorder="1" applyAlignment="1">
      <alignment horizontal="center" vertical="center"/>
    </xf>
    <xf numFmtId="0" fontId="12" fillId="6" borderId="0" xfId="7" applyFont="1" applyFill="1" applyAlignment="1">
      <alignment horizontal="center" vertical="center"/>
    </xf>
    <xf numFmtId="0" fontId="12" fillId="6" borderId="19" xfId="7" applyFont="1" applyFill="1" applyBorder="1" applyAlignment="1">
      <alignment horizontal="center" vertical="center"/>
    </xf>
    <xf numFmtId="0" fontId="15" fillId="5" borderId="0" xfId="8" applyFill="1" applyAlignment="1">
      <alignment horizontal="left" vertical="center"/>
    </xf>
    <xf numFmtId="1" fontId="81" fillId="2" borderId="0" xfId="1" applyNumberFormat="1" applyFont="1" applyFill="1" applyAlignment="1" applyProtection="1">
      <alignment horizontal="center" vertical="center" wrapText="1"/>
      <protection hidden="1"/>
    </xf>
    <xf numFmtId="0" fontId="59" fillId="8" borderId="0" xfId="1" applyFont="1" applyFill="1" applyAlignment="1">
      <alignment horizontal="center" vertical="center" wrapText="1"/>
    </xf>
    <xf numFmtId="1" fontId="81" fillId="24" borderId="0" xfId="1" applyNumberFormat="1" applyFont="1" applyFill="1" applyAlignment="1" applyProtection="1">
      <alignment horizontal="center" vertical="center"/>
      <protection hidden="1"/>
    </xf>
    <xf numFmtId="1" fontId="81" fillId="24" borderId="19" xfId="1" applyNumberFormat="1" applyFont="1" applyFill="1" applyBorder="1" applyAlignment="1" applyProtection="1">
      <alignment horizontal="center" vertical="center"/>
      <protection hidden="1"/>
    </xf>
    <xf numFmtId="1" fontId="81" fillId="37" borderId="0" xfId="1" applyNumberFormat="1" applyFont="1" applyFill="1" applyAlignment="1" applyProtection="1">
      <alignment horizontal="center" vertical="center"/>
      <protection hidden="1"/>
    </xf>
    <xf numFmtId="1" fontId="81" fillId="37" borderId="19" xfId="1" applyNumberFormat="1" applyFont="1" applyFill="1" applyBorder="1" applyAlignment="1" applyProtection="1">
      <alignment horizontal="center" vertical="center"/>
      <protection hidden="1"/>
    </xf>
    <xf numFmtId="1" fontId="81" fillId="18" borderId="0" xfId="1" applyNumberFormat="1" applyFont="1" applyFill="1" applyAlignment="1" applyProtection="1">
      <alignment horizontal="center" vertical="center" wrapText="1"/>
      <protection hidden="1"/>
    </xf>
    <xf numFmtId="1" fontId="81" fillId="18" borderId="19" xfId="1" applyNumberFormat="1" applyFont="1" applyFill="1" applyBorder="1" applyAlignment="1" applyProtection="1">
      <alignment horizontal="center" vertical="center" wrapText="1"/>
      <protection hidden="1"/>
    </xf>
    <xf numFmtId="1" fontId="81" fillId="50" borderId="0" xfId="1" applyNumberFormat="1" applyFont="1" applyFill="1" applyAlignment="1" applyProtection="1">
      <alignment horizontal="center" vertical="center" wrapText="1"/>
      <protection hidden="1"/>
    </xf>
    <xf numFmtId="1" fontId="81" fillId="50" borderId="19" xfId="1" applyNumberFormat="1" applyFont="1" applyFill="1" applyBorder="1" applyAlignment="1" applyProtection="1">
      <alignment horizontal="center" vertical="center" wrapText="1"/>
      <protection hidden="1"/>
    </xf>
    <xf numFmtId="2" fontId="481" fillId="11" borderId="0" xfId="1" applyNumberFormat="1" applyFont="1" applyFill="1" applyAlignment="1" applyProtection="1">
      <alignment horizontal="center" vertical="center"/>
      <protection locked="0"/>
    </xf>
    <xf numFmtId="2" fontId="481" fillId="11" borderId="19" xfId="1" applyNumberFormat="1" applyFont="1" applyFill="1" applyBorder="1" applyAlignment="1" applyProtection="1">
      <alignment horizontal="center" vertical="center"/>
      <protection locked="0"/>
    </xf>
    <xf numFmtId="1" fontId="13" fillId="52" borderId="0" xfId="1" applyNumberFormat="1" applyFont="1" applyFill="1" applyAlignment="1" applyProtection="1">
      <alignment horizontal="center" vertical="center" wrapText="1"/>
      <protection hidden="1"/>
    </xf>
    <xf numFmtId="1" fontId="13" fillId="52" borderId="19" xfId="1" applyNumberFormat="1" applyFont="1" applyFill="1" applyBorder="1" applyAlignment="1" applyProtection="1">
      <alignment horizontal="center" vertical="center" wrapText="1"/>
      <protection hidden="1"/>
    </xf>
    <xf numFmtId="1" fontId="69" fillId="53" borderId="0" xfId="1" applyNumberFormat="1" applyFont="1" applyFill="1" applyAlignment="1" applyProtection="1">
      <alignment horizontal="center" vertical="center" wrapText="1"/>
      <protection hidden="1"/>
    </xf>
    <xf numFmtId="1" fontId="69" fillId="53" borderId="19" xfId="1" applyNumberFormat="1" applyFont="1" applyFill="1" applyBorder="1" applyAlignment="1" applyProtection="1">
      <alignment horizontal="center" vertical="center" wrapText="1"/>
      <protection hidden="1"/>
    </xf>
    <xf numFmtId="1" fontId="69" fillId="54" borderId="0" xfId="1" applyNumberFormat="1" applyFont="1" applyFill="1" applyAlignment="1" applyProtection="1">
      <alignment horizontal="center" vertical="center" wrapText="1"/>
      <protection hidden="1"/>
    </xf>
    <xf numFmtId="0" fontId="87" fillId="0" borderId="0" xfId="7" applyFont="1" applyAlignment="1">
      <alignment horizontal="center" vertical="center"/>
    </xf>
    <xf numFmtId="0" fontId="149" fillId="12" borderId="0" xfId="1" applyFont="1" applyFill="1" applyAlignment="1" applyProtection="1">
      <alignment horizontal="center" vertical="center"/>
      <protection hidden="1"/>
    </xf>
    <xf numFmtId="0" fontId="29" fillId="0" borderId="0" xfId="7" applyFont="1" applyAlignment="1">
      <alignment horizontal="center" vertical="center" wrapText="1"/>
    </xf>
    <xf numFmtId="0" fontId="83" fillId="5" borderId="52" xfId="7" applyFont="1" applyFill="1" applyBorder="1" applyAlignment="1">
      <alignment horizontal="center" vertical="center"/>
    </xf>
    <xf numFmtId="0" fontId="83" fillId="5" borderId="0" xfId="7" applyFont="1" applyFill="1" applyAlignment="1">
      <alignment horizontal="center" vertical="center"/>
    </xf>
    <xf numFmtId="0" fontId="83" fillId="5" borderId="19" xfId="7" applyFont="1" applyFill="1" applyBorder="1" applyAlignment="1">
      <alignment horizontal="center" vertical="center"/>
    </xf>
    <xf numFmtId="0" fontId="13" fillId="49" borderId="0" xfId="1" applyFont="1" applyFill="1" applyAlignment="1">
      <alignment horizontal="center" vertical="center"/>
    </xf>
    <xf numFmtId="1" fontId="69" fillId="38" borderId="0" xfId="1" applyNumberFormat="1" applyFont="1" applyFill="1" applyAlignment="1" applyProtection="1">
      <alignment horizontal="center" vertical="center" wrapText="1"/>
      <protection hidden="1"/>
    </xf>
    <xf numFmtId="1" fontId="69" fillId="38" borderId="19" xfId="1" applyNumberFormat="1" applyFont="1" applyFill="1" applyBorder="1" applyAlignment="1" applyProtection="1">
      <alignment horizontal="center" vertical="center" wrapText="1"/>
      <protection hidden="1"/>
    </xf>
    <xf numFmtId="1" fontId="13" fillId="38" borderId="0" xfId="1" applyNumberFormat="1" applyFont="1" applyFill="1" applyAlignment="1" applyProtection="1">
      <alignment horizontal="center" vertical="center" wrapText="1"/>
      <protection hidden="1"/>
    </xf>
    <xf numFmtId="1" fontId="13" fillId="38" borderId="19" xfId="1" applyNumberFormat="1" applyFont="1" applyFill="1" applyBorder="1" applyAlignment="1" applyProtection="1">
      <alignment horizontal="center" vertical="center" wrapText="1"/>
      <protection hidden="1"/>
    </xf>
    <xf numFmtId="1" fontId="23" fillId="51" borderId="0" xfId="1" applyNumberFormat="1" applyFont="1" applyFill="1" applyAlignment="1" applyProtection="1">
      <alignment horizontal="center" vertical="center" wrapText="1"/>
      <protection hidden="1"/>
    </xf>
    <xf numFmtId="1" fontId="23" fillId="51" borderId="19" xfId="1" applyNumberFormat="1" applyFont="1" applyFill="1" applyBorder="1" applyAlignment="1" applyProtection="1">
      <alignment horizontal="center" vertical="center" wrapText="1"/>
      <protection hidden="1"/>
    </xf>
    <xf numFmtId="1" fontId="81" fillId="51" borderId="0" xfId="1" applyNumberFormat="1" applyFont="1" applyFill="1" applyAlignment="1" applyProtection="1">
      <alignment horizontal="center" vertical="center" wrapText="1"/>
      <protection hidden="1"/>
    </xf>
    <xf numFmtId="1" fontId="81" fillId="51" borderId="19" xfId="1" applyNumberFormat="1" applyFont="1" applyFill="1" applyBorder="1" applyAlignment="1" applyProtection="1">
      <alignment horizontal="center" vertical="center" wrapText="1"/>
      <protection hidden="1"/>
    </xf>
    <xf numFmtId="0" fontId="85" fillId="48" borderId="135" xfId="1" applyFont="1" applyFill="1" applyBorder="1" applyAlignment="1">
      <alignment horizontal="center" vertical="center" wrapText="1"/>
    </xf>
    <xf numFmtId="0" fontId="85" fillId="48" borderId="57" xfId="1" applyFont="1" applyFill="1" applyBorder="1" applyAlignment="1">
      <alignment horizontal="center" vertical="center" wrapText="1"/>
    </xf>
    <xf numFmtId="0" fontId="85" fillId="48" borderId="136" xfId="1" applyFont="1" applyFill="1" applyBorder="1" applyAlignment="1">
      <alignment horizontal="center" vertical="center" wrapText="1"/>
    </xf>
    <xf numFmtId="0" fontId="85" fillId="48" borderId="52" xfId="1" applyFont="1" applyFill="1" applyBorder="1" applyAlignment="1">
      <alignment horizontal="center" vertical="center" wrapText="1"/>
    </xf>
    <xf numFmtId="0" fontId="85" fillId="48" borderId="0" xfId="1" applyFont="1" applyFill="1" applyAlignment="1">
      <alignment horizontal="center" vertical="center" wrapText="1"/>
    </xf>
    <xf numFmtId="0" fontId="85" fillId="48" borderId="19" xfId="1" applyFont="1" applyFill="1" applyBorder="1" applyAlignment="1">
      <alignment horizontal="center" vertical="center" wrapText="1"/>
    </xf>
    <xf numFmtId="0" fontId="85" fillId="48" borderId="85" xfId="1" applyFont="1" applyFill="1" applyBorder="1" applyAlignment="1">
      <alignment horizontal="center" vertical="center" wrapText="1"/>
    </xf>
    <xf numFmtId="0" fontId="85" fillId="48" borderId="39" xfId="1" applyFont="1" applyFill="1" applyBorder="1" applyAlignment="1">
      <alignment horizontal="center" vertical="center" wrapText="1"/>
    </xf>
    <xf numFmtId="0" fontId="85" fillId="48" borderId="38" xfId="1" applyFont="1" applyFill="1" applyBorder="1" applyAlignment="1">
      <alignment horizontal="center" vertical="center" wrapText="1"/>
    </xf>
    <xf numFmtId="1" fontId="69" fillId="52" borderId="0" xfId="1" applyNumberFormat="1" applyFont="1" applyFill="1" applyAlignment="1" applyProtection="1">
      <alignment horizontal="center" vertical="center" wrapText="1"/>
      <protection hidden="1"/>
    </xf>
    <xf numFmtId="1" fontId="69" fillId="52" borderId="19" xfId="1" applyNumberFormat="1" applyFont="1" applyFill="1" applyBorder="1" applyAlignment="1" applyProtection="1">
      <alignment horizontal="center" vertical="center" wrapText="1"/>
      <protection hidden="1"/>
    </xf>
    <xf numFmtId="0" fontId="13" fillId="49" borderId="0" xfId="1" applyFont="1" applyFill="1" applyAlignment="1">
      <alignment horizontal="center" vertical="center" wrapText="1"/>
    </xf>
    <xf numFmtId="0" fontId="69" fillId="3" borderId="13" xfId="1" applyFont="1" applyFill="1" applyBorder="1" applyAlignment="1" applyProtection="1">
      <alignment horizontal="center" vertical="center"/>
      <protection hidden="1"/>
    </xf>
    <xf numFmtId="0" fontId="69" fillId="3" borderId="0" xfId="1" applyFont="1" applyFill="1" applyAlignment="1" applyProtection="1">
      <alignment horizontal="center" vertical="center"/>
      <protection hidden="1"/>
    </xf>
    <xf numFmtId="0" fontId="94" fillId="5" borderId="52" xfId="7" applyFont="1" applyFill="1" applyBorder="1" applyAlignment="1">
      <alignment horizontal="center"/>
    </xf>
    <xf numFmtId="0" fontId="94" fillId="5" borderId="0" xfId="7" applyFont="1" applyFill="1" applyAlignment="1">
      <alignment horizontal="center"/>
    </xf>
    <xf numFmtId="0" fontId="94" fillId="5" borderId="19" xfId="7" applyFont="1" applyFill="1" applyBorder="1" applyAlignment="1">
      <alignment horizontal="center"/>
    </xf>
    <xf numFmtId="0" fontId="23" fillId="5" borderId="11" xfId="2" applyFont="1" applyFill="1" applyBorder="1" applyAlignment="1">
      <alignment horizontal="center"/>
    </xf>
    <xf numFmtId="1" fontId="23" fillId="64" borderId="0" xfId="1" applyNumberFormat="1" applyFont="1" applyFill="1" applyAlignment="1" applyProtection="1">
      <alignment horizontal="center" vertical="center" wrapText="1"/>
      <protection hidden="1"/>
    </xf>
    <xf numFmtId="1" fontId="23" fillId="64" borderId="19" xfId="1" applyNumberFormat="1" applyFont="1" applyFill="1" applyBorder="1" applyAlignment="1" applyProtection="1">
      <alignment horizontal="center" vertical="center" wrapText="1"/>
      <protection hidden="1"/>
    </xf>
    <xf numFmtId="0" fontId="8" fillId="5" borderId="70" xfId="2" applyFont="1" applyFill="1" applyBorder="1" applyAlignment="1">
      <alignment horizontal="center" vertical="center" wrapText="1"/>
    </xf>
    <xf numFmtId="0" fontId="8" fillId="5" borderId="71" xfId="2" applyFont="1" applyFill="1" applyBorder="1" applyAlignment="1">
      <alignment horizontal="center" vertical="center" wrapText="1"/>
    </xf>
    <xf numFmtId="0" fontId="8" fillId="5" borderId="12" xfId="2" applyFont="1" applyFill="1" applyBorder="1" applyAlignment="1">
      <alignment horizontal="center" vertical="center" wrapText="1"/>
    </xf>
    <xf numFmtId="0" fontId="8" fillId="5" borderId="5" xfId="2" applyFont="1" applyFill="1" applyBorder="1" applyAlignment="1">
      <alignment horizontal="center" vertical="center" wrapText="1"/>
    </xf>
    <xf numFmtId="0" fontId="8" fillId="5" borderId="72" xfId="2" applyFont="1" applyFill="1" applyBorder="1" applyAlignment="1">
      <alignment horizontal="center" vertical="center" wrapText="1"/>
    </xf>
    <xf numFmtId="0" fontId="8" fillId="5" borderId="73" xfId="2" applyFont="1" applyFill="1" applyBorder="1" applyAlignment="1">
      <alignment horizontal="center" vertical="center" wrapText="1"/>
    </xf>
    <xf numFmtId="0" fontId="14" fillId="49" borderId="0" xfId="1" applyFont="1" applyFill="1" applyAlignment="1">
      <alignment horizontal="center" vertical="center"/>
    </xf>
    <xf numFmtId="1" fontId="81" fillId="64" borderId="0" xfId="1" applyNumberFormat="1" applyFont="1" applyFill="1" applyAlignment="1" applyProtection="1">
      <alignment horizontal="center" vertical="center" wrapText="1"/>
      <protection hidden="1"/>
    </xf>
    <xf numFmtId="1" fontId="81" fillId="64" borderId="19" xfId="1" applyNumberFormat="1" applyFont="1" applyFill="1" applyBorder="1" applyAlignment="1" applyProtection="1">
      <alignment horizontal="center" vertical="center" wrapText="1"/>
      <protection hidden="1"/>
    </xf>
    <xf numFmtId="0" fontId="90" fillId="37" borderId="65" xfId="1" applyFont="1" applyFill="1" applyBorder="1" applyAlignment="1">
      <alignment horizontal="center" vertical="center"/>
    </xf>
    <xf numFmtId="0" fontId="90" fillId="37" borderId="66" xfId="1" applyFont="1" applyFill="1" applyBorder="1" applyAlignment="1">
      <alignment horizontal="center" vertical="center"/>
    </xf>
    <xf numFmtId="0" fontId="91" fillId="49" borderId="67" xfId="1" applyFont="1" applyFill="1" applyBorder="1" applyAlignment="1">
      <alignment horizontal="center" vertical="center"/>
    </xf>
    <xf numFmtId="0" fontId="90" fillId="37" borderId="68" xfId="1" applyFont="1" applyFill="1" applyBorder="1" applyAlignment="1">
      <alignment horizontal="center" vertical="center"/>
    </xf>
    <xf numFmtId="1" fontId="69" fillId="113" borderId="0" xfId="1" applyNumberFormat="1" applyFont="1" applyFill="1" applyAlignment="1" applyProtection="1">
      <alignment horizontal="center" vertical="center" wrapText="1"/>
      <protection hidden="1"/>
    </xf>
    <xf numFmtId="1" fontId="23" fillId="114" borderId="0" xfId="1" applyNumberFormat="1" applyFont="1" applyFill="1" applyAlignment="1" applyProtection="1">
      <alignment horizontal="center" vertical="center" wrapText="1"/>
      <protection hidden="1"/>
    </xf>
    <xf numFmtId="0" fontId="470" fillId="5" borderId="0" xfId="1" applyFont="1" applyFill="1" applyAlignment="1" applyProtection="1">
      <alignment horizontal="center" vertical="center" wrapText="1"/>
      <protection hidden="1"/>
    </xf>
    <xf numFmtId="1" fontId="23" fillId="5" borderId="70" xfId="1" applyNumberFormat="1" applyFont="1" applyFill="1" applyBorder="1" applyAlignment="1" applyProtection="1">
      <alignment horizontal="center" vertical="center" wrapText="1"/>
      <protection hidden="1"/>
    </xf>
    <xf numFmtId="1" fontId="23" fillId="5" borderId="71" xfId="1" applyNumberFormat="1" applyFont="1" applyFill="1" applyBorder="1" applyAlignment="1" applyProtection="1">
      <alignment horizontal="center" vertical="center" wrapText="1"/>
      <protection hidden="1"/>
    </xf>
    <xf numFmtId="1" fontId="23" fillId="5" borderId="72" xfId="1" applyNumberFormat="1" applyFont="1" applyFill="1" applyBorder="1" applyAlignment="1" applyProtection="1">
      <alignment horizontal="center" vertical="center" wrapText="1"/>
      <protection hidden="1"/>
    </xf>
    <xf numFmtId="1" fontId="23" fillId="5" borderId="73" xfId="1" applyNumberFormat="1" applyFont="1" applyFill="1" applyBorder="1" applyAlignment="1" applyProtection="1">
      <alignment horizontal="center" vertical="center" wrapText="1"/>
      <protection hidden="1"/>
    </xf>
    <xf numFmtId="0" fontId="102" fillId="56" borderId="79" xfId="25" applyFont="1" applyFill="1" applyBorder="1" applyAlignment="1">
      <alignment horizontal="center" vertical="center"/>
    </xf>
    <xf numFmtId="0" fontId="102" fillId="56" borderId="80" xfId="25" applyFont="1" applyFill="1" applyBorder="1" applyAlignment="1">
      <alignment horizontal="center" vertical="center"/>
    </xf>
    <xf numFmtId="0" fontId="102" fillId="56" borderId="81" xfId="25" applyFont="1" applyFill="1" applyBorder="1" applyAlignment="1">
      <alignment horizontal="center" vertical="center"/>
    </xf>
    <xf numFmtId="0" fontId="99" fillId="0" borderId="0" xfId="26" applyFont="1" applyAlignment="1" applyProtection="1">
      <alignment horizontal="center" vertical="center" wrapText="1"/>
    </xf>
    <xf numFmtId="0" fontId="99" fillId="0" borderId="78" xfId="26" applyFont="1" applyBorder="1" applyAlignment="1" applyProtection="1">
      <alignment horizontal="center" vertical="center" wrapText="1"/>
    </xf>
    <xf numFmtId="0" fontId="64" fillId="5" borderId="70" xfId="2" applyFont="1" applyFill="1" applyBorder="1" applyAlignment="1">
      <alignment horizontal="center" vertical="center"/>
    </xf>
    <xf numFmtId="0" fontId="64" fillId="5" borderId="71" xfId="2" applyFont="1" applyFill="1" applyBorder="1" applyAlignment="1">
      <alignment horizontal="center" vertical="center"/>
    </xf>
    <xf numFmtId="0" fontId="32" fillId="5" borderId="12" xfId="2" applyFont="1" applyFill="1" applyBorder="1" applyAlignment="1">
      <alignment horizontal="center" vertical="center"/>
    </xf>
    <xf numFmtId="0" fontId="32" fillId="5" borderId="5" xfId="2" applyFont="1" applyFill="1" applyBorder="1" applyAlignment="1">
      <alignment horizontal="center" vertical="center"/>
    </xf>
    <xf numFmtId="0" fontId="81" fillId="35" borderId="0" xfId="1" applyFont="1" applyFill="1" applyAlignment="1">
      <alignment horizontal="center" vertical="center" wrapText="1"/>
    </xf>
    <xf numFmtId="0" fontId="81" fillId="35" borderId="19" xfId="1" applyFont="1" applyFill="1" applyBorder="1" applyAlignment="1">
      <alignment horizontal="center" vertical="center" wrapText="1"/>
    </xf>
    <xf numFmtId="1" fontId="23" fillId="45" borderId="0" xfId="1" applyNumberFormat="1" applyFont="1" applyFill="1" applyAlignment="1" applyProtection="1">
      <alignment horizontal="center" vertical="center" wrapText="1"/>
      <protection hidden="1"/>
    </xf>
    <xf numFmtId="1" fontId="23" fillId="116" borderId="0" xfId="1" applyNumberFormat="1" applyFont="1" applyFill="1" applyAlignment="1" applyProtection="1">
      <alignment horizontal="center" vertical="center" wrapText="1"/>
      <protection hidden="1"/>
    </xf>
    <xf numFmtId="0" fontId="64" fillId="5" borderId="12" xfId="2" applyFont="1" applyFill="1" applyBorder="1" applyAlignment="1">
      <alignment horizontal="center" vertical="center"/>
    </xf>
    <xf numFmtId="0" fontId="64" fillId="5" borderId="5" xfId="2" applyFont="1" applyFill="1" applyBorder="1" applyAlignment="1">
      <alignment horizontal="center" vertical="center"/>
    </xf>
    <xf numFmtId="0" fontId="3" fillId="39" borderId="0" xfId="1" applyFont="1" applyFill="1" applyAlignment="1">
      <alignment horizontal="right" vertical="center" wrapText="1"/>
    </xf>
    <xf numFmtId="0" fontId="104" fillId="115" borderId="56" xfId="7" applyFont="1" applyFill="1" applyBorder="1" applyAlignment="1">
      <alignment horizontal="center" vertical="center" wrapText="1"/>
    </xf>
    <xf numFmtId="0" fontId="104" fillId="115" borderId="19" xfId="7" applyFont="1" applyFill="1" applyBorder="1" applyAlignment="1">
      <alignment horizontal="center" vertical="center" wrapText="1"/>
    </xf>
    <xf numFmtId="0" fontId="42" fillId="39" borderId="0" xfId="1" applyFont="1" applyFill="1" applyAlignment="1">
      <alignment horizontal="center" vertical="center" wrapText="1"/>
    </xf>
    <xf numFmtId="0" fontId="32" fillId="5" borderId="72" xfId="2" applyFont="1" applyFill="1" applyBorder="1" applyAlignment="1">
      <alignment horizontal="center" vertical="center"/>
    </xf>
    <xf numFmtId="0" fontId="32" fillId="5" borderId="73" xfId="2" applyFont="1" applyFill="1" applyBorder="1" applyAlignment="1">
      <alignment horizontal="center" vertical="center"/>
    </xf>
    <xf numFmtId="1" fontId="13" fillId="118" borderId="0" xfId="1" applyNumberFormat="1" applyFont="1" applyFill="1" applyAlignment="1" applyProtection="1">
      <alignment horizontal="center" vertical="center" wrapText="1"/>
      <protection hidden="1"/>
    </xf>
    <xf numFmtId="1" fontId="13" fillId="118" borderId="19" xfId="1" applyNumberFormat="1" applyFont="1" applyFill="1" applyBorder="1" applyAlignment="1" applyProtection="1">
      <alignment horizontal="center" vertical="center" wrapText="1"/>
      <protection hidden="1"/>
    </xf>
    <xf numFmtId="0" fontId="142" fillId="119" borderId="52" xfId="7" applyFont="1" applyFill="1" applyBorder="1" applyAlignment="1">
      <alignment horizontal="center" vertical="center"/>
    </xf>
    <xf numFmtId="0" fontId="142" fillId="119" borderId="0" xfId="7" applyFont="1" applyFill="1" applyAlignment="1">
      <alignment horizontal="center" vertical="center"/>
    </xf>
    <xf numFmtId="0" fontId="143" fillId="120" borderId="19" xfId="3" applyFont="1" applyFill="1" applyBorder="1" applyAlignment="1">
      <alignment horizontal="center" vertical="center"/>
    </xf>
    <xf numFmtId="1" fontId="13" fillId="54" borderId="0" xfId="1" applyNumberFormat="1" applyFont="1" applyFill="1" applyAlignment="1" applyProtection="1">
      <alignment horizontal="center" vertical="center" wrapText="1"/>
      <protection hidden="1"/>
    </xf>
    <xf numFmtId="1" fontId="13" fillId="54" borderId="19" xfId="1" applyNumberFormat="1" applyFont="1" applyFill="1" applyBorder="1" applyAlignment="1" applyProtection="1">
      <alignment horizontal="center" vertical="center" wrapText="1"/>
      <protection hidden="1"/>
    </xf>
    <xf numFmtId="1" fontId="69" fillId="6" borderId="0" xfId="1" applyNumberFormat="1" applyFont="1" applyFill="1" applyAlignment="1" applyProtection="1">
      <alignment horizontal="center" vertical="center" wrapText="1"/>
      <protection hidden="1"/>
    </xf>
    <xf numFmtId="1" fontId="23" fillId="117" borderId="0" xfId="1" applyNumberFormat="1" applyFont="1" applyFill="1" applyAlignment="1" applyProtection="1">
      <alignment horizontal="center" vertical="center" wrapText="1"/>
      <protection hidden="1"/>
    </xf>
    <xf numFmtId="1" fontId="23" fillId="121" borderId="0" xfId="1" applyNumberFormat="1" applyFont="1" applyFill="1" applyAlignment="1" applyProtection="1">
      <alignment horizontal="center" vertical="center" wrapText="1"/>
      <protection hidden="1"/>
    </xf>
    <xf numFmtId="1" fontId="23" fillId="122" borderId="0" xfId="1" applyNumberFormat="1" applyFont="1" applyFill="1" applyAlignment="1" applyProtection="1">
      <alignment horizontal="center" vertical="center" wrapText="1"/>
      <protection hidden="1"/>
    </xf>
    <xf numFmtId="1" fontId="23" fillId="123" borderId="0" xfId="1" applyNumberFormat="1" applyFont="1" applyFill="1" applyAlignment="1" applyProtection="1">
      <alignment horizontal="center" vertical="center" wrapText="1"/>
      <protection hidden="1"/>
    </xf>
    <xf numFmtId="1" fontId="69" fillId="118" borderId="0" xfId="1" applyNumberFormat="1" applyFont="1" applyFill="1" applyAlignment="1" applyProtection="1">
      <alignment horizontal="center" vertical="center" wrapText="1"/>
      <protection hidden="1"/>
    </xf>
    <xf numFmtId="1" fontId="13" fillId="124" borderId="0" xfId="1" applyNumberFormat="1" applyFont="1" applyFill="1" applyAlignment="1" applyProtection="1">
      <alignment horizontal="center" vertical="center" wrapText="1"/>
      <protection hidden="1"/>
    </xf>
    <xf numFmtId="1" fontId="13" fillId="124" borderId="19" xfId="1" applyNumberFormat="1" applyFont="1" applyFill="1" applyBorder="1" applyAlignment="1" applyProtection="1">
      <alignment horizontal="center" vertical="center" wrapText="1"/>
      <protection hidden="1"/>
    </xf>
    <xf numFmtId="1" fontId="81" fillId="123" borderId="0" xfId="1" applyNumberFormat="1" applyFont="1" applyFill="1" applyAlignment="1" applyProtection="1">
      <alignment horizontal="center" vertical="center" wrapText="1"/>
      <protection hidden="1"/>
    </xf>
    <xf numFmtId="1" fontId="81" fillId="123" borderId="19" xfId="1" applyNumberFormat="1" applyFont="1" applyFill="1" applyBorder="1" applyAlignment="1" applyProtection="1">
      <alignment horizontal="center" vertical="center" wrapText="1"/>
      <protection hidden="1"/>
    </xf>
    <xf numFmtId="1" fontId="69" fillId="6" borderId="19" xfId="1" applyNumberFormat="1" applyFont="1" applyFill="1" applyBorder="1" applyAlignment="1" applyProtection="1">
      <alignment horizontal="center" vertical="center" wrapText="1"/>
      <protection hidden="1"/>
    </xf>
    <xf numFmtId="1" fontId="81" fillId="122" borderId="0" xfId="1" applyNumberFormat="1" applyFont="1" applyFill="1" applyAlignment="1" applyProtection="1">
      <alignment horizontal="center" vertical="center" wrapText="1"/>
      <protection hidden="1"/>
    </xf>
    <xf numFmtId="1" fontId="81" fillId="122" borderId="19" xfId="1" applyNumberFormat="1" applyFont="1" applyFill="1" applyBorder="1" applyAlignment="1" applyProtection="1">
      <alignment horizontal="center" vertical="center" wrapText="1"/>
      <protection hidden="1"/>
    </xf>
    <xf numFmtId="1" fontId="13" fillId="113" borderId="0" xfId="1" applyNumberFormat="1" applyFont="1" applyFill="1" applyAlignment="1" applyProtection="1">
      <alignment horizontal="center" vertical="center" wrapText="1"/>
      <protection hidden="1"/>
    </xf>
    <xf numFmtId="1" fontId="13" fillId="113" borderId="19" xfId="1" applyNumberFormat="1" applyFont="1" applyFill="1" applyBorder="1" applyAlignment="1" applyProtection="1">
      <alignment horizontal="center" vertical="center" wrapText="1"/>
      <protection hidden="1"/>
    </xf>
    <xf numFmtId="1" fontId="81" fillId="121" borderId="0" xfId="1" applyNumberFormat="1" applyFont="1" applyFill="1" applyAlignment="1" applyProtection="1">
      <alignment horizontal="center" vertical="center" wrapText="1"/>
      <protection hidden="1"/>
    </xf>
    <xf numFmtId="1" fontId="81" fillId="121" borderId="19" xfId="1" applyNumberFormat="1" applyFont="1" applyFill="1" applyBorder="1" applyAlignment="1" applyProtection="1">
      <alignment horizontal="center" vertical="center" wrapText="1"/>
      <protection hidden="1"/>
    </xf>
    <xf numFmtId="1" fontId="23" fillId="18" borderId="0" xfId="1" applyNumberFormat="1" applyFont="1" applyFill="1" applyAlignment="1" applyProtection="1">
      <alignment horizontal="center" vertical="center" wrapText="1"/>
      <protection hidden="1"/>
    </xf>
    <xf numFmtId="1" fontId="23" fillId="18" borderId="19" xfId="1" applyNumberFormat="1" applyFont="1" applyFill="1" applyBorder="1" applyAlignment="1" applyProtection="1">
      <alignment horizontal="center" vertical="center" wrapText="1"/>
      <protection hidden="1"/>
    </xf>
    <xf numFmtId="1" fontId="81" fillId="45" borderId="0" xfId="1" applyNumberFormat="1" applyFont="1" applyFill="1" applyAlignment="1" applyProtection="1">
      <alignment horizontal="center" vertical="center" wrapText="1"/>
      <protection hidden="1"/>
    </xf>
    <xf numFmtId="1" fontId="81" fillId="45" borderId="19" xfId="1" applyNumberFormat="1" applyFont="1" applyFill="1" applyBorder="1" applyAlignment="1" applyProtection="1">
      <alignment horizontal="center" vertical="center" wrapText="1"/>
      <protection hidden="1"/>
    </xf>
    <xf numFmtId="1" fontId="23" fillId="114" borderId="19" xfId="1" applyNumberFormat="1" applyFont="1" applyFill="1" applyBorder="1" applyAlignment="1" applyProtection="1">
      <alignment horizontal="center" vertical="center" wrapText="1"/>
      <protection hidden="1"/>
    </xf>
    <xf numFmtId="1" fontId="81" fillId="116" borderId="0" xfId="1" applyNumberFormat="1" applyFont="1" applyFill="1" applyAlignment="1" applyProtection="1">
      <alignment horizontal="center" vertical="center" wrapText="1"/>
      <protection hidden="1"/>
    </xf>
    <xf numFmtId="1" fontId="81" fillId="116" borderId="19" xfId="1" applyNumberFormat="1" applyFont="1" applyFill="1" applyBorder="1" applyAlignment="1" applyProtection="1">
      <alignment horizontal="center" vertical="center" wrapText="1"/>
      <protection hidden="1"/>
    </xf>
    <xf numFmtId="1" fontId="81" fillId="117" borderId="0" xfId="1" applyNumberFormat="1" applyFont="1" applyFill="1" applyAlignment="1" applyProtection="1">
      <alignment horizontal="center" vertical="center" wrapText="1"/>
      <protection hidden="1"/>
    </xf>
    <xf numFmtId="1" fontId="81" fillId="117" borderId="19" xfId="1" applyNumberFormat="1" applyFont="1" applyFill="1" applyBorder="1" applyAlignment="1" applyProtection="1">
      <alignment horizontal="center" vertical="center" wrapText="1"/>
      <protection hidden="1"/>
    </xf>
    <xf numFmtId="0" fontId="21" fillId="119" borderId="140" xfId="2" applyFont="1" applyFill="1" applyBorder="1" applyAlignment="1">
      <alignment horizontal="center" vertical="top" wrapText="1"/>
    </xf>
    <xf numFmtId="0" fontId="21" fillId="119" borderId="141" xfId="2" applyFont="1" applyFill="1" applyBorder="1" applyAlignment="1">
      <alignment horizontal="center" vertical="top" wrapText="1"/>
    </xf>
    <xf numFmtId="0" fontId="21" fillId="119" borderId="142" xfId="2" applyFont="1" applyFill="1" applyBorder="1" applyAlignment="1">
      <alignment horizontal="center" vertical="top" wrapText="1"/>
    </xf>
    <xf numFmtId="0" fontId="21" fillId="119" borderId="62" xfId="2" applyFont="1" applyFill="1" applyBorder="1" applyAlignment="1">
      <alignment horizontal="center" vertical="top" wrapText="1"/>
    </xf>
    <xf numFmtId="0" fontId="21" fillId="119" borderId="0" xfId="2" applyFont="1" applyFill="1" applyAlignment="1">
      <alignment horizontal="center" vertical="top" wrapText="1"/>
    </xf>
    <xf numFmtId="0" fontId="21" fillId="119" borderId="61" xfId="2" applyFont="1" applyFill="1" applyBorder="1" applyAlignment="1">
      <alignment horizontal="center" vertical="top" wrapText="1"/>
    </xf>
    <xf numFmtId="0" fontId="21" fillId="119" borderId="143" xfId="2" applyFont="1" applyFill="1" applyBorder="1" applyAlignment="1">
      <alignment horizontal="center" vertical="top" wrapText="1"/>
    </xf>
    <xf numFmtId="0" fontId="21" fillId="119" borderId="144" xfId="2" applyFont="1" applyFill="1" applyBorder="1" applyAlignment="1">
      <alignment horizontal="center" vertical="top" wrapText="1"/>
    </xf>
    <xf numFmtId="0" fontId="21" fillId="119" borderId="145" xfId="2" applyFont="1" applyFill="1" applyBorder="1" applyAlignment="1">
      <alignment horizontal="center" vertical="top" wrapText="1"/>
    </xf>
    <xf numFmtId="0" fontId="56" fillId="7" borderId="358" xfId="1" applyFont="1" applyFill="1" applyBorder="1" applyAlignment="1" applyProtection="1">
      <alignment horizontal="center" vertical="center" wrapText="1"/>
      <protection hidden="1"/>
    </xf>
    <xf numFmtId="0" fontId="56" fillId="7" borderId="359" xfId="1" applyFont="1" applyFill="1" applyBorder="1" applyAlignment="1" applyProtection="1">
      <alignment horizontal="center" vertical="center" wrapText="1"/>
      <protection hidden="1"/>
    </xf>
    <xf numFmtId="0" fontId="175" fillId="3" borderId="0" xfId="7" applyFont="1" applyFill="1" applyAlignment="1">
      <alignment horizontal="center" vertical="center"/>
    </xf>
    <xf numFmtId="0" fontId="10" fillId="133" borderId="0" xfId="7" applyFont="1" applyFill="1" applyAlignment="1">
      <alignment horizontal="center" vertical="center" wrapText="1"/>
    </xf>
    <xf numFmtId="0" fontId="10" fillId="119" borderId="0" xfId="7" applyFont="1" applyFill="1" applyAlignment="1">
      <alignment horizontal="center" vertical="center" wrapText="1"/>
    </xf>
    <xf numFmtId="0" fontId="39" fillId="15" borderId="52" xfId="12" applyFont="1" applyFill="1" applyBorder="1" applyAlignment="1">
      <alignment horizontal="center" vertical="center" textRotation="90"/>
    </xf>
    <xf numFmtId="0" fontId="73" fillId="5" borderId="141" xfId="1" applyFont="1" applyFill="1" applyBorder="1" applyAlignment="1" applyProtection="1">
      <alignment horizontal="center" vertical="center" wrapText="1"/>
      <protection locked="0"/>
    </xf>
    <xf numFmtId="0" fontId="73" fillId="5" borderId="0" xfId="1" applyFont="1" applyFill="1" applyAlignment="1" applyProtection="1">
      <alignment horizontal="center" vertical="center" wrapText="1"/>
      <protection locked="0"/>
    </xf>
    <xf numFmtId="0" fontId="96" fillId="37" borderId="52" xfId="23" applyFont="1" applyFill="1" applyBorder="1" applyAlignment="1">
      <alignment horizontal="center" vertical="center" wrapText="1"/>
    </xf>
    <xf numFmtId="0" fontId="96" fillId="37" borderId="0" xfId="23" applyFont="1" applyFill="1" applyAlignment="1">
      <alignment horizontal="center" vertical="center" wrapText="1"/>
    </xf>
    <xf numFmtId="0" fontId="96" fillId="37" borderId="19" xfId="23" applyFont="1" applyFill="1" applyBorder="1" applyAlignment="1">
      <alignment horizontal="center" vertical="center" wrapText="1"/>
    </xf>
    <xf numFmtId="0" fontId="196" fillId="5" borderId="52" xfId="0" applyFont="1" applyFill="1" applyBorder="1" applyAlignment="1">
      <alignment horizontal="center" vertical="center"/>
    </xf>
    <xf numFmtId="0" fontId="196" fillId="5" borderId="0" xfId="0" applyFont="1" applyFill="1" applyAlignment="1">
      <alignment horizontal="center" vertical="center"/>
    </xf>
    <xf numFmtId="0" fontId="196" fillId="5" borderId="19" xfId="0" applyFont="1" applyFill="1" applyBorder="1" applyAlignment="1">
      <alignment horizontal="center" vertical="center"/>
    </xf>
    <xf numFmtId="0" fontId="196" fillId="5" borderId="342" xfId="0" applyFont="1" applyFill="1" applyBorder="1" applyAlignment="1">
      <alignment horizontal="center" vertical="center"/>
    </xf>
    <xf numFmtId="0" fontId="196" fillId="5" borderId="51" xfId="0" applyFont="1" applyFill="1" applyBorder="1" applyAlignment="1">
      <alignment horizontal="center" vertical="center"/>
    </xf>
    <xf numFmtId="0" fontId="196" fillId="5" borderId="50" xfId="0" applyFont="1" applyFill="1" applyBorder="1" applyAlignment="1">
      <alignment horizontal="center" vertical="center"/>
    </xf>
    <xf numFmtId="0" fontId="536" fillId="51" borderId="52" xfId="1" applyFont="1" applyFill="1" applyBorder="1" applyAlignment="1">
      <alignment horizontal="center" vertical="center" wrapText="1"/>
    </xf>
    <xf numFmtId="0" fontId="536" fillId="51" borderId="0" xfId="1" applyFont="1" applyFill="1" applyAlignment="1">
      <alignment horizontal="center" vertical="center" wrapText="1"/>
    </xf>
    <xf numFmtId="0" fontId="531" fillId="5" borderId="52" xfId="1" applyFont="1" applyFill="1" applyBorder="1" applyAlignment="1" applyProtection="1">
      <alignment horizontal="left" vertical="center" wrapText="1"/>
      <protection locked="0"/>
    </xf>
    <xf numFmtId="0" fontId="531" fillId="5" borderId="0" xfId="1" applyFont="1" applyFill="1" applyAlignment="1" applyProtection="1">
      <alignment horizontal="left" vertical="center" wrapText="1"/>
      <protection locked="0"/>
    </xf>
    <xf numFmtId="0" fontId="531" fillId="5" borderId="19" xfId="1" applyFont="1" applyFill="1" applyBorder="1" applyAlignment="1" applyProtection="1">
      <alignment horizontal="left" vertical="center" wrapText="1"/>
      <protection locked="0"/>
    </xf>
    <xf numFmtId="0" fontId="0" fillId="5" borderId="0" xfId="0" applyFill="1" applyAlignment="1">
      <alignment horizontal="left" vertical="center" wrapText="1"/>
    </xf>
    <xf numFmtId="0" fontId="0" fillId="5" borderId="19" xfId="0" applyFill="1" applyBorder="1" applyAlignment="1">
      <alignment horizontal="left" vertical="center" wrapText="1"/>
    </xf>
    <xf numFmtId="0" fontId="52" fillId="8" borderId="140" xfId="1" applyFont="1" applyFill="1" applyBorder="1" applyAlignment="1" applyProtection="1">
      <alignment horizontal="center" vertical="center" wrapText="1"/>
      <protection hidden="1"/>
    </xf>
    <xf numFmtId="0" fontId="52" fillId="8" borderId="141" xfId="1" applyFont="1" applyFill="1" applyBorder="1" applyAlignment="1" applyProtection="1">
      <alignment horizontal="center" vertical="center" wrapText="1"/>
      <protection hidden="1"/>
    </xf>
    <xf numFmtId="0" fontId="52" fillId="8" borderId="142" xfId="1" applyFont="1" applyFill="1" applyBorder="1" applyAlignment="1" applyProtection="1">
      <alignment horizontal="center" vertical="center" wrapText="1"/>
      <protection hidden="1"/>
    </xf>
    <xf numFmtId="0" fontId="52" fillId="8" borderId="62" xfId="1" applyFont="1" applyFill="1" applyBorder="1" applyAlignment="1" applyProtection="1">
      <alignment horizontal="center" vertical="center" wrapText="1"/>
      <protection hidden="1"/>
    </xf>
    <xf numFmtId="0" fontId="52" fillId="8" borderId="0" xfId="1" applyFont="1" applyFill="1" applyAlignment="1" applyProtection="1">
      <alignment horizontal="center" vertical="center" wrapText="1"/>
      <protection hidden="1"/>
    </xf>
    <xf numFmtId="0" fontId="52" fillId="8" borderId="61" xfId="1" applyFont="1" applyFill="1" applyBorder="1" applyAlignment="1" applyProtection="1">
      <alignment horizontal="center" vertical="center" wrapText="1"/>
      <protection hidden="1"/>
    </xf>
    <xf numFmtId="0" fontId="52" fillId="8" borderId="143" xfId="1" applyFont="1" applyFill="1" applyBorder="1" applyAlignment="1" applyProtection="1">
      <alignment horizontal="center" vertical="center" wrapText="1"/>
      <protection hidden="1"/>
    </xf>
    <xf numFmtId="0" fontId="52" fillId="8" borderId="144" xfId="1" applyFont="1" applyFill="1" applyBorder="1" applyAlignment="1" applyProtection="1">
      <alignment horizontal="center" vertical="center" wrapText="1"/>
      <protection hidden="1"/>
    </xf>
    <xf numFmtId="0" fontId="52" fillId="8" borderId="145" xfId="1" applyFont="1" applyFill="1" applyBorder="1" applyAlignment="1" applyProtection="1">
      <alignment horizontal="center" vertical="center" wrapText="1"/>
      <protection hidden="1"/>
    </xf>
    <xf numFmtId="0" fontId="104" fillId="17" borderId="135" xfId="0" applyFont="1" applyFill="1" applyBorder="1" applyAlignment="1">
      <alignment horizontal="center"/>
    </xf>
    <xf numFmtId="0" fontId="104" fillId="17" borderId="57" xfId="0" applyFont="1" applyFill="1" applyBorder="1" applyAlignment="1">
      <alignment horizontal="center"/>
    </xf>
    <xf numFmtId="0" fontId="104" fillId="17" borderId="136" xfId="0" applyFont="1" applyFill="1" applyBorder="1" applyAlignment="1">
      <alignment horizontal="center"/>
    </xf>
    <xf numFmtId="0" fontId="8" fillId="17" borderId="52" xfId="6" applyFont="1" applyFill="1" applyBorder="1" applyAlignment="1">
      <alignment horizontal="center" wrapText="1"/>
    </xf>
    <xf numFmtId="0" fontId="32" fillId="17" borderId="0" xfId="1" applyFont="1" applyFill="1" applyAlignment="1">
      <alignment horizontal="center" wrapText="1"/>
    </xf>
    <xf numFmtId="0" fontId="32" fillId="17" borderId="144" xfId="1" applyFont="1" applyFill="1" applyBorder="1" applyAlignment="1">
      <alignment horizontal="center" wrapText="1"/>
    </xf>
    <xf numFmtId="0" fontId="10" fillId="17" borderId="0" xfId="1" applyFont="1" applyFill="1" applyAlignment="1" applyProtection="1">
      <alignment horizontal="center" wrapText="1"/>
      <protection hidden="1"/>
    </xf>
    <xf numFmtId="0" fontId="10" fillId="17" borderId="144" xfId="1" applyFont="1" applyFill="1" applyBorder="1" applyAlignment="1" applyProtection="1">
      <alignment horizontal="center" wrapText="1"/>
      <protection hidden="1"/>
    </xf>
    <xf numFmtId="0" fontId="23" fillId="5" borderId="0" xfId="1" applyFont="1" applyFill="1" applyAlignment="1">
      <alignment horizontal="center" vertical="center" wrapText="1"/>
    </xf>
    <xf numFmtId="0" fontId="23" fillId="5" borderId="19" xfId="1" applyFont="1" applyFill="1" applyBorder="1" applyAlignment="1">
      <alignment horizontal="center" vertical="center" wrapText="1"/>
    </xf>
    <xf numFmtId="0" fontId="23" fillId="37" borderId="52" xfId="23" applyFont="1" applyFill="1" applyBorder="1" applyAlignment="1">
      <alignment horizontal="center" vertical="center" wrapText="1"/>
    </xf>
    <xf numFmtId="0" fontId="23" fillId="37" borderId="0" xfId="23" applyFont="1" applyFill="1" applyAlignment="1">
      <alignment horizontal="center" vertical="center" wrapText="1"/>
    </xf>
    <xf numFmtId="0" fontId="67" fillId="5" borderId="52" xfId="3" applyFont="1" applyFill="1" applyBorder="1" applyAlignment="1">
      <alignment horizontal="center" vertical="center" wrapText="1"/>
    </xf>
    <xf numFmtId="0" fontId="67" fillId="5" borderId="0" xfId="3" applyFont="1" applyFill="1" applyAlignment="1">
      <alignment horizontal="center" vertical="center" wrapText="1"/>
    </xf>
    <xf numFmtId="0" fontId="67" fillId="5" borderId="85" xfId="3" applyFont="1" applyFill="1" applyBorder="1" applyAlignment="1">
      <alignment horizontal="center" vertical="center" wrapText="1"/>
    </xf>
    <xf numFmtId="0" fontId="67" fillId="5" borderId="39" xfId="3" applyFont="1" applyFill="1" applyBorder="1" applyAlignment="1">
      <alignment horizontal="center" vertical="center" wrapText="1"/>
    </xf>
    <xf numFmtId="0" fontId="16" fillId="51" borderId="0" xfId="1" applyFont="1" applyFill="1" applyAlignment="1">
      <alignment horizontal="center" vertical="center"/>
    </xf>
    <xf numFmtId="1" fontId="71" fillId="37" borderId="0" xfId="1" applyNumberFormat="1" applyFont="1" applyFill="1" applyAlignment="1" applyProtection="1">
      <alignment horizontal="center" vertical="center" wrapText="1"/>
      <protection hidden="1"/>
    </xf>
    <xf numFmtId="1" fontId="71" fillId="37" borderId="19" xfId="1" applyNumberFormat="1" applyFont="1" applyFill="1" applyBorder="1" applyAlignment="1" applyProtection="1">
      <alignment horizontal="center" vertical="center" wrapText="1"/>
      <protection hidden="1"/>
    </xf>
    <xf numFmtId="0" fontId="8" fillId="32" borderId="45" xfId="1" applyFont="1" applyFill="1" applyBorder="1" applyAlignment="1" applyProtection="1">
      <alignment horizontal="center" vertical="center" wrapText="1"/>
      <protection locked="0"/>
    </xf>
    <xf numFmtId="0" fontId="8" fillId="32" borderId="39" xfId="1" applyFont="1" applyFill="1" applyBorder="1" applyAlignment="1" applyProtection="1">
      <alignment horizontal="center" vertical="center" wrapText="1"/>
      <protection locked="0"/>
    </xf>
    <xf numFmtId="0" fontId="8" fillId="32" borderId="45" xfId="1" applyFont="1" applyFill="1" applyBorder="1" applyAlignment="1">
      <alignment horizontal="center" vertical="center" wrapText="1"/>
    </xf>
    <xf numFmtId="0" fontId="8" fillId="32" borderId="39" xfId="1" applyFont="1" applyFill="1" applyBorder="1" applyAlignment="1">
      <alignment horizontal="center" vertical="center" wrapText="1"/>
    </xf>
    <xf numFmtId="0" fontId="8" fillId="32" borderId="103" xfId="1" applyFont="1" applyFill="1" applyBorder="1" applyAlignment="1" applyProtection="1">
      <alignment horizontal="center" vertical="center" wrapText="1"/>
      <protection locked="0"/>
    </xf>
    <xf numFmtId="0" fontId="8" fillId="32" borderId="85" xfId="1" applyFont="1" applyFill="1" applyBorder="1" applyAlignment="1" applyProtection="1">
      <alignment horizontal="center" vertical="center" wrapText="1"/>
      <protection locked="0"/>
    </xf>
    <xf numFmtId="0" fontId="55" fillId="2" borderId="45" xfId="1" applyFont="1" applyFill="1" applyBorder="1" applyAlignment="1">
      <alignment horizontal="center" vertical="center" wrapText="1"/>
    </xf>
    <xf numFmtId="0" fontId="55" fillId="2" borderId="39" xfId="1" applyFont="1" applyFill="1" applyBorder="1" applyAlignment="1">
      <alignment horizontal="center" vertical="center" wrapText="1"/>
    </xf>
    <xf numFmtId="0" fontId="8" fillId="32" borderId="0" xfId="1" applyFont="1" applyFill="1" applyAlignment="1" applyProtection="1">
      <alignment horizontal="center" vertical="center" wrapText="1"/>
      <protection locked="0"/>
    </xf>
    <xf numFmtId="0" fontId="8" fillId="32" borderId="0" xfId="1" applyFont="1" applyFill="1" applyAlignment="1">
      <alignment horizontal="center" vertical="center" wrapText="1"/>
    </xf>
    <xf numFmtId="0" fontId="25" fillId="0" borderId="45" xfId="7" applyFont="1" applyBorder="1" applyAlignment="1">
      <alignment horizontal="center" vertical="center"/>
    </xf>
    <xf numFmtId="0" fontId="25" fillId="0" borderId="0" xfId="7" applyFont="1" applyAlignment="1">
      <alignment horizontal="center" vertical="center"/>
    </xf>
    <xf numFmtId="0" fontId="25" fillId="0" borderId="39" xfId="7" applyFont="1" applyBorder="1" applyAlignment="1">
      <alignment horizontal="center" vertical="center"/>
    </xf>
    <xf numFmtId="0" fontId="8" fillId="5" borderId="45" xfId="1" applyFont="1" applyFill="1" applyBorder="1" applyAlignment="1">
      <alignment horizontal="center" vertical="center" wrapText="1"/>
    </xf>
    <xf numFmtId="0" fontId="8" fillId="5" borderId="0" xfId="1" applyFont="1" applyFill="1" applyAlignment="1">
      <alignment horizontal="center" vertical="center" wrapText="1"/>
    </xf>
    <xf numFmtId="0" fontId="8" fillId="5" borderId="39" xfId="1" applyFont="1" applyFill="1" applyBorder="1" applyAlignment="1">
      <alignment horizontal="center" vertical="center" wrapText="1"/>
    </xf>
    <xf numFmtId="0" fontId="10" fillId="5" borderId="52" xfId="1" applyFont="1" applyFill="1" applyBorder="1" applyAlignment="1" applyProtection="1">
      <alignment horizontal="center" vertical="center" wrapText="1"/>
      <protection hidden="1"/>
    </xf>
    <xf numFmtId="0" fontId="10" fillId="5" borderId="0" xfId="1" applyFont="1" applyFill="1" applyAlignment="1" applyProtection="1">
      <alignment horizontal="center" vertical="center" wrapText="1"/>
      <protection hidden="1"/>
    </xf>
    <xf numFmtId="0" fontId="21" fillId="21" borderId="48" xfId="1" applyFont="1" applyFill="1" applyBorder="1" applyAlignment="1">
      <alignment horizontal="center" vertical="center" wrapText="1"/>
    </xf>
    <xf numFmtId="0" fontId="21" fillId="21" borderId="45" xfId="1" applyFont="1" applyFill="1" applyBorder="1" applyAlignment="1">
      <alignment horizontal="center" vertical="center" wrapText="1"/>
    </xf>
    <xf numFmtId="0" fontId="21" fillId="21" borderId="42" xfId="1" applyFont="1" applyFill="1" applyBorder="1" applyAlignment="1">
      <alignment horizontal="center" vertical="center" wrapText="1"/>
    </xf>
    <xf numFmtId="0" fontId="21" fillId="21" borderId="39" xfId="1" applyFont="1" applyFill="1" applyBorder="1" applyAlignment="1">
      <alignment horizontal="center" vertical="center" wrapText="1"/>
    </xf>
    <xf numFmtId="0" fontId="54" fillId="7" borderId="44" xfId="1" applyFont="1" applyFill="1" applyBorder="1" applyAlignment="1" applyProtection="1">
      <alignment horizontal="center" vertical="center"/>
      <protection locked="0"/>
    </xf>
    <xf numFmtId="0" fontId="54" fillId="7" borderId="39" xfId="1" applyFont="1" applyFill="1" applyBorder="1" applyAlignment="1" applyProtection="1">
      <alignment horizontal="center" vertical="center"/>
      <protection locked="0"/>
    </xf>
    <xf numFmtId="0" fontId="8" fillId="153" borderId="45" xfId="1" applyFont="1" applyFill="1" applyBorder="1" applyAlignment="1">
      <alignment horizontal="center" vertical="center" wrapText="1"/>
    </xf>
    <xf numFmtId="0" fontId="8" fillId="153" borderId="43" xfId="1" applyFont="1" applyFill="1" applyBorder="1" applyAlignment="1">
      <alignment horizontal="center" vertical="center" wrapText="1"/>
    </xf>
    <xf numFmtId="0" fontId="8" fillId="153" borderId="39" xfId="1" applyFont="1" applyFill="1" applyBorder="1" applyAlignment="1">
      <alignment horizontal="center" vertical="center" wrapText="1"/>
    </xf>
    <xf numFmtId="0" fontId="8" fillId="153" borderId="38" xfId="1" applyFont="1" applyFill="1" applyBorder="1" applyAlignment="1">
      <alignment horizontal="center" vertical="center" wrapText="1"/>
    </xf>
    <xf numFmtId="0" fontId="0" fillId="5" borderId="234" xfId="0" applyFill="1" applyBorder="1" applyAlignment="1">
      <alignment horizontal="center" vertical="center" wrapText="1"/>
    </xf>
    <xf numFmtId="0" fontId="0" fillId="5" borderId="0" xfId="0" applyFill="1" applyAlignment="1">
      <alignment horizontal="center" vertical="center" wrapText="1"/>
    </xf>
    <xf numFmtId="0" fontId="8" fillId="2" borderId="103" xfId="1" applyFont="1" applyFill="1" applyBorder="1" applyAlignment="1">
      <alignment horizontal="center" vertical="center" wrapText="1"/>
    </xf>
    <xf numFmtId="0" fontId="8" fillId="2" borderId="85" xfId="1" applyFont="1" applyFill="1" applyBorder="1" applyAlignment="1">
      <alignment horizontal="center" vertical="center" wrapText="1"/>
    </xf>
    <xf numFmtId="0" fontId="135" fillId="32" borderId="52" xfId="1" applyFont="1" applyFill="1" applyBorder="1" applyAlignment="1">
      <alignment horizontal="center" vertical="center"/>
    </xf>
    <xf numFmtId="0" fontId="41" fillId="5" borderId="0" xfId="7" applyFont="1" applyFill="1" applyAlignment="1">
      <alignment horizontal="left" vertical="center" wrapText="1"/>
    </xf>
    <xf numFmtId="0" fontId="41" fillId="5" borderId="19" xfId="7" applyFont="1" applyFill="1" applyBorder="1" applyAlignment="1">
      <alignment horizontal="left" vertical="center" wrapText="1"/>
    </xf>
    <xf numFmtId="0" fontId="62" fillId="7" borderId="52" xfId="1" applyFont="1" applyFill="1" applyBorder="1" applyAlignment="1" applyProtection="1">
      <alignment horizontal="center" vertical="center"/>
      <protection hidden="1"/>
    </xf>
    <xf numFmtId="0" fontId="173" fillId="5" borderId="52" xfId="1" applyFont="1" applyFill="1" applyBorder="1" applyAlignment="1">
      <alignment horizontal="center" vertical="center"/>
    </xf>
    <xf numFmtId="0" fontId="23" fillId="5" borderId="0" xfId="1" applyFont="1" applyFill="1" applyAlignment="1" applyProtection="1">
      <alignment horizontal="left" vertical="center" wrapText="1"/>
      <protection locked="0"/>
    </xf>
    <xf numFmtId="0" fontId="23" fillId="5" borderId="19" xfId="1" applyFont="1" applyFill="1" applyBorder="1" applyAlignment="1" applyProtection="1">
      <alignment horizontal="left" vertical="center" wrapText="1"/>
      <protection locked="0"/>
    </xf>
    <xf numFmtId="0" fontId="153" fillId="5" borderId="52" xfId="7" applyFont="1" applyFill="1" applyBorder="1" applyAlignment="1">
      <alignment horizontal="center" vertical="center" wrapText="1"/>
    </xf>
    <xf numFmtId="0" fontId="153" fillId="5" borderId="0" xfId="7" applyFont="1" applyFill="1" applyAlignment="1">
      <alignment horizontal="center" vertical="center" wrapText="1"/>
    </xf>
    <xf numFmtId="0" fontId="153" fillId="5" borderId="19" xfId="7" applyFont="1" applyFill="1" applyBorder="1" applyAlignment="1">
      <alignment horizontal="center" vertical="center" wrapText="1"/>
    </xf>
    <xf numFmtId="0" fontId="65" fillId="5" borderId="52" xfId="7" applyFont="1" applyFill="1" applyBorder="1" applyAlignment="1">
      <alignment horizontal="center" vertical="center"/>
    </xf>
    <xf numFmtId="0" fontId="29" fillId="5" borderId="0" xfId="30" applyFont="1" applyFill="1" applyAlignment="1">
      <alignment horizontal="left" vertical="center" wrapText="1"/>
    </xf>
    <xf numFmtId="0" fontId="83" fillId="2" borderId="52" xfId="7" applyFont="1" applyFill="1" applyBorder="1" applyAlignment="1">
      <alignment horizontal="center" vertical="center"/>
    </xf>
    <xf numFmtId="0" fontId="83" fillId="2" borderId="0" xfId="7" applyFont="1" applyFill="1" applyAlignment="1">
      <alignment horizontal="center" vertical="center"/>
    </xf>
    <xf numFmtId="0" fontId="83" fillId="2" borderId="19" xfId="7" applyFont="1" applyFill="1" applyBorder="1" applyAlignment="1">
      <alignment horizontal="center" vertical="center"/>
    </xf>
    <xf numFmtId="0" fontId="38" fillId="5" borderId="104" xfId="1" applyFont="1" applyFill="1" applyBorder="1" applyAlignment="1">
      <alignment horizontal="center" vertical="center" wrapText="1"/>
    </xf>
    <xf numFmtId="0" fontId="38" fillId="5" borderId="105" xfId="1" applyFont="1" applyFill="1" applyBorder="1" applyAlignment="1">
      <alignment horizontal="center" vertical="center" wrapText="1"/>
    </xf>
    <xf numFmtId="0" fontId="10" fillId="5" borderId="19" xfId="1" applyFont="1" applyFill="1" applyBorder="1" applyAlignment="1" applyProtection="1">
      <alignment horizontal="center" vertical="center" wrapText="1"/>
      <protection hidden="1"/>
    </xf>
    <xf numFmtId="0" fontId="23" fillId="5" borderId="52" xfId="1" quotePrefix="1" applyFont="1" applyFill="1" applyBorder="1" applyAlignment="1" applyProtection="1">
      <alignment horizontal="center" vertical="center" wrapText="1"/>
      <protection hidden="1"/>
    </xf>
    <xf numFmtId="0" fontId="23" fillId="5" borderId="0" xfId="1" quotePrefix="1" applyFont="1" applyFill="1" applyAlignment="1" applyProtection="1">
      <alignment horizontal="center" vertical="center" wrapText="1"/>
      <protection hidden="1"/>
    </xf>
    <xf numFmtId="0" fontId="23" fillId="5" borderId="19" xfId="1" quotePrefix="1" applyFont="1" applyFill="1" applyBorder="1" applyAlignment="1" applyProtection="1">
      <alignment horizontal="center" vertical="center" wrapText="1"/>
      <protection hidden="1"/>
    </xf>
    <xf numFmtId="0" fontId="41" fillId="5" borderId="52" xfId="30" applyFont="1" applyFill="1" applyBorder="1" applyAlignment="1">
      <alignment horizontal="left" vertical="center" wrapText="1"/>
    </xf>
    <xf numFmtId="0" fontId="41" fillId="5" borderId="0" xfId="30" applyFont="1" applyFill="1" applyAlignment="1">
      <alignment horizontal="left" vertical="center" wrapText="1"/>
    </xf>
    <xf numFmtId="0" fontId="41" fillId="5" borderId="52" xfId="7" applyFont="1" applyFill="1" applyBorder="1" applyAlignment="1">
      <alignment horizontal="center" vertical="center" wrapText="1"/>
    </xf>
    <xf numFmtId="0" fontId="41" fillId="5" borderId="0" xfId="7" applyFont="1" applyFill="1" applyAlignment="1">
      <alignment horizontal="center" vertical="center" wrapText="1"/>
    </xf>
    <xf numFmtId="0" fontId="41" fillId="5" borderId="19" xfId="7" applyFont="1" applyFill="1" applyBorder="1" applyAlignment="1">
      <alignment horizontal="center" vertical="center" wrapText="1"/>
    </xf>
    <xf numFmtId="0" fontId="25" fillId="0" borderId="103" xfId="7" applyFont="1" applyBorder="1" applyAlignment="1">
      <alignment horizontal="center" vertical="center"/>
    </xf>
    <xf numFmtId="0" fontId="25" fillId="0" borderId="85" xfId="7" applyFont="1" applyBorder="1" applyAlignment="1">
      <alignment horizontal="center" vertical="center"/>
    </xf>
    <xf numFmtId="0" fontId="8" fillId="5" borderId="43" xfId="1" applyFont="1" applyFill="1" applyBorder="1" applyAlignment="1">
      <alignment horizontal="center" vertical="center" wrapText="1"/>
    </xf>
    <xf numFmtId="0" fontId="8" fillId="5" borderId="38" xfId="1" applyFont="1" applyFill="1" applyBorder="1" applyAlignment="1">
      <alignment horizontal="center" vertical="center" wrapText="1"/>
    </xf>
    <xf numFmtId="0" fontId="81" fillId="2" borderId="266" xfId="1" applyFont="1" applyFill="1" applyBorder="1" applyAlignment="1">
      <alignment horizontal="center"/>
    </xf>
    <xf numFmtId="0" fontId="81" fillId="2" borderId="287" xfId="1" applyFont="1" applyFill="1" applyBorder="1" applyAlignment="1">
      <alignment horizontal="center"/>
    </xf>
    <xf numFmtId="0" fontId="81" fillId="2" borderId="380" xfId="1" applyFont="1" applyFill="1" applyBorder="1" applyAlignment="1">
      <alignment horizontal="center"/>
    </xf>
    <xf numFmtId="0" fontId="81" fillId="202" borderId="381" xfId="7" applyFont="1" applyFill="1" applyBorder="1" applyAlignment="1">
      <alignment horizontal="center" vertical="center"/>
    </xf>
    <xf numFmtId="0" fontId="81" fillId="202" borderId="11" xfId="7" applyFont="1" applyFill="1" applyBorder="1" applyAlignment="1">
      <alignment horizontal="center" vertical="center"/>
    </xf>
    <xf numFmtId="0" fontId="81" fillId="202" borderId="98" xfId="7" applyFont="1" applyFill="1" applyBorder="1" applyAlignment="1">
      <alignment horizontal="center" vertical="center"/>
    </xf>
    <xf numFmtId="0" fontId="37" fillId="0" borderId="0" xfId="0" applyFont="1" applyAlignment="1">
      <alignment horizontal="center" vertical="center" wrapText="1"/>
    </xf>
    <xf numFmtId="0" fontId="37" fillId="0" borderId="19" xfId="0" applyFont="1" applyBorder="1" applyAlignment="1">
      <alignment horizontal="center" vertical="center" wrapText="1"/>
    </xf>
    <xf numFmtId="0" fontId="71" fillId="17" borderId="135" xfId="5" applyFont="1" applyFill="1" applyBorder="1" applyAlignment="1" applyProtection="1">
      <alignment horizontal="center" vertical="center"/>
      <protection locked="0"/>
    </xf>
    <xf numFmtId="0" fontId="71" fillId="17" borderId="57" xfId="5" applyFont="1" applyFill="1" applyBorder="1" applyAlignment="1" applyProtection="1">
      <alignment horizontal="center" vertical="center"/>
      <protection locked="0"/>
    </xf>
    <xf numFmtId="0" fontId="71" fillId="17" borderId="136" xfId="5" applyFont="1" applyFill="1" applyBorder="1" applyAlignment="1" applyProtection="1">
      <alignment horizontal="center" vertical="center"/>
      <protection locked="0"/>
    </xf>
    <xf numFmtId="0" fontId="71" fillId="17" borderId="52" xfId="5" applyFont="1" applyFill="1" applyBorder="1" applyAlignment="1" applyProtection="1">
      <alignment horizontal="center" vertical="center"/>
      <protection locked="0"/>
    </xf>
    <xf numFmtId="0" fontId="71" fillId="17" borderId="0" xfId="5" applyFont="1" applyFill="1" applyAlignment="1" applyProtection="1">
      <alignment horizontal="center" vertical="center"/>
      <protection locked="0"/>
    </xf>
    <xf numFmtId="0" fontId="71" fillId="17" borderId="19" xfId="5" applyFont="1" applyFill="1" applyBorder="1" applyAlignment="1" applyProtection="1">
      <alignment horizontal="center" vertical="center"/>
      <protection locked="0"/>
    </xf>
    <xf numFmtId="0" fontId="54" fillId="8" borderId="52" xfId="1" applyFont="1" applyFill="1" applyBorder="1" applyAlignment="1" applyProtection="1">
      <alignment horizontal="center" vertical="center"/>
      <protection hidden="1"/>
    </xf>
    <xf numFmtId="0" fontId="54" fillId="8" borderId="0" xfId="1" applyFont="1" applyFill="1" applyAlignment="1" applyProtection="1">
      <alignment horizontal="center" vertical="center"/>
      <protection hidden="1"/>
    </xf>
    <xf numFmtId="0" fontId="54" fillId="8" borderId="19" xfId="1" applyFont="1" applyFill="1" applyBorder="1" applyAlignment="1" applyProtection="1">
      <alignment horizontal="center" vertical="center"/>
      <protection hidden="1"/>
    </xf>
    <xf numFmtId="0" fontId="74" fillId="245" borderId="52" xfId="0" applyFont="1" applyFill="1" applyBorder="1" applyAlignment="1">
      <alignment horizontal="center" vertical="center"/>
    </xf>
    <xf numFmtId="0" fontId="74" fillId="245" borderId="0" xfId="0" applyFont="1" applyFill="1" applyAlignment="1">
      <alignment horizontal="center" vertical="center"/>
    </xf>
    <xf numFmtId="0" fontId="74" fillId="245" borderId="19" xfId="0" applyFont="1" applyFill="1" applyBorder="1" applyAlignment="1">
      <alignment horizontal="center" vertical="center"/>
    </xf>
    <xf numFmtId="0" fontId="8" fillId="2" borderId="0" xfId="1" applyFont="1" applyFill="1" applyAlignment="1" applyProtection="1">
      <alignment horizontal="center" vertical="center" wrapText="1"/>
      <protection locked="0"/>
    </xf>
    <xf numFmtId="0" fontId="8" fillId="2" borderId="19" xfId="1" applyFont="1" applyFill="1" applyBorder="1" applyAlignment="1" applyProtection="1">
      <alignment horizontal="center" vertical="center" wrapText="1"/>
      <protection locked="0"/>
    </xf>
    <xf numFmtId="0" fontId="21" fillId="5" borderId="0" xfId="1" applyFont="1" applyFill="1" applyAlignment="1" applyProtection="1">
      <alignment horizontal="left" vertical="center"/>
      <protection locked="0"/>
    </xf>
    <xf numFmtId="0" fontId="21" fillId="5" borderId="19" xfId="1" applyFont="1" applyFill="1" applyBorder="1" applyAlignment="1" applyProtection="1">
      <alignment horizontal="left" vertical="center"/>
      <protection locked="0"/>
    </xf>
    <xf numFmtId="0" fontId="72" fillId="3" borderId="119" xfId="1" applyFont="1" applyFill="1" applyBorder="1" applyAlignment="1">
      <alignment horizontal="center" vertical="center"/>
    </xf>
    <xf numFmtId="0" fontId="72" fillId="3" borderId="52" xfId="1" applyFont="1" applyFill="1" applyBorder="1" applyAlignment="1">
      <alignment horizontal="center" vertical="center"/>
    </xf>
    <xf numFmtId="1" fontId="71" fillId="37" borderId="13" xfId="1" applyNumberFormat="1" applyFont="1" applyFill="1" applyBorder="1" applyAlignment="1" applyProtection="1">
      <alignment horizontal="center" vertical="center" wrapText="1"/>
      <protection hidden="1"/>
    </xf>
    <xf numFmtId="0" fontId="174" fillId="3" borderId="14" xfId="7" applyFont="1" applyFill="1" applyBorder="1" applyAlignment="1">
      <alignment horizontal="center" vertical="center" wrapText="1"/>
    </xf>
    <xf numFmtId="0" fontId="174" fillId="3" borderId="4" xfId="7" applyFont="1" applyFill="1" applyBorder="1" applyAlignment="1">
      <alignment horizontal="center" vertical="center" wrapText="1"/>
    </xf>
    <xf numFmtId="0" fontId="69" fillId="3" borderId="52" xfId="1" applyFont="1" applyFill="1" applyBorder="1" applyAlignment="1">
      <alignment horizontal="center" vertical="center" wrapText="1"/>
    </xf>
    <xf numFmtId="0" fontId="69" fillId="3" borderId="0" xfId="1" applyFont="1" applyFill="1" applyAlignment="1">
      <alignment horizontal="center" vertical="center" wrapText="1"/>
    </xf>
    <xf numFmtId="0" fontId="13" fillId="3" borderId="119" xfId="1" applyFont="1" applyFill="1" applyBorder="1" applyAlignment="1">
      <alignment horizontal="center" vertical="center" wrapText="1"/>
    </xf>
    <xf numFmtId="0" fontId="13" fillId="3" borderId="13" xfId="1" applyFont="1" applyFill="1" applyBorder="1" applyAlignment="1">
      <alignment horizontal="center" vertical="center" wrapText="1"/>
    </xf>
    <xf numFmtId="0" fontId="13" fillId="3" borderId="52" xfId="1" applyFont="1" applyFill="1" applyBorder="1" applyAlignment="1">
      <alignment horizontal="center" vertical="center" wrapText="1"/>
    </xf>
    <xf numFmtId="0" fontId="13" fillId="3" borderId="0" xfId="1" applyFont="1" applyFill="1" applyAlignment="1">
      <alignment horizontal="center" vertical="center" wrapText="1"/>
    </xf>
    <xf numFmtId="0" fontId="69" fillId="3" borderId="135" xfId="1" applyFont="1" applyFill="1" applyBorder="1" applyAlignment="1" applyProtection="1">
      <alignment horizontal="center" vertical="center"/>
      <protection hidden="1"/>
    </xf>
    <xf numFmtId="0" fontId="69" fillId="3" borderId="52" xfId="1" applyFont="1" applyFill="1" applyBorder="1" applyAlignment="1" applyProtection="1">
      <alignment horizontal="center" vertical="center"/>
      <protection hidden="1"/>
    </xf>
    <xf numFmtId="0" fontId="13" fillId="3" borderId="57" xfId="3" applyFont="1" applyFill="1" applyBorder="1" applyAlignment="1">
      <alignment horizontal="center" vertical="center" wrapText="1"/>
    </xf>
    <xf numFmtId="0" fontId="13" fillId="3" borderId="0" xfId="3" applyFont="1" applyFill="1" applyAlignment="1">
      <alignment horizontal="center" vertical="center" wrapText="1"/>
    </xf>
    <xf numFmtId="0" fontId="196" fillId="5" borderId="337" xfId="0" applyFont="1" applyFill="1" applyBorder="1" applyAlignment="1">
      <alignment horizontal="center" vertical="center"/>
    </xf>
    <xf numFmtId="0" fontId="196" fillId="5" borderId="338" xfId="0" applyFont="1" applyFill="1" applyBorder="1" applyAlignment="1">
      <alignment horizontal="center" vertical="center"/>
    </xf>
    <xf numFmtId="0" fontId="81" fillId="202" borderId="265" xfId="7" applyFont="1" applyFill="1" applyBorder="1" applyAlignment="1">
      <alignment horizontal="center" vertical="center"/>
    </xf>
    <xf numFmtId="0" fontId="35" fillId="8" borderId="140" xfId="1" applyFont="1" applyFill="1" applyBorder="1" applyAlignment="1" applyProtection="1">
      <alignment horizontal="center" vertical="center" wrapText="1"/>
      <protection hidden="1"/>
    </xf>
    <xf numFmtId="0" fontId="35" fillId="8" borderId="141" xfId="1" applyFont="1" applyFill="1" applyBorder="1" applyAlignment="1" applyProtection="1">
      <alignment horizontal="center" vertical="center" wrapText="1"/>
      <protection hidden="1"/>
    </xf>
    <xf numFmtId="0" fontId="35" fillId="8" borderId="142" xfId="1" applyFont="1" applyFill="1" applyBorder="1" applyAlignment="1" applyProtection="1">
      <alignment horizontal="center" vertical="center" wrapText="1"/>
      <protection hidden="1"/>
    </xf>
    <xf numFmtId="0" fontId="35" fillId="8" borderId="62" xfId="1" applyFont="1" applyFill="1" applyBorder="1" applyAlignment="1" applyProtection="1">
      <alignment horizontal="center" vertical="center" wrapText="1"/>
      <protection hidden="1"/>
    </xf>
    <xf numFmtId="0" fontId="35" fillId="8" borderId="0" xfId="1" applyFont="1" applyFill="1" applyAlignment="1" applyProtection="1">
      <alignment horizontal="center" vertical="center" wrapText="1"/>
      <protection hidden="1"/>
    </xf>
    <xf numFmtId="0" fontId="35" fillId="8" borderId="61" xfId="1" applyFont="1" applyFill="1" applyBorder="1" applyAlignment="1" applyProtection="1">
      <alignment horizontal="center" vertical="center" wrapText="1"/>
      <protection hidden="1"/>
    </xf>
    <xf numFmtId="0" fontId="35" fillId="8" borderId="143" xfId="1" applyFont="1" applyFill="1" applyBorder="1" applyAlignment="1" applyProtection="1">
      <alignment horizontal="center" vertical="center" wrapText="1"/>
      <protection hidden="1"/>
    </xf>
    <xf numFmtId="0" fontId="35" fillId="8" borderId="144" xfId="1" applyFont="1" applyFill="1" applyBorder="1" applyAlignment="1" applyProtection="1">
      <alignment horizontal="center" vertical="center" wrapText="1"/>
      <protection hidden="1"/>
    </xf>
    <xf numFmtId="0" fontId="35" fillId="8" borderId="145" xfId="1" applyFont="1" applyFill="1" applyBorder="1" applyAlignment="1" applyProtection="1">
      <alignment horizontal="center" vertical="center" wrapText="1"/>
      <protection hidden="1"/>
    </xf>
    <xf numFmtId="0" fontId="56" fillId="7" borderId="49" xfId="1" applyFont="1" applyFill="1" applyBorder="1" applyAlignment="1" applyProtection="1">
      <alignment horizontal="center" vertical="center" wrapText="1"/>
      <protection hidden="1"/>
    </xf>
    <xf numFmtId="0" fontId="56" fillId="7" borderId="241" xfId="1" applyFont="1" applyFill="1" applyBorder="1" applyAlignment="1" applyProtection="1">
      <alignment horizontal="center" vertical="center" wrapText="1"/>
      <protection hidden="1"/>
    </xf>
    <xf numFmtId="0" fontId="21" fillId="5" borderId="45" xfId="1" applyFont="1" applyFill="1" applyBorder="1" applyAlignment="1">
      <alignment horizontal="center" vertical="center" wrapText="1"/>
    </xf>
    <xf numFmtId="0" fontId="21" fillId="5" borderId="39" xfId="1" applyFont="1" applyFill="1" applyBorder="1" applyAlignment="1">
      <alignment horizontal="center" vertical="center" wrapText="1"/>
    </xf>
    <xf numFmtId="0" fontId="491" fillId="235" borderId="13" xfId="1" applyFont="1" applyFill="1" applyBorder="1" applyAlignment="1">
      <alignment horizontal="center" vertical="center" wrapText="1"/>
    </xf>
    <xf numFmtId="0" fontId="491" fillId="235" borderId="0" xfId="1" applyFont="1" applyFill="1" applyAlignment="1">
      <alignment horizontal="center" vertical="center" wrapText="1"/>
    </xf>
    <xf numFmtId="0" fontId="5" fillId="233" borderId="0" xfId="7" applyFont="1" applyFill="1" applyAlignment="1">
      <alignment horizontal="center" vertical="center" wrapText="1"/>
    </xf>
    <xf numFmtId="0" fontId="5" fillId="205" borderId="0" xfId="7" applyFont="1" applyFill="1" applyAlignment="1">
      <alignment horizontal="center" vertical="center" wrapText="1"/>
    </xf>
    <xf numFmtId="0" fontId="28" fillId="5" borderId="0" xfId="0" applyFont="1" applyFill="1" applyAlignment="1">
      <alignment horizontal="center" vertical="center" wrapText="1"/>
    </xf>
    <xf numFmtId="0" fontId="5" fillId="48" borderId="135" xfId="1" applyFont="1" applyFill="1" applyBorder="1" applyAlignment="1" applyProtection="1">
      <alignment horizontal="center" vertical="center" textRotation="90"/>
      <protection locked="0"/>
    </xf>
    <xf numFmtId="0" fontId="5" fillId="48" borderId="52" xfId="1" applyFont="1" applyFill="1" applyBorder="1" applyAlignment="1" applyProtection="1">
      <alignment horizontal="center" vertical="center" textRotation="90"/>
      <protection locked="0"/>
    </xf>
    <xf numFmtId="0" fontId="5" fillId="48" borderId="63" xfId="1" applyFont="1" applyFill="1" applyBorder="1" applyAlignment="1" applyProtection="1">
      <alignment horizontal="center" vertical="center" textRotation="90"/>
      <protection locked="0"/>
    </xf>
    <xf numFmtId="0" fontId="192" fillId="5" borderId="57" xfId="1" applyFont="1" applyFill="1" applyBorder="1" applyAlignment="1" applyProtection="1">
      <alignment horizontal="center" vertical="center"/>
      <protection hidden="1"/>
    </xf>
    <xf numFmtId="0" fontId="192" fillId="5" borderId="136" xfId="1" applyFont="1" applyFill="1" applyBorder="1" applyAlignment="1" applyProtection="1">
      <alignment horizontal="center" vertical="center"/>
      <protection hidden="1"/>
    </xf>
    <xf numFmtId="0" fontId="30" fillId="5" borderId="0" xfId="1" applyFont="1" applyFill="1" applyAlignment="1" applyProtection="1">
      <alignment horizontal="center" vertical="center"/>
      <protection hidden="1"/>
    </xf>
    <xf numFmtId="0" fontId="30" fillId="5" borderId="19" xfId="1" applyFont="1" applyFill="1" applyBorder="1" applyAlignment="1" applyProtection="1">
      <alignment horizontal="center" vertical="center"/>
      <protection hidden="1"/>
    </xf>
    <xf numFmtId="0" fontId="24" fillId="5" borderId="0" xfId="3" applyFont="1" applyFill="1" applyAlignment="1">
      <alignment horizontal="center" vertical="center" wrapText="1"/>
    </xf>
    <xf numFmtId="0" fontId="72" fillId="51" borderId="0" xfId="1" applyFont="1" applyFill="1" applyAlignment="1">
      <alignment horizontal="center" vertical="center"/>
    </xf>
    <xf numFmtId="1" fontId="81" fillId="37" borderId="0" xfId="1" applyNumberFormat="1" applyFont="1" applyFill="1" applyAlignment="1" applyProtection="1">
      <alignment horizontal="center" vertical="center" wrapText="1"/>
      <protection hidden="1"/>
    </xf>
    <xf numFmtId="1" fontId="81" fillId="37" borderId="19" xfId="1" applyNumberFormat="1" applyFont="1" applyFill="1" applyBorder="1" applyAlignment="1" applyProtection="1">
      <alignment horizontal="center" vertical="center" wrapText="1"/>
      <protection hidden="1"/>
    </xf>
    <xf numFmtId="0" fontId="35" fillId="5" borderId="369" xfId="1" applyFont="1" applyFill="1" applyBorder="1" applyAlignment="1">
      <alignment horizontal="center" vertical="top"/>
    </xf>
    <xf numFmtId="0" fontId="35" fillId="5" borderId="370" xfId="1" applyFont="1" applyFill="1" applyBorder="1" applyAlignment="1">
      <alignment horizontal="center" vertical="top"/>
    </xf>
    <xf numFmtId="0" fontId="35" fillId="5" borderId="0" xfId="1" applyFont="1" applyFill="1" applyAlignment="1">
      <alignment horizontal="center" vertical="top"/>
    </xf>
    <xf numFmtId="0" fontId="35" fillId="5" borderId="372" xfId="1" applyFont="1" applyFill="1" applyBorder="1" applyAlignment="1">
      <alignment horizontal="center" vertical="top"/>
    </xf>
    <xf numFmtId="0" fontId="35" fillId="5" borderId="51" xfId="1" applyFont="1" applyFill="1" applyBorder="1" applyAlignment="1">
      <alignment horizontal="center" vertical="top"/>
    </xf>
    <xf numFmtId="0" fontId="35" fillId="5" borderId="374" xfId="1" applyFont="1" applyFill="1" applyBorder="1" applyAlignment="1">
      <alignment horizontal="center" vertical="top"/>
    </xf>
    <xf numFmtId="0" fontId="10" fillId="119" borderId="51" xfId="7" applyFont="1" applyFill="1" applyBorder="1" applyAlignment="1">
      <alignment horizontal="center" vertical="center"/>
    </xf>
    <xf numFmtId="0" fontId="10" fillId="119" borderId="130" xfId="7" applyFont="1" applyFill="1" applyBorder="1" applyAlignment="1">
      <alignment horizontal="center" vertical="center"/>
    </xf>
    <xf numFmtId="0" fontId="143" fillId="46" borderId="135" xfId="1" applyFont="1" applyFill="1" applyBorder="1" applyAlignment="1" applyProtection="1">
      <alignment horizontal="center" vertical="center" textRotation="90"/>
      <protection locked="0"/>
    </xf>
    <xf numFmtId="0" fontId="143" fillId="46" borderId="52" xfId="1" applyFont="1" applyFill="1" applyBorder="1" applyAlignment="1" applyProtection="1">
      <alignment horizontal="center" vertical="center" textRotation="90"/>
      <protection locked="0"/>
    </xf>
    <xf numFmtId="0" fontId="143" fillId="46" borderId="63" xfId="1" applyFont="1" applyFill="1" applyBorder="1" applyAlignment="1" applyProtection="1">
      <alignment horizontal="center" vertical="center" textRotation="90"/>
      <protection locked="0"/>
    </xf>
    <xf numFmtId="0" fontId="16" fillId="21" borderId="57" xfId="1" applyFont="1" applyFill="1" applyBorder="1" applyAlignment="1" applyProtection="1">
      <alignment horizontal="center" vertical="center"/>
      <protection hidden="1"/>
    </xf>
    <xf numFmtId="0" fontId="16" fillId="21" borderId="136" xfId="1" applyFont="1" applyFill="1" applyBorder="1" applyAlignment="1" applyProtection="1">
      <alignment horizontal="center" vertical="center"/>
      <protection hidden="1"/>
    </xf>
    <xf numFmtId="0" fontId="69" fillId="3" borderId="57" xfId="1" applyFont="1" applyFill="1" applyBorder="1" applyAlignment="1" applyProtection="1">
      <alignment horizontal="center" vertical="center"/>
      <protection hidden="1"/>
    </xf>
    <xf numFmtId="1" fontId="71" fillId="37" borderId="57" xfId="1" applyNumberFormat="1" applyFont="1" applyFill="1" applyBorder="1" applyAlignment="1" applyProtection="1">
      <alignment horizontal="center" vertical="center" wrapText="1"/>
      <protection hidden="1"/>
    </xf>
    <xf numFmtId="0" fontId="72" fillId="3" borderId="57" xfId="1" applyFont="1" applyFill="1" applyBorder="1" applyAlignment="1">
      <alignment horizontal="center" vertical="center"/>
    </xf>
    <xf numFmtId="0" fontId="72" fillId="3" borderId="0" xfId="1" applyFont="1" applyFill="1" applyAlignment="1">
      <alignment horizontal="center" vertical="center"/>
    </xf>
    <xf numFmtId="0" fontId="55" fillId="2" borderId="48" xfId="1" applyFont="1" applyFill="1" applyBorder="1" applyAlignment="1">
      <alignment horizontal="center" vertical="center" wrapText="1"/>
    </xf>
    <xf numFmtId="0" fontId="55" fillId="2" borderId="42" xfId="1" applyFont="1" applyFill="1" applyBorder="1" applyAlignment="1">
      <alignment horizontal="center" vertical="center" wrapText="1"/>
    </xf>
    <xf numFmtId="0" fontId="72" fillId="3" borderId="13" xfId="1" applyFont="1" applyFill="1" applyBorder="1" applyAlignment="1">
      <alignment horizontal="center" vertical="center"/>
    </xf>
    <xf numFmtId="0" fontId="81" fillId="21" borderId="0" xfId="1" applyFont="1" applyFill="1" applyAlignment="1" applyProtection="1">
      <alignment horizontal="center" vertical="center"/>
      <protection hidden="1"/>
    </xf>
    <xf numFmtId="0" fontId="81" fillId="21" borderId="19" xfId="1" applyFont="1" applyFill="1" applyBorder="1" applyAlignment="1" applyProtection="1">
      <alignment horizontal="center" vertical="center"/>
      <protection hidden="1"/>
    </xf>
    <xf numFmtId="0" fontId="23" fillId="21" borderId="60" xfId="1" applyFont="1" applyFill="1" applyBorder="1" applyAlignment="1" applyProtection="1">
      <alignment horizontal="center" vertical="center"/>
      <protection hidden="1"/>
    </xf>
    <xf numFmtId="0" fontId="23" fillId="21" borderId="64" xfId="1" applyFont="1" applyFill="1" applyBorder="1" applyAlignment="1" applyProtection="1">
      <alignment horizontal="center" vertical="center"/>
      <protection hidden="1"/>
    </xf>
    <xf numFmtId="0" fontId="187" fillId="21" borderId="0" xfId="1" applyFont="1" applyFill="1" applyAlignment="1" applyProtection="1">
      <alignment horizontal="center" vertical="center"/>
      <protection hidden="1"/>
    </xf>
    <xf numFmtId="0" fontId="187" fillId="21" borderId="19" xfId="1" applyFont="1" applyFill="1" applyBorder="1" applyAlignment="1" applyProtection="1">
      <alignment horizontal="center" vertical="center"/>
      <protection hidden="1"/>
    </xf>
    <xf numFmtId="1" fontId="81" fillId="64" borderId="57" xfId="1" applyNumberFormat="1" applyFont="1" applyFill="1" applyBorder="1" applyAlignment="1" applyProtection="1">
      <alignment horizontal="center" vertical="center" wrapText="1"/>
      <protection hidden="1"/>
    </xf>
    <xf numFmtId="1" fontId="13" fillId="52" borderId="57" xfId="1" applyNumberFormat="1" applyFont="1" applyFill="1" applyBorder="1" applyAlignment="1" applyProtection="1">
      <alignment horizontal="center" vertical="center" wrapText="1"/>
      <protection hidden="1"/>
    </xf>
    <xf numFmtId="1" fontId="23" fillId="64" borderId="57" xfId="1" applyNumberFormat="1" applyFont="1" applyFill="1" applyBorder="1" applyAlignment="1" applyProtection="1">
      <alignment horizontal="center" vertical="center" wrapText="1"/>
      <protection hidden="1"/>
    </xf>
    <xf numFmtId="1" fontId="81" fillId="24" borderId="57" xfId="1" applyNumberFormat="1" applyFont="1" applyFill="1" applyBorder="1" applyAlignment="1" applyProtection="1">
      <alignment horizontal="center" vertical="center"/>
      <protection hidden="1"/>
    </xf>
    <xf numFmtId="0" fontId="8" fillId="21" borderId="48" xfId="1" applyFont="1" applyFill="1" applyBorder="1" applyAlignment="1">
      <alignment horizontal="center" vertical="center" wrapText="1"/>
    </xf>
    <xf numFmtId="0" fontId="8" fillId="21" borderId="42" xfId="1" applyFont="1" applyFill="1" applyBorder="1" applyAlignment="1">
      <alignment horizontal="center" vertical="center" wrapText="1"/>
    </xf>
    <xf numFmtId="0" fontId="21" fillId="5" borderId="46" xfId="1" applyFont="1" applyFill="1" applyBorder="1" applyAlignment="1">
      <alignment horizontal="center" vertical="center" wrapText="1"/>
    </xf>
    <xf numFmtId="0" fontId="21" fillId="5" borderId="40" xfId="1" applyFont="1" applyFill="1" applyBorder="1" applyAlignment="1">
      <alignment horizontal="center" vertical="center" wrapText="1"/>
    </xf>
    <xf numFmtId="0" fontId="174" fillId="3" borderId="136" xfId="7" applyFont="1" applyFill="1" applyBorder="1" applyAlignment="1">
      <alignment horizontal="center" vertical="center" wrapText="1"/>
    </xf>
    <xf numFmtId="0" fontId="174" fillId="3" borderId="19" xfId="7" applyFont="1" applyFill="1" applyBorder="1" applyAlignment="1">
      <alignment horizontal="center" vertical="center" wrapText="1"/>
    </xf>
    <xf numFmtId="1" fontId="81" fillId="51" borderId="57" xfId="1" applyNumberFormat="1" applyFont="1" applyFill="1" applyBorder="1" applyAlignment="1" applyProtection="1">
      <alignment horizontal="center" vertical="center" wrapText="1"/>
      <protection hidden="1"/>
    </xf>
    <xf numFmtId="0" fontId="81" fillId="35" borderId="57" xfId="1" applyFont="1" applyFill="1" applyBorder="1" applyAlignment="1">
      <alignment horizontal="center" vertical="center" wrapText="1"/>
    </xf>
    <xf numFmtId="1" fontId="13" fillId="124" borderId="57" xfId="1" applyNumberFormat="1" applyFont="1" applyFill="1" applyBorder="1" applyAlignment="1" applyProtection="1">
      <alignment horizontal="center" vertical="center" wrapText="1"/>
      <protection hidden="1"/>
    </xf>
    <xf numFmtId="1" fontId="81" fillId="123" borderId="57" xfId="1" applyNumberFormat="1" applyFont="1" applyFill="1" applyBorder="1" applyAlignment="1" applyProtection="1">
      <alignment horizontal="center" vertical="center" wrapText="1"/>
      <protection hidden="1"/>
    </xf>
    <xf numFmtId="1" fontId="81" fillId="122" borderId="57" xfId="1" applyNumberFormat="1" applyFont="1" applyFill="1" applyBorder="1" applyAlignment="1" applyProtection="1">
      <alignment horizontal="center" vertical="center" wrapText="1"/>
      <protection hidden="1"/>
    </xf>
    <xf numFmtId="1" fontId="13" fillId="118" borderId="57" xfId="1" applyNumberFormat="1" applyFont="1" applyFill="1" applyBorder="1" applyAlignment="1" applyProtection="1">
      <alignment horizontal="center" vertical="center" wrapText="1"/>
      <protection hidden="1"/>
    </xf>
    <xf numFmtId="1" fontId="13" fillId="54" borderId="57" xfId="1" applyNumberFormat="1" applyFont="1" applyFill="1" applyBorder="1" applyAlignment="1" applyProtection="1">
      <alignment horizontal="center" vertical="center" wrapText="1"/>
      <protection hidden="1"/>
    </xf>
    <xf numFmtId="0" fontId="32" fillId="2" borderId="266" xfId="1" applyFont="1" applyFill="1" applyBorder="1" applyAlignment="1">
      <alignment horizontal="center"/>
    </xf>
    <xf numFmtId="0" fontId="32" fillId="2" borderId="158" xfId="1" applyFont="1" applyFill="1" applyBorder="1" applyAlignment="1">
      <alignment horizontal="center"/>
    </xf>
    <xf numFmtId="0" fontId="32" fillId="2" borderId="237" xfId="1" applyFont="1" applyFill="1" applyBorder="1" applyAlignment="1">
      <alignment horizontal="center"/>
    </xf>
    <xf numFmtId="0" fontId="54" fillId="0" borderId="97" xfId="7" applyFont="1" applyBorder="1" applyAlignment="1">
      <alignment horizontal="center" vertical="center"/>
    </xf>
    <xf numFmtId="0" fontId="54" fillId="0" borderId="11" xfId="7" applyFont="1" applyBorder="1" applyAlignment="1">
      <alignment horizontal="center" vertical="center"/>
    </xf>
    <xf numFmtId="0" fontId="54" fillId="0" borderId="265" xfId="7" applyFont="1" applyBorder="1" applyAlignment="1">
      <alignment horizontal="center" vertical="center"/>
    </xf>
    <xf numFmtId="1" fontId="23" fillId="114" borderId="57" xfId="1" applyNumberFormat="1" applyFont="1" applyFill="1" applyBorder="1" applyAlignment="1" applyProtection="1">
      <alignment horizontal="center" vertical="center" wrapText="1"/>
      <protection hidden="1"/>
    </xf>
    <xf numFmtId="1" fontId="81" fillId="121" borderId="57" xfId="1" applyNumberFormat="1" applyFont="1" applyFill="1" applyBorder="1" applyAlignment="1" applyProtection="1">
      <alignment horizontal="center" vertical="center" wrapText="1"/>
      <protection hidden="1"/>
    </xf>
    <xf numFmtId="1" fontId="13" fillId="38" borderId="57" xfId="1" applyNumberFormat="1" applyFont="1" applyFill="1" applyBorder="1" applyAlignment="1" applyProtection="1">
      <alignment horizontal="center" vertical="center" wrapText="1"/>
      <protection hidden="1"/>
    </xf>
    <xf numFmtId="1" fontId="81" fillId="117" borderId="57" xfId="1" applyNumberFormat="1" applyFont="1" applyFill="1" applyBorder="1" applyAlignment="1" applyProtection="1">
      <alignment horizontal="center" vertical="center" wrapText="1"/>
      <protection hidden="1"/>
    </xf>
    <xf numFmtId="0" fontId="24" fillId="5" borderId="52" xfId="1" applyFont="1" applyFill="1" applyBorder="1" applyAlignment="1">
      <alignment horizontal="left" vertical="center" wrapText="1"/>
    </xf>
    <xf numFmtId="0" fontId="24" fillId="5" borderId="0" xfId="1" applyFont="1" applyFill="1" applyAlignment="1">
      <alignment horizontal="left" vertical="center" wrapText="1"/>
    </xf>
    <xf numFmtId="0" fontId="24" fillId="5" borderId="19" xfId="1" applyFont="1" applyFill="1" applyBorder="1" applyAlignment="1">
      <alignment horizontal="left" vertical="center" wrapText="1"/>
    </xf>
    <xf numFmtId="1" fontId="69" fillId="6" borderId="57" xfId="1" applyNumberFormat="1" applyFont="1" applyFill="1" applyBorder="1" applyAlignment="1" applyProtection="1">
      <alignment horizontal="center" vertical="center" wrapText="1"/>
      <protection hidden="1"/>
    </xf>
    <xf numFmtId="1" fontId="81" fillId="116" borderId="57" xfId="1" applyNumberFormat="1" applyFont="1" applyFill="1" applyBorder="1" applyAlignment="1" applyProtection="1">
      <alignment horizontal="center" vertical="center" wrapText="1"/>
      <protection hidden="1"/>
    </xf>
    <xf numFmtId="1" fontId="13" fillId="113" borderId="57" xfId="1" applyNumberFormat="1" applyFont="1" applyFill="1" applyBorder="1" applyAlignment="1" applyProtection="1">
      <alignment horizontal="center" vertical="center" wrapText="1"/>
      <protection hidden="1"/>
    </xf>
    <xf numFmtId="1" fontId="81" fillId="45" borderId="57" xfId="1" applyNumberFormat="1" applyFont="1" applyFill="1" applyBorder="1" applyAlignment="1" applyProtection="1">
      <alignment horizontal="center" vertical="center" wrapText="1"/>
      <protection hidden="1"/>
    </xf>
    <xf numFmtId="1" fontId="71" fillId="35" borderId="57" xfId="1" applyNumberFormat="1" applyFont="1" applyFill="1" applyBorder="1" applyAlignment="1" applyProtection="1">
      <alignment horizontal="center" vertical="center" wrapText="1"/>
      <protection hidden="1"/>
    </xf>
    <xf numFmtId="1" fontId="71" fillId="35" borderId="0" xfId="1" applyNumberFormat="1" applyFont="1" applyFill="1" applyAlignment="1" applyProtection="1">
      <alignment horizontal="center" vertical="center" wrapText="1"/>
      <protection hidden="1"/>
    </xf>
    <xf numFmtId="0" fontId="69" fillId="3" borderId="151" xfId="1" applyFont="1" applyFill="1" applyBorder="1" applyAlignment="1" applyProtection="1">
      <alignment horizontal="center" vertical="center"/>
      <protection hidden="1"/>
    </xf>
    <xf numFmtId="0" fontId="69" fillId="3" borderId="26" xfId="1" applyFont="1" applyFill="1" applyBorder="1" applyAlignment="1" applyProtection="1">
      <alignment horizontal="center" vertical="center"/>
      <protection hidden="1"/>
    </xf>
    <xf numFmtId="1" fontId="71" fillId="35" borderId="13" xfId="1" applyNumberFormat="1" applyFont="1" applyFill="1" applyBorder="1" applyAlignment="1" applyProtection="1">
      <alignment horizontal="center" vertical="center" wrapText="1"/>
      <protection hidden="1"/>
    </xf>
    <xf numFmtId="0" fontId="8" fillId="21" borderId="152" xfId="1" applyFont="1" applyFill="1" applyBorder="1" applyAlignment="1">
      <alignment horizontal="center" vertical="center" wrapText="1"/>
    </xf>
    <xf numFmtId="0" fontId="8" fillId="21" borderId="153" xfId="1" applyFont="1" applyFill="1" applyBorder="1" applyAlignment="1">
      <alignment horizontal="center" vertical="center" wrapText="1"/>
    </xf>
    <xf numFmtId="0" fontId="85" fillId="48" borderId="59" xfId="1" applyFont="1" applyFill="1" applyBorder="1" applyAlignment="1">
      <alignment horizontal="center" vertical="center" wrapText="1"/>
    </xf>
    <xf numFmtId="0" fontId="85" fillId="48" borderId="56" xfId="1" applyFont="1" applyFill="1" applyBorder="1" applyAlignment="1">
      <alignment horizontal="center" vertical="center" wrapText="1"/>
    </xf>
    <xf numFmtId="0" fontId="54" fillId="0" borderId="98" xfId="7" applyFont="1" applyBorder="1" applyAlignment="1">
      <alignment horizontal="center" vertical="center"/>
    </xf>
    <xf numFmtId="0" fontId="32" fillId="2" borderId="96" xfId="1" applyFont="1" applyFill="1" applyBorder="1" applyAlignment="1">
      <alignment horizontal="center"/>
    </xf>
    <xf numFmtId="0" fontId="32" fillId="2" borderId="10" xfId="1" applyFont="1" applyFill="1" applyBorder="1" applyAlignment="1">
      <alignment horizontal="center"/>
    </xf>
    <xf numFmtId="0" fontId="32" fillId="2" borderId="113" xfId="1" applyFont="1" applyFill="1" applyBorder="1" applyAlignment="1">
      <alignment horizontal="center"/>
    </xf>
    <xf numFmtId="164" fontId="474" fillId="5" borderId="0" xfId="5" applyNumberFormat="1" applyFont="1" applyFill="1" applyAlignment="1">
      <alignment horizontal="center" vertical="center" wrapText="1"/>
    </xf>
    <xf numFmtId="164" fontId="474" fillId="5" borderId="60" xfId="5" applyNumberFormat="1" applyFont="1" applyFill="1" applyBorder="1" applyAlignment="1">
      <alignment horizontal="center" vertical="center" wrapText="1"/>
    </xf>
    <xf numFmtId="188" fontId="30" fillId="5" borderId="0" xfId="1" applyNumberFormat="1" applyFont="1" applyFill="1" applyAlignment="1" applyProtection="1">
      <alignment horizontal="center" vertical="center"/>
      <protection hidden="1"/>
    </xf>
    <xf numFmtId="0" fontId="238" fillId="21" borderId="19" xfId="1" applyFont="1" applyFill="1" applyBorder="1" applyAlignment="1" applyProtection="1">
      <alignment horizontal="center" vertical="center"/>
      <protection hidden="1"/>
    </xf>
    <xf numFmtId="0" fontId="238" fillId="21" borderId="64" xfId="1" applyFont="1" applyFill="1" applyBorder="1" applyAlignment="1" applyProtection="1">
      <alignment horizontal="center" vertical="center"/>
      <protection hidden="1"/>
    </xf>
    <xf numFmtId="0" fontId="24" fillId="5" borderId="234" xfId="3" applyFont="1" applyFill="1" applyBorder="1" applyAlignment="1">
      <alignment horizontal="center" vertical="center" wrapText="1"/>
    </xf>
    <xf numFmtId="0" fontId="35" fillId="5" borderId="368" xfId="1" applyFont="1" applyFill="1" applyBorder="1" applyAlignment="1">
      <alignment horizontal="center" vertical="top"/>
    </xf>
    <xf numFmtId="0" fontId="35" fillId="5" borderId="371" xfId="1" applyFont="1" applyFill="1" applyBorder="1" applyAlignment="1">
      <alignment horizontal="center" vertical="top"/>
    </xf>
    <xf numFmtId="0" fontId="35" fillId="5" borderId="373" xfId="1" applyFont="1" applyFill="1" applyBorder="1" applyAlignment="1">
      <alignment horizontal="center" vertical="top"/>
    </xf>
    <xf numFmtId="0" fontId="8" fillId="8" borderId="140" xfId="1" applyFont="1" applyFill="1" applyBorder="1" applyAlignment="1" applyProtection="1">
      <alignment horizontal="center" vertical="center" wrapText="1"/>
      <protection hidden="1"/>
    </xf>
    <xf numFmtId="0" fontId="8" fillId="8" borderId="141" xfId="1" applyFont="1" applyFill="1" applyBorder="1" applyAlignment="1" applyProtection="1">
      <alignment horizontal="center" vertical="center" wrapText="1"/>
      <protection hidden="1"/>
    </xf>
    <xf numFmtId="0" fontId="8" fillId="8" borderId="142" xfId="1" applyFont="1" applyFill="1" applyBorder="1" applyAlignment="1" applyProtection="1">
      <alignment horizontal="center" vertical="center" wrapText="1"/>
      <protection hidden="1"/>
    </xf>
    <xf numFmtId="0" fontId="8" fillId="8" borderId="62" xfId="1" applyFont="1" applyFill="1" applyBorder="1" applyAlignment="1" applyProtection="1">
      <alignment horizontal="center" vertical="center" wrapText="1"/>
      <protection hidden="1"/>
    </xf>
    <xf numFmtId="0" fontId="8" fillId="8" borderId="0" xfId="1" applyFont="1" applyFill="1" applyAlignment="1" applyProtection="1">
      <alignment horizontal="center" vertical="center" wrapText="1"/>
      <protection hidden="1"/>
    </xf>
    <xf numFmtId="0" fontId="8" fillId="8" borderId="61" xfId="1" applyFont="1" applyFill="1" applyBorder="1" applyAlignment="1" applyProtection="1">
      <alignment horizontal="center" vertical="center" wrapText="1"/>
      <protection hidden="1"/>
    </xf>
    <xf numFmtId="0" fontId="8" fillId="8" borderId="143" xfId="1" applyFont="1" applyFill="1" applyBorder="1" applyAlignment="1" applyProtection="1">
      <alignment horizontal="center" vertical="center" wrapText="1"/>
      <protection hidden="1"/>
    </xf>
    <xf numFmtId="0" fontId="8" fillId="8" borderId="144" xfId="1" applyFont="1" applyFill="1" applyBorder="1" applyAlignment="1" applyProtection="1">
      <alignment horizontal="center" vertical="center" wrapText="1"/>
      <protection hidden="1"/>
    </xf>
    <xf numFmtId="0" fontId="8" fillId="8" borderId="145" xfId="1" applyFont="1" applyFill="1" applyBorder="1" applyAlignment="1" applyProtection="1">
      <alignment horizontal="center" vertical="center" wrapText="1"/>
      <protection hidden="1"/>
    </xf>
    <xf numFmtId="0" fontId="536" fillId="205" borderId="0" xfId="7" applyFont="1" applyFill="1" applyAlignment="1">
      <alignment horizontal="center" vertical="center" wrapText="1"/>
    </xf>
    <xf numFmtId="0" fontId="32" fillId="2" borderId="236" xfId="1" applyFont="1" applyFill="1" applyBorder="1" applyAlignment="1">
      <alignment horizontal="center"/>
    </xf>
    <xf numFmtId="0" fontId="54" fillId="0" borderId="232" xfId="7" applyFont="1" applyBorder="1" applyAlignment="1">
      <alignment horizontal="center" vertical="center"/>
    </xf>
    <xf numFmtId="1" fontId="29" fillId="7" borderId="0" xfId="3" applyNumberFormat="1" applyFont="1" applyFill="1" applyAlignment="1">
      <alignment horizontal="center" vertical="center"/>
    </xf>
    <xf numFmtId="1" fontId="29" fillId="7" borderId="232" xfId="3" applyNumberFormat="1" applyFont="1" applyFill="1" applyBorder="1" applyAlignment="1">
      <alignment horizontal="center" vertical="center"/>
    </xf>
    <xf numFmtId="0" fontId="10" fillId="119" borderId="0" xfId="7" applyFont="1" applyFill="1" applyAlignment="1">
      <alignment horizontal="center" vertical="center"/>
    </xf>
    <xf numFmtId="0" fontId="191" fillId="46" borderId="135" xfId="1" applyFont="1" applyFill="1" applyBorder="1" applyAlignment="1" applyProtection="1">
      <alignment horizontal="center" vertical="center" textRotation="90"/>
      <protection locked="0"/>
    </xf>
    <xf numFmtId="0" fontId="191" fillId="46" borderId="52" xfId="1" applyFont="1" applyFill="1" applyBorder="1" applyAlignment="1" applyProtection="1">
      <alignment horizontal="center" vertical="center" textRotation="90"/>
      <protection locked="0"/>
    </xf>
    <xf numFmtId="0" fontId="191" fillId="46" borderId="63" xfId="1" applyFont="1" applyFill="1" applyBorder="1" applyAlignment="1" applyProtection="1">
      <alignment horizontal="center" vertical="center" textRotation="90"/>
      <protection locked="0"/>
    </xf>
    <xf numFmtId="0" fontId="21" fillId="5" borderId="240" xfId="1" applyFont="1" applyFill="1" applyBorder="1" applyAlignment="1">
      <alignment horizontal="center" vertical="center" wrapText="1"/>
    </xf>
    <xf numFmtId="0" fontId="21" fillId="5" borderId="242" xfId="1" applyFont="1" applyFill="1" applyBorder="1" applyAlignment="1">
      <alignment horizontal="center" vertical="center" wrapText="1"/>
    </xf>
    <xf numFmtId="0" fontId="69" fillId="3" borderId="133" xfId="1" applyFont="1" applyFill="1" applyBorder="1" applyAlignment="1" applyProtection="1">
      <alignment horizontal="center" vertical="center"/>
      <protection hidden="1"/>
    </xf>
    <xf numFmtId="0" fontId="16" fillId="21" borderId="0" xfId="1" applyFont="1" applyFill="1" applyAlignment="1" applyProtection="1">
      <alignment horizontal="center" vertical="center"/>
      <protection hidden="1"/>
    </xf>
    <xf numFmtId="1" fontId="69" fillId="52" borderId="57" xfId="1" applyNumberFormat="1" applyFont="1" applyFill="1" applyBorder="1" applyAlignment="1" applyProtection="1">
      <alignment horizontal="center" vertical="center" wrapText="1"/>
      <protection hidden="1"/>
    </xf>
    <xf numFmtId="1" fontId="23" fillId="51" borderId="57" xfId="1" applyNumberFormat="1" applyFont="1" applyFill="1" applyBorder="1" applyAlignment="1" applyProtection="1">
      <alignment horizontal="center" vertical="center" wrapText="1"/>
      <protection hidden="1"/>
    </xf>
    <xf numFmtId="1" fontId="81" fillId="37" borderId="57" xfId="1" applyNumberFormat="1" applyFont="1" applyFill="1" applyBorder="1" applyAlignment="1" applyProtection="1">
      <alignment horizontal="center" vertical="center"/>
      <protection hidden="1"/>
    </xf>
    <xf numFmtId="1" fontId="69" fillId="38" borderId="57" xfId="1" applyNumberFormat="1" applyFont="1" applyFill="1" applyBorder="1" applyAlignment="1" applyProtection="1">
      <alignment horizontal="center" vertical="center" wrapText="1"/>
      <protection hidden="1"/>
    </xf>
    <xf numFmtId="1" fontId="81" fillId="18" borderId="57" xfId="1" applyNumberFormat="1" applyFont="1" applyFill="1" applyBorder="1" applyAlignment="1" applyProtection="1">
      <alignment horizontal="center" vertical="center" wrapText="1"/>
      <protection hidden="1"/>
    </xf>
    <xf numFmtId="1" fontId="81" fillId="50" borderId="57" xfId="1" applyNumberFormat="1" applyFont="1" applyFill="1" applyBorder="1" applyAlignment="1" applyProtection="1">
      <alignment horizontal="center" vertical="center" wrapText="1"/>
      <protection hidden="1"/>
    </xf>
    <xf numFmtId="1" fontId="69" fillId="53" borderId="57" xfId="1" applyNumberFormat="1" applyFont="1" applyFill="1" applyBorder="1" applyAlignment="1" applyProtection="1">
      <alignment horizontal="center" vertical="center" wrapText="1"/>
      <protection hidden="1"/>
    </xf>
    <xf numFmtId="2" fontId="86" fillId="65" borderId="57" xfId="1" applyNumberFormat="1" applyFont="1" applyFill="1" applyBorder="1" applyAlignment="1" applyProtection="1">
      <alignment horizontal="center" vertical="center"/>
      <protection locked="0"/>
    </xf>
    <xf numFmtId="2" fontId="86" fillId="65" borderId="0" xfId="1" applyNumberFormat="1" applyFont="1" applyFill="1" applyAlignment="1" applyProtection="1">
      <alignment horizontal="center" vertical="center"/>
      <protection locked="0"/>
    </xf>
    <xf numFmtId="1" fontId="23" fillId="18" borderId="57" xfId="1" applyNumberFormat="1" applyFont="1" applyFill="1" applyBorder="1" applyAlignment="1" applyProtection="1">
      <alignment horizontal="center" vertical="center" wrapText="1"/>
      <protection hidden="1"/>
    </xf>
    <xf numFmtId="2" fontId="86" fillId="11" borderId="57" xfId="1" applyNumberFormat="1" applyFont="1" applyFill="1" applyBorder="1" applyAlignment="1" applyProtection="1">
      <alignment horizontal="center" vertical="center"/>
      <protection locked="0"/>
    </xf>
    <xf numFmtId="2" fontId="86" fillId="11" borderId="232" xfId="1" applyNumberFormat="1" applyFont="1" applyFill="1" applyBorder="1" applyAlignment="1" applyProtection="1">
      <alignment horizontal="center" vertical="center"/>
      <protection locked="0"/>
    </xf>
    <xf numFmtId="164" fontId="477" fillId="5" borderId="0" xfId="5" applyNumberFormat="1" applyFont="1" applyFill="1" applyAlignment="1">
      <alignment horizontal="center" vertical="center" wrapText="1"/>
    </xf>
    <xf numFmtId="164" fontId="477" fillId="5" borderId="60" xfId="5" applyNumberFormat="1" applyFont="1" applyFill="1" applyBorder="1" applyAlignment="1">
      <alignment horizontal="center" vertical="center" wrapText="1"/>
    </xf>
    <xf numFmtId="0" fontId="12" fillId="3" borderId="133" xfId="1" applyFont="1" applyFill="1" applyBorder="1" applyAlignment="1">
      <alignment horizontal="left" vertical="center" wrapText="1"/>
    </xf>
    <xf numFmtId="0" fontId="12" fillId="3" borderId="57" xfId="1" applyFont="1" applyFill="1" applyBorder="1" applyAlignment="1">
      <alignment horizontal="left" vertical="center" wrapText="1"/>
    </xf>
    <xf numFmtId="0" fontId="12" fillId="3" borderId="136" xfId="1" applyFont="1" applyFill="1" applyBorder="1" applyAlignment="1">
      <alignment horizontal="left" vertical="center" wrapText="1"/>
    </xf>
    <xf numFmtId="0" fontId="12" fillId="3" borderId="26" xfId="1" applyFont="1" applyFill="1" applyBorder="1" applyAlignment="1">
      <alignment horizontal="left" vertical="center" wrapText="1"/>
    </xf>
    <xf numFmtId="0" fontId="12" fillId="3" borderId="0" xfId="1" applyFont="1" applyFill="1" applyAlignment="1">
      <alignment horizontal="left" vertical="center" wrapText="1"/>
    </xf>
    <xf numFmtId="0" fontId="12" fillId="3" borderId="19" xfId="1" applyFont="1" applyFill="1" applyBorder="1" applyAlignment="1">
      <alignment horizontal="left" vertical="center" wrapText="1"/>
    </xf>
    <xf numFmtId="0" fontId="54" fillId="12" borderId="0" xfId="0" applyFont="1" applyFill="1" applyAlignment="1">
      <alignment horizontal="center" wrapText="1"/>
    </xf>
    <xf numFmtId="0" fontId="58" fillId="3" borderId="57" xfId="1" applyFont="1" applyFill="1" applyBorder="1" applyAlignment="1">
      <alignment horizontal="center" vertical="center" wrapText="1"/>
    </xf>
    <xf numFmtId="0" fontId="58" fillId="3" borderId="0" xfId="1" applyFont="1" applyFill="1" applyAlignment="1">
      <alignment horizontal="center" vertical="center" wrapText="1"/>
    </xf>
    <xf numFmtId="0" fontId="398" fillId="3" borderId="57" xfId="1" applyFont="1" applyFill="1" applyBorder="1" applyAlignment="1">
      <alignment horizontal="center" vertical="center" wrapText="1"/>
    </xf>
    <xf numFmtId="0" fontId="398" fillId="3" borderId="0" xfId="1" applyFont="1" applyFill="1" applyAlignment="1">
      <alignment horizontal="center" vertical="center" wrapText="1"/>
    </xf>
    <xf numFmtId="1" fontId="16" fillId="37" borderId="57" xfId="1" applyNumberFormat="1" applyFont="1" applyFill="1" applyBorder="1" applyAlignment="1" applyProtection="1">
      <alignment horizontal="center" vertical="center" wrapText="1"/>
      <protection hidden="1"/>
    </xf>
    <xf numFmtId="1" fontId="16" fillId="37" borderId="0" xfId="1" applyNumberFormat="1" applyFont="1" applyFill="1" applyAlignment="1" applyProtection="1">
      <alignment horizontal="center" vertical="center" wrapText="1"/>
      <protection hidden="1"/>
    </xf>
    <xf numFmtId="0" fontId="399" fillId="3" borderId="279" xfId="47" applyFont="1" applyFill="1" applyBorder="1" applyAlignment="1">
      <alignment horizontal="center" vertical="center"/>
    </xf>
    <xf numFmtId="0" fontId="399" fillId="3" borderId="233" xfId="47" applyFont="1" applyFill="1" applyBorder="1" applyAlignment="1">
      <alignment horizontal="center" vertical="center"/>
    </xf>
    <xf numFmtId="0" fontId="12" fillId="3" borderId="57" xfId="1" applyFont="1" applyFill="1" applyBorder="1" applyAlignment="1">
      <alignment horizontal="center" vertical="center"/>
    </xf>
    <xf numFmtId="0" fontId="12" fillId="3" borderId="0" xfId="1" applyFont="1" applyFill="1" applyAlignment="1">
      <alignment horizontal="center" vertical="center"/>
    </xf>
    <xf numFmtId="0" fontId="174" fillId="3" borderId="149" xfId="7" applyFont="1" applyFill="1" applyBorder="1" applyAlignment="1">
      <alignment horizontal="center" vertical="center" wrapText="1"/>
    </xf>
    <xf numFmtId="0" fontId="21" fillId="5" borderId="280" xfId="1" applyFont="1" applyFill="1" applyBorder="1" applyAlignment="1">
      <alignment horizontal="center" vertical="center" textRotation="90" wrapText="1"/>
    </xf>
    <xf numFmtId="0" fontId="21" fillId="5" borderId="293" xfId="1" applyFont="1" applyFill="1" applyBorder="1" applyAlignment="1">
      <alignment horizontal="center" vertical="center" textRotation="90" wrapText="1"/>
    </xf>
    <xf numFmtId="0" fontId="73" fillId="32" borderId="45" xfId="1" applyFont="1" applyFill="1" applyBorder="1" applyAlignment="1" applyProtection="1">
      <alignment horizontal="center" vertical="center" wrapText="1"/>
      <protection locked="0"/>
    </xf>
    <xf numFmtId="0" fontId="73" fillId="32" borderId="232" xfId="1" applyFont="1" applyFill="1" applyBorder="1" applyAlignment="1" applyProtection="1">
      <alignment horizontal="center" vertical="center" wrapText="1"/>
      <protection locked="0"/>
    </xf>
    <xf numFmtId="0" fontId="73" fillId="32" borderId="45" xfId="1" applyFont="1" applyFill="1" applyBorder="1" applyAlignment="1">
      <alignment horizontal="center" vertical="center" wrapText="1"/>
    </xf>
    <xf numFmtId="0" fontId="73" fillId="32" borderId="232" xfId="1" applyFont="1" applyFill="1" applyBorder="1" applyAlignment="1">
      <alignment horizontal="center" vertical="center" wrapText="1"/>
    </xf>
    <xf numFmtId="0" fontId="55" fillId="2" borderId="284" xfId="1" applyFont="1" applyFill="1" applyBorder="1" applyAlignment="1">
      <alignment horizontal="center" vertical="center" wrapText="1"/>
    </xf>
    <xf numFmtId="0" fontId="62" fillId="5" borderId="45" xfId="1" applyFont="1" applyFill="1" applyBorder="1" applyAlignment="1">
      <alignment horizontal="left" vertical="center"/>
    </xf>
    <xf numFmtId="0" fontId="65" fillId="5" borderId="45" xfId="14" applyFont="1" applyFill="1" applyBorder="1" applyAlignment="1">
      <alignment horizontal="center" vertical="center" wrapText="1"/>
    </xf>
    <xf numFmtId="0" fontId="65" fillId="5" borderId="232" xfId="14" applyFont="1" applyFill="1" applyBorder="1" applyAlignment="1">
      <alignment horizontal="center" vertical="center" wrapText="1"/>
    </xf>
    <xf numFmtId="0" fontId="56" fillId="7" borderId="283" xfId="1" applyFont="1" applyFill="1" applyBorder="1" applyAlignment="1" applyProtection="1">
      <alignment horizontal="center" vertical="center" wrapText="1"/>
      <protection hidden="1"/>
    </xf>
    <xf numFmtId="0" fontId="64" fillId="5" borderId="232" xfId="1" applyFont="1" applyFill="1" applyBorder="1" applyAlignment="1">
      <alignment horizontal="left" vertical="center"/>
    </xf>
    <xf numFmtId="0" fontId="64" fillId="5" borderId="0" xfId="1" applyFont="1" applyFill="1" applyAlignment="1">
      <alignment horizontal="left" vertical="center"/>
    </xf>
    <xf numFmtId="0" fontId="21" fillId="5" borderId="285" xfId="1" applyFont="1" applyFill="1" applyBorder="1" applyAlignment="1">
      <alignment horizontal="center" vertical="center" wrapText="1"/>
    </xf>
    <xf numFmtId="0" fontId="8" fillId="5" borderId="232" xfId="1" applyFont="1" applyFill="1" applyBorder="1" applyAlignment="1">
      <alignment horizontal="center" vertical="center" wrapText="1"/>
    </xf>
    <xf numFmtId="0" fontId="8" fillId="187" borderId="152" xfId="1" applyFont="1" applyFill="1" applyBorder="1" applyAlignment="1">
      <alignment horizontal="center" vertical="center" wrapText="1"/>
    </xf>
    <xf numFmtId="0" fontId="8" fillId="187" borderId="153" xfId="1" applyFont="1" applyFill="1" applyBorder="1" applyAlignment="1">
      <alignment horizontal="center" vertical="center" wrapText="1"/>
    </xf>
    <xf numFmtId="0" fontId="21" fillId="187" borderId="46" xfId="1" applyFont="1" applyFill="1" applyBorder="1" applyAlignment="1">
      <alignment horizontal="center" vertical="center" wrapText="1"/>
    </xf>
    <xf numFmtId="0" fontId="21" fillId="187" borderId="40" xfId="1" applyFont="1" applyFill="1" applyBorder="1" applyAlignment="1">
      <alignment horizontal="center" vertical="center" wrapText="1"/>
    </xf>
    <xf numFmtId="0" fontId="8" fillId="187" borderId="43" xfId="1" applyFont="1" applyFill="1" applyBorder="1" applyAlignment="1">
      <alignment horizontal="center" vertical="center" wrapText="1"/>
    </xf>
    <xf numFmtId="0" fontId="8" fillId="187" borderId="38" xfId="1" applyFont="1" applyFill="1" applyBorder="1" applyAlignment="1">
      <alignment horizontal="center" vertical="center" wrapText="1"/>
    </xf>
    <xf numFmtId="0" fontId="8" fillId="187" borderId="295" xfId="1" applyFont="1" applyFill="1" applyBorder="1" applyAlignment="1">
      <alignment horizontal="center" vertical="center" wrapText="1"/>
    </xf>
    <xf numFmtId="0" fontId="8" fillId="187" borderId="296" xfId="1" applyFont="1" applyFill="1" applyBorder="1" applyAlignment="1">
      <alignment horizontal="center" vertical="center" wrapText="1"/>
    </xf>
    <xf numFmtId="0" fontId="0" fillId="5" borderId="0" xfId="0" applyFill="1" applyAlignment="1">
      <alignment horizontal="left" vertical="top" wrapText="1"/>
    </xf>
    <xf numFmtId="0" fontId="8" fillId="5" borderId="152" xfId="1" applyFont="1" applyFill="1" applyBorder="1" applyAlignment="1">
      <alignment horizontal="center" vertical="center" wrapText="1"/>
    </xf>
    <xf numFmtId="0" fontId="8" fillId="5" borderId="153" xfId="1" applyFont="1" applyFill="1" applyBorder="1" applyAlignment="1">
      <alignment horizontal="center" vertical="center" wrapText="1"/>
    </xf>
    <xf numFmtId="0" fontId="23" fillId="2" borderId="57" xfId="1" applyFont="1" applyFill="1" applyBorder="1" applyAlignment="1" applyProtection="1">
      <alignment horizontal="center" vertical="center"/>
      <protection hidden="1"/>
    </xf>
    <xf numFmtId="0" fontId="23" fillId="2" borderId="0" xfId="1" applyFont="1" applyFill="1" applyAlignment="1" applyProtection="1">
      <alignment horizontal="center" vertical="center"/>
      <protection hidden="1"/>
    </xf>
    <xf numFmtId="0" fontId="16" fillId="2" borderId="57" xfId="1" applyFont="1" applyFill="1" applyBorder="1" applyAlignment="1">
      <alignment horizontal="center" vertical="center"/>
    </xf>
    <xf numFmtId="0" fontId="16" fillId="2" borderId="0" xfId="1" applyFont="1" applyFill="1" applyAlignment="1">
      <alignment horizontal="center" vertical="center"/>
    </xf>
    <xf numFmtId="0" fontId="8" fillId="32" borderId="7" xfId="1" applyFont="1" applyFill="1" applyBorder="1" applyAlignment="1" applyProtection="1">
      <alignment horizontal="center" vertical="center" wrapText="1"/>
      <protection locked="0"/>
    </xf>
    <xf numFmtId="0" fontId="8" fillId="32" borderId="7" xfId="1" applyFont="1" applyFill="1" applyBorder="1" applyAlignment="1">
      <alignment horizontal="center" vertical="center" wrapText="1"/>
    </xf>
    <xf numFmtId="0" fontId="12" fillId="156" borderId="57" xfId="1" applyFont="1" applyFill="1" applyBorder="1" applyAlignment="1">
      <alignment horizontal="center" vertical="center" wrapText="1"/>
    </xf>
    <xf numFmtId="0" fontId="12" fillId="156" borderId="0" xfId="1" applyFont="1" applyFill="1" applyAlignment="1">
      <alignment horizontal="center" vertical="center" wrapText="1"/>
    </xf>
    <xf numFmtId="0" fontId="72" fillId="156" borderId="57" xfId="1" applyFont="1" applyFill="1" applyBorder="1" applyAlignment="1">
      <alignment horizontal="center" vertical="center"/>
    </xf>
    <xf numFmtId="0" fontId="72" fillId="156" borderId="0" xfId="1" applyFont="1" applyFill="1" applyAlignment="1">
      <alignment horizontal="center" vertical="center"/>
    </xf>
    <xf numFmtId="0" fontId="8" fillId="5" borderId="19" xfId="1" applyFont="1" applyFill="1" applyBorder="1" applyAlignment="1">
      <alignment horizontal="center" vertical="center" wrapText="1"/>
    </xf>
    <xf numFmtId="0" fontId="12" fillId="3" borderId="13" xfId="1" applyFont="1" applyFill="1" applyBorder="1" applyAlignment="1">
      <alignment horizontal="center" vertical="center"/>
    </xf>
    <xf numFmtId="0" fontId="81" fillId="35" borderId="13" xfId="1" applyFont="1" applyFill="1" applyBorder="1" applyAlignment="1">
      <alignment horizontal="center" vertical="center" wrapText="1"/>
    </xf>
    <xf numFmtId="0" fontId="174" fillId="3" borderId="150" xfId="7" applyFont="1" applyFill="1" applyBorder="1" applyAlignment="1">
      <alignment horizontal="center" vertical="center" wrapText="1"/>
    </xf>
    <xf numFmtId="0" fontId="8" fillId="153" borderId="48" xfId="1" applyFont="1" applyFill="1" applyBorder="1" applyAlignment="1">
      <alignment horizontal="center" vertical="center" wrapText="1"/>
    </xf>
    <xf numFmtId="0" fontId="8" fillId="153" borderId="42" xfId="1" applyFont="1" applyFill="1" applyBorder="1" applyAlignment="1">
      <alignment horizontal="center" vertical="center" wrapText="1"/>
    </xf>
    <xf numFmtId="0" fontId="21" fillId="5" borderId="264" xfId="1" applyFont="1" applyFill="1" applyBorder="1" applyAlignment="1">
      <alignment horizontal="center" vertical="center" wrapText="1"/>
    </xf>
    <xf numFmtId="0" fontId="39" fillId="5" borderId="287" xfId="1" applyFont="1" applyFill="1" applyBorder="1" applyAlignment="1" applyProtection="1">
      <alignment horizontal="center" vertical="center"/>
      <protection hidden="1"/>
    </xf>
    <xf numFmtId="0" fontId="39" fillId="5" borderId="39" xfId="1" applyFont="1" applyFill="1" applyBorder="1" applyAlignment="1" applyProtection="1">
      <alignment horizontal="center" vertical="center"/>
      <protection hidden="1"/>
    </xf>
    <xf numFmtId="0" fontId="21" fillId="32" borderId="287" xfId="1" applyFont="1" applyFill="1" applyBorder="1" applyAlignment="1" applyProtection="1">
      <alignment horizontal="center" vertical="center" wrapText="1"/>
      <protection locked="0"/>
    </xf>
    <xf numFmtId="0" fontId="21" fillId="32" borderId="39" xfId="1" applyFont="1" applyFill="1" applyBorder="1" applyAlignment="1" applyProtection="1">
      <alignment horizontal="center" vertical="center" wrapText="1"/>
      <protection locked="0"/>
    </xf>
    <xf numFmtId="0" fontId="8" fillId="126" borderId="287" xfId="1" applyFont="1" applyFill="1" applyBorder="1" applyAlignment="1">
      <alignment horizontal="center" vertical="center" wrapText="1"/>
    </xf>
    <xf numFmtId="0" fontId="8" fillId="126" borderId="39" xfId="1" applyFont="1" applyFill="1" applyBorder="1" applyAlignment="1">
      <alignment horizontal="center" vertical="center" wrapText="1"/>
    </xf>
    <xf numFmtId="0" fontId="70" fillId="45" borderId="57" xfId="1" applyFont="1" applyFill="1" applyBorder="1" applyAlignment="1" applyProtection="1">
      <alignment horizontal="center" vertical="center" wrapText="1"/>
      <protection hidden="1"/>
    </xf>
    <xf numFmtId="0" fontId="70" fillId="45" borderId="232" xfId="1" applyFont="1" applyFill="1" applyBorder="1" applyAlignment="1" applyProtection="1">
      <alignment horizontal="center" vertical="center" wrapText="1"/>
      <protection hidden="1"/>
    </xf>
    <xf numFmtId="0" fontId="23" fillId="8" borderId="302" xfId="5" applyFont="1" applyFill="1" applyBorder="1" applyAlignment="1">
      <alignment horizontal="right" vertical="center"/>
    </xf>
    <xf numFmtId="0" fontId="23" fillId="8" borderId="303" xfId="5" applyFont="1" applyFill="1" applyBorder="1" applyAlignment="1">
      <alignment horizontal="right" vertical="center"/>
    </xf>
    <xf numFmtId="0" fontId="38" fillId="32" borderId="301" xfId="1" applyFont="1" applyFill="1" applyBorder="1" applyAlignment="1" applyProtection="1">
      <alignment horizontal="center" vertical="center" wrapText="1"/>
      <protection locked="0"/>
    </xf>
    <xf numFmtId="0" fontId="38" fillId="32" borderId="138" xfId="1" applyFont="1" applyFill="1" applyBorder="1" applyAlignment="1" applyProtection="1">
      <alignment horizontal="center" vertical="center" wrapText="1"/>
      <protection locked="0"/>
    </xf>
    <xf numFmtId="0" fontId="38" fillId="32" borderId="287" xfId="1" applyFont="1" applyFill="1" applyBorder="1" applyAlignment="1" applyProtection="1">
      <alignment horizontal="center" vertical="center" wrapText="1"/>
      <protection locked="0"/>
    </xf>
    <xf numFmtId="0" fontId="38" fillId="32" borderId="39" xfId="1" applyFont="1" applyFill="1" applyBorder="1" applyAlignment="1" applyProtection="1">
      <alignment horizontal="center" vertical="center" wrapText="1"/>
      <protection locked="0"/>
    </xf>
    <xf numFmtId="0" fontId="73" fillId="2" borderId="287" xfId="1" applyFont="1" applyFill="1" applyBorder="1" applyAlignment="1" applyProtection="1">
      <alignment horizontal="center" wrapText="1"/>
      <protection hidden="1"/>
    </xf>
    <xf numFmtId="0" fontId="73" fillId="2" borderId="39" xfId="1" applyFont="1" applyFill="1" applyBorder="1" applyAlignment="1" applyProtection="1">
      <alignment horizontal="center" wrapText="1"/>
      <protection hidden="1"/>
    </xf>
    <xf numFmtId="0" fontId="38" fillId="32" borderId="267" xfId="1" applyFont="1" applyFill="1" applyBorder="1" applyAlignment="1">
      <alignment horizontal="center" vertical="center" wrapText="1"/>
    </xf>
    <xf numFmtId="0" fontId="38" fillId="32" borderId="41" xfId="1" applyFont="1" applyFill="1" applyBorder="1" applyAlignment="1">
      <alignment horizontal="center" vertical="center" wrapText="1"/>
    </xf>
    <xf numFmtId="0" fontId="28" fillId="5" borderId="0" xfId="1" applyFont="1" applyFill="1" applyAlignment="1">
      <alignment horizontal="center" vertical="center" wrapText="1"/>
    </xf>
    <xf numFmtId="0" fontId="65" fillId="5" borderId="19" xfId="14" applyFont="1" applyFill="1" applyBorder="1" applyAlignment="1">
      <alignment horizontal="center" vertical="center" wrapText="1"/>
    </xf>
    <xf numFmtId="0" fontId="73" fillId="32" borderId="11" xfId="1" applyFont="1" applyFill="1" applyBorder="1" applyAlignment="1" applyProtection="1">
      <alignment horizontal="center" vertical="center" wrapText="1"/>
      <protection locked="0"/>
    </xf>
    <xf numFmtId="0" fontId="73" fillId="32" borderId="11" xfId="1" applyFont="1" applyFill="1" applyBorder="1" applyAlignment="1">
      <alignment horizontal="center" vertical="center" wrapText="1"/>
    </xf>
    <xf numFmtId="0" fontId="55" fillId="2" borderId="259" xfId="1" applyFont="1" applyFill="1" applyBorder="1" applyAlignment="1">
      <alignment horizontal="center" vertical="center" wrapText="1"/>
    </xf>
    <xf numFmtId="0" fontId="28" fillId="5" borderId="45" xfId="1" applyFont="1" applyFill="1" applyBorder="1" applyAlignment="1">
      <alignment horizontal="center" vertical="center" wrapText="1"/>
    </xf>
    <xf numFmtId="0" fontId="28" fillId="5" borderId="11" xfId="1" applyFont="1" applyFill="1" applyBorder="1" applyAlignment="1">
      <alignment horizontal="center" vertical="center" wrapText="1"/>
    </xf>
    <xf numFmtId="0" fontId="65" fillId="5" borderId="11" xfId="14" applyFont="1" applyFill="1" applyBorder="1" applyAlignment="1">
      <alignment horizontal="center" vertical="center" wrapText="1"/>
    </xf>
    <xf numFmtId="0" fontId="8" fillId="5" borderId="11" xfId="1" applyFont="1" applyFill="1" applyBorder="1" applyAlignment="1">
      <alignment horizontal="center" vertical="center" wrapText="1"/>
    </xf>
    <xf numFmtId="0" fontId="12" fillId="6" borderId="135" xfId="7" applyFont="1" applyFill="1" applyBorder="1" applyAlignment="1">
      <alignment horizontal="center" vertical="center"/>
    </xf>
    <xf numFmtId="0" fontId="12" fillId="6" borderId="136" xfId="7" applyFont="1" applyFill="1" applyBorder="1" applyAlignment="1">
      <alignment horizontal="center" vertical="center"/>
    </xf>
    <xf numFmtId="0" fontId="21" fillId="5" borderId="281" xfId="1" applyFont="1" applyFill="1" applyBorder="1" applyAlignment="1">
      <alignment horizontal="center" vertical="center" textRotation="90" wrapText="1"/>
    </xf>
    <xf numFmtId="0" fontId="54" fillId="12" borderId="51" xfId="0" applyFont="1" applyFill="1" applyBorder="1" applyAlignment="1">
      <alignment horizontal="center" wrapText="1"/>
    </xf>
    <xf numFmtId="0" fontId="6" fillId="45" borderId="52" xfId="1" applyFont="1" applyFill="1" applyBorder="1" applyAlignment="1" applyProtection="1">
      <alignment horizontal="center"/>
      <protection locked="0"/>
    </xf>
    <xf numFmtId="0" fontId="6" fillId="45" borderId="63" xfId="1" applyFont="1" applyFill="1" applyBorder="1" applyAlignment="1" applyProtection="1">
      <alignment horizontal="center"/>
      <protection locked="0"/>
    </xf>
    <xf numFmtId="1" fontId="32" fillId="2" borderId="0" xfId="1" applyNumberFormat="1" applyFont="1" applyFill="1" applyAlignment="1" applyProtection="1">
      <alignment horizontal="center" vertical="center" wrapText="1"/>
      <protection hidden="1"/>
    </xf>
    <xf numFmtId="1" fontId="32" fillId="2" borderId="19" xfId="1" applyNumberFormat="1" applyFont="1" applyFill="1" applyBorder="1" applyAlignment="1" applyProtection="1">
      <alignment horizontal="center" vertical="center" wrapText="1"/>
      <protection hidden="1"/>
    </xf>
    <xf numFmtId="1" fontId="172" fillId="36" borderId="0" xfId="1" applyNumberFormat="1" applyFont="1" applyFill="1" applyAlignment="1" applyProtection="1">
      <alignment horizontal="center" vertical="center"/>
      <protection hidden="1"/>
    </xf>
    <xf numFmtId="1" fontId="32" fillId="5" borderId="0" xfId="1" applyNumberFormat="1" applyFont="1" applyFill="1" applyAlignment="1" applyProtection="1">
      <alignment horizontal="center" vertical="center" wrapText="1"/>
      <protection hidden="1"/>
    </xf>
    <xf numFmtId="1" fontId="32" fillId="5" borderId="19" xfId="1" applyNumberFormat="1" applyFont="1" applyFill="1" applyBorder="1" applyAlignment="1" applyProtection="1">
      <alignment horizontal="center" vertical="center" wrapText="1"/>
      <protection hidden="1"/>
    </xf>
    <xf numFmtId="0" fontId="72" fillId="45" borderId="136" xfId="16" applyFont="1" applyFill="1" applyBorder="1" applyAlignment="1">
      <alignment horizontal="center" vertical="center" wrapText="1"/>
    </xf>
    <xf numFmtId="0" fontId="72" fillId="45" borderId="19" xfId="16" applyFont="1" applyFill="1" applyBorder="1" applyAlignment="1">
      <alignment horizontal="center" vertical="center" wrapText="1"/>
    </xf>
    <xf numFmtId="0" fontId="5" fillId="12" borderId="135" xfId="1" applyFont="1" applyFill="1" applyBorder="1" applyAlignment="1" applyProtection="1">
      <alignment horizontal="center" vertical="center" textRotation="90"/>
      <protection locked="0"/>
    </xf>
    <xf numFmtId="0" fontId="5" fillId="12" borderId="52" xfId="1" applyFont="1" applyFill="1" applyBorder="1" applyAlignment="1" applyProtection="1">
      <alignment horizontal="center" vertical="center" textRotation="90"/>
      <protection locked="0"/>
    </xf>
    <xf numFmtId="0" fontId="5" fillId="12" borderId="63" xfId="1" applyFont="1" applyFill="1" applyBorder="1" applyAlignment="1" applyProtection="1">
      <alignment horizontal="center" vertical="center" textRotation="90"/>
      <protection locked="0"/>
    </xf>
    <xf numFmtId="0" fontId="85" fillId="7" borderId="57" xfId="1" applyFont="1" applyFill="1" applyBorder="1" applyAlignment="1" applyProtection="1">
      <alignment horizontal="center" vertical="center"/>
      <protection hidden="1"/>
    </xf>
    <xf numFmtId="0" fontId="85" fillId="7" borderId="136" xfId="1" applyFont="1" applyFill="1" applyBorder="1" applyAlignment="1" applyProtection="1">
      <alignment horizontal="center" vertical="center"/>
      <protection hidden="1"/>
    </xf>
    <xf numFmtId="0" fontId="85" fillId="7" borderId="0" xfId="1" applyFont="1" applyFill="1" applyAlignment="1" applyProtection="1">
      <alignment horizontal="center" vertical="center"/>
      <protection hidden="1"/>
    </xf>
    <xf numFmtId="0" fontId="85" fillId="7" borderId="19" xfId="1" applyFont="1" applyFill="1" applyBorder="1" applyAlignment="1" applyProtection="1">
      <alignment horizontal="center" vertical="center"/>
      <protection hidden="1"/>
    </xf>
    <xf numFmtId="0" fontId="23" fillId="7" borderId="0" xfId="1" applyFont="1" applyFill="1" applyAlignment="1" applyProtection="1">
      <alignment horizontal="center" vertical="center" wrapText="1"/>
      <protection hidden="1"/>
    </xf>
    <xf numFmtId="0" fontId="23" fillId="7" borderId="19" xfId="1" applyFont="1" applyFill="1" applyBorder="1" applyAlignment="1" applyProtection="1">
      <alignment horizontal="center" vertical="center" wrapText="1"/>
      <protection hidden="1"/>
    </xf>
    <xf numFmtId="0" fontId="72" fillId="45" borderId="57" xfId="1" applyFont="1" applyFill="1" applyBorder="1" applyAlignment="1" applyProtection="1">
      <alignment horizontal="center" vertical="center"/>
      <protection hidden="1"/>
    </xf>
    <xf numFmtId="0" fontId="72" fillId="45" borderId="0" xfId="1" applyFont="1" applyFill="1" applyAlignment="1" applyProtection="1">
      <alignment horizontal="center" vertical="center"/>
      <protection hidden="1"/>
    </xf>
    <xf numFmtId="0" fontId="224" fillId="7" borderId="0" xfId="1" applyFont="1" applyFill="1" applyAlignment="1" applyProtection="1">
      <alignment horizontal="center" vertical="center"/>
      <protection locked="0"/>
    </xf>
    <xf numFmtId="0" fontId="223" fillId="5" borderId="158" xfId="1" applyFont="1" applyFill="1" applyBorder="1" applyAlignment="1" applyProtection="1">
      <alignment horizontal="center"/>
      <protection locked="0"/>
    </xf>
    <xf numFmtId="0" fontId="235" fillId="7" borderId="0" xfId="1" applyFont="1" applyFill="1" applyAlignment="1" applyProtection="1">
      <alignment horizontal="center" vertical="center" wrapText="1"/>
      <protection locked="0"/>
    </xf>
    <xf numFmtId="0" fontId="5" fillId="0" borderId="70" xfId="1" applyFont="1" applyBorder="1" applyAlignment="1" applyProtection="1">
      <alignment horizontal="left" vertical="center"/>
      <protection locked="0"/>
    </xf>
    <xf numFmtId="0" fontId="5" fillId="0" borderId="158" xfId="1" applyFont="1" applyBorder="1" applyAlignment="1" applyProtection="1">
      <alignment horizontal="left" vertical="center"/>
      <protection locked="0"/>
    </xf>
    <xf numFmtId="0" fontId="223" fillId="5" borderId="39" xfId="1" applyFont="1" applyFill="1" applyBorder="1" applyAlignment="1" applyProtection="1">
      <alignment horizontal="center"/>
      <protection locked="0"/>
    </xf>
    <xf numFmtId="1" fontId="29" fillId="36" borderId="178" xfId="1" applyNumberFormat="1" applyFont="1" applyFill="1" applyBorder="1" applyAlignment="1" applyProtection="1">
      <alignment horizontal="center" vertical="center"/>
      <protection hidden="1"/>
    </xf>
    <xf numFmtId="0" fontId="35" fillId="14" borderId="0" xfId="10" applyFont="1" applyFill="1" applyAlignment="1" applyProtection="1">
      <alignment horizontal="center" vertical="center"/>
      <protection locked="0"/>
    </xf>
    <xf numFmtId="0" fontId="24" fillId="11" borderId="0" xfId="10" applyFont="1" applyFill="1" applyAlignment="1" applyProtection="1">
      <alignment horizontal="center" vertical="center"/>
      <protection locked="0"/>
    </xf>
    <xf numFmtId="164" fontId="237" fillId="5" borderId="0" xfId="5" applyNumberFormat="1" applyFont="1" applyFill="1" applyAlignment="1">
      <alignment horizontal="center" vertical="center"/>
    </xf>
    <xf numFmtId="0" fontId="236" fillId="7" borderId="0" xfId="1" applyFont="1" applyFill="1" applyAlignment="1" applyProtection="1">
      <alignment horizontal="center" vertical="center"/>
      <protection locked="0"/>
    </xf>
    <xf numFmtId="0" fontId="5" fillId="0" borderId="70" xfId="1" applyFont="1" applyBorder="1" applyAlignment="1" applyProtection="1">
      <alignment horizontal="center" vertical="center"/>
      <protection locked="0"/>
    </xf>
    <xf numFmtId="0" fontId="5" fillId="0" borderId="158" xfId="1" applyFont="1" applyBorder="1" applyAlignment="1" applyProtection="1">
      <alignment horizontal="center" vertical="center"/>
      <protection locked="0"/>
    </xf>
    <xf numFmtId="0" fontId="143" fillId="198" borderId="197" xfId="3" applyFont="1" applyFill="1" applyBorder="1" applyAlignment="1">
      <alignment horizontal="center" vertical="center"/>
    </xf>
    <xf numFmtId="0" fontId="143" fillId="198" borderId="385" xfId="3" applyFont="1" applyFill="1" applyBorder="1" applyAlignment="1">
      <alignment horizontal="center" vertical="center"/>
    </xf>
    <xf numFmtId="0" fontId="480" fillId="35" borderId="19" xfId="1" applyFont="1" applyFill="1" applyBorder="1" applyAlignment="1">
      <alignment horizontal="center" vertical="center" textRotation="90"/>
    </xf>
    <xf numFmtId="0" fontId="480" fillId="35" borderId="64" xfId="1" applyFont="1" applyFill="1" applyBorder="1" applyAlignment="1">
      <alignment horizontal="center" vertical="center" textRotation="90"/>
    </xf>
    <xf numFmtId="164" fontId="471" fillId="37" borderId="60" xfId="5" applyNumberFormat="1" applyFont="1" applyFill="1" applyBorder="1" applyAlignment="1">
      <alignment horizontal="center" vertical="center"/>
    </xf>
    <xf numFmtId="164" fontId="16" fillId="131" borderId="57" xfId="5" applyNumberFormat="1" applyFont="1" applyFill="1" applyBorder="1" applyAlignment="1">
      <alignment horizontal="center" vertical="center" wrapText="1"/>
    </xf>
    <xf numFmtId="164" fontId="16" fillId="131" borderId="0" xfId="5" applyNumberFormat="1" applyFont="1" applyFill="1" applyAlignment="1">
      <alignment horizontal="center" vertical="center" wrapText="1"/>
    </xf>
    <xf numFmtId="0" fontId="483" fillId="131" borderId="0" xfId="3" applyFont="1" applyFill="1" applyAlignment="1">
      <alignment horizontal="center" vertical="center"/>
    </xf>
    <xf numFmtId="176" fontId="335" fillId="208" borderId="57" xfId="1" applyNumberFormat="1" applyFont="1" applyFill="1" applyBorder="1" applyAlignment="1">
      <alignment horizontal="center" vertical="center"/>
    </xf>
    <xf numFmtId="176" fontId="335" fillId="208" borderId="0" xfId="1" applyNumberFormat="1" applyFont="1" applyFill="1" applyAlignment="1">
      <alignment horizontal="center" vertical="center"/>
    </xf>
    <xf numFmtId="0" fontId="335" fillId="131" borderId="57" xfId="1" applyFont="1" applyFill="1" applyBorder="1" applyAlignment="1">
      <alignment horizontal="center" vertical="center"/>
    </xf>
    <xf numFmtId="0" fontId="335" fillId="131" borderId="279" xfId="1" applyFont="1" applyFill="1" applyBorder="1" applyAlignment="1">
      <alignment horizontal="center" vertical="center"/>
    </xf>
    <xf numFmtId="0" fontId="335" fillId="131" borderId="232" xfId="1" applyFont="1" applyFill="1" applyBorder="1" applyAlignment="1">
      <alignment horizontal="center" vertical="center"/>
    </xf>
    <xf numFmtId="0" fontId="335" fillId="131" borderId="253" xfId="1" applyFont="1" applyFill="1" applyBorder="1" applyAlignment="1">
      <alignment horizontal="center" vertical="center"/>
    </xf>
    <xf numFmtId="0" fontId="217" fillId="35" borderId="167" xfId="3" applyFont="1" applyFill="1" applyBorder="1" applyAlignment="1">
      <alignment horizontal="center" vertical="center"/>
    </xf>
    <xf numFmtId="0" fontId="142" fillId="35" borderId="167" xfId="3" applyFont="1" applyFill="1" applyBorder="1" applyAlignment="1">
      <alignment horizontal="center" vertical="center"/>
    </xf>
    <xf numFmtId="0" fontId="142" fillId="35" borderId="388" xfId="3" applyFont="1" applyFill="1" applyBorder="1" applyAlignment="1">
      <alignment horizontal="center" vertical="center"/>
    </xf>
    <xf numFmtId="0" fontId="480" fillId="35" borderId="391" xfId="1" applyFont="1" applyFill="1" applyBorder="1" applyAlignment="1" applyProtection="1">
      <alignment horizontal="center" vertical="center" textRotation="90"/>
      <protection hidden="1"/>
    </xf>
    <xf numFmtId="0" fontId="480" fillId="35" borderId="314" xfId="1" applyFont="1" applyFill="1" applyBorder="1" applyAlignment="1" applyProtection="1">
      <alignment horizontal="center" vertical="center" textRotation="90"/>
      <protection hidden="1"/>
    </xf>
    <xf numFmtId="0" fontId="480" fillId="35" borderId="316" xfId="1" applyFont="1" applyFill="1" applyBorder="1" applyAlignment="1" applyProtection="1">
      <alignment horizontal="center" vertical="center" textRotation="90"/>
      <protection hidden="1"/>
    </xf>
    <xf numFmtId="181" fontId="69" fillId="3" borderId="0" xfId="0" applyNumberFormat="1" applyFont="1" applyFill="1" applyAlignment="1">
      <alignment horizontal="center" vertical="center"/>
    </xf>
    <xf numFmtId="0" fontId="85" fillId="131" borderId="57" xfId="3" applyFont="1" applyFill="1" applyBorder="1" applyAlignment="1">
      <alignment horizontal="center" vertical="center"/>
    </xf>
    <xf numFmtId="0" fontId="85" fillId="131" borderId="0" xfId="3" applyFont="1" applyFill="1" applyAlignment="1">
      <alignment horizontal="center" vertical="center"/>
    </xf>
    <xf numFmtId="0" fontId="16" fillId="131" borderId="57" xfId="3" applyFont="1" applyFill="1" applyBorder="1" applyAlignment="1">
      <alignment horizontal="center" vertical="center"/>
    </xf>
    <xf numFmtId="0" fontId="16" fillId="131" borderId="0" xfId="3" applyFont="1" applyFill="1" applyAlignment="1">
      <alignment horizontal="center" vertical="center"/>
    </xf>
    <xf numFmtId="0" fontId="81" fillId="35" borderId="52" xfId="3" applyFont="1" applyFill="1" applyBorder="1" applyAlignment="1">
      <alignment horizontal="center" vertical="center"/>
    </xf>
    <xf numFmtId="0" fontId="81" fillId="35" borderId="0" xfId="3" applyFont="1" applyFill="1" applyAlignment="1">
      <alignment horizontal="center" vertical="center"/>
    </xf>
    <xf numFmtId="0" fontId="335" fillId="35" borderId="391" xfId="1" applyFont="1" applyFill="1" applyBorder="1" applyAlignment="1" applyProtection="1">
      <alignment horizontal="center" vertical="center" textRotation="90"/>
      <protection hidden="1"/>
    </xf>
    <xf numFmtId="0" fontId="335" fillId="35" borderId="314" xfId="1" applyFont="1" applyFill="1" applyBorder="1" applyAlignment="1" applyProtection="1">
      <alignment horizontal="center" vertical="center" textRotation="90"/>
      <protection hidden="1"/>
    </xf>
    <xf numFmtId="0" fontId="335" fillId="35" borderId="316" xfId="1" applyFont="1" applyFill="1" applyBorder="1" applyAlignment="1" applyProtection="1">
      <alignment horizontal="center" vertical="center" textRotation="90"/>
      <protection hidden="1"/>
    </xf>
    <xf numFmtId="0" fontId="66" fillId="35" borderId="0" xfId="3" applyFont="1" applyFill="1" applyAlignment="1">
      <alignment horizontal="left" vertical="center"/>
    </xf>
    <xf numFmtId="0" fontId="66" fillId="35" borderId="19" xfId="3" applyFont="1" applyFill="1" applyBorder="1" applyAlignment="1">
      <alignment horizontal="left" vertical="center"/>
    </xf>
    <xf numFmtId="0" fontId="25" fillId="5" borderId="0" xfId="0" applyFont="1" applyFill="1" applyAlignment="1">
      <alignment horizontal="center" vertical="center"/>
    </xf>
    <xf numFmtId="0" fontId="25" fillId="35" borderId="0" xfId="0" applyFont="1" applyFill="1" applyAlignment="1">
      <alignment horizontal="left" vertical="center"/>
    </xf>
    <xf numFmtId="0" fontId="25" fillId="35" borderId="19" xfId="0" applyFont="1" applyFill="1" applyBorder="1" applyAlignment="1">
      <alignment horizontal="left" vertical="center"/>
    </xf>
    <xf numFmtId="0" fontId="29" fillId="5" borderId="0" xfId="1" applyFont="1" applyFill="1" applyAlignment="1">
      <alignment horizontal="center" vertical="center"/>
    </xf>
    <xf numFmtId="1" fontId="63" fillId="36" borderId="0" xfId="1" applyNumberFormat="1" applyFont="1" applyFill="1" applyAlignment="1" applyProtection="1">
      <alignment horizontal="center" vertical="center"/>
      <protection hidden="1"/>
    </xf>
    <xf numFmtId="0" fontId="23" fillId="5" borderId="0" xfId="0" applyFont="1" applyFill="1" applyAlignment="1" applyProtection="1">
      <alignment horizontal="left" vertical="center" wrapText="1"/>
      <protection locked="0"/>
    </xf>
    <xf numFmtId="0" fontId="23" fillId="5" borderId="19" xfId="0" applyFont="1" applyFill="1" applyBorder="1" applyAlignment="1" applyProtection="1">
      <alignment horizontal="left" vertical="center" wrapText="1"/>
      <protection locked="0"/>
    </xf>
    <xf numFmtId="0" fontId="69" fillId="3" borderId="57" xfId="3" applyFont="1" applyFill="1" applyBorder="1" applyAlignment="1">
      <alignment horizontal="center" vertical="center"/>
    </xf>
    <xf numFmtId="0" fontId="69" fillId="3" borderId="0" xfId="3" applyFont="1" applyFill="1" applyAlignment="1">
      <alignment horizontal="center" vertical="center"/>
    </xf>
    <xf numFmtId="0" fontId="72" fillId="3" borderId="57" xfId="3" applyFont="1" applyFill="1" applyBorder="1" applyAlignment="1">
      <alignment horizontal="center" vertical="center"/>
    </xf>
    <xf numFmtId="0" fontId="72" fillId="3" borderId="0" xfId="3" applyFont="1" applyFill="1" applyAlignment="1">
      <alignment horizontal="center" vertical="center"/>
    </xf>
    <xf numFmtId="0" fontId="83" fillId="115" borderId="136" xfId="0" applyFont="1" applyFill="1" applyBorder="1" applyAlignment="1">
      <alignment horizontal="center" vertical="center"/>
    </xf>
    <xf numFmtId="0" fontId="83" fillId="115" borderId="19" xfId="0" applyFont="1" applyFill="1" applyBorder="1" applyAlignment="1">
      <alignment horizontal="center" vertical="center"/>
    </xf>
    <xf numFmtId="164" fontId="71" fillId="35" borderId="266" xfId="5" applyNumberFormat="1" applyFont="1" applyFill="1" applyBorder="1" applyAlignment="1">
      <alignment horizontal="center" vertical="center"/>
    </xf>
    <xf numFmtId="164" fontId="71" fillId="35" borderId="287" xfId="5" applyNumberFormat="1" applyFont="1" applyFill="1" applyBorder="1" applyAlignment="1">
      <alignment horizontal="center" vertical="center"/>
    </xf>
    <xf numFmtId="164" fontId="71" fillId="35" borderId="52" xfId="5" applyNumberFormat="1" applyFont="1" applyFill="1" applyBorder="1" applyAlignment="1">
      <alignment horizontal="center" vertical="center"/>
    </xf>
    <xf numFmtId="164" fontId="71" fillId="35" borderId="0" xfId="5" applyNumberFormat="1" applyFont="1" applyFill="1" applyAlignment="1">
      <alignment horizontal="center" vertical="center"/>
    </xf>
    <xf numFmtId="0" fontId="131" fillId="5" borderId="52" xfId="30" applyFont="1" applyFill="1" applyBorder="1" applyAlignment="1">
      <alignment horizontal="left" vertical="center" wrapText="1"/>
    </xf>
    <xf numFmtId="0" fontId="131" fillId="5" borderId="0" xfId="30" applyFont="1" applyFill="1" applyAlignment="1">
      <alignment horizontal="left" vertical="center" wrapText="1"/>
    </xf>
    <xf numFmtId="0" fontId="131" fillId="5" borderId="19" xfId="30" applyFont="1" applyFill="1" applyBorder="1" applyAlignment="1">
      <alignment horizontal="left" vertical="center" wrapText="1"/>
    </xf>
    <xf numFmtId="0" fontId="149" fillId="37" borderId="52" xfId="27" applyFont="1" applyFill="1" applyBorder="1" applyAlignment="1">
      <alignment horizontal="center" vertical="center" wrapText="1"/>
    </xf>
    <xf numFmtId="0" fontId="149" fillId="37" borderId="0" xfId="27" applyFont="1" applyFill="1" applyAlignment="1">
      <alignment horizontal="center" vertical="center" wrapText="1"/>
    </xf>
    <xf numFmtId="0" fontId="149" fillId="37" borderId="19" xfId="27" applyFont="1" applyFill="1" applyBorder="1" applyAlignment="1">
      <alignment horizontal="center" vertical="center" wrapText="1"/>
    </xf>
    <xf numFmtId="0" fontId="193" fillId="37" borderId="52" xfId="27" applyFont="1" applyFill="1" applyBorder="1" applyAlignment="1">
      <alignment horizontal="center" vertical="center" wrapText="1"/>
    </xf>
    <xf numFmtId="0" fontId="193" fillId="37" borderId="0" xfId="27" applyFont="1" applyFill="1" applyAlignment="1">
      <alignment horizontal="center" vertical="center" wrapText="1"/>
    </xf>
    <xf numFmtId="0" fontId="193" fillId="37" borderId="19" xfId="27" applyFont="1" applyFill="1" applyBorder="1" applyAlignment="1">
      <alignment horizontal="center" vertical="center" wrapText="1"/>
    </xf>
    <xf numFmtId="0" fontId="142" fillId="5" borderId="52" xfId="30" applyFont="1" applyFill="1" applyBorder="1" applyAlignment="1">
      <alignment horizontal="center" vertical="center" wrapText="1"/>
    </xf>
    <xf numFmtId="0" fontId="142" fillId="5" borderId="0" xfId="30" applyFont="1" applyFill="1" applyAlignment="1">
      <alignment horizontal="center" vertical="center" wrapText="1"/>
    </xf>
    <xf numFmtId="0" fontId="142" fillId="5" borderId="19" xfId="30" applyFont="1" applyFill="1" applyBorder="1" applyAlignment="1">
      <alignment horizontal="center" vertical="center" wrapText="1"/>
    </xf>
    <xf numFmtId="0" fontId="493" fillId="5" borderId="52" xfId="30" applyFont="1" applyFill="1" applyBorder="1" applyAlignment="1">
      <alignment horizontal="left" vertical="center"/>
    </xf>
    <xf numFmtId="0" fontId="493" fillId="5" borderId="0" xfId="30" applyFont="1" applyFill="1" applyAlignment="1">
      <alignment horizontal="left" vertical="center"/>
    </xf>
    <xf numFmtId="0" fontId="493" fillId="5" borderId="19" xfId="30" applyFont="1" applyFill="1" applyBorder="1" applyAlignment="1">
      <alignment horizontal="left" vertical="center"/>
    </xf>
    <xf numFmtId="0" fontId="88" fillId="5" borderId="52" xfId="1" applyFont="1" applyFill="1" applyBorder="1" applyAlignment="1">
      <alignment horizontal="left" vertical="center"/>
    </xf>
    <xf numFmtId="0" fontId="88" fillId="5" borderId="0" xfId="1" applyFont="1" applyFill="1" applyAlignment="1">
      <alignment horizontal="left" vertical="center"/>
    </xf>
    <xf numFmtId="0" fontId="88" fillId="5" borderId="19" xfId="1" applyFont="1" applyFill="1" applyBorder="1" applyAlignment="1">
      <alignment horizontal="left" vertical="center"/>
    </xf>
    <xf numFmtId="0" fontId="81" fillId="5" borderId="266" xfId="27" applyFont="1" applyFill="1" applyBorder="1" applyAlignment="1">
      <alignment horizontal="center" vertical="center" wrapText="1"/>
    </xf>
    <xf numFmtId="0" fontId="81" fillId="5" borderId="287" xfId="27" applyFont="1" applyFill="1" applyBorder="1" applyAlignment="1">
      <alignment horizontal="center" vertical="center" wrapText="1"/>
    </xf>
    <xf numFmtId="0" fontId="81" fillId="5" borderId="380" xfId="27" applyFont="1" applyFill="1" applyBorder="1" applyAlignment="1">
      <alignment horizontal="center" vertical="center" wrapText="1"/>
    </xf>
    <xf numFmtId="0" fontId="81" fillId="5" borderId="52" xfId="27" applyFont="1" applyFill="1" applyBorder="1" applyAlignment="1">
      <alignment horizontal="center" vertical="center" wrapText="1"/>
    </xf>
    <xf numFmtId="0" fontId="81" fillId="5" borderId="0" xfId="27" applyFont="1" applyFill="1" applyAlignment="1">
      <alignment horizontal="center" vertical="center" wrapText="1"/>
    </xf>
    <xf numFmtId="0" fontId="81" fillId="5" borderId="19" xfId="27" applyFont="1" applyFill="1" applyBorder="1" applyAlignment="1">
      <alignment horizontal="center" vertical="center" wrapText="1"/>
    </xf>
    <xf numFmtId="0" fontId="149" fillId="5" borderId="52" xfId="27" applyFont="1" applyFill="1" applyBorder="1" applyAlignment="1">
      <alignment horizontal="center" vertical="center" wrapText="1"/>
    </xf>
    <xf numFmtId="0" fontId="149" fillId="5" borderId="0" xfId="27" applyFont="1" applyFill="1" applyAlignment="1">
      <alignment horizontal="center" vertical="center" wrapText="1"/>
    </xf>
    <xf numFmtId="0" fontId="149" fillId="5" borderId="19" xfId="27" applyFont="1" applyFill="1" applyBorder="1" applyAlignment="1">
      <alignment horizontal="center" vertical="center" wrapText="1"/>
    </xf>
    <xf numFmtId="0" fontId="193" fillId="5" borderId="52" xfId="27" applyFont="1" applyFill="1" applyBorder="1" applyAlignment="1">
      <alignment horizontal="center" vertical="center" wrapText="1"/>
    </xf>
    <xf numFmtId="0" fontId="193" fillId="5" borderId="0" xfId="27" applyFont="1" applyFill="1" applyAlignment="1">
      <alignment horizontal="center" vertical="center" wrapText="1"/>
    </xf>
    <xf numFmtId="0" fontId="193" fillId="5" borderId="19" xfId="27" applyFont="1" applyFill="1" applyBorder="1" applyAlignment="1">
      <alignment horizontal="center" vertical="center" wrapText="1"/>
    </xf>
    <xf numFmtId="0" fontId="494" fillId="5" borderId="52" xfId="30" applyFont="1" applyFill="1" applyBorder="1" applyAlignment="1">
      <alignment horizontal="left" vertical="center" wrapText="1"/>
    </xf>
    <xf numFmtId="0" fontId="494" fillId="5" borderId="0" xfId="30" applyFont="1" applyFill="1" applyAlignment="1">
      <alignment horizontal="left" vertical="center" wrapText="1"/>
    </xf>
    <xf numFmtId="0" fontId="494" fillId="5" borderId="19" xfId="30" applyFont="1" applyFill="1" applyBorder="1" applyAlignment="1">
      <alignment horizontal="left" vertical="center" wrapText="1"/>
    </xf>
    <xf numFmtId="0" fontId="131" fillId="37" borderId="52" xfId="0" applyFont="1" applyFill="1" applyBorder="1" applyAlignment="1">
      <alignment horizontal="center" vertical="center" wrapText="1"/>
    </xf>
    <xf numFmtId="0" fontId="131" fillId="37" borderId="0" xfId="0" applyFont="1" applyFill="1" applyAlignment="1">
      <alignment horizontal="center" vertical="center" wrapText="1"/>
    </xf>
    <xf numFmtId="0" fontId="131" fillId="37" borderId="19" xfId="0" applyFont="1" applyFill="1" applyBorder="1" applyAlignment="1">
      <alignment horizontal="center" vertical="center" wrapText="1"/>
    </xf>
    <xf numFmtId="0" fontId="131" fillId="37" borderId="381" xfId="0" applyFont="1" applyFill="1" applyBorder="1" applyAlignment="1">
      <alignment horizontal="center" vertical="center" wrapText="1"/>
    </xf>
    <xf numFmtId="0" fontId="131" fillId="37" borderId="232" xfId="0" applyFont="1" applyFill="1" applyBorder="1" applyAlignment="1">
      <alignment horizontal="center" vertical="center" wrapText="1"/>
    </xf>
    <xf numFmtId="0" fontId="131" fillId="37" borderId="265" xfId="0" applyFont="1" applyFill="1" applyBorder="1" applyAlignment="1">
      <alignment horizontal="center" vertical="center" wrapText="1"/>
    </xf>
    <xf numFmtId="0" fontId="88" fillId="37" borderId="52" xfId="0" applyFont="1" applyFill="1" applyBorder="1" applyAlignment="1">
      <alignment horizontal="center" vertical="center"/>
    </xf>
    <xf numFmtId="0" fontId="88" fillId="37" borderId="0" xfId="0" applyFont="1" applyFill="1" applyAlignment="1">
      <alignment horizontal="center" vertical="center"/>
    </xf>
    <xf numFmtId="0" fontId="88" fillId="37" borderId="19" xfId="0" applyFont="1" applyFill="1" applyBorder="1" applyAlignment="1">
      <alignment horizontal="center" vertical="center"/>
    </xf>
    <xf numFmtId="0" fontId="81" fillId="37" borderId="266" xfId="27" applyFont="1" applyFill="1" applyBorder="1" applyAlignment="1">
      <alignment horizontal="center" vertical="center" wrapText="1"/>
    </xf>
    <xf numFmtId="0" fontId="81" fillId="37" borderId="287" xfId="27" applyFont="1" applyFill="1" applyBorder="1" applyAlignment="1">
      <alignment horizontal="center" vertical="center" wrapText="1"/>
    </xf>
    <xf numFmtId="0" fontId="81" fillId="37" borderId="380" xfId="27" applyFont="1" applyFill="1" applyBorder="1" applyAlignment="1">
      <alignment horizontal="center" vertical="center" wrapText="1"/>
    </xf>
    <xf numFmtId="0" fontId="81" fillId="37" borderId="52" xfId="27" applyFont="1" applyFill="1" applyBorder="1" applyAlignment="1">
      <alignment horizontal="center" vertical="center" wrapText="1"/>
    </xf>
    <xf numFmtId="0" fontId="81" fillId="37" borderId="0" xfId="27" applyFont="1" applyFill="1" applyAlignment="1">
      <alignment horizontal="center" vertical="center" wrapText="1"/>
    </xf>
    <xf numFmtId="0" fontId="81" fillId="37" borderId="19" xfId="27" applyFont="1" applyFill="1" applyBorder="1" applyAlignment="1">
      <alignment horizontal="center" vertical="center" wrapText="1"/>
    </xf>
    <xf numFmtId="0" fontId="23" fillId="9" borderId="234" xfId="0" applyFont="1" applyFill="1" applyBorder="1" applyAlignment="1">
      <alignment horizontal="center" vertical="center"/>
    </xf>
    <xf numFmtId="0" fontId="23" fillId="9" borderId="198" xfId="0" applyFont="1" applyFill="1" applyBorder="1" applyAlignment="1">
      <alignment horizontal="center" vertical="center"/>
    </xf>
    <xf numFmtId="0" fontId="71" fillId="37" borderId="0" xfId="3" applyFont="1" applyFill="1" applyAlignment="1">
      <alignment horizontal="right" vertical="center" wrapText="1"/>
    </xf>
    <xf numFmtId="167" fontId="10" fillId="37" borderId="0" xfId="5" applyNumberFormat="1" applyFont="1" applyFill="1" applyAlignment="1">
      <alignment horizontal="center" vertical="center"/>
    </xf>
    <xf numFmtId="167" fontId="495" fillId="5" borderId="16" xfId="5" applyNumberFormat="1" applyFont="1" applyFill="1" applyBorder="1" applyAlignment="1">
      <alignment horizontal="center" vertical="center"/>
    </xf>
    <xf numFmtId="0" fontId="496" fillId="37" borderId="52" xfId="0" applyFont="1" applyFill="1" applyBorder="1" applyAlignment="1">
      <alignment horizontal="left" vertical="center" wrapText="1"/>
    </xf>
    <xf numFmtId="0" fontId="496" fillId="37" borderId="0" xfId="0" applyFont="1" applyFill="1" applyAlignment="1">
      <alignment horizontal="left" vertical="center" wrapText="1"/>
    </xf>
    <xf numFmtId="0" fontId="496" fillId="37" borderId="19" xfId="0" applyFont="1" applyFill="1" applyBorder="1" applyAlignment="1">
      <alignment horizontal="left" vertical="center" wrapText="1"/>
    </xf>
    <xf numFmtId="0" fontId="131" fillId="5" borderId="52" xfId="0" applyFont="1" applyFill="1" applyBorder="1" applyAlignment="1">
      <alignment horizontal="left" vertical="center"/>
    </xf>
    <xf numFmtId="0" fontId="131" fillId="5" borderId="0" xfId="0" applyFont="1" applyFill="1" applyAlignment="1">
      <alignment horizontal="left" vertical="center"/>
    </xf>
    <xf numFmtId="0" fontId="131" fillId="5" borderId="19" xfId="0" applyFont="1" applyFill="1" applyBorder="1" applyAlignment="1">
      <alignment horizontal="left" vertical="center"/>
    </xf>
    <xf numFmtId="10" fontId="10" fillId="35" borderId="0" xfId="3" applyNumberFormat="1" applyFont="1" applyFill="1" applyAlignment="1">
      <alignment horizontal="center" vertical="center"/>
    </xf>
    <xf numFmtId="164" fontId="10" fillId="35" borderId="0" xfId="5" applyNumberFormat="1" applyFont="1" applyFill="1" applyAlignment="1">
      <alignment horizontal="center" vertical="center"/>
    </xf>
    <xf numFmtId="1" fontId="87" fillId="37" borderId="0" xfId="0" applyNumberFormat="1" applyFont="1" applyFill="1" applyAlignment="1" applyProtection="1">
      <alignment horizontal="center" vertical="center"/>
      <protection locked="0"/>
    </xf>
    <xf numFmtId="0" fontId="87" fillId="37" borderId="0" xfId="0" applyFont="1" applyFill="1" applyAlignment="1" applyProtection="1">
      <alignment horizontal="center" vertical="center"/>
      <protection locked="0"/>
    </xf>
    <xf numFmtId="0" fontId="87" fillId="37" borderId="0" xfId="0" applyFont="1" applyFill="1" applyAlignment="1">
      <alignment horizontal="left" vertical="center" wrapText="1"/>
    </xf>
    <xf numFmtId="164" fontId="71" fillId="37" borderId="0" xfId="5" applyNumberFormat="1" applyFont="1" applyFill="1" applyAlignment="1">
      <alignment horizontal="center" vertical="center"/>
    </xf>
    <xf numFmtId="10" fontId="87" fillId="37" borderId="233" xfId="3" applyNumberFormat="1" applyFont="1" applyFill="1" applyBorder="1" applyAlignment="1">
      <alignment horizontal="center" vertical="center"/>
    </xf>
    <xf numFmtId="0" fontId="63" fillId="37" borderId="52" xfId="0" applyFont="1" applyFill="1" applyBorder="1" applyAlignment="1">
      <alignment horizontal="left" vertical="center"/>
    </xf>
    <xf numFmtId="0" fontId="63" fillId="37" borderId="0" xfId="0" applyFont="1" applyFill="1" applyAlignment="1">
      <alignment horizontal="left" vertical="center"/>
    </xf>
    <xf numFmtId="0" fontId="63" fillId="37" borderId="19" xfId="0" applyFont="1" applyFill="1" applyBorder="1" applyAlignment="1">
      <alignment horizontal="left" vertical="center"/>
    </xf>
    <xf numFmtId="0" fontId="131" fillId="5" borderId="52" xfId="0" applyFont="1" applyFill="1" applyBorder="1" applyAlignment="1">
      <alignment horizontal="center" vertical="center" wrapText="1"/>
    </xf>
    <xf numFmtId="0" fontId="131" fillId="5" borderId="0" xfId="0" applyFont="1" applyFill="1" applyAlignment="1">
      <alignment horizontal="center" vertical="center" wrapText="1"/>
    </xf>
    <xf numFmtId="0" fontId="131" fillId="5" borderId="19" xfId="0" applyFont="1" applyFill="1" applyBorder="1" applyAlignment="1">
      <alignment horizontal="center" vertical="center" wrapText="1"/>
    </xf>
    <xf numFmtId="9" fontId="10" fillId="35" borderId="0" xfId="3" applyNumberFormat="1" applyFont="1" applyFill="1" applyAlignment="1">
      <alignment horizontal="center" vertical="center"/>
    </xf>
    <xf numFmtId="164" fontId="23" fillId="35" borderId="0" xfId="5" applyNumberFormat="1" applyFont="1" applyFill="1" applyAlignment="1">
      <alignment horizontal="center" vertical="center"/>
    </xf>
    <xf numFmtId="164" fontId="81" fillId="37" borderId="328" xfId="5" applyNumberFormat="1" applyFont="1" applyFill="1" applyBorder="1" applyAlignment="1">
      <alignment horizontal="center" vertical="center"/>
    </xf>
    <xf numFmtId="164" fontId="81" fillId="37" borderId="0" xfId="5" applyNumberFormat="1" applyFont="1" applyFill="1" applyAlignment="1">
      <alignment horizontal="center" vertical="center"/>
    </xf>
    <xf numFmtId="10" fontId="10" fillId="37" borderId="329" xfId="3" applyNumberFormat="1" applyFont="1" applyFill="1" applyBorder="1" applyAlignment="1">
      <alignment horizontal="center" vertical="center"/>
    </xf>
    <xf numFmtId="10" fontId="10" fillId="37" borderId="233" xfId="3" applyNumberFormat="1" applyFont="1" applyFill="1" applyBorder="1" applyAlignment="1">
      <alignment horizontal="center" vertical="center"/>
    </xf>
    <xf numFmtId="0" fontId="88" fillId="37" borderId="52" xfId="0" applyFont="1" applyFill="1" applyBorder="1" applyAlignment="1">
      <alignment horizontal="left" vertical="center"/>
    </xf>
    <xf numFmtId="0" fontId="88" fillId="37" borderId="0" xfId="0" applyFont="1" applyFill="1" applyAlignment="1">
      <alignment horizontal="left" vertical="center"/>
    </xf>
    <xf numFmtId="0" fontId="88" fillId="37" borderId="19" xfId="0" applyFont="1" applyFill="1" applyBorder="1" applyAlignment="1">
      <alignment horizontal="left" vertical="center"/>
    </xf>
    <xf numFmtId="0" fontId="83" fillId="5" borderId="0" xfId="0" applyFont="1" applyFill="1" applyAlignment="1" applyProtection="1">
      <alignment horizontal="center" vertical="center"/>
      <protection locked="0"/>
    </xf>
    <xf numFmtId="164" fontId="497" fillId="5" borderId="19" xfId="5" applyNumberFormat="1" applyFont="1" applyFill="1" applyBorder="1" applyAlignment="1">
      <alignment horizontal="center" vertical="center"/>
    </xf>
    <xf numFmtId="0" fontId="87" fillId="37" borderId="7" xfId="0" applyFont="1" applyFill="1" applyBorder="1" applyAlignment="1">
      <alignment horizontal="left" vertical="center" wrapText="1"/>
    </xf>
    <xf numFmtId="0" fontId="71" fillId="37" borderId="7" xfId="3" applyFont="1" applyFill="1" applyBorder="1" applyAlignment="1">
      <alignment horizontal="right" vertical="center" wrapText="1"/>
    </xf>
    <xf numFmtId="0" fontId="131" fillId="5" borderId="52" xfId="0" applyFont="1" applyFill="1" applyBorder="1" applyAlignment="1">
      <alignment horizontal="center" vertical="center"/>
    </xf>
    <xf numFmtId="0" fontId="131" fillId="5" borderId="0" xfId="0" applyFont="1" applyFill="1" applyAlignment="1">
      <alignment horizontal="center" vertical="center"/>
    </xf>
    <xf numFmtId="0" fontId="131" fillId="5" borderId="19" xfId="0" applyFont="1" applyFill="1" applyBorder="1" applyAlignment="1">
      <alignment horizontal="center" vertical="center"/>
    </xf>
    <xf numFmtId="0" fontId="72" fillId="3" borderId="0" xfId="1" applyFont="1" applyFill="1" applyAlignment="1">
      <alignment horizontal="center" vertical="center" wrapText="1"/>
    </xf>
    <xf numFmtId="0" fontId="499" fillId="37" borderId="0" xfId="3" applyFont="1" applyFill="1" applyAlignment="1">
      <alignment horizontal="center" vertical="top"/>
    </xf>
    <xf numFmtId="0" fontId="71" fillId="37" borderId="52" xfId="1" applyFont="1" applyFill="1" applyBorder="1" applyAlignment="1">
      <alignment horizontal="center" vertical="center"/>
    </xf>
    <xf numFmtId="0" fontId="71" fillId="37" borderId="0" xfId="1" applyFont="1" applyFill="1" applyAlignment="1">
      <alignment horizontal="center" vertical="center"/>
    </xf>
    <xf numFmtId="0" fontId="71" fillId="37" borderId="19" xfId="1" applyFont="1" applyFill="1" applyBorder="1" applyAlignment="1">
      <alignment horizontal="center" vertical="center"/>
    </xf>
    <xf numFmtId="0" fontId="81" fillId="0" borderId="301" xfId="1" applyFont="1" applyBorder="1" applyAlignment="1">
      <alignment horizontal="center" vertical="center" wrapText="1"/>
    </xf>
    <xf numFmtId="0" fontId="81" fillId="0" borderId="287" xfId="1" applyFont="1" applyBorder="1" applyAlignment="1">
      <alignment horizontal="center" vertical="center" wrapText="1"/>
    </xf>
    <xf numFmtId="0" fontId="81" fillId="0" borderId="315" xfId="1" applyFont="1" applyBorder="1" applyAlignment="1">
      <alignment horizontal="center" vertical="center" wrapText="1"/>
    </xf>
    <xf numFmtId="0" fontId="81" fillId="0" borderId="234" xfId="1" applyFont="1" applyBorder="1" applyAlignment="1">
      <alignment horizontal="center" vertical="center" wrapText="1"/>
    </xf>
    <xf numFmtId="0" fontId="81" fillId="0" borderId="0" xfId="1" applyFont="1" applyAlignment="1">
      <alignment horizontal="center" vertical="center" wrapText="1"/>
    </xf>
    <xf numFmtId="0" fontId="81" fillId="0" borderId="233" xfId="1" applyFont="1" applyBorder="1" applyAlignment="1">
      <alignment horizontal="center" vertical="center" wrapText="1"/>
    </xf>
    <xf numFmtId="0" fontId="8" fillId="3" borderId="135" xfId="1" applyFont="1" applyFill="1" applyBorder="1" applyAlignment="1">
      <alignment horizontal="center"/>
    </xf>
    <xf numFmtId="0" fontId="8" fillId="3" borderId="52" xfId="1" applyFont="1" applyFill="1" applyBorder="1" applyAlignment="1">
      <alignment horizontal="center"/>
    </xf>
    <xf numFmtId="0" fontId="8" fillId="3" borderId="63" xfId="1" applyFont="1" applyFill="1" applyBorder="1" applyAlignment="1">
      <alignment horizontal="center"/>
    </xf>
    <xf numFmtId="0" fontId="12" fillId="3" borderId="57" xfId="1" applyFont="1" applyFill="1" applyBorder="1" applyAlignment="1">
      <alignment horizontal="right" vertical="center" wrapText="1"/>
    </xf>
    <xf numFmtId="0" fontId="12" fillId="3" borderId="0" xfId="1" applyFont="1" applyFill="1" applyAlignment="1">
      <alignment horizontal="right" vertical="center" wrapText="1"/>
    </xf>
    <xf numFmtId="1" fontId="16" fillId="37" borderId="57" xfId="1" applyNumberFormat="1" applyFont="1" applyFill="1" applyBorder="1" applyAlignment="1" applyProtection="1">
      <alignment horizontal="center" vertical="center"/>
      <protection hidden="1"/>
    </xf>
    <xf numFmtId="1" fontId="16" fillId="37" borderId="0" xfId="1" applyNumberFormat="1" applyFont="1" applyFill="1" applyAlignment="1" applyProtection="1">
      <alignment horizontal="center" vertical="center"/>
      <protection hidden="1"/>
    </xf>
    <xf numFmtId="0" fontId="196" fillId="115" borderId="279" xfId="0" applyFont="1" applyFill="1" applyBorder="1" applyAlignment="1">
      <alignment horizontal="center" vertical="center"/>
    </xf>
    <xf numFmtId="0" fontId="196" fillId="115" borderId="233" xfId="0" applyFont="1" applyFill="1" applyBorder="1" applyAlignment="1">
      <alignment horizontal="center" vertical="center"/>
    </xf>
    <xf numFmtId="0" fontId="480" fillId="35" borderId="313" xfId="1" applyFont="1" applyFill="1" applyBorder="1" applyAlignment="1">
      <alignment horizontal="center" vertical="center" textRotation="90"/>
    </xf>
    <xf numFmtId="0" fontId="480" fillId="35" borderId="314" xfId="1" applyFont="1" applyFill="1" applyBorder="1" applyAlignment="1">
      <alignment horizontal="center" vertical="center" textRotation="90"/>
    </xf>
    <xf numFmtId="0" fontId="480" fillId="35" borderId="316" xfId="1" applyFont="1" applyFill="1" applyBorder="1" applyAlignment="1">
      <alignment horizontal="center" vertical="center" textRotation="90"/>
    </xf>
    <xf numFmtId="0" fontId="424" fillId="5" borderId="0" xfId="1" applyFont="1" applyFill="1" applyAlignment="1">
      <alignment horizontal="right" vertical="center"/>
    </xf>
    <xf numFmtId="0" fontId="424" fillId="12" borderId="0" xfId="1" applyFont="1" applyFill="1" applyAlignment="1" applyProtection="1">
      <alignment horizontal="center" vertical="center"/>
      <protection hidden="1"/>
    </xf>
    <xf numFmtId="0" fontId="81" fillId="35" borderId="0" xfId="3" applyFont="1" applyFill="1" applyAlignment="1">
      <alignment horizontal="right" vertical="center"/>
    </xf>
    <xf numFmtId="0" fontId="71" fillId="37" borderId="0" xfId="0" applyFont="1" applyFill="1" applyAlignment="1">
      <alignment horizontal="center" vertical="center"/>
    </xf>
    <xf numFmtId="0" fontId="71" fillId="37" borderId="0" xfId="0" applyFont="1" applyFill="1" applyAlignment="1">
      <alignment horizontal="left" vertical="center"/>
    </xf>
    <xf numFmtId="0" fontId="71" fillId="37" borderId="233" xfId="0" applyFont="1" applyFill="1" applyBorder="1" applyAlignment="1">
      <alignment horizontal="left" vertical="center"/>
    </xf>
    <xf numFmtId="0" fontId="493" fillId="37" borderId="52" xfId="1" applyFont="1" applyFill="1" applyBorder="1" applyAlignment="1">
      <alignment vertical="center"/>
    </xf>
    <xf numFmtId="0" fontId="493" fillId="37" borderId="0" xfId="1" applyFont="1" applyFill="1" applyAlignment="1">
      <alignment vertical="center"/>
    </xf>
    <xf numFmtId="0" fontId="493" fillId="37" borderId="19" xfId="1" applyFont="1" applyFill="1" applyBorder="1" applyAlignment="1">
      <alignment vertical="center"/>
    </xf>
    <xf numFmtId="191" fontId="71" fillId="3" borderId="52" xfId="1" applyNumberFormat="1" applyFont="1" applyFill="1" applyBorder="1" applyAlignment="1" applyProtection="1">
      <alignment horizontal="center" vertical="center"/>
      <protection hidden="1"/>
    </xf>
    <xf numFmtId="224" fontId="10" fillId="37" borderId="0" xfId="5" applyNumberFormat="1" applyFont="1" applyFill="1" applyAlignment="1">
      <alignment horizontal="center" vertical="center"/>
    </xf>
    <xf numFmtId="224" fontId="495" fillId="5" borderId="16" xfId="5" applyNumberFormat="1" applyFont="1" applyFill="1" applyBorder="1" applyAlignment="1">
      <alignment horizontal="center" vertical="center"/>
    </xf>
    <xf numFmtId="0" fontId="41" fillId="5" borderId="0" xfId="0" applyFont="1" applyFill="1" applyAlignment="1">
      <alignment horizontal="left" vertical="center" wrapText="1"/>
    </xf>
    <xf numFmtId="0" fontId="41" fillId="5" borderId="19" xfId="0" applyFont="1" applyFill="1" applyBorder="1" applyAlignment="1">
      <alignment horizontal="left" vertical="center" wrapText="1"/>
    </xf>
    <xf numFmtId="0" fontId="83" fillId="5" borderId="52" xfId="0" applyFont="1" applyFill="1" applyBorder="1" applyAlignment="1" applyProtection="1">
      <alignment horizontal="center" vertical="center"/>
      <protection locked="0"/>
    </xf>
    <xf numFmtId="0" fontId="424" fillId="35" borderId="0" xfId="0" applyFont="1" applyFill="1" applyAlignment="1">
      <alignment horizontal="center" vertical="center" wrapText="1"/>
    </xf>
    <xf numFmtId="0" fontId="16" fillId="48" borderId="135" xfId="1" applyFont="1" applyFill="1" applyBorder="1" applyAlignment="1">
      <alignment horizontal="center" vertical="center"/>
    </xf>
    <xf numFmtId="0" fontId="16" fillId="48" borderId="57" xfId="1" applyFont="1" applyFill="1" applyBorder="1" applyAlignment="1">
      <alignment horizontal="center" vertical="center"/>
    </xf>
    <xf numFmtId="0" fontId="16" fillId="48" borderId="136" xfId="1" applyFont="1" applyFill="1" applyBorder="1" applyAlignment="1">
      <alignment horizontal="center" vertical="center"/>
    </xf>
    <xf numFmtId="0" fontId="70" fillId="6" borderId="135" xfId="1" applyFont="1" applyFill="1" applyBorder="1" applyAlignment="1">
      <alignment horizontal="center" vertical="center"/>
    </xf>
    <xf numFmtId="0" fontId="70" fillId="6" borderId="57" xfId="1" applyFont="1" applyFill="1" applyBorder="1" applyAlignment="1">
      <alignment horizontal="center" vertical="center"/>
    </xf>
    <xf numFmtId="0" fontId="70" fillId="6" borderId="136" xfId="1" applyFont="1" applyFill="1" applyBorder="1" applyAlignment="1">
      <alignment horizontal="center" vertical="center"/>
    </xf>
    <xf numFmtId="0" fontId="70" fillId="6" borderId="52" xfId="1" applyFont="1" applyFill="1" applyBorder="1" applyAlignment="1">
      <alignment horizontal="center" vertical="center"/>
    </xf>
    <xf numFmtId="0" fontId="70" fillId="6" borderId="0" xfId="1" applyFont="1" applyFill="1" applyAlignment="1">
      <alignment horizontal="center" vertical="center"/>
    </xf>
    <xf numFmtId="0" fontId="70" fillId="6" borderId="19" xfId="1" applyFont="1" applyFill="1" applyBorder="1" applyAlignment="1">
      <alignment horizontal="center" vertical="center"/>
    </xf>
    <xf numFmtId="0" fontId="71" fillId="48" borderId="52" xfId="1" applyFont="1" applyFill="1" applyBorder="1" applyAlignment="1">
      <alignment horizontal="center" vertical="center"/>
    </xf>
    <xf numFmtId="0" fontId="71" fillId="48" borderId="0" xfId="1" applyFont="1" applyFill="1" applyAlignment="1">
      <alignment horizontal="center" vertical="center"/>
    </xf>
    <xf numFmtId="0" fontId="71" fillId="48" borderId="19" xfId="1" applyFont="1" applyFill="1" applyBorder="1" applyAlignment="1">
      <alignment horizontal="center" vertical="center"/>
    </xf>
    <xf numFmtId="0" fontId="166" fillId="39" borderId="0" xfId="1" applyFont="1" applyFill="1" applyAlignment="1">
      <alignment horizontal="center" vertical="center"/>
    </xf>
    <xf numFmtId="0" fontId="13" fillId="6" borderId="52" xfId="1" applyFont="1" applyFill="1" applyBorder="1" applyAlignment="1">
      <alignment horizontal="center" vertical="center"/>
    </xf>
    <xf numFmtId="0" fontId="13" fillId="6" borderId="0" xfId="1" applyFont="1" applyFill="1" applyAlignment="1">
      <alignment horizontal="center" vertical="center"/>
    </xf>
    <xf numFmtId="0" fontId="13" fillId="6" borderId="19" xfId="1" applyFont="1" applyFill="1" applyBorder="1" applyAlignment="1">
      <alignment horizontal="center" vertical="center"/>
    </xf>
    <xf numFmtId="0" fontId="498" fillId="37" borderId="52" xfId="1" applyFont="1" applyFill="1" applyBorder="1" applyAlignment="1">
      <alignment vertical="center"/>
    </xf>
    <xf numFmtId="0" fontId="498" fillId="37" borderId="0" xfId="1" applyFont="1" applyFill="1" applyAlignment="1">
      <alignment vertical="center"/>
    </xf>
    <xf numFmtId="0" fontId="498" fillId="37" borderId="19" xfId="1" applyFont="1" applyFill="1" applyBorder="1" applyAlignment="1">
      <alignment vertical="center"/>
    </xf>
    <xf numFmtId="0" fontId="498" fillId="5" borderId="52" xfId="1" applyFont="1" applyFill="1" applyBorder="1" applyAlignment="1">
      <alignment horizontal="left" vertical="center"/>
    </xf>
    <xf numFmtId="0" fontId="498" fillId="5" borderId="0" xfId="1" applyFont="1" applyFill="1" applyAlignment="1">
      <alignment horizontal="left" vertical="center"/>
    </xf>
    <xf numFmtId="0" fontId="498" fillId="5" borderId="19" xfId="1" applyFont="1" applyFill="1" applyBorder="1" applyAlignment="1">
      <alignment horizontal="left" vertical="center"/>
    </xf>
    <xf numFmtId="0" fontId="429" fillId="5" borderId="0" xfId="3" applyFont="1" applyFill="1" applyAlignment="1">
      <alignment horizontal="right" vertical="center"/>
    </xf>
    <xf numFmtId="0" fontId="429" fillId="5" borderId="321" xfId="3" applyFont="1" applyFill="1" applyBorder="1" applyAlignment="1">
      <alignment horizontal="right" vertical="center"/>
    </xf>
    <xf numFmtId="0" fontId="465" fillId="21" borderId="0" xfId="0" applyFont="1" applyFill="1" applyAlignment="1">
      <alignment horizontal="center" vertical="center"/>
    </xf>
    <xf numFmtId="0" fontId="465" fillId="21" borderId="321" xfId="0" applyFont="1" applyFill="1" applyBorder="1" applyAlignment="1">
      <alignment horizontal="center" vertical="center"/>
    </xf>
    <xf numFmtId="0" fontId="25" fillId="48" borderId="52" xfId="0" applyFont="1" applyFill="1" applyBorder="1" applyAlignment="1">
      <alignment horizontal="center"/>
    </xf>
    <xf numFmtId="0" fontId="25" fillId="48" borderId="0" xfId="0" applyFont="1" applyFill="1" applyAlignment="1">
      <alignment horizontal="center"/>
    </xf>
    <xf numFmtId="0" fontId="25" fillId="48" borderId="19" xfId="0" applyFont="1" applyFill="1" applyBorder="1" applyAlignment="1">
      <alignment horizontal="center"/>
    </xf>
    <xf numFmtId="0" fontId="16" fillId="37" borderId="0" xfId="1" applyFont="1" applyFill="1" applyAlignment="1">
      <alignment horizontal="center" vertical="center"/>
    </xf>
    <xf numFmtId="225" fontId="81" fillId="131" borderId="233" xfId="0" applyNumberFormat="1" applyFont="1" applyFill="1" applyBorder="1" applyAlignment="1">
      <alignment horizontal="center" vertical="center"/>
    </xf>
    <xf numFmtId="0" fontId="101" fillId="37" borderId="52" xfId="0" applyFont="1" applyFill="1" applyBorder="1" applyAlignment="1">
      <alignment horizontal="center" vertical="center"/>
    </xf>
    <xf numFmtId="0" fontId="101" fillId="37" borderId="0" xfId="0" applyFont="1" applyFill="1" applyAlignment="1">
      <alignment horizontal="center" vertical="center"/>
    </xf>
    <xf numFmtId="0" fontId="101" fillId="37" borderId="19" xfId="0" applyFont="1" applyFill="1" applyBorder="1" applyAlignment="1">
      <alignment horizontal="center" vertical="center"/>
    </xf>
    <xf numFmtId="225" fontId="81" fillId="131" borderId="253" xfId="0" applyNumberFormat="1" applyFont="1" applyFill="1" applyBorder="1" applyAlignment="1">
      <alignment horizontal="center" vertical="center"/>
    </xf>
    <xf numFmtId="0" fontId="71" fillId="37" borderId="52" xfId="1" applyFont="1" applyFill="1" applyBorder="1" applyAlignment="1">
      <alignment horizontal="center" vertical="center" wrapText="1"/>
    </xf>
    <xf numFmtId="0" fontId="71" fillId="37" borderId="0" xfId="1" applyFont="1" applyFill="1" applyAlignment="1">
      <alignment horizontal="center" vertical="center" wrapText="1"/>
    </xf>
    <xf numFmtId="0" fontId="71" fillId="37" borderId="19" xfId="1" applyFont="1" applyFill="1" applyBorder="1" applyAlignment="1">
      <alignment horizontal="center" vertical="center" wrapText="1"/>
    </xf>
    <xf numFmtId="0" fontId="413" fillId="2" borderId="307" xfId="0" applyFont="1" applyFill="1" applyBorder="1" applyAlignment="1">
      <alignment horizontal="center" vertical="center"/>
    </xf>
    <xf numFmtId="0" fontId="413" fillId="2" borderId="308" xfId="0" applyFont="1" applyFill="1" applyBorder="1" applyAlignment="1">
      <alignment horizontal="center" vertical="center"/>
    </xf>
    <xf numFmtId="0" fontId="413" fillId="2" borderId="309" xfId="0" applyFont="1" applyFill="1" applyBorder="1" applyAlignment="1">
      <alignment horizontal="center" vertical="center"/>
    </xf>
    <xf numFmtId="0" fontId="413" fillId="2" borderId="310" xfId="0" applyFont="1" applyFill="1" applyBorder="1" applyAlignment="1">
      <alignment horizontal="center" vertical="center"/>
    </xf>
    <xf numFmtId="0" fontId="413" fillId="2" borderId="311" xfId="0" applyFont="1" applyFill="1" applyBorder="1" applyAlignment="1">
      <alignment horizontal="center" vertical="center"/>
    </xf>
    <xf numFmtId="0" fontId="413" fillId="2" borderId="312" xfId="0" applyFont="1" applyFill="1" applyBorder="1" applyAlignment="1">
      <alignment horizontal="center" vertical="center"/>
    </xf>
    <xf numFmtId="0" fontId="461" fillId="5" borderId="0" xfId="0" applyFont="1" applyFill="1" applyAlignment="1">
      <alignment horizontal="center"/>
    </xf>
    <xf numFmtId="0" fontId="461" fillId="35" borderId="0" xfId="0" applyFont="1" applyFill="1" applyAlignment="1">
      <alignment horizontal="center"/>
    </xf>
    <xf numFmtId="0" fontId="462" fillId="5" borderId="0" xfId="0" applyFont="1" applyFill="1" applyAlignment="1">
      <alignment horizontal="center"/>
    </xf>
    <xf numFmtId="0" fontId="463" fillId="5" borderId="0" xfId="0" applyFont="1" applyFill="1" applyAlignment="1">
      <alignment horizontal="center"/>
    </xf>
    <xf numFmtId="0" fontId="8" fillId="24" borderId="0" xfId="1" applyFont="1" applyFill="1" applyAlignment="1">
      <alignment horizontal="center"/>
    </xf>
    <xf numFmtId="0" fontId="420" fillId="5" borderId="317" xfId="1" applyFont="1" applyFill="1" applyBorder="1" applyAlignment="1">
      <alignment horizontal="right" vertical="center"/>
    </xf>
    <xf numFmtId="0" fontId="420" fillId="5" borderId="318" xfId="1" applyFont="1" applyFill="1" applyBorder="1" applyAlignment="1">
      <alignment horizontal="right" vertical="center"/>
    </xf>
    <xf numFmtId="0" fontId="420" fillId="5" borderId="52" xfId="1" applyFont="1" applyFill="1" applyBorder="1" applyAlignment="1">
      <alignment horizontal="right" vertical="center"/>
    </xf>
    <xf numFmtId="0" fontId="420" fillId="5" borderId="0" xfId="1" applyFont="1" applyFill="1" applyAlignment="1">
      <alignment horizontal="right" vertical="center"/>
    </xf>
    <xf numFmtId="0" fontId="421" fillId="5" borderId="318" xfId="1" applyFont="1" applyFill="1" applyBorder="1" applyAlignment="1" applyProtection="1">
      <alignment horizontal="center" vertical="center" wrapText="1"/>
      <protection hidden="1"/>
    </xf>
    <xf numFmtId="0" fontId="421" fillId="5" borderId="0" xfId="1" applyFont="1" applyFill="1" applyAlignment="1" applyProtection="1">
      <alignment horizontal="center" vertical="center" wrapText="1"/>
      <protection hidden="1"/>
    </xf>
    <xf numFmtId="0" fontId="422" fillId="18" borderId="318" xfId="1" applyFont="1" applyFill="1" applyBorder="1" applyAlignment="1" applyProtection="1">
      <alignment horizontal="center" vertical="center"/>
      <protection hidden="1"/>
    </xf>
    <xf numFmtId="0" fontId="422" fillId="18" borderId="319" xfId="1" applyFont="1" applyFill="1" applyBorder="1" applyAlignment="1" applyProtection="1">
      <alignment horizontal="center" vertical="center"/>
      <protection hidden="1"/>
    </xf>
    <xf numFmtId="0" fontId="422" fillId="18" borderId="0" xfId="1" applyFont="1" applyFill="1" applyAlignment="1" applyProtection="1">
      <alignment horizontal="center" vertical="center"/>
      <protection hidden="1"/>
    </xf>
    <xf numFmtId="0" fontId="422" fillId="18" borderId="233" xfId="1" applyFont="1" applyFill="1" applyBorder="1" applyAlignment="1" applyProtection="1">
      <alignment horizontal="center" vertical="center"/>
      <protection hidden="1"/>
    </xf>
    <xf numFmtId="0" fontId="424" fillId="5" borderId="52" xfId="1" applyFont="1" applyFill="1" applyBorder="1" applyAlignment="1">
      <alignment horizontal="right" vertical="center"/>
    </xf>
    <xf numFmtId="0" fontId="425" fillId="5" borderId="0" xfId="1" applyFont="1" applyFill="1" applyAlignment="1" applyProtection="1">
      <alignment horizontal="center" vertical="center" wrapText="1"/>
      <protection hidden="1"/>
    </xf>
    <xf numFmtId="0" fontId="426" fillId="12" borderId="0" xfId="1" applyFont="1" applyFill="1" applyAlignment="1" applyProtection="1">
      <alignment horizontal="center" vertical="center"/>
      <protection hidden="1"/>
    </xf>
    <xf numFmtId="0" fontId="426" fillId="12" borderId="233" xfId="1" applyFont="1" applyFill="1" applyBorder="1" applyAlignment="1" applyProtection="1">
      <alignment horizontal="center" vertical="center"/>
      <protection hidden="1"/>
    </xf>
    <xf numFmtId="0" fontId="428" fillId="5" borderId="0" xfId="3" applyFont="1" applyFill="1" applyAlignment="1">
      <alignment horizontal="center" vertical="center"/>
    </xf>
    <xf numFmtId="0" fontId="430" fillId="5" borderId="0" xfId="1" applyFont="1" applyFill="1" applyAlignment="1" applyProtection="1">
      <alignment horizontal="center" vertical="center" wrapText="1"/>
      <protection hidden="1"/>
    </xf>
    <xf numFmtId="0" fontId="430" fillId="5" borderId="321" xfId="1" applyFont="1" applyFill="1" applyBorder="1" applyAlignment="1" applyProtection="1">
      <alignment horizontal="center" vertical="center" wrapText="1"/>
      <protection hidden="1"/>
    </xf>
    <xf numFmtId="0" fontId="431" fillId="21" borderId="0" xfId="0" applyFont="1" applyFill="1" applyAlignment="1">
      <alignment horizontal="center" vertical="center"/>
    </xf>
    <xf numFmtId="0" fontId="431" fillId="21" borderId="233" xfId="0" applyFont="1" applyFill="1" applyBorder="1" applyAlignment="1">
      <alignment horizontal="center" vertical="center"/>
    </xf>
    <xf numFmtId="0" fontId="431" fillId="21" borderId="321" xfId="0" applyFont="1" applyFill="1" applyBorder="1" applyAlignment="1">
      <alignment horizontal="center" vertical="center"/>
    </xf>
    <xf numFmtId="0" fontId="431" fillId="21" borderId="322" xfId="0" applyFont="1" applyFill="1" applyBorder="1" applyAlignment="1">
      <alignment horizontal="center" vertical="center"/>
    </xf>
    <xf numFmtId="1" fontId="0" fillId="24" borderId="60" xfId="0" applyNumberFormat="1" applyFill="1" applyBorder="1" applyAlignment="1">
      <alignment horizontal="center"/>
    </xf>
    <xf numFmtId="0" fontId="461" fillId="18" borderId="333" xfId="0" applyFont="1" applyFill="1" applyBorder="1" applyAlignment="1">
      <alignment horizontal="center"/>
    </xf>
    <xf numFmtId="0" fontId="461" fillId="18" borderId="334" xfId="0" applyFont="1" applyFill="1" applyBorder="1" applyAlignment="1">
      <alignment horizontal="center"/>
    </xf>
    <xf numFmtId="0" fontId="461" fillId="18" borderId="335" xfId="0" applyFont="1" applyFill="1" applyBorder="1" applyAlignment="1">
      <alignment horizontal="center"/>
    </xf>
    <xf numFmtId="0" fontId="461" fillId="0" borderId="0" xfId="0" applyFont="1" applyAlignment="1">
      <alignment horizontal="center"/>
    </xf>
    <xf numFmtId="0" fontId="438" fillId="3" borderId="135" xfId="3" applyFont="1" applyFill="1" applyBorder="1" applyAlignment="1">
      <alignment horizontal="center" vertical="center"/>
    </xf>
    <xf numFmtId="0" fontId="438" fillId="3" borderId="57" xfId="3" applyFont="1" applyFill="1" applyBorder="1" applyAlignment="1">
      <alignment horizontal="center" vertical="center"/>
    </xf>
    <xf numFmtId="0" fontId="438" fillId="3" borderId="136" xfId="3" applyFont="1" applyFill="1" applyBorder="1" applyAlignment="1">
      <alignment horizontal="center" vertical="center"/>
    </xf>
    <xf numFmtId="0" fontId="438" fillId="3" borderId="52" xfId="3" applyFont="1" applyFill="1" applyBorder="1" applyAlignment="1">
      <alignment horizontal="center" vertical="center"/>
    </xf>
    <xf numFmtId="0" fontId="438" fillId="3" borderId="0" xfId="3" applyFont="1" applyFill="1" applyAlignment="1">
      <alignment horizontal="center" vertical="center"/>
    </xf>
    <xf numFmtId="0" fontId="438" fillId="3" borderId="19" xfId="3" applyFont="1" applyFill="1" applyBorder="1" applyAlignment="1">
      <alignment horizontal="center" vertical="center"/>
    </xf>
    <xf numFmtId="0" fontId="414" fillId="197" borderId="325" xfId="3" applyFont="1" applyFill="1" applyBorder="1" applyAlignment="1">
      <alignment horizontal="center" vertical="center"/>
    </xf>
    <xf numFmtId="0" fontId="438" fillId="49" borderId="52" xfId="3" applyFont="1" applyFill="1" applyBorder="1" applyAlignment="1">
      <alignment horizontal="center" vertical="center"/>
    </xf>
    <xf numFmtId="0" fontId="434" fillId="5" borderId="0" xfId="3" applyFont="1" applyFill="1" applyAlignment="1">
      <alignment horizontal="center" vertical="center"/>
    </xf>
    <xf numFmtId="164" fontId="437" fillId="5" borderId="0" xfId="5" applyNumberFormat="1" applyFont="1" applyFill="1" applyAlignment="1">
      <alignment horizontal="center" vertical="center"/>
    </xf>
    <xf numFmtId="164" fontId="440" fillId="36" borderId="19" xfId="5" applyNumberFormat="1" applyFont="1" applyFill="1" applyBorder="1" applyAlignment="1">
      <alignment horizontal="center" vertical="center"/>
    </xf>
    <xf numFmtId="0" fontId="441" fillId="5" borderId="0" xfId="0" applyFont="1" applyFill="1" applyAlignment="1">
      <alignment horizontal="right" vertical="center"/>
    </xf>
    <xf numFmtId="0" fontId="444" fillId="5" borderId="0" xfId="0" applyFont="1" applyFill="1" applyAlignment="1">
      <alignment horizontal="left" vertical="center"/>
    </xf>
    <xf numFmtId="0" fontId="461" fillId="5" borderId="0" xfId="0" applyFont="1" applyFill="1" applyAlignment="1">
      <alignment horizontal="center" vertical="center" wrapText="1"/>
    </xf>
    <xf numFmtId="0" fontId="398" fillId="156" borderId="0" xfId="0" applyFont="1" applyFill="1" applyAlignment="1">
      <alignment horizontal="center" vertical="center" wrapText="1"/>
    </xf>
    <xf numFmtId="0" fontId="466" fillId="35" borderId="0" xfId="0" applyFont="1" applyFill="1" applyAlignment="1">
      <alignment horizontal="center"/>
    </xf>
    <xf numFmtId="0" fontId="442" fillId="5" borderId="0" xfId="3" applyFont="1" applyFill="1" applyAlignment="1">
      <alignment horizontal="right" vertical="center"/>
    </xf>
    <xf numFmtId="164" fontId="442" fillId="5" borderId="0" xfId="5" applyNumberFormat="1" applyFont="1" applyFill="1" applyAlignment="1">
      <alignment horizontal="left" vertical="center"/>
    </xf>
    <xf numFmtId="0" fontId="442" fillId="5" borderId="0" xfId="3" applyFont="1" applyFill="1" applyAlignment="1">
      <alignment horizontal="right" vertical="center" wrapText="1"/>
    </xf>
    <xf numFmtId="0" fontId="443" fillId="18" borderId="0" xfId="0" applyFont="1" applyFill="1" applyAlignment="1" applyProtection="1">
      <alignment horizontal="center" vertical="center"/>
      <protection locked="0"/>
    </xf>
    <xf numFmtId="2" fontId="444" fillId="35" borderId="19" xfId="0" applyNumberFormat="1" applyFont="1" applyFill="1" applyBorder="1" applyAlignment="1" applyProtection="1">
      <alignment horizontal="center" vertical="center"/>
      <protection locked="0"/>
    </xf>
    <xf numFmtId="0" fontId="94" fillId="12" borderId="0" xfId="1" applyFont="1" applyFill="1" applyAlignment="1" applyProtection="1">
      <alignment horizontal="left" vertical="center" wrapText="1"/>
      <protection hidden="1"/>
    </xf>
    <xf numFmtId="0" fontId="466" fillId="18" borderId="0" xfId="0" applyFont="1" applyFill="1" applyAlignment="1">
      <alignment horizontal="center"/>
    </xf>
    <xf numFmtId="0" fontId="415" fillId="35" borderId="135" xfId="1" applyFont="1" applyFill="1" applyBorder="1" applyAlignment="1">
      <alignment horizontal="center" vertical="center" wrapText="1"/>
    </xf>
    <xf numFmtId="0" fontId="415" fillId="35" borderId="57" xfId="1" applyFont="1" applyFill="1" applyBorder="1" applyAlignment="1">
      <alignment horizontal="center" vertical="center" wrapText="1"/>
    </xf>
    <xf numFmtId="0" fontId="415" fillId="35" borderId="52" xfId="1" applyFont="1" applyFill="1" applyBorder="1" applyAlignment="1">
      <alignment horizontal="center" vertical="center" wrapText="1"/>
    </xf>
    <xf numFmtId="0" fontId="415" fillId="35" borderId="0" xfId="1" applyFont="1" applyFill="1" applyAlignment="1">
      <alignment horizontal="center" vertical="center" wrapText="1"/>
    </xf>
    <xf numFmtId="0" fontId="416" fillId="35" borderId="57" xfId="1" applyFont="1" applyFill="1" applyBorder="1" applyAlignment="1">
      <alignment horizontal="center" vertical="center" wrapText="1"/>
    </xf>
    <xf numFmtId="0" fontId="416" fillId="35" borderId="279" xfId="1" applyFont="1" applyFill="1" applyBorder="1" applyAlignment="1">
      <alignment horizontal="center" vertical="center" wrapText="1"/>
    </xf>
    <xf numFmtId="0" fontId="416" fillId="35" borderId="0" xfId="1" applyFont="1" applyFill="1" applyAlignment="1">
      <alignment horizontal="center" vertical="center" wrapText="1"/>
    </xf>
    <xf numFmtId="0" fontId="416" fillId="35" borderId="233" xfId="1" applyFont="1" applyFill="1" applyBorder="1" applyAlignment="1">
      <alignment horizontal="center" vertical="center" wrapText="1"/>
    </xf>
    <xf numFmtId="0" fontId="417" fillId="35" borderId="313" xfId="1" applyFont="1" applyFill="1" applyBorder="1" applyAlignment="1">
      <alignment horizontal="center" vertical="center" textRotation="90"/>
    </xf>
    <xf numFmtId="0" fontId="417" fillId="35" borderId="314" xfId="1" applyFont="1" applyFill="1" applyBorder="1" applyAlignment="1">
      <alignment horizontal="center" vertical="center" textRotation="90"/>
    </xf>
    <xf numFmtId="0" fontId="417" fillId="35" borderId="316" xfId="1" applyFont="1" applyFill="1" applyBorder="1" applyAlignment="1">
      <alignment horizontal="center" vertical="center" textRotation="90"/>
    </xf>
    <xf numFmtId="0" fontId="418" fillId="35" borderId="0" xfId="1" applyFont="1" applyFill="1" applyAlignment="1">
      <alignment horizontal="center" vertical="center"/>
    </xf>
    <xf numFmtId="0" fontId="418" fillId="35" borderId="233" xfId="1" applyFont="1" applyFill="1" applyBorder="1" applyAlignment="1">
      <alignment horizontal="center" vertical="center"/>
    </xf>
    <xf numFmtId="0" fontId="418" fillId="35" borderId="52" xfId="1" applyFont="1" applyFill="1" applyBorder="1" applyAlignment="1">
      <alignment horizontal="center" vertical="center" wrapText="1"/>
    </xf>
    <xf numFmtId="0" fontId="418" fillId="35" borderId="0" xfId="1" applyFont="1" applyFill="1" applyAlignment="1">
      <alignment horizontal="center" vertical="center" wrapText="1"/>
    </xf>
    <xf numFmtId="0" fontId="419" fillId="35" borderId="0" xfId="3" applyFont="1" applyFill="1" applyAlignment="1">
      <alignment horizontal="center" vertical="center"/>
    </xf>
    <xf numFmtId="0" fontId="419" fillId="35" borderId="233" xfId="3" applyFont="1" applyFill="1" applyBorder="1" applyAlignment="1">
      <alignment horizontal="center" vertical="center"/>
    </xf>
    <xf numFmtId="0" fontId="420" fillId="35" borderId="317" xfId="1" applyFont="1" applyFill="1" applyBorder="1" applyAlignment="1">
      <alignment horizontal="right" vertical="center"/>
    </xf>
    <xf numFmtId="0" fontId="420" fillId="35" borderId="318" xfId="1" applyFont="1" applyFill="1" applyBorder="1" applyAlignment="1">
      <alignment horizontal="right" vertical="center"/>
    </xf>
    <xf numFmtId="0" fontId="420" fillId="35" borderId="52" xfId="1" applyFont="1" applyFill="1" applyBorder="1" applyAlignment="1">
      <alignment horizontal="right" vertical="center"/>
    </xf>
    <xf numFmtId="0" fontId="420" fillId="35" borderId="0" xfId="1" applyFont="1" applyFill="1" applyAlignment="1">
      <alignment horizontal="right" vertical="center"/>
    </xf>
    <xf numFmtId="0" fontId="421" fillId="35" borderId="318" xfId="1" applyFont="1" applyFill="1" applyBorder="1" applyAlignment="1" applyProtection="1">
      <alignment horizontal="center" vertical="center" wrapText="1"/>
      <protection hidden="1"/>
    </xf>
    <xf numFmtId="0" fontId="421" fillId="35" borderId="0" xfId="1" applyFont="1" applyFill="1" applyAlignment="1" applyProtection="1">
      <alignment horizontal="center" vertical="center" wrapText="1"/>
      <protection hidden="1"/>
    </xf>
    <xf numFmtId="0" fontId="422" fillId="35" borderId="318" xfId="1" applyFont="1" applyFill="1" applyBorder="1" applyAlignment="1" applyProtection="1">
      <alignment horizontal="center" vertical="center"/>
      <protection hidden="1"/>
    </xf>
    <xf numFmtId="0" fontId="422" fillId="35" borderId="319" xfId="1" applyFont="1" applyFill="1" applyBorder="1" applyAlignment="1" applyProtection="1">
      <alignment horizontal="center" vertical="center"/>
      <protection hidden="1"/>
    </xf>
    <xf numFmtId="0" fontId="422" fillId="35" borderId="0" xfId="1" applyFont="1" applyFill="1" applyAlignment="1" applyProtection="1">
      <alignment horizontal="center" vertical="center"/>
      <protection hidden="1"/>
    </xf>
    <xf numFmtId="0" fontId="422" fillId="35" borderId="233" xfId="1" applyFont="1" applyFill="1" applyBorder="1" applyAlignment="1" applyProtection="1">
      <alignment horizontal="center" vertical="center"/>
      <protection hidden="1"/>
    </xf>
    <xf numFmtId="0" fontId="423" fillId="35" borderId="314" xfId="1" applyFont="1" applyFill="1" applyBorder="1" applyAlignment="1" applyProtection="1">
      <alignment horizontal="center" vertical="center" textRotation="90"/>
      <protection hidden="1"/>
    </xf>
    <xf numFmtId="0" fontId="423" fillId="35" borderId="19" xfId="1" applyFont="1" applyFill="1" applyBorder="1" applyAlignment="1" applyProtection="1">
      <alignment horizontal="center" vertical="center" textRotation="90"/>
      <protection hidden="1"/>
    </xf>
    <xf numFmtId="0" fontId="423" fillId="35" borderId="331" xfId="1" applyFont="1" applyFill="1" applyBorder="1" applyAlignment="1" applyProtection="1">
      <alignment horizontal="center" vertical="center" textRotation="90"/>
      <protection hidden="1"/>
    </xf>
    <xf numFmtId="0" fontId="424" fillId="35" borderId="52" xfId="1" applyFont="1" applyFill="1" applyBorder="1" applyAlignment="1">
      <alignment horizontal="right" vertical="center"/>
    </xf>
    <xf numFmtId="0" fontId="424" fillId="35" borderId="0" xfId="1" applyFont="1" applyFill="1" applyAlignment="1">
      <alignment horizontal="right" vertical="center"/>
    </xf>
    <xf numFmtId="0" fontId="425" fillId="35" borderId="0" xfId="1" applyFont="1" applyFill="1" applyAlignment="1" applyProtection="1">
      <alignment horizontal="center" vertical="center" wrapText="1"/>
      <protection hidden="1"/>
    </xf>
    <xf numFmtId="0" fontId="426" fillId="35" borderId="0" xfId="1" applyFont="1" applyFill="1" applyAlignment="1" applyProtection="1">
      <alignment horizontal="center" vertical="center"/>
      <protection hidden="1"/>
    </xf>
    <xf numFmtId="0" fontId="426" fillId="35" borderId="233" xfId="1" applyFont="1" applyFill="1" applyBorder="1" applyAlignment="1" applyProtection="1">
      <alignment horizontal="center" vertical="center"/>
      <protection hidden="1"/>
    </xf>
    <xf numFmtId="0" fontId="428" fillId="35" borderId="0" xfId="3" applyFont="1" applyFill="1" applyAlignment="1">
      <alignment horizontal="center" vertical="center"/>
    </xf>
    <xf numFmtId="0" fontId="429" fillId="35" borderId="0" xfId="3" applyFont="1" applyFill="1" applyAlignment="1">
      <alignment horizontal="right" vertical="center"/>
    </xf>
    <xf numFmtId="0" fontId="429" fillId="35" borderId="321" xfId="3" applyFont="1" applyFill="1" applyBorder="1" applyAlignment="1">
      <alignment horizontal="right" vertical="center"/>
    </xf>
    <xf numFmtId="0" fontId="430" fillId="35" borderId="0" xfId="1" applyFont="1" applyFill="1" applyAlignment="1" applyProtection="1">
      <alignment horizontal="center" vertical="center" wrapText="1"/>
      <protection hidden="1"/>
    </xf>
    <xf numFmtId="0" fontId="430" fillId="35" borderId="321" xfId="1" applyFont="1" applyFill="1" applyBorder="1" applyAlignment="1" applyProtection="1">
      <alignment horizontal="center" vertical="center" wrapText="1"/>
      <protection hidden="1"/>
    </xf>
    <xf numFmtId="0" fontId="431" fillId="35" borderId="0" xfId="0" applyFont="1" applyFill="1" applyAlignment="1">
      <alignment horizontal="center" vertical="center"/>
    </xf>
    <xf numFmtId="0" fontId="431" fillId="35" borderId="233" xfId="0" applyFont="1" applyFill="1" applyBorder="1" applyAlignment="1">
      <alignment horizontal="center" vertical="center"/>
    </xf>
    <xf numFmtId="0" fontId="431" fillId="35" borderId="321" xfId="0" applyFont="1" applyFill="1" applyBorder="1" applyAlignment="1">
      <alignment horizontal="center" vertical="center"/>
    </xf>
    <xf numFmtId="0" fontId="431" fillId="35" borderId="322" xfId="0" applyFont="1" applyFill="1" applyBorder="1" applyAlignment="1">
      <alignment horizontal="center" vertical="center"/>
    </xf>
    <xf numFmtId="0" fontId="433" fillId="35" borderId="323" xfId="3" applyFont="1" applyFill="1" applyBorder="1" applyAlignment="1">
      <alignment horizontal="center" vertical="center"/>
    </xf>
    <xf numFmtId="0" fontId="433" fillId="35" borderId="52" xfId="3" applyFont="1" applyFill="1" applyBorder="1" applyAlignment="1">
      <alignment horizontal="center" vertical="center"/>
    </xf>
    <xf numFmtId="0" fontId="434" fillId="35" borderId="324" xfId="3" applyFont="1" applyFill="1" applyBorder="1" applyAlignment="1">
      <alignment horizontal="left" vertical="center"/>
    </xf>
    <xf numFmtId="0" fontId="434" fillId="35" borderId="0" xfId="3" applyFont="1" applyFill="1" applyAlignment="1">
      <alignment horizontal="left" vertical="center"/>
    </xf>
    <xf numFmtId="0" fontId="428" fillId="35" borderId="233" xfId="3" applyFont="1" applyFill="1" applyBorder="1" applyAlignment="1">
      <alignment horizontal="center" vertical="center"/>
    </xf>
    <xf numFmtId="0" fontId="423" fillId="35" borderId="0" xfId="0" applyFont="1" applyFill="1" applyAlignment="1">
      <alignment horizontal="center" vertical="center"/>
    </xf>
    <xf numFmtId="0" fontId="418" fillId="35" borderId="0" xfId="0" applyFont="1" applyFill="1" applyAlignment="1">
      <alignment horizontal="center" vertical="center"/>
    </xf>
    <xf numFmtId="0" fontId="418" fillId="35" borderId="233" xfId="0" applyFont="1" applyFill="1" applyBorder="1" applyAlignment="1">
      <alignment horizontal="center" vertical="center"/>
    </xf>
    <xf numFmtId="164" fontId="87" fillId="35" borderId="52" xfId="5" applyNumberFormat="1" applyFont="1" applyFill="1" applyBorder="1" applyAlignment="1">
      <alignment horizontal="center" vertical="center"/>
    </xf>
    <xf numFmtId="10" fontId="81" fillId="35" borderId="0" xfId="3" applyNumberFormat="1" applyFont="1" applyFill="1" applyAlignment="1">
      <alignment horizontal="center" vertical="center"/>
    </xf>
    <xf numFmtId="0" fontId="71" fillId="35" borderId="0" xfId="3" applyFont="1" applyFill="1" applyAlignment="1">
      <alignment horizontal="left" vertical="center" wrapText="1"/>
    </xf>
    <xf numFmtId="0" fontId="16" fillId="35" borderId="0" xfId="3" applyFont="1" applyFill="1" applyAlignment="1">
      <alignment horizontal="center" vertical="center"/>
    </xf>
    <xf numFmtId="0" fontId="71" fillId="35" borderId="0" xfId="3" applyFont="1" applyFill="1" applyAlignment="1">
      <alignment horizontal="right" vertical="center" wrapText="1"/>
    </xf>
    <xf numFmtId="10" fontId="432" fillId="35" borderId="233" xfId="3" applyNumberFormat="1" applyFont="1" applyFill="1" applyBorder="1" applyAlignment="1">
      <alignment horizontal="center" vertical="center"/>
    </xf>
    <xf numFmtId="164" fontId="81" fillId="35" borderId="52" xfId="5" applyNumberFormat="1" applyFont="1" applyFill="1" applyBorder="1" applyAlignment="1">
      <alignment horizontal="center" vertical="center"/>
    </xf>
    <xf numFmtId="164" fontId="81" fillId="35" borderId="0" xfId="5" applyNumberFormat="1" applyFont="1" applyFill="1" applyAlignment="1">
      <alignment horizontal="center" vertical="center"/>
    </xf>
    <xf numFmtId="10" fontId="437" fillId="35" borderId="233" xfId="3" applyNumberFormat="1" applyFont="1" applyFill="1" applyBorder="1" applyAlignment="1">
      <alignment horizontal="center" vertical="center"/>
    </xf>
    <xf numFmtId="0" fontId="418" fillId="18" borderId="135" xfId="3" applyFont="1" applyFill="1" applyBorder="1" applyAlignment="1">
      <alignment horizontal="center" vertical="center"/>
    </xf>
    <xf numFmtId="0" fontId="418" fillId="18" borderId="57" xfId="3" applyFont="1" applyFill="1" applyBorder="1" applyAlignment="1">
      <alignment horizontal="center" vertical="center"/>
    </xf>
    <xf numFmtId="0" fontId="418" fillId="18" borderId="136" xfId="3" applyFont="1" applyFill="1" applyBorder="1" applyAlignment="1">
      <alignment horizontal="center" vertical="center"/>
    </xf>
    <xf numFmtId="0" fontId="418" fillId="18" borderId="52" xfId="3" applyFont="1" applyFill="1" applyBorder="1" applyAlignment="1">
      <alignment horizontal="center" vertical="center"/>
    </xf>
    <xf numFmtId="0" fontId="418" fillId="18" borderId="0" xfId="3" applyFont="1" applyFill="1" applyAlignment="1">
      <alignment horizontal="center" vertical="center"/>
    </xf>
    <xf numFmtId="0" fontId="418" fillId="18" borderId="19" xfId="3" applyFont="1" applyFill="1" applyBorder="1" applyAlignment="1">
      <alignment horizontal="center" vertical="center"/>
    </xf>
    <xf numFmtId="164" fontId="416" fillId="35" borderId="287" xfId="5" applyNumberFormat="1" applyFont="1" applyFill="1" applyBorder="1" applyAlignment="1">
      <alignment horizontal="center" vertical="center" wrapText="1"/>
    </xf>
    <xf numFmtId="164" fontId="416" fillId="35" borderId="315" xfId="5" applyNumberFormat="1" applyFont="1" applyFill="1" applyBorder="1" applyAlignment="1">
      <alignment horizontal="center" vertical="center" wrapText="1"/>
    </xf>
    <xf numFmtId="164" fontId="416" fillId="35" borderId="0" xfId="5" applyNumberFormat="1" applyFont="1" applyFill="1" applyAlignment="1">
      <alignment horizontal="center" vertical="center" wrapText="1"/>
    </xf>
    <xf numFmtId="164" fontId="416" fillId="35" borderId="233" xfId="5" applyNumberFormat="1" applyFont="1" applyFill="1" applyBorder="1" applyAlignment="1">
      <alignment horizontal="center" vertical="center" wrapText="1"/>
    </xf>
    <xf numFmtId="164" fontId="71" fillId="35" borderId="8" xfId="5" applyNumberFormat="1" applyFont="1" applyFill="1" applyBorder="1" applyAlignment="1">
      <alignment horizontal="center" vertical="center"/>
    </xf>
    <xf numFmtId="10" fontId="432" fillId="35" borderId="336" xfId="3" applyNumberFormat="1" applyFont="1" applyFill="1" applyBorder="1" applyAlignment="1">
      <alignment horizontal="center" vertical="center"/>
    </xf>
    <xf numFmtId="0" fontId="414" fillId="197" borderId="330" xfId="3" applyFont="1" applyFill="1" applyBorder="1" applyAlignment="1">
      <alignment horizontal="center" vertical="center"/>
    </xf>
    <xf numFmtId="0" fontId="438" fillId="18" borderId="52" xfId="3" applyFont="1" applyFill="1" applyBorder="1" applyAlignment="1">
      <alignment horizontal="center" vertical="center"/>
    </xf>
    <xf numFmtId="0" fontId="432" fillId="18" borderId="0" xfId="3" applyFont="1" applyFill="1" applyAlignment="1">
      <alignment horizontal="left" vertical="center"/>
    </xf>
    <xf numFmtId="0" fontId="432" fillId="18" borderId="19" xfId="3" applyFont="1" applyFill="1" applyBorder="1" applyAlignment="1">
      <alignment horizontal="left" vertical="center"/>
    </xf>
    <xf numFmtId="0" fontId="441" fillId="18" borderId="0" xfId="0" applyFont="1" applyFill="1" applyAlignment="1">
      <alignment horizontal="right" vertical="center"/>
    </xf>
    <xf numFmtId="0" fontId="441" fillId="18" borderId="0" xfId="0" applyFont="1" applyFill="1" applyAlignment="1">
      <alignment horizontal="left" vertical="center"/>
    </xf>
    <xf numFmtId="0" fontId="442" fillId="18" borderId="0" xfId="3" applyFont="1" applyFill="1" applyAlignment="1">
      <alignment horizontal="right" vertical="center"/>
    </xf>
    <xf numFmtId="164" fontId="442" fillId="18" borderId="0" xfId="5" applyNumberFormat="1" applyFont="1" applyFill="1" applyAlignment="1">
      <alignment horizontal="left" vertical="center"/>
    </xf>
    <xf numFmtId="0" fontId="442" fillId="18" borderId="0" xfId="3" applyFont="1" applyFill="1" applyAlignment="1">
      <alignment horizontal="right" vertical="center" wrapText="1"/>
    </xf>
    <xf numFmtId="2" fontId="444" fillId="18" borderId="19" xfId="0" applyNumberFormat="1" applyFont="1" applyFill="1" applyBorder="1" applyAlignment="1" applyProtection="1">
      <alignment horizontal="center" vertical="center"/>
      <protection locked="0"/>
    </xf>
    <xf numFmtId="0" fontId="4" fillId="35" borderId="0" xfId="1" applyFill="1" applyAlignment="1">
      <alignment horizontal="center"/>
    </xf>
    <xf numFmtId="164" fontId="418" fillId="35" borderId="0" xfId="5" applyNumberFormat="1" applyFont="1" applyFill="1" applyAlignment="1">
      <alignment horizontal="left" vertical="center"/>
    </xf>
    <xf numFmtId="164" fontId="418" fillId="35" borderId="233" xfId="5" applyNumberFormat="1" applyFont="1" applyFill="1" applyBorder="1" applyAlignment="1">
      <alignment horizontal="left" vertical="center"/>
    </xf>
    <xf numFmtId="0" fontId="434" fillId="18" borderId="0" xfId="3" applyFont="1" applyFill="1" applyAlignment="1">
      <alignment horizontal="center" vertical="center"/>
    </xf>
    <xf numFmtId="164" fontId="437" fillId="18" borderId="0" xfId="5" applyNumberFormat="1" applyFont="1" applyFill="1" applyAlignment="1">
      <alignment horizontal="center" vertical="center"/>
    </xf>
    <xf numFmtId="164" fontId="440" fillId="18" borderId="19" xfId="5" applyNumberFormat="1" applyFont="1" applyFill="1" applyBorder="1" applyAlignment="1">
      <alignment horizontal="center" vertical="center"/>
    </xf>
    <xf numFmtId="220" fontId="418" fillId="35" borderId="0" xfId="0" applyNumberFormat="1" applyFont="1" applyFill="1" applyAlignment="1">
      <alignment horizontal="right" vertical="center"/>
    </xf>
    <xf numFmtId="168" fontId="416" fillId="35" borderId="0" xfId="0" applyNumberFormat="1" applyFont="1" applyFill="1" applyAlignment="1" applyProtection="1">
      <alignment horizontal="center" vertical="center"/>
      <protection locked="0"/>
    </xf>
    <xf numFmtId="164" fontId="81" fillId="35" borderId="328" xfId="5" applyNumberFormat="1" applyFont="1" applyFill="1" applyBorder="1" applyAlignment="1">
      <alignment horizontal="center" vertical="center"/>
    </xf>
    <xf numFmtId="164" fontId="81" fillId="35" borderId="329" xfId="5" applyNumberFormat="1" applyFont="1" applyFill="1" applyBorder="1" applyAlignment="1">
      <alignment horizontal="center" vertical="center"/>
    </xf>
    <xf numFmtId="0" fontId="416" fillId="35" borderId="0" xfId="3" applyFont="1" applyFill="1" applyAlignment="1">
      <alignment horizontal="right" vertical="center"/>
    </xf>
    <xf numFmtId="0" fontId="25" fillId="18" borderId="0" xfId="0" applyFont="1" applyFill="1" applyAlignment="1">
      <alignment horizontal="right" vertical="center"/>
    </xf>
    <xf numFmtId="0" fontId="423" fillId="35" borderId="135" xfId="3" applyFont="1" applyFill="1" applyBorder="1" applyAlignment="1">
      <alignment horizontal="center" vertical="center"/>
    </xf>
    <xf numFmtId="0" fontId="423" fillId="35" borderId="52" xfId="3" applyFont="1" applyFill="1" applyBorder="1" applyAlignment="1">
      <alignment horizontal="center" vertical="center"/>
    </xf>
    <xf numFmtId="0" fontId="418" fillId="35" borderId="57" xfId="3" applyFont="1" applyFill="1" applyBorder="1" applyAlignment="1">
      <alignment horizontal="center" vertical="center"/>
    </xf>
    <xf numFmtId="0" fontId="418" fillId="35" borderId="0" xfId="3" applyFont="1" applyFill="1" applyAlignment="1">
      <alignment horizontal="center" vertical="center"/>
    </xf>
    <xf numFmtId="164" fontId="428" fillId="35" borderId="57" xfId="5" applyNumberFormat="1" applyFont="1" applyFill="1" applyBorder="1" applyAlignment="1">
      <alignment horizontal="center" vertical="center" wrapText="1"/>
    </xf>
    <xf numFmtId="164" fontId="428" fillId="35" borderId="279" xfId="5" applyNumberFormat="1" applyFont="1" applyFill="1" applyBorder="1" applyAlignment="1">
      <alignment horizontal="center" vertical="center" wrapText="1"/>
    </xf>
    <xf numFmtId="164" fontId="428" fillId="35" borderId="0" xfId="5" applyNumberFormat="1" applyFont="1" applyFill="1" applyAlignment="1">
      <alignment horizontal="center" vertical="center" wrapText="1"/>
    </xf>
    <xf numFmtId="164" fontId="428" fillId="35" borderId="233" xfId="5" applyNumberFormat="1" applyFont="1" applyFill="1" applyBorder="1" applyAlignment="1">
      <alignment horizontal="center" vertical="center" wrapText="1"/>
    </xf>
    <xf numFmtId="0" fontId="451" fillId="35" borderId="0" xfId="3" applyFont="1" applyFill="1" applyAlignment="1">
      <alignment horizontal="center" vertical="center"/>
    </xf>
    <xf numFmtId="0" fontId="432" fillId="35" borderId="0" xfId="3" applyFont="1" applyFill="1" applyAlignment="1">
      <alignment horizontal="left" vertical="center"/>
    </xf>
    <xf numFmtId="0" fontId="432" fillId="35" borderId="57" xfId="3" applyFont="1" applyFill="1" applyBorder="1" applyAlignment="1">
      <alignment horizontal="left" vertical="center"/>
    </xf>
    <xf numFmtId="0" fontId="414" fillId="198" borderId="19" xfId="3" applyFont="1" applyFill="1" applyBorder="1" applyAlignment="1">
      <alignment horizontal="center" vertical="center"/>
    </xf>
    <xf numFmtId="0" fontId="428" fillId="35" borderId="52" xfId="1" applyFont="1" applyFill="1" applyBorder="1" applyAlignment="1">
      <alignment horizontal="center" vertical="center"/>
    </xf>
    <xf numFmtId="0" fontId="428" fillId="35" borderId="0" xfId="1" applyFont="1" applyFill="1" applyAlignment="1">
      <alignment horizontal="center" vertical="center"/>
    </xf>
    <xf numFmtId="0" fontId="428" fillId="35" borderId="19" xfId="1" applyFont="1" applyFill="1" applyBorder="1" applyAlignment="1">
      <alignment horizontal="center" vertical="center"/>
    </xf>
    <xf numFmtId="0" fontId="406" fillId="35" borderId="0" xfId="3" applyFont="1" applyFill="1" applyAlignment="1">
      <alignment horizontal="left" vertical="center"/>
    </xf>
    <xf numFmtId="0" fontId="406" fillId="35" borderId="19" xfId="3" applyFont="1" applyFill="1" applyBorder="1" applyAlignment="1">
      <alignment horizontal="left" vertical="center"/>
    </xf>
    <xf numFmtId="0" fontId="49" fillId="35" borderId="0" xfId="3" applyFont="1" applyFill="1" applyAlignment="1">
      <alignment horizontal="left" vertical="center"/>
    </xf>
    <xf numFmtId="0" fontId="49" fillId="35" borderId="19" xfId="3" applyFont="1" applyFill="1" applyBorder="1" applyAlignment="1">
      <alignment horizontal="left" vertical="center"/>
    </xf>
    <xf numFmtId="0" fontId="456" fillId="35" borderId="52" xfId="3" applyFont="1" applyFill="1" applyBorder="1" applyAlignment="1">
      <alignment horizontal="center" vertical="center"/>
    </xf>
    <xf numFmtId="0" fontId="456" fillId="35" borderId="0" xfId="3" applyFont="1" applyFill="1" applyAlignment="1">
      <alignment horizontal="center" vertical="center"/>
    </xf>
    <xf numFmtId="0" fontId="457" fillId="35" borderId="0" xfId="3" applyFont="1" applyFill="1" applyAlignment="1">
      <alignment horizontal="center" vertical="center"/>
    </xf>
    <xf numFmtId="0" fontId="457" fillId="35" borderId="19" xfId="3" applyFont="1" applyFill="1" applyBorder="1" applyAlignment="1">
      <alignment horizontal="center" vertical="center"/>
    </xf>
    <xf numFmtId="0" fontId="417" fillId="35" borderId="332" xfId="1" applyFont="1" applyFill="1" applyBorder="1" applyAlignment="1">
      <alignment horizontal="center" vertical="center" textRotation="90"/>
    </xf>
    <xf numFmtId="0" fontId="417" fillId="35" borderId="19" xfId="1" applyFont="1" applyFill="1" applyBorder="1" applyAlignment="1">
      <alignment horizontal="center" vertical="center" textRotation="90"/>
    </xf>
    <xf numFmtId="0" fontId="417" fillId="35" borderId="64" xfId="1" applyFont="1" applyFill="1" applyBorder="1" applyAlignment="1">
      <alignment horizontal="center" vertical="center" textRotation="90"/>
    </xf>
    <xf numFmtId="0" fontId="406" fillId="35" borderId="60" xfId="3" applyFont="1" applyFill="1" applyBorder="1" applyAlignment="1">
      <alignment horizontal="left" vertical="center"/>
    </xf>
    <xf numFmtId="0" fontId="406" fillId="35" borderId="64" xfId="3" applyFont="1" applyFill="1" applyBorder="1" applyAlignment="1">
      <alignment horizontal="left" vertical="center"/>
    </xf>
    <xf numFmtId="0" fontId="49" fillId="35" borderId="60" xfId="3" applyFont="1" applyFill="1" applyBorder="1" applyAlignment="1">
      <alignment horizontal="left" vertical="center"/>
    </xf>
    <xf numFmtId="0" fontId="49" fillId="35" borderId="64" xfId="3" applyFont="1" applyFill="1" applyBorder="1" applyAlignment="1">
      <alignment horizontal="left" vertical="center"/>
    </xf>
    <xf numFmtId="0" fontId="414" fillId="197" borderId="52" xfId="3" applyFont="1" applyFill="1" applyBorder="1" applyAlignment="1">
      <alignment horizontal="center" vertical="center"/>
    </xf>
    <xf numFmtId="164" fontId="468" fillId="18" borderId="52" xfId="5" applyNumberFormat="1" applyFont="1" applyFill="1" applyBorder="1" applyAlignment="1">
      <alignment horizontal="center" vertical="center"/>
    </xf>
    <xf numFmtId="0" fontId="437" fillId="18" borderId="0" xfId="3" applyFont="1" applyFill="1" applyAlignment="1">
      <alignment horizontal="left" vertical="center"/>
    </xf>
    <xf numFmtId="0" fontId="445" fillId="18" borderId="0" xfId="3" applyFont="1" applyFill="1" applyAlignment="1">
      <alignment horizontal="right" vertical="center"/>
    </xf>
    <xf numFmtId="0" fontId="445" fillId="18" borderId="0" xfId="0" applyFont="1" applyFill="1" applyAlignment="1" applyProtection="1">
      <alignment horizontal="center" vertical="center"/>
      <protection locked="0"/>
    </xf>
    <xf numFmtId="0" fontId="12" fillId="3" borderId="13" xfId="1" applyFont="1" applyFill="1" applyBorder="1" applyAlignment="1" applyProtection="1">
      <alignment horizontal="center" vertical="center" wrapText="1"/>
      <protection hidden="1"/>
    </xf>
    <xf numFmtId="0" fontId="12" fillId="3" borderId="14" xfId="1" applyFont="1" applyFill="1" applyBorder="1" applyAlignment="1" applyProtection="1">
      <alignment horizontal="center" vertical="center" wrapText="1"/>
      <protection hidden="1"/>
    </xf>
    <xf numFmtId="170" fontId="23" fillId="8" borderId="0" xfId="1" applyNumberFormat="1" applyFont="1" applyFill="1" applyAlignment="1" applyProtection="1">
      <alignment horizontal="center" vertical="center"/>
      <protection hidden="1"/>
    </xf>
    <xf numFmtId="220" fontId="502" fillId="218" borderId="0" xfId="4" applyNumberFormat="1" applyFont="1" applyFill="1" applyAlignment="1">
      <alignment horizontal="center" vertical="center"/>
    </xf>
    <xf numFmtId="0" fontId="66" fillId="8" borderId="0" xfId="3" applyFont="1" applyFill="1" applyAlignment="1">
      <alignment horizontal="left" vertical="center"/>
    </xf>
    <xf numFmtId="0" fontId="66" fillId="8" borderId="19" xfId="3" applyFont="1" applyFill="1" applyBorder="1" applyAlignment="1">
      <alignment horizontal="left" vertical="center"/>
    </xf>
    <xf numFmtId="0" fontId="172" fillId="2" borderId="233" xfId="21" applyFont="1" applyFill="1" applyBorder="1" applyAlignment="1">
      <alignment horizontal="center" vertical="center" wrapText="1"/>
    </xf>
    <xf numFmtId="1" fontId="10" fillId="5" borderId="0" xfId="1" applyNumberFormat="1" applyFont="1" applyFill="1" applyAlignment="1" applyProtection="1">
      <alignment horizontal="left" vertical="center" wrapText="1"/>
      <protection hidden="1"/>
    </xf>
    <xf numFmtId="1" fontId="10" fillId="5" borderId="19" xfId="1" applyNumberFormat="1" applyFont="1" applyFill="1" applyBorder="1" applyAlignment="1" applyProtection="1">
      <alignment horizontal="left" vertical="center" wrapText="1"/>
      <protection hidden="1"/>
    </xf>
    <xf numFmtId="0" fontId="73" fillId="8" borderId="287" xfId="1" applyFont="1" applyFill="1" applyBorder="1" applyAlignment="1" applyProtection="1">
      <alignment horizontal="center" vertical="center" wrapText="1"/>
      <protection hidden="1"/>
    </xf>
    <xf numFmtId="0" fontId="73" fillId="8" borderId="380" xfId="1" applyFont="1" applyFill="1" applyBorder="1" applyAlignment="1" applyProtection="1">
      <alignment horizontal="center" vertical="center" wrapText="1"/>
      <protection hidden="1"/>
    </xf>
    <xf numFmtId="0" fontId="73" fillId="8" borderId="2" xfId="1" applyFont="1" applyFill="1" applyBorder="1" applyAlignment="1" applyProtection="1">
      <alignment horizontal="center" vertical="center" wrapText="1"/>
      <protection hidden="1"/>
    </xf>
    <xf numFmtId="0" fontId="73" fillId="8" borderId="394" xfId="1" applyFont="1" applyFill="1" applyBorder="1" applyAlignment="1" applyProtection="1">
      <alignment horizontal="center" vertical="center" wrapText="1"/>
      <protection hidden="1"/>
    </xf>
    <xf numFmtId="0" fontId="352" fillId="0" borderId="0" xfId="2" applyFont="1" applyAlignment="1">
      <alignment horizontal="center" vertical="center"/>
    </xf>
    <xf numFmtId="0" fontId="352" fillId="0" borderId="60" xfId="2" applyFont="1" applyBorder="1" applyAlignment="1">
      <alignment horizontal="center" vertical="center"/>
    </xf>
    <xf numFmtId="0" fontId="81" fillId="2" borderId="233" xfId="21" applyFont="1" applyFill="1" applyBorder="1" applyAlignment="1">
      <alignment horizontal="center" vertical="center" wrapText="1"/>
    </xf>
    <xf numFmtId="0" fontId="12" fillId="3" borderId="57" xfId="1" applyFont="1" applyFill="1" applyBorder="1" applyAlignment="1" applyProtection="1">
      <alignment horizontal="left" vertical="center"/>
      <protection hidden="1"/>
    </xf>
    <xf numFmtId="0" fontId="12" fillId="3" borderId="0" xfId="1" applyFont="1" applyFill="1" applyAlignment="1" applyProtection="1">
      <alignment horizontal="left" vertical="center"/>
      <protection hidden="1"/>
    </xf>
    <xf numFmtId="0" fontId="174" fillId="3" borderId="136" xfId="47" applyFont="1" applyFill="1" applyBorder="1" applyAlignment="1">
      <alignment horizontal="center" vertical="center" wrapText="1"/>
    </xf>
    <xf numFmtId="0" fontId="174" fillId="3" borderId="19" xfId="47" applyFont="1" applyFill="1" applyBorder="1" applyAlignment="1">
      <alignment horizontal="center" vertical="center" wrapText="1"/>
    </xf>
    <xf numFmtId="0" fontId="510" fillId="119" borderId="287" xfId="1" applyFont="1" applyFill="1" applyBorder="1" applyAlignment="1" applyProtection="1">
      <alignment horizontal="center" vertical="center" wrapText="1"/>
      <protection locked="0"/>
    </xf>
    <xf numFmtId="0" fontId="510" fillId="119" borderId="232" xfId="1" applyFont="1" applyFill="1" applyBorder="1" applyAlignment="1" applyProtection="1">
      <alignment horizontal="center" vertical="center" wrapText="1"/>
      <protection locked="0"/>
    </xf>
    <xf numFmtId="0" fontId="73" fillId="43" borderId="287" xfId="1" applyFont="1" applyFill="1" applyBorder="1" applyAlignment="1" applyProtection="1">
      <alignment horizontal="center" vertical="center" wrapText="1"/>
      <protection hidden="1"/>
    </xf>
    <xf numFmtId="0" fontId="73" fillId="43" borderId="232" xfId="1" applyFont="1" applyFill="1" applyBorder="1" applyAlignment="1" applyProtection="1">
      <alignment horizontal="center" vertical="center" wrapText="1"/>
      <protection hidden="1"/>
    </xf>
    <xf numFmtId="0" fontId="509" fillId="32" borderId="287" xfId="1" applyFont="1" applyFill="1" applyBorder="1" applyAlignment="1" applyProtection="1">
      <alignment horizontal="center" vertical="center" wrapText="1"/>
      <protection locked="0"/>
    </xf>
    <xf numFmtId="0" fontId="509" fillId="32" borderId="232" xfId="1" applyFont="1" applyFill="1" applyBorder="1" applyAlignment="1" applyProtection="1">
      <alignment horizontal="center" vertical="center" wrapText="1"/>
      <protection locked="0"/>
    </xf>
    <xf numFmtId="0" fontId="508" fillId="126" borderId="287" xfId="1" applyFont="1" applyFill="1" applyBorder="1" applyAlignment="1">
      <alignment horizontal="center" vertical="center" wrapText="1"/>
    </xf>
    <xf numFmtId="0" fontId="508" fillId="126" borderId="232" xfId="1" applyFont="1" applyFill="1" applyBorder="1" applyAlignment="1">
      <alignment horizontal="center" vertical="center" wrapText="1"/>
    </xf>
    <xf numFmtId="0" fontId="255" fillId="43" borderId="287" xfId="1" applyFont="1" applyFill="1" applyBorder="1" applyAlignment="1" applyProtection="1">
      <alignment horizontal="center" textRotation="90"/>
      <protection hidden="1"/>
    </xf>
    <xf numFmtId="0" fontId="255" fillId="43" borderId="232" xfId="1" applyFont="1" applyFill="1" applyBorder="1" applyAlignment="1" applyProtection="1">
      <alignment horizontal="center" textRotation="90"/>
      <protection hidden="1"/>
    </xf>
    <xf numFmtId="0" fontId="16" fillId="37" borderId="52" xfId="1" applyFont="1" applyFill="1" applyBorder="1" applyAlignment="1">
      <alignment horizontal="center" vertical="center" wrapText="1"/>
    </xf>
    <xf numFmtId="0" fontId="16" fillId="37" borderId="0" xfId="1" applyFont="1" applyFill="1" applyAlignment="1">
      <alignment horizontal="center" vertical="center" wrapText="1"/>
    </xf>
    <xf numFmtId="0" fontId="16" fillId="37" borderId="19" xfId="1" applyFont="1" applyFill="1" applyBorder="1" applyAlignment="1">
      <alignment horizontal="center" vertical="center" wrapText="1"/>
    </xf>
    <xf numFmtId="0" fontId="16" fillId="37" borderId="52" xfId="1" applyFont="1" applyFill="1" applyBorder="1" applyAlignment="1">
      <alignment horizontal="center" vertical="center"/>
    </xf>
    <xf numFmtId="0" fontId="16" fillId="37" borderId="19" xfId="1" applyFont="1" applyFill="1" applyBorder="1" applyAlignment="1">
      <alignment horizontal="center" vertical="center"/>
    </xf>
    <xf numFmtId="0" fontId="88" fillId="37" borderId="52" xfId="47" applyFont="1" applyFill="1" applyBorder="1" applyAlignment="1">
      <alignment horizontal="left" vertical="center"/>
    </xf>
    <xf numFmtId="0" fontId="88" fillId="37" borderId="0" xfId="47" applyFont="1" applyFill="1" applyAlignment="1">
      <alignment horizontal="left" vertical="center"/>
    </xf>
    <xf numFmtId="0" fontId="88" fillId="37" borderId="19" xfId="47" applyFont="1" applyFill="1" applyBorder="1" applyAlignment="1">
      <alignment horizontal="left" vertical="center"/>
    </xf>
    <xf numFmtId="0" fontId="96" fillId="2" borderId="233" xfId="21" applyFont="1" applyFill="1" applyBorder="1" applyAlignment="1">
      <alignment horizontal="center" vertical="center" wrapText="1"/>
    </xf>
    <xf numFmtId="0" fontId="516" fillId="37" borderId="52" xfId="47" applyFont="1" applyFill="1" applyBorder="1" applyAlignment="1">
      <alignment horizontal="left" vertical="center" wrapText="1"/>
    </xf>
    <xf numFmtId="0" fontId="516" fillId="37" borderId="0" xfId="47" applyFont="1" applyFill="1" applyAlignment="1">
      <alignment horizontal="left" vertical="center" wrapText="1"/>
    </xf>
    <xf numFmtId="0" fontId="516" fillId="37" borderId="19" xfId="47" applyFont="1" applyFill="1" applyBorder="1" applyAlignment="1">
      <alignment horizontal="left" vertical="center" wrapText="1"/>
    </xf>
    <xf numFmtId="164" fontId="71" fillId="35" borderId="0" xfId="5" applyNumberFormat="1" applyFont="1" applyFill="1" applyAlignment="1">
      <alignment horizontal="center" vertical="center" wrapText="1"/>
    </xf>
    <xf numFmtId="0" fontId="63" fillId="37" borderId="52" xfId="47" applyFont="1" applyFill="1" applyBorder="1" applyAlignment="1">
      <alignment horizontal="left" vertical="center"/>
    </xf>
    <xf numFmtId="0" fontId="63" fillId="37" borderId="0" xfId="47" applyFont="1" applyFill="1" applyAlignment="1">
      <alignment horizontal="left" vertical="center"/>
    </xf>
    <xf numFmtId="0" fontId="63" fillId="37" borderId="19" xfId="47" applyFont="1" applyFill="1" applyBorder="1" applyAlignment="1">
      <alignment horizontal="left" vertical="center"/>
    </xf>
    <xf numFmtId="191" fontId="63" fillId="35" borderId="0" xfId="49" applyNumberFormat="1" applyFont="1" applyFill="1" applyAlignment="1">
      <alignment horizontal="right" vertical="center"/>
    </xf>
    <xf numFmtId="1" fontId="521" fillId="12" borderId="0" xfId="49" applyNumberFormat="1" applyFont="1" applyFill="1" applyAlignment="1">
      <alignment horizontal="center" vertical="center"/>
    </xf>
    <xf numFmtId="1" fontId="71" fillId="35" borderId="0" xfId="49" applyNumberFormat="1" applyFont="1" applyFill="1" applyAlignment="1">
      <alignment horizontal="left" vertical="center" wrapText="1"/>
    </xf>
    <xf numFmtId="1" fontId="71" fillId="35" borderId="233" xfId="49" applyNumberFormat="1" applyFont="1" applyFill="1" applyBorder="1" applyAlignment="1">
      <alignment horizontal="left" vertical="center" wrapText="1"/>
    </xf>
    <xf numFmtId="0" fontId="243" fillId="5" borderId="232" xfId="8" applyFont="1" applyFill="1" applyBorder="1" applyAlignment="1">
      <alignment horizontal="left"/>
    </xf>
    <xf numFmtId="0" fontId="16" fillId="134" borderId="135" xfId="47" applyFont="1" applyFill="1" applyBorder="1" applyAlignment="1">
      <alignment horizontal="center" vertical="center"/>
    </xf>
    <xf numFmtId="0" fontId="16" fillId="134" borderId="57" xfId="47" applyFont="1" applyFill="1" applyBorder="1" applyAlignment="1">
      <alignment horizontal="center" vertical="center"/>
    </xf>
    <xf numFmtId="0" fontId="16" fillId="134" borderId="136" xfId="47" applyFont="1" applyFill="1" applyBorder="1" applyAlignment="1">
      <alignment horizontal="center" vertical="center"/>
    </xf>
    <xf numFmtId="0" fontId="16" fillId="134" borderId="52" xfId="47" applyFont="1" applyFill="1" applyBorder="1" applyAlignment="1">
      <alignment horizontal="center" vertical="center"/>
    </xf>
    <xf numFmtId="0" fontId="16" fillId="134" borderId="0" xfId="47" applyFont="1" applyFill="1" applyAlignment="1">
      <alignment horizontal="center" vertical="center"/>
    </xf>
    <xf numFmtId="0" fontId="16" fillId="134" borderId="19" xfId="47" applyFont="1" applyFill="1" applyBorder="1" applyAlignment="1">
      <alignment horizontal="center" vertical="center"/>
    </xf>
    <xf numFmtId="0" fontId="496" fillId="37" borderId="52" xfId="47" applyFont="1" applyFill="1" applyBorder="1" applyAlignment="1">
      <alignment horizontal="center" vertical="center" wrapText="1"/>
    </xf>
    <xf numFmtId="0" fontId="496" fillId="37" borderId="0" xfId="47" applyFont="1" applyFill="1" applyAlignment="1">
      <alignment horizontal="center" vertical="center" wrapText="1"/>
    </xf>
    <xf numFmtId="0" fontId="496" fillId="37" borderId="19" xfId="47" applyFont="1" applyFill="1" applyBorder="1" applyAlignment="1">
      <alignment horizontal="center" vertical="center" wrapText="1"/>
    </xf>
    <xf numFmtId="0" fontId="131" fillId="37" borderId="52" xfId="47" applyFont="1" applyFill="1" applyBorder="1" applyAlignment="1">
      <alignment horizontal="center" vertical="center" wrapText="1"/>
    </xf>
    <xf numFmtId="0" fontId="131" fillId="37" borderId="0" xfId="47" applyFont="1" applyFill="1" applyAlignment="1">
      <alignment horizontal="center" vertical="center" wrapText="1"/>
    </xf>
    <xf numFmtId="0" fontId="131" fillId="37" borderId="19" xfId="47" applyFont="1" applyFill="1" applyBorder="1" applyAlignment="1">
      <alignment horizontal="center" vertical="center" wrapText="1"/>
    </xf>
    <xf numFmtId="0" fontId="496" fillId="37" borderId="52" xfId="47" applyFont="1" applyFill="1" applyBorder="1" applyAlignment="1">
      <alignment horizontal="left" vertical="center"/>
    </xf>
    <xf numFmtId="0" fontId="496" fillId="37" borderId="0" xfId="47" applyFont="1" applyFill="1" applyAlignment="1">
      <alignment horizontal="left" vertical="center"/>
    </xf>
    <xf numFmtId="0" fontId="496" fillId="37" borderId="19" xfId="47" applyFont="1" applyFill="1" applyBorder="1" applyAlignment="1">
      <alignment horizontal="left" vertical="center"/>
    </xf>
    <xf numFmtId="0" fontId="83" fillId="48" borderId="52" xfId="47" applyFont="1" applyFill="1" applyBorder="1" applyAlignment="1">
      <alignment horizontal="left" vertical="center"/>
    </xf>
    <xf numFmtId="0" fontId="83" fillId="48" borderId="0" xfId="47" applyFont="1" applyFill="1" applyAlignment="1">
      <alignment horizontal="left" vertical="center"/>
    </xf>
    <xf numFmtId="0" fontId="83" fillId="48" borderId="19" xfId="47" applyFont="1" applyFill="1" applyBorder="1" applyAlignment="1">
      <alignment horizontal="left" vertical="center"/>
    </xf>
    <xf numFmtId="0" fontId="81" fillId="48" borderId="52" xfId="47" applyFont="1" applyFill="1" applyBorder="1" applyAlignment="1">
      <alignment horizontal="center" vertical="center"/>
    </xf>
    <xf numFmtId="0" fontId="184" fillId="5" borderId="0" xfId="8" applyFont="1" applyFill="1" applyBorder="1" applyAlignment="1">
      <alignment horizontal="center" vertical="center" wrapText="1"/>
    </xf>
    <xf numFmtId="0" fontId="184" fillId="5" borderId="19" xfId="8" applyFont="1" applyFill="1" applyBorder="1" applyAlignment="1">
      <alignment horizontal="center" vertical="center" wrapText="1"/>
    </xf>
    <xf numFmtId="0" fontId="10" fillId="5" borderId="52" xfId="47" applyFont="1" applyFill="1" applyBorder="1" applyAlignment="1">
      <alignment horizontal="left" vertical="center" wrapText="1"/>
    </xf>
    <xf numFmtId="0" fontId="10" fillId="5" borderId="0" xfId="47" applyFont="1" applyFill="1" applyAlignment="1">
      <alignment horizontal="left" vertical="center" wrapText="1"/>
    </xf>
    <xf numFmtId="0" fontId="10" fillId="5" borderId="19" xfId="47" applyFont="1" applyFill="1" applyBorder="1" applyAlignment="1">
      <alignment horizontal="left" vertical="center" wrapText="1"/>
    </xf>
    <xf numFmtId="0" fontId="496" fillId="37" borderId="52" xfId="47" applyFont="1" applyFill="1" applyBorder="1" applyAlignment="1">
      <alignment horizontal="left" vertical="center" wrapText="1"/>
    </xf>
    <xf numFmtId="0" fontId="496" fillId="37" borderId="0" xfId="47" applyFont="1" applyFill="1" applyAlignment="1">
      <alignment horizontal="left" vertical="center" wrapText="1"/>
    </xf>
    <xf numFmtId="0" fontId="496" fillId="37" borderId="19" xfId="47" applyFont="1" applyFill="1" applyBorder="1" applyAlignment="1">
      <alignment horizontal="left" vertical="center" wrapText="1"/>
    </xf>
    <xf numFmtId="0" fontId="41" fillId="5" borderId="52" xfId="47" applyFont="1" applyFill="1" applyBorder="1" applyAlignment="1">
      <alignment horizontal="left" vertical="center" wrapText="1"/>
    </xf>
    <xf numFmtId="0" fontId="41" fillId="5" borderId="0" xfId="47" applyFont="1" applyFill="1" applyAlignment="1">
      <alignment horizontal="left" vertical="center" wrapText="1"/>
    </xf>
    <xf numFmtId="0" fontId="41" fillId="5" borderId="19" xfId="47" applyFont="1" applyFill="1" applyBorder="1" applyAlignment="1">
      <alignment horizontal="left" vertical="center" wrapText="1"/>
    </xf>
    <xf numFmtId="0" fontId="23" fillId="225" borderId="234" xfId="47" applyFont="1" applyFill="1" applyBorder="1" applyAlignment="1">
      <alignment horizontal="center" vertical="center"/>
    </xf>
    <xf numFmtId="0" fontId="23" fillId="225" borderId="198" xfId="47" applyFont="1" applyFill="1" applyBorder="1" applyAlignment="1">
      <alignment horizontal="center" vertical="center"/>
    </xf>
    <xf numFmtId="0" fontId="243" fillId="5" borderId="0" xfId="8" applyFont="1" applyFill="1" applyBorder="1" applyAlignment="1">
      <alignment horizontal="left"/>
    </xf>
    <xf numFmtId="0" fontId="74" fillId="48" borderId="52" xfId="47" applyFont="1" applyFill="1" applyBorder="1" applyAlignment="1">
      <alignment horizontal="center" vertical="center"/>
    </xf>
    <xf numFmtId="0" fontId="74" fillId="48" borderId="0" xfId="47" applyFont="1" applyFill="1" applyAlignment="1">
      <alignment horizontal="center" vertical="center"/>
    </xf>
    <xf numFmtId="0" fontId="74" fillId="48" borderId="19" xfId="47" applyFont="1" applyFill="1" applyBorder="1" applyAlignment="1">
      <alignment horizontal="center" vertical="center"/>
    </xf>
    <xf numFmtId="0" fontId="498" fillId="37" borderId="52" xfId="1" applyFont="1" applyFill="1" applyBorder="1" applyAlignment="1">
      <alignment horizontal="left" vertical="center"/>
    </xf>
    <xf numFmtId="0" fontId="498" fillId="37" borderId="0" xfId="1" applyFont="1" applyFill="1" applyAlignment="1">
      <alignment horizontal="left" vertical="center"/>
    </xf>
    <xf numFmtId="0" fontId="498" fillId="37" borderId="19" xfId="1" applyFont="1" applyFill="1" applyBorder="1" applyAlignment="1">
      <alignment horizontal="left" vertical="center"/>
    </xf>
    <xf numFmtId="164" fontId="71" fillId="223" borderId="0" xfId="49" applyNumberFormat="1" applyFont="1" applyFill="1" applyAlignment="1">
      <alignment horizontal="center" vertical="center"/>
    </xf>
    <xf numFmtId="0" fontId="480" fillId="35" borderId="396" xfId="1" applyFont="1" applyFill="1" applyBorder="1" applyAlignment="1" applyProtection="1">
      <alignment horizontal="center" vertical="center" textRotation="90"/>
      <protection hidden="1"/>
    </xf>
    <xf numFmtId="191" fontId="83" fillId="35" borderId="0" xfId="49" applyNumberFormat="1" applyFont="1" applyFill="1" applyAlignment="1">
      <alignment horizontal="center" vertical="center"/>
    </xf>
    <xf numFmtId="1" fontId="16" fillId="35" borderId="0" xfId="49" applyNumberFormat="1" applyFont="1" applyFill="1" applyAlignment="1">
      <alignment horizontal="center" vertical="center"/>
    </xf>
    <xf numFmtId="1" fontId="87" fillId="35" borderId="0" xfId="49" applyNumberFormat="1" applyFont="1" applyFill="1" applyAlignment="1">
      <alignment horizontal="left" vertical="center" wrapText="1"/>
    </xf>
    <xf numFmtId="1" fontId="87" fillId="35" borderId="233" xfId="49" applyNumberFormat="1" applyFont="1" applyFill="1" applyBorder="1" applyAlignment="1">
      <alignment horizontal="left" vertical="center" wrapText="1"/>
    </xf>
    <xf numFmtId="0" fontId="10" fillId="35" borderId="52" xfId="3" applyFont="1" applyFill="1" applyBorder="1" applyAlignment="1">
      <alignment horizontal="center" vertical="center" wrapText="1"/>
    </xf>
    <xf numFmtId="0" fontId="10" fillId="35" borderId="0" xfId="3" applyFont="1" applyFill="1" applyAlignment="1">
      <alignment horizontal="center" vertical="center" wrapText="1"/>
    </xf>
    <xf numFmtId="0" fontId="10" fillId="35" borderId="233" xfId="3" applyFont="1" applyFill="1" applyBorder="1" applyAlignment="1">
      <alignment horizontal="center" vertical="center" wrapText="1"/>
    </xf>
    <xf numFmtId="0" fontId="71" fillId="223" borderId="52" xfId="5" applyFont="1" applyFill="1" applyBorder="1" applyAlignment="1">
      <alignment horizontal="center" vertical="center"/>
    </xf>
    <xf numFmtId="0" fontId="71" fillId="223" borderId="0" xfId="5" applyFont="1" applyFill="1" applyAlignment="1">
      <alignment horizontal="center" vertical="center"/>
    </xf>
    <xf numFmtId="189" fontId="87" fillId="37" borderId="0" xfId="49" applyNumberFormat="1" applyFont="1" applyFill="1" applyAlignment="1">
      <alignment horizontal="center" vertical="center" wrapText="1"/>
    </xf>
    <xf numFmtId="164" fontId="87" fillId="37" borderId="0" xfId="5" applyNumberFormat="1" applyFont="1" applyFill="1" applyAlignment="1">
      <alignment horizontal="center" vertical="center"/>
    </xf>
    <xf numFmtId="1" fontId="172" fillId="36" borderId="7" xfId="1" applyNumberFormat="1" applyFont="1" applyFill="1" applyBorder="1" applyAlignment="1">
      <alignment horizontal="center" vertical="center"/>
    </xf>
    <xf numFmtId="1" fontId="172" fillId="36" borderId="39" xfId="1" applyNumberFormat="1" applyFont="1" applyFill="1" applyBorder="1" applyAlignment="1">
      <alignment horizontal="center" vertical="center"/>
    </xf>
    <xf numFmtId="0" fontId="10" fillId="37" borderId="0" xfId="1" applyFont="1" applyFill="1" applyAlignment="1">
      <alignment horizontal="left" vertical="center" wrapText="1"/>
    </xf>
    <xf numFmtId="164" fontId="71" fillId="37" borderId="25" xfId="5" applyNumberFormat="1" applyFont="1" applyFill="1" applyBorder="1" applyAlignment="1">
      <alignment horizontal="center" vertical="center"/>
    </xf>
    <xf numFmtId="0" fontId="81" fillId="37" borderId="0" xfId="3" applyFont="1" applyFill="1" applyAlignment="1">
      <alignment horizontal="right" vertical="center"/>
    </xf>
    <xf numFmtId="0" fontId="87" fillId="37" borderId="52" xfId="1" applyFont="1" applyFill="1" applyBorder="1" applyAlignment="1">
      <alignment horizontal="center" vertical="center"/>
    </xf>
    <xf numFmtId="0" fontId="87" fillId="37" borderId="0" xfId="1" applyFont="1" applyFill="1" applyAlignment="1">
      <alignment horizontal="center" vertical="center"/>
    </xf>
    <xf numFmtId="0" fontId="87" fillId="37" borderId="19" xfId="1" applyFont="1" applyFill="1" applyBorder="1" applyAlignment="1">
      <alignment horizontal="center" vertical="center"/>
    </xf>
    <xf numFmtId="0" fontId="87" fillId="35" borderId="324" xfId="3" applyFont="1" applyFill="1" applyBorder="1" applyAlignment="1">
      <alignment horizontal="center" vertical="center"/>
    </xf>
    <xf numFmtId="0" fontId="87" fillId="35" borderId="0" xfId="3" applyFont="1" applyFill="1" applyAlignment="1">
      <alignment horizontal="center" vertical="center"/>
    </xf>
    <xf numFmtId="0" fontId="63" fillId="35" borderId="324" xfId="3" applyFont="1" applyFill="1" applyBorder="1" applyAlignment="1">
      <alignment horizontal="center" vertical="center"/>
    </xf>
    <xf numFmtId="0" fontId="63" fillId="35" borderId="0" xfId="3" applyFont="1" applyFill="1" applyAlignment="1">
      <alignment horizontal="center" vertical="center"/>
    </xf>
    <xf numFmtId="0" fontId="16" fillId="35" borderId="391" xfId="1" applyFont="1" applyFill="1" applyBorder="1" applyAlignment="1" applyProtection="1">
      <alignment horizontal="center" vertical="center" textRotation="90"/>
      <protection hidden="1"/>
    </xf>
    <xf numFmtId="0" fontId="16" fillId="35" borderId="314" xfId="1" applyFont="1" applyFill="1" applyBorder="1" applyAlignment="1" applyProtection="1">
      <alignment horizontal="center" vertical="center" textRotation="90"/>
      <protection hidden="1"/>
    </xf>
    <xf numFmtId="0" fontId="16" fillId="35" borderId="316" xfId="1" applyFont="1" applyFill="1" applyBorder="1" applyAlignment="1" applyProtection="1">
      <alignment horizontal="center" vertical="center" textRotation="90"/>
      <protection hidden="1"/>
    </xf>
    <xf numFmtId="0" fontId="67" fillId="35" borderId="233" xfId="3" applyFont="1" applyFill="1" applyBorder="1" applyAlignment="1">
      <alignment horizontal="center" vertical="center" wrapText="1"/>
    </xf>
    <xf numFmtId="0" fontId="67" fillId="35" borderId="105" xfId="3" applyFont="1" applyFill="1" applyBorder="1" applyAlignment="1">
      <alignment horizontal="center" vertical="center" wrapText="1"/>
    </xf>
    <xf numFmtId="0" fontId="172" fillId="35" borderId="39" xfId="3" applyFont="1" applyFill="1" applyBorder="1" applyAlignment="1">
      <alignment horizontal="center" vertical="center"/>
    </xf>
    <xf numFmtId="0" fontId="172" fillId="35" borderId="0" xfId="3" applyFont="1" applyFill="1" applyAlignment="1">
      <alignment horizontal="center" vertical="center"/>
    </xf>
    <xf numFmtId="0" fontId="87" fillId="37" borderId="0" xfId="49" applyFont="1" applyFill="1" applyAlignment="1" applyProtection="1">
      <alignment horizontal="center" vertical="center"/>
      <protection locked="0"/>
    </xf>
    <xf numFmtId="0" fontId="10" fillId="37" borderId="0" xfId="49" applyFont="1" applyFill="1" applyAlignment="1">
      <alignment horizontal="left" vertical="center" wrapText="1"/>
    </xf>
    <xf numFmtId="0" fontId="465" fillId="5" borderId="0" xfId="3" applyFont="1" applyFill="1" applyAlignment="1">
      <alignment horizontal="right" vertical="center"/>
    </xf>
    <xf numFmtId="0" fontId="465" fillId="5" borderId="321" xfId="3" applyFont="1" applyFill="1" applyBorder="1" applyAlignment="1">
      <alignment horizontal="right" vertical="center"/>
    </xf>
    <xf numFmtId="0" fontId="465" fillId="21" borderId="0" xfId="49" applyFont="1" applyFill="1" applyAlignment="1">
      <alignment horizontal="center" vertical="center"/>
    </xf>
    <xf numFmtId="0" fontId="465" fillId="21" borderId="233" xfId="49" applyFont="1" applyFill="1" applyBorder="1" applyAlignment="1">
      <alignment horizontal="center" vertical="center"/>
    </xf>
    <xf numFmtId="0" fontId="465" fillId="21" borderId="321" xfId="49" applyFont="1" applyFill="1" applyBorder="1" applyAlignment="1">
      <alignment horizontal="center" vertical="center"/>
    </xf>
    <xf numFmtId="0" fontId="465" fillId="21" borderId="322" xfId="49" applyFont="1" applyFill="1" applyBorder="1" applyAlignment="1">
      <alignment horizontal="center" vertical="center"/>
    </xf>
    <xf numFmtId="164" fontId="67" fillId="5" borderId="16" xfId="5" applyNumberFormat="1" applyFont="1" applyFill="1" applyBorder="1" applyAlignment="1">
      <alignment horizontal="center" vertical="center"/>
    </xf>
    <xf numFmtId="0" fontId="352" fillId="12" borderId="0" xfId="49" applyFont="1" applyFill="1" applyAlignment="1">
      <alignment horizontal="center" vertical="center" wrapText="1"/>
    </xf>
    <xf numFmtId="1" fontId="1" fillId="24" borderId="60" xfId="49" applyNumberFormat="1" applyFill="1" applyBorder="1" applyAlignment="1">
      <alignment horizontal="center"/>
    </xf>
    <xf numFmtId="0" fontId="81" fillId="5" borderId="301" xfId="1" applyFont="1" applyFill="1" applyBorder="1" applyAlignment="1">
      <alignment horizontal="center" vertical="center" wrapText="1"/>
    </xf>
    <xf numFmtId="0" fontId="81" fillId="5" borderId="287" xfId="1" applyFont="1" applyFill="1" applyBorder="1" applyAlignment="1">
      <alignment horizontal="center" vertical="center" wrapText="1"/>
    </xf>
    <xf numFmtId="0" fontId="81" fillId="5" borderId="315" xfId="1" applyFont="1" applyFill="1" applyBorder="1" applyAlignment="1">
      <alignment horizontal="center" vertical="center" wrapText="1"/>
    </xf>
    <xf numFmtId="0" fontId="81" fillId="5" borderId="234" xfId="1" applyFont="1" applyFill="1" applyBorder="1" applyAlignment="1">
      <alignment horizontal="center" vertical="center" wrapText="1"/>
    </xf>
    <xf numFmtId="0" fontId="81" fillId="5" borderId="0" xfId="1" applyFont="1" applyFill="1" applyAlignment="1">
      <alignment horizontal="center" vertical="center" wrapText="1"/>
    </xf>
    <xf numFmtId="0" fontId="81" fillId="5" borderId="233" xfId="1" applyFont="1" applyFill="1" applyBorder="1" applyAlignment="1">
      <alignment horizontal="center" vertical="center" wrapText="1"/>
    </xf>
    <xf numFmtId="0" fontId="81" fillId="48" borderId="135" xfId="1" applyFont="1" applyFill="1" applyBorder="1" applyAlignment="1">
      <alignment horizontal="center" vertical="center"/>
    </xf>
    <xf numFmtId="0" fontId="81" fillId="48" borderId="57" xfId="1" applyFont="1" applyFill="1" applyBorder="1" applyAlignment="1">
      <alignment horizontal="center" vertical="center"/>
    </xf>
    <xf numFmtId="0" fontId="81" fillId="48" borderId="136" xfId="1" applyFont="1" applyFill="1" applyBorder="1" applyAlignment="1">
      <alignment horizontal="center" vertical="center"/>
    </xf>
    <xf numFmtId="0" fontId="81" fillId="48" borderId="52" xfId="1" applyFont="1" applyFill="1" applyBorder="1" applyAlignment="1">
      <alignment horizontal="center" vertical="center"/>
    </xf>
    <xf numFmtId="0" fontId="81" fillId="48" borderId="0" xfId="1" applyFont="1" applyFill="1" applyAlignment="1">
      <alignment horizontal="center" vertical="center"/>
    </xf>
    <xf numFmtId="0" fontId="81" fillId="48" borderId="19" xfId="1" applyFont="1" applyFill="1" applyBorder="1" applyAlignment="1">
      <alignment horizontal="center" vertical="center"/>
    </xf>
    <xf numFmtId="0" fontId="85" fillId="48" borderId="135" xfId="1" applyFont="1" applyFill="1" applyBorder="1" applyAlignment="1">
      <alignment horizontal="center" vertical="center"/>
    </xf>
    <xf numFmtId="0" fontId="85" fillId="48" borderId="57" xfId="1" applyFont="1" applyFill="1" applyBorder="1" applyAlignment="1">
      <alignment horizontal="center" vertical="center"/>
    </xf>
    <xf numFmtId="0" fontId="85" fillId="48" borderId="136" xfId="1" applyFont="1" applyFill="1" applyBorder="1" applyAlignment="1">
      <alignment horizontal="center" vertical="center"/>
    </xf>
    <xf numFmtId="0" fontId="13" fillId="3" borderId="57" xfId="1" applyFont="1" applyFill="1" applyBorder="1" applyAlignment="1">
      <alignment horizontal="right" vertical="center" wrapText="1"/>
    </xf>
    <xf numFmtId="0" fontId="13" fillId="3" borderId="0" xfId="1" applyFont="1" applyFill="1" applyAlignment="1">
      <alignment horizontal="right" vertical="center" wrapText="1"/>
    </xf>
    <xf numFmtId="0" fontId="70" fillId="3" borderId="57" xfId="1" applyFont="1" applyFill="1" applyBorder="1" applyAlignment="1">
      <alignment horizontal="center" vertical="center" wrapText="1"/>
    </xf>
    <xf numFmtId="0" fontId="70" fillId="3" borderId="0" xfId="1" applyFont="1" applyFill="1" applyAlignment="1">
      <alignment horizontal="center" vertical="center" wrapText="1"/>
    </xf>
    <xf numFmtId="0" fontId="398" fillId="3" borderId="279" xfId="49" applyFont="1" applyFill="1" applyBorder="1" applyAlignment="1">
      <alignment horizontal="center" vertical="center"/>
    </xf>
    <xf numFmtId="0" fontId="398" fillId="3" borderId="233" xfId="49" applyFont="1" applyFill="1" applyBorder="1" applyAlignment="1">
      <alignment horizontal="center" vertical="center"/>
    </xf>
    <xf numFmtId="0" fontId="528" fillId="35" borderId="313" xfId="1" applyFont="1" applyFill="1" applyBorder="1" applyAlignment="1">
      <alignment horizontal="center" vertical="center" textRotation="90"/>
    </xf>
    <xf numFmtId="0" fontId="528" fillId="35" borderId="314" xfId="1" applyFont="1" applyFill="1" applyBorder="1" applyAlignment="1">
      <alignment horizontal="center" vertical="center" textRotation="90"/>
    </xf>
    <xf numFmtId="0" fontId="528" fillId="35" borderId="316" xfId="1" applyFont="1" applyFill="1" applyBorder="1" applyAlignment="1">
      <alignment horizontal="center" vertical="center" textRotation="90"/>
    </xf>
    <xf numFmtId="226" fontId="16" fillId="131" borderId="233" xfId="21" applyNumberFormat="1" applyFont="1" applyFill="1" applyBorder="1" applyAlignment="1">
      <alignment horizontal="center" vertical="center"/>
    </xf>
    <xf numFmtId="0" fontId="16" fillId="37" borderId="233" xfId="1" applyFont="1" applyFill="1" applyBorder="1" applyAlignment="1">
      <alignment horizontal="center" vertical="center"/>
    </xf>
    <xf numFmtId="186" fontId="16" fillId="131" borderId="233" xfId="21" applyNumberFormat="1" applyFont="1" applyFill="1" applyBorder="1" applyAlignment="1">
      <alignment horizontal="center" vertical="center"/>
    </xf>
    <xf numFmtId="0" fontId="94" fillId="5" borderId="0" xfId="1" applyFont="1" applyFill="1" applyAlignment="1">
      <alignment horizontal="right" vertical="center"/>
    </xf>
    <xf numFmtId="0" fontId="424" fillId="12" borderId="233" xfId="1" applyFont="1" applyFill="1" applyBorder="1" applyAlignment="1" applyProtection="1">
      <alignment horizontal="center" vertical="center"/>
      <protection hidden="1"/>
    </xf>
    <xf numFmtId="0" fontId="246" fillId="0" borderId="188" xfId="0" applyFont="1" applyBorder="1" applyAlignment="1">
      <alignment horizontal="center" vertical="center"/>
    </xf>
    <xf numFmtId="0" fontId="246" fillId="0" borderId="189" xfId="0" applyFont="1" applyBorder="1" applyAlignment="1">
      <alignment horizontal="center" vertical="center"/>
    </xf>
    <xf numFmtId="0" fontId="240" fillId="0" borderId="0" xfId="0" applyFont="1" applyAlignment="1">
      <alignment horizontal="center" vertical="center"/>
    </xf>
    <xf numFmtId="0" fontId="246" fillId="0" borderId="0" xfId="0" applyFont="1" applyAlignment="1">
      <alignment vertical="center"/>
    </xf>
    <xf numFmtId="0" fontId="13" fillId="3" borderId="57" xfId="0" applyFont="1" applyFill="1" applyBorder="1" applyAlignment="1">
      <alignment horizontal="center" vertical="center" wrapText="1"/>
    </xf>
    <xf numFmtId="0" fontId="13" fillId="3" borderId="136" xfId="0" applyFont="1" applyFill="1" applyBorder="1" applyAlignment="1">
      <alignment horizontal="center" vertical="center" wrapText="1"/>
    </xf>
    <xf numFmtId="0" fontId="253" fillId="2" borderId="193" xfId="0" applyFont="1" applyFill="1" applyBorder="1" applyAlignment="1">
      <alignment horizontal="center" vertical="center" wrapText="1"/>
    </xf>
    <xf numFmtId="0" fontId="253" fillId="2" borderId="178" xfId="0" applyFont="1" applyFill="1" applyBorder="1" applyAlignment="1">
      <alignment horizontal="center" vertical="center" wrapText="1"/>
    </xf>
    <xf numFmtId="0" fontId="253" fillId="2" borderId="192" xfId="0" applyFont="1" applyFill="1" applyBorder="1" applyAlignment="1">
      <alignment horizontal="center" vertical="center" wrapText="1"/>
    </xf>
    <xf numFmtId="0" fontId="256" fillId="24" borderId="0" xfId="1" applyFont="1" applyFill="1" applyAlignment="1" applyProtection="1">
      <alignment horizontal="left"/>
      <protection hidden="1"/>
    </xf>
    <xf numFmtId="0" fontId="104" fillId="5" borderId="52" xfId="60" applyFont="1" applyFill="1" applyBorder="1" applyAlignment="1">
      <alignment horizontal="center" vertical="center" wrapText="1"/>
    </xf>
    <xf numFmtId="0" fontId="104" fillId="5" borderId="0" xfId="60" applyFont="1" applyFill="1" applyAlignment="1">
      <alignment horizontal="center" vertical="center" wrapText="1"/>
    </xf>
    <xf numFmtId="0" fontId="104" fillId="5" borderId="19" xfId="60" applyFont="1" applyFill="1" applyBorder="1" applyAlignment="1">
      <alignment horizontal="center" vertical="center" wrapText="1"/>
    </xf>
    <xf numFmtId="0" fontId="172" fillId="5" borderId="52" xfId="1" applyFont="1" applyFill="1" applyBorder="1" applyAlignment="1">
      <alignment horizontal="center" vertical="center" wrapText="1"/>
    </xf>
    <xf numFmtId="0" fontId="172" fillId="5" borderId="0" xfId="1" applyFont="1" applyFill="1" applyAlignment="1">
      <alignment horizontal="center" vertical="center" wrapText="1"/>
    </xf>
    <xf numFmtId="0" fontId="172" fillId="5" borderId="19" xfId="1" applyFont="1" applyFill="1" applyBorder="1" applyAlignment="1">
      <alignment horizontal="center" vertical="center" wrapText="1"/>
    </xf>
    <xf numFmtId="0" fontId="104" fillId="5" borderId="52" xfId="60" applyFont="1" applyFill="1" applyBorder="1" applyAlignment="1">
      <alignment horizontal="center" vertical="center"/>
    </xf>
    <xf numFmtId="0" fontId="104" fillId="5" borderId="0" xfId="60" applyFont="1" applyFill="1" applyAlignment="1">
      <alignment horizontal="center" vertical="center"/>
    </xf>
    <xf numFmtId="0" fontId="104" fillId="5" borderId="19" xfId="60" applyFont="1" applyFill="1" applyBorder="1" applyAlignment="1">
      <alignment horizontal="center" vertical="center"/>
    </xf>
    <xf numFmtId="0" fontId="172" fillId="5" borderId="52" xfId="1" applyFont="1" applyFill="1" applyBorder="1" applyAlignment="1">
      <alignment horizontal="center" vertical="center"/>
    </xf>
    <xf numFmtId="0" fontId="172" fillId="5" borderId="0" xfId="1" applyFont="1" applyFill="1" applyAlignment="1">
      <alignment horizontal="center" vertical="center"/>
    </xf>
    <xf numFmtId="0" fontId="172" fillId="5" borderId="19" xfId="1" applyFont="1" applyFill="1" applyBorder="1" applyAlignment="1">
      <alignment horizontal="center" vertical="center"/>
    </xf>
    <xf numFmtId="0" fontId="104" fillId="5" borderId="52" xfId="60" applyFont="1" applyFill="1" applyBorder="1" applyAlignment="1">
      <alignment horizontal="center" wrapText="1"/>
    </xf>
    <xf numFmtId="0" fontId="104" fillId="5" borderId="0" xfId="60" applyFont="1" applyFill="1" applyAlignment="1">
      <alignment horizontal="center" wrapText="1"/>
    </xf>
    <xf numFmtId="0" fontId="104" fillId="5" borderId="19" xfId="60" applyFont="1" applyFill="1" applyBorder="1" applyAlignment="1">
      <alignment horizontal="center" wrapText="1"/>
    </xf>
    <xf numFmtId="0" fontId="392" fillId="39" borderId="0" xfId="1" applyFont="1" applyFill="1" applyAlignment="1">
      <alignment horizontal="left" vertical="center" wrapText="1"/>
    </xf>
    <xf numFmtId="0" fontId="392" fillId="39" borderId="0" xfId="1" applyFont="1" applyFill="1" applyAlignment="1">
      <alignment horizontal="center" vertical="center"/>
    </xf>
    <xf numFmtId="0" fontId="392" fillId="39" borderId="0" xfId="1" applyFont="1" applyFill="1" applyAlignment="1">
      <alignment horizontal="center" vertical="center" wrapText="1"/>
    </xf>
    <xf numFmtId="0" fontId="71" fillId="43" borderId="135" xfId="60" applyFont="1" applyFill="1" applyBorder="1" applyAlignment="1">
      <alignment horizontal="center"/>
    </xf>
    <xf numFmtId="0" fontId="71" fillId="43" borderId="57" xfId="60" applyFont="1" applyFill="1" applyBorder="1" applyAlignment="1">
      <alignment horizontal="center"/>
    </xf>
    <xf numFmtId="0" fontId="71" fillId="43" borderId="136" xfId="60" applyFont="1" applyFill="1" applyBorder="1" applyAlignment="1">
      <alignment horizontal="center"/>
    </xf>
    <xf numFmtId="0" fontId="13" fillId="154" borderId="135" xfId="60" applyFont="1" applyFill="1" applyBorder="1" applyAlignment="1">
      <alignment horizontal="center" vertical="center"/>
    </xf>
    <xf numFmtId="0" fontId="13" fillId="154" borderId="57" xfId="60" applyFont="1" applyFill="1" applyBorder="1" applyAlignment="1">
      <alignment horizontal="center" vertical="center"/>
    </xf>
    <xf numFmtId="0" fontId="13" fillId="154" borderId="136" xfId="60" applyFont="1" applyFill="1" applyBorder="1" applyAlignment="1">
      <alignment horizontal="center" vertical="center"/>
    </xf>
    <xf numFmtId="0" fontId="143" fillId="41" borderId="195" xfId="1" applyFont="1" applyFill="1" applyBorder="1" applyAlignment="1" applyProtection="1">
      <alignment horizontal="center" vertical="center" textRotation="90"/>
      <protection locked="0"/>
    </xf>
    <xf numFmtId="0" fontId="143" fillId="41" borderId="197" xfId="1" applyFont="1" applyFill="1" applyBorder="1" applyAlignment="1" applyProtection="1">
      <alignment horizontal="center" vertical="center" textRotation="90"/>
      <protection locked="0"/>
    </xf>
    <xf numFmtId="0" fontId="85" fillId="43" borderId="196" xfId="1" applyFont="1" applyFill="1" applyBorder="1" applyAlignment="1" applyProtection="1">
      <alignment horizontal="center" vertical="center" wrapText="1"/>
      <protection hidden="1"/>
    </xf>
    <xf numFmtId="0" fontId="85" fillId="43" borderId="57" xfId="1" applyFont="1" applyFill="1" applyBorder="1" applyAlignment="1" applyProtection="1">
      <alignment horizontal="center" vertical="center" wrapText="1"/>
      <protection hidden="1"/>
    </xf>
    <xf numFmtId="0" fontId="85" fillId="43" borderId="136" xfId="1" applyFont="1" applyFill="1" applyBorder="1" applyAlignment="1" applyProtection="1">
      <alignment horizontal="center" vertical="center" wrapText="1"/>
      <protection hidden="1"/>
    </xf>
    <xf numFmtId="0" fontId="85" fillId="43" borderId="12" xfId="1" applyFont="1" applyFill="1" applyBorder="1" applyAlignment="1" applyProtection="1">
      <alignment horizontal="center" vertical="center" wrapText="1"/>
      <protection hidden="1"/>
    </xf>
    <xf numFmtId="0" fontId="85" fillId="43" borderId="0" xfId="1" applyFont="1" applyFill="1" applyAlignment="1" applyProtection="1">
      <alignment horizontal="center" vertical="center" wrapText="1"/>
      <protection hidden="1"/>
    </xf>
    <xf numFmtId="0" fontId="85" fillId="43" borderId="19" xfId="1" applyFont="1" applyFill="1" applyBorder="1" applyAlignment="1" applyProtection="1">
      <alignment horizontal="center" vertical="center" wrapText="1"/>
      <protection hidden="1"/>
    </xf>
    <xf numFmtId="0" fontId="23" fillId="43" borderId="52" xfId="1" applyFont="1" applyFill="1" applyBorder="1" applyAlignment="1" applyProtection="1">
      <alignment horizontal="center" vertical="center" textRotation="90"/>
      <protection locked="0"/>
    </xf>
    <xf numFmtId="0" fontId="23" fillId="43" borderId="63" xfId="1" applyFont="1" applyFill="1" applyBorder="1" applyAlignment="1" applyProtection="1">
      <alignment horizontal="center" vertical="center" textRotation="90"/>
      <protection locked="0"/>
    </xf>
    <xf numFmtId="2" fontId="81" fillId="5" borderId="12" xfId="60" applyNumberFormat="1" applyFont="1" applyFill="1" applyBorder="1" applyAlignment="1">
      <alignment horizontal="center" vertical="center"/>
    </xf>
    <xf numFmtId="2" fontId="81" fillId="5" borderId="0" xfId="60" applyNumberFormat="1" applyFont="1" applyFill="1" applyAlignment="1">
      <alignment horizontal="center" vertical="center"/>
    </xf>
    <xf numFmtId="2" fontId="81" fillId="5" borderId="19" xfId="60" applyNumberFormat="1" applyFont="1" applyFill="1" applyBorder="1" applyAlignment="1">
      <alignment horizontal="center" vertical="center"/>
    </xf>
    <xf numFmtId="2" fontId="81" fillId="5" borderId="12" xfId="60" applyNumberFormat="1" applyFont="1" applyFill="1" applyBorder="1" applyAlignment="1">
      <alignment horizontal="left" vertical="center" wrapText="1"/>
    </xf>
    <xf numFmtId="2" fontId="81" fillId="5" borderId="0" xfId="60" applyNumberFormat="1" applyFont="1" applyFill="1" applyAlignment="1">
      <alignment horizontal="left" vertical="center" wrapText="1"/>
    </xf>
    <xf numFmtId="2" fontId="81" fillId="5" borderId="19" xfId="60" applyNumberFormat="1" applyFont="1" applyFill="1" applyBorder="1" applyAlignment="1">
      <alignment horizontal="left" vertical="center" wrapText="1"/>
    </xf>
    <xf numFmtId="0" fontId="257" fillId="7" borderId="12" xfId="1" applyFont="1" applyFill="1" applyBorder="1" applyAlignment="1">
      <alignment horizontal="center" vertical="center"/>
    </xf>
    <xf numFmtId="0" fontId="257" fillId="7" borderId="0" xfId="1" applyFont="1" applyFill="1" applyAlignment="1">
      <alignment horizontal="center" vertical="center"/>
    </xf>
    <xf numFmtId="0" fontId="257" fillId="7" borderId="19" xfId="1" applyFont="1" applyFill="1" applyBorder="1" applyAlignment="1">
      <alignment horizontal="center" vertical="center"/>
    </xf>
    <xf numFmtId="0" fontId="392" fillId="39" borderId="0" xfId="1" applyFont="1" applyFill="1" applyAlignment="1">
      <alignment horizontal="left" vertical="center"/>
    </xf>
    <xf numFmtId="0" fontId="265" fillId="7" borderId="178" xfId="1" applyFont="1" applyFill="1" applyBorder="1" applyAlignment="1">
      <alignment horizontal="center" vertical="center" wrapText="1"/>
    </xf>
    <xf numFmtId="0" fontId="265" fillId="7" borderId="192" xfId="1" applyFont="1" applyFill="1" applyBorder="1" applyAlignment="1">
      <alignment horizontal="center" vertical="center" wrapText="1"/>
    </xf>
    <xf numFmtId="0" fontId="63" fillId="7" borderId="12" xfId="1" applyFont="1" applyFill="1" applyBorder="1" applyAlignment="1">
      <alignment horizontal="center" vertical="center" wrapText="1"/>
    </xf>
    <xf numFmtId="0" fontId="63" fillId="7" borderId="198" xfId="1" applyFont="1" applyFill="1" applyBorder="1" applyAlignment="1">
      <alignment horizontal="center" vertical="center" wrapText="1"/>
    </xf>
    <xf numFmtId="0" fontId="81" fillId="123" borderId="19" xfId="1" applyFont="1" applyFill="1" applyBorder="1" applyAlignment="1">
      <alignment horizontal="center" vertical="center" wrapText="1"/>
    </xf>
    <xf numFmtId="0" fontId="81" fillId="123" borderId="98" xfId="1" applyFont="1" applyFill="1" applyBorder="1" applyAlignment="1">
      <alignment horizontal="center" vertical="center" wrapText="1"/>
    </xf>
    <xf numFmtId="0" fontId="83" fillId="2" borderId="0" xfId="0" applyFont="1" applyFill="1" applyAlignment="1">
      <alignment horizontal="center" vertical="center" wrapText="1"/>
    </xf>
    <xf numFmtId="0" fontId="38" fillId="140" borderId="52" xfId="1" applyFont="1" applyFill="1" applyBorder="1" applyAlignment="1">
      <alignment horizontal="center" wrapText="1"/>
    </xf>
    <xf numFmtId="0" fontId="38" fillId="140" borderId="63" xfId="1" applyFont="1" applyFill="1" applyBorder="1" applyAlignment="1">
      <alignment horizontal="center" wrapText="1"/>
    </xf>
    <xf numFmtId="0" fontId="23" fillId="167" borderId="7" xfId="47" applyFont="1" applyFill="1" applyBorder="1" applyAlignment="1">
      <alignment horizontal="center" vertical="center"/>
    </xf>
    <xf numFmtId="0" fontId="23" fillId="167" borderId="115" xfId="47" applyFont="1" applyFill="1" applyBorder="1" applyAlignment="1">
      <alignment horizontal="center" vertical="center"/>
    </xf>
    <xf numFmtId="0" fontId="59" fillId="5" borderId="158" xfId="1" applyFont="1" applyFill="1" applyBorder="1" applyAlignment="1">
      <alignment horizontal="center" vertical="center" wrapText="1"/>
    </xf>
    <xf numFmtId="0" fontId="59" fillId="5" borderId="113" xfId="1" applyFont="1" applyFill="1" applyBorder="1" applyAlignment="1">
      <alignment horizontal="center" vertical="center" wrapText="1"/>
    </xf>
    <xf numFmtId="0" fontId="51" fillId="5" borderId="158" xfId="1" applyFont="1" applyFill="1" applyBorder="1" applyAlignment="1">
      <alignment horizontal="center" vertical="center" wrapText="1"/>
    </xf>
    <xf numFmtId="0" fontId="51" fillId="5" borderId="194" xfId="1" applyFont="1" applyFill="1" applyBorder="1" applyAlignment="1">
      <alignment horizontal="center" vertical="center" wrapText="1"/>
    </xf>
    <xf numFmtId="0" fontId="38" fillId="140" borderId="52" xfId="1" applyFont="1" applyFill="1" applyBorder="1" applyAlignment="1">
      <alignment horizontal="center"/>
    </xf>
    <xf numFmtId="0" fontId="38" fillId="140" borderId="63" xfId="1" applyFont="1" applyFill="1" applyBorder="1" applyAlignment="1">
      <alignment horizontal="center"/>
    </xf>
    <xf numFmtId="0" fontId="291" fillId="7" borderId="76" xfId="52" applyFont="1" applyFill="1" applyBorder="1" applyAlignment="1">
      <alignment horizontal="center" vertical="center"/>
    </xf>
    <xf numFmtId="0" fontId="291" fillId="7" borderId="206" xfId="52" applyFont="1" applyFill="1" applyBorder="1" applyAlignment="1">
      <alignment horizontal="center" vertical="center"/>
    </xf>
    <xf numFmtId="0" fontId="71" fillId="43" borderId="57" xfId="3" applyFont="1" applyFill="1" applyBorder="1" applyAlignment="1" applyProtection="1">
      <alignment horizontal="right" vertical="center"/>
      <protection locked="0"/>
    </xf>
    <xf numFmtId="0" fontId="71" fillId="43" borderId="136" xfId="3" applyFont="1" applyFill="1" applyBorder="1" applyAlignment="1" applyProtection="1">
      <alignment horizontal="right" vertical="center"/>
      <protection locked="0"/>
    </xf>
    <xf numFmtId="0" fontId="33" fillId="5" borderId="7" xfId="52" applyFont="1" applyFill="1" applyBorder="1" applyAlignment="1">
      <alignment horizontal="center" vertical="center"/>
    </xf>
    <xf numFmtId="0" fontId="33" fillId="5" borderId="39" xfId="52" applyFont="1" applyFill="1" applyBorder="1" applyAlignment="1">
      <alignment horizontal="center" vertical="center"/>
    </xf>
    <xf numFmtId="0" fontId="293" fillId="7" borderId="7" xfId="52" applyFont="1" applyFill="1" applyBorder="1" applyAlignment="1">
      <alignment horizontal="center" vertical="center"/>
    </xf>
    <xf numFmtId="0" fontId="293" fillId="7" borderId="115" xfId="52" applyFont="1" applyFill="1" applyBorder="1" applyAlignment="1">
      <alignment horizontal="center" vertical="center"/>
    </xf>
    <xf numFmtId="0" fontId="293" fillId="7" borderId="39" xfId="52" applyFont="1" applyFill="1" applyBorder="1" applyAlignment="1">
      <alignment horizontal="center" vertical="center"/>
    </xf>
    <xf numFmtId="0" fontId="293" fillId="7" borderId="38" xfId="52" applyFont="1" applyFill="1" applyBorder="1" applyAlignment="1">
      <alignment horizontal="center" vertical="center"/>
    </xf>
    <xf numFmtId="0" fontId="1" fillId="0" borderId="7" xfId="52" applyBorder="1" applyAlignment="1">
      <alignment horizontal="center" vertical="center"/>
    </xf>
    <xf numFmtId="0" fontId="1" fillId="0" borderId="39" xfId="52" applyBorder="1" applyAlignment="1">
      <alignment horizontal="center" vertical="center"/>
    </xf>
    <xf numFmtId="214" fontId="23" fillId="5" borderId="7" xfId="3" applyNumberFormat="1" applyFont="1" applyFill="1" applyBorder="1" applyAlignment="1">
      <alignment horizontal="left" vertical="center"/>
    </xf>
    <xf numFmtId="214" fontId="23" fillId="5" borderId="0" xfId="3" applyNumberFormat="1" applyFont="1" applyFill="1" applyAlignment="1">
      <alignment horizontal="left" vertical="center"/>
    </xf>
    <xf numFmtId="0" fontId="81" fillId="5" borderId="7" xfId="3" applyFont="1" applyFill="1" applyBorder="1" applyAlignment="1">
      <alignment horizontal="right" vertical="center"/>
    </xf>
    <xf numFmtId="0" fontId="81" fillId="5" borderId="39" xfId="3" applyFont="1" applyFill="1" applyBorder="1" applyAlignment="1">
      <alignment horizontal="right" vertical="center"/>
    </xf>
    <xf numFmtId="9" fontId="81" fillId="5" borderId="115" xfId="52" applyNumberFormat="1" applyFont="1" applyFill="1" applyBorder="1" applyAlignment="1">
      <alignment horizontal="center" vertical="center"/>
    </xf>
    <xf numFmtId="9" fontId="81" fillId="5" borderId="38" xfId="52" applyNumberFormat="1" applyFont="1" applyFill="1" applyBorder="1" applyAlignment="1">
      <alignment horizontal="center" vertical="center"/>
    </xf>
    <xf numFmtId="0" fontId="291" fillId="7" borderId="158" xfId="52" applyFont="1" applyFill="1" applyBorder="1" applyAlignment="1">
      <alignment horizontal="center" vertical="center"/>
    </xf>
    <xf numFmtId="0" fontId="291" fillId="7" borderId="113" xfId="52" applyFont="1" applyFill="1" applyBorder="1" applyAlignment="1">
      <alignment horizontal="center" vertical="center"/>
    </xf>
    <xf numFmtId="49" fontId="69" fillId="156" borderId="57" xfId="1" applyNumberFormat="1" applyFont="1" applyFill="1" applyBorder="1" applyAlignment="1">
      <alignment horizontal="center" vertical="center"/>
    </xf>
    <xf numFmtId="49" fontId="69" fillId="156" borderId="136" xfId="1" applyNumberFormat="1" applyFont="1" applyFill="1" applyBorder="1" applyAlignment="1">
      <alignment horizontal="center" vertical="center"/>
    </xf>
    <xf numFmtId="198" fontId="31" fillId="7" borderId="0" xfId="1" applyNumberFormat="1" applyFont="1" applyFill="1" applyAlignment="1" applyProtection="1">
      <alignment horizontal="center" vertical="center"/>
      <protection hidden="1"/>
    </xf>
    <xf numFmtId="200" fontId="23" fillId="2" borderId="0" xfId="1" applyNumberFormat="1" applyFont="1" applyFill="1" applyAlignment="1" applyProtection="1">
      <alignment horizontal="center" vertical="center"/>
      <protection hidden="1"/>
    </xf>
    <xf numFmtId="0" fontId="143" fillId="156" borderId="135" xfId="1" applyFont="1" applyFill="1" applyBorder="1" applyAlignment="1">
      <alignment horizontal="center" vertical="center"/>
    </xf>
    <xf numFmtId="0" fontId="143" fillId="156" borderId="52" xfId="1" applyFont="1" applyFill="1" applyBorder="1" applyAlignment="1">
      <alignment horizontal="center" vertical="center"/>
    </xf>
    <xf numFmtId="0" fontId="13" fillId="164" borderId="57" xfId="18" applyFont="1" applyFill="1" applyBorder="1" applyAlignment="1">
      <alignment horizontal="center" vertical="center"/>
    </xf>
    <xf numFmtId="0" fontId="6" fillId="164" borderId="52" xfId="1" applyFont="1" applyFill="1" applyBorder="1" applyAlignment="1">
      <alignment horizontal="center"/>
    </xf>
    <xf numFmtId="0" fontId="6" fillId="164" borderId="63" xfId="1" applyFont="1" applyFill="1" applyBorder="1" applyAlignment="1">
      <alignment horizontal="center"/>
    </xf>
    <xf numFmtId="0" fontId="91" fillId="53" borderId="0" xfId="47" applyFont="1" applyFill="1" applyAlignment="1">
      <alignment horizontal="center" vertical="center"/>
    </xf>
    <xf numFmtId="0" fontId="91" fillId="53" borderId="19" xfId="47" applyFont="1" applyFill="1" applyBorder="1" applyAlignment="1">
      <alignment horizontal="center" vertical="center"/>
    </xf>
    <xf numFmtId="0" fontId="276" fillId="7" borderId="0" xfId="10" applyFont="1" applyFill="1" applyAlignment="1" applyProtection="1">
      <alignment horizontal="center" vertical="center"/>
      <protection locked="0"/>
    </xf>
    <xf numFmtId="0" fontId="276" fillId="7" borderId="19" xfId="10" applyFont="1" applyFill="1" applyBorder="1" applyAlignment="1" applyProtection="1">
      <alignment horizontal="center" vertical="center"/>
      <protection locked="0"/>
    </xf>
    <xf numFmtId="0" fontId="10" fillId="5" borderId="0" xfId="1" applyFont="1" applyFill="1" applyAlignment="1">
      <alignment horizontal="left" vertical="center" wrapText="1"/>
    </xf>
    <xf numFmtId="0" fontId="10" fillId="5" borderId="19" xfId="1" applyFont="1" applyFill="1" applyBorder="1" applyAlignment="1">
      <alignment horizontal="left" vertical="center" wrapText="1"/>
    </xf>
    <xf numFmtId="0" fontId="69" fillId="166" borderId="7" xfId="47" applyFont="1" applyFill="1" applyBorder="1" applyAlignment="1">
      <alignment horizontal="center" vertical="center"/>
    </xf>
    <xf numFmtId="0" fontId="69" fillId="166" borderId="115" xfId="47" applyFont="1" applyFill="1" applyBorder="1" applyAlignment="1">
      <alignment horizontal="center" vertical="center"/>
    </xf>
    <xf numFmtId="0" fontId="21" fillId="5" borderId="39" xfId="1" applyFont="1" applyFill="1" applyBorder="1" applyAlignment="1" applyProtection="1">
      <alignment horizontal="center" vertical="center"/>
      <protection hidden="1"/>
    </xf>
    <xf numFmtId="0" fontId="32" fillId="5" borderId="39" xfId="1" applyFont="1" applyFill="1" applyBorder="1" applyAlignment="1" applyProtection="1">
      <alignment horizontal="center" vertical="center"/>
      <protection hidden="1"/>
    </xf>
    <xf numFmtId="0" fontId="32" fillId="5" borderId="38" xfId="1" applyFont="1" applyFill="1" applyBorder="1" applyAlignment="1" applyProtection="1">
      <alignment horizontal="center" vertical="center"/>
      <protection hidden="1"/>
    </xf>
    <xf numFmtId="0" fontId="104" fillId="167" borderId="57" xfId="18" applyFont="1" applyFill="1" applyBorder="1" applyAlignment="1">
      <alignment horizontal="center" vertical="center"/>
    </xf>
    <xf numFmtId="0" fontId="38" fillId="167" borderId="52" xfId="1" applyFont="1" applyFill="1" applyBorder="1" applyAlignment="1">
      <alignment horizontal="center"/>
    </xf>
    <xf numFmtId="0" fontId="38" fillId="167" borderId="63" xfId="1" applyFont="1" applyFill="1" applyBorder="1" applyAlignment="1">
      <alignment horizontal="center"/>
    </xf>
    <xf numFmtId="0" fontId="275" fillId="159" borderId="0" xfId="47" applyFont="1" applyFill="1" applyAlignment="1">
      <alignment horizontal="center" vertical="center"/>
    </xf>
    <xf numFmtId="0" fontId="275" fillId="159" borderId="19" xfId="47" applyFont="1" applyFill="1" applyBorder="1" applyAlignment="1">
      <alignment horizontal="center" vertical="center"/>
    </xf>
    <xf numFmtId="0" fontId="268" fillId="35" borderId="0" xfId="22" applyFont="1" applyFill="1" applyAlignment="1">
      <alignment horizontal="center" vertical="center"/>
    </xf>
    <xf numFmtId="0" fontId="269" fillId="21" borderId="0" xfId="47" applyFont="1" applyFill="1" applyAlignment="1">
      <alignment horizontal="center" vertical="center"/>
    </xf>
    <xf numFmtId="0" fontId="272" fillId="7" borderId="0" xfId="47" applyFont="1" applyFill="1" applyAlignment="1">
      <alignment horizontal="center" vertical="center"/>
    </xf>
    <xf numFmtId="0" fontId="104" fillId="158" borderId="57" xfId="18" applyFont="1" applyFill="1" applyBorder="1" applyAlignment="1">
      <alignment horizontal="center" vertical="center"/>
    </xf>
    <xf numFmtId="0" fontId="38" fillId="158" borderId="52" xfId="1" applyFont="1" applyFill="1" applyBorder="1" applyAlignment="1">
      <alignment horizontal="center"/>
    </xf>
    <xf numFmtId="0" fontId="38" fillId="158" borderId="63" xfId="1" applyFont="1" applyFill="1" applyBorder="1" applyAlignment="1">
      <alignment horizontal="center"/>
    </xf>
    <xf numFmtId="0" fontId="23" fillId="158" borderId="7" xfId="47" applyFont="1" applyFill="1" applyBorder="1" applyAlignment="1">
      <alignment horizontal="center" vertical="center"/>
    </xf>
    <xf numFmtId="0" fontId="23" fillId="158" borderId="115" xfId="47" applyFont="1" applyFill="1" applyBorder="1" applyAlignment="1">
      <alignment horizontal="center" vertical="center"/>
    </xf>
    <xf numFmtId="0" fontId="165" fillId="0" borderId="0" xfId="31" applyFont="1" applyBorder="1" applyAlignment="1">
      <alignment horizontal="left" vertical="center"/>
    </xf>
    <xf numFmtId="0" fontId="104" fillId="43" borderId="57" xfId="22" applyFont="1" applyFill="1" applyBorder="1" applyAlignment="1">
      <alignment horizontal="center" vertical="center"/>
    </xf>
    <xf numFmtId="0" fontId="104" fillId="43" borderId="136" xfId="22" applyFont="1" applyFill="1" applyBorder="1" applyAlignment="1">
      <alignment horizontal="center" vertical="center"/>
    </xf>
    <xf numFmtId="0" fontId="6" fillId="43" borderId="52" xfId="1" applyFont="1" applyFill="1" applyBorder="1" applyAlignment="1">
      <alignment horizontal="center" vertical="center" textRotation="90"/>
    </xf>
    <xf numFmtId="0" fontId="6" fillId="43" borderId="63" xfId="1" applyFont="1" applyFill="1" applyBorder="1" applyAlignment="1">
      <alignment horizontal="center" vertical="center" textRotation="90"/>
    </xf>
    <xf numFmtId="0" fontId="1" fillId="5" borderId="0" xfId="22" applyFont="1" applyFill="1" applyAlignment="1">
      <alignment horizontal="left" vertical="center" wrapText="1"/>
    </xf>
    <xf numFmtId="0" fontId="1" fillId="5" borderId="19" xfId="22" applyFont="1" applyFill="1" applyBorder="1" applyAlignment="1">
      <alignment horizontal="left" vertical="center" wrapText="1"/>
    </xf>
    <xf numFmtId="0" fontId="41" fillId="5" borderId="0" xfId="22" applyFill="1" applyAlignment="1">
      <alignment horizontal="left" vertical="top" wrapText="1"/>
    </xf>
    <xf numFmtId="0" fontId="41" fillId="5" borderId="19" xfId="22" applyFill="1" applyBorder="1" applyAlignment="1">
      <alignment horizontal="left" vertical="top" wrapText="1"/>
    </xf>
    <xf numFmtId="0" fontId="1" fillId="5" borderId="0" xfId="22" applyFont="1" applyFill="1" applyAlignment="1">
      <alignment horizontal="left" vertical="top" wrapText="1"/>
    </xf>
    <xf numFmtId="0" fontId="1" fillId="5" borderId="19" xfId="22" applyFont="1" applyFill="1" applyBorder="1" applyAlignment="1">
      <alignment horizontal="left" vertical="top" wrapText="1"/>
    </xf>
    <xf numFmtId="0" fontId="41" fillId="5" borderId="0" xfId="22" applyFill="1" applyAlignment="1">
      <alignment horizontal="center" vertical="top" wrapText="1"/>
    </xf>
    <xf numFmtId="0" fontId="41" fillId="5" borderId="19" xfId="22" applyFill="1" applyBorder="1" applyAlignment="1">
      <alignment horizontal="center" vertical="top" wrapText="1"/>
    </xf>
    <xf numFmtId="0" fontId="1" fillId="5" borderId="0" xfId="22" applyFont="1" applyFill="1" applyAlignment="1">
      <alignment horizontal="center" vertical="top" wrapText="1"/>
    </xf>
    <xf numFmtId="0" fontId="1" fillId="5" borderId="19" xfId="22" applyFont="1" applyFill="1" applyBorder="1" applyAlignment="1">
      <alignment horizontal="center" vertical="top" wrapText="1"/>
    </xf>
    <xf numFmtId="0" fontId="41" fillId="5" borderId="0" xfId="22" applyFill="1" applyAlignment="1">
      <alignment horizontal="left" vertical="center" wrapText="1"/>
    </xf>
    <xf numFmtId="0" fontId="41" fillId="5" borderId="19" xfId="22" applyFill="1" applyBorder="1" applyAlignment="1">
      <alignment horizontal="left" vertical="center" wrapText="1"/>
    </xf>
    <xf numFmtId="0" fontId="25" fillId="43" borderId="57" xfId="0" applyFont="1" applyFill="1" applyBorder="1" applyAlignment="1">
      <alignment horizontal="center" vertical="center"/>
    </xf>
    <xf numFmtId="0" fontId="25" fillId="43" borderId="136" xfId="0" applyFont="1" applyFill="1" applyBorder="1" applyAlignment="1">
      <alignment horizontal="center" vertical="center"/>
    </xf>
    <xf numFmtId="0" fontId="41" fillId="5" borderId="0" xfId="22" applyFill="1" applyAlignment="1">
      <alignment horizontal="left" wrapText="1"/>
    </xf>
    <xf numFmtId="0" fontId="41" fillId="5" borderId="19" xfId="22" applyFill="1" applyBorder="1" applyAlignment="1">
      <alignment horizontal="left" wrapText="1"/>
    </xf>
    <xf numFmtId="0" fontId="0" fillId="43" borderId="52" xfId="0" applyFill="1" applyBorder="1" applyAlignment="1">
      <alignment horizontal="center"/>
    </xf>
    <xf numFmtId="0" fontId="0" fillId="43" borderId="63" xfId="0" applyFill="1" applyBorder="1" applyAlignment="1">
      <alignment horizontal="center"/>
    </xf>
    <xf numFmtId="0" fontId="0" fillId="0" borderId="0" xfId="0" applyAlignment="1">
      <alignment horizontal="center" wrapText="1"/>
    </xf>
    <xf numFmtId="0" fontId="0" fillId="0" borderId="19" xfId="0" applyBorder="1" applyAlignment="1">
      <alignment horizontal="center" wrapText="1"/>
    </xf>
    <xf numFmtId="0" fontId="297" fillId="0" borderId="198" xfId="8" applyFont="1" applyBorder="1" applyAlignment="1">
      <alignment horizontal="left" vertical="center"/>
    </xf>
    <xf numFmtId="0" fontId="297" fillId="0" borderId="11" xfId="8" applyFont="1" applyBorder="1" applyAlignment="1">
      <alignment horizontal="left" vertical="center"/>
    </xf>
    <xf numFmtId="0" fontId="297" fillId="0" borderId="132" xfId="8" applyFont="1" applyBorder="1" applyAlignment="1">
      <alignment horizontal="left" vertical="center"/>
    </xf>
    <xf numFmtId="0" fontId="297" fillId="0" borderId="70" xfId="8" applyFont="1" applyBorder="1" applyAlignment="1">
      <alignment horizontal="left" vertical="center"/>
    </xf>
    <xf numFmtId="0" fontId="297" fillId="0" borderId="158" xfId="8" applyFont="1" applyBorder="1" applyAlignment="1">
      <alignment horizontal="left" vertical="center"/>
    </xf>
    <xf numFmtId="0" fontId="297" fillId="0" borderId="194" xfId="8" applyFont="1" applyBorder="1" applyAlignment="1">
      <alignment horizontal="left" vertical="center"/>
    </xf>
    <xf numFmtId="0" fontId="297" fillId="0" borderId="12" xfId="8" applyFont="1" applyBorder="1" applyAlignment="1">
      <alignment horizontal="left" vertical="center"/>
    </xf>
    <xf numFmtId="0" fontId="297" fillId="0" borderId="0" xfId="8" applyFont="1" applyBorder="1" applyAlignment="1">
      <alignment horizontal="left" vertical="center"/>
    </xf>
    <xf numFmtId="0" fontId="297" fillId="0" borderId="5" xfId="8" applyFont="1" applyBorder="1" applyAlignment="1">
      <alignment horizontal="left" vertical="center"/>
    </xf>
    <xf numFmtId="216" fontId="21" fillId="0" borderId="0" xfId="0" applyNumberFormat="1" applyFont="1" applyAlignment="1">
      <alignment horizontal="center" vertical="center"/>
    </xf>
    <xf numFmtId="0" fontId="299" fillId="43" borderId="0" xfId="0" applyFont="1" applyFill="1" applyAlignment="1">
      <alignment horizontal="center" vertical="center"/>
    </xf>
    <xf numFmtId="164" fontId="361" fillId="18" borderId="0" xfId="5" applyNumberFormat="1" applyFont="1" applyFill="1" applyAlignment="1">
      <alignment horizontal="center" vertical="center"/>
    </xf>
    <xf numFmtId="0" fontId="331" fillId="179" borderId="0" xfId="8" applyFont="1" applyFill="1" applyAlignment="1" applyProtection="1">
      <alignment horizontal="left" vertical="center"/>
      <protection hidden="1"/>
    </xf>
    <xf numFmtId="0" fontId="352" fillId="5" borderId="235" xfId="0" applyFont="1" applyFill="1" applyBorder="1" applyAlignment="1">
      <alignment horizontal="center" vertical="center"/>
    </xf>
    <xf numFmtId="0" fontId="352" fillId="5" borderId="158" xfId="0" applyFont="1" applyFill="1" applyBorder="1" applyAlignment="1">
      <alignment horizontal="center" vertical="center"/>
    </xf>
    <xf numFmtId="0" fontId="352" fillId="5" borderId="194" xfId="0" applyFont="1" applyFill="1" applyBorder="1" applyAlignment="1">
      <alignment horizontal="center" vertical="center"/>
    </xf>
    <xf numFmtId="0" fontId="349" fillId="2" borderId="0" xfId="1" applyFont="1" applyFill="1" applyAlignment="1">
      <alignment horizontal="left" vertical="center"/>
    </xf>
    <xf numFmtId="0" fontId="242" fillId="0" borderId="219" xfId="2" applyFont="1" applyBorder="1" applyAlignment="1">
      <alignment horizontal="center" vertical="center" wrapText="1"/>
    </xf>
    <xf numFmtId="0" fontId="242" fillId="0" borderId="0" xfId="2" applyFont="1" applyAlignment="1">
      <alignment horizontal="center" vertical="center" wrapText="1"/>
    </xf>
    <xf numFmtId="0" fontId="242" fillId="0" borderId="218" xfId="2" applyFont="1" applyBorder="1" applyAlignment="1">
      <alignment horizontal="center" vertical="center" wrapText="1"/>
    </xf>
    <xf numFmtId="0" fontId="242" fillId="0" borderId="217" xfId="2" applyFont="1" applyBorder="1" applyAlignment="1">
      <alignment horizontal="center" vertical="center" wrapText="1"/>
    </xf>
    <xf numFmtId="0" fontId="242" fillId="0" borderId="216" xfId="2" applyFont="1" applyBorder="1" applyAlignment="1">
      <alignment horizontal="center" vertical="center" wrapText="1"/>
    </xf>
    <xf numFmtId="0" fontId="242" fillId="0" borderId="215" xfId="2" applyFont="1" applyBorder="1" applyAlignment="1">
      <alignment horizontal="center" vertical="center" wrapText="1"/>
    </xf>
    <xf numFmtId="0" fontId="344" fillId="5" borderId="0" xfId="0" applyFont="1" applyFill="1" applyAlignment="1">
      <alignment horizontal="center" vertical="center" wrapText="1"/>
    </xf>
    <xf numFmtId="0" fontId="83" fillId="12" borderId="231" xfId="62" applyFont="1" applyFill="1" applyBorder="1" applyAlignment="1">
      <alignment horizontal="center" vertical="center"/>
    </xf>
    <xf numFmtId="0" fontId="83" fillId="12" borderId="230" xfId="62" applyFont="1" applyFill="1" applyBorder="1" applyAlignment="1">
      <alignment horizontal="center" vertical="center"/>
    </xf>
    <xf numFmtId="0" fontId="83" fillId="12" borderId="229" xfId="62" applyFont="1" applyFill="1" applyBorder="1" applyAlignment="1">
      <alignment horizontal="center" vertical="center"/>
    </xf>
    <xf numFmtId="0" fontId="302" fillId="56" borderId="222" xfId="26" applyFont="1" applyFill="1" applyBorder="1" applyAlignment="1" applyProtection="1">
      <alignment horizontal="center" vertical="center" wrapText="1"/>
    </xf>
    <xf numFmtId="0" fontId="302" fillId="56" borderId="221" xfId="26" applyFont="1" applyFill="1" applyBorder="1" applyAlignment="1" applyProtection="1">
      <alignment horizontal="center" vertical="center" wrapText="1"/>
    </xf>
    <xf numFmtId="0" fontId="302" fillId="56" borderId="220" xfId="26" applyFont="1" applyFill="1" applyBorder="1" applyAlignment="1" applyProtection="1">
      <alignment horizontal="center" vertical="center" wrapText="1"/>
    </xf>
    <xf numFmtId="0" fontId="302" fillId="56" borderId="219" xfId="26" applyFont="1" applyFill="1" applyBorder="1" applyAlignment="1" applyProtection="1">
      <alignment horizontal="center" vertical="center" wrapText="1"/>
    </xf>
    <xf numFmtId="0" fontId="302" fillId="56" borderId="0" xfId="26" applyFont="1" applyFill="1" applyBorder="1" applyAlignment="1" applyProtection="1">
      <alignment horizontal="center" vertical="center" wrapText="1"/>
    </xf>
    <xf numFmtId="0" fontId="302" fillId="56" borderId="218" xfId="26" applyFont="1" applyFill="1" applyBorder="1" applyAlignment="1" applyProtection="1">
      <alignment horizontal="center" vertical="center" wrapText="1"/>
    </xf>
    <xf numFmtId="0" fontId="377" fillId="39" borderId="0" xfId="1" applyFont="1" applyFill="1" applyAlignment="1">
      <alignment horizontal="center" vertical="center"/>
    </xf>
    <xf numFmtId="0" fontId="331" fillId="2" borderId="0" xfId="8" applyFont="1" applyFill="1" applyAlignment="1">
      <alignment horizontal="left" vertical="center"/>
    </xf>
    <xf numFmtId="0" fontId="2" fillId="46" borderId="0" xfId="2" applyFont="1" applyFill="1" applyAlignment="1">
      <alignment horizontal="right" vertical="center"/>
    </xf>
    <xf numFmtId="0" fontId="391" fillId="12" borderId="135" xfId="2" applyFont="1" applyFill="1" applyBorder="1" applyAlignment="1">
      <alignment horizontal="center" vertical="center"/>
    </xf>
    <xf numFmtId="0" fontId="391" fillId="12" borderId="57" xfId="2" applyFont="1" applyFill="1" applyBorder="1" applyAlignment="1">
      <alignment horizontal="center" vertical="center"/>
    </xf>
    <xf numFmtId="0" fontId="391" fillId="12" borderId="136" xfId="2" applyFont="1" applyFill="1" applyBorder="1" applyAlignment="1">
      <alignment horizontal="center" vertical="center"/>
    </xf>
    <xf numFmtId="0" fontId="391" fillId="12" borderId="52" xfId="2" applyFont="1" applyFill="1" applyBorder="1" applyAlignment="1">
      <alignment horizontal="center" vertical="center"/>
    </xf>
    <xf numFmtId="0" fontId="391" fillId="12" borderId="0" xfId="2" applyFont="1" applyFill="1" applyAlignment="1">
      <alignment horizontal="center" vertical="center"/>
    </xf>
    <xf numFmtId="0" fontId="391" fillId="12" borderId="19" xfId="2" applyFont="1" applyFill="1" applyBorder="1" applyAlignment="1">
      <alignment horizontal="center" vertical="center"/>
    </xf>
    <xf numFmtId="0" fontId="81" fillId="12" borderId="52" xfId="2" applyFont="1" applyFill="1" applyBorder="1" applyAlignment="1">
      <alignment horizontal="center" vertical="center" wrapText="1"/>
    </xf>
    <xf numFmtId="0" fontId="81" fillId="12" borderId="0" xfId="2" applyFont="1" applyFill="1" applyAlignment="1">
      <alignment horizontal="center" vertical="center" wrapText="1"/>
    </xf>
    <xf numFmtId="0" fontId="81" fillId="12" borderId="19" xfId="2" applyFont="1" applyFill="1" applyBorder="1" applyAlignment="1">
      <alignment horizontal="center" vertical="center" wrapText="1"/>
    </xf>
    <xf numFmtId="0" fontId="81" fillId="12" borderId="63" xfId="2" applyFont="1" applyFill="1" applyBorder="1" applyAlignment="1">
      <alignment horizontal="center" vertical="center" wrapText="1"/>
    </xf>
    <xf numFmtId="0" fontId="81" fillId="12" borderId="60" xfId="2" applyFont="1" applyFill="1" applyBorder="1" applyAlignment="1">
      <alignment horizontal="center" vertical="center" wrapText="1"/>
    </xf>
    <xf numFmtId="0" fontId="81" fillId="12" borderId="64" xfId="2" applyFont="1" applyFill="1" applyBorder="1" applyAlignment="1">
      <alignment horizontal="center" vertical="center" wrapText="1"/>
    </xf>
    <xf numFmtId="0" fontId="386" fillId="46" borderId="0" xfId="2" applyFont="1" applyFill="1" applyAlignment="1">
      <alignment horizontal="center" vertical="center"/>
    </xf>
    <xf numFmtId="0" fontId="8" fillId="8" borderId="25" xfId="1" applyFont="1" applyFill="1" applyBorder="1" applyAlignment="1" applyProtection="1">
      <alignment horizontal="left" vertical="center"/>
      <protection locked="0"/>
    </xf>
    <xf numFmtId="0" fontId="8" fillId="8" borderId="52" xfId="1" applyFont="1" applyFill="1" applyBorder="1" applyAlignment="1" applyProtection="1">
      <alignment horizontal="left" vertical="center"/>
      <protection hidden="1"/>
    </xf>
    <xf numFmtId="0" fontId="8" fillId="8" borderId="0" xfId="1" applyFont="1" applyFill="1" applyAlignment="1" applyProtection="1">
      <alignment horizontal="center" vertical="center"/>
      <protection locked="0"/>
    </xf>
    <xf numFmtId="0" fontId="8" fillId="8" borderId="0" xfId="1" applyFont="1" applyFill="1" applyAlignment="1" applyProtection="1">
      <alignment horizontal="right" vertical="center"/>
      <protection locked="0"/>
    </xf>
    <xf numFmtId="0" fontId="8" fillId="8" borderId="52" xfId="1" applyFont="1" applyFill="1" applyBorder="1" applyAlignment="1" applyProtection="1">
      <alignment horizontal="left" vertical="top"/>
      <protection locked="0"/>
    </xf>
    <xf numFmtId="1" fontId="8" fillId="251" borderId="418" xfId="1" applyNumberFormat="1" applyFont="1" applyFill="1" applyBorder="1" applyAlignment="1" applyProtection="1">
      <alignment horizontal="center" vertical="center"/>
      <protection locked="0"/>
    </xf>
    <xf numFmtId="0" fontId="8" fillId="8" borderId="57" xfId="1" applyFont="1" applyFill="1" applyBorder="1" applyAlignment="1" applyProtection="1">
      <alignment horizontal="right" vertical="center" wrapText="1"/>
      <protection hidden="1"/>
    </xf>
    <xf numFmtId="0" fontId="54" fillId="12" borderId="57" xfId="0" applyFont="1" applyFill="1" applyBorder="1" applyAlignment="1">
      <alignment horizontal="center" vertical="center"/>
    </xf>
    <xf numFmtId="0" fontId="33" fillId="8" borderId="57" xfId="0" applyFont="1" applyFill="1" applyBorder="1" applyAlignment="1">
      <alignment horizontal="right" vertical="center"/>
    </xf>
    <xf numFmtId="0" fontId="0" fillId="8" borderId="135" xfId="0" applyFill="1" applyBorder="1"/>
    <xf numFmtId="169" fontId="8" fillId="5" borderId="413" xfId="1" applyNumberFormat="1" applyFont="1" applyFill="1" applyBorder="1" applyAlignment="1" applyProtection="1">
      <alignment horizontal="right" vertical="center"/>
      <protection hidden="1"/>
    </xf>
    <xf numFmtId="0" fontId="35" fillId="8" borderId="64" xfId="1" applyFont="1" applyFill="1" applyBorder="1" applyAlignment="1" applyProtection="1">
      <alignment horizontal="center" vertical="center" wrapText="1"/>
      <protection hidden="1"/>
    </xf>
    <xf numFmtId="0" fontId="35" fillId="8" borderId="60" xfId="1" applyFont="1" applyFill="1" applyBorder="1" applyAlignment="1" applyProtection="1">
      <alignment horizontal="center" vertical="center" wrapText="1"/>
      <protection hidden="1"/>
    </xf>
    <xf numFmtId="0" fontId="35" fillId="8" borderId="63" xfId="1" applyFont="1" applyFill="1" applyBorder="1" applyAlignment="1" applyProtection="1">
      <alignment horizontal="center" vertical="center" wrapText="1"/>
      <protection hidden="1"/>
    </xf>
    <xf numFmtId="0" fontId="35" fillId="8" borderId="19" xfId="1" applyFont="1" applyFill="1" applyBorder="1" applyAlignment="1" applyProtection="1">
      <alignment horizontal="center" vertical="center" wrapText="1"/>
      <protection hidden="1"/>
    </xf>
    <xf numFmtId="0" fontId="35" fillId="8" borderId="52" xfId="1" applyFont="1" applyFill="1" applyBorder="1" applyAlignment="1" applyProtection="1">
      <alignment horizontal="center" vertical="center" wrapText="1"/>
      <protection hidden="1"/>
    </xf>
    <xf numFmtId="0" fontId="16" fillId="7" borderId="413" xfId="9" applyFont="1" applyFill="1" applyBorder="1" applyAlignment="1">
      <alignment horizontal="center" vertical="center"/>
    </xf>
    <xf numFmtId="0" fontId="0" fillId="5" borderId="124" xfId="0" applyFill="1" applyBorder="1"/>
    <xf numFmtId="0" fontId="35" fillId="8" borderId="136" xfId="1" applyFont="1" applyFill="1" applyBorder="1" applyAlignment="1" applyProtection="1">
      <alignment horizontal="center" vertical="center" wrapText="1"/>
      <protection hidden="1"/>
    </xf>
    <xf numFmtId="0" fontId="35" fillId="8" borderId="57" xfId="1" applyFont="1" applyFill="1" applyBorder="1" applyAlignment="1" applyProtection="1">
      <alignment horizontal="center" vertical="center" wrapText="1"/>
      <protection hidden="1"/>
    </xf>
    <xf numFmtId="0" fontId="35" fillId="8" borderId="135" xfId="1" applyFont="1" applyFill="1" applyBorder="1" applyAlignment="1" applyProtection="1">
      <alignment horizontal="center" vertical="center" wrapText="1"/>
      <protection hidden="1"/>
    </xf>
    <xf numFmtId="0" fontId="8" fillId="8" borderId="13" xfId="1" applyFont="1" applyFill="1" applyBorder="1" applyAlignment="1" applyProtection="1">
      <alignment vertical="center"/>
      <protection hidden="1"/>
    </xf>
    <xf numFmtId="0" fontId="8" fillId="8" borderId="119" xfId="1" applyFont="1" applyFill="1" applyBorder="1" applyAlignment="1" applyProtection="1">
      <alignment vertical="center"/>
      <protection hidden="1"/>
    </xf>
    <xf numFmtId="0" fontId="23" fillId="51" borderId="1" xfId="1" applyFont="1" applyFill="1" applyBorder="1" applyAlignment="1" applyProtection="1">
      <alignment vertical="center"/>
      <protection hidden="1"/>
    </xf>
    <xf numFmtId="0" fontId="23" fillId="51" borderId="2" xfId="1" applyFont="1" applyFill="1" applyBorder="1" applyAlignment="1" applyProtection="1">
      <alignment vertical="center"/>
      <protection hidden="1"/>
    </xf>
    <xf numFmtId="0" fontId="23" fillId="51" borderId="3" xfId="1" applyFont="1" applyFill="1" applyBorder="1" applyAlignment="1" applyProtection="1">
      <alignment vertical="center"/>
      <protection hidden="1"/>
    </xf>
    <xf numFmtId="0" fontId="23" fillId="51" borderId="1" xfId="1" applyFont="1" applyFill="1" applyBorder="1" applyAlignment="1" applyProtection="1">
      <alignment horizontal="center" vertical="center"/>
      <protection hidden="1"/>
    </xf>
    <xf numFmtId="0" fontId="23" fillId="51" borderId="2" xfId="1" applyFont="1" applyFill="1" applyBorder="1" applyAlignment="1" applyProtection="1">
      <alignment horizontal="center" vertical="center"/>
      <protection hidden="1"/>
    </xf>
    <xf numFmtId="0" fontId="23" fillId="51" borderId="3" xfId="1" applyFont="1" applyFill="1" applyBorder="1" applyAlignment="1" applyProtection="1">
      <alignment horizontal="center" vertical="center"/>
      <protection hidden="1"/>
    </xf>
    <xf numFmtId="0" fontId="130" fillId="252" borderId="0" xfId="0" applyFont="1" applyFill="1" applyAlignment="1">
      <alignment horizontal="center" vertical="top" textRotation="90"/>
    </xf>
    <xf numFmtId="0" fontId="23" fillId="46" borderId="0" xfId="1" applyFont="1" applyFill="1" applyAlignment="1">
      <alignment horizontal="left" vertical="center"/>
    </xf>
    <xf numFmtId="0" fontId="21" fillId="46" borderId="0" xfId="7" applyFont="1" applyFill="1" applyAlignment="1">
      <alignment horizontal="center" vertical="center"/>
    </xf>
    <xf numFmtId="0" fontId="6" fillId="51" borderId="9" xfId="2" applyFont="1" applyFill="1" applyBorder="1" applyAlignment="1">
      <alignment horizontal="center" vertical="center"/>
    </xf>
    <xf numFmtId="0" fontId="255" fillId="163" borderId="0" xfId="1" applyFont="1" applyFill="1" applyAlignment="1" applyProtection="1">
      <alignment horizontal="left" vertical="center"/>
      <protection locked="0"/>
    </xf>
    <xf numFmtId="0" fontId="2" fillId="51" borderId="0" xfId="1" applyFont="1" applyFill="1" applyAlignment="1" applyProtection="1">
      <alignment horizontal="center" vertical="center"/>
      <protection locked="0"/>
    </xf>
    <xf numFmtId="1" fontId="8" fillId="236" borderId="4" xfId="1" applyNumberFormat="1" applyFont="1" applyFill="1" applyBorder="1" applyAlignment="1" applyProtection="1">
      <alignment horizontal="center" vertical="center"/>
      <protection locked="0"/>
    </xf>
    <xf numFmtId="0" fontId="531" fillId="5" borderId="9" xfId="1" applyFont="1" applyFill="1" applyBorder="1" applyAlignment="1" applyProtection="1">
      <alignment horizontal="left" vertical="center"/>
      <protection locked="0"/>
    </xf>
    <xf numFmtId="0" fontId="8" fillId="243" borderId="4" xfId="1" applyFont="1" applyFill="1" applyBorder="1" applyAlignment="1" applyProtection="1">
      <alignment horizontal="center" vertical="center"/>
      <protection locked="0"/>
    </xf>
    <xf numFmtId="0" fontId="8" fillId="243" borderId="419" xfId="1" applyFont="1" applyFill="1" applyBorder="1" applyAlignment="1" applyProtection="1">
      <alignment horizontal="center" vertical="center"/>
      <protection locked="0"/>
    </xf>
    <xf numFmtId="0" fontId="225" fillId="5" borderId="0" xfId="1" applyFont="1" applyFill="1" applyAlignment="1" applyProtection="1">
      <alignment horizontal="left" vertical="center"/>
      <protection locked="0"/>
    </xf>
    <xf numFmtId="0" fontId="536" fillId="242" borderId="4" xfId="7" applyFont="1" applyFill="1" applyBorder="1" applyAlignment="1">
      <alignment horizontal="center" vertical="center"/>
    </xf>
    <xf numFmtId="0" fontId="5" fillId="233" borderId="9" xfId="7" applyFont="1" applyFill="1" applyBorder="1" applyAlignment="1">
      <alignment horizontal="center" vertical="center"/>
    </xf>
    <xf numFmtId="0" fontId="23" fillId="51" borderId="4" xfId="1" applyFont="1" applyFill="1" applyBorder="1" applyAlignment="1" applyProtection="1">
      <alignment horizontal="left" vertical="center"/>
      <protection hidden="1"/>
    </xf>
    <xf numFmtId="0" fontId="23" fillId="51" borderId="4" xfId="1" applyFont="1" applyFill="1" applyBorder="1" applyAlignment="1">
      <alignment vertical="center" wrapText="1"/>
    </xf>
    <xf numFmtId="0" fontId="23" fillId="51" borderId="0" xfId="1" applyFont="1" applyFill="1" applyAlignment="1">
      <alignment vertical="center" wrapText="1"/>
    </xf>
    <xf numFmtId="0" fontId="23" fillId="51" borderId="144" xfId="1" applyFont="1" applyFill="1" applyBorder="1" applyAlignment="1" applyProtection="1">
      <alignment horizontal="left" vertical="center"/>
      <protection hidden="1"/>
    </xf>
    <xf numFmtId="0" fontId="23" fillId="51" borderId="9" xfId="1" applyFont="1" applyFill="1" applyBorder="1" applyAlignment="1">
      <alignment vertical="center" wrapText="1"/>
    </xf>
    <xf numFmtId="0" fontId="69" fillId="51" borderId="4" xfId="1" applyFont="1" applyFill="1" applyBorder="1" applyAlignment="1" applyProtection="1">
      <alignment horizontal="right" vertical="center"/>
      <protection hidden="1"/>
    </xf>
    <xf numFmtId="0" fontId="23" fillId="51" borderId="0" xfId="1" applyFont="1" applyFill="1" applyAlignment="1" applyProtection="1">
      <alignment horizontal="right" vertical="center"/>
      <protection hidden="1"/>
    </xf>
    <xf numFmtId="0" fontId="69" fillId="51" borderId="0" xfId="1" applyFont="1" applyFill="1" applyAlignment="1" applyProtection="1">
      <alignment vertical="center"/>
      <protection hidden="1"/>
    </xf>
    <xf numFmtId="0" fontId="23" fillId="51" borderId="4" xfId="1" applyFont="1" applyFill="1" applyBorder="1" applyAlignment="1">
      <alignment vertical="center"/>
    </xf>
    <xf numFmtId="0" fontId="23" fillId="51" borderId="0" xfId="1" applyFont="1" applyFill="1" applyAlignment="1">
      <alignment vertical="center"/>
    </xf>
    <xf numFmtId="0" fontId="23" fillId="51" borderId="9" xfId="1" applyFont="1" applyFill="1" applyBorder="1" applyAlignment="1">
      <alignment vertical="center"/>
    </xf>
    <xf numFmtId="0" fontId="23" fillId="51" borderId="4" xfId="1" applyFont="1" applyFill="1" applyBorder="1" applyAlignment="1">
      <alignment horizontal="center" vertical="center"/>
    </xf>
    <xf numFmtId="0" fontId="23" fillId="51" borderId="0" xfId="1" applyFont="1" applyFill="1" applyAlignment="1">
      <alignment horizontal="center" vertical="center"/>
    </xf>
    <xf numFmtId="0" fontId="23" fillId="51" borderId="9" xfId="1" applyFont="1" applyFill="1" applyBorder="1" applyAlignment="1">
      <alignment horizontal="center" vertical="center"/>
    </xf>
    <xf numFmtId="0" fontId="57" fillId="2" borderId="9" xfId="1" applyFont="1" applyFill="1" applyBorder="1" applyAlignment="1">
      <alignment horizontal="center" vertical="center"/>
    </xf>
    <xf numFmtId="0" fontId="3" fillId="51" borderId="9" xfId="6" applyFont="1" applyFill="1" applyBorder="1" applyAlignment="1">
      <alignment horizontal="center" vertical="center"/>
    </xf>
    <xf numFmtId="0" fontId="58" fillId="51" borderId="129" xfId="18" applyFont="1" applyFill="1" applyBorder="1" applyAlignment="1">
      <alignment horizontal="center" vertical="center"/>
    </xf>
    <xf numFmtId="0" fontId="58" fillId="46" borderId="129" xfId="18" applyFont="1" applyFill="1" applyBorder="1" applyAlignment="1">
      <alignment horizontal="center" vertical="center"/>
    </xf>
    <xf numFmtId="0" fontId="58" fillId="46" borderId="420" xfId="18" applyFont="1" applyFill="1" applyBorder="1" applyAlignment="1">
      <alignment horizontal="center" vertical="center"/>
    </xf>
    <xf numFmtId="0" fontId="5" fillId="34" borderId="406" xfId="7" applyFont="1" applyFill="1" applyBorder="1" applyAlignment="1">
      <alignment horizontal="center" vertical="center"/>
    </xf>
    <xf numFmtId="0" fontId="5" fillId="201" borderId="128" xfId="7" applyFont="1" applyFill="1" applyBorder="1" applyAlignment="1">
      <alignment horizontal="center" vertical="center"/>
    </xf>
    <xf numFmtId="0" fontId="5" fillId="201" borderId="421" xfId="7" applyFont="1" applyFill="1" applyBorder="1" applyAlignment="1">
      <alignment horizontal="center" vertical="center"/>
    </xf>
    <xf numFmtId="0" fontId="0" fillId="5" borderId="130" xfId="20" applyFont="1" applyFill="1" applyBorder="1" applyAlignment="1">
      <alignment horizontal="left" vertical="center"/>
    </xf>
    <xf numFmtId="0" fontId="21" fillId="5" borderId="51" xfId="7" applyFont="1" applyFill="1" applyBorder="1" applyAlignment="1">
      <alignment horizontal="left" vertical="center"/>
    </xf>
    <xf numFmtId="0" fontId="0" fillId="5" borderId="51" xfId="0" applyFill="1" applyBorder="1" applyAlignment="1">
      <alignment horizontal="left" vertical="center"/>
    </xf>
    <xf numFmtId="0" fontId="254" fillId="5" borderId="51" xfId="0" applyFont="1" applyFill="1" applyBorder="1" applyAlignment="1">
      <alignment horizontal="left" vertical="center"/>
    </xf>
    <xf numFmtId="0" fontId="35" fillId="5" borderId="130" xfId="1" applyFont="1" applyFill="1" applyBorder="1" applyAlignment="1">
      <alignment vertical="top"/>
    </xf>
    <xf numFmtId="0" fontId="35" fillId="5" borderId="51" xfId="1" applyFont="1" applyFill="1" applyBorder="1" applyAlignment="1">
      <alignment vertical="top"/>
    </xf>
    <xf numFmtId="0" fontId="35" fillId="5" borderId="422" xfId="1" applyFont="1" applyFill="1" applyBorder="1" applyAlignment="1">
      <alignment vertical="top"/>
    </xf>
    <xf numFmtId="0" fontId="35" fillId="5" borderId="130" xfId="1" applyFont="1" applyFill="1" applyBorder="1" applyAlignment="1">
      <alignment horizontal="center" vertical="top"/>
    </xf>
    <xf numFmtId="0" fontId="35" fillId="5" borderId="422" xfId="1" applyFont="1" applyFill="1" applyBorder="1" applyAlignment="1">
      <alignment horizontal="center" vertical="top"/>
    </xf>
    <xf numFmtId="0" fontId="22" fillId="203" borderId="4" xfId="0" applyFont="1" applyFill="1" applyBorder="1" applyAlignment="1">
      <alignment horizontal="center"/>
    </xf>
    <xf numFmtId="0" fontId="10" fillId="5" borderId="0" xfId="7" applyFont="1" applyFill="1" applyAlignment="1">
      <alignment horizontal="right" vertical="center"/>
    </xf>
    <xf numFmtId="0" fontId="258" fillId="5" borderId="0" xfId="0" applyFont="1" applyFill="1" applyAlignment="1">
      <alignment horizontal="left" vertical="center"/>
    </xf>
    <xf numFmtId="0" fontId="35" fillId="5" borderId="4" xfId="1" applyFont="1" applyFill="1" applyBorder="1" applyAlignment="1">
      <alignment vertical="top"/>
    </xf>
    <xf numFmtId="0" fontId="35" fillId="5" borderId="0" xfId="1" applyFont="1" applyFill="1" applyAlignment="1">
      <alignment vertical="top"/>
    </xf>
    <xf numFmtId="0" fontId="35" fillId="5" borderId="9" xfId="1" applyFont="1" applyFill="1" applyBorder="1" applyAlignment="1">
      <alignment vertical="top"/>
    </xf>
    <xf numFmtId="0" fontId="35" fillId="5" borderId="4" xfId="1" applyFont="1" applyFill="1" applyBorder="1" applyAlignment="1">
      <alignment horizontal="center" vertical="top"/>
    </xf>
    <xf numFmtId="0" fontId="35" fillId="5" borderId="9" xfId="1" applyFont="1" applyFill="1" applyBorder="1" applyAlignment="1">
      <alignment horizontal="center" vertical="top"/>
    </xf>
    <xf numFmtId="0" fontId="35" fillId="5" borderId="423" xfId="1" applyFont="1" applyFill="1" applyBorder="1" applyAlignment="1">
      <alignment vertical="top"/>
    </xf>
    <xf numFmtId="0" fontId="35" fillId="5" borderId="369" xfId="1" applyFont="1" applyFill="1" applyBorder="1" applyAlignment="1">
      <alignment vertical="top"/>
    </xf>
    <xf numFmtId="0" fontId="35" fillId="5" borderId="424" xfId="1" applyFont="1" applyFill="1" applyBorder="1" applyAlignment="1">
      <alignment vertical="top"/>
    </xf>
    <xf numFmtId="0" fontId="35" fillId="5" borderId="423" xfId="1" applyFont="1" applyFill="1" applyBorder="1" applyAlignment="1">
      <alignment horizontal="center" vertical="top"/>
    </xf>
    <xf numFmtId="0" fontId="35" fillId="5" borderId="424" xfId="1" applyFont="1" applyFill="1" applyBorder="1" applyAlignment="1">
      <alignment horizontal="center" vertical="top"/>
    </xf>
    <xf numFmtId="0" fontId="0" fillId="5" borderId="4" xfId="0" applyFill="1" applyBorder="1" applyAlignment="1">
      <alignment horizontal="left" vertical="center"/>
    </xf>
    <xf numFmtId="0" fontId="41" fillId="5" borderId="0" xfId="20" applyFont="1" applyFill="1" applyAlignment="1">
      <alignment horizontal="right" vertical="center"/>
    </xf>
    <xf numFmtId="0" fontId="30" fillId="5" borderId="4" xfId="20" applyFont="1" applyFill="1" applyBorder="1" applyAlignment="1">
      <alignment vertical="center"/>
    </xf>
    <xf numFmtId="0" fontId="30" fillId="7" borderId="9" xfId="1" applyFont="1" applyFill="1" applyBorder="1" applyAlignment="1">
      <alignment horizontal="center" vertical="center"/>
    </xf>
    <xf numFmtId="0" fontId="12" fillId="46" borderId="4" xfId="1" applyFont="1" applyFill="1" applyBorder="1" applyAlignment="1">
      <alignment vertical="center"/>
    </xf>
    <xf numFmtId="0" fontId="13" fillId="46" borderId="9" xfId="1" applyFont="1" applyFill="1" applyBorder="1" applyAlignment="1">
      <alignment vertical="center"/>
    </xf>
    <xf numFmtId="0" fontId="23" fillId="5" borderId="4" xfId="20" applyFont="1" applyFill="1" applyBorder="1" applyAlignment="1">
      <alignment vertical="center"/>
    </xf>
    <xf numFmtId="0" fontId="24" fillId="5" borderId="0" xfId="3" applyFont="1" applyFill="1" applyAlignment="1">
      <alignment vertical="center" wrapText="1"/>
    </xf>
    <xf numFmtId="0" fontId="24" fillId="5" borderId="9" xfId="3" applyFont="1" applyFill="1" applyBorder="1" applyAlignment="1">
      <alignment vertical="center" wrapText="1"/>
    </xf>
    <xf numFmtId="0" fontId="24" fillId="5" borderId="9" xfId="3" applyFont="1" applyFill="1" applyBorder="1" applyAlignment="1">
      <alignment horizontal="center" vertical="center" wrapText="1"/>
    </xf>
    <xf numFmtId="1" fontId="71" fillId="37" borderId="4" xfId="1" applyNumberFormat="1" applyFont="1" applyFill="1" applyBorder="1" applyAlignment="1" applyProtection="1">
      <alignment horizontal="center" vertical="center" wrapText="1"/>
      <protection hidden="1"/>
    </xf>
    <xf numFmtId="0" fontId="38" fillId="5" borderId="4" xfId="20" applyFont="1" applyFill="1" applyBorder="1" applyAlignment="1">
      <alignment horizontal="left" vertical="center"/>
    </xf>
    <xf numFmtId="0" fontId="21" fillId="8" borderId="4" xfId="3" applyFont="1" applyFill="1" applyBorder="1" applyAlignment="1">
      <alignment horizontal="right" vertical="center"/>
    </xf>
    <xf numFmtId="0" fontId="70" fillId="46" borderId="14" xfId="7" applyFont="1" applyFill="1" applyBorder="1" applyAlignment="1">
      <alignment horizontal="center" vertical="center" wrapText="1"/>
    </xf>
    <xf numFmtId="0" fontId="476" fillId="12" borderId="14" xfId="1" applyFont="1" applyFill="1" applyBorder="1" applyAlignment="1" applyProtection="1">
      <alignment horizontal="center" vertical="center" wrapText="1"/>
      <protection hidden="1"/>
    </xf>
    <xf numFmtId="0" fontId="21" fillId="21" borderId="13" xfId="0" applyFont="1" applyFill="1" applyBorder="1" applyAlignment="1">
      <alignment vertical="center" wrapText="1"/>
    </xf>
    <xf numFmtId="0" fontId="69" fillId="51" borderId="365" xfId="0" applyFont="1" applyFill="1" applyBorder="1" applyAlignment="1">
      <alignment horizontal="center" vertical="center"/>
    </xf>
    <xf numFmtId="0" fontId="21" fillId="21" borderId="13" xfId="0" applyFont="1" applyFill="1" applyBorder="1" applyAlignment="1">
      <alignment horizontal="right" vertical="center" wrapText="1"/>
    </xf>
    <xf numFmtId="0" fontId="21" fillId="2" borderId="57" xfId="6" applyFont="1" applyFill="1" applyBorder="1" applyAlignment="1">
      <alignment horizontal="center" vertical="center"/>
    </xf>
    <xf numFmtId="0" fontId="2" fillId="238" borderId="63" xfId="3" applyFont="1" applyFill="1" applyBorder="1" applyAlignment="1">
      <alignment horizontal="center" vertical="center"/>
    </xf>
    <xf numFmtId="0" fontId="69" fillId="46" borderId="0" xfId="1" applyFont="1" applyFill="1" applyAlignment="1">
      <alignment horizontal="left" vertical="center"/>
    </xf>
    <xf numFmtId="0" fontId="2" fillId="238" borderId="52" xfId="3" applyFont="1" applyFill="1" applyBorder="1" applyAlignment="1">
      <alignment horizontal="center" vertical="center"/>
    </xf>
    <xf numFmtId="0" fontId="69" fillId="46" borderId="0" xfId="1" applyFont="1" applyFill="1" applyAlignment="1">
      <alignment horizontal="center" vertical="center"/>
    </xf>
    <xf numFmtId="169" fontId="8" fillId="5" borderId="115" xfId="1" applyNumberFormat="1" applyFont="1" applyFill="1" applyBorder="1" applyAlignment="1" applyProtection="1">
      <alignment horizontal="right" vertical="center"/>
      <protection hidden="1"/>
    </xf>
    <xf numFmtId="0" fontId="5" fillId="5" borderId="7" xfId="1" applyFont="1" applyFill="1" applyBorder="1" applyAlignment="1" applyProtection="1">
      <alignment horizontal="left" vertical="center"/>
      <protection locked="0"/>
    </xf>
    <xf numFmtId="0" fontId="16" fillId="7" borderId="115" xfId="9" applyFont="1" applyFill="1" applyBorder="1" applyAlignment="1">
      <alignment horizontal="center" vertical="center"/>
    </xf>
    <xf numFmtId="0" fontId="21" fillId="2" borderId="7" xfId="2" applyFont="1" applyFill="1" applyBorder="1" applyAlignment="1">
      <alignment horizontal="right" vertical="center"/>
    </xf>
    <xf numFmtId="0" fontId="8" fillId="8" borderId="52" xfId="1" applyFont="1" applyFill="1" applyBorder="1" applyAlignment="1" applyProtection="1">
      <alignment vertical="center"/>
      <protection hidden="1"/>
    </xf>
    <xf numFmtId="0" fontId="3" fillId="51" borderId="3" xfId="6" applyFont="1" applyFill="1" applyBorder="1" applyAlignment="1">
      <alignment horizontal="center" vertical="center"/>
    </xf>
    <xf numFmtId="0" fontId="386" fillId="51" borderId="4" xfId="1" applyFont="1" applyFill="1" applyBorder="1" applyAlignment="1">
      <alignment horizontal="center" vertical="center"/>
    </xf>
    <xf numFmtId="0" fontId="49" fillId="5" borderId="425" xfId="14" applyFont="1" applyFill="1" applyBorder="1" applyAlignment="1">
      <alignment horizontal="left" vertical="center"/>
    </xf>
    <xf numFmtId="0" fontId="51" fillId="5" borderId="17" xfId="1" applyFont="1" applyFill="1" applyBorder="1" applyAlignment="1" applyProtection="1">
      <alignment vertical="center"/>
      <protection hidden="1"/>
    </xf>
    <xf numFmtId="0" fontId="51" fillId="5" borderId="42" xfId="1" applyFont="1" applyFill="1" applyBorder="1" applyAlignment="1" applyProtection="1">
      <alignment vertical="center"/>
      <protection hidden="1"/>
    </xf>
    <xf numFmtId="0" fontId="44" fillId="21" borderId="17" xfId="1" applyFont="1" applyFill="1" applyBorder="1" applyAlignment="1" applyProtection="1">
      <alignment horizontal="center" vertical="center"/>
      <protection hidden="1"/>
    </xf>
    <xf numFmtId="0" fontId="32" fillId="5" borderId="124" xfId="14" applyFont="1" applyFill="1" applyBorder="1" applyAlignment="1">
      <alignment horizontal="center" vertical="center"/>
    </xf>
    <xf numFmtId="0" fontId="56" fillId="7" borderId="41" xfId="1" applyFont="1" applyFill="1" applyBorder="1" applyAlignment="1" applyProtection="1">
      <alignment vertical="center" wrapText="1"/>
      <protection hidden="1"/>
    </xf>
    <xf numFmtId="0" fontId="8" fillId="32" borderId="39" xfId="1" applyFont="1" applyFill="1" applyBorder="1" applyAlignment="1">
      <alignment vertical="center" wrapText="1"/>
    </xf>
    <xf numFmtId="0" fontId="8" fillId="32" borderId="39" xfId="1" applyFont="1" applyFill="1" applyBorder="1" applyAlignment="1" applyProtection="1">
      <alignment vertical="center" wrapText="1"/>
      <protection locked="0"/>
    </xf>
    <xf numFmtId="0" fontId="56" fillId="7" borderId="41" xfId="1" applyFont="1" applyFill="1" applyBorder="1" applyAlignment="1" applyProtection="1">
      <alignment horizontal="center" vertical="center" wrapText="1"/>
      <protection hidden="1"/>
    </xf>
    <xf numFmtId="0" fontId="32" fillId="5" borderId="129" xfId="1" applyFont="1" applyFill="1" applyBorder="1" applyAlignment="1">
      <alignment horizontal="center"/>
    </xf>
    <xf numFmtId="0" fontId="56" fillId="7" borderId="47" xfId="1" applyFont="1" applyFill="1" applyBorder="1" applyAlignment="1" applyProtection="1">
      <alignment vertical="center" wrapText="1"/>
      <protection hidden="1"/>
    </xf>
    <xf numFmtId="0" fontId="8" fillId="32" borderId="45" xfId="1" applyFont="1" applyFill="1" applyBorder="1" applyAlignment="1">
      <alignment vertical="center" wrapText="1"/>
    </xf>
    <xf numFmtId="0" fontId="8" fillId="32" borderId="45" xfId="1" applyFont="1" applyFill="1" applyBorder="1" applyAlignment="1" applyProtection="1">
      <alignment vertical="center" wrapText="1"/>
      <protection locked="0"/>
    </xf>
    <xf numFmtId="0" fontId="56" fillId="7" borderId="47" xfId="1" applyFont="1" applyFill="1" applyBorder="1" applyAlignment="1" applyProtection="1">
      <alignment horizontal="center" vertical="center" wrapText="1"/>
      <protection hidden="1"/>
    </xf>
    <xf numFmtId="0" fontId="5" fillId="201" borderId="426" xfId="7" applyFont="1" applyFill="1" applyBorder="1" applyAlignment="1">
      <alignment horizontal="center" vertical="center"/>
    </xf>
    <xf numFmtId="0" fontId="19" fillId="5" borderId="4" xfId="20" applyFont="1" applyFill="1" applyBorder="1" applyAlignment="1">
      <alignment horizontal="right" vertical="center"/>
    </xf>
    <xf numFmtId="0" fontId="67" fillId="8" borderId="4" xfId="3" applyFont="1" applyFill="1" applyBorder="1" applyAlignment="1">
      <alignment vertical="center"/>
    </xf>
    <xf numFmtId="0" fontId="70" fillId="46" borderId="136" xfId="7" applyFont="1" applyFill="1" applyBorder="1" applyAlignment="1">
      <alignment horizontal="center" vertical="center" wrapText="1"/>
    </xf>
    <xf numFmtId="0" fontId="16" fillId="51" borderId="57" xfId="1" applyFont="1" applyFill="1" applyBorder="1" applyAlignment="1">
      <alignment horizontal="right" vertical="center"/>
    </xf>
    <xf numFmtId="0" fontId="13" fillId="51" borderId="14" xfId="1" applyFont="1" applyFill="1" applyBorder="1" applyAlignment="1">
      <alignment vertical="center"/>
    </xf>
    <xf numFmtId="0" fontId="69" fillId="51" borderId="13" xfId="0" applyFont="1" applyFill="1" applyBorder="1" applyAlignment="1">
      <alignment horizontal="center" vertical="center"/>
    </xf>
    <xf numFmtId="0" fontId="13" fillId="46" borderId="234" xfId="1" applyFont="1" applyFill="1" applyBorder="1" applyAlignment="1">
      <alignment horizontal="right" vertical="center"/>
    </xf>
    <xf numFmtId="0" fontId="0" fillId="12" borderId="0" xfId="0" applyFill="1"/>
    <xf numFmtId="0" fontId="28" fillId="12" borderId="0" xfId="0" applyFont="1" applyFill="1"/>
    <xf numFmtId="188" fontId="280" fillId="5" borderId="0" xfId="1" applyNumberFormat="1" applyFont="1" applyFill="1" applyAlignment="1" applyProtection="1">
      <alignment horizontal="center" vertical="center"/>
      <protection hidden="1"/>
    </xf>
    <xf numFmtId="0" fontId="69" fillId="46" borderId="0" xfId="1" applyFont="1" applyFill="1" applyAlignment="1">
      <alignment vertical="center"/>
    </xf>
    <xf numFmtId="0" fontId="75" fillId="44" borderId="0" xfId="18" applyFont="1" applyFill="1" applyAlignment="1">
      <alignment horizontal="center" vertical="center"/>
    </xf>
    <xf numFmtId="0" fontId="75" fillId="42" borderId="0" xfId="18" applyFont="1" applyFill="1" applyAlignment="1">
      <alignment horizontal="center" vertical="center"/>
    </xf>
    <xf numFmtId="0" fontId="38" fillId="5" borderId="0" xfId="2" applyFont="1" applyFill="1" applyAlignment="1">
      <alignment horizontal="center" vertical="center"/>
    </xf>
    <xf numFmtId="0" fontId="3" fillId="6" borderId="1" xfId="6" applyFont="1" applyFill="1" applyBorder="1" applyAlignment="1">
      <alignment horizontal="center" vertical="center"/>
    </xf>
    <xf numFmtId="0" fontId="3" fillId="6" borderId="2" xfId="1" applyFont="1" applyFill="1" applyBorder="1" applyAlignment="1">
      <alignment horizontal="center" vertical="center"/>
    </xf>
    <xf numFmtId="0" fontId="3" fillId="6" borderId="2" xfId="7" applyFont="1" applyFill="1" applyBorder="1" applyAlignment="1">
      <alignment horizontal="left" vertical="center"/>
    </xf>
    <xf numFmtId="0" fontId="69" fillId="6" borderId="3" xfId="1" applyFont="1" applyFill="1" applyBorder="1" applyAlignment="1" applyProtection="1">
      <alignment horizontal="left" vertical="center"/>
      <protection hidden="1"/>
    </xf>
    <xf numFmtId="0" fontId="6" fillId="239" borderId="4" xfId="2" applyFont="1" applyFill="1" applyBorder="1" applyAlignment="1">
      <alignment horizontal="center" vertical="center"/>
    </xf>
    <xf numFmtId="0" fontId="6" fillId="239" borderId="9" xfId="2" applyFont="1" applyFill="1" applyBorder="1" applyAlignment="1">
      <alignment horizontal="center" vertical="center"/>
    </xf>
    <xf numFmtId="0" fontId="225" fillId="163" borderId="0" xfId="1" applyFont="1" applyFill="1" applyAlignment="1" applyProtection="1">
      <alignment horizontal="left" vertical="center"/>
      <protection locked="0"/>
    </xf>
    <xf numFmtId="0" fontId="2" fillId="3" borderId="0" xfId="1" applyFont="1" applyFill="1" applyAlignment="1" applyProtection="1">
      <alignment horizontal="center" vertical="center"/>
      <protection locked="0"/>
    </xf>
    <xf numFmtId="0" fontId="0" fillId="0" borderId="4" xfId="0" applyBorder="1"/>
    <xf numFmtId="0" fontId="0" fillId="0" borderId="9" xfId="0" applyBorder="1"/>
    <xf numFmtId="0" fontId="23" fillId="3" borderId="4" xfId="1" applyFont="1" applyFill="1" applyBorder="1" applyAlignment="1" applyProtection="1">
      <alignment horizontal="left" vertical="center"/>
      <protection hidden="1"/>
    </xf>
    <xf numFmtId="0" fontId="38" fillId="3" borderId="0" xfId="1" applyFont="1" applyFill="1" applyAlignment="1" applyProtection="1">
      <alignment horizontal="center" vertical="center"/>
      <protection locked="0"/>
    </xf>
    <xf numFmtId="0" fontId="23" fillId="3" borderId="4" xfId="1" applyFont="1" applyFill="1" applyBorder="1" applyAlignment="1">
      <alignment vertical="center" wrapText="1"/>
    </xf>
    <xf numFmtId="0" fontId="23" fillId="3" borderId="0" xfId="1" applyFont="1" applyFill="1" applyAlignment="1">
      <alignment vertical="center" wrapText="1"/>
    </xf>
    <xf numFmtId="0" fontId="23" fillId="3" borderId="144" xfId="1" applyFont="1" applyFill="1" applyBorder="1" applyAlignment="1" applyProtection="1">
      <alignment horizontal="left" vertical="center"/>
      <protection hidden="1"/>
    </xf>
    <xf numFmtId="0" fontId="23" fillId="3" borderId="9" xfId="1" applyFont="1" applyFill="1" applyBorder="1" applyAlignment="1">
      <alignment vertical="center" wrapText="1"/>
    </xf>
    <xf numFmtId="0" fontId="23" fillId="3" borderId="0" xfId="1" applyFont="1" applyFill="1" applyAlignment="1" applyProtection="1">
      <alignment horizontal="right" vertical="center"/>
      <protection hidden="1"/>
    </xf>
    <xf numFmtId="0" fontId="23" fillId="3" borderId="4" xfId="1" applyFont="1" applyFill="1" applyBorder="1" applyAlignment="1">
      <alignment horizontal="center" vertical="center"/>
    </xf>
    <xf numFmtId="0" fontId="23" fillId="3" borderId="0" xfId="1" applyFont="1" applyFill="1" applyAlignment="1">
      <alignment horizontal="center" vertical="center"/>
    </xf>
    <xf numFmtId="0" fontId="23" fillId="3" borderId="9" xfId="1" applyFont="1" applyFill="1" applyBorder="1" applyAlignment="1">
      <alignment horizontal="center" vertical="center"/>
    </xf>
    <xf numFmtId="0" fontId="58" fillId="3" borderId="420" xfId="18" applyFont="1" applyFill="1" applyBorder="1" applyAlignment="1">
      <alignment horizontal="center" vertical="center"/>
    </xf>
    <xf numFmtId="0" fontId="0" fillId="0" borderId="4" xfId="0" applyBorder="1" applyAlignment="1">
      <alignment vertical="center"/>
    </xf>
    <xf numFmtId="0" fontId="70" fillId="3" borderId="14" xfId="7" applyFont="1" applyFill="1" applyBorder="1" applyAlignment="1">
      <alignment horizontal="center" vertical="center" wrapText="1"/>
    </xf>
    <xf numFmtId="0" fontId="72" fillId="3" borderId="13" xfId="1" applyFont="1" applyFill="1" applyBorder="1" applyAlignment="1">
      <alignment horizontal="right" vertical="center"/>
    </xf>
    <xf numFmtId="0" fontId="2" fillId="46" borderId="0" xfId="1" applyFont="1" applyFill="1" applyAlignment="1">
      <alignment horizontal="center" vertical="center"/>
    </xf>
    <xf numFmtId="0" fontId="2" fillId="46" borderId="0" xfId="1" applyFont="1" applyFill="1" applyAlignment="1">
      <alignment vertical="center"/>
    </xf>
    <xf numFmtId="0" fontId="2" fillId="46" borderId="0" xfId="1" applyFont="1" applyFill="1" applyAlignment="1">
      <alignment horizontal="left" vertical="center"/>
    </xf>
    <xf numFmtId="0" fontId="69" fillId="239" borderId="1" xfId="1" applyFont="1" applyFill="1" applyBorder="1" applyAlignment="1" applyProtection="1">
      <alignment vertical="center"/>
      <protection hidden="1"/>
    </xf>
    <xf numFmtId="0" fontId="69" fillId="239" borderId="2" xfId="1" applyFont="1" applyFill="1" applyBorder="1" applyAlignment="1" applyProtection="1">
      <alignment vertical="center"/>
      <protection hidden="1"/>
    </xf>
    <xf numFmtId="0" fontId="3" fillId="3" borderId="3" xfId="6" applyFont="1" applyFill="1" applyBorder="1" applyAlignment="1">
      <alignment horizontal="center" vertical="center"/>
    </xf>
    <xf numFmtId="0" fontId="69" fillId="239" borderId="1" xfId="1" applyFont="1" applyFill="1" applyBorder="1" applyAlignment="1" applyProtection="1">
      <alignment horizontal="center" vertical="center"/>
      <protection hidden="1"/>
    </xf>
    <xf numFmtId="0" fontId="69" fillId="239" borderId="2" xfId="1" applyFont="1" applyFill="1" applyBorder="1" applyAlignment="1" applyProtection="1">
      <alignment horizontal="center" vertical="center"/>
      <protection hidden="1"/>
    </xf>
    <xf numFmtId="0" fontId="51" fillId="5" borderId="427" xfId="1" applyFont="1" applyFill="1" applyBorder="1" applyAlignment="1" applyProtection="1">
      <alignment vertical="center"/>
      <protection hidden="1"/>
    </xf>
    <xf numFmtId="0" fontId="51" fillId="5" borderId="428" xfId="1" applyFont="1" applyFill="1" applyBorder="1" applyAlignment="1" applyProtection="1">
      <alignment vertical="center"/>
      <protection hidden="1"/>
    </xf>
    <xf numFmtId="0" fontId="44" fillId="21" borderId="428" xfId="1" applyFont="1" applyFill="1" applyBorder="1" applyAlignment="1" applyProtection="1">
      <alignment horizontal="center" vertical="center"/>
      <protection hidden="1"/>
    </xf>
    <xf numFmtId="0" fontId="8" fillId="32" borderId="153" xfId="1" applyFont="1" applyFill="1" applyBorder="1" applyAlignment="1">
      <alignment vertical="center" wrapText="1"/>
    </xf>
    <xf numFmtId="0" fontId="8" fillId="32" borderId="153" xfId="1" applyFont="1" applyFill="1" applyBorder="1" applyAlignment="1">
      <alignment horizontal="center" vertical="center" wrapText="1"/>
    </xf>
    <xf numFmtId="0" fontId="8" fillId="32" borderId="152" xfId="1" applyFont="1" applyFill="1" applyBorder="1" applyAlignment="1">
      <alignment vertical="center" wrapText="1"/>
    </xf>
    <xf numFmtId="0" fontId="8" fillId="32" borderId="152" xfId="1" applyFont="1" applyFill="1" applyBorder="1" applyAlignment="1">
      <alignment horizontal="center" vertical="center" wrapText="1"/>
    </xf>
    <xf numFmtId="0" fontId="57" fillId="2" borderId="429" xfId="1" applyFont="1" applyFill="1" applyBorder="1" applyAlignment="1">
      <alignment horizontal="center" vertical="center"/>
    </xf>
    <xf numFmtId="0" fontId="58" fillId="6" borderId="152" xfId="18" applyFont="1" applyFill="1" applyBorder="1" applyAlignment="1">
      <alignment horizontal="center" vertical="center"/>
    </xf>
    <xf numFmtId="0" fontId="13" fillId="3" borderId="14" xfId="1" applyFont="1" applyFill="1" applyBorder="1" applyAlignment="1">
      <alignment vertical="center"/>
    </xf>
    <xf numFmtId="0" fontId="13" fillId="3" borderId="0" xfId="1" applyFont="1" applyFill="1" applyAlignment="1">
      <alignment horizontal="center" vertical="center"/>
    </xf>
    <xf numFmtId="0" fontId="13" fillId="3" borderId="0" xfId="1" applyFont="1" applyFill="1" applyAlignment="1">
      <alignment horizontal="right" vertical="center"/>
    </xf>
    <xf numFmtId="0" fontId="13" fillId="3" borderId="0" xfId="1" applyFont="1" applyFill="1" applyAlignment="1">
      <alignment vertical="center"/>
    </xf>
    <xf numFmtId="0" fontId="13" fillId="3" borderId="234" xfId="1" applyFont="1" applyFill="1" applyBorder="1" applyAlignment="1">
      <alignment vertical="center"/>
    </xf>
    <xf numFmtId="0" fontId="13" fillId="5" borderId="60" xfId="1" applyFont="1" applyFill="1" applyBorder="1" applyAlignment="1">
      <alignment horizontal="center" vertical="center"/>
    </xf>
    <xf numFmtId="188" fontId="50" fillId="5" borderId="0" xfId="1" applyNumberFormat="1" applyFont="1" applyFill="1" applyAlignment="1" applyProtection="1">
      <alignment horizontal="center" vertical="center"/>
      <protection hidden="1"/>
    </xf>
    <xf numFmtId="0" fontId="69" fillId="3" borderId="0" xfId="1" applyFont="1" applyFill="1" applyAlignment="1">
      <alignment horizontal="center" vertical="center"/>
    </xf>
    <xf numFmtId="0" fontId="13" fillId="6" borderId="0" xfId="1" applyFont="1" applyFill="1" applyAlignment="1">
      <alignment horizontal="right" vertical="center"/>
    </xf>
    <xf numFmtId="0" fontId="13" fillId="3" borderId="9" xfId="1" applyFont="1" applyFill="1" applyBorder="1" applyAlignment="1">
      <alignment vertical="center"/>
    </xf>
    <xf numFmtId="0" fontId="12" fillId="3" borderId="0" xfId="1" applyFont="1" applyFill="1" applyAlignment="1">
      <alignment vertical="center"/>
    </xf>
    <xf numFmtId="0" fontId="12" fillId="3" borderId="4" xfId="1" applyFont="1" applyFill="1" applyBorder="1" applyAlignment="1">
      <alignment vertical="center"/>
    </xf>
  </cellXfs>
  <cellStyles count="68">
    <cellStyle name="Lien hypertexte" xfId="8" builtinId="8"/>
    <cellStyle name="Lien hypertexte 2 2 3" xfId="61" xr:uid="{319D62FA-EC86-412C-A1EB-0411BA5C5D2B}"/>
    <cellStyle name="Lien hypertexte 2 2 3 2" xfId="64" xr:uid="{33073AE8-D99D-4A6D-BBF9-EEB5606C0718}"/>
    <cellStyle name="Lien hypertexte 2 2 4" xfId="34" xr:uid="{765F8DD7-B9B7-4C20-BE8A-EF87CF04774C}"/>
    <cellStyle name="Lien hypertexte 2 3 2" xfId="59" xr:uid="{B91C6E6E-03F8-4C71-B6FA-5BE32A6AC604}"/>
    <cellStyle name="Lien hypertexte 3 2 2" xfId="31" xr:uid="{EFB788AB-77D6-4E6F-8E14-316AEA0C1E60}"/>
    <cellStyle name="Lien hypertexte_Copie de cc2_festival_menus_gemrcn_2011" xfId="26" xr:uid="{442557CF-211E-42A4-8ECE-80248EAB3C23}"/>
    <cellStyle name="Normal" xfId="0" builtinId="0"/>
    <cellStyle name="Normal 10 2 2 2 2 3 2 3 2 2 3" xfId="47" xr:uid="{1347B3A0-6773-4BD4-83D1-E7EC0D02BB6B}"/>
    <cellStyle name="Normal 10 2 2 2 2 3 2 3 2 2 4 2" xfId="7" xr:uid="{00000000-0005-0000-0000-000002000000}"/>
    <cellStyle name="Normal 10 3 2 3 2" xfId="67" xr:uid="{AC12F8C5-FB54-4957-8403-5492C962DCE9}"/>
    <cellStyle name="Normal 11 2 3 2 3 2 2 3" xfId="49" xr:uid="{ABC659EE-C08D-4C3E-B977-673FD32AAFA9}"/>
    <cellStyle name="Normal 11 2 3 2 3 2 2 4 2" xfId="20" xr:uid="{00000000-0005-0000-0000-000003000000}"/>
    <cellStyle name="Normal 12 2" xfId="2" xr:uid="{00000000-0005-0000-0000-000004000000}"/>
    <cellStyle name="Normal 2 2 2" xfId="62" xr:uid="{F0D0FC5F-4D89-4FD0-8520-21622169113D}"/>
    <cellStyle name="Normal 2 2 2 2 2" xfId="1" xr:uid="{00000000-0005-0000-0000-000005000000}"/>
    <cellStyle name="Normal 2 2 2 2 3" xfId="28" xr:uid="{FD9BD36B-FE71-4F00-BF70-C36C9CC1F0A3}"/>
    <cellStyle name="Normal 2 2 4" xfId="14" xr:uid="{00000000-0005-0000-0000-000006000000}"/>
    <cellStyle name="Normal 2 2 5" xfId="22" xr:uid="{FF133F80-9527-419F-B105-ED9EA2CFA8EF}"/>
    <cellStyle name="Normal 2 2 6" xfId="11" xr:uid="{00000000-0005-0000-0000-000007000000}"/>
    <cellStyle name="Normal 2 3" xfId="4" xr:uid="{00000000-0005-0000-0000-000008000000}"/>
    <cellStyle name="Normal 2 4 2 2 3 2 2" xfId="39" xr:uid="{86F7B14C-2D27-46C9-A290-37C5AE8FA198}"/>
    <cellStyle name="Normal 2 4 2 2 3 3" xfId="35" xr:uid="{B9A8C63C-56D2-4376-A859-B33DE4D606A3}"/>
    <cellStyle name="Normal 2 4 2 2 3 4" xfId="45" xr:uid="{9BB1E34B-9889-4C70-AA22-B9E5A599110D}"/>
    <cellStyle name="Normal 2 4 4" xfId="54" xr:uid="{AB007412-02E3-4B2E-9585-CC23560C029E}"/>
    <cellStyle name="Normal 2 6 2 4 3 2 2 4 2" xfId="33" xr:uid="{F035642C-E60A-46E9-8BA6-73F99EA3791A}"/>
    <cellStyle name="Normal 3 3 2" xfId="13" xr:uid="{00000000-0005-0000-0000-000009000000}"/>
    <cellStyle name="Normal 4 2 2 2 2 2 2 2 2" xfId="37" xr:uid="{5450DB1D-3787-4A9D-BF91-209C5EDE7D23}"/>
    <cellStyle name="Normal 4 2 2 2 2 2 2 2 3 3 2" xfId="6" xr:uid="{00000000-0005-0000-0000-00000A000000}"/>
    <cellStyle name="Normal 4 2 2 2 2 2 2 2 4 3 2 2" xfId="66" xr:uid="{68069DF9-C711-466E-804B-46FC95F75DCF}"/>
    <cellStyle name="Normal 4 2 2 2 2 2 2 2 4 3 5" xfId="48" xr:uid="{36B15A4E-05C9-4F4F-8EA5-A6ABB9CC1308}"/>
    <cellStyle name="Normal 4 2 2 2 2 2 2 2 4 3 6 2" xfId="17" xr:uid="{00000000-0005-0000-0000-00000B000000}"/>
    <cellStyle name="Normal 4 2 2 2 2 2 2 2 4 5 2 2 3 2" xfId="32" xr:uid="{806E8542-6295-4AC4-9A5E-EEC0C3773A63}"/>
    <cellStyle name="Normal 4 2 2 2 2 2 2 2 4 5 2 3 2" xfId="24" xr:uid="{1B37CB62-7B6D-4519-91DC-CA614B4E6409}"/>
    <cellStyle name="Normal 4 2 2 2 2 2 2 3" xfId="38" xr:uid="{CA00932C-8FBA-440A-B1BD-51623488F2BB}"/>
    <cellStyle name="Normal 4 2 2 2 2 2 2 4" xfId="46" xr:uid="{3D1C3739-B480-4F8F-8816-BA61E8F6E288}"/>
    <cellStyle name="Normal 4 2 2 2 2 2 2 5 4 2 3 2 2 3 2 2 3" xfId="51" xr:uid="{5D1DB782-2D35-4A41-ABFE-463E4936E56A}"/>
    <cellStyle name="Normal 4 2 2 2 2 2 2 5 4 2 3 2 2 3 2 2 4 2" xfId="15" xr:uid="{00000000-0005-0000-0000-00000C000000}"/>
    <cellStyle name="Normal 4 2 2 2 2 2 2 6 2 2 3 2 3 3 2 2 3" xfId="52" xr:uid="{2C2BF9BB-227A-4749-A703-5ABB98A0CA3B}"/>
    <cellStyle name="Normal 4 2 2 2 2 2 2 6 2 2 3 2 3 3 2 2 4 2" xfId="12" xr:uid="{00000000-0005-0000-0000-00000D000000}"/>
    <cellStyle name="Normal 4 2 2 2 3 2 2 3 2 2" xfId="29" xr:uid="{EB119E80-B364-441E-A77C-05C6B67B45AD}"/>
    <cellStyle name="Normal 4 2 2 2 3 2 7 3 4 2 2" xfId="41" xr:uid="{40501977-F363-4D03-ABF3-811E7FD7A2CB}"/>
    <cellStyle name="Normal 4 2 2 2 3 2 7 3 4 2 2 3" xfId="53" xr:uid="{5F985A77-AFE0-4F25-B425-4306D81FA0F0}"/>
    <cellStyle name="Normal 4 2 2 2 4" xfId="36" xr:uid="{7C9E7542-1661-442E-9BD4-E0BA3DD8747F}"/>
    <cellStyle name="Normal 4 2 3" xfId="57" xr:uid="{416A650E-D17C-426E-A058-670DDE2DC608}"/>
    <cellStyle name="Normal 4 2 4 2 2 3 2 4 2" xfId="27" xr:uid="{2EFAF3DD-F4DD-470B-A049-B548278485A5}"/>
    <cellStyle name="Normal 4 2 4 2 2 4 2 2 2 2 3 2" xfId="16" xr:uid="{00000000-0005-0000-0000-00000E000000}"/>
    <cellStyle name="Normal 4 2 4 2 2 5 2 4" xfId="40" xr:uid="{29A8DF35-9BC9-44DD-ABC4-4CA58D1C4D6F}"/>
    <cellStyle name="Normal 4 2 4 2 2 5 2 4 2 2" xfId="43" xr:uid="{76A1B36A-F563-4169-AC64-3A36BF86FBEA}"/>
    <cellStyle name="Normal 4 2 4 2 2 5 4 2 2 3" xfId="50" xr:uid="{46608614-A0D7-4804-957C-7C79ACFA521A}"/>
    <cellStyle name="Normal 4 2 4 2 2 6" xfId="42" xr:uid="{D4A91F53-B4F6-46DD-B12D-FADBB067EEFC}"/>
    <cellStyle name="Normal 4 2 4 2 2 6 3 2 2" xfId="44" xr:uid="{9603625E-6A61-4207-9FAB-3C22EADE8341}"/>
    <cellStyle name="Normal 4 2 5" xfId="30" xr:uid="{A64FE5FB-4634-45F2-9A5A-3494B733246E}"/>
    <cellStyle name="Normal 4 3 2 3" xfId="55" xr:uid="{E2923AA0-279D-46EB-948A-1659506B3558}"/>
    <cellStyle name="Normal 4 3 4 2 2 2" xfId="18" xr:uid="{00000000-0005-0000-0000-00000F000000}"/>
    <cellStyle name="Normal 4 4" xfId="58" xr:uid="{BE61242C-C53F-4CCE-AFE6-74A21CFB48EA}"/>
    <cellStyle name="Normal 4 6" xfId="19" xr:uid="{00000000-0005-0000-0000-000010000000}"/>
    <cellStyle name="Normal 4 7" xfId="60" xr:uid="{1E05DCF6-8941-43D5-9B57-F55D6278A527}"/>
    <cellStyle name="Normal 7" xfId="56" xr:uid="{C938EA3A-29DC-4B79-B08C-00AF2EDB71FE}"/>
    <cellStyle name="Normal 9 2 2 2 3 3 2 2 2 2 4 2" xfId="23" xr:uid="{44F5E25C-441E-4D02-89C1-55155914DF88}"/>
    <cellStyle name="Normal 9 2 2 2 5 2 2 3 2" xfId="21" xr:uid="{00000000-0005-0000-0000-000011000000}"/>
    <cellStyle name="Normal_Bases Cuisine 2" xfId="9" xr:uid="{00000000-0005-0000-0000-000012000000}"/>
    <cellStyle name="Normal_Bons de commande livraison" xfId="10" xr:uid="{00000000-0005-0000-0000-000013000000}"/>
    <cellStyle name="Normal_Comparer recettes 2009 OK 2 2" xfId="5" xr:uid="{00000000-0005-0000-0000-000014000000}"/>
    <cellStyle name="Normal_Forum Marais 15 09 2001 2 2 2" xfId="3" xr:uid="{00000000-0005-0000-0000-000015000000}"/>
    <cellStyle name="Normal_FT Cuisson Evolutive" xfId="65" xr:uid="{E560FDE0-5D0D-4B17-8A76-5DCF1E9E6C85}"/>
    <cellStyle name="Normal_GERMCN UPC brouillon" xfId="25" xr:uid="{7728A320-2180-4128-9286-D27A7FB0068D}"/>
    <cellStyle name="Normal_space" xfId="63" xr:uid="{E68051F2-6A22-4D66-BF91-202AC8AB504B}"/>
  </cellStyles>
  <dxfs count="89">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b/>
        <i val="0"/>
        <color theme="0"/>
      </font>
      <fill>
        <patternFill>
          <bgColor rgb="FF7030A0"/>
        </patternFill>
      </fill>
    </dxf>
    <dxf>
      <font>
        <b/>
        <i val="0"/>
        <color rgb="FFC00000"/>
      </font>
      <numFmt numFmtId="170" formatCode="0.000"/>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ont>
        <sz val="11"/>
      </font>
    </dxf>
    <dxf>
      <border>
        <vertical/>
      </border>
    </dxf>
    <dxf>
      <border>
        <bottom style="thin">
          <color theme="8" tint="-0.24994659260841701"/>
        </bottom>
      </border>
    </dxf>
    <dxf>
      <border>
        <right style="thin">
          <color theme="8" tint="-0.24994659260841701"/>
        </right>
        <top style="thin">
          <color theme="8" tint="-0.24994659260841701"/>
        </top>
        <vertical style="thin">
          <color theme="8" tint="-0.24994659260841701"/>
        </vertical>
      </border>
    </dxf>
    <dxf>
      <border>
        <right style="thin">
          <color theme="8" tint="-0.24994659260841701"/>
        </right>
        <top style="thin">
          <color theme="8" tint="-0.24994659260841701"/>
        </top>
        <vertical style="thin">
          <color theme="8" tint="-0.24994659260841701"/>
        </vertical>
      </border>
    </dxf>
    <dxf>
      <border>
        <top style="thin">
          <color theme="8" tint="-0.24994659260841701"/>
        </top>
        <bottom/>
      </border>
    </dxf>
    <dxf>
      <fill>
        <patternFill>
          <bgColor theme="8" tint="0.79998168889431442"/>
        </patternFill>
      </fill>
    </dxf>
    <dxf>
      <fill>
        <patternFill>
          <bgColor theme="8" tint="0.79998168889431442"/>
        </patternFill>
      </fill>
    </dxf>
    <dxf>
      <fill>
        <patternFill patternType="solid">
          <bgColor rgb="FFFFFFFF"/>
        </patternFill>
      </fill>
    </dxf>
    <dxf>
      <font>
        <b/>
        <sz val="12"/>
      </font>
      <numFmt numFmtId="177" formatCode="_-* #,##0.00\ [$€-40C]_-;\-* #,##0.00\ [$€-40C]_-;_-* &quot;-&quot;??\ [$€-40C]_-;_-@_-"/>
      <fill>
        <patternFill patternType="solid">
          <fgColor indexed="64"/>
          <bgColor theme="9" tint="0.59999389629810485"/>
        </patternFill>
      </fill>
      <alignment horizontal="center" vertical="center"/>
    </dxf>
    <dxf>
      <numFmt numFmtId="171" formatCode="#,##0.00&quot; kg&quot;"/>
    </dxf>
    <dxf>
      <font>
        <b val="0"/>
      </font>
    </dxf>
    <dxf>
      <font>
        <sz val="11"/>
      </font>
    </dxf>
    <dxf>
      <fill>
        <patternFill>
          <bgColor theme="0" tint="-4.9989318521683403E-2"/>
        </patternFill>
      </fill>
    </dxf>
    <dxf>
      <font>
        <b/>
        <sz val="12"/>
      </font>
      <numFmt numFmtId="189" formatCode="#,##0.000&quot; kg&quot;"/>
      <fill>
        <patternFill patternType="solid">
          <fgColor indexed="64"/>
          <bgColor theme="9" tint="0.79998168889431442"/>
        </patternFill>
      </fill>
      <alignment horizontal="center" vertical="center"/>
    </dxf>
    <dxf>
      <font>
        <b/>
        <sz val="12"/>
      </font>
      <numFmt numFmtId="189" formatCode="#,##0.000&quot; kg&quot;"/>
      <fill>
        <patternFill patternType="solid">
          <fgColor indexed="64"/>
          <bgColor theme="9" tint="0.79998168889431442"/>
        </patternFill>
      </fill>
      <alignment horizontal="center" vertical="center"/>
    </dxf>
  </dxfs>
  <tableStyles count="0" defaultTableStyle="TableStyleMedium2" defaultPivotStyle="PivotStyleLight16"/>
  <colors>
    <mruColors>
      <color rgb="FFED7D31"/>
      <color rgb="FF0000FF"/>
      <color rgb="FFFFFF89"/>
      <color rgb="FFFFFFCC"/>
      <color rgb="FFECECEC"/>
      <color rgb="FFF4F9F1"/>
      <color rgb="FF000000"/>
      <color rgb="FFDDEBF7"/>
      <color rgb="FF808080"/>
      <color rgb="FFFFF2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pivotCacheDefinition" Target="pivotCache/pivotCacheDefinition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theme" Target="theme/theme1.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_xlchart.v2.0</cx:f>
      </cx:strDim>
      <cx:numDim type="val">
        <cx:f>_xlchart.v2.2</cx:f>
      </cx:numDim>
    </cx:data>
  </cx:chartData>
  <cx:chart>
    <cx:title pos="t" align="ctr" overlay="0">
      <cx:tx>
        <cx:txData>
          <cx:v>Pâte à crêpes (Recette de quimper)</cx:v>
        </cx:txData>
      </cx:tx>
      <cx:txPr>
        <a:bodyPr spcFirstLastPara="1" vertOverflow="ellipsis" horzOverflow="overflow" wrap="square" lIns="0" tIns="0" rIns="0" bIns="0" anchor="ctr" anchorCtr="1"/>
        <a:lstStyle/>
        <a:p>
          <a:pPr algn="ctr" rtl="0">
            <a:defRPr/>
          </a:pPr>
          <a:r>
            <a:rPr lang="fr-FR" sz="1400" b="0" i="0" u="none" strike="noStrike" baseline="0">
              <a:solidFill>
                <a:sysClr val="windowText" lastClr="000000">
                  <a:lumMod val="65000"/>
                  <a:lumOff val="35000"/>
                </a:sysClr>
              </a:solidFill>
              <a:latin typeface="Calibri" panose="020F0502020204030204"/>
            </a:rPr>
            <a:t>Pâte à crêpes (Recette de quimper)</a:t>
          </a:r>
        </a:p>
      </cx:txPr>
    </cx:title>
    <cx:plotArea>
      <cx:plotAreaRegion>
        <cx:series layoutId="funnel" uniqueId="{AAD93B7A-9752-454A-8138-40E83312386A}">
          <cx:tx>
            <cx:txData>
              <cx:f>_xlchart.v2.1</cx:f>
              <cx:v>Brut</cx:v>
            </cx:txData>
          </cx:tx>
          <cx:dataLabels>
            <cx:visibility seriesName="0" categoryName="0" value="1"/>
          </cx:dataLabels>
          <cx:dataId val="0"/>
        </cx:series>
      </cx:plotAreaRegion>
      <cx:axis id="0">
        <cx:catScaling gapWidth="0.0599999987"/>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419">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6.png"/><Relationship Id="rId6" Type="http://schemas.openxmlformats.org/officeDocument/2006/relationships/image" Target="../media/image1.png"/><Relationship Id="rId5" Type="http://schemas.openxmlformats.org/officeDocument/2006/relationships/image" Target="../media/image14.png"/><Relationship Id="rId4"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6.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15.png"/><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15.png"/><Relationship Id="rId4"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microsoft.com/office/2014/relationships/chartEx" Target="../charts/chartEx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6.png"/><Relationship Id="rId6"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6.jpeg"/><Relationship Id="rId5" Type="http://schemas.openxmlformats.org/officeDocument/2006/relationships/image" Target="../media/image17.gif"/><Relationship Id="rId4"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8.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drawing25.xml.rels><?xml version="1.0" encoding="UTF-8" standalone="yes"?>
<Relationships xmlns="http://schemas.openxmlformats.org/package/2006/relationships"><Relationship Id="rId3" Type="http://schemas.openxmlformats.org/officeDocument/2006/relationships/image" Target="../media/image25.png"/><Relationship Id="rId7" Type="http://schemas.openxmlformats.org/officeDocument/2006/relationships/image" Target="../media/image29.png"/><Relationship Id="rId2" Type="http://schemas.openxmlformats.org/officeDocument/2006/relationships/image" Target="../media/image24.png"/><Relationship Id="rId1" Type="http://schemas.openxmlformats.org/officeDocument/2006/relationships/image" Target="../media/image23.png"/><Relationship Id="rId6" Type="http://schemas.openxmlformats.org/officeDocument/2006/relationships/image" Target="../media/image28.png"/><Relationship Id="rId5" Type="http://schemas.openxmlformats.org/officeDocument/2006/relationships/image" Target="../media/image27.png"/><Relationship Id="rId4" Type="http://schemas.openxmlformats.org/officeDocument/2006/relationships/image" Target="../media/image26.png"/></Relationships>
</file>

<file path=xl/drawings/_rels/drawing26.xml.rels><?xml version="1.0" encoding="UTF-8" standalone="yes"?>
<Relationships xmlns="http://schemas.openxmlformats.org/package/2006/relationships"><Relationship Id="rId1" Type="http://schemas.openxmlformats.org/officeDocument/2006/relationships/image" Target="../media/image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30.png"/></Relationships>
</file>

<file path=xl/drawings/_rels/drawing28.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jpeg"/><Relationship Id="rId1" Type="http://schemas.openxmlformats.org/officeDocument/2006/relationships/image" Target="../media/image31.jpeg"/><Relationship Id="rId4" Type="http://schemas.openxmlformats.org/officeDocument/2006/relationships/image" Target="../media/image34.png"/></Relationships>
</file>

<file path=xl/drawings/_rels/drawing29.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35.png"/><Relationship Id="rId5" Type="http://schemas.openxmlformats.org/officeDocument/2006/relationships/image" Target="../media/image39.png"/><Relationship Id="rId4" Type="http://schemas.openxmlformats.org/officeDocument/2006/relationships/image" Target="../media/image38.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4.png"/><Relationship Id="rId1" Type="http://schemas.openxmlformats.org/officeDocument/2006/relationships/image" Target="../media/image13.png"/><Relationship Id="rId5" Type="http://schemas.openxmlformats.org/officeDocument/2006/relationships/image" Target="../media/image1.png"/><Relationship Id="rId4"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40.png"/></Relationships>
</file>

<file path=xl/drawings/_rels/drawing31.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43.png"/><Relationship Id="rId7" Type="http://schemas.openxmlformats.org/officeDocument/2006/relationships/image" Target="../media/image47.png"/><Relationship Id="rId2" Type="http://schemas.openxmlformats.org/officeDocument/2006/relationships/image" Target="../media/image42.png"/><Relationship Id="rId1" Type="http://schemas.openxmlformats.org/officeDocument/2006/relationships/image" Target="../media/image41.png"/><Relationship Id="rId6" Type="http://schemas.openxmlformats.org/officeDocument/2006/relationships/image" Target="../media/image46.png"/><Relationship Id="rId5" Type="http://schemas.openxmlformats.org/officeDocument/2006/relationships/image" Target="../media/image45.png"/><Relationship Id="rId10" Type="http://schemas.openxmlformats.org/officeDocument/2006/relationships/image" Target="../media/image50.png"/><Relationship Id="rId4" Type="http://schemas.openxmlformats.org/officeDocument/2006/relationships/image" Target="../media/image44.png"/><Relationship Id="rId9" Type="http://schemas.openxmlformats.org/officeDocument/2006/relationships/image" Target="../media/image49.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4.png"/><Relationship Id="rId1" Type="http://schemas.openxmlformats.org/officeDocument/2006/relationships/image" Target="../media/image13.png"/><Relationship Id="rId5" Type="http://schemas.openxmlformats.org/officeDocument/2006/relationships/image" Target="../media/image1.png"/><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6.png"/><Relationship Id="rId6" Type="http://schemas.openxmlformats.org/officeDocument/2006/relationships/image" Target="../media/image1.png"/><Relationship Id="rId5" Type="http://schemas.openxmlformats.org/officeDocument/2006/relationships/image" Target="../media/image14.png"/><Relationship Id="rId4" Type="http://schemas.openxmlformats.org/officeDocument/2006/relationships/image" Target="../media/image13.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12</xdr:col>
      <xdr:colOff>47625</xdr:colOff>
      <xdr:row>19</xdr:row>
      <xdr:rowOff>95250</xdr:rowOff>
    </xdr:from>
    <xdr:ext cx="2285726" cy="1057275"/>
    <xdr:pic>
      <xdr:nvPicPr>
        <xdr:cNvPr id="1360" name="Image 1359">
          <a:extLst>
            <a:ext uri="{FF2B5EF4-FFF2-40B4-BE49-F238E27FC236}">
              <a16:creationId xmlns:a16="http://schemas.microsoft.com/office/drawing/2014/main" id="{17BF5659-73F8-4EA9-A674-6F71F9217FEE}"/>
            </a:ext>
          </a:extLst>
        </xdr:cNvPr>
        <xdr:cNvPicPr>
          <a:picLocks noChangeAspect="1"/>
        </xdr:cNvPicPr>
      </xdr:nvPicPr>
      <xdr:blipFill>
        <a:blip xmlns:r="http://schemas.openxmlformats.org/officeDocument/2006/relationships" r:embed="rId1"/>
        <a:stretch>
          <a:fillRect/>
        </a:stretch>
      </xdr:blipFill>
      <xdr:spPr>
        <a:xfrm>
          <a:off x="14192250" y="4714875"/>
          <a:ext cx="2285726" cy="1057275"/>
        </a:xfrm>
        <a:prstGeom prst="rect">
          <a:avLst/>
        </a:prstGeom>
      </xdr:spPr>
    </xdr:pic>
    <xdr:clientData/>
  </xdr:oneCellAnchor>
  <xdr:oneCellAnchor>
    <xdr:from>
      <xdr:col>12</xdr:col>
      <xdr:colOff>38100</xdr:colOff>
      <xdr:row>27</xdr:row>
      <xdr:rowOff>219075</xdr:rowOff>
    </xdr:from>
    <xdr:ext cx="1962150" cy="958850"/>
    <xdr:pic>
      <xdr:nvPicPr>
        <xdr:cNvPr id="1361" name="Image 1360">
          <a:extLst>
            <a:ext uri="{FF2B5EF4-FFF2-40B4-BE49-F238E27FC236}">
              <a16:creationId xmlns:a16="http://schemas.microsoft.com/office/drawing/2014/main" id="{ABCE0052-408B-4412-9BC6-76AE25B374FD}"/>
            </a:ext>
          </a:extLst>
        </xdr:cNvPr>
        <xdr:cNvPicPr>
          <a:picLocks noChangeAspect="1"/>
        </xdr:cNvPicPr>
      </xdr:nvPicPr>
      <xdr:blipFill>
        <a:blip xmlns:r="http://schemas.openxmlformats.org/officeDocument/2006/relationships" r:embed="rId2"/>
        <a:stretch>
          <a:fillRect/>
        </a:stretch>
      </xdr:blipFill>
      <xdr:spPr>
        <a:xfrm>
          <a:off x="14182725" y="6743700"/>
          <a:ext cx="1962150" cy="958850"/>
        </a:xfrm>
        <a:prstGeom prst="rect">
          <a:avLst/>
        </a:prstGeom>
      </xdr:spPr>
    </xdr:pic>
    <xdr:clientData/>
  </xdr:oneCellAnchor>
  <xdr:oneCellAnchor>
    <xdr:from>
      <xdr:col>12</xdr:col>
      <xdr:colOff>276225</xdr:colOff>
      <xdr:row>39</xdr:row>
      <xdr:rowOff>219075</xdr:rowOff>
    </xdr:from>
    <xdr:ext cx="1057275" cy="1120810"/>
    <xdr:pic>
      <xdr:nvPicPr>
        <xdr:cNvPr id="1363" name="Image 1362">
          <a:extLst>
            <a:ext uri="{FF2B5EF4-FFF2-40B4-BE49-F238E27FC236}">
              <a16:creationId xmlns:a16="http://schemas.microsoft.com/office/drawing/2014/main" id="{26645BDF-B70E-436C-BB3E-D374DBF5869E}"/>
            </a:ext>
          </a:extLst>
        </xdr:cNvPr>
        <xdr:cNvPicPr>
          <a:picLocks noChangeAspect="1"/>
        </xdr:cNvPicPr>
      </xdr:nvPicPr>
      <xdr:blipFill>
        <a:blip xmlns:r="http://schemas.openxmlformats.org/officeDocument/2006/relationships" r:embed="rId3"/>
        <a:stretch>
          <a:fillRect/>
        </a:stretch>
      </xdr:blipFill>
      <xdr:spPr>
        <a:xfrm>
          <a:off x="14420850" y="9601200"/>
          <a:ext cx="1057275" cy="1120810"/>
        </a:xfrm>
        <a:prstGeom prst="rect">
          <a:avLst/>
        </a:prstGeom>
      </xdr:spPr>
    </xdr:pic>
    <xdr:clientData/>
  </xdr:oneCellAnchor>
  <xdr:oneCellAnchor>
    <xdr:from>
      <xdr:col>7</xdr:col>
      <xdr:colOff>628650</xdr:colOff>
      <xdr:row>61</xdr:row>
      <xdr:rowOff>38100</xdr:rowOff>
    </xdr:from>
    <xdr:ext cx="1971675" cy="1685059"/>
    <xdr:pic>
      <xdr:nvPicPr>
        <xdr:cNvPr id="1364" name="Image 1363" descr="Man Cook: Medium-Light Skin Tone">
          <a:extLst>
            <a:ext uri="{FF2B5EF4-FFF2-40B4-BE49-F238E27FC236}">
              <a16:creationId xmlns:a16="http://schemas.microsoft.com/office/drawing/2014/main" id="{339AAFFD-3133-4502-B94B-974522AD7B9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534775" y="14658975"/>
          <a:ext cx="1971675" cy="168505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38</xdr:col>
      <xdr:colOff>342900</xdr:colOff>
      <xdr:row>29</xdr:row>
      <xdr:rowOff>209550</xdr:rowOff>
    </xdr:from>
    <xdr:ext cx="3857625" cy="2128665"/>
    <xdr:pic>
      <xdr:nvPicPr>
        <xdr:cNvPr id="1365" name="Image 1364">
          <a:extLst>
            <a:ext uri="{FF2B5EF4-FFF2-40B4-BE49-F238E27FC236}">
              <a16:creationId xmlns:a16="http://schemas.microsoft.com/office/drawing/2014/main" id="{8A6418CF-F298-4D31-8448-A0F2518C665B}"/>
            </a:ext>
          </a:extLst>
        </xdr:cNvPr>
        <xdr:cNvPicPr>
          <a:picLocks noChangeAspect="1"/>
        </xdr:cNvPicPr>
      </xdr:nvPicPr>
      <xdr:blipFill>
        <a:blip xmlns:r="http://schemas.openxmlformats.org/officeDocument/2006/relationships" r:embed="rId5"/>
        <a:stretch>
          <a:fillRect/>
        </a:stretch>
      </xdr:blipFill>
      <xdr:spPr>
        <a:xfrm>
          <a:off x="37576125" y="7210425"/>
          <a:ext cx="3857625" cy="2128665"/>
        </a:xfrm>
        <a:prstGeom prst="rect">
          <a:avLst/>
        </a:prstGeom>
      </xdr:spPr>
    </xdr:pic>
    <xdr:clientData/>
  </xdr:oneCellAnchor>
  <xdr:twoCellAnchor editAs="oneCell">
    <xdr:from>
      <xdr:col>13</xdr:col>
      <xdr:colOff>742950</xdr:colOff>
      <xdr:row>2</xdr:row>
      <xdr:rowOff>161925</xdr:rowOff>
    </xdr:from>
    <xdr:to>
      <xdr:col>17</xdr:col>
      <xdr:colOff>382862</xdr:colOff>
      <xdr:row>5</xdr:row>
      <xdr:rowOff>165538</xdr:rowOff>
    </xdr:to>
    <xdr:pic>
      <xdr:nvPicPr>
        <xdr:cNvPr id="1366" name="Image 1365">
          <a:extLst>
            <a:ext uri="{FF2B5EF4-FFF2-40B4-BE49-F238E27FC236}">
              <a16:creationId xmlns:a16="http://schemas.microsoft.com/office/drawing/2014/main" id="{47AA6314-A83D-40A6-9DA4-A5F4A8AE807B}"/>
            </a:ext>
          </a:extLst>
        </xdr:cNvPr>
        <xdr:cNvPicPr>
          <a:picLocks noChangeAspect="1"/>
        </xdr:cNvPicPr>
      </xdr:nvPicPr>
      <xdr:blipFill>
        <a:blip xmlns:r="http://schemas.openxmlformats.org/officeDocument/2006/relationships" r:embed="rId6"/>
        <a:stretch>
          <a:fillRect/>
        </a:stretch>
      </xdr:blipFill>
      <xdr:spPr>
        <a:xfrm>
          <a:off x="15668625" y="552450"/>
          <a:ext cx="2468837" cy="860863"/>
        </a:xfrm>
        <a:prstGeom prst="rect">
          <a:avLst/>
        </a:prstGeom>
      </xdr:spPr>
    </xdr:pic>
    <xdr:clientData/>
  </xdr:twoCellAnchor>
  <xdr:twoCellAnchor editAs="oneCell">
    <xdr:from>
      <xdr:col>1</xdr:col>
      <xdr:colOff>0</xdr:colOff>
      <xdr:row>57</xdr:row>
      <xdr:rowOff>0</xdr:rowOff>
    </xdr:from>
    <xdr:to>
      <xdr:col>3</xdr:col>
      <xdr:colOff>523875</xdr:colOff>
      <xdr:row>74</xdr:row>
      <xdr:rowOff>65918</xdr:rowOff>
    </xdr:to>
    <xdr:pic>
      <xdr:nvPicPr>
        <xdr:cNvPr id="1367" name="Image 1366">
          <a:extLst>
            <a:ext uri="{FF2B5EF4-FFF2-40B4-BE49-F238E27FC236}">
              <a16:creationId xmlns:a16="http://schemas.microsoft.com/office/drawing/2014/main" id="{7CC58304-C5E9-4C4B-A621-7AEE8F9B646F}"/>
            </a:ext>
          </a:extLst>
        </xdr:cNvPr>
        <xdr:cNvPicPr>
          <a:picLocks noChangeAspect="1"/>
        </xdr:cNvPicPr>
      </xdr:nvPicPr>
      <xdr:blipFill>
        <a:blip xmlns:r="http://schemas.openxmlformats.org/officeDocument/2006/relationships" r:embed="rId7"/>
        <a:stretch>
          <a:fillRect/>
        </a:stretch>
      </xdr:blipFill>
      <xdr:spPr>
        <a:xfrm>
          <a:off x="619125" y="13668375"/>
          <a:ext cx="3952875" cy="4114043"/>
        </a:xfrm>
        <a:prstGeom prst="rect">
          <a:avLst/>
        </a:prstGeom>
      </xdr:spPr>
    </xdr:pic>
    <xdr:clientData/>
  </xdr:twoCellAnchor>
  <xdr:twoCellAnchor editAs="oneCell">
    <xdr:from>
      <xdr:col>3</xdr:col>
      <xdr:colOff>1447800</xdr:colOff>
      <xdr:row>57</xdr:row>
      <xdr:rowOff>28575</xdr:rowOff>
    </xdr:from>
    <xdr:to>
      <xdr:col>6</xdr:col>
      <xdr:colOff>868444</xdr:colOff>
      <xdr:row>73</xdr:row>
      <xdr:rowOff>28575</xdr:rowOff>
    </xdr:to>
    <xdr:pic>
      <xdr:nvPicPr>
        <xdr:cNvPr id="1368" name="Image 1367">
          <a:extLst>
            <a:ext uri="{FF2B5EF4-FFF2-40B4-BE49-F238E27FC236}">
              <a16:creationId xmlns:a16="http://schemas.microsoft.com/office/drawing/2014/main" id="{DA973AA0-76A7-47EE-99CD-5982AD7255B8}"/>
            </a:ext>
          </a:extLst>
        </xdr:cNvPr>
        <xdr:cNvPicPr>
          <a:picLocks noChangeAspect="1"/>
        </xdr:cNvPicPr>
      </xdr:nvPicPr>
      <xdr:blipFill>
        <a:blip xmlns:r="http://schemas.openxmlformats.org/officeDocument/2006/relationships" r:embed="rId8"/>
        <a:stretch>
          <a:fillRect/>
        </a:stretch>
      </xdr:blipFill>
      <xdr:spPr>
        <a:xfrm>
          <a:off x="5495925" y="13696950"/>
          <a:ext cx="4564144" cy="3810000"/>
        </a:xfrm>
        <a:prstGeom prst="rect">
          <a:avLst/>
        </a:prstGeom>
      </xdr:spPr>
    </xdr:pic>
    <xdr:clientData/>
  </xdr:twoCellAnchor>
  <xdr:twoCellAnchor editAs="oneCell">
    <xdr:from>
      <xdr:col>1</xdr:col>
      <xdr:colOff>0</xdr:colOff>
      <xdr:row>75</xdr:row>
      <xdr:rowOff>0</xdr:rowOff>
    </xdr:from>
    <xdr:to>
      <xdr:col>4</xdr:col>
      <xdr:colOff>636255</xdr:colOff>
      <xdr:row>91</xdr:row>
      <xdr:rowOff>133350</xdr:rowOff>
    </xdr:to>
    <xdr:pic>
      <xdr:nvPicPr>
        <xdr:cNvPr id="1369" name="Image 1368">
          <a:extLst>
            <a:ext uri="{FF2B5EF4-FFF2-40B4-BE49-F238E27FC236}">
              <a16:creationId xmlns:a16="http://schemas.microsoft.com/office/drawing/2014/main" id="{E73E27E7-505D-4F7F-A35D-8603B8CDF677}"/>
            </a:ext>
          </a:extLst>
        </xdr:cNvPr>
        <xdr:cNvPicPr>
          <a:picLocks noChangeAspect="1"/>
        </xdr:cNvPicPr>
      </xdr:nvPicPr>
      <xdr:blipFill>
        <a:blip xmlns:r="http://schemas.openxmlformats.org/officeDocument/2006/relationships" r:embed="rId9"/>
        <a:stretch>
          <a:fillRect/>
        </a:stretch>
      </xdr:blipFill>
      <xdr:spPr>
        <a:xfrm>
          <a:off x="619125" y="17954625"/>
          <a:ext cx="5779755" cy="3943350"/>
        </a:xfrm>
        <a:prstGeom prst="rect">
          <a:avLst/>
        </a:prstGeom>
      </xdr:spPr>
    </xdr:pic>
    <xdr:clientData/>
  </xdr:twoCellAnchor>
  <xdr:twoCellAnchor editAs="oneCell">
    <xdr:from>
      <xdr:col>4</xdr:col>
      <xdr:colOff>1381125</xdr:colOff>
      <xdr:row>75</xdr:row>
      <xdr:rowOff>9525</xdr:rowOff>
    </xdr:from>
    <xdr:to>
      <xdr:col>11</xdr:col>
      <xdr:colOff>416325</xdr:colOff>
      <xdr:row>91</xdr:row>
      <xdr:rowOff>19050</xdr:rowOff>
    </xdr:to>
    <xdr:pic>
      <xdr:nvPicPr>
        <xdr:cNvPr id="1371" name="Image 1370">
          <a:extLst>
            <a:ext uri="{FF2B5EF4-FFF2-40B4-BE49-F238E27FC236}">
              <a16:creationId xmlns:a16="http://schemas.microsoft.com/office/drawing/2014/main" id="{967E7A9A-BABD-462B-B73D-D1BE0493B5CF}"/>
            </a:ext>
          </a:extLst>
        </xdr:cNvPr>
        <xdr:cNvPicPr>
          <a:picLocks noChangeAspect="1"/>
        </xdr:cNvPicPr>
      </xdr:nvPicPr>
      <xdr:blipFill>
        <a:blip xmlns:r="http://schemas.openxmlformats.org/officeDocument/2006/relationships" r:embed="rId10"/>
        <a:stretch>
          <a:fillRect/>
        </a:stretch>
      </xdr:blipFill>
      <xdr:spPr>
        <a:xfrm>
          <a:off x="7143750" y="17964150"/>
          <a:ext cx="6636150" cy="3819525"/>
        </a:xfrm>
        <a:prstGeom prst="rect">
          <a:avLst/>
        </a:prstGeom>
      </xdr:spPr>
    </xdr:pic>
    <xdr:clientData/>
  </xdr:twoCellAnchor>
  <xdr:twoCellAnchor editAs="oneCell">
    <xdr:from>
      <xdr:col>1</xdr:col>
      <xdr:colOff>0</xdr:colOff>
      <xdr:row>93</xdr:row>
      <xdr:rowOff>0</xdr:rowOff>
    </xdr:from>
    <xdr:to>
      <xdr:col>4</xdr:col>
      <xdr:colOff>1209675</xdr:colOff>
      <xdr:row>107</xdr:row>
      <xdr:rowOff>100980</xdr:rowOff>
    </xdr:to>
    <xdr:pic>
      <xdr:nvPicPr>
        <xdr:cNvPr id="1372" name="Image 1371">
          <a:extLst>
            <a:ext uri="{FF2B5EF4-FFF2-40B4-BE49-F238E27FC236}">
              <a16:creationId xmlns:a16="http://schemas.microsoft.com/office/drawing/2014/main" id="{65B3C5D2-637C-440A-8F9A-73921CA28476}"/>
            </a:ext>
          </a:extLst>
        </xdr:cNvPr>
        <xdr:cNvPicPr>
          <a:picLocks noChangeAspect="1"/>
        </xdr:cNvPicPr>
      </xdr:nvPicPr>
      <xdr:blipFill>
        <a:blip xmlns:r="http://schemas.openxmlformats.org/officeDocument/2006/relationships" r:embed="rId11"/>
        <a:stretch>
          <a:fillRect/>
        </a:stretch>
      </xdr:blipFill>
      <xdr:spPr>
        <a:xfrm>
          <a:off x="619125" y="22240875"/>
          <a:ext cx="6353175" cy="3434730"/>
        </a:xfrm>
        <a:prstGeom prst="rect">
          <a:avLst/>
        </a:prstGeom>
      </xdr:spPr>
    </xdr:pic>
    <xdr:clientData/>
  </xdr:twoCellAnchor>
  <xdr:twoCellAnchor editAs="oneCell">
    <xdr:from>
      <xdr:col>5</xdr:col>
      <xdr:colOff>0</xdr:colOff>
      <xdr:row>93</xdr:row>
      <xdr:rowOff>0</xdr:rowOff>
    </xdr:from>
    <xdr:to>
      <xdr:col>12</xdr:col>
      <xdr:colOff>505284</xdr:colOff>
      <xdr:row>107</xdr:row>
      <xdr:rowOff>57150</xdr:rowOff>
    </xdr:to>
    <xdr:pic>
      <xdr:nvPicPr>
        <xdr:cNvPr id="1374" name="Image 1373">
          <a:extLst>
            <a:ext uri="{FF2B5EF4-FFF2-40B4-BE49-F238E27FC236}">
              <a16:creationId xmlns:a16="http://schemas.microsoft.com/office/drawing/2014/main" id="{BE7EE29A-7425-4D74-A0D3-A9F419A4689F}"/>
            </a:ext>
          </a:extLst>
        </xdr:cNvPr>
        <xdr:cNvPicPr>
          <a:picLocks noChangeAspect="1"/>
        </xdr:cNvPicPr>
      </xdr:nvPicPr>
      <xdr:blipFill>
        <a:blip xmlns:r="http://schemas.openxmlformats.org/officeDocument/2006/relationships" r:embed="rId12"/>
        <a:stretch>
          <a:fillRect/>
        </a:stretch>
      </xdr:blipFill>
      <xdr:spPr>
        <a:xfrm>
          <a:off x="7477125" y="22240875"/>
          <a:ext cx="7172784" cy="3390900"/>
        </a:xfrm>
        <a:prstGeom prst="rect">
          <a:avLst/>
        </a:prstGeom>
      </xdr:spPr>
    </xdr:pic>
    <xdr:clientData/>
  </xdr:twoCellAnchor>
  <xdr:oneCellAnchor>
    <xdr:from>
      <xdr:col>31</xdr:col>
      <xdr:colOff>466725</xdr:colOff>
      <xdr:row>202</xdr:row>
      <xdr:rowOff>180975</xdr:rowOff>
    </xdr:from>
    <xdr:ext cx="1728250" cy="844550"/>
    <xdr:pic>
      <xdr:nvPicPr>
        <xdr:cNvPr id="5" name="Image 4">
          <a:extLst>
            <a:ext uri="{FF2B5EF4-FFF2-40B4-BE49-F238E27FC236}">
              <a16:creationId xmlns:a16="http://schemas.microsoft.com/office/drawing/2014/main" id="{49127AA4-8AA1-4817-BB26-A26D2EC38DBB}"/>
            </a:ext>
          </a:extLst>
        </xdr:cNvPr>
        <xdr:cNvPicPr>
          <a:picLocks noChangeAspect="1"/>
        </xdr:cNvPicPr>
      </xdr:nvPicPr>
      <xdr:blipFill>
        <a:blip xmlns:r="http://schemas.openxmlformats.org/officeDocument/2006/relationships" r:embed="rId2"/>
        <a:stretch>
          <a:fillRect/>
        </a:stretch>
      </xdr:blipFill>
      <xdr:spPr>
        <a:xfrm>
          <a:off x="23012400" y="44186475"/>
          <a:ext cx="1728250" cy="844550"/>
        </a:xfrm>
        <a:prstGeom prst="rect">
          <a:avLst/>
        </a:prstGeom>
      </xdr:spPr>
    </xdr:pic>
    <xdr:clientData/>
  </xdr:oneCellAnchor>
  <xdr:oneCellAnchor>
    <xdr:from>
      <xdr:col>34</xdr:col>
      <xdr:colOff>114300</xdr:colOff>
      <xdr:row>213</xdr:row>
      <xdr:rowOff>85725</xdr:rowOff>
    </xdr:from>
    <xdr:ext cx="1190625" cy="857251"/>
    <xdr:pic>
      <xdr:nvPicPr>
        <xdr:cNvPr id="6" name="Image 5">
          <a:extLst>
            <a:ext uri="{FF2B5EF4-FFF2-40B4-BE49-F238E27FC236}">
              <a16:creationId xmlns:a16="http://schemas.microsoft.com/office/drawing/2014/main" id="{5DCE1E50-C9DA-48EC-A9A5-2A2E6017DF12}"/>
            </a:ext>
          </a:extLst>
        </xdr:cNvPr>
        <xdr:cNvPicPr>
          <a:picLocks noChangeAspect="1"/>
        </xdr:cNvPicPr>
      </xdr:nvPicPr>
      <xdr:blipFill>
        <a:blip xmlns:r="http://schemas.openxmlformats.org/officeDocument/2006/relationships" r:embed="rId3"/>
        <a:stretch>
          <a:fillRect/>
        </a:stretch>
      </xdr:blipFill>
      <xdr:spPr>
        <a:xfrm>
          <a:off x="27051000" y="46272450"/>
          <a:ext cx="1190625" cy="857251"/>
        </a:xfrm>
        <a:prstGeom prst="rect">
          <a:avLst/>
        </a:prstGeom>
      </xdr:spPr>
    </xdr:pic>
    <xdr:clientData/>
  </xdr:oneCellAnchor>
  <xdr:oneCellAnchor>
    <xdr:from>
      <xdr:col>33</xdr:col>
      <xdr:colOff>952500</xdr:colOff>
      <xdr:row>203</xdr:row>
      <xdr:rowOff>171450</xdr:rowOff>
    </xdr:from>
    <xdr:ext cx="1688555" cy="781050"/>
    <xdr:pic>
      <xdr:nvPicPr>
        <xdr:cNvPr id="12" name="Image 11">
          <a:extLst>
            <a:ext uri="{FF2B5EF4-FFF2-40B4-BE49-F238E27FC236}">
              <a16:creationId xmlns:a16="http://schemas.microsoft.com/office/drawing/2014/main" id="{255717F5-805E-4C7D-88DB-2F6928117CDF}"/>
            </a:ext>
          </a:extLst>
        </xdr:cNvPr>
        <xdr:cNvPicPr>
          <a:picLocks noChangeAspect="1"/>
        </xdr:cNvPicPr>
      </xdr:nvPicPr>
      <xdr:blipFill>
        <a:blip xmlns:r="http://schemas.openxmlformats.org/officeDocument/2006/relationships" r:embed="rId1"/>
        <a:stretch>
          <a:fillRect/>
        </a:stretch>
      </xdr:blipFill>
      <xdr:spPr>
        <a:xfrm>
          <a:off x="26774775" y="44367450"/>
          <a:ext cx="1688555" cy="781050"/>
        </a:xfrm>
        <a:prstGeom prst="rect">
          <a:avLst/>
        </a:prstGeom>
      </xdr:spPr>
    </xdr:pic>
    <xdr:clientData/>
  </xdr:oneCellAnchor>
  <xdr:oneCellAnchor>
    <xdr:from>
      <xdr:col>22</xdr:col>
      <xdr:colOff>1190625</xdr:colOff>
      <xdr:row>62</xdr:row>
      <xdr:rowOff>95250</xdr:rowOff>
    </xdr:from>
    <xdr:ext cx="4873625" cy="1121830"/>
    <xdr:pic>
      <xdr:nvPicPr>
        <xdr:cNvPr id="13" name="Image 12">
          <a:extLst>
            <a:ext uri="{FF2B5EF4-FFF2-40B4-BE49-F238E27FC236}">
              <a16:creationId xmlns:a16="http://schemas.microsoft.com/office/drawing/2014/main" id="{C738EA56-0708-41C8-AF9C-3803BFB84E2F}"/>
            </a:ext>
          </a:extLst>
        </xdr:cNvPr>
        <xdr:cNvPicPr>
          <a:picLocks noChangeAspect="1"/>
        </xdr:cNvPicPr>
      </xdr:nvPicPr>
      <xdr:blipFill>
        <a:blip xmlns:r="http://schemas.openxmlformats.org/officeDocument/2006/relationships" r:embed="rId13"/>
        <a:stretch>
          <a:fillRect/>
        </a:stretch>
      </xdr:blipFill>
      <xdr:spPr>
        <a:xfrm>
          <a:off x="13525500" y="14697075"/>
          <a:ext cx="4873625" cy="1121830"/>
        </a:xfrm>
        <a:prstGeom prst="rect">
          <a:avLst/>
        </a:prstGeom>
      </xdr:spPr>
    </xdr:pic>
    <xdr:clientData/>
  </xdr:oneCellAnchor>
  <xdr:oneCellAnchor>
    <xdr:from>
      <xdr:col>23</xdr:col>
      <xdr:colOff>161925</xdr:colOff>
      <xdr:row>132</xdr:row>
      <xdr:rowOff>104775</xdr:rowOff>
    </xdr:from>
    <xdr:ext cx="4946650" cy="2462191"/>
    <xdr:pic>
      <xdr:nvPicPr>
        <xdr:cNvPr id="14" name="Image 13">
          <a:extLst>
            <a:ext uri="{FF2B5EF4-FFF2-40B4-BE49-F238E27FC236}">
              <a16:creationId xmlns:a16="http://schemas.microsoft.com/office/drawing/2014/main" id="{4635E67F-C71A-49CB-A937-62970933AE9B}"/>
            </a:ext>
          </a:extLst>
        </xdr:cNvPr>
        <xdr:cNvPicPr>
          <a:picLocks noChangeAspect="1"/>
        </xdr:cNvPicPr>
      </xdr:nvPicPr>
      <xdr:blipFill>
        <a:blip xmlns:r="http://schemas.openxmlformats.org/officeDocument/2006/relationships" r:embed="rId14"/>
        <a:stretch>
          <a:fillRect/>
        </a:stretch>
      </xdr:blipFill>
      <xdr:spPr>
        <a:xfrm>
          <a:off x="25107900" y="31632525"/>
          <a:ext cx="4946650" cy="2462191"/>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20</xdr:col>
      <xdr:colOff>0</xdr:colOff>
      <xdr:row>75</xdr:row>
      <xdr:rowOff>0</xdr:rowOff>
    </xdr:from>
    <xdr:ext cx="2468837" cy="841813"/>
    <xdr:pic>
      <xdr:nvPicPr>
        <xdr:cNvPr id="2" name="Image 1">
          <a:extLst>
            <a:ext uri="{FF2B5EF4-FFF2-40B4-BE49-F238E27FC236}">
              <a16:creationId xmlns:a16="http://schemas.microsoft.com/office/drawing/2014/main" id="{EBB7A11E-66C1-4EE7-BF8E-33E1D73260BE}"/>
            </a:ext>
          </a:extLst>
        </xdr:cNvPr>
        <xdr:cNvPicPr>
          <a:picLocks noChangeAspect="1"/>
        </xdr:cNvPicPr>
      </xdr:nvPicPr>
      <xdr:blipFill>
        <a:blip xmlns:r="http://schemas.openxmlformats.org/officeDocument/2006/relationships" r:embed="rId1"/>
        <a:stretch>
          <a:fillRect/>
        </a:stretch>
      </xdr:blipFill>
      <xdr:spPr>
        <a:xfrm>
          <a:off x="15240000" y="14287500"/>
          <a:ext cx="2468837" cy="841813"/>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20</xdr:col>
      <xdr:colOff>0</xdr:colOff>
      <xdr:row>55</xdr:row>
      <xdr:rowOff>0</xdr:rowOff>
    </xdr:from>
    <xdr:to>
      <xdr:col>23</xdr:col>
      <xdr:colOff>659087</xdr:colOff>
      <xdr:row>58</xdr:row>
      <xdr:rowOff>165538</xdr:rowOff>
    </xdr:to>
    <xdr:pic>
      <xdr:nvPicPr>
        <xdr:cNvPr id="2180" name="Image 2179">
          <a:extLst>
            <a:ext uri="{FF2B5EF4-FFF2-40B4-BE49-F238E27FC236}">
              <a16:creationId xmlns:a16="http://schemas.microsoft.com/office/drawing/2014/main" id="{5B166C93-2204-45D0-9D32-025928D612EC}"/>
            </a:ext>
          </a:extLst>
        </xdr:cNvPr>
        <xdr:cNvPicPr>
          <a:picLocks noChangeAspect="1"/>
        </xdr:cNvPicPr>
      </xdr:nvPicPr>
      <xdr:blipFill>
        <a:blip xmlns:r="http://schemas.openxmlformats.org/officeDocument/2006/relationships" r:embed="rId1"/>
        <a:stretch>
          <a:fillRect/>
        </a:stretch>
      </xdr:blipFill>
      <xdr:spPr>
        <a:xfrm>
          <a:off x="15592425" y="13239750"/>
          <a:ext cx="2468837" cy="84181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52</xdr:col>
      <xdr:colOff>390525</xdr:colOff>
      <xdr:row>1</xdr:row>
      <xdr:rowOff>295276</xdr:rowOff>
    </xdr:from>
    <xdr:ext cx="1943100" cy="659302"/>
    <xdr:pic>
      <xdr:nvPicPr>
        <xdr:cNvPr id="2" name="Image 1">
          <a:extLst>
            <a:ext uri="{FF2B5EF4-FFF2-40B4-BE49-F238E27FC236}">
              <a16:creationId xmlns:a16="http://schemas.microsoft.com/office/drawing/2014/main" id="{DF2B8221-989E-49D1-9C10-D415B5B66132}"/>
            </a:ext>
          </a:extLst>
        </xdr:cNvPr>
        <xdr:cNvPicPr>
          <a:picLocks noChangeAspect="1"/>
        </xdr:cNvPicPr>
      </xdr:nvPicPr>
      <xdr:blipFill>
        <a:blip xmlns:r="http://schemas.openxmlformats.org/officeDocument/2006/relationships" r:embed="rId1"/>
        <a:stretch>
          <a:fillRect/>
        </a:stretch>
      </xdr:blipFill>
      <xdr:spPr>
        <a:xfrm>
          <a:off x="39776400" y="495301"/>
          <a:ext cx="1943100" cy="659302"/>
        </a:xfrm>
        <a:prstGeom prst="rect">
          <a:avLst/>
        </a:prstGeom>
      </xdr:spPr>
    </xdr:pic>
    <xdr:clientData/>
  </xdr:oneCellAnchor>
  <xdr:oneCellAnchor>
    <xdr:from>
      <xdr:col>65</xdr:col>
      <xdr:colOff>1304925</xdr:colOff>
      <xdr:row>170</xdr:row>
      <xdr:rowOff>95250</xdr:rowOff>
    </xdr:from>
    <xdr:ext cx="1728250" cy="844550"/>
    <xdr:pic>
      <xdr:nvPicPr>
        <xdr:cNvPr id="3" name="Image 2">
          <a:extLst>
            <a:ext uri="{FF2B5EF4-FFF2-40B4-BE49-F238E27FC236}">
              <a16:creationId xmlns:a16="http://schemas.microsoft.com/office/drawing/2014/main" id="{6952CAC3-AEEE-4F56-8EF5-989C0739B832}"/>
            </a:ext>
          </a:extLst>
        </xdr:cNvPr>
        <xdr:cNvPicPr>
          <a:picLocks noChangeAspect="1"/>
        </xdr:cNvPicPr>
      </xdr:nvPicPr>
      <xdr:blipFill>
        <a:blip xmlns:r="http://schemas.openxmlformats.org/officeDocument/2006/relationships" r:embed="rId2"/>
        <a:stretch>
          <a:fillRect/>
        </a:stretch>
      </xdr:blipFill>
      <xdr:spPr>
        <a:xfrm>
          <a:off x="55464075" y="38890575"/>
          <a:ext cx="1728250" cy="844550"/>
        </a:xfrm>
        <a:prstGeom prst="rect">
          <a:avLst/>
        </a:prstGeom>
      </xdr:spPr>
    </xdr:pic>
    <xdr:clientData/>
  </xdr:oneCellAnchor>
  <xdr:oneCellAnchor>
    <xdr:from>
      <xdr:col>68</xdr:col>
      <xdr:colOff>914400</xdr:colOff>
      <xdr:row>180</xdr:row>
      <xdr:rowOff>171450</xdr:rowOff>
    </xdr:from>
    <xdr:ext cx="1190625" cy="857251"/>
    <xdr:pic>
      <xdr:nvPicPr>
        <xdr:cNvPr id="4" name="Image 3">
          <a:extLst>
            <a:ext uri="{FF2B5EF4-FFF2-40B4-BE49-F238E27FC236}">
              <a16:creationId xmlns:a16="http://schemas.microsoft.com/office/drawing/2014/main" id="{0646E04F-A645-44F7-9FF9-26CCB344A477}"/>
            </a:ext>
          </a:extLst>
        </xdr:cNvPr>
        <xdr:cNvPicPr>
          <a:picLocks noChangeAspect="1"/>
        </xdr:cNvPicPr>
      </xdr:nvPicPr>
      <xdr:blipFill>
        <a:blip xmlns:r="http://schemas.openxmlformats.org/officeDocument/2006/relationships" r:embed="rId3"/>
        <a:stretch>
          <a:fillRect/>
        </a:stretch>
      </xdr:blipFill>
      <xdr:spPr>
        <a:xfrm>
          <a:off x="59664600" y="40947975"/>
          <a:ext cx="1190625" cy="857251"/>
        </a:xfrm>
        <a:prstGeom prst="rect">
          <a:avLst/>
        </a:prstGeom>
      </xdr:spPr>
    </xdr:pic>
    <xdr:clientData/>
  </xdr:oneCellAnchor>
  <xdr:oneCellAnchor>
    <xdr:from>
      <xdr:col>52</xdr:col>
      <xdr:colOff>390525</xdr:colOff>
      <xdr:row>1</xdr:row>
      <xdr:rowOff>295276</xdr:rowOff>
    </xdr:from>
    <xdr:ext cx="1943100" cy="659302"/>
    <xdr:pic>
      <xdr:nvPicPr>
        <xdr:cNvPr id="5" name="Image 4">
          <a:extLst>
            <a:ext uri="{FF2B5EF4-FFF2-40B4-BE49-F238E27FC236}">
              <a16:creationId xmlns:a16="http://schemas.microsoft.com/office/drawing/2014/main" id="{1BCA4727-E2EC-4B36-888A-6E75E3C2904A}"/>
            </a:ext>
          </a:extLst>
        </xdr:cNvPr>
        <xdr:cNvPicPr>
          <a:picLocks noChangeAspect="1"/>
        </xdr:cNvPicPr>
      </xdr:nvPicPr>
      <xdr:blipFill>
        <a:blip xmlns:r="http://schemas.openxmlformats.org/officeDocument/2006/relationships" r:embed="rId1"/>
        <a:stretch>
          <a:fillRect/>
        </a:stretch>
      </xdr:blipFill>
      <xdr:spPr>
        <a:xfrm>
          <a:off x="39776400" y="495301"/>
          <a:ext cx="1943100" cy="659302"/>
        </a:xfrm>
        <a:prstGeom prst="rect">
          <a:avLst/>
        </a:prstGeom>
      </xdr:spPr>
    </xdr:pic>
    <xdr:clientData/>
  </xdr:oneCellAnchor>
  <xdr:twoCellAnchor editAs="oneCell">
    <xdr:from>
      <xdr:col>58</xdr:col>
      <xdr:colOff>685800</xdr:colOff>
      <xdr:row>66</xdr:row>
      <xdr:rowOff>104775</xdr:rowOff>
    </xdr:from>
    <xdr:to>
      <xdr:col>62</xdr:col>
      <xdr:colOff>276785</xdr:colOff>
      <xdr:row>71</xdr:row>
      <xdr:rowOff>133536</xdr:rowOff>
    </xdr:to>
    <xdr:pic>
      <xdr:nvPicPr>
        <xdr:cNvPr id="6" name="Image 5">
          <a:extLst>
            <a:ext uri="{FF2B5EF4-FFF2-40B4-BE49-F238E27FC236}">
              <a16:creationId xmlns:a16="http://schemas.microsoft.com/office/drawing/2014/main" id="{99DC8027-A295-4E08-A5ED-BEEDF392A544}"/>
            </a:ext>
          </a:extLst>
        </xdr:cNvPr>
        <xdr:cNvPicPr>
          <a:picLocks noChangeAspect="1"/>
        </xdr:cNvPicPr>
      </xdr:nvPicPr>
      <xdr:blipFill>
        <a:blip xmlns:r="http://schemas.openxmlformats.org/officeDocument/2006/relationships" r:embed="rId4"/>
        <a:stretch>
          <a:fillRect/>
        </a:stretch>
      </xdr:blipFill>
      <xdr:spPr>
        <a:xfrm>
          <a:off x="47263050" y="16316325"/>
          <a:ext cx="4439210" cy="1333686"/>
        </a:xfrm>
        <a:prstGeom prst="rect">
          <a:avLst/>
        </a:prstGeom>
      </xdr:spPr>
    </xdr:pic>
    <xdr:clientData/>
  </xdr:twoCellAnchor>
  <xdr:twoCellAnchor editAs="oneCell">
    <xdr:from>
      <xdr:col>58</xdr:col>
      <xdr:colOff>285750</xdr:colOff>
      <xdr:row>136</xdr:row>
      <xdr:rowOff>171450</xdr:rowOff>
    </xdr:from>
    <xdr:to>
      <xdr:col>62</xdr:col>
      <xdr:colOff>381000</xdr:colOff>
      <xdr:row>148</xdr:row>
      <xdr:rowOff>195241</xdr:rowOff>
    </xdr:to>
    <xdr:pic>
      <xdr:nvPicPr>
        <xdr:cNvPr id="7" name="Image 6">
          <a:extLst>
            <a:ext uri="{FF2B5EF4-FFF2-40B4-BE49-F238E27FC236}">
              <a16:creationId xmlns:a16="http://schemas.microsoft.com/office/drawing/2014/main" id="{5BDB4310-2D1A-429A-8D9A-45615FB941D9}"/>
            </a:ext>
          </a:extLst>
        </xdr:cNvPr>
        <xdr:cNvPicPr>
          <a:picLocks noChangeAspect="1"/>
        </xdr:cNvPicPr>
      </xdr:nvPicPr>
      <xdr:blipFill>
        <a:blip xmlns:r="http://schemas.openxmlformats.org/officeDocument/2006/relationships" r:embed="rId5"/>
        <a:stretch>
          <a:fillRect/>
        </a:stretch>
      </xdr:blipFill>
      <xdr:spPr>
        <a:xfrm>
          <a:off x="46863000" y="32023050"/>
          <a:ext cx="4943475" cy="2414566"/>
        </a:xfrm>
        <a:prstGeom prst="rect">
          <a:avLst/>
        </a:prstGeom>
      </xdr:spPr>
    </xdr:pic>
    <xdr:clientData/>
  </xdr:twoCellAnchor>
  <xdr:twoCellAnchor editAs="oneCell">
    <xdr:from>
      <xdr:col>53</xdr:col>
      <xdr:colOff>628650</xdr:colOff>
      <xdr:row>23</xdr:row>
      <xdr:rowOff>161925</xdr:rowOff>
    </xdr:from>
    <xdr:to>
      <xdr:col>55</xdr:col>
      <xdr:colOff>627522</xdr:colOff>
      <xdr:row>27</xdr:row>
      <xdr:rowOff>104775</xdr:rowOff>
    </xdr:to>
    <xdr:pic>
      <xdr:nvPicPr>
        <xdr:cNvPr id="8" name="Image 7">
          <a:extLst>
            <a:ext uri="{FF2B5EF4-FFF2-40B4-BE49-F238E27FC236}">
              <a16:creationId xmlns:a16="http://schemas.microsoft.com/office/drawing/2014/main" id="{A1078037-CF22-4A0A-99C1-A93473D50B3B}"/>
            </a:ext>
          </a:extLst>
        </xdr:cNvPr>
        <xdr:cNvPicPr>
          <a:picLocks noChangeAspect="1"/>
        </xdr:cNvPicPr>
      </xdr:nvPicPr>
      <xdr:blipFill>
        <a:blip xmlns:r="http://schemas.openxmlformats.org/officeDocument/2006/relationships" r:embed="rId4"/>
        <a:stretch>
          <a:fillRect/>
        </a:stretch>
      </xdr:blipFill>
      <xdr:spPr>
        <a:xfrm>
          <a:off x="41328975" y="6105525"/>
          <a:ext cx="2980197" cy="895350"/>
        </a:xfrm>
        <a:prstGeom prst="rect">
          <a:avLst/>
        </a:prstGeom>
      </xdr:spPr>
    </xdr:pic>
    <xdr:clientData/>
  </xdr:twoCellAnchor>
  <xdr:oneCellAnchor>
    <xdr:from>
      <xdr:col>68</xdr:col>
      <xdr:colOff>542925</xdr:colOff>
      <xdr:row>170</xdr:row>
      <xdr:rowOff>180975</xdr:rowOff>
    </xdr:from>
    <xdr:ext cx="1688555" cy="781050"/>
    <xdr:pic>
      <xdr:nvPicPr>
        <xdr:cNvPr id="9" name="Image 8">
          <a:extLst>
            <a:ext uri="{FF2B5EF4-FFF2-40B4-BE49-F238E27FC236}">
              <a16:creationId xmlns:a16="http://schemas.microsoft.com/office/drawing/2014/main" id="{EF18D3CB-B3DE-4A53-85F3-B0FFFE459C5A}"/>
            </a:ext>
          </a:extLst>
        </xdr:cNvPr>
        <xdr:cNvPicPr>
          <a:picLocks noChangeAspect="1"/>
        </xdr:cNvPicPr>
      </xdr:nvPicPr>
      <xdr:blipFill>
        <a:blip xmlns:r="http://schemas.openxmlformats.org/officeDocument/2006/relationships" r:embed="rId6"/>
        <a:stretch>
          <a:fillRect/>
        </a:stretch>
      </xdr:blipFill>
      <xdr:spPr>
        <a:xfrm>
          <a:off x="59293125" y="38976300"/>
          <a:ext cx="1688555" cy="781050"/>
        </a:xfrm>
        <a:prstGeom prst="rect">
          <a:avLst/>
        </a:prstGeom>
      </xdr:spPr>
    </xdr:pic>
    <xdr:clientData/>
  </xdr:oneCellAnchor>
  <xdr:oneCellAnchor>
    <xdr:from>
      <xdr:col>52</xdr:col>
      <xdr:colOff>390525</xdr:colOff>
      <xdr:row>1</xdr:row>
      <xdr:rowOff>295276</xdr:rowOff>
    </xdr:from>
    <xdr:ext cx="1943100" cy="659302"/>
    <xdr:pic>
      <xdr:nvPicPr>
        <xdr:cNvPr id="10" name="Image 9">
          <a:extLst>
            <a:ext uri="{FF2B5EF4-FFF2-40B4-BE49-F238E27FC236}">
              <a16:creationId xmlns:a16="http://schemas.microsoft.com/office/drawing/2014/main" id="{3E7C43CE-8875-4667-8E06-C42D452DC279}"/>
            </a:ext>
          </a:extLst>
        </xdr:cNvPr>
        <xdr:cNvPicPr>
          <a:picLocks noChangeAspect="1"/>
        </xdr:cNvPicPr>
      </xdr:nvPicPr>
      <xdr:blipFill>
        <a:blip xmlns:r="http://schemas.openxmlformats.org/officeDocument/2006/relationships" r:embed="rId1"/>
        <a:stretch>
          <a:fillRect/>
        </a:stretch>
      </xdr:blipFill>
      <xdr:spPr>
        <a:xfrm>
          <a:off x="39776400" y="495301"/>
          <a:ext cx="1943100" cy="659302"/>
        </a:xfrm>
        <a:prstGeom prst="rect">
          <a:avLst/>
        </a:prstGeom>
      </xdr:spPr>
    </xdr:pic>
    <xdr:clientData/>
  </xdr:oneCellAnchor>
  <xdr:oneCellAnchor>
    <xdr:from>
      <xdr:col>52</xdr:col>
      <xdr:colOff>390525</xdr:colOff>
      <xdr:row>1</xdr:row>
      <xdr:rowOff>295276</xdr:rowOff>
    </xdr:from>
    <xdr:ext cx="1943100" cy="659302"/>
    <xdr:pic>
      <xdr:nvPicPr>
        <xdr:cNvPr id="11" name="Image 10">
          <a:extLst>
            <a:ext uri="{FF2B5EF4-FFF2-40B4-BE49-F238E27FC236}">
              <a16:creationId xmlns:a16="http://schemas.microsoft.com/office/drawing/2014/main" id="{05448458-4D4A-4B97-9390-A05200A7C0F5}"/>
            </a:ext>
          </a:extLst>
        </xdr:cNvPr>
        <xdr:cNvPicPr>
          <a:picLocks noChangeAspect="1"/>
        </xdr:cNvPicPr>
      </xdr:nvPicPr>
      <xdr:blipFill>
        <a:blip xmlns:r="http://schemas.openxmlformats.org/officeDocument/2006/relationships" r:embed="rId1"/>
        <a:stretch>
          <a:fillRect/>
        </a:stretch>
      </xdr:blipFill>
      <xdr:spPr>
        <a:xfrm>
          <a:off x="39776400" y="495301"/>
          <a:ext cx="1943100" cy="659302"/>
        </a:xfrm>
        <a:prstGeom prst="rect">
          <a:avLst/>
        </a:prstGeom>
      </xdr:spPr>
    </xdr:pic>
    <xdr:clientData/>
  </xdr:oneCellAnchor>
  <xdr:twoCellAnchor editAs="oneCell">
    <xdr:from>
      <xdr:col>58</xdr:col>
      <xdr:colOff>685800</xdr:colOff>
      <xdr:row>66</xdr:row>
      <xdr:rowOff>104775</xdr:rowOff>
    </xdr:from>
    <xdr:to>
      <xdr:col>62</xdr:col>
      <xdr:colOff>276785</xdr:colOff>
      <xdr:row>71</xdr:row>
      <xdr:rowOff>133536</xdr:rowOff>
    </xdr:to>
    <xdr:pic>
      <xdr:nvPicPr>
        <xdr:cNvPr id="12" name="Image 11">
          <a:extLst>
            <a:ext uri="{FF2B5EF4-FFF2-40B4-BE49-F238E27FC236}">
              <a16:creationId xmlns:a16="http://schemas.microsoft.com/office/drawing/2014/main" id="{13148BCE-A04B-4433-9309-4DD3FBBF8F6F}"/>
            </a:ext>
          </a:extLst>
        </xdr:cNvPr>
        <xdr:cNvPicPr>
          <a:picLocks noChangeAspect="1"/>
        </xdr:cNvPicPr>
      </xdr:nvPicPr>
      <xdr:blipFill>
        <a:blip xmlns:r="http://schemas.openxmlformats.org/officeDocument/2006/relationships" r:embed="rId4"/>
        <a:stretch>
          <a:fillRect/>
        </a:stretch>
      </xdr:blipFill>
      <xdr:spPr>
        <a:xfrm>
          <a:off x="47263050" y="16316325"/>
          <a:ext cx="4439210" cy="1333686"/>
        </a:xfrm>
        <a:prstGeom prst="rect">
          <a:avLst/>
        </a:prstGeom>
      </xdr:spPr>
    </xdr:pic>
    <xdr:clientData/>
  </xdr:twoCellAnchor>
  <xdr:twoCellAnchor editAs="oneCell">
    <xdr:from>
      <xdr:col>58</xdr:col>
      <xdr:colOff>285750</xdr:colOff>
      <xdr:row>136</xdr:row>
      <xdr:rowOff>171450</xdr:rowOff>
    </xdr:from>
    <xdr:to>
      <xdr:col>62</xdr:col>
      <xdr:colOff>381000</xdr:colOff>
      <xdr:row>148</xdr:row>
      <xdr:rowOff>195241</xdr:rowOff>
    </xdr:to>
    <xdr:pic>
      <xdr:nvPicPr>
        <xdr:cNvPr id="13" name="Image 12">
          <a:extLst>
            <a:ext uri="{FF2B5EF4-FFF2-40B4-BE49-F238E27FC236}">
              <a16:creationId xmlns:a16="http://schemas.microsoft.com/office/drawing/2014/main" id="{CAECE75B-1708-46C1-84DD-93B219321438}"/>
            </a:ext>
          </a:extLst>
        </xdr:cNvPr>
        <xdr:cNvPicPr>
          <a:picLocks noChangeAspect="1"/>
        </xdr:cNvPicPr>
      </xdr:nvPicPr>
      <xdr:blipFill>
        <a:blip xmlns:r="http://schemas.openxmlformats.org/officeDocument/2006/relationships" r:embed="rId5"/>
        <a:stretch>
          <a:fillRect/>
        </a:stretch>
      </xdr:blipFill>
      <xdr:spPr>
        <a:xfrm>
          <a:off x="46863000" y="32023050"/>
          <a:ext cx="4943475" cy="2414566"/>
        </a:xfrm>
        <a:prstGeom prst="rect">
          <a:avLst/>
        </a:prstGeom>
      </xdr:spPr>
    </xdr:pic>
    <xdr:clientData/>
  </xdr:twoCellAnchor>
  <xdr:twoCellAnchor editAs="oneCell">
    <xdr:from>
      <xdr:col>53</xdr:col>
      <xdr:colOff>628650</xdr:colOff>
      <xdr:row>23</xdr:row>
      <xdr:rowOff>161925</xdr:rowOff>
    </xdr:from>
    <xdr:to>
      <xdr:col>55</xdr:col>
      <xdr:colOff>627522</xdr:colOff>
      <xdr:row>27</xdr:row>
      <xdr:rowOff>104775</xdr:rowOff>
    </xdr:to>
    <xdr:pic>
      <xdr:nvPicPr>
        <xdr:cNvPr id="14" name="Image 13">
          <a:extLst>
            <a:ext uri="{FF2B5EF4-FFF2-40B4-BE49-F238E27FC236}">
              <a16:creationId xmlns:a16="http://schemas.microsoft.com/office/drawing/2014/main" id="{3218E498-9590-45A7-85F5-666302A27C9B}"/>
            </a:ext>
          </a:extLst>
        </xdr:cNvPr>
        <xdr:cNvPicPr>
          <a:picLocks noChangeAspect="1"/>
        </xdr:cNvPicPr>
      </xdr:nvPicPr>
      <xdr:blipFill>
        <a:blip xmlns:r="http://schemas.openxmlformats.org/officeDocument/2006/relationships" r:embed="rId4"/>
        <a:stretch>
          <a:fillRect/>
        </a:stretch>
      </xdr:blipFill>
      <xdr:spPr>
        <a:xfrm>
          <a:off x="41328975" y="6105525"/>
          <a:ext cx="2980197" cy="8953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23</xdr:col>
      <xdr:colOff>0</xdr:colOff>
      <xdr:row>75</xdr:row>
      <xdr:rowOff>0</xdr:rowOff>
    </xdr:from>
    <xdr:to>
      <xdr:col>26</xdr:col>
      <xdr:colOff>659087</xdr:colOff>
      <xdr:row>78</xdr:row>
      <xdr:rowOff>146488</xdr:rowOff>
    </xdr:to>
    <xdr:pic>
      <xdr:nvPicPr>
        <xdr:cNvPr id="2" name="Image 1">
          <a:extLst>
            <a:ext uri="{FF2B5EF4-FFF2-40B4-BE49-F238E27FC236}">
              <a16:creationId xmlns:a16="http://schemas.microsoft.com/office/drawing/2014/main" id="{E4E69387-22CF-432E-A7A8-55EFAE0EDDEC}"/>
            </a:ext>
          </a:extLst>
        </xdr:cNvPr>
        <xdr:cNvPicPr>
          <a:picLocks noChangeAspect="1"/>
        </xdr:cNvPicPr>
      </xdr:nvPicPr>
      <xdr:blipFill>
        <a:blip xmlns:r="http://schemas.openxmlformats.org/officeDocument/2006/relationships" r:embed="rId1"/>
        <a:stretch>
          <a:fillRect/>
        </a:stretch>
      </xdr:blipFill>
      <xdr:spPr>
        <a:xfrm>
          <a:off x="16678275" y="18307050"/>
          <a:ext cx="2468837" cy="84181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25</xdr:col>
      <xdr:colOff>0</xdr:colOff>
      <xdr:row>75</xdr:row>
      <xdr:rowOff>0</xdr:rowOff>
    </xdr:from>
    <xdr:to>
      <xdr:col>28</xdr:col>
      <xdr:colOff>659087</xdr:colOff>
      <xdr:row>78</xdr:row>
      <xdr:rowOff>146488</xdr:rowOff>
    </xdr:to>
    <xdr:pic>
      <xdr:nvPicPr>
        <xdr:cNvPr id="52625" name="Image 52624">
          <a:extLst>
            <a:ext uri="{FF2B5EF4-FFF2-40B4-BE49-F238E27FC236}">
              <a16:creationId xmlns:a16="http://schemas.microsoft.com/office/drawing/2014/main" id="{E8E0C9AA-03AC-47EC-AC2B-78D0F5AAABB9}"/>
            </a:ext>
          </a:extLst>
        </xdr:cNvPr>
        <xdr:cNvPicPr>
          <a:picLocks noChangeAspect="1"/>
        </xdr:cNvPicPr>
      </xdr:nvPicPr>
      <xdr:blipFill>
        <a:blip xmlns:r="http://schemas.openxmlformats.org/officeDocument/2006/relationships" r:embed="rId1"/>
        <a:stretch>
          <a:fillRect/>
        </a:stretch>
      </xdr:blipFill>
      <xdr:spPr>
        <a:xfrm>
          <a:off x="17954625" y="18135600"/>
          <a:ext cx="2468837" cy="84181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26</xdr:col>
      <xdr:colOff>0</xdr:colOff>
      <xdr:row>75</xdr:row>
      <xdr:rowOff>0</xdr:rowOff>
    </xdr:from>
    <xdr:ext cx="2468837" cy="841813"/>
    <xdr:pic>
      <xdr:nvPicPr>
        <xdr:cNvPr id="2" name="Image 1">
          <a:extLst>
            <a:ext uri="{FF2B5EF4-FFF2-40B4-BE49-F238E27FC236}">
              <a16:creationId xmlns:a16="http://schemas.microsoft.com/office/drawing/2014/main" id="{15A191D5-9339-4DCE-A421-B5C3908BFCBD}"/>
            </a:ext>
          </a:extLst>
        </xdr:cNvPr>
        <xdr:cNvPicPr>
          <a:picLocks noChangeAspect="1"/>
        </xdr:cNvPicPr>
      </xdr:nvPicPr>
      <xdr:blipFill>
        <a:blip xmlns:r="http://schemas.openxmlformats.org/officeDocument/2006/relationships" r:embed="rId1"/>
        <a:stretch>
          <a:fillRect/>
        </a:stretch>
      </xdr:blipFill>
      <xdr:spPr>
        <a:xfrm>
          <a:off x="19812000" y="14287500"/>
          <a:ext cx="2468837" cy="841813"/>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42</xdr:col>
      <xdr:colOff>104775</xdr:colOff>
      <xdr:row>2</xdr:row>
      <xdr:rowOff>104775</xdr:rowOff>
    </xdr:from>
    <xdr:ext cx="1943100" cy="659302"/>
    <xdr:pic>
      <xdr:nvPicPr>
        <xdr:cNvPr id="2" name="Image 1">
          <a:extLst>
            <a:ext uri="{FF2B5EF4-FFF2-40B4-BE49-F238E27FC236}">
              <a16:creationId xmlns:a16="http://schemas.microsoft.com/office/drawing/2014/main" id="{D4BB409C-561C-4E24-8C5D-35E9961398E2}"/>
            </a:ext>
          </a:extLst>
        </xdr:cNvPr>
        <xdr:cNvPicPr>
          <a:picLocks noChangeAspect="1"/>
        </xdr:cNvPicPr>
      </xdr:nvPicPr>
      <xdr:blipFill>
        <a:blip xmlns:r="http://schemas.openxmlformats.org/officeDocument/2006/relationships" r:embed="rId1"/>
        <a:stretch>
          <a:fillRect/>
        </a:stretch>
      </xdr:blipFill>
      <xdr:spPr>
        <a:xfrm>
          <a:off x="31499175" y="542925"/>
          <a:ext cx="1943100" cy="659302"/>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52</xdr:col>
      <xdr:colOff>533400</xdr:colOff>
      <xdr:row>13</xdr:row>
      <xdr:rowOff>257175</xdr:rowOff>
    </xdr:from>
    <xdr:to>
      <xdr:col>53</xdr:col>
      <xdr:colOff>332666</xdr:colOff>
      <xdr:row>16</xdr:row>
      <xdr:rowOff>38100</xdr:rowOff>
    </xdr:to>
    <xdr:pic>
      <xdr:nvPicPr>
        <xdr:cNvPr id="2" name="Image 1">
          <a:extLst>
            <a:ext uri="{FF2B5EF4-FFF2-40B4-BE49-F238E27FC236}">
              <a16:creationId xmlns:a16="http://schemas.microsoft.com/office/drawing/2014/main" id="{FBC31156-BF2F-45A6-87E9-F7CB989199B1}"/>
            </a:ext>
          </a:extLst>
        </xdr:cNvPr>
        <xdr:cNvPicPr>
          <a:picLocks noChangeAspect="1"/>
        </xdr:cNvPicPr>
      </xdr:nvPicPr>
      <xdr:blipFill>
        <a:blip xmlns:r="http://schemas.openxmlformats.org/officeDocument/2006/relationships" r:embed="rId1"/>
        <a:stretch>
          <a:fillRect/>
        </a:stretch>
      </xdr:blipFill>
      <xdr:spPr>
        <a:xfrm>
          <a:off x="42833925" y="3467100"/>
          <a:ext cx="913691" cy="581025"/>
        </a:xfrm>
        <a:prstGeom prst="rect">
          <a:avLst/>
        </a:prstGeom>
      </xdr:spPr>
    </xdr:pic>
    <xdr:clientData/>
  </xdr:twoCellAnchor>
  <xdr:oneCellAnchor>
    <xdr:from>
      <xdr:col>50</xdr:col>
      <xdr:colOff>257175</xdr:colOff>
      <xdr:row>79</xdr:row>
      <xdr:rowOff>228600</xdr:rowOff>
    </xdr:from>
    <xdr:ext cx="2285726" cy="1057275"/>
    <xdr:pic>
      <xdr:nvPicPr>
        <xdr:cNvPr id="3" name="Image 2">
          <a:extLst>
            <a:ext uri="{FF2B5EF4-FFF2-40B4-BE49-F238E27FC236}">
              <a16:creationId xmlns:a16="http://schemas.microsoft.com/office/drawing/2014/main" id="{FDEA1772-25E3-49DD-BBEB-596D8B4AD0D4}"/>
            </a:ext>
          </a:extLst>
        </xdr:cNvPr>
        <xdr:cNvPicPr>
          <a:picLocks noChangeAspect="1"/>
        </xdr:cNvPicPr>
      </xdr:nvPicPr>
      <xdr:blipFill>
        <a:blip xmlns:r="http://schemas.openxmlformats.org/officeDocument/2006/relationships" r:embed="rId2"/>
        <a:stretch>
          <a:fillRect/>
        </a:stretch>
      </xdr:blipFill>
      <xdr:spPr>
        <a:xfrm>
          <a:off x="39595425" y="19507200"/>
          <a:ext cx="2285726" cy="1057275"/>
        </a:xfrm>
        <a:prstGeom prst="rect">
          <a:avLst/>
        </a:prstGeom>
      </xdr:spPr>
    </xdr:pic>
    <xdr:clientData/>
  </xdr:oneCellAnchor>
  <xdr:oneCellAnchor>
    <xdr:from>
      <xdr:col>50</xdr:col>
      <xdr:colOff>600075</xdr:colOff>
      <xdr:row>87</xdr:row>
      <xdr:rowOff>200025</xdr:rowOff>
    </xdr:from>
    <xdr:ext cx="1962150" cy="958850"/>
    <xdr:pic>
      <xdr:nvPicPr>
        <xdr:cNvPr id="4" name="Image 3">
          <a:extLst>
            <a:ext uri="{FF2B5EF4-FFF2-40B4-BE49-F238E27FC236}">
              <a16:creationId xmlns:a16="http://schemas.microsoft.com/office/drawing/2014/main" id="{F4C7B440-387E-47DD-8EF8-F971EA389745}"/>
            </a:ext>
          </a:extLst>
        </xdr:cNvPr>
        <xdr:cNvPicPr>
          <a:picLocks noChangeAspect="1"/>
        </xdr:cNvPicPr>
      </xdr:nvPicPr>
      <xdr:blipFill>
        <a:blip xmlns:r="http://schemas.openxmlformats.org/officeDocument/2006/relationships" r:embed="rId3"/>
        <a:stretch>
          <a:fillRect/>
        </a:stretch>
      </xdr:blipFill>
      <xdr:spPr>
        <a:xfrm>
          <a:off x="39938325" y="21374100"/>
          <a:ext cx="1962150" cy="958850"/>
        </a:xfrm>
        <a:prstGeom prst="rect">
          <a:avLst/>
        </a:prstGeom>
      </xdr:spPr>
    </xdr:pic>
    <xdr:clientData/>
  </xdr:oneCellAnchor>
  <xdr:oneCellAnchor>
    <xdr:from>
      <xdr:col>50</xdr:col>
      <xdr:colOff>1209675</xdr:colOff>
      <xdr:row>100</xdr:row>
      <xdr:rowOff>66675</xdr:rowOff>
    </xdr:from>
    <xdr:ext cx="1057275" cy="1120810"/>
    <xdr:pic>
      <xdr:nvPicPr>
        <xdr:cNvPr id="5" name="Image 4">
          <a:extLst>
            <a:ext uri="{FF2B5EF4-FFF2-40B4-BE49-F238E27FC236}">
              <a16:creationId xmlns:a16="http://schemas.microsoft.com/office/drawing/2014/main" id="{4B73EBAD-1302-47F2-8435-F005985AC1D7}"/>
            </a:ext>
          </a:extLst>
        </xdr:cNvPr>
        <xdr:cNvPicPr>
          <a:picLocks noChangeAspect="1"/>
        </xdr:cNvPicPr>
      </xdr:nvPicPr>
      <xdr:blipFill>
        <a:blip xmlns:r="http://schemas.openxmlformats.org/officeDocument/2006/relationships" r:embed="rId4"/>
        <a:stretch>
          <a:fillRect/>
        </a:stretch>
      </xdr:blipFill>
      <xdr:spPr>
        <a:xfrm>
          <a:off x="40547925" y="24364950"/>
          <a:ext cx="1057275" cy="1120810"/>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twoCellAnchor editAs="oneCell">
    <xdr:from>
      <xdr:col>51</xdr:col>
      <xdr:colOff>1638300</xdr:colOff>
      <xdr:row>17</xdr:row>
      <xdr:rowOff>95250</xdr:rowOff>
    </xdr:from>
    <xdr:to>
      <xdr:col>52</xdr:col>
      <xdr:colOff>837491</xdr:colOff>
      <xdr:row>19</xdr:row>
      <xdr:rowOff>171450</xdr:rowOff>
    </xdr:to>
    <xdr:pic>
      <xdr:nvPicPr>
        <xdr:cNvPr id="2" name="Image 1">
          <a:extLst>
            <a:ext uri="{FF2B5EF4-FFF2-40B4-BE49-F238E27FC236}">
              <a16:creationId xmlns:a16="http://schemas.microsoft.com/office/drawing/2014/main" id="{FA4163D8-764C-4DA5-906B-A5BD71C5792F}"/>
            </a:ext>
          </a:extLst>
        </xdr:cNvPr>
        <xdr:cNvPicPr>
          <a:picLocks noChangeAspect="1"/>
        </xdr:cNvPicPr>
      </xdr:nvPicPr>
      <xdr:blipFill>
        <a:blip xmlns:r="http://schemas.openxmlformats.org/officeDocument/2006/relationships" r:embed="rId1"/>
        <a:stretch>
          <a:fillRect/>
        </a:stretch>
      </xdr:blipFill>
      <xdr:spPr>
        <a:xfrm>
          <a:off x="41481375" y="4429125"/>
          <a:ext cx="913691" cy="581025"/>
        </a:xfrm>
        <a:prstGeom prst="rect">
          <a:avLst/>
        </a:prstGeom>
      </xdr:spPr>
    </xdr:pic>
    <xdr:clientData/>
  </xdr:twoCellAnchor>
  <xdr:oneCellAnchor>
    <xdr:from>
      <xdr:col>50</xdr:col>
      <xdr:colOff>257175</xdr:colOff>
      <xdr:row>82</xdr:row>
      <xdr:rowOff>228600</xdr:rowOff>
    </xdr:from>
    <xdr:ext cx="2285726" cy="1057275"/>
    <xdr:pic>
      <xdr:nvPicPr>
        <xdr:cNvPr id="3" name="Image 2">
          <a:extLst>
            <a:ext uri="{FF2B5EF4-FFF2-40B4-BE49-F238E27FC236}">
              <a16:creationId xmlns:a16="http://schemas.microsoft.com/office/drawing/2014/main" id="{E6EAC41E-93E2-4BEB-8603-D117D2A02755}"/>
            </a:ext>
          </a:extLst>
        </xdr:cNvPr>
        <xdr:cNvPicPr>
          <a:picLocks noChangeAspect="1"/>
        </xdr:cNvPicPr>
      </xdr:nvPicPr>
      <xdr:blipFill>
        <a:blip xmlns:r="http://schemas.openxmlformats.org/officeDocument/2006/relationships" r:embed="rId2"/>
        <a:stretch>
          <a:fillRect/>
        </a:stretch>
      </xdr:blipFill>
      <xdr:spPr>
        <a:xfrm>
          <a:off x="38852475" y="20173950"/>
          <a:ext cx="2285726" cy="1057275"/>
        </a:xfrm>
        <a:prstGeom prst="rect">
          <a:avLst/>
        </a:prstGeom>
      </xdr:spPr>
    </xdr:pic>
    <xdr:clientData/>
  </xdr:oneCellAnchor>
  <xdr:oneCellAnchor>
    <xdr:from>
      <xdr:col>50</xdr:col>
      <xdr:colOff>600075</xdr:colOff>
      <xdr:row>90</xdr:row>
      <xdr:rowOff>200025</xdr:rowOff>
    </xdr:from>
    <xdr:ext cx="1962150" cy="958850"/>
    <xdr:pic>
      <xdr:nvPicPr>
        <xdr:cNvPr id="4" name="Image 3">
          <a:extLst>
            <a:ext uri="{FF2B5EF4-FFF2-40B4-BE49-F238E27FC236}">
              <a16:creationId xmlns:a16="http://schemas.microsoft.com/office/drawing/2014/main" id="{A355F813-921B-4B37-AA41-0879CA685157}"/>
            </a:ext>
          </a:extLst>
        </xdr:cNvPr>
        <xdr:cNvPicPr>
          <a:picLocks noChangeAspect="1"/>
        </xdr:cNvPicPr>
      </xdr:nvPicPr>
      <xdr:blipFill>
        <a:blip xmlns:r="http://schemas.openxmlformats.org/officeDocument/2006/relationships" r:embed="rId3"/>
        <a:stretch>
          <a:fillRect/>
        </a:stretch>
      </xdr:blipFill>
      <xdr:spPr>
        <a:xfrm>
          <a:off x="39195375" y="22050375"/>
          <a:ext cx="1962150" cy="958850"/>
        </a:xfrm>
        <a:prstGeom prst="rect">
          <a:avLst/>
        </a:prstGeom>
      </xdr:spPr>
    </xdr:pic>
    <xdr:clientData/>
  </xdr:oneCellAnchor>
  <xdr:oneCellAnchor>
    <xdr:from>
      <xdr:col>50</xdr:col>
      <xdr:colOff>1209675</xdr:colOff>
      <xdr:row>103</xdr:row>
      <xdr:rowOff>66675</xdr:rowOff>
    </xdr:from>
    <xdr:ext cx="1057275" cy="1120810"/>
    <xdr:pic>
      <xdr:nvPicPr>
        <xdr:cNvPr id="5" name="Image 4">
          <a:extLst>
            <a:ext uri="{FF2B5EF4-FFF2-40B4-BE49-F238E27FC236}">
              <a16:creationId xmlns:a16="http://schemas.microsoft.com/office/drawing/2014/main" id="{EA85D5E4-D850-4A8A-8E78-9366FAC11374}"/>
            </a:ext>
          </a:extLst>
        </xdr:cNvPr>
        <xdr:cNvPicPr>
          <a:picLocks noChangeAspect="1"/>
        </xdr:cNvPicPr>
      </xdr:nvPicPr>
      <xdr:blipFill>
        <a:blip xmlns:r="http://schemas.openxmlformats.org/officeDocument/2006/relationships" r:embed="rId4"/>
        <a:stretch>
          <a:fillRect/>
        </a:stretch>
      </xdr:blipFill>
      <xdr:spPr>
        <a:xfrm>
          <a:off x="39804975" y="25022175"/>
          <a:ext cx="1057275" cy="1120810"/>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twoCellAnchor>
    <xdr:from>
      <xdr:col>13</xdr:col>
      <xdr:colOff>66675</xdr:colOff>
      <xdr:row>84</xdr:row>
      <xdr:rowOff>14287</xdr:rowOff>
    </xdr:from>
    <xdr:to>
      <xdr:col>17</xdr:col>
      <xdr:colOff>771525</xdr:colOff>
      <xdr:row>96</xdr:row>
      <xdr:rowOff>128587</xdr:rowOff>
    </xdr:to>
    <mc:AlternateContent xmlns:mc="http://schemas.openxmlformats.org/markup-compatibility/2006">
      <mc:Choice xmlns:cx2="http://schemas.microsoft.com/office/drawing/2015/10/21/chartex" Requires="cx2">
        <xdr:graphicFrame macro="">
          <xdr:nvGraphicFramePr>
            <xdr:cNvPr id="2" name="Graphique 1">
              <a:extLst>
                <a:ext uri="{FF2B5EF4-FFF2-40B4-BE49-F238E27FC236}">
                  <a16:creationId xmlns:a16="http://schemas.microsoft.com/office/drawing/2014/main" id="{594BE672-B2D3-46EA-AFAF-924692CF6115}"/>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8343900" y="16892587"/>
              <a:ext cx="5600700" cy="2743200"/>
            </a:xfrm>
            <a:prstGeom prst="rect">
              <a:avLst/>
            </a:prstGeom>
            <a:solidFill>
              <a:prstClr val="white"/>
            </a:solidFill>
            <a:ln w="1">
              <a:solidFill>
                <a:prstClr val="green"/>
              </a:solidFill>
            </a:ln>
          </xdr:spPr>
          <xdr:txBody>
            <a:bodyPr vertOverflow="clip" horzOverflow="clip"/>
            <a:lstStyle/>
            <a:p>
              <a:r>
                <a:rPr lang="fr-FR" sz="1100"/>
                <a:t>Ce graphique n’est pas disponible dans votre version d’Excel.
La modification de cette forme ou l’enregistrement de ce classeur dans un autre format de fichier endommagera le graphique de façon irréparable.</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oneCellAnchor>
    <xdr:from>
      <xdr:col>1</xdr:col>
      <xdr:colOff>190500</xdr:colOff>
      <xdr:row>1</xdr:row>
      <xdr:rowOff>228600</xdr:rowOff>
    </xdr:from>
    <xdr:ext cx="1943100" cy="659302"/>
    <xdr:pic>
      <xdr:nvPicPr>
        <xdr:cNvPr id="2" name="Image 1">
          <a:extLst>
            <a:ext uri="{FF2B5EF4-FFF2-40B4-BE49-F238E27FC236}">
              <a16:creationId xmlns:a16="http://schemas.microsoft.com/office/drawing/2014/main" id="{949F392D-0A99-4003-BBBC-F4ED6EAB006F}"/>
            </a:ext>
          </a:extLst>
        </xdr:cNvPr>
        <xdr:cNvPicPr>
          <a:picLocks noChangeAspect="1"/>
        </xdr:cNvPicPr>
      </xdr:nvPicPr>
      <xdr:blipFill>
        <a:blip xmlns:r="http://schemas.openxmlformats.org/officeDocument/2006/relationships" r:embed="rId1"/>
        <a:stretch>
          <a:fillRect/>
        </a:stretch>
      </xdr:blipFill>
      <xdr:spPr>
        <a:xfrm>
          <a:off x="6648450" y="390525"/>
          <a:ext cx="1943100" cy="659302"/>
        </a:xfrm>
        <a:prstGeom prst="rect">
          <a:avLst/>
        </a:prstGeom>
      </xdr:spPr>
    </xdr:pic>
    <xdr:clientData/>
  </xdr:oneCellAnchor>
  <xdr:oneCellAnchor>
    <xdr:from>
      <xdr:col>6</xdr:col>
      <xdr:colOff>1190625</xdr:colOff>
      <xdr:row>65</xdr:row>
      <xdr:rowOff>95250</xdr:rowOff>
    </xdr:from>
    <xdr:ext cx="4873625" cy="1121830"/>
    <xdr:pic>
      <xdr:nvPicPr>
        <xdr:cNvPr id="3" name="Image 2">
          <a:extLst>
            <a:ext uri="{FF2B5EF4-FFF2-40B4-BE49-F238E27FC236}">
              <a16:creationId xmlns:a16="http://schemas.microsoft.com/office/drawing/2014/main" id="{F7E8CF19-0B64-4E46-A592-8FA1274C1819}"/>
            </a:ext>
          </a:extLst>
        </xdr:cNvPr>
        <xdr:cNvPicPr>
          <a:picLocks noChangeAspect="1"/>
        </xdr:cNvPicPr>
      </xdr:nvPicPr>
      <xdr:blipFill>
        <a:blip xmlns:r="http://schemas.openxmlformats.org/officeDocument/2006/relationships" r:embed="rId2"/>
        <a:stretch>
          <a:fillRect/>
        </a:stretch>
      </xdr:blipFill>
      <xdr:spPr>
        <a:xfrm>
          <a:off x="13525500" y="14697075"/>
          <a:ext cx="4873625" cy="1121830"/>
        </a:xfrm>
        <a:prstGeom prst="rect">
          <a:avLst/>
        </a:prstGeom>
      </xdr:spPr>
    </xdr:pic>
    <xdr:clientData/>
  </xdr:oneCellAnchor>
  <xdr:oneCellAnchor>
    <xdr:from>
      <xdr:col>7</xdr:col>
      <xdr:colOff>228600</xdr:colOff>
      <xdr:row>135</xdr:row>
      <xdr:rowOff>0</xdr:rowOff>
    </xdr:from>
    <xdr:ext cx="4946650" cy="2462191"/>
    <xdr:pic>
      <xdr:nvPicPr>
        <xdr:cNvPr id="4" name="Image 3">
          <a:extLst>
            <a:ext uri="{FF2B5EF4-FFF2-40B4-BE49-F238E27FC236}">
              <a16:creationId xmlns:a16="http://schemas.microsoft.com/office/drawing/2014/main" id="{0D1C1D4A-C757-494C-BCFE-6F378F85060B}"/>
            </a:ext>
          </a:extLst>
        </xdr:cNvPr>
        <xdr:cNvPicPr>
          <a:picLocks noChangeAspect="1"/>
        </xdr:cNvPicPr>
      </xdr:nvPicPr>
      <xdr:blipFill>
        <a:blip xmlns:r="http://schemas.openxmlformats.org/officeDocument/2006/relationships" r:embed="rId3"/>
        <a:stretch>
          <a:fillRect/>
        </a:stretch>
      </xdr:blipFill>
      <xdr:spPr>
        <a:xfrm>
          <a:off x="13877925" y="29765625"/>
          <a:ext cx="4946650" cy="2462191"/>
        </a:xfrm>
        <a:prstGeom prst="rect">
          <a:avLst/>
        </a:prstGeom>
      </xdr:spPr>
    </xdr:pic>
    <xdr:clientData/>
  </xdr:oneCellAnchor>
  <xdr:oneCellAnchor>
    <xdr:from>
      <xdr:col>15</xdr:col>
      <xdr:colOff>466725</xdr:colOff>
      <xdr:row>205</xdr:row>
      <xdr:rowOff>180975</xdr:rowOff>
    </xdr:from>
    <xdr:ext cx="1728250" cy="844550"/>
    <xdr:pic>
      <xdr:nvPicPr>
        <xdr:cNvPr id="5" name="Image 4">
          <a:extLst>
            <a:ext uri="{FF2B5EF4-FFF2-40B4-BE49-F238E27FC236}">
              <a16:creationId xmlns:a16="http://schemas.microsoft.com/office/drawing/2014/main" id="{74576FC2-C27B-443B-A0CE-0B390D2FB8A6}"/>
            </a:ext>
          </a:extLst>
        </xdr:cNvPr>
        <xdr:cNvPicPr>
          <a:picLocks noChangeAspect="1"/>
        </xdr:cNvPicPr>
      </xdr:nvPicPr>
      <xdr:blipFill>
        <a:blip xmlns:r="http://schemas.openxmlformats.org/officeDocument/2006/relationships" r:embed="rId4"/>
        <a:stretch>
          <a:fillRect/>
        </a:stretch>
      </xdr:blipFill>
      <xdr:spPr>
        <a:xfrm>
          <a:off x="23012400" y="44186475"/>
          <a:ext cx="1728250" cy="844550"/>
        </a:xfrm>
        <a:prstGeom prst="rect">
          <a:avLst/>
        </a:prstGeom>
      </xdr:spPr>
    </xdr:pic>
    <xdr:clientData/>
  </xdr:oneCellAnchor>
  <xdr:oneCellAnchor>
    <xdr:from>
      <xdr:col>18</xdr:col>
      <xdr:colOff>114300</xdr:colOff>
      <xdr:row>216</xdr:row>
      <xdr:rowOff>85725</xdr:rowOff>
    </xdr:from>
    <xdr:ext cx="1190625" cy="857251"/>
    <xdr:pic>
      <xdr:nvPicPr>
        <xdr:cNvPr id="6" name="Image 5">
          <a:extLst>
            <a:ext uri="{FF2B5EF4-FFF2-40B4-BE49-F238E27FC236}">
              <a16:creationId xmlns:a16="http://schemas.microsoft.com/office/drawing/2014/main" id="{D8DF7A0E-DBB5-43AC-8A08-56E1CE1BA7D3}"/>
            </a:ext>
          </a:extLst>
        </xdr:cNvPr>
        <xdr:cNvPicPr>
          <a:picLocks noChangeAspect="1"/>
        </xdr:cNvPicPr>
      </xdr:nvPicPr>
      <xdr:blipFill>
        <a:blip xmlns:r="http://schemas.openxmlformats.org/officeDocument/2006/relationships" r:embed="rId5"/>
        <a:stretch>
          <a:fillRect/>
        </a:stretch>
      </xdr:blipFill>
      <xdr:spPr>
        <a:xfrm>
          <a:off x="27051000" y="46272450"/>
          <a:ext cx="1190625" cy="857251"/>
        </a:xfrm>
        <a:prstGeom prst="rect">
          <a:avLst/>
        </a:prstGeom>
      </xdr:spPr>
    </xdr:pic>
    <xdr:clientData/>
  </xdr:oneCellAnchor>
  <xdr:oneCellAnchor>
    <xdr:from>
      <xdr:col>17</xdr:col>
      <xdr:colOff>952500</xdr:colOff>
      <xdr:row>206</xdr:row>
      <xdr:rowOff>171450</xdr:rowOff>
    </xdr:from>
    <xdr:ext cx="1688555" cy="781050"/>
    <xdr:pic>
      <xdr:nvPicPr>
        <xdr:cNvPr id="7" name="Image 6">
          <a:extLst>
            <a:ext uri="{FF2B5EF4-FFF2-40B4-BE49-F238E27FC236}">
              <a16:creationId xmlns:a16="http://schemas.microsoft.com/office/drawing/2014/main" id="{5848F4DF-7116-403C-89D1-B77DC296F59E}"/>
            </a:ext>
          </a:extLst>
        </xdr:cNvPr>
        <xdr:cNvPicPr>
          <a:picLocks noChangeAspect="1"/>
        </xdr:cNvPicPr>
      </xdr:nvPicPr>
      <xdr:blipFill>
        <a:blip xmlns:r="http://schemas.openxmlformats.org/officeDocument/2006/relationships" r:embed="rId6"/>
        <a:stretch>
          <a:fillRect/>
        </a:stretch>
      </xdr:blipFill>
      <xdr:spPr>
        <a:xfrm>
          <a:off x="26774775" y="44367450"/>
          <a:ext cx="1688555" cy="781050"/>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24</xdr:col>
      <xdr:colOff>514351</xdr:colOff>
      <xdr:row>7</xdr:row>
      <xdr:rowOff>41275</xdr:rowOff>
    </xdr:from>
    <xdr:ext cx="3488289" cy="4914900"/>
    <xdr:pic>
      <xdr:nvPicPr>
        <xdr:cNvPr id="2" name="Image 1">
          <a:extLst>
            <a:ext uri="{FF2B5EF4-FFF2-40B4-BE49-F238E27FC236}">
              <a16:creationId xmlns:a16="http://schemas.microsoft.com/office/drawing/2014/main" id="{4C9D5865-DAE6-47ED-A5A2-02D3C5F6ED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02351" y="1374775"/>
          <a:ext cx="3488289" cy="491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24</xdr:col>
      <xdr:colOff>447674</xdr:colOff>
      <xdr:row>62</xdr:row>
      <xdr:rowOff>152400</xdr:rowOff>
    </xdr:from>
    <xdr:ext cx="1832205" cy="895350"/>
    <xdr:pic>
      <xdr:nvPicPr>
        <xdr:cNvPr id="3" name="Image 2">
          <a:extLst>
            <a:ext uri="{FF2B5EF4-FFF2-40B4-BE49-F238E27FC236}">
              <a16:creationId xmlns:a16="http://schemas.microsoft.com/office/drawing/2014/main" id="{B9C954DB-5794-42AA-975B-2F4EB7BD6493}"/>
            </a:ext>
          </a:extLst>
        </xdr:cNvPr>
        <xdr:cNvPicPr>
          <a:picLocks noChangeAspect="1"/>
        </xdr:cNvPicPr>
      </xdr:nvPicPr>
      <xdr:blipFill>
        <a:blip xmlns:r="http://schemas.openxmlformats.org/officeDocument/2006/relationships" r:embed="rId2"/>
        <a:stretch>
          <a:fillRect/>
        </a:stretch>
      </xdr:blipFill>
      <xdr:spPr>
        <a:xfrm>
          <a:off x="18735674" y="11963400"/>
          <a:ext cx="1832205" cy="895350"/>
        </a:xfrm>
        <a:prstGeom prst="rect">
          <a:avLst/>
        </a:prstGeom>
      </xdr:spPr>
    </xdr:pic>
    <xdr:clientData/>
  </xdr:oneCellAnchor>
  <xdr:oneCellAnchor>
    <xdr:from>
      <xdr:col>28</xdr:col>
      <xdr:colOff>323850</xdr:colOff>
      <xdr:row>72</xdr:row>
      <xdr:rowOff>66675</xdr:rowOff>
    </xdr:from>
    <xdr:ext cx="1190625" cy="857251"/>
    <xdr:pic>
      <xdr:nvPicPr>
        <xdr:cNvPr id="4" name="Image 3">
          <a:extLst>
            <a:ext uri="{FF2B5EF4-FFF2-40B4-BE49-F238E27FC236}">
              <a16:creationId xmlns:a16="http://schemas.microsoft.com/office/drawing/2014/main" id="{01F5E810-A6F8-4CC9-BF19-5F73A4B4E1FB}"/>
            </a:ext>
          </a:extLst>
        </xdr:cNvPr>
        <xdr:cNvPicPr>
          <a:picLocks noChangeAspect="1"/>
        </xdr:cNvPicPr>
      </xdr:nvPicPr>
      <xdr:blipFill>
        <a:blip xmlns:r="http://schemas.openxmlformats.org/officeDocument/2006/relationships" r:embed="rId3"/>
        <a:stretch>
          <a:fillRect/>
        </a:stretch>
      </xdr:blipFill>
      <xdr:spPr>
        <a:xfrm>
          <a:off x="21659850" y="13782675"/>
          <a:ext cx="1190625" cy="857251"/>
        </a:xfrm>
        <a:prstGeom prst="rect">
          <a:avLst/>
        </a:prstGeom>
      </xdr:spPr>
    </xdr:pic>
    <xdr:clientData/>
  </xdr:oneCellAnchor>
  <xdr:oneCellAnchor>
    <xdr:from>
      <xdr:col>27</xdr:col>
      <xdr:colOff>781050</xdr:colOff>
      <xdr:row>62</xdr:row>
      <xdr:rowOff>200024</xdr:rowOff>
    </xdr:from>
    <xdr:ext cx="2038621" cy="942975"/>
    <xdr:pic>
      <xdr:nvPicPr>
        <xdr:cNvPr id="5" name="Image 4">
          <a:extLst>
            <a:ext uri="{FF2B5EF4-FFF2-40B4-BE49-F238E27FC236}">
              <a16:creationId xmlns:a16="http://schemas.microsoft.com/office/drawing/2014/main" id="{B5DCF331-3A54-419F-85ED-44F4B0B6F221}"/>
            </a:ext>
          </a:extLst>
        </xdr:cNvPr>
        <xdr:cNvPicPr>
          <a:picLocks noChangeAspect="1"/>
        </xdr:cNvPicPr>
      </xdr:nvPicPr>
      <xdr:blipFill>
        <a:blip xmlns:r="http://schemas.openxmlformats.org/officeDocument/2006/relationships" r:embed="rId4"/>
        <a:stretch>
          <a:fillRect/>
        </a:stretch>
      </xdr:blipFill>
      <xdr:spPr>
        <a:xfrm>
          <a:off x="21336000" y="12001499"/>
          <a:ext cx="2038621" cy="942975"/>
        </a:xfrm>
        <a:prstGeom prst="rect">
          <a:avLst/>
        </a:prstGeom>
      </xdr:spPr>
    </xdr:pic>
    <xdr:clientData/>
  </xdr:oneCellAnchor>
  <xdr:oneCellAnchor>
    <xdr:from>
      <xdr:col>30</xdr:col>
      <xdr:colOff>0</xdr:colOff>
      <xdr:row>54</xdr:row>
      <xdr:rowOff>0</xdr:rowOff>
    </xdr:from>
    <xdr:ext cx="692150" cy="692150"/>
    <xdr:pic>
      <xdr:nvPicPr>
        <xdr:cNvPr id="6" name="Image 5" descr="emoji® – The Official Brand | stop sign">
          <a:extLst>
            <a:ext uri="{FF2B5EF4-FFF2-40B4-BE49-F238E27FC236}">
              <a16:creationId xmlns:a16="http://schemas.microsoft.com/office/drawing/2014/main" id="{C39F3823-93EE-4424-BBD5-28E4E55883B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860000" y="10287000"/>
          <a:ext cx="692150" cy="6921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1.xml><?xml version="1.0" encoding="utf-8"?>
<xdr:wsDr xmlns:xdr="http://schemas.openxmlformats.org/drawingml/2006/spreadsheetDrawing" xmlns:a="http://schemas.openxmlformats.org/drawingml/2006/main">
  <xdr:twoCellAnchor>
    <xdr:from>
      <xdr:col>8</xdr:col>
      <xdr:colOff>600075</xdr:colOff>
      <xdr:row>230</xdr:row>
      <xdr:rowOff>133350</xdr:rowOff>
    </xdr:from>
    <xdr:to>
      <xdr:col>9</xdr:col>
      <xdr:colOff>619125</xdr:colOff>
      <xdr:row>235</xdr:row>
      <xdr:rowOff>76200</xdr:rowOff>
    </xdr:to>
    <xdr:sp macro="" textlink="">
      <xdr:nvSpPr>
        <xdr:cNvPr id="2" name="Text Box 15">
          <a:extLst>
            <a:ext uri="{FF2B5EF4-FFF2-40B4-BE49-F238E27FC236}">
              <a16:creationId xmlns:a16="http://schemas.microsoft.com/office/drawing/2014/main" id="{91BFA7F7-B9F6-42DA-9EE1-073EB950CDA2}"/>
            </a:ext>
          </a:extLst>
        </xdr:cNvPr>
        <xdr:cNvSpPr txBox="1">
          <a:spLocks noChangeArrowheads="1"/>
        </xdr:cNvSpPr>
      </xdr:nvSpPr>
      <xdr:spPr bwMode="auto">
        <a:xfrm>
          <a:off x="6315075" y="52997100"/>
          <a:ext cx="800100" cy="895350"/>
        </a:xfrm>
        <a:prstGeom prst="rect">
          <a:avLst/>
        </a:prstGeom>
        <a:solidFill>
          <a:srgbClr val="FFFFFF">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600075</xdr:colOff>
      <xdr:row>230</xdr:row>
      <xdr:rowOff>133350</xdr:rowOff>
    </xdr:from>
    <xdr:to>
      <xdr:col>9</xdr:col>
      <xdr:colOff>619125</xdr:colOff>
      <xdr:row>235</xdr:row>
      <xdr:rowOff>76200</xdr:rowOff>
    </xdr:to>
    <xdr:sp macro="" textlink="">
      <xdr:nvSpPr>
        <xdr:cNvPr id="3" name="Text Box 15">
          <a:extLst>
            <a:ext uri="{FF2B5EF4-FFF2-40B4-BE49-F238E27FC236}">
              <a16:creationId xmlns:a16="http://schemas.microsoft.com/office/drawing/2014/main" id="{A6ADACB4-2A33-404E-BE66-21B93D854D20}"/>
            </a:ext>
          </a:extLst>
        </xdr:cNvPr>
        <xdr:cNvSpPr txBox="1">
          <a:spLocks noChangeArrowheads="1"/>
        </xdr:cNvSpPr>
      </xdr:nvSpPr>
      <xdr:spPr bwMode="auto">
        <a:xfrm>
          <a:off x="6315075" y="52997100"/>
          <a:ext cx="800100" cy="895350"/>
        </a:xfrm>
        <a:prstGeom prst="rect">
          <a:avLst/>
        </a:prstGeom>
        <a:solidFill>
          <a:srgbClr val="FFFFFF">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2.xml><?xml version="1.0" encoding="utf-8"?>
<xdr:wsDr xmlns:xdr="http://schemas.openxmlformats.org/drawingml/2006/spreadsheetDrawing" xmlns:a="http://schemas.openxmlformats.org/drawingml/2006/main">
  <xdr:oneCellAnchor>
    <xdr:from>
      <xdr:col>23</xdr:col>
      <xdr:colOff>609600</xdr:colOff>
      <xdr:row>61</xdr:row>
      <xdr:rowOff>12700</xdr:rowOff>
    </xdr:from>
    <xdr:ext cx="1883386" cy="1231900"/>
    <xdr:pic>
      <xdr:nvPicPr>
        <xdr:cNvPr id="2" name="Image 1">
          <a:extLst>
            <a:ext uri="{FF2B5EF4-FFF2-40B4-BE49-F238E27FC236}">
              <a16:creationId xmlns:a16="http://schemas.microsoft.com/office/drawing/2014/main" id="{9CE18DD0-D71C-4446-8534-25BC680A5327}"/>
            </a:ext>
          </a:extLst>
        </xdr:cNvPr>
        <xdr:cNvPicPr>
          <a:picLocks noChangeAspect="1"/>
        </xdr:cNvPicPr>
      </xdr:nvPicPr>
      <xdr:blipFill>
        <a:blip xmlns:r="http://schemas.openxmlformats.org/officeDocument/2006/relationships" r:embed="rId1"/>
        <a:stretch>
          <a:fillRect/>
        </a:stretch>
      </xdr:blipFill>
      <xdr:spPr>
        <a:xfrm>
          <a:off x="18135600" y="11633200"/>
          <a:ext cx="1883386" cy="1231900"/>
        </a:xfrm>
        <a:prstGeom prst="rect">
          <a:avLst/>
        </a:prstGeom>
      </xdr:spPr>
    </xdr:pic>
    <xdr:clientData/>
  </xdr:oneCellAnchor>
  <xdr:oneCellAnchor>
    <xdr:from>
      <xdr:col>23</xdr:col>
      <xdr:colOff>558800</xdr:colOff>
      <xdr:row>53</xdr:row>
      <xdr:rowOff>76200</xdr:rowOff>
    </xdr:from>
    <xdr:ext cx="1812408" cy="1193800"/>
    <xdr:pic>
      <xdr:nvPicPr>
        <xdr:cNvPr id="3" name="Image 2">
          <a:extLst>
            <a:ext uri="{FF2B5EF4-FFF2-40B4-BE49-F238E27FC236}">
              <a16:creationId xmlns:a16="http://schemas.microsoft.com/office/drawing/2014/main" id="{48278D87-8464-44B4-9048-97FF437FC31E}"/>
            </a:ext>
          </a:extLst>
        </xdr:cNvPr>
        <xdr:cNvPicPr>
          <a:picLocks noChangeAspect="1"/>
        </xdr:cNvPicPr>
      </xdr:nvPicPr>
      <xdr:blipFill>
        <a:blip xmlns:r="http://schemas.openxmlformats.org/officeDocument/2006/relationships" r:embed="rId2"/>
        <a:stretch>
          <a:fillRect/>
        </a:stretch>
      </xdr:blipFill>
      <xdr:spPr>
        <a:xfrm>
          <a:off x="18084800" y="10172700"/>
          <a:ext cx="1812408" cy="1193800"/>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twoCellAnchor editAs="oneCell">
    <xdr:from>
      <xdr:col>10</xdr:col>
      <xdr:colOff>314325</xdr:colOff>
      <xdr:row>12</xdr:row>
      <xdr:rowOff>123825</xdr:rowOff>
    </xdr:from>
    <xdr:to>
      <xdr:col>16</xdr:col>
      <xdr:colOff>141012</xdr:colOff>
      <xdr:row>22</xdr:row>
      <xdr:rowOff>19050</xdr:rowOff>
    </xdr:to>
    <xdr:pic>
      <xdr:nvPicPr>
        <xdr:cNvPr id="2" name="Image 1">
          <a:extLst>
            <a:ext uri="{FF2B5EF4-FFF2-40B4-BE49-F238E27FC236}">
              <a16:creationId xmlns:a16="http://schemas.microsoft.com/office/drawing/2014/main" id="{4043CA1E-B2B6-4B34-A0C6-05A2F711E0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991975" y="2724150"/>
          <a:ext cx="4398687" cy="208597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0</xdr:col>
      <xdr:colOff>0</xdr:colOff>
      <xdr:row>32</xdr:row>
      <xdr:rowOff>0</xdr:rowOff>
    </xdr:from>
    <xdr:ext cx="65" cy="172227"/>
    <xdr:sp macro="" textlink="">
      <xdr:nvSpPr>
        <xdr:cNvPr id="2" name="ZoneTexte 1">
          <a:extLst>
            <a:ext uri="{FF2B5EF4-FFF2-40B4-BE49-F238E27FC236}">
              <a16:creationId xmlns:a16="http://schemas.microsoft.com/office/drawing/2014/main" id="{3E45A8C0-8609-4E80-BAC8-0F7BF93E01A0}"/>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16</xdr:row>
      <xdr:rowOff>128587</xdr:rowOff>
    </xdr:from>
    <xdr:ext cx="65" cy="172227"/>
    <xdr:sp macro="" textlink="">
      <xdr:nvSpPr>
        <xdr:cNvPr id="3" name="ZoneTexte 2">
          <a:extLst>
            <a:ext uri="{FF2B5EF4-FFF2-40B4-BE49-F238E27FC236}">
              <a16:creationId xmlns:a16="http://schemas.microsoft.com/office/drawing/2014/main" id="{8BE94CAC-4D43-4C77-A968-5C8993985763}"/>
            </a:ext>
          </a:extLst>
        </xdr:cNvPr>
        <xdr:cNvSpPr txBox="1"/>
      </xdr:nvSpPr>
      <xdr:spPr>
        <a:xfrm>
          <a:off x="0" y="4071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16</xdr:row>
      <xdr:rowOff>128587</xdr:rowOff>
    </xdr:from>
    <xdr:ext cx="65" cy="172227"/>
    <xdr:sp macro="" textlink="">
      <xdr:nvSpPr>
        <xdr:cNvPr id="4" name="ZoneTexte 3">
          <a:extLst>
            <a:ext uri="{FF2B5EF4-FFF2-40B4-BE49-F238E27FC236}">
              <a16:creationId xmlns:a16="http://schemas.microsoft.com/office/drawing/2014/main" id="{C1AA057B-D960-4355-871C-E6928168561F}"/>
            </a:ext>
          </a:extLst>
        </xdr:cNvPr>
        <xdr:cNvSpPr txBox="1"/>
      </xdr:nvSpPr>
      <xdr:spPr>
        <a:xfrm>
          <a:off x="0" y="4071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16</xdr:row>
      <xdr:rowOff>128587</xdr:rowOff>
    </xdr:from>
    <xdr:ext cx="65" cy="172227"/>
    <xdr:sp macro="" textlink="">
      <xdr:nvSpPr>
        <xdr:cNvPr id="5" name="ZoneTexte 4">
          <a:extLst>
            <a:ext uri="{FF2B5EF4-FFF2-40B4-BE49-F238E27FC236}">
              <a16:creationId xmlns:a16="http://schemas.microsoft.com/office/drawing/2014/main" id="{8AE2E4CF-76BE-4DAC-8615-23A1D1B3B113}"/>
            </a:ext>
          </a:extLst>
        </xdr:cNvPr>
        <xdr:cNvSpPr txBox="1"/>
      </xdr:nvSpPr>
      <xdr:spPr>
        <a:xfrm>
          <a:off x="0" y="4071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16</xdr:row>
      <xdr:rowOff>128587</xdr:rowOff>
    </xdr:from>
    <xdr:ext cx="65" cy="172227"/>
    <xdr:sp macro="" textlink="">
      <xdr:nvSpPr>
        <xdr:cNvPr id="6" name="ZoneTexte 5">
          <a:extLst>
            <a:ext uri="{FF2B5EF4-FFF2-40B4-BE49-F238E27FC236}">
              <a16:creationId xmlns:a16="http://schemas.microsoft.com/office/drawing/2014/main" id="{AC2360EC-F753-42D1-B538-1CDAA945D1C0}"/>
            </a:ext>
          </a:extLst>
        </xdr:cNvPr>
        <xdr:cNvSpPr txBox="1"/>
      </xdr:nvSpPr>
      <xdr:spPr>
        <a:xfrm>
          <a:off x="0" y="4071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17</xdr:row>
      <xdr:rowOff>128587</xdr:rowOff>
    </xdr:from>
    <xdr:ext cx="65" cy="172227"/>
    <xdr:sp macro="" textlink="">
      <xdr:nvSpPr>
        <xdr:cNvPr id="7" name="ZoneTexte 6">
          <a:extLst>
            <a:ext uri="{FF2B5EF4-FFF2-40B4-BE49-F238E27FC236}">
              <a16:creationId xmlns:a16="http://schemas.microsoft.com/office/drawing/2014/main" id="{46BD713B-9248-42D1-B977-53950AD70DFE}"/>
            </a:ext>
          </a:extLst>
        </xdr:cNvPr>
        <xdr:cNvSpPr txBox="1"/>
      </xdr:nvSpPr>
      <xdr:spPr>
        <a:xfrm>
          <a:off x="0" y="4319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16</xdr:row>
      <xdr:rowOff>128587</xdr:rowOff>
    </xdr:from>
    <xdr:ext cx="65" cy="172227"/>
    <xdr:sp macro="" textlink="">
      <xdr:nvSpPr>
        <xdr:cNvPr id="8" name="ZoneTexte 7">
          <a:extLst>
            <a:ext uri="{FF2B5EF4-FFF2-40B4-BE49-F238E27FC236}">
              <a16:creationId xmlns:a16="http://schemas.microsoft.com/office/drawing/2014/main" id="{4CCF2AE1-46CD-40BF-BF46-F4D1B7359AA0}"/>
            </a:ext>
          </a:extLst>
        </xdr:cNvPr>
        <xdr:cNvSpPr txBox="1"/>
      </xdr:nvSpPr>
      <xdr:spPr>
        <a:xfrm>
          <a:off x="0" y="4071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17</xdr:row>
      <xdr:rowOff>128587</xdr:rowOff>
    </xdr:from>
    <xdr:ext cx="65" cy="172227"/>
    <xdr:sp macro="" textlink="">
      <xdr:nvSpPr>
        <xdr:cNvPr id="9" name="ZoneTexte 8">
          <a:extLst>
            <a:ext uri="{FF2B5EF4-FFF2-40B4-BE49-F238E27FC236}">
              <a16:creationId xmlns:a16="http://schemas.microsoft.com/office/drawing/2014/main" id="{DD114400-58D2-4D0B-97C5-C2BBA245A5AE}"/>
            </a:ext>
          </a:extLst>
        </xdr:cNvPr>
        <xdr:cNvSpPr txBox="1"/>
      </xdr:nvSpPr>
      <xdr:spPr>
        <a:xfrm>
          <a:off x="0" y="4319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16</xdr:row>
      <xdr:rowOff>128587</xdr:rowOff>
    </xdr:from>
    <xdr:ext cx="65" cy="172227"/>
    <xdr:sp macro="" textlink="">
      <xdr:nvSpPr>
        <xdr:cNvPr id="10" name="ZoneTexte 9">
          <a:extLst>
            <a:ext uri="{FF2B5EF4-FFF2-40B4-BE49-F238E27FC236}">
              <a16:creationId xmlns:a16="http://schemas.microsoft.com/office/drawing/2014/main" id="{92B1C224-F7BD-4E8D-B6AC-E42C1AABF7A1}"/>
            </a:ext>
          </a:extLst>
        </xdr:cNvPr>
        <xdr:cNvSpPr txBox="1"/>
      </xdr:nvSpPr>
      <xdr:spPr>
        <a:xfrm>
          <a:off x="0" y="4071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17</xdr:row>
      <xdr:rowOff>128587</xdr:rowOff>
    </xdr:from>
    <xdr:ext cx="65" cy="172227"/>
    <xdr:sp macro="" textlink="">
      <xdr:nvSpPr>
        <xdr:cNvPr id="11" name="ZoneTexte 10">
          <a:extLst>
            <a:ext uri="{FF2B5EF4-FFF2-40B4-BE49-F238E27FC236}">
              <a16:creationId xmlns:a16="http://schemas.microsoft.com/office/drawing/2014/main" id="{7AFEE9E2-85BC-4E66-B4C4-218172206541}"/>
            </a:ext>
          </a:extLst>
        </xdr:cNvPr>
        <xdr:cNvSpPr txBox="1"/>
      </xdr:nvSpPr>
      <xdr:spPr>
        <a:xfrm>
          <a:off x="0" y="4319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17</xdr:row>
      <xdr:rowOff>128587</xdr:rowOff>
    </xdr:from>
    <xdr:ext cx="65" cy="172227"/>
    <xdr:sp macro="" textlink="">
      <xdr:nvSpPr>
        <xdr:cNvPr id="12" name="ZoneTexte 11">
          <a:extLst>
            <a:ext uri="{FF2B5EF4-FFF2-40B4-BE49-F238E27FC236}">
              <a16:creationId xmlns:a16="http://schemas.microsoft.com/office/drawing/2014/main" id="{6FDB2438-4074-4A4F-B9AF-32958B26BABB}"/>
            </a:ext>
          </a:extLst>
        </xdr:cNvPr>
        <xdr:cNvSpPr txBox="1"/>
      </xdr:nvSpPr>
      <xdr:spPr>
        <a:xfrm>
          <a:off x="0" y="4319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17</xdr:row>
      <xdr:rowOff>128587</xdr:rowOff>
    </xdr:from>
    <xdr:ext cx="65" cy="172227"/>
    <xdr:sp macro="" textlink="">
      <xdr:nvSpPr>
        <xdr:cNvPr id="13" name="ZoneTexte 12">
          <a:extLst>
            <a:ext uri="{FF2B5EF4-FFF2-40B4-BE49-F238E27FC236}">
              <a16:creationId xmlns:a16="http://schemas.microsoft.com/office/drawing/2014/main" id="{64B01411-F7F5-4283-8716-7A5EFF2629C7}"/>
            </a:ext>
          </a:extLst>
        </xdr:cNvPr>
        <xdr:cNvSpPr txBox="1"/>
      </xdr:nvSpPr>
      <xdr:spPr>
        <a:xfrm>
          <a:off x="0" y="4319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17</xdr:row>
      <xdr:rowOff>128587</xdr:rowOff>
    </xdr:from>
    <xdr:ext cx="65" cy="172227"/>
    <xdr:sp macro="" textlink="">
      <xdr:nvSpPr>
        <xdr:cNvPr id="14" name="ZoneTexte 13">
          <a:extLst>
            <a:ext uri="{FF2B5EF4-FFF2-40B4-BE49-F238E27FC236}">
              <a16:creationId xmlns:a16="http://schemas.microsoft.com/office/drawing/2014/main" id="{4D51FD66-BB1B-4E43-850F-95C62755FE57}"/>
            </a:ext>
          </a:extLst>
        </xdr:cNvPr>
        <xdr:cNvSpPr txBox="1"/>
      </xdr:nvSpPr>
      <xdr:spPr>
        <a:xfrm>
          <a:off x="0" y="4319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17</xdr:row>
      <xdr:rowOff>128587</xdr:rowOff>
    </xdr:from>
    <xdr:ext cx="65" cy="172227"/>
    <xdr:sp macro="" textlink="">
      <xdr:nvSpPr>
        <xdr:cNvPr id="15" name="ZoneTexte 14">
          <a:extLst>
            <a:ext uri="{FF2B5EF4-FFF2-40B4-BE49-F238E27FC236}">
              <a16:creationId xmlns:a16="http://schemas.microsoft.com/office/drawing/2014/main" id="{2BB80B58-33CD-4B0E-B583-48F32D2779AB}"/>
            </a:ext>
          </a:extLst>
        </xdr:cNvPr>
        <xdr:cNvSpPr txBox="1"/>
      </xdr:nvSpPr>
      <xdr:spPr>
        <a:xfrm>
          <a:off x="0" y="4319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18</xdr:row>
      <xdr:rowOff>128587</xdr:rowOff>
    </xdr:from>
    <xdr:ext cx="65" cy="172227"/>
    <xdr:sp macro="" textlink="">
      <xdr:nvSpPr>
        <xdr:cNvPr id="16" name="ZoneTexte 15">
          <a:extLst>
            <a:ext uri="{FF2B5EF4-FFF2-40B4-BE49-F238E27FC236}">
              <a16:creationId xmlns:a16="http://schemas.microsoft.com/office/drawing/2014/main" id="{81C212F8-783F-4679-9EB7-93C181147FBE}"/>
            </a:ext>
          </a:extLst>
        </xdr:cNvPr>
        <xdr:cNvSpPr txBox="1"/>
      </xdr:nvSpPr>
      <xdr:spPr>
        <a:xfrm>
          <a:off x="0" y="456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17</xdr:row>
      <xdr:rowOff>128587</xdr:rowOff>
    </xdr:from>
    <xdr:ext cx="65" cy="172227"/>
    <xdr:sp macro="" textlink="">
      <xdr:nvSpPr>
        <xdr:cNvPr id="17" name="ZoneTexte 16">
          <a:extLst>
            <a:ext uri="{FF2B5EF4-FFF2-40B4-BE49-F238E27FC236}">
              <a16:creationId xmlns:a16="http://schemas.microsoft.com/office/drawing/2014/main" id="{D0D64D57-D9DA-4BC2-8A94-0EECA5C1B93F}"/>
            </a:ext>
          </a:extLst>
        </xdr:cNvPr>
        <xdr:cNvSpPr txBox="1"/>
      </xdr:nvSpPr>
      <xdr:spPr>
        <a:xfrm>
          <a:off x="0" y="4319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18</xdr:row>
      <xdr:rowOff>128587</xdr:rowOff>
    </xdr:from>
    <xdr:ext cx="65" cy="172227"/>
    <xdr:sp macro="" textlink="">
      <xdr:nvSpPr>
        <xdr:cNvPr id="18" name="ZoneTexte 17">
          <a:extLst>
            <a:ext uri="{FF2B5EF4-FFF2-40B4-BE49-F238E27FC236}">
              <a16:creationId xmlns:a16="http://schemas.microsoft.com/office/drawing/2014/main" id="{3DE067E8-F8B5-4702-A41B-5DD6BE582B99}"/>
            </a:ext>
          </a:extLst>
        </xdr:cNvPr>
        <xdr:cNvSpPr txBox="1"/>
      </xdr:nvSpPr>
      <xdr:spPr>
        <a:xfrm>
          <a:off x="0" y="456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17</xdr:row>
      <xdr:rowOff>128587</xdr:rowOff>
    </xdr:from>
    <xdr:ext cx="65" cy="172227"/>
    <xdr:sp macro="" textlink="">
      <xdr:nvSpPr>
        <xdr:cNvPr id="19" name="ZoneTexte 18">
          <a:extLst>
            <a:ext uri="{FF2B5EF4-FFF2-40B4-BE49-F238E27FC236}">
              <a16:creationId xmlns:a16="http://schemas.microsoft.com/office/drawing/2014/main" id="{6EB76090-31B7-46A7-BA7B-15CE89488BDF}"/>
            </a:ext>
          </a:extLst>
        </xdr:cNvPr>
        <xdr:cNvSpPr txBox="1"/>
      </xdr:nvSpPr>
      <xdr:spPr>
        <a:xfrm>
          <a:off x="0" y="4319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18</xdr:row>
      <xdr:rowOff>128587</xdr:rowOff>
    </xdr:from>
    <xdr:ext cx="65" cy="172227"/>
    <xdr:sp macro="" textlink="">
      <xdr:nvSpPr>
        <xdr:cNvPr id="20" name="ZoneTexte 19">
          <a:extLst>
            <a:ext uri="{FF2B5EF4-FFF2-40B4-BE49-F238E27FC236}">
              <a16:creationId xmlns:a16="http://schemas.microsoft.com/office/drawing/2014/main" id="{C97A08E8-FA47-4472-9465-6DC3ACE4BE8C}"/>
            </a:ext>
          </a:extLst>
        </xdr:cNvPr>
        <xdr:cNvSpPr txBox="1"/>
      </xdr:nvSpPr>
      <xdr:spPr>
        <a:xfrm>
          <a:off x="0" y="456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18</xdr:row>
      <xdr:rowOff>128587</xdr:rowOff>
    </xdr:from>
    <xdr:ext cx="65" cy="172227"/>
    <xdr:sp macro="" textlink="">
      <xdr:nvSpPr>
        <xdr:cNvPr id="21" name="ZoneTexte 20">
          <a:extLst>
            <a:ext uri="{FF2B5EF4-FFF2-40B4-BE49-F238E27FC236}">
              <a16:creationId xmlns:a16="http://schemas.microsoft.com/office/drawing/2014/main" id="{90A6664C-85D2-47F1-8BA8-B7151A7A0F0B}"/>
            </a:ext>
          </a:extLst>
        </xdr:cNvPr>
        <xdr:cNvSpPr txBox="1"/>
      </xdr:nvSpPr>
      <xdr:spPr>
        <a:xfrm>
          <a:off x="0" y="456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18</xdr:row>
      <xdr:rowOff>128587</xdr:rowOff>
    </xdr:from>
    <xdr:ext cx="65" cy="172227"/>
    <xdr:sp macro="" textlink="">
      <xdr:nvSpPr>
        <xdr:cNvPr id="22" name="ZoneTexte 21">
          <a:extLst>
            <a:ext uri="{FF2B5EF4-FFF2-40B4-BE49-F238E27FC236}">
              <a16:creationId xmlns:a16="http://schemas.microsoft.com/office/drawing/2014/main" id="{E401998A-D1CE-4F5D-9753-D170BA321F23}"/>
            </a:ext>
          </a:extLst>
        </xdr:cNvPr>
        <xdr:cNvSpPr txBox="1"/>
      </xdr:nvSpPr>
      <xdr:spPr>
        <a:xfrm>
          <a:off x="0" y="456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18</xdr:row>
      <xdr:rowOff>128587</xdr:rowOff>
    </xdr:from>
    <xdr:ext cx="65" cy="172227"/>
    <xdr:sp macro="" textlink="">
      <xdr:nvSpPr>
        <xdr:cNvPr id="23" name="ZoneTexte 22">
          <a:extLst>
            <a:ext uri="{FF2B5EF4-FFF2-40B4-BE49-F238E27FC236}">
              <a16:creationId xmlns:a16="http://schemas.microsoft.com/office/drawing/2014/main" id="{C85334DE-20B7-4799-AB83-B1604B6F1FBE}"/>
            </a:ext>
          </a:extLst>
        </xdr:cNvPr>
        <xdr:cNvSpPr txBox="1"/>
      </xdr:nvSpPr>
      <xdr:spPr>
        <a:xfrm>
          <a:off x="0" y="456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18</xdr:row>
      <xdr:rowOff>128587</xdr:rowOff>
    </xdr:from>
    <xdr:ext cx="65" cy="172227"/>
    <xdr:sp macro="" textlink="">
      <xdr:nvSpPr>
        <xdr:cNvPr id="24" name="ZoneTexte 23">
          <a:extLst>
            <a:ext uri="{FF2B5EF4-FFF2-40B4-BE49-F238E27FC236}">
              <a16:creationId xmlns:a16="http://schemas.microsoft.com/office/drawing/2014/main" id="{04007028-463B-47CF-A30D-7B35C8D9B651}"/>
            </a:ext>
          </a:extLst>
        </xdr:cNvPr>
        <xdr:cNvSpPr txBox="1"/>
      </xdr:nvSpPr>
      <xdr:spPr>
        <a:xfrm>
          <a:off x="0" y="456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128587</xdr:rowOff>
    </xdr:from>
    <xdr:ext cx="65" cy="172227"/>
    <xdr:sp macro="" textlink="">
      <xdr:nvSpPr>
        <xdr:cNvPr id="25" name="ZoneTexte 24">
          <a:extLst>
            <a:ext uri="{FF2B5EF4-FFF2-40B4-BE49-F238E27FC236}">
              <a16:creationId xmlns:a16="http://schemas.microsoft.com/office/drawing/2014/main" id="{12BC47CD-19ED-4EB9-8881-AF8E11A69FFC}"/>
            </a:ext>
          </a:extLst>
        </xdr:cNvPr>
        <xdr:cNvSpPr txBox="1"/>
      </xdr:nvSpPr>
      <xdr:spPr>
        <a:xfrm>
          <a:off x="0" y="48148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18</xdr:row>
      <xdr:rowOff>128587</xdr:rowOff>
    </xdr:from>
    <xdr:ext cx="65" cy="172227"/>
    <xdr:sp macro="" textlink="">
      <xdr:nvSpPr>
        <xdr:cNvPr id="26" name="ZoneTexte 25">
          <a:extLst>
            <a:ext uri="{FF2B5EF4-FFF2-40B4-BE49-F238E27FC236}">
              <a16:creationId xmlns:a16="http://schemas.microsoft.com/office/drawing/2014/main" id="{B7A263CD-6B6E-4D16-BD12-626E3FFBBD95}"/>
            </a:ext>
          </a:extLst>
        </xdr:cNvPr>
        <xdr:cNvSpPr txBox="1"/>
      </xdr:nvSpPr>
      <xdr:spPr>
        <a:xfrm>
          <a:off x="0" y="456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128587</xdr:rowOff>
    </xdr:from>
    <xdr:ext cx="65" cy="172227"/>
    <xdr:sp macro="" textlink="">
      <xdr:nvSpPr>
        <xdr:cNvPr id="27" name="ZoneTexte 26">
          <a:extLst>
            <a:ext uri="{FF2B5EF4-FFF2-40B4-BE49-F238E27FC236}">
              <a16:creationId xmlns:a16="http://schemas.microsoft.com/office/drawing/2014/main" id="{5B1D5297-CB75-4901-8E72-870D3E2228D8}"/>
            </a:ext>
          </a:extLst>
        </xdr:cNvPr>
        <xdr:cNvSpPr txBox="1"/>
      </xdr:nvSpPr>
      <xdr:spPr>
        <a:xfrm>
          <a:off x="0" y="48148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18</xdr:row>
      <xdr:rowOff>128587</xdr:rowOff>
    </xdr:from>
    <xdr:ext cx="65" cy="172227"/>
    <xdr:sp macro="" textlink="">
      <xdr:nvSpPr>
        <xdr:cNvPr id="28" name="ZoneTexte 27">
          <a:extLst>
            <a:ext uri="{FF2B5EF4-FFF2-40B4-BE49-F238E27FC236}">
              <a16:creationId xmlns:a16="http://schemas.microsoft.com/office/drawing/2014/main" id="{79E148AE-49CD-4923-AE16-F5E81361E125}"/>
            </a:ext>
          </a:extLst>
        </xdr:cNvPr>
        <xdr:cNvSpPr txBox="1"/>
      </xdr:nvSpPr>
      <xdr:spPr>
        <a:xfrm>
          <a:off x="0" y="456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128587</xdr:rowOff>
    </xdr:from>
    <xdr:ext cx="65" cy="172227"/>
    <xdr:sp macro="" textlink="">
      <xdr:nvSpPr>
        <xdr:cNvPr id="29" name="ZoneTexte 28">
          <a:extLst>
            <a:ext uri="{FF2B5EF4-FFF2-40B4-BE49-F238E27FC236}">
              <a16:creationId xmlns:a16="http://schemas.microsoft.com/office/drawing/2014/main" id="{E1428C07-096C-443D-8CC3-A579F2920BA9}"/>
            </a:ext>
          </a:extLst>
        </xdr:cNvPr>
        <xdr:cNvSpPr txBox="1"/>
      </xdr:nvSpPr>
      <xdr:spPr>
        <a:xfrm>
          <a:off x="0" y="48148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128587</xdr:rowOff>
    </xdr:from>
    <xdr:ext cx="65" cy="172227"/>
    <xdr:sp macro="" textlink="">
      <xdr:nvSpPr>
        <xdr:cNvPr id="30" name="ZoneTexte 29">
          <a:extLst>
            <a:ext uri="{FF2B5EF4-FFF2-40B4-BE49-F238E27FC236}">
              <a16:creationId xmlns:a16="http://schemas.microsoft.com/office/drawing/2014/main" id="{3F9982A1-B674-4772-BA8D-6B312468BB79}"/>
            </a:ext>
          </a:extLst>
        </xdr:cNvPr>
        <xdr:cNvSpPr txBox="1"/>
      </xdr:nvSpPr>
      <xdr:spPr>
        <a:xfrm>
          <a:off x="0" y="48148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128587</xdr:rowOff>
    </xdr:from>
    <xdr:ext cx="65" cy="172227"/>
    <xdr:sp macro="" textlink="">
      <xdr:nvSpPr>
        <xdr:cNvPr id="31" name="ZoneTexte 30">
          <a:extLst>
            <a:ext uri="{FF2B5EF4-FFF2-40B4-BE49-F238E27FC236}">
              <a16:creationId xmlns:a16="http://schemas.microsoft.com/office/drawing/2014/main" id="{C9F75049-B97E-40C8-900D-14B621969C6D}"/>
            </a:ext>
          </a:extLst>
        </xdr:cNvPr>
        <xdr:cNvSpPr txBox="1"/>
      </xdr:nvSpPr>
      <xdr:spPr>
        <a:xfrm>
          <a:off x="0" y="48148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128587</xdr:rowOff>
    </xdr:from>
    <xdr:ext cx="65" cy="172227"/>
    <xdr:sp macro="" textlink="">
      <xdr:nvSpPr>
        <xdr:cNvPr id="32" name="ZoneTexte 31">
          <a:extLst>
            <a:ext uri="{FF2B5EF4-FFF2-40B4-BE49-F238E27FC236}">
              <a16:creationId xmlns:a16="http://schemas.microsoft.com/office/drawing/2014/main" id="{3ECEB503-1502-4A2E-BA4C-2CA6C24B2BB0}"/>
            </a:ext>
          </a:extLst>
        </xdr:cNvPr>
        <xdr:cNvSpPr txBox="1"/>
      </xdr:nvSpPr>
      <xdr:spPr>
        <a:xfrm>
          <a:off x="0" y="48148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128587</xdr:rowOff>
    </xdr:from>
    <xdr:ext cx="65" cy="172227"/>
    <xdr:sp macro="" textlink="">
      <xdr:nvSpPr>
        <xdr:cNvPr id="33" name="ZoneTexte 32">
          <a:extLst>
            <a:ext uri="{FF2B5EF4-FFF2-40B4-BE49-F238E27FC236}">
              <a16:creationId xmlns:a16="http://schemas.microsoft.com/office/drawing/2014/main" id="{A1723612-2D91-46E7-9CB3-7230909ED0CE}"/>
            </a:ext>
          </a:extLst>
        </xdr:cNvPr>
        <xdr:cNvSpPr txBox="1"/>
      </xdr:nvSpPr>
      <xdr:spPr>
        <a:xfrm>
          <a:off x="0" y="48148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20</xdr:row>
      <xdr:rowOff>128587</xdr:rowOff>
    </xdr:from>
    <xdr:ext cx="65" cy="172227"/>
    <xdr:sp macro="" textlink="">
      <xdr:nvSpPr>
        <xdr:cNvPr id="34" name="ZoneTexte 33">
          <a:extLst>
            <a:ext uri="{FF2B5EF4-FFF2-40B4-BE49-F238E27FC236}">
              <a16:creationId xmlns:a16="http://schemas.microsoft.com/office/drawing/2014/main" id="{81339B99-919D-4C0D-842F-19BD081535DC}"/>
            </a:ext>
          </a:extLst>
        </xdr:cNvPr>
        <xdr:cNvSpPr txBox="1"/>
      </xdr:nvSpPr>
      <xdr:spPr>
        <a:xfrm>
          <a:off x="0" y="5062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128587</xdr:rowOff>
    </xdr:from>
    <xdr:ext cx="65" cy="172227"/>
    <xdr:sp macro="" textlink="">
      <xdr:nvSpPr>
        <xdr:cNvPr id="35" name="ZoneTexte 34">
          <a:extLst>
            <a:ext uri="{FF2B5EF4-FFF2-40B4-BE49-F238E27FC236}">
              <a16:creationId xmlns:a16="http://schemas.microsoft.com/office/drawing/2014/main" id="{82D5B92D-9260-45A0-A72C-A94ACB408130}"/>
            </a:ext>
          </a:extLst>
        </xdr:cNvPr>
        <xdr:cNvSpPr txBox="1"/>
      </xdr:nvSpPr>
      <xdr:spPr>
        <a:xfrm>
          <a:off x="0" y="48148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20</xdr:row>
      <xdr:rowOff>128587</xdr:rowOff>
    </xdr:from>
    <xdr:ext cx="65" cy="172227"/>
    <xdr:sp macro="" textlink="">
      <xdr:nvSpPr>
        <xdr:cNvPr id="36" name="ZoneTexte 35">
          <a:extLst>
            <a:ext uri="{FF2B5EF4-FFF2-40B4-BE49-F238E27FC236}">
              <a16:creationId xmlns:a16="http://schemas.microsoft.com/office/drawing/2014/main" id="{BD12A9B7-56A5-4132-B650-3D14831BAED4}"/>
            </a:ext>
          </a:extLst>
        </xdr:cNvPr>
        <xdr:cNvSpPr txBox="1"/>
      </xdr:nvSpPr>
      <xdr:spPr>
        <a:xfrm>
          <a:off x="0" y="5062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128587</xdr:rowOff>
    </xdr:from>
    <xdr:ext cx="65" cy="172227"/>
    <xdr:sp macro="" textlink="">
      <xdr:nvSpPr>
        <xdr:cNvPr id="37" name="ZoneTexte 36">
          <a:extLst>
            <a:ext uri="{FF2B5EF4-FFF2-40B4-BE49-F238E27FC236}">
              <a16:creationId xmlns:a16="http://schemas.microsoft.com/office/drawing/2014/main" id="{FB58709D-1464-4A88-B5B2-4A3A9FCFC4E5}"/>
            </a:ext>
          </a:extLst>
        </xdr:cNvPr>
        <xdr:cNvSpPr txBox="1"/>
      </xdr:nvSpPr>
      <xdr:spPr>
        <a:xfrm>
          <a:off x="0" y="48148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20</xdr:row>
      <xdr:rowOff>128587</xdr:rowOff>
    </xdr:from>
    <xdr:ext cx="65" cy="172227"/>
    <xdr:sp macro="" textlink="">
      <xdr:nvSpPr>
        <xdr:cNvPr id="38" name="ZoneTexte 37">
          <a:extLst>
            <a:ext uri="{FF2B5EF4-FFF2-40B4-BE49-F238E27FC236}">
              <a16:creationId xmlns:a16="http://schemas.microsoft.com/office/drawing/2014/main" id="{C1A518E3-A9B9-44B0-B12C-5C1ED4DE6469}"/>
            </a:ext>
          </a:extLst>
        </xdr:cNvPr>
        <xdr:cNvSpPr txBox="1"/>
      </xdr:nvSpPr>
      <xdr:spPr>
        <a:xfrm>
          <a:off x="0" y="5062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20</xdr:row>
      <xdr:rowOff>128587</xdr:rowOff>
    </xdr:from>
    <xdr:ext cx="65" cy="172227"/>
    <xdr:sp macro="" textlink="">
      <xdr:nvSpPr>
        <xdr:cNvPr id="39" name="ZoneTexte 38">
          <a:extLst>
            <a:ext uri="{FF2B5EF4-FFF2-40B4-BE49-F238E27FC236}">
              <a16:creationId xmlns:a16="http://schemas.microsoft.com/office/drawing/2014/main" id="{59EA207F-833D-43A3-86DD-F052612E8E15}"/>
            </a:ext>
          </a:extLst>
        </xdr:cNvPr>
        <xdr:cNvSpPr txBox="1"/>
      </xdr:nvSpPr>
      <xdr:spPr>
        <a:xfrm>
          <a:off x="0" y="5062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20</xdr:row>
      <xdr:rowOff>128587</xdr:rowOff>
    </xdr:from>
    <xdr:ext cx="65" cy="172227"/>
    <xdr:sp macro="" textlink="">
      <xdr:nvSpPr>
        <xdr:cNvPr id="40" name="ZoneTexte 39">
          <a:extLst>
            <a:ext uri="{FF2B5EF4-FFF2-40B4-BE49-F238E27FC236}">
              <a16:creationId xmlns:a16="http://schemas.microsoft.com/office/drawing/2014/main" id="{CE56887D-97F8-42E8-9A42-6193AD92451D}"/>
            </a:ext>
          </a:extLst>
        </xdr:cNvPr>
        <xdr:cNvSpPr txBox="1"/>
      </xdr:nvSpPr>
      <xdr:spPr>
        <a:xfrm>
          <a:off x="0" y="5062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20</xdr:row>
      <xdr:rowOff>128587</xdr:rowOff>
    </xdr:from>
    <xdr:ext cx="65" cy="172227"/>
    <xdr:sp macro="" textlink="">
      <xdr:nvSpPr>
        <xdr:cNvPr id="41" name="ZoneTexte 40">
          <a:extLst>
            <a:ext uri="{FF2B5EF4-FFF2-40B4-BE49-F238E27FC236}">
              <a16:creationId xmlns:a16="http://schemas.microsoft.com/office/drawing/2014/main" id="{BD3A1DA5-E59C-436E-8367-87913E289D28}"/>
            </a:ext>
          </a:extLst>
        </xdr:cNvPr>
        <xdr:cNvSpPr txBox="1"/>
      </xdr:nvSpPr>
      <xdr:spPr>
        <a:xfrm>
          <a:off x="0" y="5062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20</xdr:row>
      <xdr:rowOff>128587</xdr:rowOff>
    </xdr:from>
    <xdr:ext cx="65" cy="172227"/>
    <xdr:sp macro="" textlink="">
      <xdr:nvSpPr>
        <xdr:cNvPr id="42" name="ZoneTexte 41">
          <a:extLst>
            <a:ext uri="{FF2B5EF4-FFF2-40B4-BE49-F238E27FC236}">
              <a16:creationId xmlns:a16="http://schemas.microsoft.com/office/drawing/2014/main" id="{F1290D0F-5456-43F2-92D6-8822141CECE5}"/>
            </a:ext>
          </a:extLst>
        </xdr:cNvPr>
        <xdr:cNvSpPr txBox="1"/>
      </xdr:nvSpPr>
      <xdr:spPr>
        <a:xfrm>
          <a:off x="0" y="5062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21</xdr:row>
      <xdr:rowOff>128587</xdr:rowOff>
    </xdr:from>
    <xdr:ext cx="65" cy="172227"/>
    <xdr:sp macro="" textlink="">
      <xdr:nvSpPr>
        <xdr:cNvPr id="43" name="ZoneTexte 42">
          <a:extLst>
            <a:ext uri="{FF2B5EF4-FFF2-40B4-BE49-F238E27FC236}">
              <a16:creationId xmlns:a16="http://schemas.microsoft.com/office/drawing/2014/main" id="{2A31A8D3-E0AD-4B2D-9E70-33602913154F}"/>
            </a:ext>
          </a:extLst>
        </xdr:cNvPr>
        <xdr:cNvSpPr txBox="1"/>
      </xdr:nvSpPr>
      <xdr:spPr>
        <a:xfrm>
          <a:off x="0" y="5310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20</xdr:row>
      <xdr:rowOff>128587</xdr:rowOff>
    </xdr:from>
    <xdr:ext cx="65" cy="172227"/>
    <xdr:sp macro="" textlink="">
      <xdr:nvSpPr>
        <xdr:cNvPr id="44" name="ZoneTexte 43">
          <a:extLst>
            <a:ext uri="{FF2B5EF4-FFF2-40B4-BE49-F238E27FC236}">
              <a16:creationId xmlns:a16="http://schemas.microsoft.com/office/drawing/2014/main" id="{4D3AD4FE-1986-4501-92D5-45ABC20C441C}"/>
            </a:ext>
          </a:extLst>
        </xdr:cNvPr>
        <xdr:cNvSpPr txBox="1"/>
      </xdr:nvSpPr>
      <xdr:spPr>
        <a:xfrm>
          <a:off x="0" y="5062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21</xdr:row>
      <xdr:rowOff>128587</xdr:rowOff>
    </xdr:from>
    <xdr:ext cx="65" cy="172227"/>
    <xdr:sp macro="" textlink="">
      <xdr:nvSpPr>
        <xdr:cNvPr id="45" name="ZoneTexte 44">
          <a:extLst>
            <a:ext uri="{FF2B5EF4-FFF2-40B4-BE49-F238E27FC236}">
              <a16:creationId xmlns:a16="http://schemas.microsoft.com/office/drawing/2014/main" id="{66EF1991-26BD-4092-8577-6477648CAE1A}"/>
            </a:ext>
          </a:extLst>
        </xdr:cNvPr>
        <xdr:cNvSpPr txBox="1"/>
      </xdr:nvSpPr>
      <xdr:spPr>
        <a:xfrm>
          <a:off x="0" y="5310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20</xdr:row>
      <xdr:rowOff>128587</xdr:rowOff>
    </xdr:from>
    <xdr:ext cx="65" cy="172227"/>
    <xdr:sp macro="" textlink="">
      <xdr:nvSpPr>
        <xdr:cNvPr id="46" name="ZoneTexte 45">
          <a:extLst>
            <a:ext uri="{FF2B5EF4-FFF2-40B4-BE49-F238E27FC236}">
              <a16:creationId xmlns:a16="http://schemas.microsoft.com/office/drawing/2014/main" id="{C1DF8E58-D1AB-4045-96BD-B04DA70E78A4}"/>
            </a:ext>
          </a:extLst>
        </xdr:cNvPr>
        <xdr:cNvSpPr txBox="1"/>
      </xdr:nvSpPr>
      <xdr:spPr>
        <a:xfrm>
          <a:off x="0" y="5062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21</xdr:row>
      <xdr:rowOff>128587</xdr:rowOff>
    </xdr:from>
    <xdr:ext cx="65" cy="172227"/>
    <xdr:sp macro="" textlink="">
      <xdr:nvSpPr>
        <xdr:cNvPr id="47" name="ZoneTexte 46">
          <a:extLst>
            <a:ext uri="{FF2B5EF4-FFF2-40B4-BE49-F238E27FC236}">
              <a16:creationId xmlns:a16="http://schemas.microsoft.com/office/drawing/2014/main" id="{98ACB808-25D6-42D9-9097-BF2F47EDFDF4}"/>
            </a:ext>
          </a:extLst>
        </xdr:cNvPr>
        <xdr:cNvSpPr txBox="1"/>
      </xdr:nvSpPr>
      <xdr:spPr>
        <a:xfrm>
          <a:off x="0" y="5310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21</xdr:row>
      <xdr:rowOff>128587</xdr:rowOff>
    </xdr:from>
    <xdr:ext cx="65" cy="172227"/>
    <xdr:sp macro="" textlink="">
      <xdr:nvSpPr>
        <xdr:cNvPr id="48" name="ZoneTexte 47">
          <a:extLst>
            <a:ext uri="{FF2B5EF4-FFF2-40B4-BE49-F238E27FC236}">
              <a16:creationId xmlns:a16="http://schemas.microsoft.com/office/drawing/2014/main" id="{40BF20A1-5CF1-4855-A2A6-790B00B6CF06}"/>
            </a:ext>
          </a:extLst>
        </xdr:cNvPr>
        <xdr:cNvSpPr txBox="1"/>
      </xdr:nvSpPr>
      <xdr:spPr>
        <a:xfrm>
          <a:off x="0" y="5310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21</xdr:row>
      <xdr:rowOff>128587</xdr:rowOff>
    </xdr:from>
    <xdr:ext cx="65" cy="172227"/>
    <xdr:sp macro="" textlink="">
      <xdr:nvSpPr>
        <xdr:cNvPr id="49" name="ZoneTexte 48">
          <a:extLst>
            <a:ext uri="{FF2B5EF4-FFF2-40B4-BE49-F238E27FC236}">
              <a16:creationId xmlns:a16="http://schemas.microsoft.com/office/drawing/2014/main" id="{2B4BD5E6-5E06-4EAB-A73A-67149150C9AD}"/>
            </a:ext>
          </a:extLst>
        </xdr:cNvPr>
        <xdr:cNvSpPr txBox="1"/>
      </xdr:nvSpPr>
      <xdr:spPr>
        <a:xfrm>
          <a:off x="0" y="5310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21</xdr:row>
      <xdr:rowOff>128587</xdr:rowOff>
    </xdr:from>
    <xdr:ext cx="65" cy="172227"/>
    <xdr:sp macro="" textlink="">
      <xdr:nvSpPr>
        <xdr:cNvPr id="50" name="ZoneTexte 49">
          <a:extLst>
            <a:ext uri="{FF2B5EF4-FFF2-40B4-BE49-F238E27FC236}">
              <a16:creationId xmlns:a16="http://schemas.microsoft.com/office/drawing/2014/main" id="{43B5455D-F2D7-4338-BD3E-072880987F4B}"/>
            </a:ext>
          </a:extLst>
        </xdr:cNvPr>
        <xdr:cNvSpPr txBox="1"/>
      </xdr:nvSpPr>
      <xdr:spPr>
        <a:xfrm>
          <a:off x="0" y="5310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21</xdr:row>
      <xdr:rowOff>128587</xdr:rowOff>
    </xdr:from>
    <xdr:ext cx="65" cy="172227"/>
    <xdr:sp macro="" textlink="">
      <xdr:nvSpPr>
        <xdr:cNvPr id="51" name="ZoneTexte 50">
          <a:extLst>
            <a:ext uri="{FF2B5EF4-FFF2-40B4-BE49-F238E27FC236}">
              <a16:creationId xmlns:a16="http://schemas.microsoft.com/office/drawing/2014/main" id="{FDD616C2-E6F0-47A5-A6EA-0DDBBF4B2355}"/>
            </a:ext>
          </a:extLst>
        </xdr:cNvPr>
        <xdr:cNvSpPr txBox="1"/>
      </xdr:nvSpPr>
      <xdr:spPr>
        <a:xfrm>
          <a:off x="0" y="5310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22</xdr:row>
      <xdr:rowOff>128587</xdr:rowOff>
    </xdr:from>
    <xdr:ext cx="65" cy="172227"/>
    <xdr:sp macro="" textlink="">
      <xdr:nvSpPr>
        <xdr:cNvPr id="52" name="ZoneTexte 51">
          <a:extLst>
            <a:ext uri="{FF2B5EF4-FFF2-40B4-BE49-F238E27FC236}">
              <a16:creationId xmlns:a16="http://schemas.microsoft.com/office/drawing/2014/main" id="{31765C5A-8610-4B0F-90DC-846B5F09F004}"/>
            </a:ext>
          </a:extLst>
        </xdr:cNvPr>
        <xdr:cNvSpPr txBox="1"/>
      </xdr:nvSpPr>
      <xdr:spPr>
        <a:xfrm>
          <a:off x="0" y="5557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21</xdr:row>
      <xdr:rowOff>128587</xdr:rowOff>
    </xdr:from>
    <xdr:ext cx="65" cy="172227"/>
    <xdr:sp macro="" textlink="">
      <xdr:nvSpPr>
        <xdr:cNvPr id="53" name="ZoneTexte 52">
          <a:extLst>
            <a:ext uri="{FF2B5EF4-FFF2-40B4-BE49-F238E27FC236}">
              <a16:creationId xmlns:a16="http://schemas.microsoft.com/office/drawing/2014/main" id="{50658FE9-E2F2-4D4C-BCC2-1CCF02E9FF23}"/>
            </a:ext>
          </a:extLst>
        </xdr:cNvPr>
        <xdr:cNvSpPr txBox="1"/>
      </xdr:nvSpPr>
      <xdr:spPr>
        <a:xfrm>
          <a:off x="0" y="5310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22</xdr:row>
      <xdr:rowOff>128587</xdr:rowOff>
    </xdr:from>
    <xdr:ext cx="65" cy="172227"/>
    <xdr:sp macro="" textlink="">
      <xdr:nvSpPr>
        <xdr:cNvPr id="54" name="ZoneTexte 53">
          <a:extLst>
            <a:ext uri="{FF2B5EF4-FFF2-40B4-BE49-F238E27FC236}">
              <a16:creationId xmlns:a16="http://schemas.microsoft.com/office/drawing/2014/main" id="{3C8744B8-70B0-45B3-8812-14E1428202FF}"/>
            </a:ext>
          </a:extLst>
        </xdr:cNvPr>
        <xdr:cNvSpPr txBox="1"/>
      </xdr:nvSpPr>
      <xdr:spPr>
        <a:xfrm>
          <a:off x="0" y="5557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21</xdr:row>
      <xdr:rowOff>128587</xdr:rowOff>
    </xdr:from>
    <xdr:ext cx="65" cy="172227"/>
    <xdr:sp macro="" textlink="">
      <xdr:nvSpPr>
        <xdr:cNvPr id="55" name="ZoneTexte 54">
          <a:extLst>
            <a:ext uri="{FF2B5EF4-FFF2-40B4-BE49-F238E27FC236}">
              <a16:creationId xmlns:a16="http://schemas.microsoft.com/office/drawing/2014/main" id="{F828C603-C005-49BE-98AD-7E35C6C44FE2}"/>
            </a:ext>
          </a:extLst>
        </xdr:cNvPr>
        <xdr:cNvSpPr txBox="1"/>
      </xdr:nvSpPr>
      <xdr:spPr>
        <a:xfrm>
          <a:off x="0" y="5310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22</xdr:row>
      <xdr:rowOff>128587</xdr:rowOff>
    </xdr:from>
    <xdr:ext cx="65" cy="172227"/>
    <xdr:sp macro="" textlink="">
      <xdr:nvSpPr>
        <xdr:cNvPr id="56" name="ZoneTexte 55">
          <a:extLst>
            <a:ext uri="{FF2B5EF4-FFF2-40B4-BE49-F238E27FC236}">
              <a16:creationId xmlns:a16="http://schemas.microsoft.com/office/drawing/2014/main" id="{6FEE11B7-5E62-4E20-BB2F-4FE2720BB94A}"/>
            </a:ext>
          </a:extLst>
        </xdr:cNvPr>
        <xdr:cNvSpPr txBox="1"/>
      </xdr:nvSpPr>
      <xdr:spPr>
        <a:xfrm>
          <a:off x="0" y="5557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22</xdr:row>
      <xdr:rowOff>128587</xdr:rowOff>
    </xdr:from>
    <xdr:ext cx="65" cy="172227"/>
    <xdr:sp macro="" textlink="">
      <xdr:nvSpPr>
        <xdr:cNvPr id="57" name="ZoneTexte 56">
          <a:extLst>
            <a:ext uri="{FF2B5EF4-FFF2-40B4-BE49-F238E27FC236}">
              <a16:creationId xmlns:a16="http://schemas.microsoft.com/office/drawing/2014/main" id="{C63101CF-9CEB-45A7-B1D1-F698BD2C3F56}"/>
            </a:ext>
          </a:extLst>
        </xdr:cNvPr>
        <xdr:cNvSpPr txBox="1"/>
      </xdr:nvSpPr>
      <xdr:spPr>
        <a:xfrm>
          <a:off x="0" y="5557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22</xdr:row>
      <xdr:rowOff>128587</xdr:rowOff>
    </xdr:from>
    <xdr:ext cx="65" cy="172227"/>
    <xdr:sp macro="" textlink="">
      <xdr:nvSpPr>
        <xdr:cNvPr id="58" name="ZoneTexte 57">
          <a:extLst>
            <a:ext uri="{FF2B5EF4-FFF2-40B4-BE49-F238E27FC236}">
              <a16:creationId xmlns:a16="http://schemas.microsoft.com/office/drawing/2014/main" id="{E17C5685-AB0D-4B0A-BC77-A10CB4FF75BF}"/>
            </a:ext>
          </a:extLst>
        </xdr:cNvPr>
        <xdr:cNvSpPr txBox="1"/>
      </xdr:nvSpPr>
      <xdr:spPr>
        <a:xfrm>
          <a:off x="0" y="5557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22</xdr:row>
      <xdr:rowOff>128587</xdr:rowOff>
    </xdr:from>
    <xdr:ext cx="65" cy="172227"/>
    <xdr:sp macro="" textlink="">
      <xdr:nvSpPr>
        <xdr:cNvPr id="59" name="ZoneTexte 58">
          <a:extLst>
            <a:ext uri="{FF2B5EF4-FFF2-40B4-BE49-F238E27FC236}">
              <a16:creationId xmlns:a16="http://schemas.microsoft.com/office/drawing/2014/main" id="{9FD25CD3-0685-4400-B4E3-3676C387B5E4}"/>
            </a:ext>
          </a:extLst>
        </xdr:cNvPr>
        <xdr:cNvSpPr txBox="1"/>
      </xdr:nvSpPr>
      <xdr:spPr>
        <a:xfrm>
          <a:off x="0" y="5557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22</xdr:row>
      <xdr:rowOff>128587</xdr:rowOff>
    </xdr:from>
    <xdr:ext cx="65" cy="172227"/>
    <xdr:sp macro="" textlink="">
      <xdr:nvSpPr>
        <xdr:cNvPr id="60" name="ZoneTexte 59">
          <a:extLst>
            <a:ext uri="{FF2B5EF4-FFF2-40B4-BE49-F238E27FC236}">
              <a16:creationId xmlns:a16="http://schemas.microsoft.com/office/drawing/2014/main" id="{1BA674A4-47E3-40FC-B1CE-45070B7339C1}"/>
            </a:ext>
          </a:extLst>
        </xdr:cNvPr>
        <xdr:cNvSpPr txBox="1"/>
      </xdr:nvSpPr>
      <xdr:spPr>
        <a:xfrm>
          <a:off x="0" y="5557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65" cy="172227"/>
    <xdr:sp macro="" textlink="">
      <xdr:nvSpPr>
        <xdr:cNvPr id="61" name="ZoneTexte 60">
          <a:extLst>
            <a:ext uri="{FF2B5EF4-FFF2-40B4-BE49-F238E27FC236}">
              <a16:creationId xmlns:a16="http://schemas.microsoft.com/office/drawing/2014/main" id="{73A532B5-9944-4E45-BD1F-27AAF3D707DC}"/>
            </a:ext>
          </a:extLst>
        </xdr:cNvPr>
        <xdr:cNvSpPr txBox="1"/>
      </xdr:nvSpPr>
      <xdr:spPr>
        <a:xfrm>
          <a:off x="0" y="58054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22</xdr:row>
      <xdr:rowOff>128587</xdr:rowOff>
    </xdr:from>
    <xdr:ext cx="65" cy="172227"/>
    <xdr:sp macro="" textlink="">
      <xdr:nvSpPr>
        <xdr:cNvPr id="62" name="ZoneTexte 61">
          <a:extLst>
            <a:ext uri="{FF2B5EF4-FFF2-40B4-BE49-F238E27FC236}">
              <a16:creationId xmlns:a16="http://schemas.microsoft.com/office/drawing/2014/main" id="{CB857448-6EF0-4BA0-AE45-F17DAC738448}"/>
            </a:ext>
          </a:extLst>
        </xdr:cNvPr>
        <xdr:cNvSpPr txBox="1"/>
      </xdr:nvSpPr>
      <xdr:spPr>
        <a:xfrm>
          <a:off x="0" y="5557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65" cy="172227"/>
    <xdr:sp macro="" textlink="">
      <xdr:nvSpPr>
        <xdr:cNvPr id="63" name="ZoneTexte 62">
          <a:extLst>
            <a:ext uri="{FF2B5EF4-FFF2-40B4-BE49-F238E27FC236}">
              <a16:creationId xmlns:a16="http://schemas.microsoft.com/office/drawing/2014/main" id="{65996B1F-04FF-4E4E-A3AF-AC935586EA3C}"/>
            </a:ext>
          </a:extLst>
        </xdr:cNvPr>
        <xdr:cNvSpPr txBox="1"/>
      </xdr:nvSpPr>
      <xdr:spPr>
        <a:xfrm>
          <a:off x="0" y="58054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22</xdr:row>
      <xdr:rowOff>128587</xdr:rowOff>
    </xdr:from>
    <xdr:ext cx="65" cy="172227"/>
    <xdr:sp macro="" textlink="">
      <xdr:nvSpPr>
        <xdr:cNvPr id="64" name="ZoneTexte 63">
          <a:extLst>
            <a:ext uri="{FF2B5EF4-FFF2-40B4-BE49-F238E27FC236}">
              <a16:creationId xmlns:a16="http://schemas.microsoft.com/office/drawing/2014/main" id="{4D0152D5-980F-4967-A722-7EB246BA9655}"/>
            </a:ext>
          </a:extLst>
        </xdr:cNvPr>
        <xdr:cNvSpPr txBox="1"/>
      </xdr:nvSpPr>
      <xdr:spPr>
        <a:xfrm>
          <a:off x="0" y="5557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65" cy="172227"/>
    <xdr:sp macro="" textlink="">
      <xdr:nvSpPr>
        <xdr:cNvPr id="65" name="ZoneTexte 64">
          <a:extLst>
            <a:ext uri="{FF2B5EF4-FFF2-40B4-BE49-F238E27FC236}">
              <a16:creationId xmlns:a16="http://schemas.microsoft.com/office/drawing/2014/main" id="{96B403C3-9A3B-4611-ABBF-BA269C695D45}"/>
            </a:ext>
          </a:extLst>
        </xdr:cNvPr>
        <xdr:cNvSpPr txBox="1"/>
      </xdr:nvSpPr>
      <xdr:spPr>
        <a:xfrm>
          <a:off x="0" y="58054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65" cy="172227"/>
    <xdr:sp macro="" textlink="">
      <xdr:nvSpPr>
        <xdr:cNvPr id="66" name="ZoneTexte 65">
          <a:extLst>
            <a:ext uri="{FF2B5EF4-FFF2-40B4-BE49-F238E27FC236}">
              <a16:creationId xmlns:a16="http://schemas.microsoft.com/office/drawing/2014/main" id="{6829E28A-EB55-4357-8956-E19E16F411A9}"/>
            </a:ext>
          </a:extLst>
        </xdr:cNvPr>
        <xdr:cNvSpPr txBox="1"/>
      </xdr:nvSpPr>
      <xdr:spPr>
        <a:xfrm>
          <a:off x="0" y="58054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65" cy="172227"/>
    <xdr:sp macro="" textlink="">
      <xdr:nvSpPr>
        <xdr:cNvPr id="67" name="ZoneTexte 66">
          <a:extLst>
            <a:ext uri="{FF2B5EF4-FFF2-40B4-BE49-F238E27FC236}">
              <a16:creationId xmlns:a16="http://schemas.microsoft.com/office/drawing/2014/main" id="{654FB0B0-CE19-4A7D-BDA6-EB06AEB6F0A8}"/>
            </a:ext>
          </a:extLst>
        </xdr:cNvPr>
        <xdr:cNvSpPr txBox="1"/>
      </xdr:nvSpPr>
      <xdr:spPr>
        <a:xfrm>
          <a:off x="0" y="58054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65" cy="172227"/>
    <xdr:sp macro="" textlink="">
      <xdr:nvSpPr>
        <xdr:cNvPr id="68" name="ZoneTexte 67">
          <a:extLst>
            <a:ext uri="{FF2B5EF4-FFF2-40B4-BE49-F238E27FC236}">
              <a16:creationId xmlns:a16="http://schemas.microsoft.com/office/drawing/2014/main" id="{980904B6-BD96-46B6-8C22-CF1E703217FD}"/>
            </a:ext>
          </a:extLst>
        </xdr:cNvPr>
        <xdr:cNvSpPr txBox="1"/>
      </xdr:nvSpPr>
      <xdr:spPr>
        <a:xfrm>
          <a:off x="0" y="58054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65" cy="172227"/>
    <xdr:sp macro="" textlink="">
      <xdr:nvSpPr>
        <xdr:cNvPr id="69" name="ZoneTexte 68">
          <a:extLst>
            <a:ext uri="{FF2B5EF4-FFF2-40B4-BE49-F238E27FC236}">
              <a16:creationId xmlns:a16="http://schemas.microsoft.com/office/drawing/2014/main" id="{D8AFF7D6-2BC1-4D82-9D97-3E691C0968CF}"/>
            </a:ext>
          </a:extLst>
        </xdr:cNvPr>
        <xdr:cNvSpPr txBox="1"/>
      </xdr:nvSpPr>
      <xdr:spPr>
        <a:xfrm>
          <a:off x="0" y="58054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65" cy="172227"/>
    <xdr:sp macro="" textlink="">
      <xdr:nvSpPr>
        <xdr:cNvPr id="70" name="ZoneTexte 69">
          <a:extLst>
            <a:ext uri="{FF2B5EF4-FFF2-40B4-BE49-F238E27FC236}">
              <a16:creationId xmlns:a16="http://schemas.microsoft.com/office/drawing/2014/main" id="{6C2B0B75-F4C4-4467-8A6A-002839AA6874}"/>
            </a:ext>
          </a:extLst>
        </xdr:cNvPr>
        <xdr:cNvSpPr txBox="1"/>
      </xdr:nvSpPr>
      <xdr:spPr>
        <a:xfrm>
          <a:off x="0" y="60531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65" cy="172227"/>
    <xdr:sp macro="" textlink="">
      <xdr:nvSpPr>
        <xdr:cNvPr id="71" name="ZoneTexte 70">
          <a:extLst>
            <a:ext uri="{FF2B5EF4-FFF2-40B4-BE49-F238E27FC236}">
              <a16:creationId xmlns:a16="http://schemas.microsoft.com/office/drawing/2014/main" id="{75DBC662-5914-4764-B6F9-B792A0F81F29}"/>
            </a:ext>
          </a:extLst>
        </xdr:cNvPr>
        <xdr:cNvSpPr txBox="1"/>
      </xdr:nvSpPr>
      <xdr:spPr>
        <a:xfrm>
          <a:off x="0" y="58054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65" cy="172227"/>
    <xdr:sp macro="" textlink="">
      <xdr:nvSpPr>
        <xdr:cNvPr id="72" name="ZoneTexte 71">
          <a:extLst>
            <a:ext uri="{FF2B5EF4-FFF2-40B4-BE49-F238E27FC236}">
              <a16:creationId xmlns:a16="http://schemas.microsoft.com/office/drawing/2014/main" id="{DEB24391-0CCD-4AFD-B2A9-30E8123D2E09}"/>
            </a:ext>
          </a:extLst>
        </xdr:cNvPr>
        <xdr:cNvSpPr txBox="1"/>
      </xdr:nvSpPr>
      <xdr:spPr>
        <a:xfrm>
          <a:off x="0" y="60531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65" cy="172227"/>
    <xdr:sp macro="" textlink="">
      <xdr:nvSpPr>
        <xdr:cNvPr id="73" name="ZoneTexte 72">
          <a:extLst>
            <a:ext uri="{FF2B5EF4-FFF2-40B4-BE49-F238E27FC236}">
              <a16:creationId xmlns:a16="http://schemas.microsoft.com/office/drawing/2014/main" id="{77143CDE-1255-45DB-B245-8491E45F5C8B}"/>
            </a:ext>
          </a:extLst>
        </xdr:cNvPr>
        <xdr:cNvSpPr txBox="1"/>
      </xdr:nvSpPr>
      <xdr:spPr>
        <a:xfrm>
          <a:off x="0" y="58054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65" cy="172227"/>
    <xdr:sp macro="" textlink="">
      <xdr:nvSpPr>
        <xdr:cNvPr id="74" name="ZoneTexte 73">
          <a:extLst>
            <a:ext uri="{FF2B5EF4-FFF2-40B4-BE49-F238E27FC236}">
              <a16:creationId xmlns:a16="http://schemas.microsoft.com/office/drawing/2014/main" id="{9FCD5D73-6983-4BF5-A046-225002B12A1F}"/>
            </a:ext>
          </a:extLst>
        </xdr:cNvPr>
        <xdr:cNvSpPr txBox="1"/>
      </xdr:nvSpPr>
      <xdr:spPr>
        <a:xfrm>
          <a:off x="0" y="60531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65" cy="172227"/>
    <xdr:sp macro="" textlink="">
      <xdr:nvSpPr>
        <xdr:cNvPr id="75" name="ZoneTexte 74">
          <a:extLst>
            <a:ext uri="{FF2B5EF4-FFF2-40B4-BE49-F238E27FC236}">
              <a16:creationId xmlns:a16="http://schemas.microsoft.com/office/drawing/2014/main" id="{85C769EA-59DF-4370-A7A9-7CAAAB9582FE}"/>
            </a:ext>
          </a:extLst>
        </xdr:cNvPr>
        <xdr:cNvSpPr txBox="1"/>
      </xdr:nvSpPr>
      <xdr:spPr>
        <a:xfrm>
          <a:off x="0" y="60531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65" cy="172227"/>
    <xdr:sp macro="" textlink="">
      <xdr:nvSpPr>
        <xdr:cNvPr id="76" name="ZoneTexte 75">
          <a:extLst>
            <a:ext uri="{FF2B5EF4-FFF2-40B4-BE49-F238E27FC236}">
              <a16:creationId xmlns:a16="http://schemas.microsoft.com/office/drawing/2014/main" id="{A3F1613E-F584-42AB-B346-D50EBCE26932}"/>
            </a:ext>
          </a:extLst>
        </xdr:cNvPr>
        <xdr:cNvSpPr txBox="1"/>
      </xdr:nvSpPr>
      <xdr:spPr>
        <a:xfrm>
          <a:off x="0" y="60531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65" cy="172227"/>
    <xdr:sp macro="" textlink="">
      <xdr:nvSpPr>
        <xdr:cNvPr id="77" name="ZoneTexte 76">
          <a:extLst>
            <a:ext uri="{FF2B5EF4-FFF2-40B4-BE49-F238E27FC236}">
              <a16:creationId xmlns:a16="http://schemas.microsoft.com/office/drawing/2014/main" id="{8EE6EDAB-F4D0-4B1F-9FB5-13E2217D530F}"/>
            </a:ext>
          </a:extLst>
        </xdr:cNvPr>
        <xdr:cNvSpPr txBox="1"/>
      </xdr:nvSpPr>
      <xdr:spPr>
        <a:xfrm>
          <a:off x="0" y="60531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65" cy="172227"/>
    <xdr:sp macro="" textlink="">
      <xdr:nvSpPr>
        <xdr:cNvPr id="78" name="ZoneTexte 77">
          <a:extLst>
            <a:ext uri="{FF2B5EF4-FFF2-40B4-BE49-F238E27FC236}">
              <a16:creationId xmlns:a16="http://schemas.microsoft.com/office/drawing/2014/main" id="{B2667CF5-E29C-4B4D-A4CA-8891C5045EDB}"/>
            </a:ext>
          </a:extLst>
        </xdr:cNvPr>
        <xdr:cNvSpPr txBox="1"/>
      </xdr:nvSpPr>
      <xdr:spPr>
        <a:xfrm>
          <a:off x="0" y="60531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65" cy="172227"/>
    <xdr:sp macro="" textlink="">
      <xdr:nvSpPr>
        <xdr:cNvPr id="79" name="ZoneTexte 78">
          <a:extLst>
            <a:ext uri="{FF2B5EF4-FFF2-40B4-BE49-F238E27FC236}">
              <a16:creationId xmlns:a16="http://schemas.microsoft.com/office/drawing/2014/main" id="{A862298C-1BF8-4A89-B4E2-37281FB5C29B}"/>
            </a:ext>
          </a:extLst>
        </xdr:cNvPr>
        <xdr:cNvSpPr txBox="1"/>
      </xdr:nvSpPr>
      <xdr:spPr>
        <a:xfrm>
          <a:off x="0" y="6300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65" cy="172227"/>
    <xdr:sp macro="" textlink="">
      <xdr:nvSpPr>
        <xdr:cNvPr id="80" name="ZoneTexte 79">
          <a:extLst>
            <a:ext uri="{FF2B5EF4-FFF2-40B4-BE49-F238E27FC236}">
              <a16:creationId xmlns:a16="http://schemas.microsoft.com/office/drawing/2014/main" id="{AB8DF89A-904D-4E25-8979-E27F2DF311FA}"/>
            </a:ext>
          </a:extLst>
        </xdr:cNvPr>
        <xdr:cNvSpPr txBox="1"/>
      </xdr:nvSpPr>
      <xdr:spPr>
        <a:xfrm>
          <a:off x="0" y="60531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65" cy="172227"/>
    <xdr:sp macro="" textlink="">
      <xdr:nvSpPr>
        <xdr:cNvPr id="81" name="ZoneTexte 80">
          <a:extLst>
            <a:ext uri="{FF2B5EF4-FFF2-40B4-BE49-F238E27FC236}">
              <a16:creationId xmlns:a16="http://schemas.microsoft.com/office/drawing/2014/main" id="{89EC41BA-B6E8-4A8B-87EE-43BA3A09FE1B}"/>
            </a:ext>
          </a:extLst>
        </xdr:cNvPr>
        <xdr:cNvSpPr txBox="1"/>
      </xdr:nvSpPr>
      <xdr:spPr>
        <a:xfrm>
          <a:off x="0" y="6300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65" cy="172227"/>
    <xdr:sp macro="" textlink="">
      <xdr:nvSpPr>
        <xdr:cNvPr id="82" name="ZoneTexte 81">
          <a:extLst>
            <a:ext uri="{FF2B5EF4-FFF2-40B4-BE49-F238E27FC236}">
              <a16:creationId xmlns:a16="http://schemas.microsoft.com/office/drawing/2014/main" id="{E2D180FB-5461-4C6C-A929-384106772C6A}"/>
            </a:ext>
          </a:extLst>
        </xdr:cNvPr>
        <xdr:cNvSpPr txBox="1"/>
      </xdr:nvSpPr>
      <xdr:spPr>
        <a:xfrm>
          <a:off x="0" y="60531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65" cy="172227"/>
    <xdr:sp macro="" textlink="">
      <xdr:nvSpPr>
        <xdr:cNvPr id="83" name="ZoneTexte 82">
          <a:extLst>
            <a:ext uri="{FF2B5EF4-FFF2-40B4-BE49-F238E27FC236}">
              <a16:creationId xmlns:a16="http://schemas.microsoft.com/office/drawing/2014/main" id="{342A48FB-476F-41D6-A971-A89F6A00A9DA}"/>
            </a:ext>
          </a:extLst>
        </xdr:cNvPr>
        <xdr:cNvSpPr txBox="1"/>
      </xdr:nvSpPr>
      <xdr:spPr>
        <a:xfrm>
          <a:off x="0" y="6300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65" cy="172227"/>
    <xdr:sp macro="" textlink="">
      <xdr:nvSpPr>
        <xdr:cNvPr id="84" name="ZoneTexte 83">
          <a:extLst>
            <a:ext uri="{FF2B5EF4-FFF2-40B4-BE49-F238E27FC236}">
              <a16:creationId xmlns:a16="http://schemas.microsoft.com/office/drawing/2014/main" id="{81DE897A-8C33-4B33-B740-9C7A2CE87D1D}"/>
            </a:ext>
          </a:extLst>
        </xdr:cNvPr>
        <xdr:cNvSpPr txBox="1"/>
      </xdr:nvSpPr>
      <xdr:spPr>
        <a:xfrm>
          <a:off x="0" y="6300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65" cy="172227"/>
    <xdr:sp macro="" textlink="">
      <xdr:nvSpPr>
        <xdr:cNvPr id="85" name="ZoneTexte 84">
          <a:extLst>
            <a:ext uri="{FF2B5EF4-FFF2-40B4-BE49-F238E27FC236}">
              <a16:creationId xmlns:a16="http://schemas.microsoft.com/office/drawing/2014/main" id="{7563EF42-F675-4C29-AF58-F45BDDEEF935}"/>
            </a:ext>
          </a:extLst>
        </xdr:cNvPr>
        <xdr:cNvSpPr txBox="1"/>
      </xdr:nvSpPr>
      <xdr:spPr>
        <a:xfrm>
          <a:off x="0" y="6300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65" cy="172227"/>
    <xdr:sp macro="" textlink="">
      <xdr:nvSpPr>
        <xdr:cNvPr id="86" name="ZoneTexte 85">
          <a:extLst>
            <a:ext uri="{FF2B5EF4-FFF2-40B4-BE49-F238E27FC236}">
              <a16:creationId xmlns:a16="http://schemas.microsoft.com/office/drawing/2014/main" id="{E8A04C94-1436-4B0F-B443-4C76BCD40896}"/>
            </a:ext>
          </a:extLst>
        </xdr:cNvPr>
        <xdr:cNvSpPr txBox="1"/>
      </xdr:nvSpPr>
      <xdr:spPr>
        <a:xfrm>
          <a:off x="0" y="6300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65" cy="172227"/>
    <xdr:sp macro="" textlink="">
      <xdr:nvSpPr>
        <xdr:cNvPr id="87" name="ZoneTexte 86">
          <a:extLst>
            <a:ext uri="{FF2B5EF4-FFF2-40B4-BE49-F238E27FC236}">
              <a16:creationId xmlns:a16="http://schemas.microsoft.com/office/drawing/2014/main" id="{4E7DAC49-C0AE-4603-AEAC-C617C18A8AA1}"/>
            </a:ext>
          </a:extLst>
        </xdr:cNvPr>
        <xdr:cNvSpPr txBox="1"/>
      </xdr:nvSpPr>
      <xdr:spPr>
        <a:xfrm>
          <a:off x="0" y="6300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88" name="ZoneTexte 87">
          <a:extLst>
            <a:ext uri="{FF2B5EF4-FFF2-40B4-BE49-F238E27FC236}">
              <a16:creationId xmlns:a16="http://schemas.microsoft.com/office/drawing/2014/main" id="{8D447BE3-1A1D-4370-B9FA-D9C7926A975C}"/>
            </a:ext>
          </a:extLst>
        </xdr:cNvPr>
        <xdr:cNvSpPr txBox="1"/>
      </xdr:nvSpPr>
      <xdr:spPr>
        <a:xfrm>
          <a:off x="0" y="6548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65" cy="172227"/>
    <xdr:sp macro="" textlink="">
      <xdr:nvSpPr>
        <xdr:cNvPr id="89" name="ZoneTexte 88">
          <a:extLst>
            <a:ext uri="{FF2B5EF4-FFF2-40B4-BE49-F238E27FC236}">
              <a16:creationId xmlns:a16="http://schemas.microsoft.com/office/drawing/2014/main" id="{7D006BDB-C9FF-407D-B734-1DEC86A10CF1}"/>
            </a:ext>
          </a:extLst>
        </xdr:cNvPr>
        <xdr:cNvSpPr txBox="1"/>
      </xdr:nvSpPr>
      <xdr:spPr>
        <a:xfrm>
          <a:off x="0" y="6300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90" name="ZoneTexte 89">
          <a:extLst>
            <a:ext uri="{FF2B5EF4-FFF2-40B4-BE49-F238E27FC236}">
              <a16:creationId xmlns:a16="http://schemas.microsoft.com/office/drawing/2014/main" id="{8950DA15-3CE7-4EAF-9D89-CA92D976DD3A}"/>
            </a:ext>
          </a:extLst>
        </xdr:cNvPr>
        <xdr:cNvSpPr txBox="1"/>
      </xdr:nvSpPr>
      <xdr:spPr>
        <a:xfrm>
          <a:off x="0" y="6548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65" cy="172227"/>
    <xdr:sp macro="" textlink="">
      <xdr:nvSpPr>
        <xdr:cNvPr id="91" name="ZoneTexte 90">
          <a:extLst>
            <a:ext uri="{FF2B5EF4-FFF2-40B4-BE49-F238E27FC236}">
              <a16:creationId xmlns:a16="http://schemas.microsoft.com/office/drawing/2014/main" id="{1BCE3E8D-EA09-46A9-B1C6-B135F3696F8B}"/>
            </a:ext>
          </a:extLst>
        </xdr:cNvPr>
        <xdr:cNvSpPr txBox="1"/>
      </xdr:nvSpPr>
      <xdr:spPr>
        <a:xfrm>
          <a:off x="0" y="6300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92" name="ZoneTexte 91">
          <a:extLst>
            <a:ext uri="{FF2B5EF4-FFF2-40B4-BE49-F238E27FC236}">
              <a16:creationId xmlns:a16="http://schemas.microsoft.com/office/drawing/2014/main" id="{160FDA01-834E-40C4-A566-B6812325E6C4}"/>
            </a:ext>
          </a:extLst>
        </xdr:cNvPr>
        <xdr:cNvSpPr txBox="1"/>
      </xdr:nvSpPr>
      <xdr:spPr>
        <a:xfrm>
          <a:off x="0" y="6548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93" name="ZoneTexte 92">
          <a:extLst>
            <a:ext uri="{FF2B5EF4-FFF2-40B4-BE49-F238E27FC236}">
              <a16:creationId xmlns:a16="http://schemas.microsoft.com/office/drawing/2014/main" id="{D24DB149-8C21-4E90-81A9-8DDDB18EC74D}"/>
            </a:ext>
          </a:extLst>
        </xdr:cNvPr>
        <xdr:cNvSpPr txBox="1"/>
      </xdr:nvSpPr>
      <xdr:spPr>
        <a:xfrm>
          <a:off x="0" y="6548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94" name="ZoneTexte 93">
          <a:extLst>
            <a:ext uri="{FF2B5EF4-FFF2-40B4-BE49-F238E27FC236}">
              <a16:creationId xmlns:a16="http://schemas.microsoft.com/office/drawing/2014/main" id="{B9324FE0-108A-45F3-BEE1-CB36B31E51E0}"/>
            </a:ext>
          </a:extLst>
        </xdr:cNvPr>
        <xdr:cNvSpPr txBox="1"/>
      </xdr:nvSpPr>
      <xdr:spPr>
        <a:xfrm>
          <a:off x="0" y="6548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95" name="ZoneTexte 94">
          <a:extLst>
            <a:ext uri="{FF2B5EF4-FFF2-40B4-BE49-F238E27FC236}">
              <a16:creationId xmlns:a16="http://schemas.microsoft.com/office/drawing/2014/main" id="{A99FBB27-7EF2-4CB5-B681-C61C93195EAE}"/>
            </a:ext>
          </a:extLst>
        </xdr:cNvPr>
        <xdr:cNvSpPr txBox="1"/>
      </xdr:nvSpPr>
      <xdr:spPr>
        <a:xfrm>
          <a:off x="0" y="6548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96" name="ZoneTexte 95">
          <a:extLst>
            <a:ext uri="{FF2B5EF4-FFF2-40B4-BE49-F238E27FC236}">
              <a16:creationId xmlns:a16="http://schemas.microsoft.com/office/drawing/2014/main" id="{DEAF2907-AEFB-405A-9DB1-3A296BEE4C84}"/>
            </a:ext>
          </a:extLst>
        </xdr:cNvPr>
        <xdr:cNvSpPr txBox="1"/>
      </xdr:nvSpPr>
      <xdr:spPr>
        <a:xfrm>
          <a:off x="0" y="6548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97" name="ZoneTexte 96">
          <a:extLst>
            <a:ext uri="{FF2B5EF4-FFF2-40B4-BE49-F238E27FC236}">
              <a16:creationId xmlns:a16="http://schemas.microsoft.com/office/drawing/2014/main" id="{53B68CA5-CD45-4123-BC4E-4D4973D2D530}"/>
            </a:ext>
          </a:extLst>
        </xdr:cNvPr>
        <xdr:cNvSpPr txBox="1"/>
      </xdr:nvSpPr>
      <xdr:spPr>
        <a:xfrm>
          <a:off x="0" y="6796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98" name="ZoneTexte 97">
          <a:extLst>
            <a:ext uri="{FF2B5EF4-FFF2-40B4-BE49-F238E27FC236}">
              <a16:creationId xmlns:a16="http://schemas.microsoft.com/office/drawing/2014/main" id="{8F86286F-C2E0-4B33-8956-CAA9D9CD0EBD}"/>
            </a:ext>
          </a:extLst>
        </xdr:cNvPr>
        <xdr:cNvSpPr txBox="1"/>
      </xdr:nvSpPr>
      <xdr:spPr>
        <a:xfrm>
          <a:off x="0" y="6548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99" name="ZoneTexte 98">
          <a:extLst>
            <a:ext uri="{FF2B5EF4-FFF2-40B4-BE49-F238E27FC236}">
              <a16:creationId xmlns:a16="http://schemas.microsoft.com/office/drawing/2014/main" id="{B8632855-C0C8-4FE1-919F-0E29E5333286}"/>
            </a:ext>
          </a:extLst>
        </xdr:cNvPr>
        <xdr:cNvSpPr txBox="1"/>
      </xdr:nvSpPr>
      <xdr:spPr>
        <a:xfrm>
          <a:off x="0" y="6796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100" name="ZoneTexte 99">
          <a:extLst>
            <a:ext uri="{FF2B5EF4-FFF2-40B4-BE49-F238E27FC236}">
              <a16:creationId xmlns:a16="http://schemas.microsoft.com/office/drawing/2014/main" id="{07EF1B04-B43D-4F84-B0D3-0B81B468F3CC}"/>
            </a:ext>
          </a:extLst>
        </xdr:cNvPr>
        <xdr:cNvSpPr txBox="1"/>
      </xdr:nvSpPr>
      <xdr:spPr>
        <a:xfrm>
          <a:off x="0" y="6548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101" name="ZoneTexte 100">
          <a:extLst>
            <a:ext uri="{FF2B5EF4-FFF2-40B4-BE49-F238E27FC236}">
              <a16:creationId xmlns:a16="http://schemas.microsoft.com/office/drawing/2014/main" id="{FA609615-F367-4252-8930-B2260E950D91}"/>
            </a:ext>
          </a:extLst>
        </xdr:cNvPr>
        <xdr:cNvSpPr txBox="1"/>
      </xdr:nvSpPr>
      <xdr:spPr>
        <a:xfrm>
          <a:off x="0" y="6796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102" name="ZoneTexte 101">
          <a:extLst>
            <a:ext uri="{FF2B5EF4-FFF2-40B4-BE49-F238E27FC236}">
              <a16:creationId xmlns:a16="http://schemas.microsoft.com/office/drawing/2014/main" id="{CEB7E23F-9DF7-4443-8990-19DECE07BA0C}"/>
            </a:ext>
          </a:extLst>
        </xdr:cNvPr>
        <xdr:cNvSpPr txBox="1"/>
      </xdr:nvSpPr>
      <xdr:spPr>
        <a:xfrm>
          <a:off x="0" y="6796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103" name="ZoneTexte 102">
          <a:extLst>
            <a:ext uri="{FF2B5EF4-FFF2-40B4-BE49-F238E27FC236}">
              <a16:creationId xmlns:a16="http://schemas.microsoft.com/office/drawing/2014/main" id="{F9CE31F9-2381-4E75-8B85-6BA58F0A95B9}"/>
            </a:ext>
          </a:extLst>
        </xdr:cNvPr>
        <xdr:cNvSpPr txBox="1"/>
      </xdr:nvSpPr>
      <xdr:spPr>
        <a:xfrm>
          <a:off x="0" y="6796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104" name="ZoneTexte 103">
          <a:extLst>
            <a:ext uri="{FF2B5EF4-FFF2-40B4-BE49-F238E27FC236}">
              <a16:creationId xmlns:a16="http://schemas.microsoft.com/office/drawing/2014/main" id="{8006985A-57B9-449C-8543-2FD186083D9C}"/>
            </a:ext>
          </a:extLst>
        </xdr:cNvPr>
        <xdr:cNvSpPr txBox="1"/>
      </xdr:nvSpPr>
      <xdr:spPr>
        <a:xfrm>
          <a:off x="0" y="6796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105" name="ZoneTexte 104">
          <a:extLst>
            <a:ext uri="{FF2B5EF4-FFF2-40B4-BE49-F238E27FC236}">
              <a16:creationId xmlns:a16="http://schemas.microsoft.com/office/drawing/2014/main" id="{302BCBA1-26C4-40F4-B27D-6E4BBE489D2F}"/>
            </a:ext>
          </a:extLst>
        </xdr:cNvPr>
        <xdr:cNvSpPr txBox="1"/>
      </xdr:nvSpPr>
      <xdr:spPr>
        <a:xfrm>
          <a:off x="0" y="6796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106" name="ZoneTexte 105">
          <a:extLst>
            <a:ext uri="{FF2B5EF4-FFF2-40B4-BE49-F238E27FC236}">
              <a16:creationId xmlns:a16="http://schemas.microsoft.com/office/drawing/2014/main" id="{672BE779-428A-4C7F-8067-9235558E015B}"/>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107" name="ZoneTexte 106">
          <a:extLst>
            <a:ext uri="{FF2B5EF4-FFF2-40B4-BE49-F238E27FC236}">
              <a16:creationId xmlns:a16="http://schemas.microsoft.com/office/drawing/2014/main" id="{E35E26D7-F4B3-4BD6-B9A6-3E4C05103E37}"/>
            </a:ext>
          </a:extLst>
        </xdr:cNvPr>
        <xdr:cNvSpPr txBox="1"/>
      </xdr:nvSpPr>
      <xdr:spPr>
        <a:xfrm>
          <a:off x="0" y="6796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108" name="ZoneTexte 107">
          <a:extLst>
            <a:ext uri="{FF2B5EF4-FFF2-40B4-BE49-F238E27FC236}">
              <a16:creationId xmlns:a16="http://schemas.microsoft.com/office/drawing/2014/main" id="{AB9CE756-C3E8-421E-8ED6-2841B23962F8}"/>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109" name="ZoneTexte 108">
          <a:extLst>
            <a:ext uri="{FF2B5EF4-FFF2-40B4-BE49-F238E27FC236}">
              <a16:creationId xmlns:a16="http://schemas.microsoft.com/office/drawing/2014/main" id="{482B3725-CC20-4D5B-8ABD-301FCEB7D890}"/>
            </a:ext>
          </a:extLst>
        </xdr:cNvPr>
        <xdr:cNvSpPr txBox="1"/>
      </xdr:nvSpPr>
      <xdr:spPr>
        <a:xfrm>
          <a:off x="0" y="6796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110" name="ZoneTexte 109">
          <a:extLst>
            <a:ext uri="{FF2B5EF4-FFF2-40B4-BE49-F238E27FC236}">
              <a16:creationId xmlns:a16="http://schemas.microsoft.com/office/drawing/2014/main" id="{E4536B43-1F36-4DBF-95D5-EB1172D469B1}"/>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111" name="ZoneTexte 110">
          <a:extLst>
            <a:ext uri="{FF2B5EF4-FFF2-40B4-BE49-F238E27FC236}">
              <a16:creationId xmlns:a16="http://schemas.microsoft.com/office/drawing/2014/main" id="{9B340C77-894C-4E57-8CF5-AC907ABC1015}"/>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112" name="ZoneTexte 111">
          <a:extLst>
            <a:ext uri="{FF2B5EF4-FFF2-40B4-BE49-F238E27FC236}">
              <a16:creationId xmlns:a16="http://schemas.microsoft.com/office/drawing/2014/main" id="{4D714E09-E3AD-45CA-B879-E648677B7754}"/>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113" name="ZoneTexte 112">
          <a:extLst>
            <a:ext uri="{FF2B5EF4-FFF2-40B4-BE49-F238E27FC236}">
              <a16:creationId xmlns:a16="http://schemas.microsoft.com/office/drawing/2014/main" id="{A9E8EB75-E598-4F00-904D-193BB64F955F}"/>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114" name="ZoneTexte 113">
          <a:extLst>
            <a:ext uri="{FF2B5EF4-FFF2-40B4-BE49-F238E27FC236}">
              <a16:creationId xmlns:a16="http://schemas.microsoft.com/office/drawing/2014/main" id="{8549C7AA-B52E-4CC6-975D-216D69550FB7}"/>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115" name="ZoneTexte 114">
          <a:extLst>
            <a:ext uri="{FF2B5EF4-FFF2-40B4-BE49-F238E27FC236}">
              <a16:creationId xmlns:a16="http://schemas.microsoft.com/office/drawing/2014/main" id="{842691F9-41B0-48CB-BC56-2A4002FF3697}"/>
            </a:ext>
          </a:extLst>
        </xdr:cNvPr>
        <xdr:cNvSpPr txBox="1"/>
      </xdr:nvSpPr>
      <xdr:spPr>
        <a:xfrm>
          <a:off x="0" y="72913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116" name="ZoneTexte 115">
          <a:extLst>
            <a:ext uri="{FF2B5EF4-FFF2-40B4-BE49-F238E27FC236}">
              <a16:creationId xmlns:a16="http://schemas.microsoft.com/office/drawing/2014/main" id="{16F3981E-E4DB-4C14-9F5A-AF098EEFC286}"/>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117" name="ZoneTexte 116">
          <a:extLst>
            <a:ext uri="{FF2B5EF4-FFF2-40B4-BE49-F238E27FC236}">
              <a16:creationId xmlns:a16="http://schemas.microsoft.com/office/drawing/2014/main" id="{8B3C8091-06AF-499B-8194-4A536E41F430}"/>
            </a:ext>
          </a:extLst>
        </xdr:cNvPr>
        <xdr:cNvSpPr txBox="1"/>
      </xdr:nvSpPr>
      <xdr:spPr>
        <a:xfrm>
          <a:off x="0" y="72913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118" name="ZoneTexte 117">
          <a:extLst>
            <a:ext uri="{FF2B5EF4-FFF2-40B4-BE49-F238E27FC236}">
              <a16:creationId xmlns:a16="http://schemas.microsoft.com/office/drawing/2014/main" id="{112C5502-3D9B-4F55-B93A-D72668865EAB}"/>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119" name="ZoneTexte 118">
          <a:extLst>
            <a:ext uri="{FF2B5EF4-FFF2-40B4-BE49-F238E27FC236}">
              <a16:creationId xmlns:a16="http://schemas.microsoft.com/office/drawing/2014/main" id="{895E88C8-7D3B-4D0C-8229-AF23642E31F4}"/>
            </a:ext>
          </a:extLst>
        </xdr:cNvPr>
        <xdr:cNvSpPr txBox="1"/>
      </xdr:nvSpPr>
      <xdr:spPr>
        <a:xfrm>
          <a:off x="0" y="72913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120" name="ZoneTexte 119">
          <a:extLst>
            <a:ext uri="{FF2B5EF4-FFF2-40B4-BE49-F238E27FC236}">
              <a16:creationId xmlns:a16="http://schemas.microsoft.com/office/drawing/2014/main" id="{7CA4CC30-2F38-490A-8C82-E6264E1B2F90}"/>
            </a:ext>
          </a:extLst>
        </xdr:cNvPr>
        <xdr:cNvSpPr txBox="1"/>
      </xdr:nvSpPr>
      <xdr:spPr>
        <a:xfrm>
          <a:off x="0" y="72913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121" name="ZoneTexte 120">
          <a:extLst>
            <a:ext uri="{FF2B5EF4-FFF2-40B4-BE49-F238E27FC236}">
              <a16:creationId xmlns:a16="http://schemas.microsoft.com/office/drawing/2014/main" id="{0783275D-F81B-4C17-827E-48D09B92C2BC}"/>
            </a:ext>
          </a:extLst>
        </xdr:cNvPr>
        <xdr:cNvSpPr txBox="1"/>
      </xdr:nvSpPr>
      <xdr:spPr>
        <a:xfrm>
          <a:off x="0" y="72913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122" name="ZoneTexte 121">
          <a:extLst>
            <a:ext uri="{FF2B5EF4-FFF2-40B4-BE49-F238E27FC236}">
              <a16:creationId xmlns:a16="http://schemas.microsoft.com/office/drawing/2014/main" id="{1197C034-37A3-40CF-BC2D-49C012EF7D81}"/>
            </a:ext>
          </a:extLst>
        </xdr:cNvPr>
        <xdr:cNvSpPr txBox="1"/>
      </xdr:nvSpPr>
      <xdr:spPr>
        <a:xfrm>
          <a:off x="0" y="72913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123" name="ZoneTexte 122">
          <a:extLst>
            <a:ext uri="{FF2B5EF4-FFF2-40B4-BE49-F238E27FC236}">
              <a16:creationId xmlns:a16="http://schemas.microsoft.com/office/drawing/2014/main" id="{A3A1A467-84DC-4E61-8C5F-57BB282EDC12}"/>
            </a:ext>
          </a:extLst>
        </xdr:cNvPr>
        <xdr:cNvSpPr txBox="1"/>
      </xdr:nvSpPr>
      <xdr:spPr>
        <a:xfrm>
          <a:off x="0" y="72913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124" name="ZoneTexte 123">
          <a:extLst>
            <a:ext uri="{FF2B5EF4-FFF2-40B4-BE49-F238E27FC236}">
              <a16:creationId xmlns:a16="http://schemas.microsoft.com/office/drawing/2014/main" id="{D2C8FF2F-CC1E-4948-8FB7-896E47259EBC}"/>
            </a:ext>
          </a:extLst>
        </xdr:cNvPr>
        <xdr:cNvSpPr txBox="1"/>
      </xdr:nvSpPr>
      <xdr:spPr>
        <a:xfrm>
          <a:off x="0" y="7539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125" name="ZoneTexte 124">
          <a:extLst>
            <a:ext uri="{FF2B5EF4-FFF2-40B4-BE49-F238E27FC236}">
              <a16:creationId xmlns:a16="http://schemas.microsoft.com/office/drawing/2014/main" id="{F4A3A95D-2CED-4836-AE14-92422B4605E3}"/>
            </a:ext>
          </a:extLst>
        </xdr:cNvPr>
        <xdr:cNvSpPr txBox="1"/>
      </xdr:nvSpPr>
      <xdr:spPr>
        <a:xfrm>
          <a:off x="0" y="72913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126" name="ZoneTexte 125">
          <a:extLst>
            <a:ext uri="{FF2B5EF4-FFF2-40B4-BE49-F238E27FC236}">
              <a16:creationId xmlns:a16="http://schemas.microsoft.com/office/drawing/2014/main" id="{F4CD7F86-9E19-48BE-B91A-E81D463CD07D}"/>
            </a:ext>
          </a:extLst>
        </xdr:cNvPr>
        <xdr:cNvSpPr txBox="1"/>
      </xdr:nvSpPr>
      <xdr:spPr>
        <a:xfrm>
          <a:off x="0" y="7539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127" name="ZoneTexte 126">
          <a:extLst>
            <a:ext uri="{FF2B5EF4-FFF2-40B4-BE49-F238E27FC236}">
              <a16:creationId xmlns:a16="http://schemas.microsoft.com/office/drawing/2014/main" id="{7E657F78-B3FD-46B9-8E96-A3D59477FD57}"/>
            </a:ext>
          </a:extLst>
        </xdr:cNvPr>
        <xdr:cNvSpPr txBox="1"/>
      </xdr:nvSpPr>
      <xdr:spPr>
        <a:xfrm>
          <a:off x="0" y="72913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128" name="ZoneTexte 127">
          <a:extLst>
            <a:ext uri="{FF2B5EF4-FFF2-40B4-BE49-F238E27FC236}">
              <a16:creationId xmlns:a16="http://schemas.microsoft.com/office/drawing/2014/main" id="{23FE9AE1-DC2D-43F5-A168-F55E427B028E}"/>
            </a:ext>
          </a:extLst>
        </xdr:cNvPr>
        <xdr:cNvSpPr txBox="1"/>
      </xdr:nvSpPr>
      <xdr:spPr>
        <a:xfrm>
          <a:off x="0" y="7539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129" name="ZoneTexte 128">
          <a:extLst>
            <a:ext uri="{FF2B5EF4-FFF2-40B4-BE49-F238E27FC236}">
              <a16:creationId xmlns:a16="http://schemas.microsoft.com/office/drawing/2014/main" id="{4E0BB37F-0176-43E2-9187-92FC11D1381F}"/>
            </a:ext>
          </a:extLst>
        </xdr:cNvPr>
        <xdr:cNvSpPr txBox="1"/>
      </xdr:nvSpPr>
      <xdr:spPr>
        <a:xfrm>
          <a:off x="0" y="7539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130" name="ZoneTexte 129">
          <a:extLst>
            <a:ext uri="{FF2B5EF4-FFF2-40B4-BE49-F238E27FC236}">
              <a16:creationId xmlns:a16="http://schemas.microsoft.com/office/drawing/2014/main" id="{21835BF6-D74D-47F3-BB6A-A43D534A2F3E}"/>
            </a:ext>
          </a:extLst>
        </xdr:cNvPr>
        <xdr:cNvSpPr txBox="1"/>
      </xdr:nvSpPr>
      <xdr:spPr>
        <a:xfrm>
          <a:off x="0" y="7539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131" name="ZoneTexte 130">
          <a:extLst>
            <a:ext uri="{FF2B5EF4-FFF2-40B4-BE49-F238E27FC236}">
              <a16:creationId xmlns:a16="http://schemas.microsoft.com/office/drawing/2014/main" id="{C1E1E463-8D34-484C-A133-04FF9E578823}"/>
            </a:ext>
          </a:extLst>
        </xdr:cNvPr>
        <xdr:cNvSpPr txBox="1"/>
      </xdr:nvSpPr>
      <xdr:spPr>
        <a:xfrm>
          <a:off x="0" y="7539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132" name="ZoneTexte 131">
          <a:extLst>
            <a:ext uri="{FF2B5EF4-FFF2-40B4-BE49-F238E27FC236}">
              <a16:creationId xmlns:a16="http://schemas.microsoft.com/office/drawing/2014/main" id="{9D42B465-1DC3-4B3C-9BD5-F56E79B1E16B}"/>
            </a:ext>
          </a:extLst>
        </xdr:cNvPr>
        <xdr:cNvSpPr txBox="1"/>
      </xdr:nvSpPr>
      <xdr:spPr>
        <a:xfrm>
          <a:off x="0" y="7539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133" name="ZoneTexte 132">
          <a:extLst>
            <a:ext uri="{FF2B5EF4-FFF2-40B4-BE49-F238E27FC236}">
              <a16:creationId xmlns:a16="http://schemas.microsoft.com/office/drawing/2014/main" id="{E1A9822E-26DB-47ED-AA19-02B0B7273BC4}"/>
            </a:ext>
          </a:extLst>
        </xdr:cNvPr>
        <xdr:cNvSpPr txBox="1"/>
      </xdr:nvSpPr>
      <xdr:spPr>
        <a:xfrm>
          <a:off x="0" y="7786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134" name="ZoneTexte 133">
          <a:extLst>
            <a:ext uri="{FF2B5EF4-FFF2-40B4-BE49-F238E27FC236}">
              <a16:creationId xmlns:a16="http://schemas.microsoft.com/office/drawing/2014/main" id="{2BD1FFD3-8EA4-4482-B333-DB7F5A2EBB1F}"/>
            </a:ext>
          </a:extLst>
        </xdr:cNvPr>
        <xdr:cNvSpPr txBox="1"/>
      </xdr:nvSpPr>
      <xdr:spPr>
        <a:xfrm>
          <a:off x="0" y="7539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135" name="ZoneTexte 134">
          <a:extLst>
            <a:ext uri="{FF2B5EF4-FFF2-40B4-BE49-F238E27FC236}">
              <a16:creationId xmlns:a16="http://schemas.microsoft.com/office/drawing/2014/main" id="{D81DE0C6-ADC6-46F9-BCD2-907DC8949818}"/>
            </a:ext>
          </a:extLst>
        </xdr:cNvPr>
        <xdr:cNvSpPr txBox="1"/>
      </xdr:nvSpPr>
      <xdr:spPr>
        <a:xfrm>
          <a:off x="0" y="7786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136" name="ZoneTexte 135">
          <a:extLst>
            <a:ext uri="{FF2B5EF4-FFF2-40B4-BE49-F238E27FC236}">
              <a16:creationId xmlns:a16="http://schemas.microsoft.com/office/drawing/2014/main" id="{A62ECC34-BC59-4CF1-B150-F874E1F920C4}"/>
            </a:ext>
          </a:extLst>
        </xdr:cNvPr>
        <xdr:cNvSpPr txBox="1"/>
      </xdr:nvSpPr>
      <xdr:spPr>
        <a:xfrm>
          <a:off x="0" y="7539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137" name="ZoneTexte 136">
          <a:extLst>
            <a:ext uri="{FF2B5EF4-FFF2-40B4-BE49-F238E27FC236}">
              <a16:creationId xmlns:a16="http://schemas.microsoft.com/office/drawing/2014/main" id="{3F9C9B2E-ECD3-49A7-98DD-03AB7AEA8AB0}"/>
            </a:ext>
          </a:extLst>
        </xdr:cNvPr>
        <xdr:cNvSpPr txBox="1"/>
      </xdr:nvSpPr>
      <xdr:spPr>
        <a:xfrm>
          <a:off x="0" y="7786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138" name="ZoneTexte 137">
          <a:extLst>
            <a:ext uri="{FF2B5EF4-FFF2-40B4-BE49-F238E27FC236}">
              <a16:creationId xmlns:a16="http://schemas.microsoft.com/office/drawing/2014/main" id="{0C64ABE6-E6A4-4CFE-BF11-F5D41A222080}"/>
            </a:ext>
          </a:extLst>
        </xdr:cNvPr>
        <xdr:cNvSpPr txBox="1"/>
      </xdr:nvSpPr>
      <xdr:spPr>
        <a:xfrm>
          <a:off x="0" y="7786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139" name="ZoneTexte 138">
          <a:extLst>
            <a:ext uri="{FF2B5EF4-FFF2-40B4-BE49-F238E27FC236}">
              <a16:creationId xmlns:a16="http://schemas.microsoft.com/office/drawing/2014/main" id="{316BFF29-9C0F-4A65-9A83-0C593090E0C2}"/>
            </a:ext>
          </a:extLst>
        </xdr:cNvPr>
        <xdr:cNvSpPr txBox="1"/>
      </xdr:nvSpPr>
      <xdr:spPr>
        <a:xfrm>
          <a:off x="0" y="7786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140" name="ZoneTexte 139">
          <a:extLst>
            <a:ext uri="{FF2B5EF4-FFF2-40B4-BE49-F238E27FC236}">
              <a16:creationId xmlns:a16="http://schemas.microsoft.com/office/drawing/2014/main" id="{BD492051-3553-4755-A211-AD6B8165E323}"/>
            </a:ext>
          </a:extLst>
        </xdr:cNvPr>
        <xdr:cNvSpPr txBox="1"/>
      </xdr:nvSpPr>
      <xdr:spPr>
        <a:xfrm>
          <a:off x="0" y="7786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141" name="ZoneTexte 140">
          <a:extLst>
            <a:ext uri="{FF2B5EF4-FFF2-40B4-BE49-F238E27FC236}">
              <a16:creationId xmlns:a16="http://schemas.microsoft.com/office/drawing/2014/main" id="{5499AF9F-9DF8-4B5E-8EFE-B8FAD3A320B1}"/>
            </a:ext>
          </a:extLst>
        </xdr:cNvPr>
        <xdr:cNvSpPr txBox="1"/>
      </xdr:nvSpPr>
      <xdr:spPr>
        <a:xfrm>
          <a:off x="0" y="7786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42" name="ZoneTexte 141">
          <a:extLst>
            <a:ext uri="{FF2B5EF4-FFF2-40B4-BE49-F238E27FC236}">
              <a16:creationId xmlns:a16="http://schemas.microsoft.com/office/drawing/2014/main" id="{D197468F-E031-45F9-A345-66BD189898FA}"/>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143" name="ZoneTexte 142">
          <a:extLst>
            <a:ext uri="{FF2B5EF4-FFF2-40B4-BE49-F238E27FC236}">
              <a16:creationId xmlns:a16="http://schemas.microsoft.com/office/drawing/2014/main" id="{E18505CC-EE06-481B-A2E6-5C60C407DF42}"/>
            </a:ext>
          </a:extLst>
        </xdr:cNvPr>
        <xdr:cNvSpPr txBox="1"/>
      </xdr:nvSpPr>
      <xdr:spPr>
        <a:xfrm>
          <a:off x="0" y="7786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44" name="ZoneTexte 143">
          <a:extLst>
            <a:ext uri="{FF2B5EF4-FFF2-40B4-BE49-F238E27FC236}">
              <a16:creationId xmlns:a16="http://schemas.microsoft.com/office/drawing/2014/main" id="{B248A54B-55C2-48C7-A667-AB3463DF8A4E}"/>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145" name="ZoneTexte 144">
          <a:extLst>
            <a:ext uri="{FF2B5EF4-FFF2-40B4-BE49-F238E27FC236}">
              <a16:creationId xmlns:a16="http://schemas.microsoft.com/office/drawing/2014/main" id="{5F0FECF3-097A-4A0C-BCD4-1164ADA2CE49}"/>
            </a:ext>
          </a:extLst>
        </xdr:cNvPr>
        <xdr:cNvSpPr txBox="1"/>
      </xdr:nvSpPr>
      <xdr:spPr>
        <a:xfrm>
          <a:off x="0" y="7786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46" name="ZoneTexte 145">
          <a:extLst>
            <a:ext uri="{FF2B5EF4-FFF2-40B4-BE49-F238E27FC236}">
              <a16:creationId xmlns:a16="http://schemas.microsoft.com/office/drawing/2014/main" id="{5E980854-E210-4BDE-84B2-5C4AC6F47328}"/>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47" name="ZoneTexte 146">
          <a:extLst>
            <a:ext uri="{FF2B5EF4-FFF2-40B4-BE49-F238E27FC236}">
              <a16:creationId xmlns:a16="http://schemas.microsoft.com/office/drawing/2014/main" id="{8BFBA479-D76F-4274-8BB3-89C1A3D31614}"/>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48" name="ZoneTexte 147">
          <a:extLst>
            <a:ext uri="{FF2B5EF4-FFF2-40B4-BE49-F238E27FC236}">
              <a16:creationId xmlns:a16="http://schemas.microsoft.com/office/drawing/2014/main" id="{B7FC0D90-237C-4E3A-9A1D-04088B8229F7}"/>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49" name="ZoneTexte 148">
          <a:extLst>
            <a:ext uri="{FF2B5EF4-FFF2-40B4-BE49-F238E27FC236}">
              <a16:creationId xmlns:a16="http://schemas.microsoft.com/office/drawing/2014/main" id="{3B569C21-C4C8-4647-BC1C-9CDFEC4120E4}"/>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50" name="ZoneTexte 149">
          <a:extLst>
            <a:ext uri="{FF2B5EF4-FFF2-40B4-BE49-F238E27FC236}">
              <a16:creationId xmlns:a16="http://schemas.microsoft.com/office/drawing/2014/main" id="{C7447402-72A1-4F7D-961F-44DB6039935C}"/>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51" name="ZoneTexte 150">
          <a:extLst>
            <a:ext uri="{FF2B5EF4-FFF2-40B4-BE49-F238E27FC236}">
              <a16:creationId xmlns:a16="http://schemas.microsoft.com/office/drawing/2014/main" id="{5B9C8105-7A77-4C94-9C07-A1A97FEE6684}"/>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52" name="ZoneTexte 151">
          <a:extLst>
            <a:ext uri="{FF2B5EF4-FFF2-40B4-BE49-F238E27FC236}">
              <a16:creationId xmlns:a16="http://schemas.microsoft.com/office/drawing/2014/main" id="{124DB108-AE60-48B7-BBC3-57902B923115}"/>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53" name="ZoneTexte 152">
          <a:extLst>
            <a:ext uri="{FF2B5EF4-FFF2-40B4-BE49-F238E27FC236}">
              <a16:creationId xmlns:a16="http://schemas.microsoft.com/office/drawing/2014/main" id="{BA21AC2A-ADD7-4986-8046-158E88903CC3}"/>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54" name="ZoneTexte 153">
          <a:extLst>
            <a:ext uri="{FF2B5EF4-FFF2-40B4-BE49-F238E27FC236}">
              <a16:creationId xmlns:a16="http://schemas.microsoft.com/office/drawing/2014/main" id="{8958F7EB-9711-4F09-9DC9-D982806EA14F}"/>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55" name="ZoneTexte 154">
          <a:extLst>
            <a:ext uri="{FF2B5EF4-FFF2-40B4-BE49-F238E27FC236}">
              <a16:creationId xmlns:a16="http://schemas.microsoft.com/office/drawing/2014/main" id="{630BB97A-880C-4C1D-9124-256642E113D9}"/>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56" name="ZoneTexte 155">
          <a:extLst>
            <a:ext uri="{FF2B5EF4-FFF2-40B4-BE49-F238E27FC236}">
              <a16:creationId xmlns:a16="http://schemas.microsoft.com/office/drawing/2014/main" id="{57C6F316-A5B9-48F6-A2CF-80E7A7F1DADA}"/>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57" name="ZoneTexte 156">
          <a:extLst>
            <a:ext uri="{FF2B5EF4-FFF2-40B4-BE49-F238E27FC236}">
              <a16:creationId xmlns:a16="http://schemas.microsoft.com/office/drawing/2014/main" id="{D663C210-CEAB-4DEB-BBC5-564C2A07B986}"/>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58" name="ZoneTexte 157">
          <a:extLst>
            <a:ext uri="{FF2B5EF4-FFF2-40B4-BE49-F238E27FC236}">
              <a16:creationId xmlns:a16="http://schemas.microsoft.com/office/drawing/2014/main" id="{5AF0D19A-F596-480C-A6FF-EC2C9288F9F7}"/>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59" name="ZoneTexte 158">
          <a:extLst>
            <a:ext uri="{FF2B5EF4-FFF2-40B4-BE49-F238E27FC236}">
              <a16:creationId xmlns:a16="http://schemas.microsoft.com/office/drawing/2014/main" id="{EB73A3F7-E18B-4FA6-9C24-DDB68377F96F}"/>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60" name="ZoneTexte 159">
          <a:extLst>
            <a:ext uri="{FF2B5EF4-FFF2-40B4-BE49-F238E27FC236}">
              <a16:creationId xmlns:a16="http://schemas.microsoft.com/office/drawing/2014/main" id="{649B5AEB-5028-4B02-8A2C-12CB7F043190}"/>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61" name="ZoneTexte 160">
          <a:extLst>
            <a:ext uri="{FF2B5EF4-FFF2-40B4-BE49-F238E27FC236}">
              <a16:creationId xmlns:a16="http://schemas.microsoft.com/office/drawing/2014/main" id="{E67D5204-E864-486A-822E-13EB07F9B49A}"/>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62" name="ZoneTexte 161">
          <a:extLst>
            <a:ext uri="{FF2B5EF4-FFF2-40B4-BE49-F238E27FC236}">
              <a16:creationId xmlns:a16="http://schemas.microsoft.com/office/drawing/2014/main" id="{37F1353E-5B50-48C6-A54B-9335553ED371}"/>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63" name="ZoneTexte 162">
          <a:extLst>
            <a:ext uri="{FF2B5EF4-FFF2-40B4-BE49-F238E27FC236}">
              <a16:creationId xmlns:a16="http://schemas.microsoft.com/office/drawing/2014/main" id="{D1FB28B9-8A9B-4E4E-90C8-801FAB04DF8A}"/>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64" name="ZoneTexte 163">
          <a:extLst>
            <a:ext uri="{FF2B5EF4-FFF2-40B4-BE49-F238E27FC236}">
              <a16:creationId xmlns:a16="http://schemas.microsoft.com/office/drawing/2014/main" id="{F5E1B319-19B6-4E43-B3E1-A6BE6F7539E1}"/>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65" name="ZoneTexte 164">
          <a:extLst>
            <a:ext uri="{FF2B5EF4-FFF2-40B4-BE49-F238E27FC236}">
              <a16:creationId xmlns:a16="http://schemas.microsoft.com/office/drawing/2014/main" id="{939FA281-BCF6-4B77-9061-E1B2CBB486A8}"/>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66" name="ZoneTexte 165">
          <a:extLst>
            <a:ext uri="{FF2B5EF4-FFF2-40B4-BE49-F238E27FC236}">
              <a16:creationId xmlns:a16="http://schemas.microsoft.com/office/drawing/2014/main" id="{D505BF0B-F8C3-47B7-9E1D-48896EA97F79}"/>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67" name="ZoneTexte 166">
          <a:extLst>
            <a:ext uri="{FF2B5EF4-FFF2-40B4-BE49-F238E27FC236}">
              <a16:creationId xmlns:a16="http://schemas.microsoft.com/office/drawing/2014/main" id="{A07E00A0-9CC7-492B-8B0E-87D9986FFFC5}"/>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68" name="ZoneTexte 167">
          <a:extLst>
            <a:ext uri="{FF2B5EF4-FFF2-40B4-BE49-F238E27FC236}">
              <a16:creationId xmlns:a16="http://schemas.microsoft.com/office/drawing/2014/main" id="{FCE1777D-2C55-4950-A9A1-11D4A6FD4686}"/>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285750</xdr:colOff>
      <xdr:row>26</xdr:row>
      <xdr:rowOff>57150</xdr:rowOff>
    </xdr:from>
    <xdr:ext cx="2565758" cy="228628"/>
    <xdr:pic>
      <xdr:nvPicPr>
        <xdr:cNvPr id="169" name="Image 168">
          <a:extLst>
            <a:ext uri="{FF2B5EF4-FFF2-40B4-BE49-F238E27FC236}">
              <a16:creationId xmlns:a16="http://schemas.microsoft.com/office/drawing/2014/main" id="{58BD753C-E36E-4370-929D-D56A29EC90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592175" y="6477000"/>
          <a:ext cx="2565758" cy="228628"/>
        </a:xfrm>
        <a:prstGeom prst="rect">
          <a:avLst/>
        </a:prstGeom>
      </xdr:spPr>
    </xdr:pic>
    <xdr:clientData/>
  </xdr:oneCellAnchor>
  <xdr:oneCellAnchor>
    <xdr:from>
      <xdr:col>9</xdr:col>
      <xdr:colOff>349249</xdr:colOff>
      <xdr:row>27</xdr:row>
      <xdr:rowOff>82549</xdr:rowOff>
    </xdr:from>
    <xdr:ext cx="2000251" cy="1070723"/>
    <xdr:pic>
      <xdr:nvPicPr>
        <xdr:cNvPr id="170" name="Image 169">
          <a:extLst>
            <a:ext uri="{FF2B5EF4-FFF2-40B4-BE49-F238E27FC236}">
              <a16:creationId xmlns:a16="http://schemas.microsoft.com/office/drawing/2014/main" id="{403F63DA-0873-4632-A0CE-BABB20713A2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465424" y="6750049"/>
          <a:ext cx="2000251" cy="1070723"/>
        </a:xfrm>
        <a:prstGeom prst="rect">
          <a:avLst/>
        </a:prstGeom>
      </xdr:spPr>
    </xdr:pic>
    <xdr:clientData/>
  </xdr:oneCellAnchor>
  <xdr:oneCellAnchor>
    <xdr:from>
      <xdr:col>13</xdr:col>
      <xdr:colOff>196849</xdr:colOff>
      <xdr:row>26</xdr:row>
      <xdr:rowOff>215899</xdr:rowOff>
    </xdr:from>
    <xdr:ext cx="5924551" cy="1841501"/>
    <xdr:pic>
      <xdr:nvPicPr>
        <xdr:cNvPr id="171" name="Image 170">
          <a:extLst>
            <a:ext uri="{FF2B5EF4-FFF2-40B4-BE49-F238E27FC236}">
              <a16:creationId xmlns:a16="http://schemas.microsoft.com/office/drawing/2014/main" id="{5BE3B281-59A7-49D5-9519-5EB193A073DF}"/>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504024" y="6635749"/>
          <a:ext cx="5924551" cy="1841501"/>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1</xdr:col>
      <xdr:colOff>0</xdr:colOff>
      <xdr:row>105</xdr:row>
      <xdr:rowOff>0</xdr:rowOff>
    </xdr:from>
    <xdr:ext cx="304800" cy="304800"/>
    <xdr:sp macro="" textlink="">
      <xdr:nvSpPr>
        <xdr:cNvPr id="2" name="AutoShape 1">
          <a:extLst>
            <a:ext uri="{FF2B5EF4-FFF2-40B4-BE49-F238E27FC236}">
              <a16:creationId xmlns:a16="http://schemas.microsoft.com/office/drawing/2014/main" id="{C70AF725-CEF2-4190-948B-918610C319E3}"/>
            </a:ext>
          </a:extLst>
        </xdr:cNvPr>
        <xdr:cNvSpPr>
          <a:spLocks noChangeAspect="1" noChangeArrowheads="1"/>
        </xdr:cNvSpPr>
      </xdr:nvSpPr>
      <xdr:spPr bwMode="auto">
        <a:xfrm>
          <a:off x="762000" y="2000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314325</xdr:colOff>
      <xdr:row>105</xdr:row>
      <xdr:rowOff>0</xdr:rowOff>
    </xdr:from>
    <xdr:ext cx="2381250" cy="2190750"/>
    <xdr:pic>
      <xdr:nvPicPr>
        <xdr:cNvPr id="3" name="Image 2" descr="Dialogue Action recommandée">
          <a:extLst>
            <a:ext uri="{FF2B5EF4-FFF2-40B4-BE49-F238E27FC236}">
              <a16:creationId xmlns:a16="http://schemas.microsoft.com/office/drawing/2014/main" id="{8A8469AC-689B-4C05-BBD8-DC9A2E0EBC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6325" y="20002500"/>
          <a:ext cx="2381250" cy="21907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133</xdr:row>
      <xdr:rowOff>0</xdr:rowOff>
    </xdr:from>
    <xdr:ext cx="304800" cy="304800"/>
    <xdr:sp macro="" textlink="">
      <xdr:nvSpPr>
        <xdr:cNvPr id="4" name="AutoShape 9">
          <a:extLst>
            <a:ext uri="{FF2B5EF4-FFF2-40B4-BE49-F238E27FC236}">
              <a16:creationId xmlns:a16="http://schemas.microsoft.com/office/drawing/2014/main" id="{D9EBD776-E603-465E-A830-56E1F86332ED}"/>
            </a:ext>
          </a:extLst>
        </xdr:cNvPr>
        <xdr:cNvSpPr>
          <a:spLocks noChangeAspect="1" noChangeArrowheads="1"/>
        </xdr:cNvSpPr>
      </xdr:nvSpPr>
      <xdr:spPr bwMode="auto">
        <a:xfrm>
          <a:off x="762000" y="2533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314325</xdr:colOff>
      <xdr:row>133</xdr:row>
      <xdr:rowOff>0</xdr:rowOff>
    </xdr:from>
    <xdr:ext cx="4143375" cy="1000125"/>
    <xdr:pic>
      <xdr:nvPicPr>
        <xdr:cNvPr id="5" name="Image 4" descr="Écran Rechercher les problèmes">
          <a:extLst>
            <a:ext uri="{FF2B5EF4-FFF2-40B4-BE49-F238E27FC236}">
              <a16:creationId xmlns:a16="http://schemas.microsoft.com/office/drawing/2014/main" id="{038899A8-80EF-4728-ADFF-B8339BDE8E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6325" y="25336500"/>
          <a:ext cx="4143375" cy="10001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140</xdr:row>
      <xdr:rowOff>0</xdr:rowOff>
    </xdr:from>
    <xdr:ext cx="304800" cy="304800"/>
    <xdr:sp macro="" textlink="">
      <xdr:nvSpPr>
        <xdr:cNvPr id="6" name="AutoShape 11">
          <a:extLst>
            <a:ext uri="{FF2B5EF4-FFF2-40B4-BE49-F238E27FC236}">
              <a16:creationId xmlns:a16="http://schemas.microsoft.com/office/drawing/2014/main" id="{8418531A-EE2B-441C-A5CF-89FBB2CABF6F}"/>
            </a:ext>
          </a:extLst>
        </xdr:cNvPr>
        <xdr:cNvSpPr>
          <a:spLocks noChangeAspect="1" noChangeArrowheads="1"/>
        </xdr:cNvSpPr>
      </xdr:nvSpPr>
      <xdr:spPr bwMode="auto">
        <a:xfrm>
          <a:off x="762000" y="2667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314325</xdr:colOff>
      <xdr:row>140</xdr:row>
      <xdr:rowOff>0</xdr:rowOff>
    </xdr:from>
    <xdr:ext cx="161925" cy="152400"/>
    <xdr:pic>
      <xdr:nvPicPr>
        <xdr:cNvPr id="7" name="Image 6" descr="Bouton Vérifier l’accessibilité">
          <a:extLst>
            <a:ext uri="{FF2B5EF4-FFF2-40B4-BE49-F238E27FC236}">
              <a16:creationId xmlns:a16="http://schemas.microsoft.com/office/drawing/2014/main" id="{BD3B9F12-4192-4B3F-9CD2-B746C7E552D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76325" y="26670000"/>
          <a:ext cx="161925"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143</xdr:row>
      <xdr:rowOff>0</xdr:rowOff>
    </xdr:from>
    <xdr:ext cx="304800" cy="304800"/>
    <xdr:sp macro="" textlink="">
      <xdr:nvSpPr>
        <xdr:cNvPr id="8" name="AutoShape 13">
          <a:extLst>
            <a:ext uri="{FF2B5EF4-FFF2-40B4-BE49-F238E27FC236}">
              <a16:creationId xmlns:a16="http://schemas.microsoft.com/office/drawing/2014/main" id="{5F19666B-7A2A-4409-89EC-657341784087}"/>
            </a:ext>
          </a:extLst>
        </xdr:cNvPr>
        <xdr:cNvSpPr>
          <a:spLocks noChangeAspect="1" noChangeArrowheads="1"/>
        </xdr:cNvSpPr>
      </xdr:nvSpPr>
      <xdr:spPr bwMode="auto">
        <a:xfrm>
          <a:off x="762000" y="2724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314325</xdr:colOff>
      <xdr:row>143</xdr:row>
      <xdr:rowOff>0</xdr:rowOff>
    </xdr:from>
    <xdr:ext cx="4524375" cy="2762250"/>
    <xdr:pic>
      <xdr:nvPicPr>
        <xdr:cNvPr id="9" name="Image 8" descr="Rechercher les problèmes et vérifier l’élément de menu d’accessibilité">
          <a:extLst>
            <a:ext uri="{FF2B5EF4-FFF2-40B4-BE49-F238E27FC236}">
              <a16:creationId xmlns:a16="http://schemas.microsoft.com/office/drawing/2014/main" id="{2DE5A45F-22CC-4699-AA85-CE351290EF2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76325" y="27241500"/>
          <a:ext cx="4524375" cy="27622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163</xdr:row>
      <xdr:rowOff>0</xdr:rowOff>
    </xdr:from>
    <xdr:ext cx="2381250" cy="4752975"/>
    <xdr:pic>
      <xdr:nvPicPr>
        <xdr:cNvPr id="10" name="Image 9" descr="Volet d’accessibilité avec résultats de l’inspection">
          <a:extLst>
            <a:ext uri="{FF2B5EF4-FFF2-40B4-BE49-F238E27FC236}">
              <a16:creationId xmlns:a16="http://schemas.microsoft.com/office/drawing/2014/main" id="{19AE2DE4-9C20-457B-B6AF-97745FD408A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0" y="31051500"/>
          <a:ext cx="2381250" cy="47529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xdr:row>
      <xdr:rowOff>0</xdr:rowOff>
    </xdr:from>
    <xdr:ext cx="304800" cy="304800"/>
    <xdr:sp macro="" textlink="">
      <xdr:nvSpPr>
        <xdr:cNvPr id="11" name="AutoShape 18">
          <a:extLst>
            <a:ext uri="{FF2B5EF4-FFF2-40B4-BE49-F238E27FC236}">
              <a16:creationId xmlns:a16="http://schemas.microsoft.com/office/drawing/2014/main" id="{49A851EE-153E-4205-AD42-7B38D9638497}"/>
            </a:ext>
          </a:extLst>
        </xdr:cNvPr>
        <xdr:cNvSpPr>
          <a:spLocks noChangeAspect="1" noChangeArrowheads="1"/>
        </xdr:cNvSpPr>
      </xdr:nvSpPr>
      <xdr:spPr bwMode="auto">
        <a:xfrm>
          <a:off x="76200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314325</xdr:colOff>
      <xdr:row>34</xdr:row>
      <xdr:rowOff>0</xdr:rowOff>
    </xdr:from>
    <xdr:ext cx="161925" cy="152400"/>
    <xdr:pic>
      <xdr:nvPicPr>
        <xdr:cNvPr id="12" name="Image 11" descr="Bouton Vérifier l’accessibilité">
          <a:extLst>
            <a:ext uri="{FF2B5EF4-FFF2-40B4-BE49-F238E27FC236}">
              <a16:creationId xmlns:a16="http://schemas.microsoft.com/office/drawing/2014/main" id="{6EFC3439-45E9-4D8D-81C5-DE5746C28CF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76325" y="6477000"/>
          <a:ext cx="161925"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304800" cy="304800"/>
    <xdr:sp macro="" textlink="">
      <xdr:nvSpPr>
        <xdr:cNvPr id="13" name="AutoShape 20">
          <a:extLst>
            <a:ext uri="{FF2B5EF4-FFF2-40B4-BE49-F238E27FC236}">
              <a16:creationId xmlns:a16="http://schemas.microsoft.com/office/drawing/2014/main" id="{1E6CB5EF-6F80-4A34-92DE-41516EEBA4F1}"/>
            </a:ext>
          </a:extLst>
        </xdr:cNvPr>
        <xdr:cNvSpPr>
          <a:spLocks noChangeAspect="1" noChangeArrowheads="1"/>
        </xdr:cNvSpPr>
      </xdr:nvSpPr>
      <xdr:spPr bwMode="auto">
        <a:xfrm>
          <a:off x="762000" y="704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314325</xdr:colOff>
      <xdr:row>37</xdr:row>
      <xdr:rowOff>0</xdr:rowOff>
    </xdr:from>
    <xdr:ext cx="3286125" cy="1190625"/>
    <xdr:pic>
      <xdr:nvPicPr>
        <xdr:cNvPr id="14" name="Image 13" descr="Bouton vérificateur d’accessibilité sur le ruban">
          <a:extLst>
            <a:ext uri="{FF2B5EF4-FFF2-40B4-BE49-F238E27FC236}">
              <a16:creationId xmlns:a16="http://schemas.microsoft.com/office/drawing/2014/main" id="{A96E0D4C-95EC-43FA-AA99-B523CE99058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76325" y="7048500"/>
          <a:ext cx="3286125" cy="11906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457200</xdr:colOff>
      <xdr:row>13</xdr:row>
      <xdr:rowOff>142875</xdr:rowOff>
    </xdr:from>
    <xdr:ext cx="5257798" cy="228600"/>
    <xdr:pic>
      <xdr:nvPicPr>
        <xdr:cNvPr id="15" name="Image 14">
          <a:extLst>
            <a:ext uri="{FF2B5EF4-FFF2-40B4-BE49-F238E27FC236}">
              <a16:creationId xmlns:a16="http://schemas.microsoft.com/office/drawing/2014/main" id="{EC046E0C-36F5-4C74-9628-DF8A1A4830EA}"/>
            </a:ext>
          </a:extLst>
        </xdr:cNvPr>
        <xdr:cNvPicPr>
          <a:picLocks noChangeAspect="1"/>
        </xdr:cNvPicPr>
      </xdr:nvPicPr>
      <xdr:blipFill>
        <a:blip xmlns:r="http://schemas.openxmlformats.org/officeDocument/2006/relationships" r:embed="rId7"/>
        <a:stretch>
          <a:fillRect/>
        </a:stretch>
      </xdr:blipFill>
      <xdr:spPr>
        <a:xfrm>
          <a:off x="3505200" y="2619375"/>
          <a:ext cx="5257798" cy="228600"/>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twoCellAnchor editAs="oneCell">
    <xdr:from>
      <xdr:col>13</xdr:col>
      <xdr:colOff>28575</xdr:colOff>
      <xdr:row>0</xdr:row>
      <xdr:rowOff>171450</xdr:rowOff>
    </xdr:from>
    <xdr:to>
      <xdr:col>16</xdr:col>
      <xdr:colOff>211412</xdr:colOff>
      <xdr:row>5</xdr:row>
      <xdr:rowOff>3613</xdr:rowOff>
    </xdr:to>
    <xdr:pic>
      <xdr:nvPicPr>
        <xdr:cNvPr id="2" name="Image 1">
          <a:extLst>
            <a:ext uri="{FF2B5EF4-FFF2-40B4-BE49-F238E27FC236}">
              <a16:creationId xmlns:a16="http://schemas.microsoft.com/office/drawing/2014/main" id="{99BE8D91-8E1D-41A7-9AEF-8EC3A5287A29}"/>
            </a:ext>
          </a:extLst>
        </xdr:cNvPr>
        <xdr:cNvPicPr>
          <a:picLocks noChangeAspect="1"/>
        </xdr:cNvPicPr>
      </xdr:nvPicPr>
      <xdr:blipFill>
        <a:blip xmlns:r="http://schemas.openxmlformats.org/officeDocument/2006/relationships" r:embed="rId1"/>
        <a:stretch>
          <a:fillRect/>
        </a:stretch>
      </xdr:blipFill>
      <xdr:spPr>
        <a:xfrm>
          <a:off x="9934575" y="171450"/>
          <a:ext cx="2468837" cy="82276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0</xdr:col>
      <xdr:colOff>619125</xdr:colOff>
      <xdr:row>34</xdr:row>
      <xdr:rowOff>142875</xdr:rowOff>
    </xdr:from>
    <xdr:ext cx="7049484" cy="5858731"/>
    <xdr:pic>
      <xdr:nvPicPr>
        <xdr:cNvPr id="2" name="Image 1">
          <a:extLst>
            <a:ext uri="{FF2B5EF4-FFF2-40B4-BE49-F238E27FC236}">
              <a16:creationId xmlns:a16="http://schemas.microsoft.com/office/drawing/2014/main" id="{59CA00E1-8CFA-4659-8D3C-27FBEA1A9CFB}"/>
            </a:ext>
          </a:extLst>
        </xdr:cNvPr>
        <xdr:cNvPicPr>
          <a:picLocks noChangeAspect="1"/>
        </xdr:cNvPicPr>
      </xdr:nvPicPr>
      <xdr:blipFill>
        <a:blip xmlns:r="http://schemas.openxmlformats.org/officeDocument/2006/relationships" r:embed="rId1"/>
        <a:stretch>
          <a:fillRect/>
        </a:stretch>
      </xdr:blipFill>
      <xdr:spPr>
        <a:xfrm>
          <a:off x="619125" y="6619875"/>
          <a:ext cx="7049484" cy="5858731"/>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485775</xdr:colOff>
      <xdr:row>15</xdr:row>
      <xdr:rowOff>104775</xdr:rowOff>
    </xdr:from>
    <xdr:ext cx="6467475" cy="1869253"/>
    <xdr:pic>
      <xdr:nvPicPr>
        <xdr:cNvPr id="2" name="Image 1" descr="Statistiques d'un fichier Excel">
          <a:extLst>
            <a:ext uri="{FF2B5EF4-FFF2-40B4-BE49-F238E27FC236}">
              <a16:creationId xmlns:a16="http://schemas.microsoft.com/office/drawing/2014/main" id="{408EADC2-A753-498D-BC78-91E4F71C47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775" y="2962275"/>
          <a:ext cx="6467475" cy="186925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752475</xdr:colOff>
      <xdr:row>27</xdr:row>
      <xdr:rowOff>209550</xdr:rowOff>
    </xdr:from>
    <xdr:ext cx="2703871" cy="3771900"/>
    <xdr:pic>
      <xdr:nvPicPr>
        <xdr:cNvPr id="3" name="Image 2" descr="statistiques d'un fichier Excel">
          <a:extLst>
            <a:ext uri="{FF2B5EF4-FFF2-40B4-BE49-F238E27FC236}">
              <a16:creationId xmlns:a16="http://schemas.microsoft.com/office/drawing/2014/main" id="{8133C2FD-AB5C-41B2-9956-CBA0B689446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2475" y="5334000"/>
          <a:ext cx="2703871" cy="37719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200025</xdr:colOff>
      <xdr:row>7</xdr:row>
      <xdr:rowOff>19050</xdr:rowOff>
    </xdr:from>
    <xdr:ext cx="1428750" cy="1428750"/>
    <xdr:pic>
      <xdr:nvPicPr>
        <xdr:cNvPr id="4" name="Image 3">
          <a:extLst>
            <a:ext uri="{FF2B5EF4-FFF2-40B4-BE49-F238E27FC236}">
              <a16:creationId xmlns:a16="http://schemas.microsoft.com/office/drawing/2014/main" id="{19A9F17B-6EA9-4B0F-9EFC-5670CAC1808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82025" y="1352550"/>
          <a:ext cx="1428750" cy="14287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95250</xdr:colOff>
      <xdr:row>99</xdr:row>
      <xdr:rowOff>47625</xdr:rowOff>
    </xdr:from>
    <xdr:ext cx="6029325" cy="7562850"/>
    <xdr:pic>
      <xdr:nvPicPr>
        <xdr:cNvPr id="5" name="Image 4" descr="statistiques d'un fichier Excel">
          <a:extLst>
            <a:ext uri="{FF2B5EF4-FFF2-40B4-BE49-F238E27FC236}">
              <a16:creationId xmlns:a16="http://schemas.microsoft.com/office/drawing/2014/main" id="{D82A4B91-27E8-44BC-A2E8-3F162848AF8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7250" y="18907125"/>
          <a:ext cx="6029325" cy="75628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9.xml><?xml version="1.0" encoding="utf-8"?>
<xdr:wsDr xmlns:xdr="http://schemas.openxmlformats.org/drawingml/2006/spreadsheetDrawing" xmlns:a="http://schemas.openxmlformats.org/drawingml/2006/main">
  <xdr:twoCellAnchor editAs="oneCell">
    <xdr:from>
      <xdr:col>4</xdr:col>
      <xdr:colOff>228599</xdr:colOff>
      <xdr:row>81</xdr:row>
      <xdr:rowOff>9525</xdr:rowOff>
    </xdr:from>
    <xdr:to>
      <xdr:col>4</xdr:col>
      <xdr:colOff>636737</xdr:colOff>
      <xdr:row>83</xdr:row>
      <xdr:rowOff>17613</xdr:rowOff>
    </xdr:to>
    <xdr:pic>
      <xdr:nvPicPr>
        <xdr:cNvPr id="2" name="Image 1" descr="Google (Android 12L)">
          <a:extLst>
            <a:ext uri="{FF2B5EF4-FFF2-40B4-BE49-F238E27FC236}">
              <a16:creationId xmlns:a16="http://schemas.microsoft.com/office/drawing/2014/main" id="{FA930DEB-0699-45D3-AD9F-903FFFB9F3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936220" flipH="1" flipV="1">
          <a:off x="3009899" y="20059650"/>
          <a:ext cx="408138" cy="4081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142875</xdr:colOff>
      <xdr:row>81</xdr:row>
      <xdr:rowOff>0</xdr:rowOff>
    </xdr:from>
    <xdr:to>
      <xdr:col>5</xdr:col>
      <xdr:colOff>447675</xdr:colOff>
      <xdr:row>82</xdr:row>
      <xdr:rowOff>104775</xdr:rowOff>
    </xdr:to>
    <xdr:pic>
      <xdr:nvPicPr>
        <xdr:cNvPr id="3" name="Image 2" descr="🔗 Lien">
          <a:extLst>
            <a:ext uri="{FF2B5EF4-FFF2-40B4-BE49-F238E27FC236}">
              <a16:creationId xmlns:a16="http://schemas.microsoft.com/office/drawing/2014/main" id="{A2FFD3DF-6114-4278-90F6-F75E154527C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00" y="20050125"/>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81</xdr:row>
      <xdr:rowOff>1</xdr:rowOff>
    </xdr:from>
    <xdr:to>
      <xdr:col>6</xdr:col>
      <xdr:colOff>333375</xdr:colOff>
      <xdr:row>82</xdr:row>
      <xdr:rowOff>171092</xdr:rowOff>
    </xdr:to>
    <xdr:pic>
      <xdr:nvPicPr>
        <xdr:cNvPr id="4" name="Image 3">
          <a:extLst>
            <a:ext uri="{FF2B5EF4-FFF2-40B4-BE49-F238E27FC236}">
              <a16:creationId xmlns:a16="http://schemas.microsoft.com/office/drawing/2014/main" id="{0B92E806-498C-4D0D-84AF-C4DEC5C94E2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52950" y="20050126"/>
          <a:ext cx="333375" cy="371116"/>
        </a:xfrm>
        <a:prstGeom prst="rect">
          <a:avLst/>
        </a:prstGeom>
      </xdr:spPr>
    </xdr:pic>
    <xdr:clientData/>
  </xdr:twoCellAnchor>
  <xdr:oneCellAnchor>
    <xdr:from>
      <xdr:col>9</xdr:col>
      <xdr:colOff>0</xdr:colOff>
      <xdr:row>35</xdr:row>
      <xdr:rowOff>0</xdr:rowOff>
    </xdr:from>
    <xdr:ext cx="1438476" cy="781159"/>
    <xdr:pic>
      <xdr:nvPicPr>
        <xdr:cNvPr id="5" name="Image 4">
          <a:extLst>
            <a:ext uri="{FF2B5EF4-FFF2-40B4-BE49-F238E27FC236}">
              <a16:creationId xmlns:a16="http://schemas.microsoft.com/office/drawing/2014/main" id="{76D2FEF2-33EA-4821-BBD5-BCD8BF535B3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467600" y="10696575"/>
          <a:ext cx="1438476" cy="781159"/>
        </a:xfrm>
        <a:prstGeom prst="rect">
          <a:avLst/>
        </a:prstGeom>
      </xdr:spPr>
    </xdr:pic>
    <xdr:clientData/>
  </xdr:oneCellAnchor>
  <xdr:oneCellAnchor>
    <xdr:from>
      <xdr:col>9</xdr:col>
      <xdr:colOff>0</xdr:colOff>
      <xdr:row>40</xdr:row>
      <xdr:rowOff>0</xdr:rowOff>
    </xdr:from>
    <xdr:ext cx="3639058" cy="2133898"/>
    <xdr:pic>
      <xdr:nvPicPr>
        <xdr:cNvPr id="6" name="Image 5">
          <a:extLst>
            <a:ext uri="{FF2B5EF4-FFF2-40B4-BE49-F238E27FC236}">
              <a16:creationId xmlns:a16="http://schemas.microsoft.com/office/drawing/2014/main" id="{D8134A9D-286D-46EC-92B3-74254F936A1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467600" y="11696700"/>
          <a:ext cx="3639058" cy="2133898"/>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44</xdr:col>
      <xdr:colOff>1238250</xdr:colOff>
      <xdr:row>66</xdr:row>
      <xdr:rowOff>104775</xdr:rowOff>
    </xdr:from>
    <xdr:ext cx="4873625" cy="1121830"/>
    <xdr:pic>
      <xdr:nvPicPr>
        <xdr:cNvPr id="2" name="Image 1">
          <a:extLst>
            <a:ext uri="{FF2B5EF4-FFF2-40B4-BE49-F238E27FC236}">
              <a16:creationId xmlns:a16="http://schemas.microsoft.com/office/drawing/2014/main" id="{FE14299C-B858-490F-9526-DB77D70D419B}"/>
            </a:ext>
          </a:extLst>
        </xdr:cNvPr>
        <xdr:cNvPicPr>
          <a:picLocks noChangeAspect="1"/>
        </xdr:cNvPicPr>
      </xdr:nvPicPr>
      <xdr:blipFill>
        <a:blip xmlns:r="http://schemas.openxmlformats.org/officeDocument/2006/relationships" r:embed="rId1"/>
        <a:stretch>
          <a:fillRect/>
        </a:stretch>
      </xdr:blipFill>
      <xdr:spPr>
        <a:xfrm>
          <a:off x="34290000" y="12677775"/>
          <a:ext cx="4873625" cy="1121830"/>
        </a:xfrm>
        <a:prstGeom prst="rect">
          <a:avLst/>
        </a:prstGeom>
      </xdr:spPr>
    </xdr:pic>
    <xdr:clientData/>
  </xdr:oneCellAnchor>
  <xdr:oneCellAnchor>
    <xdr:from>
      <xdr:col>45</xdr:col>
      <xdr:colOff>276225</xdr:colOff>
      <xdr:row>136</xdr:row>
      <xdr:rowOff>38100</xdr:rowOff>
    </xdr:from>
    <xdr:ext cx="4946650" cy="2462191"/>
    <xdr:pic>
      <xdr:nvPicPr>
        <xdr:cNvPr id="3" name="Image 2">
          <a:extLst>
            <a:ext uri="{FF2B5EF4-FFF2-40B4-BE49-F238E27FC236}">
              <a16:creationId xmlns:a16="http://schemas.microsoft.com/office/drawing/2014/main" id="{6679A7E6-1F30-4468-8389-1DA23271E835}"/>
            </a:ext>
          </a:extLst>
        </xdr:cNvPr>
        <xdr:cNvPicPr>
          <a:picLocks noChangeAspect="1"/>
        </xdr:cNvPicPr>
      </xdr:nvPicPr>
      <xdr:blipFill>
        <a:blip xmlns:r="http://schemas.openxmlformats.org/officeDocument/2006/relationships" r:embed="rId2"/>
        <a:stretch>
          <a:fillRect/>
        </a:stretch>
      </xdr:blipFill>
      <xdr:spPr>
        <a:xfrm>
          <a:off x="34566225" y="25946100"/>
          <a:ext cx="4946650" cy="2462191"/>
        </a:xfrm>
        <a:prstGeom prst="rect">
          <a:avLst/>
        </a:prstGeom>
      </xdr:spPr>
    </xdr:pic>
    <xdr:clientData/>
  </xdr:oneCellAnchor>
  <xdr:oneCellAnchor>
    <xdr:from>
      <xdr:col>53</xdr:col>
      <xdr:colOff>504825</xdr:colOff>
      <xdr:row>212</xdr:row>
      <xdr:rowOff>104775</xdr:rowOff>
    </xdr:from>
    <xdr:ext cx="1728250" cy="844550"/>
    <xdr:pic>
      <xdr:nvPicPr>
        <xdr:cNvPr id="4" name="Image 3">
          <a:extLst>
            <a:ext uri="{FF2B5EF4-FFF2-40B4-BE49-F238E27FC236}">
              <a16:creationId xmlns:a16="http://schemas.microsoft.com/office/drawing/2014/main" id="{26D70A53-8F49-4BFA-B4CE-3CBFACA24108}"/>
            </a:ext>
          </a:extLst>
        </xdr:cNvPr>
        <xdr:cNvPicPr>
          <a:picLocks noChangeAspect="1"/>
        </xdr:cNvPicPr>
      </xdr:nvPicPr>
      <xdr:blipFill>
        <a:blip xmlns:r="http://schemas.openxmlformats.org/officeDocument/2006/relationships" r:embed="rId3"/>
        <a:stretch>
          <a:fillRect/>
        </a:stretch>
      </xdr:blipFill>
      <xdr:spPr>
        <a:xfrm>
          <a:off x="40890825" y="40490775"/>
          <a:ext cx="1728250" cy="844550"/>
        </a:xfrm>
        <a:prstGeom prst="rect">
          <a:avLst/>
        </a:prstGeom>
      </xdr:spPr>
    </xdr:pic>
    <xdr:clientData/>
  </xdr:oneCellAnchor>
  <xdr:oneCellAnchor>
    <xdr:from>
      <xdr:col>55</xdr:col>
      <xdr:colOff>876300</xdr:colOff>
      <xdr:row>222</xdr:row>
      <xdr:rowOff>104775</xdr:rowOff>
    </xdr:from>
    <xdr:ext cx="1190625" cy="857251"/>
    <xdr:pic>
      <xdr:nvPicPr>
        <xdr:cNvPr id="5" name="Image 4">
          <a:extLst>
            <a:ext uri="{FF2B5EF4-FFF2-40B4-BE49-F238E27FC236}">
              <a16:creationId xmlns:a16="http://schemas.microsoft.com/office/drawing/2014/main" id="{5AF9C818-4B5A-4301-8BBF-AC4E8E7649EB}"/>
            </a:ext>
          </a:extLst>
        </xdr:cNvPr>
        <xdr:cNvPicPr>
          <a:picLocks noChangeAspect="1"/>
        </xdr:cNvPicPr>
      </xdr:nvPicPr>
      <xdr:blipFill>
        <a:blip xmlns:r="http://schemas.openxmlformats.org/officeDocument/2006/relationships" r:embed="rId4"/>
        <a:stretch>
          <a:fillRect/>
        </a:stretch>
      </xdr:blipFill>
      <xdr:spPr>
        <a:xfrm>
          <a:off x="42672000" y="42395775"/>
          <a:ext cx="1190625" cy="857251"/>
        </a:xfrm>
        <a:prstGeom prst="rect">
          <a:avLst/>
        </a:prstGeom>
      </xdr:spPr>
    </xdr:pic>
    <xdr:clientData/>
  </xdr:oneCellAnchor>
  <xdr:oneCellAnchor>
    <xdr:from>
      <xdr:col>55</xdr:col>
      <xdr:colOff>438150</xdr:colOff>
      <xdr:row>212</xdr:row>
      <xdr:rowOff>190500</xdr:rowOff>
    </xdr:from>
    <xdr:ext cx="1688555" cy="781050"/>
    <xdr:pic>
      <xdr:nvPicPr>
        <xdr:cNvPr id="6" name="Image 5">
          <a:extLst>
            <a:ext uri="{FF2B5EF4-FFF2-40B4-BE49-F238E27FC236}">
              <a16:creationId xmlns:a16="http://schemas.microsoft.com/office/drawing/2014/main" id="{4FBC6B67-B926-4CE5-A14B-EBB53CDC1EEA}"/>
            </a:ext>
          </a:extLst>
        </xdr:cNvPr>
        <xdr:cNvPicPr>
          <a:picLocks noChangeAspect="1"/>
        </xdr:cNvPicPr>
      </xdr:nvPicPr>
      <xdr:blipFill>
        <a:blip xmlns:r="http://schemas.openxmlformats.org/officeDocument/2006/relationships" r:embed="rId5"/>
        <a:stretch>
          <a:fillRect/>
        </a:stretch>
      </xdr:blipFill>
      <xdr:spPr>
        <a:xfrm>
          <a:off x="42348150" y="40576500"/>
          <a:ext cx="1688555" cy="781050"/>
        </a:xfrm>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oneCellAnchor>
    <xdr:from>
      <xdr:col>19</xdr:col>
      <xdr:colOff>123825</xdr:colOff>
      <xdr:row>1</xdr:row>
      <xdr:rowOff>238125</xdr:rowOff>
    </xdr:from>
    <xdr:ext cx="466725" cy="466725"/>
    <xdr:pic>
      <xdr:nvPicPr>
        <xdr:cNvPr id="2" name="Image 1">
          <a:extLst>
            <a:ext uri="{FF2B5EF4-FFF2-40B4-BE49-F238E27FC236}">
              <a16:creationId xmlns:a16="http://schemas.microsoft.com/office/drawing/2014/main" id="{3CA4E4A4-6756-45CB-B1D6-BBE6E2E962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601825" y="381000"/>
          <a:ext cx="466725" cy="466725"/>
        </a:xfrm>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10</xdr:col>
      <xdr:colOff>292100</xdr:colOff>
      <xdr:row>448</xdr:row>
      <xdr:rowOff>25400</xdr:rowOff>
    </xdr:from>
    <xdr:ext cx="2781300" cy="546423"/>
    <xdr:pic>
      <xdr:nvPicPr>
        <xdr:cNvPr id="2" name="Image 1">
          <a:extLst>
            <a:ext uri="{FF2B5EF4-FFF2-40B4-BE49-F238E27FC236}">
              <a16:creationId xmlns:a16="http://schemas.microsoft.com/office/drawing/2014/main" id="{2AA82849-2222-4C0B-BD09-D5483928F6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912100" y="85369400"/>
          <a:ext cx="2781300" cy="546423"/>
        </a:xfrm>
        <a:prstGeom prst="rect">
          <a:avLst/>
        </a:prstGeom>
      </xdr:spPr>
    </xdr:pic>
    <xdr:clientData/>
  </xdr:oneCellAnchor>
  <xdr:oneCellAnchor>
    <xdr:from>
      <xdr:col>10</xdr:col>
      <xdr:colOff>676275</xdr:colOff>
      <xdr:row>450</xdr:row>
      <xdr:rowOff>104775</xdr:rowOff>
    </xdr:from>
    <xdr:ext cx="504895" cy="498545"/>
    <xdr:pic>
      <xdr:nvPicPr>
        <xdr:cNvPr id="3" name="Image 2">
          <a:extLst>
            <a:ext uri="{FF2B5EF4-FFF2-40B4-BE49-F238E27FC236}">
              <a16:creationId xmlns:a16="http://schemas.microsoft.com/office/drawing/2014/main" id="{EC8331A1-0516-44EE-B6EA-870A08B8B2F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96275" y="85829775"/>
          <a:ext cx="504895" cy="498545"/>
        </a:xfrm>
        <a:prstGeom prst="rect">
          <a:avLst/>
        </a:prstGeom>
      </xdr:spPr>
    </xdr:pic>
    <xdr:clientData/>
  </xdr:oneCellAnchor>
  <xdr:oneCellAnchor>
    <xdr:from>
      <xdr:col>10</xdr:col>
      <xdr:colOff>0</xdr:colOff>
      <xdr:row>450</xdr:row>
      <xdr:rowOff>120650</xdr:rowOff>
    </xdr:from>
    <xdr:ext cx="514422" cy="479493"/>
    <xdr:pic>
      <xdr:nvPicPr>
        <xdr:cNvPr id="4" name="Image 3">
          <a:extLst>
            <a:ext uri="{FF2B5EF4-FFF2-40B4-BE49-F238E27FC236}">
              <a16:creationId xmlns:a16="http://schemas.microsoft.com/office/drawing/2014/main" id="{73DFF285-6C7C-4590-A8D8-2361538D64A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620000" y="85845650"/>
          <a:ext cx="514422" cy="479493"/>
        </a:xfrm>
        <a:prstGeom prst="rect">
          <a:avLst/>
        </a:prstGeom>
      </xdr:spPr>
    </xdr:pic>
    <xdr:clientData/>
  </xdr:oneCellAnchor>
  <xdr:oneCellAnchor>
    <xdr:from>
      <xdr:col>10</xdr:col>
      <xdr:colOff>752475</xdr:colOff>
      <xdr:row>453</xdr:row>
      <xdr:rowOff>57150</xdr:rowOff>
    </xdr:from>
    <xdr:ext cx="514422" cy="543001"/>
    <xdr:pic>
      <xdr:nvPicPr>
        <xdr:cNvPr id="5" name="Image 4">
          <a:extLst>
            <a:ext uri="{FF2B5EF4-FFF2-40B4-BE49-F238E27FC236}">
              <a16:creationId xmlns:a16="http://schemas.microsoft.com/office/drawing/2014/main" id="{8A2503DE-A578-456D-9D31-32DB16933FF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372475" y="86353650"/>
          <a:ext cx="514422" cy="543001"/>
        </a:xfrm>
        <a:prstGeom prst="rect">
          <a:avLst/>
        </a:prstGeom>
      </xdr:spPr>
    </xdr:pic>
    <xdr:clientData/>
  </xdr:oneCellAnchor>
  <xdr:oneCellAnchor>
    <xdr:from>
      <xdr:col>10</xdr:col>
      <xdr:colOff>19050</xdr:colOff>
      <xdr:row>453</xdr:row>
      <xdr:rowOff>76200</xdr:rowOff>
    </xdr:from>
    <xdr:ext cx="523948" cy="523948"/>
    <xdr:pic>
      <xdr:nvPicPr>
        <xdr:cNvPr id="6" name="Image 5">
          <a:extLst>
            <a:ext uri="{FF2B5EF4-FFF2-40B4-BE49-F238E27FC236}">
              <a16:creationId xmlns:a16="http://schemas.microsoft.com/office/drawing/2014/main" id="{D0738DF3-A6CA-4C11-9D04-65DDAA1EF27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639050" y="86372700"/>
          <a:ext cx="523948" cy="523948"/>
        </a:xfrm>
        <a:prstGeom prst="rect">
          <a:avLst/>
        </a:prstGeom>
      </xdr:spPr>
    </xdr:pic>
    <xdr:clientData/>
  </xdr:oneCellAnchor>
  <xdr:oneCellAnchor>
    <xdr:from>
      <xdr:col>12</xdr:col>
      <xdr:colOff>12700</xdr:colOff>
      <xdr:row>450</xdr:row>
      <xdr:rowOff>88900</xdr:rowOff>
    </xdr:from>
    <xdr:ext cx="514422" cy="555703"/>
    <xdr:pic>
      <xdr:nvPicPr>
        <xdr:cNvPr id="7" name="Image 6">
          <a:extLst>
            <a:ext uri="{FF2B5EF4-FFF2-40B4-BE49-F238E27FC236}">
              <a16:creationId xmlns:a16="http://schemas.microsoft.com/office/drawing/2014/main" id="{D35C477D-6D6A-4A60-A804-708AEB8307F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156700" y="85813900"/>
          <a:ext cx="514422" cy="555703"/>
        </a:xfrm>
        <a:prstGeom prst="rect">
          <a:avLst/>
        </a:prstGeom>
      </xdr:spPr>
    </xdr:pic>
    <xdr:clientData/>
  </xdr:oneCellAnchor>
  <xdr:oneCellAnchor>
    <xdr:from>
      <xdr:col>11</xdr:col>
      <xdr:colOff>657225</xdr:colOff>
      <xdr:row>453</xdr:row>
      <xdr:rowOff>57150</xdr:rowOff>
    </xdr:from>
    <xdr:ext cx="504895" cy="552527"/>
    <xdr:pic>
      <xdr:nvPicPr>
        <xdr:cNvPr id="8" name="Image 7">
          <a:extLst>
            <a:ext uri="{FF2B5EF4-FFF2-40B4-BE49-F238E27FC236}">
              <a16:creationId xmlns:a16="http://schemas.microsoft.com/office/drawing/2014/main" id="{608DEEE3-CFDD-4A42-A996-B0CFA0C58F4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039225" y="86353650"/>
          <a:ext cx="504895" cy="552527"/>
        </a:xfrm>
        <a:prstGeom prst="rect">
          <a:avLst/>
        </a:prstGeom>
      </xdr:spPr>
    </xdr:pic>
    <xdr:clientData/>
  </xdr:oneCellAnchor>
  <xdr:oneCellAnchor>
    <xdr:from>
      <xdr:col>14</xdr:col>
      <xdr:colOff>355600</xdr:colOff>
      <xdr:row>450</xdr:row>
      <xdr:rowOff>282575</xdr:rowOff>
    </xdr:from>
    <xdr:ext cx="533474" cy="517598"/>
    <xdr:pic>
      <xdr:nvPicPr>
        <xdr:cNvPr id="9" name="Image 8">
          <a:extLst>
            <a:ext uri="{FF2B5EF4-FFF2-40B4-BE49-F238E27FC236}">
              <a16:creationId xmlns:a16="http://schemas.microsoft.com/office/drawing/2014/main" id="{C926E301-1119-4F54-A5DA-7E432F5D0BE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023600" y="85912325"/>
          <a:ext cx="533474" cy="517598"/>
        </a:xfrm>
        <a:prstGeom prst="rect">
          <a:avLst/>
        </a:prstGeom>
      </xdr:spPr>
    </xdr:pic>
    <xdr:clientData/>
  </xdr:oneCellAnchor>
  <xdr:oneCellAnchor>
    <xdr:from>
      <xdr:col>14</xdr:col>
      <xdr:colOff>330200</xdr:colOff>
      <xdr:row>448</xdr:row>
      <xdr:rowOff>63500</xdr:rowOff>
    </xdr:from>
    <xdr:ext cx="514422" cy="527124"/>
    <xdr:pic>
      <xdr:nvPicPr>
        <xdr:cNvPr id="10" name="Image 9">
          <a:extLst>
            <a:ext uri="{FF2B5EF4-FFF2-40B4-BE49-F238E27FC236}">
              <a16:creationId xmlns:a16="http://schemas.microsoft.com/office/drawing/2014/main" id="{9C0B6B7E-94F5-4C44-BEC7-F6216288D05E}"/>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998200" y="85407500"/>
          <a:ext cx="514422" cy="527124"/>
        </a:xfrm>
        <a:prstGeom prst="rect">
          <a:avLst/>
        </a:prstGeom>
      </xdr:spPr>
    </xdr:pic>
    <xdr:clientData/>
  </xdr:oneCellAnchor>
  <xdr:oneCellAnchor>
    <xdr:from>
      <xdr:col>13</xdr:col>
      <xdr:colOff>82550</xdr:colOff>
      <xdr:row>450</xdr:row>
      <xdr:rowOff>244475</xdr:rowOff>
    </xdr:from>
    <xdr:ext cx="504895" cy="498545"/>
    <xdr:pic>
      <xdr:nvPicPr>
        <xdr:cNvPr id="11" name="Image 10">
          <a:extLst>
            <a:ext uri="{FF2B5EF4-FFF2-40B4-BE49-F238E27FC236}">
              <a16:creationId xmlns:a16="http://schemas.microsoft.com/office/drawing/2014/main" id="{869E6924-2B65-4B48-AEB3-78110D44A6D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9988550" y="85912325"/>
          <a:ext cx="504895" cy="49854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45</xdr:col>
      <xdr:colOff>1238250</xdr:colOff>
      <xdr:row>66</xdr:row>
      <xdr:rowOff>104775</xdr:rowOff>
    </xdr:from>
    <xdr:ext cx="4873625" cy="1121830"/>
    <xdr:pic>
      <xdr:nvPicPr>
        <xdr:cNvPr id="2" name="Image 1">
          <a:extLst>
            <a:ext uri="{FF2B5EF4-FFF2-40B4-BE49-F238E27FC236}">
              <a16:creationId xmlns:a16="http://schemas.microsoft.com/office/drawing/2014/main" id="{4CA2E54B-D7F0-45A3-BA9C-32BE493BF53E}"/>
            </a:ext>
          </a:extLst>
        </xdr:cNvPr>
        <xdr:cNvPicPr>
          <a:picLocks noChangeAspect="1"/>
        </xdr:cNvPicPr>
      </xdr:nvPicPr>
      <xdr:blipFill>
        <a:blip xmlns:r="http://schemas.openxmlformats.org/officeDocument/2006/relationships" r:embed="rId1"/>
        <a:stretch>
          <a:fillRect/>
        </a:stretch>
      </xdr:blipFill>
      <xdr:spPr>
        <a:xfrm>
          <a:off x="35052000" y="12677775"/>
          <a:ext cx="4873625" cy="1121830"/>
        </a:xfrm>
        <a:prstGeom prst="rect">
          <a:avLst/>
        </a:prstGeom>
      </xdr:spPr>
    </xdr:pic>
    <xdr:clientData/>
  </xdr:oneCellAnchor>
  <xdr:oneCellAnchor>
    <xdr:from>
      <xdr:col>46</xdr:col>
      <xdr:colOff>276225</xdr:colOff>
      <xdr:row>136</xdr:row>
      <xdr:rowOff>38100</xdr:rowOff>
    </xdr:from>
    <xdr:ext cx="4946650" cy="2462191"/>
    <xdr:pic>
      <xdr:nvPicPr>
        <xdr:cNvPr id="3" name="Image 2">
          <a:extLst>
            <a:ext uri="{FF2B5EF4-FFF2-40B4-BE49-F238E27FC236}">
              <a16:creationId xmlns:a16="http://schemas.microsoft.com/office/drawing/2014/main" id="{1DF13C86-F991-4EFC-A5DE-CF4803069076}"/>
            </a:ext>
          </a:extLst>
        </xdr:cNvPr>
        <xdr:cNvPicPr>
          <a:picLocks noChangeAspect="1"/>
        </xdr:cNvPicPr>
      </xdr:nvPicPr>
      <xdr:blipFill>
        <a:blip xmlns:r="http://schemas.openxmlformats.org/officeDocument/2006/relationships" r:embed="rId2"/>
        <a:stretch>
          <a:fillRect/>
        </a:stretch>
      </xdr:blipFill>
      <xdr:spPr>
        <a:xfrm>
          <a:off x="35328225" y="25946100"/>
          <a:ext cx="4946650" cy="2462191"/>
        </a:xfrm>
        <a:prstGeom prst="rect">
          <a:avLst/>
        </a:prstGeom>
      </xdr:spPr>
    </xdr:pic>
    <xdr:clientData/>
  </xdr:oneCellAnchor>
  <xdr:oneCellAnchor>
    <xdr:from>
      <xdr:col>54</xdr:col>
      <xdr:colOff>504825</xdr:colOff>
      <xdr:row>212</xdr:row>
      <xdr:rowOff>104775</xdr:rowOff>
    </xdr:from>
    <xdr:ext cx="1728250" cy="844550"/>
    <xdr:pic>
      <xdr:nvPicPr>
        <xdr:cNvPr id="4" name="Image 3">
          <a:extLst>
            <a:ext uri="{FF2B5EF4-FFF2-40B4-BE49-F238E27FC236}">
              <a16:creationId xmlns:a16="http://schemas.microsoft.com/office/drawing/2014/main" id="{75BD5F23-B578-440E-9827-239E3CE87444}"/>
            </a:ext>
          </a:extLst>
        </xdr:cNvPr>
        <xdr:cNvPicPr>
          <a:picLocks noChangeAspect="1"/>
        </xdr:cNvPicPr>
      </xdr:nvPicPr>
      <xdr:blipFill>
        <a:blip xmlns:r="http://schemas.openxmlformats.org/officeDocument/2006/relationships" r:embed="rId3"/>
        <a:stretch>
          <a:fillRect/>
        </a:stretch>
      </xdr:blipFill>
      <xdr:spPr>
        <a:xfrm>
          <a:off x="41652825" y="40490775"/>
          <a:ext cx="1728250" cy="844550"/>
        </a:xfrm>
        <a:prstGeom prst="rect">
          <a:avLst/>
        </a:prstGeom>
      </xdr:spPr>
    </xdr:pic>
    <xdr:clientData/>
  </xdr:oneCellAnchor>
  <xdr:oneCellAnchor>
    <xdr:from>
      <xdr:col>56</xdr:col>
      <xdr:colOff>876300</xdr:colOff>
      <xdr:row>222</xdr:row>
      <xdr:rowOff>104775</xdr:rowOff>
    </xdr:from>
    <xdr:ext cx="1190625" cy="857251"/>
    <xdr:pic>
      <xdr:nvPicPr>
        <xdr:cNvPr id="5" name="Image 4">
          <a:extLst>
            <a:ext uri="{FF2B5EF4-FFF2-40B4-BE49-F238E27FC236}">
              <a16:creationId xmlns:a16="http://schemas.microsoft.com/office/drawing/2014/main" id="{AEA351C9-43C5-4BDB-8024-A328E04DBD54}"/>
            </a:ext>
          </a:extLst>
        </xdr:cNvPr>
        <xdr:cNvPicPr>
          <a:picLocks noChangeAspect="1"/>
        </xdr:cNvPicPr>
      </xdr:nvPicPr>
      <xdr:blipFill>
        <a:blip xmlns:r="http://schemas.openxmlformats.org/officeDocument/2006/relationships" r:embed="rId4"/>
        <a:stretch>
          <a:fillRect/>
        </a:stretch>
      </xdr:blipFill>
      <xdr:spPr>
        <a:xfrm>
          <a:off x="43434000" y="42395775"/>
          <a:ext cx="1190625" cy="857251"/>
        </a:xfrm>
        <a:prstGeom prst="rect">
          <a:avLst/>
        </a:prstGeom>
      </xdr:spPr>
    </xdr:pic>
    <xdr:clientData/>
  </xdr:oneCellAnchor>
  <xdr:oneCellAnchor>
    <xdr:from>
      <xdr:col>56</xdr:col>
      <xdr:colOff>438150</xdr:colOff>
      <xdr:row>212</xdr:row>
      <xdr:rowOff>190500</xdr:rowOff>
    </xdr:from>
    <xdr:ext cx="1688555" cy="781050"/>
    <xdr:pic>
      <xdr:nvPicPr>
        <xdr:cNvPr id="6" name="Image 5">
          <a:extLst>
            <a:ext uri="{FF2B5EF4-FFF2-40B4-BE49-F238E27FC236}">
              <a16:creationId xmlns:a16="http://schemas.microsoft.com/office/drawing/2014/main" id="{3F21C8BD-7544-4CB9-9A8E-39340843E02D}"/>
            </a:ext>
          </a:extLst>
        </xdr:cNvPr>
        <xdr:cNvPicPr>
          <a:picLocks noChangeAspect="1"/>
        </xdr:cNvPicPr>
      </xdr:nvPicPr>
      <xdr:blipFill>
        <a:blip xmlns:r="http://schemas.openxmlformats.org/officeDocument/2006/relationships" r:embed="rId5"/>
        <a:stretch>
          <a:fillRect/>
        </a:stretch>
      </xdr:blipFill>
      <xdr:spPr>
        <a:xfrm>
          <a:off x="43110150" y="40576500"/>
          <a:ext cx="1688555" cy="78105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56</xdr:col>
      <xdr:colOff>0</xdr:colOff>
      <xdr:row>28</xdr:row>
      <xdr:rowOff>128587</xdr:rowOff>
    </xdr:from>
    <xdr:ext cx="65" cy="172227"/>
    <xdr:sp macro="" textlink="">
      <xdr:nvSpPr>
        <xdr:cNvPr id="2" name="ZoneTexte 1">
          <a:extLst>
            <a:ext uri="{FF2B5EF4-FFF2-40B4-BE49-F238E27FC236}">
              <a16:creationId xmlns:a16="http://schemas.microsoft.com/office/drawing/2014/main" id="{9AB70689-3229-4159-989E-26854F4AA7C4}"/>
            </a:ext>
          </a:extLst>
        </xdr:cNvPr>
        <xdr:cNvSpPr txBox="1"/>
      </xdr:nvSpPr>
      <xdr:spPr>
        <a:xfrm>
          <a:off x="4267200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28</xdr:row>
      <xdr:rowOff>128587</xdr:rowOff>
    </xdr:from>
    <xdr:ext cx="65" cy="172227"/>
    <xdr:sp macro="" textlink="">
      <xdr:nvSpPr>
        <xdr:cNvPr id="3" name="ZoneTexte 2">
          <a:extLst>
            <a:ext uri="{FF2B5EF4-FFF2-40B4-BE49-F238E27FC236}">
              <a16:creationId xmlns:a16="http://schemas.microsoft.com/office/drawing/2014/main" id="{DE18A7FE-2646-45A3-AFCB-935B105DD91E}"/>
            </a:ext>
          </a:extLst>
        </xdr:cNvPr>
        <xdr:cNvSpPr txBox="1"/>
      </xdr:nvSpPr>
      <xdr:spPr>
        <a:xfrm>
          <a:off x="4267200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28</xdr:row>
      <xdr:rowOff>128587</xdr:rowOff>
    </xdr:from>
    <xdr:ext cx="65" cy="172227"/>
    <xdr:sp macro="" textlink="">
      <xdr:nvSpPr>
        <xdr:cNvPr id="4" name="ZoneTexte 3">
          <a:extLst>
            <a:ext uri="{FF2B5EF4-FFF2-40B4-BE49-F238E27FC236}">
              <a16:creationId xmlns:a16="http://schemas.microsoft.com/office/drawing/2014/main" id="{21D24CC0-80BE-4B73-91EF-C5AACF1FAB2F}"/>
            </a:ext>
          </a:extLst>
        </xdr:cNvPr>
        <xdr:cNvSpPr txBox="1"/>
      </xdr:nvSpPr>
      <xdr:spPr>
        <a:xfrm>
          <a:off x="4267200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28</xdr:row>
      <xdr:rowOff>128587</xdr:rowOff>
    </xdr:from>
    <xdr:ext cx="65" cy="172227"/>
    <xdr:sp macro="" textlink="">
      <xdr:nvSpPr>
        <xdr:cNvPr id="5" name="ZoneTexte 4">
          <a:extLst>
            <a:ext uri="{FF2B5EF4-FFF2-40B4-BE49-F238E27FC236}">
              <a16:creationId xmlns:a16="http://schemas.microsoft.com/office/drawing/2014/main" id="{9954C554-5929-4D74-B538-C04BA795B98A}"/>
            </a:ext>
          </a:extLst>
        </xdr:cNvPr>
        <xdr:cNvSpPr txBox="1"/>
      </xdr:nvSpPr>
      <xdr:spPr>
        <a:xfrm>
          <a:off x="4267200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28</xdr:row>
      <xdr:rowOff>128587</xdr:rowOff>
    </xdr:from>
    <xdr:ext cx="65" cy="172227"/>
    <xdr:sp macro="" textlink="">
      <xdr:nvSpPr>
        <xdr:cNvPr id="6" name="ZoneTexte 5">
          <a:extLst>
            <a:ext uri="{FF2B5EF4-FFF2-40B4-BE49-F238E27FC236}">
              <a16:creationId xmlns:a16="http://schemas.microsoft.com/office/drawing/2014/main" id="{0099D6CA-B501-4431-AEA3-B78661B5D5A8}"/>
            </a:ext>
          </a:extLst>
        </xdr:cNvPr>
        <xdr:cNvSpPr txBox="1"/>
      </xdr:nvSpPr>
      <xdr:spPr>
        <a:xfrm>
          <a:off x="4267200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28</xdr:row>
      <xdr:rowOff>128587</xdr:rowOff>
    </xdr:from>
    <xdr:ext cx="65" cy="172227"/>
    <xdr:sp macro="" textlink="">
      <xdr:nvSpPr>
        <xdr:cNvPr id="7" name="ZoneTexte 6">
          <a:extLst>
            <a:ext uri="{FF2B5EF4-FFF2-40B4-BE49-F238E27FC236}">
              <a16:creationId xmlns:a16="http://schemas.microsoft.com/office/drawing/2014/main" id="{11C487AC-36E1-42FD-8919-A0ED482CB28B}"/>
            </a:ext>
          </a:extLst>
        </xdr:cNvPr>
        <xdr:cNvSpPr txBox="1"/>
      </xdr:nvSpPr>
      <xdr:spPr>
        <a:xfrm>
          <a:off x="4267200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28</xdr:row>
      <xdr:rowOff>128587</xdr:rowOff>
    </xdr:from>
    <xdr:ext cx="65" cy="172227"/>
    <xdr:sp macro="" textlink="">
      <xdr:nvSpPr>
        <xdr:cNvPr id="8" name="ZoneTexte 7">
          <a:extLst>
            <a:ext uri="{FF2B5EF4-FFF2-40B4-BE49-F238E27FC236}">
              <a16:creationId xmlns:a16="http://schemas.microsoft.com/office/drawing/2014/main" id="{F48B579E-0253-49D7-8E16-7A7A6C9D0396}"/>
            </a:ext>
          </a:extLst>
        </xdr:cNvPr>
        <xdr:cNvSpPr txBox="1"/>
      </xdr:nvSpPr>
      <xdr:spPr>
        <a:xfrm>
          <a:off x="4267200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28</xdr:row>
      <xdr:rowOff>128587</xdr:rowOff>
    </xdr:from>
    <xdr:ext cx="65" cy="172227"/>
    <xdr:sp macro="" textlink="">
      <xdr:nvSpPr>
        <xdr:cNvPr id="9" name="ZoneTexte 8">
          <a:extLst>
            <a:ext uri="{FF2B5EF4-FFF2-40B4-BE49-F238E27FC236}">
              <a16:creationId xmlns:a16="http://schemas.microsoft.com/office/drawing/2014/main" id="{4D07D20C-147D-40AF-B4DA-5B6BF6E3F7E2}"/>
            </a:ext>
          </a:extLst>
        </xdr:cNvPr>
        <xdr:cNvSpPr txBox="1"/>
      </xdr:nvSpPr>
      <xdr:spPr>
        <a:xfrm>
          <a:off x="4267200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31</xdr:row>
      <xdr:rowOff>128587</xdr:rowOff>
    </xdr:from>
    <xdr:ext cx="65" cy="172227"/>
    <xdr:sp macro="" textlink="">
      <xdr:nvSpPr>
        <xdr:cNvPr id="10" name="ZoneTexte 9">
          <a:extLst>
            <a:ext uri="{FF2B5EF4-FFF2-40B4-BE49-F238E27FC236}">
              <a16:creationId xmlns:a16="http://schemas.microsoft.com/office/drawing/2014/main" id="{57E2788B-E078-421D-B782-6C901115E573}"/>
            </a:ext>
          </a:extLst>
        </xdr:cNvPr>
        <xdr:cNvSpPr txBox="1"/>
      </xdr:nvSpPr>
      <xdr:spPr>
        <a:xfrm>
          <a:off x="42672000" y="6034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31</xdr:row>
      <xdr:rowOff>128587</xdr:rowOff>
    </xdr:from>
    <xdr:ext cx="65" cy="172227"/>
    <xdr:sp macro="" textlink="">
      <xdr:nvSpPr>
        <xdr:cNvPr id="11" name="ZoneTexte 10">
          <a:extLst>
            <a:ext uri="{FF2B5EF4-FFF2-40B4-BE49-F238E27FC236}">
              <a16:creationId xmlns:a16="http://schemas.microsoft.com/office/drawing/2014/main" id="{06048A4F-9B2A-46A6-947F-686C11D687DC}"/>
            </a:ext>
          </a:extLst>
        </xdr:cNvPr>
        <xdr:cNvSpPr txBox="1"/>
      </xdr:nvSpPr>
      <xdr:spPr>
        <a:xfrm>
          <a:off x="42672000" y="6034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31</xdr:row>
      <xdr:rowOff>128587</xdr:rowOff>
    </xdr:from>
    <xdr:ext cx="65" cy="172227"/>
    <xdr:sp macro="" textlink="">
      <xdr:nvSpPr>
        <xdr:cNvPr id="12" name="ZoneTexte 11">
          <a:extLst>
            <a:ext uri="{FF2B5EF4-FFF2-40B4-BE49-F238E27FC236}">
              <a16:creationId xmlns:a16="http://schemas.microsoft.com/office/drawing/2014/main" id="{4FF7FB9F-5FFE-4515-8A73-72FFDAE77788}"/>
            </a:ext>
          </a:extLst>
        </xdr:cNvPr>
        <xdr:cNvSpPr txBox="1"/>
      </xdr:nvSpPr>
      <xdr:spPr>
        <a:xfrm>
          <a:off x="42672000" y="6034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31</xdr:row>
      <xdr:rowOff>128587</xdr:rowOff>
    </xdr:from>
    <xdr:ext cx="65" cy="172227"/>
    <xdr:sp macro="" textlink="">
      <xdr:nvSpPr>
        <xdr:cNvPr id="13" name="ZoneTexte 12">
          <a:extLst>
            <a:ext uri="{FF2B5EF4-FFF2-40B4-BE49-F238E27FC236}">
              <a16:creationId xmlns:a16="http://schemas.microsoft.com/office/drawing/2014/main" id="{E86FD873-7370-43EA-A098-80FAB8287976}"/>
            </a:ext>
          </a:extLst>
        </xdr:cNvPr>
        <xdr:cNvSpPr txBox="1"/>
      </xdr:nvSpPr>
      <xdr:spPr>
        <a:xfrm>
          <a:off x="42672000" y="6034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14" name="ZoneTexte 13">
          <a:extLst>
            <a:ext uri="{FF2B5EF4-FFF2-40B4-BE49-F238E27FC236}">
              <a16:creationId xmlns:a16="http://schemas.microsoft.com/office/drawing/2014/main" id="{DD7CF90B-A11A-45B4-8714-F0EDD21D2DCE}"/>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15" name="ZoneTexte 14">
          <a:extLst>
            <a:ext uri="{FF2B5EF4-FFF2-40B4-BE49-F238E27FC236}">
              <a16:creationId xmlns:a16="http://schemas.microsoft.com/office/drawing/2014/main" id="{4D4217F9-D491-43EE-8F5C-1EB32FEE0B13}"/>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16" name="ZoneTexte 15">
          <a:extLst>
            <a:ext uri="{FF2B5EF4-FFF2-40B4-BE49-F238E27FC236}">
              <a16:creationId xmlns:a16="http://schemas.microsoft.com/office/drawing/2014/main" id="{F10D86D5-7579-4344-BC8A-8139A1788D4C}"/>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17" name="ZoneTexte 16">
          <a:extLst>
            <a:ext uri="{FF2B5EF4-FFF2-40B4-BE49-F238E27FC236}">
              <a16:creationId xmlns:a16="http://schemas.microsoft.com/office/drawing/2014/main" id="{D159BA6A-ACA5-4380-9BBC-0C0E2188BEEF}"/>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18" name="ZoneTexte 17">
          <a:extLst>
            <a:ext uri="{FF2B5EF4-FFF2-40B4-BE49-F238E27FC236}">
              <a16:creationId xmlns:a16="http://schemas.microsoft.com/office/drawing/2014/main" id="{8C45C353-9D71-45FF-9B72-820EE179AF3C}"/>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19" name="ZoneTexte 18">
          <a:extLst>
            <a:ext uri="{FF2B5EF4-FFF2-40B4-BE49-F238E27FC236}">
              <a16:creationId xmlns:a16="http://schemas.microsoft.com/office/drawing/2014/main" id="{41C82863-C216-4482-A154-61896FBCDE27}"/>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20" name="ZoneTexte 19">
          <a:extLst>
            <a:ext uri="{FF2B5EF4-FFF2-40B4-BE49-F238E27FC236}">
              <a16:creationId xmlns:a16="http://schemas.microsoft.com/office/drawing/2014/main" id="{6BAAA4CF-CAED-43C1-AF27-F1C9288245BD}"/>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21" name="ZoneTexte 20">
          <a:extLst>
            <a:ext uri="{FF2B5EF4-FFF2-40B4-BE49-F238E27FC236}">
              <a16:creationId xmlns:a16="http://schemas.microsoft.com/office/drawing/2014/main" id="{EDD9B4E5-3491-405F-8987-A90477312D17}"/>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22" name="ZoneTexte 21">
          <a:extLst>
            <a:ext uri="{FF2B5EF4-FFF2-40B4-BE49-F238E27FC236}">
              <a16:creationId xmlns:a16="http://schemas.microsoft.com/office/drawing/2014/main" id="{55BEB7EA-7AB2-4649-AA1C-0E482659CCB0}"/>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23" name="ZoneTexte 22">
          <a:extLst>
            <a:ext uri="{FF2B5EF4-FFF2-40B4-BE49-F238E27FC236}">
              <a16:creationId xmlns:a16="http://schemas.microsoft.com/office/drawing/2014/main" id="{5B371AD0-90FF-4E84-8D01-CAE5DEC411BB}"/>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24" name="ZoneTexte 23">
          <a:extLst>
            <a:ext uri="{FF2B5EF4-FFF2-40B4-BE49-F238E27FC236}">
              <a16:creationId xmlns:a16="http://schemas.microsoft.com/office/drawing/2014/main" id="{9307CA9C-2F8C-4500-8F49-B91BB91F49BE}"/>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25" name="ZoneTexte 24">
          <a:extLst>
            <a:ext uri="{FF2B5EF4-FFF2-40B4-BE49-F238E27FC236}">
              <a16:creationId xmlns:a16="http://schemas.microsoft.com/office/drawing/2014/main" id="{9D8B34EA-4006-484C-8143-10F23566494A}"/>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26" name="ZoneTexte 25">
          <a:extLst>
            <a:ext uri="{FF2B5EF4-FFF2-40B4-BE49-F238E27FC236}">
              <a16:creationId xmlns:a16="http://schemas.microsoft.com/office/drawing/2014/main" id="{35D9F904-6988-4A58-80CD-B3852B94A0DF}"/>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27" name="ZoneTexte 26">
          <a:extLst>
            <a:ext uri="{FF2B5EF4-FFF2-40B4-BE49-F238E27FC236}">
              <a16:creationId xmlns:a16="http://schemas.microsoft.com/office/drawing/2014/main" id="{BFAB83AD-6AE6-44AF-82C5-A52B40D8612C}"/>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28" name="ZoneTexte 27">
          <a:extLst>
            <a:ext uri="{FF2B5EF4-FFF2-40B4-BE49-F238E27FC236}">
              <a16:creationId xmlns:a16="http://schemas.microsoft.com/office/drawing/2014/main" id="{F0BE7C33-75AF-4206-83A6-DE2922EB2C6E}"/>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29" name="ZoneTexte 28">
          <a:extLst>
            <a:ext uri="{FF2B5EF4-FFF2-40B4-BE49-F238E27FC236}">
              <a16:creationId xmlns:a16="http://schemas.microsoft.com/office/drawing/2014/main" id="{78A23E49-B03A-4833-B145-021C6DD3E20A}"/>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30" name="ZoneTexte 29">
          <a:extLst>
            <a:ext uri="{FF2B5EF4-FFF2-40B4-BE49-F238E27FC236}">
              <a16:creationId xmlns:a16="http://schemas.microsoft.com/office/drawing/2014/main" id="{D2FFDC18-9A57-4556-815E-79AAD2F61715}"/>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31" name="ZoneTexte 30">
          <a:extLst>
            <a:ext uri="{FF2B5EF4-FFF2-40B4-BE49-F238E27FC236}">
              <a16:creationId xmlns:a16="http://schemas.microsoft.com/office/drawing/2014/main" id="{C7A51B3A-A46B-4CE3-BA6F-A97FEF104953}"/>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32" name="ZoneTexte 31">
          <a:extLst>
            <a:ext uri="{FF2B5EF4-FFF2-40B4-BE49-F238E27FC236}">
              <a16:creationId xmlns:a16="http://schemas.microsoft.com/office/drawing/2014/main" id="{A1BA29DA-D53D-48F1-804C-6FF8C7CFDA7D}"/>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33" name="ZoneTexte 32">
          <a:extLst>
            <a:ext uri="{FF2B5EF4-FFF2-40B4-BE49-F238E27FC236}">
              <a16:creationId xmlns:a16="http://schemas.microsoft.com/office/drawing/2014/main" id="{B2F72516-B1AE-42E1-A8E6-BD47DD133131}"/>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33</xdr:row>
      <xdr:rowOff>128587</xdr:rowOff>
    </xdr:from>
    <xdr:ext cx="65" cy="172227"/>
    <xdr:sp macro="" textlink="">
      <xdr:nvSpPr>
        <xdr:cNvPr id="34" name="ZoneTexte 33">
          <a:extLst>
            <a:ext uri="{FF2B5EF4-FFF2-40B4-BE49-F238E27FC236}">
              <a16:creationId xmlns:a16="http://schemas.microsoft.com/office/drawing/2014/main" id="{541A1FDE-18D3-478E-A28A-9A248856860D}"/>
            </a:ext>
          </a:extLst>
        </xdr:cNvPr>
        <xdr:cNvSpPr txBox="1"/>
      </xdr:nvSpPr>
      <xdr:spPr>
        <a:xfrm>
          <a:off x="42672000" y="6415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33</xdr:row>
      <xdr:rowOff>128587</xdr:rowOff>
    </xdr:from>
    <xdr:ext cx="65" cy="172227"/>
    <xdr:sp macro="" textlink="">
      <xdr:nvSpPr>
        <xdr:cNvPr id="35" name="ZoneTexte 34">
          <a:extLst>
            <a:ext uri="{FF2B5EF4-FFF2-40B4-BE49-F238E27FC236}">
              <a16:creationId xmlns:a16="http://schemas.microsoft.com/office/drawing/2014/main" id="{EC93D180-542D-4EA2-B2B7-4B6C9D4F99A1}"/>
            </a:ext>
          </a:extLst>
        </xdr:cNvPr>
        <xdr:cNvSpPr txBox="1"/>
      </xdr:nvSpPr>
      <xdr:spPr>
        <a:xfrm>
          <a:off x="42672000" y="6415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33</xdr:row>
      <xdr:rowOff>128587</xdr:rowOff>
    </xdr:from>
    <xdr:ext cx="65" cy="172227"/>
    <xdr:sp macro="" textlink="">
      <xdr:nvSpPr>
        <xdr:cNvPr id="36" name="ZoneTexte 35">
          <a:extLst>
            <a:ext uri="{FF2B5EF4-FFF2-40B4-BE49-F238E27FC236}">
              <a16:creationId xmlns:a16="http://schemas.microsoft.com/office/drawing/2014/main" id="{6DAE66A0-F5D8-4B51-8C5A-2BFD3BA2A8A7}"/>
            </a:ext>
          </a:extLst>
        </xdr:cNvPr>
        <xdr:cNvSpPr txBox="1"/>
      </xdr:nvSpPr>
      <xdr:spPr>
        <a:xfrm>
          <a:off x="42672000" y="6415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33</xdr:row>
      <xdr:rowOff>128587</xdr:rowOff>
    </xdr:from>
    <xdr:ext cx="65" cy="172227"/>
    <xdr:sp macro="" textlink="">
      <xdr:nvSpPr>
        <xdr:cNvPr id="37" name="ZoneTexte 36">
          <a:extLst>
            <a:ext uri="{FF2B5EF4-FFF2-40B4-BE49-F238E27FC236}">
              <a16:creationId xmlns:a16="http://schemas.microsoft.com/office/drawing/2014/main" id="{D1DC6457-CE18-41C3-AE68-7E659B27A0FC}"/>
            </a:ext>
          </a:extLst>
        </xdr:cNvPr>
        <xdr:cNvSpPr txBox="1"/>
      </xdr:nvSpPr>
      <xdr:spPr>
        <a:xfrm>
          <a:off x="42672000" y="6415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29</xdr:row>
      <xdr:rowOff>128587</xdr:rowOff>
    </xdr:from>
    <xdr:ext cx="65" cy="172227"/>
    <xdr:sp macro="" textlink="">
      <xdr:nvSpPr>
        <xdr:cNvPr id="38" name="ZoneTexte 37">
          <a:extLst>
            <a:ext uri="{FF2B5EF4-FFF2-40B4-BE49-F238E27FC236}">
              <a16:creationId xmlns:a16="http://schemas.microsoft.com/office/drawing/2014/main" id="{FB800345-C9BC-41FF-B539-353415DE1436}"/>
            </a:ext>
          </a:extLst>
        </xdr:cNvPr>
        <xdr:cNvSpPr txBox="1"/>
      </xdr:nvSpPr>
      <xdr:spPr>
        <a:xfrm>
          <a:off x="42672000" y="565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29</xdr:row>
      <xdr:rowOff>128587</xdr:rowOff>
    </xdr:from>
    <xdr:ext cx="65" cy="172227"/>
    <xdr:sp macro="" textlink="">
      <xdr:nvSpPr>
        <xdr:cNvPr id="39" name="ZoneTexte 38">
          <a:extLst>
            <a:ext uri="{FF2B5EF4-FFF2-40B4-BE49-F238E27FC236}">
              <a16:creationId xmlns:a16="http://schemas.microsoft.com/office/drawing/2014/main" id="{1099E997-33D6-4790-9DE2-4EE12BD9B06D}"/>
            </a:ext>
          </a:extLst>
        </xdr:cNvPr>
        <xdr:cNvSpPr txBox="1"/>
      </xdr:nvSpPr>
      <xdr:spPr>
        <a:xfrm>
          <a:off x="42672000" y="565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29</xdr:row>
      <xdr:rowOff>128587</xdr:rowOff>
    </xdr:from>
    <xdr:ext cx="65" cy="172227"/>
    <xdr:sp macro="" textlink="">
      <xdr:nvSpPr>
        <xdr:cNvPr id="40" name="ZoneTexte 39">
          <a:extLst>
            <a:ext uri="{FF2B5EF4-FFF2-40B4-BE49-F238E27FC236}">
              <a16:creationId xmlns:a16="http://schemas.microsoft.com/office/drawing/2014/main" id="{55E92AA0-9CF9-4E33-9FC0-5D93375C7E86}"/>
            </a:ext>
          </a:extLst>
        </xdr:cNvPr>
        <xdr:cNvSpPr txBox="1"/>
      </xdr:nvSpPr>
      <xdr:spPr>
        <a:xfrm>
          <a:off x="42672000" y="565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29</xdr:row>
      <xdr:rowOff>128587</xdr:rowOff>
    </xdr:from>
    <xdr:ext cx="65" cy="172227"/>
    <xdr:sp macro="" textlink="">
      <xdr:nvSpPr>
        <xdr:cNvPr id="41" name="ZoneTexte 40">
          <a:extLst>
            <a:ext uri="{FF2B5EF4-FFF2-40B4-BE49-F238E27FC236}">
              <a16:creationId xmlns:a16="http://schemas.microsoft.com/office/drawing/2014/main" id="{4A591FB0-B267-4DE8-900E-AA9C89318C4F}"/>
            </a:ext>
          </a:extLst>
        </xdr:cNvPr>
        <xdr:cNvSpPr txBox="1"/>
      </xdr:nvSpPr>
      <xdr:spPr>
        <a:xfrm>
          <a:off x="42672000" y="565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29</xdr:row>
      <xdr:rowOff>128587</xdr:rowOff>
    </xdr:from>
    <xdr:ext cx="65" cy="172227"/>
    <xdr:sp macro="" textlink="">
      <xdr:nvSpPr>
        <xdr:cNvPr id="42" name="ZoneTexte 41">
          <a:extLst>
            <a:ext uri="{FF2B5EF4-FFF2-40B4-BE49-F238E27FC236}">
              <a16:creationId xmlns:a16="http://schemas.microsoft.com/office/drawing/2014/main" id="{20F30BB1-9264-434D-9743-C69339259FDB}"/>
            </a:ext>
          </a:extLst>
        </xdr:cNvPr>
        <xdr:cNvSpPr txBox="1"/>
      </xdr:nvSpPr>
      <xdr:spPr>
        <a:xfrm>
          <a:off x="42672000" y="565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29</xdr:row>
      <xdr:rowOff>128587</xdr:rowOff>
    </xdr:from>
    <xdr:ext cx="65" cy="172227"/>
    <xdr:sp macro="" textlink="">
      <xdr:nvSpPr>
        <xdr:cNvPr id="43" name="ZoneTexte 42">
          <a:extLst>
            <a:ext uri="{FF2B5EF4-FFF2-40B4-BE49-F238E27FC236}">
              <a16:creationId xmlns:a16="http://schemas.microsoft.com/office/drawing/2014/main" id="{216C265F-3539-41D7-912A-35B070C1EF84}"/>
            </a:ext>
          </a:extLst>
        </xdr:cNvPr>
        <xdr:cNvSpPr txBox="1"/>
      </xdr:nvSpPr>
      <xdr:spPr>
        <a:xfrm>
          <a:off x="42672000" y="565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29</xdr:row>
      <xdr:rowOff>128587</xdr:rowOff>
    </xdr:from>
    <xdr:ext cx="65" cy="172227"/>
    <xdr:sp macro="" textlink="">
      <xdr:nvSpPr>
        <xdr:cNvPr id="44" name="ZoneTexte 43">
          <a:extLst>
            <a:ext uri="{FF2B5EF4-FFF2-40B4-BE49-F238E27FC236}">
              <a16:creationId xmlns:a16="http://schemas.microsoft.com/office/drawing/2014/main" id="{3B7474EE-9E84-46E3-821E-C616CEDD2D66}"/>
            </a:ext>
          </a:extLst>
        </xdr:cNvPr>
        <xdr:cNvSpPr txBox="1"/>
      </xdr:nvSpPr>
      <xdr:spPr>
        <a:xfrm>
          <a:off x="42672000" y="565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29</xdr:row>
      <xdr:rowOff>128587</xdr:rowOff>
    </xdr:from>
    <xdr:ext cx="65" cy="172227"/>
    <xdr:sp macro="" textlink="">
      <xdr:nvSpPr>
        <xdr:cNvPr id="45" name="ZoneTexte 44">
          <a:extLst>
            <a:ext uri="{FF2B5EF4-FFF2-40B4-BE49-F238E27FC236}">
              <a16:creationId xmlns:a16="http://schemas.microsoft.com/office/drawing/2014/main" id="{7544EBC8-EE5A-4C96-B143-5DA2046B06C1}"/>
            </a:ext>
          </a:extLst>
        </xdr:cNvPr>
        <xdr:cNvSpPr txBox="1"/>
      </xdr:nvSpPr>
      <xdr:spPr>
        <a:xfrm>
          <a:off x="42672000" y="565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32</xdr:row>
      <xdr:rowOff>128587</xdr:rowOff>
    </xdr:from>
    <xdr:ext cx="65" cy="172227"/>
    <xdr:sp macro="" textlink="">
      <xdr:nvSpPr>
        <xdr:cNvPr id="46" name="ZoneTexte 45">
          <a:extLst>
            <a:ext uri="{FF2B5EF4-FFF2-40B4-BE49-F238E27FC236}">
              <a16:creationId xmlns:a16="http://schemas.microsoft.com/office/drawing/2014/main" id="{A8D2C563-0038-4FD8-9746-4D03257567D3}"/>
            </a:ext>
          </a:extLst>
        </xdr:cNvPr>
        <xdr:cNvSpPr txBox="1"/>
      </xdr:nvSpPr>
      <xdr:spPr>
        <a:xfrm>
          <a:off x="42672000" y="6224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32</xdr:row>
      <xdr:rowOff>128587</xdr:rowOff>
    </xdr:from>
    <xdr:ext cx="65" cy="172227"/>
    <xdr:sp macro="" textlink="">
      <xdr:nvSpPr>
        <xdr:cNvPr id="47" name="ZoneTexte 46">
          <a:extLst>
            <a:ext uri="{FF2B5EF4-FFF2-40B4-BE49-F238E27FC236}">
              <a16:creationId xmlns:a16="http://schemas.microsoft.com/office/drawing/2014/main" id="{891EC7B0-40EF-4A7A-84AA-E540D1D16652}"/>
            </a:ext>
          </a:extLst>
        </xdr:cNvPr>
        <xdr:cNvSpPr txBox="1"/>
      </xdr:nvSpPr>
      <xdr:spPr>
        <a:xfrm>
          <a:off x="42672000" y="6224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32</xdr:row>
      <xdr:rowOff>128587</xdr:rowOff>
    </xdr:from>
    <xdr:ext cx="65" cy="172227"/>
    <xdr:sp macro="" textlink="">
      <xdr:nvSpPr>
        <xdr:cNvPr id="48" name="ZoneTexte 47">
          <a:extLst>
            <a:ext uri="{FF2B5EF4-FFF2-40B4-BE49-F238E27FC236}">
              <a16:creationId xmlns:a16="http://schemas.microsoft.com/office/drawing/2014/main" id="{C23758E3-50F1-4741-A888-2DEF7F010B54}"/>
            </a:ext>
          </a:extLst>
        </xdr:cNvPr>
        <xdr:cNvSpPr txBox="1"/>
      </xdr:nvSpPr>
      <xdr:spPr>
        <a:xfrm>
          <a:off x="42672000" y="6224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32</xdr:row>
      <xdr:rowOff>128587</xdr:rowOff>
    </xdr:from>
    <xdr:ext cx="65" cy="172227"/>
    <xdr:sp macro="" textlink="">
      <xdr:nvSpPr>
        <xdr:cNvPr id="49" name="ZoneTexte 48">
          <a:extLst>
            <a:ext uri="{FF2B5EF4-FFF2-40B4-BE49-F238E27FC236}">
              <a16:creationId xmlns:a16="http://schemas.microsoft.com/office/drawing/2014/main" id="{48D827F3-F048-48DC-BA12-5B3940213784}"/>
            </a:ext>
          </a:extLst>
        </xdr:cNvPr>
        <xdr:cNvSpPr txBox="1"/>
      </xdr:nvSpPr>
      <xdr:spPr>
        <a:xfrm>
          <a:off x="42672000" y="6224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29</xdr:row>
      <xdr:rowOff>128587</xdr:rowOff>
    </xdr:from>
    <xdr:ext cx="65" cy="172227"/>
    <xdr:sp macro="" textlink="">
      <xdr:nvSpPr>
        <xdr:cNvPr id="50" name="ZoneTexte 49">
          <a:extLst>
            <a:ext uri="{FF2B5EF4-FFF2-40B4-BE49-F238E27FC236}">
              <a16:creationId xmlns:a16="http://schemas.microsoft.com/office/drawing/2014/main" id="{CB600E95-C2AD-4FE1-8C0D-563AD2C1849A}"/>
            </a:ext>
          </a:extLst>
        </xdr:cNvPr>
        <xdr:cNvSpPr txBox="1"/>
      </xdr:nvSpPr>
      <xdr:spPr>
        <a:xfrm>
          <a:off x="42672000" y="565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29</xdr:row>
      <xdr:rowOff>128587</xdr:rowOff>
    </xdr:from>
    <xdr:ext cx="65" cy="172227"/>
    <xdr:sp macro="" textlink="">
      <xdr:nvSpPr>
        <xdr:cNvPr id="51" name="ZoneTexte 50">
          <a:extLst>
            <a:ext uri="{FF2B5EF4-FFF2-40B4-BE49-F238E27FC236}">
              <a16:creationId xmlns:a16="http://schemas.microsoft.com/office/drawing/2014/main" id="{87719C9C-72EC-41F0-BCDA-228439BB08D8}"/>
            </a:ext>
          </a:extLst>
        </xdr:cNvPr>
        <xdr:cNvSpPr txBox="1"/>
      </xdr:nvSpPr>
      <xdr:spPr>
        <a:xfrm>
          <a:off x="42672000" y="565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29</xdr:row>
      <xdr:rowOff>128587</xdr:rowOff>
    </xdr:from>
    <xdr:ext cx="65" cy="172227"/>
    <xdr:sp macro="" textlink="">
      <xdr:nvSpPr>
        <xdr:cNvPr id="52" name="ZoneTexte 51">
          <a:extLst>
            <a:ext uri="{FF2B5EF4-FFF2-40B4-BE49-F238E27FC236}">
              <a16:creationId xmlns:a16="http://schemas.microsoft.com/office/drawing/2014/main" id="{86254A52-4C39-430F-BDAA-6C5680A7D3C3}"/>
            </a:ext>
          </a:extLst>
        </xdr:cNvPr>
        <xdr:cNvSpPr txBox="1"/>
      </xdr:nvSpPr>
      <xdr:spPr>
        <a:xfrm>
          <a:off x="42672000" y="565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29</xdr:row>
      <xdr:rowOff>128587</xdr:rowOff>
    </xdr:from>
    <xdr:ext cx="65" cy="172227"/>
    <xdr:sp macro="" textlink="">
      <xdr:nvSpPr>
        <xdr:cNvPr id="53" name="ZoneTexte 52">
          <a:extLst>
            <a:ext uri="{FF2B5EF4-FFF2-40B4-BE49-F238E27FC236}">
              <a16:creationId xmlns:a16="http://schemas.microsoft.com/office/drawing/2014/main" id="{4A4C9052-2D60-41CB-ACE9-06972921542E}"/>
            </a:ext>
          </a:extLst>
        </xdr:cNvPr>
        <xdr:cNvSpPr txBox="1"/>
      </xdr:nvSpPr>
      <xdr:spPr>
        <a:xfrm>
          <a:off x="42672000" y="565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54" name="ZoneTexte 53">
          <a:extLst>
            <a:ext uri="{FF2B5EF4-FFF2-40B4-BE49-F238E27FC236}">
              <a16:creationId xmlns:a16="http://schemas.microsoft.com/office/drawing/2014/main" id="{7C02A044-3544-4E78-AD21-F4993D5AFF7B}"/>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55" name="ZoneTexte 54">
          <a:extLst>
            <a:ext uri="{FF2B5EF4-FFF2-40B4-BE49-F238E27FC236}">
              <a16:creationId xmlns:a16="http://schemas.microsoft.com/office/drawing/2014/main" id="{9ED39C7E-302A-42D3-89B8-A104B0F358F1}"/>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56" name="ZoneTexte 55">
          <a:extLst>
            <a:ext uri="{FF2B5EF4-FFF2-40B4-BE49-F238E27FC236}">
              <a16:creationId xmlns:a16="http://schemas.microsoft.com/office/drawing/2014/main" id="{02EEF5E1-3093-4226-BB05-AD01F8437E8C}"/>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57" name="ZoneTexte 56">
          <a:extLst>
            <a:ext uri="{FF2B5EF4-FFF2-40B4-BE49-F238E27FC236}">
              <a16:creationId xmlns:a16="http://schemas.microsoft.com/office/drawing/2014/main" id="{5DCF82C6-08E0-4E1A-993E-DB9F2A83A5E7}"/>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58" name="ZoneTexte 57">
          <a:extLst>
            <a:ext uri="{FF2B5EF4-FFF2-40B4-BE49-F238E27FC236}">
              <a16:creationId xmlns:a16="http://schemas.microsoft.com/office/drawing/2014/main" id="{6C6A4E45-B04C-4E16-B01B-23BF71FD0825}"/>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59" name="ZoneTexte 58">
          <a:extLst>
            <a:ext uri="{FF2B5EF4-FFF2-40B4-BE49-F238E27FC236}">
              <a16:creationId xmlns:a16="http://schemas.microsoft.com/office/drawing/2014/main" id="{0E51EBC3-96C3-43E4-B550-84E224649592}"/>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26</xdr:row>
      <xdr:rowOff>128587</xdr:rowOff>
    </xdr:from>
    <xdr:ext cx="65" cy="172227"/>
    <xdr:sp macro="" textlink="">
      <xdr:nvSpPr>
        <xdr:cNvPr id="60" name="ZoneTexte 59">
          <a:extLst>
            <a:ext uri="{FF2B5EF4-FFF2-40B4-BE49-F238E27FC236}">
              <a16:creationId xmlns:a16="http://schemas.microsoft.com/office/drawing/2014/main" id="{87C1735E-BFCC-458D-B059-11525BF9860C}"/>
            </a:ext>
          </a:extLst>
        </xdr:cNvPr>
        <xdr:cNvSpPr txBox="1"/>
      </xdr:nvSpPr>
      <xdr:spPr>
        <a:xfrm>
          <a:off x="42672000" y="5081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26</xdr:row>
      <xdr:rowOff>128587</xdr:rowOff>
    </xdr:from>
    <xdr:ext cx="65" cy="172227"/>
    <xdr:sp macro="" textlink="">
      <xdr:nvSpPr>
        <xdr:cNvPr id="61" name="ZoneTexte 60">
          <a:extLst>
            <a:ext uri="{FF2B5EF4-FFF2-40B4-BE49-F238E27FC236}">
              <a16:creationId xmlns:a16="http://schemas.microsoft.com/office/drawing/2014/main" id="{80C2621C-6DC5-4059-8478-0CDA9A36BA11}"/>
            </a:ext>
          </a:extLst>
        </xdr:cNvPr>
        <xdr:cNvSpPr txBox="1"/>
      </xdr:nvSpPr>
      <xdr:spPr>
        <a:xfrm>
          <a:off x="42672000" y="5081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26</xdr:row>
      <xdr:rowOff>128587</xdr:rowOff>
    </xdr:from>
    <xdr:ext cx="65" cy="172227"/>
    <xdr:sp macro="" textlink="">
      <xdr:nvSpPr>
        <xdr:cNvPr id="62" name="ZoneTexte 61">
          <a:extLst>
            <a:ext uri="{FF2B5EF4-FFF2-40B4-BE49-F238E27FC236}">
              <a16:creationId xmlns:a16="http://schemas.microsoft.com/office/drawing/2014/main" id="{23A193C6-56A5-42E6-86D6-FA3A1345787B}"/>
            </a:ext>
          </a:extLst>
        </xdr:cNvPr>
        <xdr:cNvSpPr txBox="1"/>
      </xdr:nvSpPr>
      <xdr:spPr>
        <a:xfrm>
          <a:off x="42672000" y="5081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26</xdr:row>
      <xdr:rowOff>128587</xdr:rowOff>
    </xdr:from>
    <xdr:ext cx="65" cy="172227"/>
    <xdr:sp macro="" textlink="">
      <xdr:nvSpPr>
        <xdr:cNvPr id="63" name="ZoneTexte 62">
          <a:extLst>
            <a:ext uri="{FF2B5EF4-FFF2-40B4-BE49-F238E27FC236}">
              <a16:creationId xmlns:a16="http://schemas.microsoft.com/office/drawing/2014/main" id="{CD3844DA-2091-4E71-BB64-82B8F0911A6A}"/>
            </a:ext>
          </a:extLst>
        </xdr:cNvPr>
        <xdr:cNvSpPr txBox="1"/>
      </xdr:nvSpPr>
      <xdr:spPr>
        <a:xfrm>
          <a:off x="42672000" y="5081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29</xdr:row>
      <xdr:rowOff>128587</xdr:rowOff>
    </xdr:from>
    <xdr:ext cx="65" cy="172227"/>
    <xdr:sp macro="" textlink="">
      <xdr:nvSpPr>
        <xdr:cNvPr id="64" name="ZoneTexte 63">
          <a:extLst>
            <a:ext uri="{FF2B5EF4-FFF2-40B4-BE49-F238E27FC236}">
              <a16:creationId xmlns:a16="http://schemas.microsoft.com/office/drawing/2014/main" id="{2CA5B84D-2AB2-49D7-97F8-7B1353791EC8}"/>
            </a:ext>
          </a:extLst>
        </xdr:cNvPr>
        <xdr:cNvSpPr txBox="1"/>
      </xdr:nvSpPr>
      <xdr:spPr>
        <a:xfrm>
          <a:off x="42672000" y="565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29</xdr:row>
      <xdr:rowOff>128587</xdr:rowOff>
    </xdr:from>
    <xdr:ext cx="65" cy="172227"/>
    <xdr:sp macro="" textlink="">
      <xdr:nvSpPr>
        <xdr:cNvPr id="65" name="ZoneTexte 64">
          <a:extLst>
            <a:ext uri="{FF2B5EF4-FFF2-40B4-BE49-F238E27FC236}">
              <a16:creationId xmlns:a16="http://schemas.microsoft.com/office/drawing/2014/main" id="{F556F5EA-6A91-4232-BD17-BFC2B26EFCAC}"/>
            </a:ext>
          </a:extLst>
        </xdr:cNvPr>
        <xdr:cNvSpPr txBox="1"/>
      </xdr:nvSpPr>
      <xdr:spPr>
        <a:xfrm>
          <a:off x="42672000" y="565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28</xdr:row>
      <xdr:rowOff>128587</xdr:rowOff>
    </xdr:from>
    <xdr:ext cx="65" cy="172227"/>
    <xdr:sp macro="" textlink="">
      <xdr:nvSpPr>
        <xdr:cNvPr id="66" name="ZoneTexte 65">
          <a:extLst>
            <a:ext uri="{FF2B5EF4-FFF2-40B4-BE49-F238E27FC236}">
              <a16:creationId xmlns:a16="http://schemas.microsoft.com/office/drawing/2014/main" id="{17A9C90A-B846-400B-BB03-AC87AE198D2A}"/>
            </a:ext>
          </a:extLst>
        </xdr:cNvPr>
        <xdr:cNvSpPr txBox="1"/>
      </xdr:nvSpPr>
      <xdr:spPr>
        <a:xfrm>
          <a:off x="4267200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28</xdr:row>
      <xdr:rowOff>128587</xdr:rowOff>
    </xdr:from>
    <xdr:ext cx="65" cy="172227"/>
    <xdr:sp macro="" textlink="">
      <xdr:nvSpPr>
        <xdr:cNvPr id="67" name="ZoneTexte 66">
          <a:extLst>
            <a:ext uri="{FF2B5EF4-FFF2-40B4-BE49-F238E27FC236}">
              <a16:creationId xmlns:a16="http://schemas.microsoft.com/office/drawing/2014/main" id="{07923290-AC84-418E-824B-AD92561EB8FF}"/>
            </a:ext>
          </a:extLst>
        </xdr:cNvPr>
        <xdr:cNvSpPr txBox="1"/>
      </xdr:nvSpPr>
      <xdr:spPr>
        <a:xfrm>
          <a:off x="4267200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28</xdr:row>
      <xdr:rowOff>128587</xdr:rowOff>
    </xdr:from>
    <xdr:ext cx="65" cy="172227"/>
    <xdr:sp macro="" textlink="">
      <xdr:nvSpPr>
        <xdr:cNvPr id="68" name="ZoneTexte 67">
          <a:extLst>
            <a:ext uri="{FF2B5EF4-FFF2-40B4-BE49-F238E27FC236}">
              <a16:creationId xmlns:a16="http://schemas.microsoft.com/office/drawing/2014/main" id="{951AB4D3-AE28-4855-8919-256603F8A1A6}"/>
            </a:ext>
          </a:extLst>
        </xdr:cNvPr>
        <xdr:cNvSpPr txBox="1"/>
      </xdr:nvSpPr>
      <xdr:spPr>
        <a:xfrm>
          <a:off x="4267200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28</xdr:row>
      <xdr:rowOff>128587</xdr:rowOff>
    </xdr:from>
    <xdr:ext cx="65" cy="172227"/>
    <xdr:sp macro="" textlink="">
      <xdr:nvSpPr>
        <xdr:cNvPr id="69" name="ZoneTexte 68">
          <a:extLst>
            <a:ext uri="{FF2B5EF4-FFF2-40B4-BE49-F238E27FC236}">
              <a16:creationId xmlns:a16="http://schemas.microsoft.com/office/drawing/2014/main" id="{0EE376A0-F0F7-4627-97D8-1D3668D2BA8E}"/>
            </a:ext>
          </a:extLst>
        </xdr:cNvPr>
        <xdr:cNvSpPr txBox="1"/>
      </xdr:nvSpPr>
      <xdr:spPr>
        <a:xfrm>
          <a:off x="4267200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31</xdr:row>
      <xdr:rowOff>128587</xdr:rowOff>
    </xdr:from>
    <xdr:ext cx="65" cy="172227"/>
    <xdr:sp macro="" textlink="">
      <xdr:nvSpPr>
        <xdr:cNvPr id="70" name="ZoneTexte 69">
          <a:extLst>
            <a:ext uri="{FF2B5EF4-FFF2-40B4-BE49-F238E27FC236}">
              <a16:creationId xmlns:a16="http://schemas.microsoft.com/office/drawing/2014/main" id="{488A6921-7197-4D69-99A5-B1032E32E2CA}"/>
            </a:ext>
          </a:extLst>
        </xdr:cNvPr>
        <xdr:cNvSpPr txBox="1"/>
      </xdr:nvSpPr>
      <xdr:spPr>
        <a:xfrm>
          <a:off x="42672000" y="6034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31</xdr:row>
      <xdr:rowOff>128587</xdr:rowOff>
    </xdr:from>
    <xdr:ext cx="65" cy="172227"/>
    <xdr:sp macro="" textlink="">
      <xdr:nvSpPr>
        <xdr:cNvPr id="71" name="ZoneTexte 70">
          <a:extLst>
            <a:ext uri="{FF2B5EF4-FFF2-40B4-BE49-F238E27FC236}">
              <a16:creationId xmlns:a16="http://schemas.microsoft.com/office/drawing/2014/main" id="{53637046-B956-4AED-92B7-F76044EB2831}"/>
            </a:ext>
          </a:extLst>
        </xdr:cNvPr>
        <xdr:cNvSpPr txBox="1"/>
      </xdr:nvSpPr>
      <xdr:spPr>
        <a:xfrm>
          <a:off x="42672000" y="6034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72" name="ZoneTexte 71">
          <a:extLst>
            <a:ext uri="{FF2B5EF4-FFF2-40B4-BE49-F238E27FC236}">
              <a16:creationId xmlns:a16="http://schemas.microsoft.com/office/drawing/2014/main" id="{D05F9ABD-0139-421B-A304-FE4FA6B8F23F}"/>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73" name="ZoneTexte 72">
          <a:extLst>
            <a:ext uri="{FF2B5EF4-FFF2-40B4-BE49-F238E27FC236}">
              <a16:creationId xmlns:a16="http://schemas.microsoft.com/office/drawing/2014/main" id="{E8FCBEB6-EB62-48DE-BDC2-F1AB03011A77}"/>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74" name="ZoneTexte 73">
          <a:extLst>
            <a:ext uri="{FF2B5EF4-FFF2-40B4-BE49-F238E27FC236}">
              <a16:creationId xmlns:a16="http://schemas.microsoft.com/office/drawing/2014/main" id="{80D925BC-2D77-496E-98C2-5D1A1C0E491F}"/>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75" name="ZoneTexte 74">
          <a:extLst>
            <a:ext uri="{FF2B5EF4-FFF2-40B4-BE49-F238E27FC236}">
              <a16:creationId xmlns:a16="http://schemas.microsoft.com/office/drawing/2014/main" id="{4A810501-84BB-4225-8FAC-E88E76B0AEF5}"/>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76" name="ZoneTexte 75">
          <a:extLst>
            <a:ext uri="{FF2B5EF4-FFF2-40B4-BE49-F238E27FC236}">
              <a16:creationId xmlns:a16="http://schemas.microsoft.com/office/drawing/2014/main" id="{E9673F59-370A-4299-A844-3F5E3027892B}"/>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77" name="ZoneTexte 76">
          <a:extLst>
            <a:ext uri="{FF2B5EF4-FFF2-40B4-BE49-F238E27FC236}">
              <a16:creationId xmlns:a16="http://schemas.microsoft.com/office/drawing/2014/main" id="{AE64841C-C014-4F7B-B5D2-8F96611B2382}"/>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28</xdr:row>
      <xdr:rowOff>128587</xdr:rowOff>
    </xdr:from>
    <xdr:ext cx="65" cy="172227"/>
    <xdr:sp macro="" textlink="">
      <xdr:nvSpPr>
        <xdr:cNvPr id="78" name="ZoneTexte 77">
          <a:extLst>
            <a:ext uri="{FF2B5EF4-FFF2-40B4-BE49-F238E27FC236}">
              <a16:creationId xmlns:a16="http://schemas.microsoft.com/office/drawing/2014/main" id="{11CC6AD1-4A4C-464E-9767-C5F52147BE52}"/>
            </a:ext>
          </a:extLst>
        </xdr:cNvPr>
        <xdr:cNvSpPr txBox="1"/>
      </xdr:nvSpPr>
      <xdr:spPr>
        <a:xfrm>
          <a:off x="4267200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28</xdr:row>
      <xdr:rowOff>128587</xdr:rowOff>
    </xdr:from>
    <xdr:ext cx="65" cy="172227"/>
    <xdr:sp macro="" textlink="">
      <xdr:nvSpPr>
        <xdr:cNvPr id="79" name="ZoneTexte 78">
          <a:extLst>
            <a:ext uri="{FF2B5EF4-FFF2-40B4-BE49-F238E27FC236}">
              <a16:creationId xmlns:a16="http://schemas.microsoft.com/office/drawing/2014/main" id="{F0BC4327-0B01-4938-830A-E6C4775B7572}"/>
            </a:ext>
          </a:extLst>
        </xdr:cNvPr>
        <xdr:cNvSpPr txBox="1"/>
      </xdr:nvSpPr>
      <xdr:spPr>
        <a:xfrm>
          <a:off x="4267200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28</xdr:row>
      <xdr:rowOff>128587</xdr:rowOff>
    </xdr:from>
    <xdr:ext cx="65" cy="172227"/>
    <xdr:sp macro="" textlink="">
      <xdr:nvSpPr>
        <xdr:cNvPr id="80" name="ZoneTexte 79">
          <a:extLst>
            <a:ext uri="{FF2B5EF4-FFF2-40B4-BE49-F238E27FC236}">
              <a16:creationId xmlns:a16="http://schemas.microsoft.com/office/drawing/2014/main" id="{ADD6E04F-20E6-4036-B2BB-277C1A2C6377}"/>
            </a:ext>
          </a:extLst>
        </xdr:cNvPr>
        <xdr:cNvSpPr txBox="1"/>
      </xdr:nvSpPr>
      <xdr:spPr>
        <a:xfrm>
          <a:off x="4267200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28</xdr:row>
      <xdr:rowOff>128587</xdr:rowOff>
    </xdr:from>
    <xdr:ext cx="65" cy="172227"/>
    <xdr:sp macro="" textlink="">
      <xdr:nvSpPr>
        <xdr:cNvPr id="81" name="ZoneTexte 80">
          <a:extLst>
            <a:ext uri="{FF2B5EF4-FFF2-40B4-BE49-F238E27FC236}">
              <a16:creationId xmlns:a16="http://schemas.microsoft.com/office/drawing/2014/main" id="{C5F66EFA-5E93-4BDE-B558-30D347ECEF2B}"/>
            </a:ext>
          </a:extLst>
        </xdr:cNvPr>
        <xdr:cNvSpPr txBox="1"/>
      </xdr:nvSpPr>
      <xdr:spPr>
        <a:xfrm>
          <a:off x="4267200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31</xdr:row>
      <xdr:rowOff>128587</xdr:rowOff>
    </xdr:from>
    <xdr:ext cx="65" cy="172227"/>
    <xdr:sp macro="" textlink="">
      <xdr:nvSpPr>
        <xdr:cNvPr id="82" name="ZoneTexte 81">
          <a:extLst>
            <a:ext uri="{FF2B5EF4-FFF2-40B4-BE49-F238E27FC236}">
              <a16:creationId xmlns:a16="http://schemas.microsoft.com/office/drawing/2014/main" id="{DF549795-5A6B-46AA-9235-8C7FFB42F54B}"/>
            </a:ext>
          </a:extLst>
        </xdr:cNvPr>
        <xdr:cNvSpPr txBox="1"/>
      </xdr:nvSpPr>
      <xdr:spPr>
        <a:xfrm>
          <a:off x="42672000" y="6034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31</xdr:row>
      <xdr:rowOff>128587</xdr:rowOff>
    </xdr:from>
    <xdr:ext cx="65" cy="172227"/>
    <xdr:sp macro="" textlink="">
      <xdr:nvSpPr>
        <xdr:cNvPr id="83" name="ZoneTexte 82">
          <a:extLst>
            <a:ext uri="{FF2B5EF4-FFF2-40B4-BE49-F238E27FC236}">
              <a16:creationId xmlns:a16="http://schemas.microsoft.com/office/drawing/2014/main" id="{6FDCC2F8-D09E-4108-A557-E75F12986F92}"/>
            </a:ext>
          </a:extLst>
        </xdr:cNvPr>
        <xdr:cNvSpPr txBox="1"/>
      </xdr:nvSpPr>
      <xdr:spPr>
        <a:xfrm>
          <a:off x="42672000" y="6034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84" name="ZoneTexte 83">
          <a:extLst>
            <a:ext uri="{FF2B5EF4-FFF2-40B4-BE49-F238E27FC236}">
              <a16:creationId xmlns:a16="http://schemas.microsoft.com/office/drawing/2014/main" id="{073759F8-8F5E-4865-A617-F7C33EA8DB89}"/>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85" name="ZoneTexte 84">
          <a:extLst>
            <a:ext uri="{FF2B5EF4-FFF2-40B4-BE49-F238E27FC236}">
              <a16:creationId xmlns:a16="http://schemas.microsoft.com/office/drawing/2014/main" id="{550A2BBC-A933-4659-A163-63A8ADE297FC}"/>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86" name="ZoneTexte 85">
          <a:extLst>
            <a:ext uri="{FF2B5EF4-FFF2-40B4-BE49-F238E27FC236}">
              <a16:creationId xmlns:a16="http://schemas.microsoft.com/office/drawing/2014/main" id="{3264708E-0F3F-4A6E-8EDD-469E2CCC2FC7}"/>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87" name="ZoneTexte 86">
          <a:extLst>
            <a:ext uri="{FF2B5EF4-FFF2-40B4-BE49-F238E27FC236}">
              <a16:creationId xmlns:a16="http://schemas.microsoft.com/office/drawing/2014/main" id="{792A7A80-2353-4F1F-8145-56B88AF9639C}"/>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88" name="ZoneTexte 87">
          <a:extLst>
            <a:ext uri="{FF2B5EF4-FFF2-40B4-BE49-F238E27FC236}">
              <a16:creationId xmlns:a16="http://schemas.microsoft.com/office/drawing/2014/main" id="{1D17F4F9-F0C5-470D-8E79-F2F06F62289B}"/>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89" name="ZoneTexte 88">
          <a:extLst>
            <a:ext uri="{FF2B5EF4-FFF2-40B4-BE49-F238E27FC236}">
              <a16:creationId xmlns:a16="http://schemas.microsoft.com/office/drawing/2014/main" id="{F260BC0F-0A70-431B-8C28-CCCB1A2E099A}"/>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28</xdr:row>
      <xdr:rowOff>128587</xdr:rowOff>
    </xdr:from>
    <xdr:ext cx="65" cy="172227"/>
    <xdr:sp macro="" textlink="">
      <xdr:nvSpPr>
        <xdr:cNvPr id="90" name="ZoneTexte 89">
          <a:extLst>
            <a:ext uri="{FF2B5EF4-FFF2-40B4-BE49-F238E27FC236}">
              <a16:creationId xmlns:a16="http://schemas.microsoft.com/office/drawing/2014/main" id="{060F0FD1-8CBF-4B99-AD34-4DA1BC5DDDF8}"/>
            </a:ext>
          </a:extLst>
        </xdr:cNvPr>
        <xdr:cNvSpPr txBox="1"/>
      </xdr:nvSpPr>
      <xdr:spPr>
        <a:xfrm>
          <a:off x="4267200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28</xdr:row>
      <xdr:rowOff>128587</xdr:rowOff>
    </xdr:from>
    <xdr:ext cx="65" cy="172227"/>
    <xdr:sp macro="" textlink="">
      <xdr:nvSpPr>
        <xdr:cNvPr id="91" name="ZoneTexte 90">
          <a:extLst>
            <a:ext uri="{FF2B5EF4-FFF2-40B4-BE49-F238E27FC236}">
              <a16:creationId xmlns:a16="http://schemas.microsoft.com/office/drawing/2014/main" id="{9318A6B7-FD89-402E-9ECC-1BAD68B4A7AB}"/>
            </a:ext>
          </a:extLst>
        </xdr:cNvPr>
        <xdr:cNvSpPr txBox="1"/>
      </xdr:nvSpPr>
      <xdr:spPr>
        <a:xfrm>
          <a:off x="4267200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28</xdr:row>
      <xdr:rowOff>128587</xdr:rowOff>
    </xdr:from>
    <xdr:ext cx="65" cy="172227"/>
    <xdr:sp macro="" textlink="">
      <xdr:nvSpPr>
        <xdr:cNvPr id="92" name="ZoneTexte 91">
          <a:extLst>
            <a:ext uri="{FF2B5EF4-FFF2-40B4-BE49-F238E27FC236}">
              <a16:creationId xmlns:a16="http://schemas.microsoft.com/office/drawing/2014/main" id="{C5E0F74A-8632-47AD-B178-0D565404D162}"/>
            </a:ext>
          </a:extLst>
        </xdr:cNvPr>
        <xdr:cNvSpPr txBox="1"/>
      </xdr:nvSpPr>
      <xdr:spPr>
        <a:xfrm>
          <a:off x="4267200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28</xdr:row>
      <xdr:rowOff>128587</xdr:rowOff>
    </xdr:from>
    <xdr:ext cx="65" cy="172227"/>
    <xdr:sp macro="" textlink="">
      <xdr:nvSpPr>
        <xdr:cNvPr id="93" name="ZoneTexte 92">
          <a:extLst>
            <a:ext uri="{FF2B5EF4-FFF2-40B4-BE49-F238E27FC236}">
              <a16:creationId xmlns:a16="http://schemas.microsoft.com/office/drawing/2014/main" id="{7698859C-2B49-44EE-A2F6-0AF66F286CC1}"/>
            </a:ext>
          </a:extLst>
        </xdr:cNvPr>
        <xdr:cNvSpPr txBox="1"/>
      </xdr:nvSpPr>
      <xdr:spPr>
        <a:xfrm>
          <a:off x="4267200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28</xdr:row>
      <xdr:rowOff>128587</xdr:rowOff>
    </xdr:from>
    <xdr:ext cx="65" cy="172227"/>
    <xdr:sp macro="" textlink="">
      <xdr:nvSpPr>
        <xdr:cNvPr id="94" name="ZoneTexte 93">
          <a:extLst>
            <a:ext uri="{FF2B5EF4-FFF2-40B4-BE49-F238E27FC236}">
              <a16:creationId xmlns:a16="http://schemas.microsoft.com/office/drawing/2014/main" id="{0FF97318-500D-41BE-B626-C9B40C23B11D}"/>
            </a:ext>
          </a:extLst>
        </xdr:cNvPr>
        <xdr:cNvSpPr txBox="1"/>
      </xdr:nvSpPr>
      <xdr:spPr>
        <a:xfrm>
          <a:off x="4267200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28</xdr:row>
      <xdr:rowOff>128587</xdr:rowOff>
    </xdr:from>
    <xdr:ext cx="65" cy="172227"/>
    <xdr:sp macro="" textlink="">
      <xdr:nvSpPr>
        <xdr:cNvPr id="95" name="ZoneTexte 94">
          <a:extLst>
            <a:ext uri="{FF2B5EF4-FFF2-40B4-BE49-F238E27FC236}">
              <a16:creationId xmlns:a16="http://schemas.microsoft.com/office/drawing/2014/main" id="{E196FFF1-73BB-4576-A983-88404C68407D}"/>
            </a:ext>
          </a:extLst>
        </xdr:cNvPr>
        <xdr:cNvSpPr txBox="1"/>
      </xdr:nvSpPr>
      <xdr:spPr>
        <a:xfrm>
          <a:off x="4267200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28</xdr:row>
      <xdr:rowOff>128587</xdr:rowOff>
    </xdr:from>
    <xdr:ext cx="65" cy="172227"/>
    <xdr:sp macro="" textlink="">
      <xdr:nvSpPr>
        <xdr:cNvPr id="96" name="ZoneTexte 95">
          <a:extLst>
            <a:ext uri="{FF2B5EF4-FFF2-40B4-BE49-F238E27FC236}">
              <a16:creationId xmlns:a16="http://schemas.microsoft.com/office/drawing/2014/main" id="{7E72ED81-4E5C-422C-A195-CC96EE0F1E89}"/>
            </a:ext>
          </a:extLst>
        </xdr:cNvPr>
        <xdr:cNvSpPr txBox="1"/>
      </xdr:nvSpPr>
      <xdr:spPr>
        <a:xfrm>
          <a:off x="4267200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28</xdr:row>
      <xdr:rowOff>128587</xdr:rowOff>
    </xdr:from>
    <xdr:ext cx="65" cy="172227"/>
    <xdr:sp macro="" textlink="">
      <xdr:nvSpPr>
        <xdr:cNvPr id="97" name="ZoneTexte 96">
          <a:extLst>
            <a:ext uri="{FF2B5EF4-FFF2-40B4-BE49-F238E27FC236}">
              <a16:creationId xmlns:a16="http://schemas.microsoft.com/office/drawing/2014/main" id="{AEC5A054-5DEA-4044-84DC-478068D52B4D}"/>
            </a:ext>
          </a:extLst>
        </xdr:cNvPr>
        <xdr:cNvSpPr txBox="1"/>
      </xdr:nvSpPr>
      <xdr:spPr>
        <a:xfrm>
          <a:off x="4267200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31</xdr:row>
      <xdr:rowOff>128587</xdr:rowOff>
    </xdr:from>
    <xdr:ext cx="65" cy="172227"/>
    <xdr:sp macro="" textlink="">
      <xdr:nvSpPr>
        <xdr:cNvPr id="98" name="ZoneTexte 97">
          <a:extLst>
            <a:ext uri="{FF2B5EF4-FFF2-40B4-BE49-F238E27FC236}">
              <a16:creationId xmlns:a16="http://schemas.microsoft.com/office/drawing/2014/main" id="{5B5225A3-093F-4E35-94FC-9E42DC107F50}"/>
            </a:ext>
          </a:extLst>
        </xdr:cNvPr>
        <xdr:cNvSpPr txBox="1"/>
      </xdr:nvSpPr>
      <xdr:spPr>
        <a:xfrm>
          <a:off x="42672000" y="6034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31</xdr:row>
      <xdr:rowOff>128587</xdr:rowOff>
    </xdr:from>
    <xdr:ext cx="65" cy="172227"/>
    <xdr:sp macro="" textlink="">
      <xdr:nvSpPr>
        <xdr:cNvPr id="99" name="ZoneTexte 98">
          <a:extLst>
            <a:ext uri="{FF2B5EF4-FFF2-40B4-BE49-F238E27FC236}">
              <a16:creationId xmlns:a16="http://schemas.microsoft.com/office/drawing/2014/main" id="{961162DD-97B8-4604-880E-D43444314550}"/>
            </a:ext>
          </a:extLst>
        </xdr:cNvPr>
        <xdr:cNvSpPr txBox="1"/>
      </xdr:nvSpPr>
      <xdr:spPr>
        <a:xfrm>
          <a:off x="42672000" y="6034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31</xdr:row>
      <xdr:rowOff>128587</xdr:rowOff>
    </xdr:from>
    <xdr:ext cx="65" cy="172227"/>
    <xdr:sp macro="" textlink="">
      <xdr:nvSpPr>
        <xdr:cNvPr id="100" name="ZoneTexte 99">
          <a:extLst>
            <a:ext uri="{FF2B5EF4-FFF2-40B4-BE49-F238E27FC236}">
              <a16:creationId xmlns:a16="http://schemas.microsoft.com/office/drawing/2014/main" id="{3FB7315B-7653-4F57-9B06-450E19A8A01A}"/>
            </a:ext>
          </a:extLst>
        </xdr:cNvPr>
        <xdr:cNvSpPr txBox="1"/>
      </xdr:nvSpPr>
      <xdr:spPr>
        <a:xfrm>
          <a:off x="42672000" y="6034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31</xdr:row>
      <xdr:rowOff>128587</xdr:rowOff>
    </xdr:from>
    <xdr:ext cx="65" cy="172227"/>
    <xdr:sp macro="" textlink="">
      <xdr:nvSpPr>
        <xdr:cNvPr id="101" name="ZoneTexte 100">
          <a:extLst>
            <a:ext uri="{FF2B5EF4-FFF2-40B4-BE49-F238E27FC236}">
              <a16:creationId xmlns:a16="http://schemas.microsoft.com/office/drawing/2014/main" id="{605E0492-55AC-4062-B5BE-642A69CE3BD5}"/>
            </a:ext>
          </a:extLst>
        </xdr:cNvPr>
        <xdr:cNvSpPr txBox="1"/>
      </xdr:nvSpPr>
      <xdr:spPr>
        <a:xfrm>
          <a:off x="42672000" y="6034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102" name="ZoneTexte 101">
          <a:extLst>
            <a:ext uri="{FF2B5EF4-FFF2-40B4-BE49-F238E27FC236}">
              <a16:creationId xmlns:a16="http://schemas.microsoft.com/office/drawing/2014/main" id="{F99E36AC-2403-4F1D-8CE1-37017AD7931B}"/>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103" name="ZoneTexte 102">
          <a:extLst>
            <a:ext uri="{FF2B5EF4-FFF2-40B4-BE49-F238E27FC236}">
              <a16:creationId xmlns:a16="http://schemas.microsoft.com/office/drawing/2014/main" id="{240E8BDE-7546-4CBA-8F4B-42FA08A2E3C2}"/>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104" name="ZoneTexte 103">
          <a:extLst>
            <a:ext uri="{FF2B5EF4-FFF2-40B4-BE49-F238E27FC236}">
              <a16:creationId xmlns:a16="http://schemas.microsoft.com/office/drawing/2014/main" id="{9DBFF93E-72B9-47B7-8691-FBC7B4E114A1}"/>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63</xdr:col>
      <xdr:colOff>0</xdr:colOff>
      <xdr:row>27</xdr:row>
      <xdr:rowOff>128587</xdr:rowOff>
    </xdr:from>
    <xdr:ext cx="65" cy="172227"/>
    <xdr:sp macro="" textlink="">
      <xdr:nvSpPr>
        <xdr:cNvPr id="105" name="ZoneTexte 104">
          <a:extLst>
            <a:ext uri="{FF2B5EF4-FFF2-40B4-BE49-F238E27FC236}">
              <a16:creationId xmlns:a16="http://schemas.microsoft.com/office/drawing/2014/main" id="{AF27FB13-C0A1-4CE2-A6BB-CD783264843A}"/>
            </a:ext>
          </a:extLst>
        </xdr:cNvPr>
        <xdr:cNvSpPr txBox="1"/>
      </xdr:nvSpPr>
      <xdr:spPr>
        <a:xfrm>
          <a:off x="48006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106" name="ZoneTexte 105">
          <a:extLst>
            <a:ext uri="{FF2B5EF4-FFF2-40B4-BE49-F238E27FC236}">
              <a16:creationId xmlns:a16="http://schemas.microsoft.com/office/drawing/2014/main" id="{D1673AEB-3E69-48D2-B404-3ECC4799E095}"/>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107" name="ZoneTexte 106">
          <a:extLst>
            <a:ext uri="{FF2B5EF4-FFF2-40B4-BE49-F238E27FC236}">
              <a16:creationId xmlns:a16="http://schemas.microsoft.com/office/drawing/2014/main" id="{91309366-5733-4E48-B5F1-86D1D2119ECF}"/>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108" name="ZoneTexte 107">
          <a:extLst>
            <a:ext uri="{FF2B5EF4-FFF2-40B4-BE49-F238E27FC236}">
              <a16:creationId xmlns:a16="http://schemas.microsoft.com/office/drawing/2014/main" id="{E1F03B81-E2A4-4DB4-B0B1-E744F6B43A3B}"/>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109" name="ZoneTexte 108">
          <a:extLst>
            <a:ext uri="{FF2B5EF4-FFF2-40B4-BE49-F238E27FC236}">
              <a16:creationId xmlns:a16="http://schemas.microsoft.com/office/drawing/2014/main" id="{2C6FF8BD-2815-44EC-AA4E-D76124F92E2D}"/>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110" name="ZoneTexte 109">
          <a:extLst>
            <a:ext uri="{FF2B5EF4-FFF2-40B4-BE49-F238E27FC236}">
              <a16:creationId xmlns:a16="http://schemas.microsoft.com/office/drawing/2014/main" id="{39C08D73-4822-4D22-95BA-FA104D3EAA39}"/>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111" name="ZoneTexte 110">
          <a:extLst>
            <a:ext uri="{FF2B5EF4-FFF2-40B4-BE49-F238E27FC236}">
              <a16:creationId xmlns:a16="http://schemas.microsoft.com/office/drawing/2014/main" id="{31150479-B05C-4783-84FF-7DF38D5BC961}"/>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112" name="ZoneTexte 111">
          <a:extLst>
            <a:ext uri="{FF2B5EF4-FFF2-40B4-BE49-F238E27FC236}">
              <a16:creationId xmlns:a16="http://schemas.microsoft.com/office/drawing/2014/main" id="{0CC3F2F7-57A6-4538-8E21-148F5D2CCF56}"/>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113" name="ZoneTexte 112">
          <a:extLst>
            <a:ext uri="{FF2B5EF4-FFF2-40B4-BE49-F238E27FC236}">
              <a16:creationId xmlns:a16="http://schemas.microsoft.com/office/drawing/2014/main" id="{1E0D91C9-A2A6-4FDB-B7EF-3ADA0149CB67}"/>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114" name="ZoneTexte 113">
          <a:extLst>
            <a:ext uri="{FF2B5EF4-FFF2-40B4-BE49-F238E27FC236}">
              <a16:creationId xmlns:a16="http://schemas.microsoft.com/office/drawing/2014/main" id="{7D5150DA-2217-4428-867F-086663571204}"/>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115" name="ZoneTexte 114">
          <a:extLst>
            <a:ext uri="{FF2B5EF4-FFF2-40B4-BE49-F238E27FC236}">
              <a16:creationId xmlns:a16="http://schemas.microsoft.com/office/drawing/2014/main" id="{C1595795-CACB-442E-A418-00FDDCCAB63C}"/>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116" name="ZoneTexte 115">
          <a:extLst>
            <a:ext uri="{FF2B5EF4-FFF2-40B4-BE49-F238E27FC236}">
              <a16:creationId xmlns:a16="http://schemas.microsoft.com/office/drawing/2014/main" id="{46B73BAD-3D37-44AF-B26D-736812CDA9FB}"/>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117" name="ZoneTexte 116">
          <a:extLst>
            <a:ext uri="{FF2B5EF4-FFF2-40B4-BE49-F238E27FC236}">
              <a16:creationId xmlns:a16="http://schemas.microsoft.com/office/drawing/2014/main" id="{2E16EA19-794A-479F-9559-88C3EE7E764D}"/>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118" name="ZoneTexte 117">
          <a:extLst>
            <a:ext uri="{FF2B5EF4-FFF2-40B4-BE49-F238E27FC236}">
              <a16:creationId xmlns:a16="http://schemas.microsoft.com/office/drawing/2014/main" id="{528BF67A-DC13-4FA2-91C6-4E223E3E427F}"/>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119" name="ZoneTexte 118">
          <a:extLst>
            <a:ext uri="{FF2B5EF4-FFF2-40B4-BE49-F238E27FC236}">
              <a16:creationId xmlns:a16="http://schemas.microsoft.com/office/drawing/2014/main" id="{1FCFF7FD-32CB-456D-8866-55DB056B738C}"/>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120" name="ZoneTexte 119">
          <a:extLst>
            <a:ext uri="{FF2B5EF4-FFF2-40B4-BE49-F238E27FC236}">
              <a16:creationId xmlns:a16="http://schemas.microsoft.com/office/drawing/2014/main" id="{D37E0DCF-7A4B-4F00-816D-4B0B00C5B923}"/>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121" name="ZoneTexte 120">
          <a:extLst>
            <a:ext uri="{FF2B5EF4-FFF2-40B4-BE49-F238E27FC236}">
              <a16:creationId xmlns:a16="http://schemas.microsoft.com/office/drawing/2014/main" id="{68B7830F-BE47-4EC3-A40F-23B6E7AD94AC}"/>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33</xdr:row>
      <xdr:rowOff>128587</xdr:rowOff>
    </xdr:from>
    <xdr:ext cx="65" cy="172227"/>
    <xdr:sp macro="" textlink="">
      <xdr:nvSpPr>
        <xdr:cNvPr id="122" name="ZoneTexte 121">
          <a:extLst>
            <a:ext uri="{FF2B5EF4-FFF2-40B4-BE49-F238E27FC236}">
              <a16:creationId xmlns:a16="http://schemas.microsoft.com/office/drawing/2014/main" id="{2B7BCDEF-7071-4ED4-961F-BDDF996A9F24}"/>
            </a:ext>
          </a:extLst>
        </xdr:cNvPr>
        <xdr:cNvSpPr txBox="1"/>
      </xdr:nvSpPr>
      <xdr:spPr>
        <a:xfrm>
          <a:off x="42672000" y="6415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33</xdr:row>
      <xdr:rowOff>128587</xdr:rowOff>
    </xdr:from>
    <xdr:ext cx="65" cy="172227"/>
    <xdr:sp macro="" textlink="">
      <xdr:nvSpPr>
        <xdr:cNvPr id="123" name="ZoneTexte 122">
          <a:extLst>
            <a:ext uri="{FF2B5EF4-FFF2-40B4-BE49-F238E27FC236}">
              <a16:creationId xmlns:a16="http://schemas.microsoft.com/office/drawing/2014/main" id="{4E56EBE2-8423-4BAD-9AD0-A980F44D2039}"/>
            </a:ext>
          </a:extLst>
        </xdr:cNvPr>
        <xdr:cNvSpPr txBox="1"/>
      </xdr:nvSpPr>
      <xdr:spPr>
        <a:xfrm>
          <a:off x="42672000" y="6415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33</xdr:row>
      <xdr:rowOff>128587</xdr:rowOff>
    </xdr:from>
    <xdr:ext cx="65" cy="172227"/>
    <xdr:sp macro="" textlink="">
      <xdr:nvSpPr>
        <xdr:cNvPr id="124" name="ZoneTexte 123">
          <a:extLst>
            <a:ext uri="{FF2B5EF4-FFF2-40B4-BE49-F238E27FC236}">
              <a16:creationId xmlns:a16="http://schemas.microsoft.com/office/drawing/2014/main" id="{3F9C3429-49AA-4F55-B340-9FF19A841D3B}"/>
            </a:ext>
          </a:extLst>
        </xdr:cNvPr>
        <xdr:cNvSpPr txBox="1"/>
      </xdr:nvSpPr>
      <xdr:spPr>
        <a:xfrm>
          <a:off x="42672000" y="6415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33</xdr:row>
      <xdr:rowOff>128587</xdr:rowOff>
    </xdr:from>
    <xdr:ext cx="65" cy="172227"/>
    <xdr:sp macro="" textlink="">
      <xdr:nvSpPr>
        <xdr:cNvPr id="125" name="ZoneTexte 124">
          <a:extLst>
            <a:ext uri="{FF2B5EF4-FFF2-40B4-BE49-F238E27FC236}">
              <a16:creationId xmlns:a16="http://schemas.microsoft.com/office/drawing/2014/main" id="{42F93DF2-4003-4D55-A580-0E8CDFE8DDD2}"/>
            </a:ext>
          </a:extLst>
        </xdr:cNvPr>
        <xdr:cNvSpPr txBox="1"/>
      </xdr:nvSpPr>
      <xdr:spPr>
        <a:xfrm>
          <a:off x="42672000" y="6415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29</xdr:row>
      <xdr:rowOff>128587</xdr:rowOff>
    </xdr:from>
    <xdr:ext cx="65" cy="172227"/>
    <xdr:sp macro="" textlink="">
      <xdr:nvSpPr>
        <xdr:cNvPr id="126" name="ZoneTexte 125">
          <a:extLst>
            <a:ext uri="{FF2B5EF4-FFF2-40B4-BE49-F238E27FC236}">
              <a16:creationId xmlns:a16="http://schemas.microsoft.com/office/drawing/2014/main" id="{4E74B440-9AEC-4A50-8020-24F68EF1AAA7}"/>
            </a:ext>
          </a:extLst>
        </xdr:cNvPr>
        <xdr:cNvSpPr txBox="1"/>
      </xdr:nvSpPr>
      <xdr:spPr>
        <a:xfrm>
          <a:off x="42672000" y="565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29</xdr:row>
      <xdr:rowOff>128587</xdr:rowOff>
    </xdr:from>
    <xdr:ext cx="65" cy="172227"/>
    <xdr:sp macro="" textlink="">
      <xdr:nvSpPr>
        <xdr:cNvPr id="127" name="ZoneTexte 126">
          <a:extLst>
            <a:ext uri="{FF2B5EF4-FFF2-40B4-BE49-F238E27FC236}">
              <a16:creationId xmlns:a16="http://schemas.microsoft.com/office/drawing/2014/main" id="{8972F2B3-A319-43A5-B753-2AFF0E56182A}"/>
            </a:ext>
          </a:extLst>
        </xdr:cNvPr>
        <xdr:cNvSpPr txBox="1"/>
      </xdr:nvSpPr>
      <xdr:spPr>
        <a:xfrm>
          <a:off x="42672000" y="565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29</xdr:row>
      <xdr:rowOff>128587</xdr:rowOff>
    </xdr:from>
    <xdr:ext cx="65" cy="172227"/>
    <xdr:sp macro="" textlink="">
      <xdr:nvSpPr>
        <xdr:cNvPr id="128" name="ZoneTexte 127">
          <a:extLst>
            <a:ext uri="{FF2B5EF4-FFF2-40B4-BE49-F238E27FC236}">
              <a16:creationId xmlns:a16="http://schemas.microsoft.com/office/drawing/2014/main" id="{B0BA50FE-89C0-464B-9E01-B34A368D7753}"/>
            </a:ext>
          </a:extLst>
        </xdr:cNvPr>
        <xdr:cNvSpPr txBox="1"/>
      </xdr:nvSpPr>
      <xdr:spPr>
        <a:xfrm>
          <a:off x="42672000" y="565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29</xdr:row>
      <xdr:rowOff>128587</xdr:rowOff>
    </xdr:from>
    <xdr:ext cx="65" cy="172227"/>
    <xdr:sp macro="" textlink="">
      <xdr:nvSpPr>
        <xdr:cNvPr id="129" name="ZoneTexte 128">
          <a:extLst>
            <a:ext uri="{FF2B5EF4-FFF2-40B4-BE49-F238E27FC236}">
              <a16:creationId xmlns:a16="http://schemas.microsoft.com/office/drawing/2014/main" id="{33ABC5F8-9E95-45BF-98B6-8CBF90181F35}"/>
            </a:ext>
          </a:extLst>
        </xdr:cNvPr>
        <xdr:cNvSpPr txBox="1"/>
      </xdr:nvSpPr>
      <xdr:spPr>
        <a:xfrm>
          <a:off x="42672000" y="565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29</xdr:row>
      <xdr:rowOff>128587</xdr:rowOff>
    </xdr:from>
    <xdr:ext cx="65" cy="172227"/>
    <xdr:sp macro="" textlink="">
      <xdr:nvSpPr>
        <xdr:cNvPr id="130" name="ZoneTexte 129">
          <a:extLst>
            <a:ext uri="{FF2B5EF4-FFF2-40B4-BE49-F238E27FC236}">
              <a16:creationId xmlns:a16="http://schemas.microsoft.com/office/drawing/2014/main" id="{EAF0FA6B-54B4-4FAF-9A2C-7D71A2553745}"/>
            </a:ext>
          </a:extLst>
        </xdr:cNvPr>
        <xdr:cNvSpPr txBox="1"/>
      </xdr:nvSpPr>
      <xdr:spPr>
        <a:xfrm>
          <a:off x="42672000" y="565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29</xdr:row>
      <xdr:rowOff>128587</xdr:rowOff>
    </xdr:from>
    <xdr:ext cx="65" cy="172227"/>
    <xdr:sp macro="" textlink="">
      <xdr:nvSpPr>
        <xdr:cNvPr id="131" name="ZoneTexte 130">
          <a:extLst>
            <a:ext uri="{FF2B5EF4-FFF2-40B4-BE49-F238E27FC236}">
              <a16:creationId xmlns:a16="http://schemas.microsoft.com/office/drawing/2014/main" id="{A5661D85-3E3C-4CEF-945D-F7A67B9AC09E}"/>
            </a:ext>
          </a:extLst>
        </xdr:cNvPr>
        <xdr:cNvSpPr txBox="1"/>
      </xdr:nvSpPr>
      <xdr:spPr>
        <a:xfrm>
          <a:off x="42672000" y="565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29</xdr:row>
      <xdr:rowOff>128587</xdr:rowOff>
    </xdr:from>
    <xdr:ext cx="65" cy="172227"/>
    <xdr:sp macro="" textlink="">
      <xdr:nvSpPr>
        <xdr:cNvPr id="132" name="ZoneTexte 131">
          <a:extLst>
            <a:ext uri="{FF2B5EF4-FFF2-40B4-BE49-F238E27FC236}">
              <a16:creationId xmlns:a16="http://schemas.microsoft.com/office/drawing/2014/main" id="{DC3C135E-7A30-42F6-A658-2F31EC4AD580}"/>
            </a:ext>
          </a:extLst>
        </xdr:cNvPr>
        <xdr:cNvSpPr txBox="1"/>
      </xdr:nvSpPr>
      <xdr:spPr>
        <a:xfrm>
          <a:off x="42672000" y="565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29</xdr:row>
      <xdr:rowOff>128587</xdr:rowOff>
    </xdr:from>
    <xdr:ext cx="65" cy="172227"/>
    <xdr:sp macro="" textlink="">
      <xdr:nvSpPr>
        <xdr:cNvPr id="133" name="ZoneTexte 132">
          <a:extLst>
            <a:ext uri="{FF2B5EF4-FFF2-40B4-BE49-F238E27FC236}">
              <a16:creationId xmlns:a16="http://schemas.microsoft.com/office/drawing/2014/main" id="{1A675338-8B2B-49B9-A3C7-CE1B29DAA623}"/>
            </a:ext>
          </a:extLst>
        </xdr:cNvPr>
        <xdr:cNvSpPr txBox="1"/>
      </xdr:nvSpPr>
      <xdr:spPr>
        <a:xfrm>
          <a:off x="42672000" y="565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32</xdr:row>
      <xdr:rowOff>128587</xdr:rowOff>
    </xdr:from>
    <xdr:ext cx="65" cy="172227"/>
    <xdr:sp macro="" textlink="">
      <xdr:nvSpPr>
        <xdr:cNvPr id="134" name="ZoneTexte 133">
          <a:extLst>
            <a:ext uri="{FF2B5EF4-FFF2-40B4-BE49-F238E27FC236}">
              <a16:creationId xmlns:a16="http://schemas.microsoft.com/office/drawing/2014/main" id="{D4C9046C-918D-402A-A4AC-041FBBAE94C7}"/>
            </a:ext>
          </a:extLst>
        </xdr:cNvPr>
        <xdr:cNvSpPr txBox="1"/>
      </xdr:nvSpPr>
      <xdr:spPr>
        <a:xfrm>
          <a:off x="42672000" y="6224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32</xdr:row>
      <xdr:rowOff>128587</xdr:rowOff>
    </xdr:from>
    <xdr:ext cx="65" cy="172227"/>
    <xdr:sp macro="" textlink="">
      <xdr:nvSpPr>
        <xdr:cNvPr id="135" name="ZoneTexte 134">
          <a:extLst>
            <a:ext uri="{FF2B5EF4-FFF2-40B4-BE49-F238E27FC236}">
              <a16:creationId xmlns:a16="http://schemas.microsoft.com/office/drawing/2014/main" id="{E1CE0A8A-D1DD-477C-91A6-2F8704513E40}"/>
            </a:ext>
          </a:extLst>
        </xdr:cNvPr>
        <xdr:cNvSpPr txBox="1"/>
      </xdr:nvSpPr>
      <xdr:spPr>
        <a:xfrm>
          <a:off x="42672000" y="6224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32</xdr:row>
      <xdr:rowOff>128587</xdr:rowOff>
    </xdr:from>
    <xdr:ext cx="65" cy="172227"/>
    <xdr:sp macro="" textlink="">
      <xdr:nvSpPr>
        <xdr:cNvPr id="136" name="ZoneTexte 135">
          <a:extLst>
            <a:ext uri="{FF2B5EF4-FFF2-40B4-BE49-F238E27FC236}">
              <a16:creationId xmlns:a16="http://schemas.microsoft.com/office/drawing/2014/main" id="{BB0219E8-C9E0-44FD-93AE-84E2717399CE}"/>
            </a:ext>
          </a:extLst>
        </xdr:cNvPr>
        <xdr:cNvSpPr txBox="1"/>
      </xdr:nvSpPr>
      <xdr:spPr>
        <a:xfrm>
          <a:off x="42672000" y="6224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32</xdr:row>
      <xdr:rowOff>128587</xdr:rowOff>
    </xdr:from>
    <xdr:ext cx="65" cy="172227"/>
    <xdr:sp macro="" textlink="">
      <xdr:nvSpPr>
        <xdr:cNvPr id="137" name="ZoneTexte 136">
          <a:extLst>
            <a:ext uri="{FF2B5EF4-FFF2-40B4-BE49-F238E27FC236}">
              <a16:creationId xmlns:a16="http://schemas.microsoft.com/office/drawing/2014/main" id="{6D83F86D-3088-41A4-923C-AFA684E4ED74}"/>
            </a:ext>
          </a:extLst>
        </xdr:cNvPr>
        <xdr:cNvSpPr txBox="1"/>
      </xdr:nvSpPr>
      <xdr:spPr>
        <a:xfrm>
          <a:off x="42672000" y="6224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29</xdr:row>
      <xdr:rowOff>128587</xdr:rowOff>
    </xdr:from>
    <xdr:ext cx="65" cy="172227"/>
    <xdr:sp macro="" textlink="">
      <xdr:nvSpPr>
        <xdr:cNvPr id="138" name="ZoneTexte 137">
          <a:extLst>
            <a:ext uri="{FF2B5EF4-FFF2-40B4-BE49-F238E27FC236}">
              <a16:creationId xmlns:a16="http://schemas.microsoft.com/office/drawing/2014/main" id="{921D900C-77D8-4F96-AA9C-01B89E35ED20}"/>
            </a:ext>
          </a:extLst>
        </xdr:cNvPr>
        <xdr:cNvSpPr txBox="1"/>
      </xdr:nvSpPr>
      <xdr:spPr>
        <a:xfrm>
          <a:off x="42672000" y="565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29</xdr:row>
      <xdr:rowOff>128587</xdr:rowOff>
    </xdr:from>
    <xdr:ext cx="65" cy="172227"/>
    <xdr:sp macro="" textlink="">
      <xdr:nvSpPr>
        <xdr:cNvPr id="139" name="ZoneTexte 138">
          <a:extLst>
            <a:ext uri="{FF2B5EF4-FFF2-40B4-BE49-F238E27FC236}">
              <a16:creationId xmlns:a16="http://schemas.microsoft.com/office/drawing/2014/main" id="{B581D105-CAAE-4414-A789-A4F295C6CFE2}"/>
            </a:ext>
          </a:extLst>
        </xdr:cNvPr>
        <xdr:cNvSpPr txBox="1"/>
      </xdr:nvSpPr>
      <xdr:spPr>
        <a:xfrm>
          <a:off x="42672000" y="565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29</xdr:row>
      <xdr:rowOff>128587</xdr:rowOff>
    </xdr:from>
    <xdr:ext cx="65" cy="172227"/>
    <xdr:sp macro="" textlink="">
      <xdr:nvSpPr>
        <xdr:cNvPr id="140" name="ZoneTexte 139">
          <a:extLst>
            <a:ext uri="{FF2B5EF4-FFF2-40B4-BE49-F238E27FC236}">
              <a16:creationId xmlns:a16="http://schemas.microsoft.com/office/drawing/2014/main" id="{1AEC8B5C-1512-4964-B94E-4D2B8EA235CE}"/>
            </a:ext>
          </a:extLst>
        </xdr:cNvPr>
        <xdr:cNvSpPr txBox="1"/>
      </xdr:nvSpPr>
      <xdr:spPr>
        <a:xfrm>
          <a:off x="42672000" y="565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29</xdr:row>
      <xdr:rowOff>128587</xdr:rowOff>
    </xdr:from>
    <xdr:ext cx="65" cy="172227"/>
    <xdr:sp macro="" textlink="">
      <xdr:nvSpPr>
        <xdr:cNvPr id="141" name="ZoneTexte 140">
          <a:extLst>
            <a:ext uri="{FF2B5EF4-FFF2-40B4-BE49-F238E27FC236}">
              <a16:creationId xmlns:a16="http://schemas.microsoft.com/office/drawing/2014/main" id="{80B7AC6E-9594-4A40-8F4C-F599D209D10E}"/>
            </a:ext>
          </a:extLst>
        </xdr:cNvPr>
        <xdr:cNvSpPr txBox="1"/>
      </xdr:nvSpPr>
      <xdr:spPr>
        <a:xfrm>
          <a:off x="42672000" y="565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142" name="ZoneTexte 141">
          <a:extLst>
            <a:ext uri="{FF2B5EF4-FFF2-40B4-BE49-F238E27FC236}">
              <a16:creationId xmlns:a16="http://schemas.microsoft.com/office/drawing/2014/main" id="{23994A19-37C6-4080-8362-A28B9B06A368}"/>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143" name="ZoneTexte 142">
          <a:extLst>
            <a:ext uri="{FF2B5EF4-FFF2-40B4-BE49-F238E27FC236}">
              <a16:creationId xmlns:a16="http://schemas.microsoft.com/office/drawing/2014/main" id="{CABAFC17-0DE7-4C1D-A75F-1D5F0D2E913E}"/>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144" name="ZoneTexte 143">
          <a:extLst>
            <a:ext uri="{FF2B5EF4-FFF2-40B4-BE49-F238E27FC236}">
              <a16:creationId xmlns:a16="http://schemas.microsoft.com/office/drawing/2014/main" id="{05E85242-84DE-454F-99E7-8FD5EF8821B3}"/>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145" name="ZoneTexte 144">
          <a:extLst>
            <a:ext uri="{FF2B5EF4-FFF2-40B4-BE49-F238E27FC236}">
              <a16:creationId xmlns:a16="http://schemas.microsoft.com/office/drawing/2014/main" id="{260AF508-3137-4995-B076-DC9EE711DF82}"/>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146" name="ZoneTexte 145">
          <a:extLst>
            <a:ext uri="{FF2B5EF4-FFF2-40B4-BE49-F238E27FC236}">
              <a16:creationId xmlns:a16="http://schemas.microsoft.com/office/drawing/2014/main" id="{3594B3FC-4608-4A11-992A-57CAE0541A85}"/>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147" name="ZoneTexte 146">
          <a:extLst>
            <a:ext uri="{FF2B5EF4-FFF2-40B4-BE49-F238E27FC236}">
              <a16:creationId xmlns:a16="http://schemas.microsoft.com/office/drawing/2014/main" id="{BC65C502-0CCC-487B-B7E4-127961CFC9CC}"/>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26</xdr:row>
      <xdr:rowOff>128587</xdr:rowOff>
    </xdr:from>
    <xdr:ext cx="65" cy="172227"/>
    <xdr:sp macro="" textlink="">
      <xdr:nvSpPr>
        <xdr:cNvPr id="148" name="ZoneTexte 147">
          <a:extLst>
            <a:ext uri="{FF2B5EF4-FFF2-40B4-BE49-F238E27FC236}">
              <a16:creationId xmlns:a16="http://schemas.microsoft.com/office/drawing/2014/main" id="{736DB861-79C6-4690-8AB6-B271CA6B64A5}"/>
            </a:ext>
          </a:extLst>
        </xdr:cNvPr>
        <xdr:cNvSpPr txBox="1"/>
      </xdr:nvSpPr>
      <xdr:spPr>
        <a:xfrm>
          <a:off x="42672000" y="5081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26</xdr:row>
      <xdr:rowOff>128587</xdr:rowOff>
    </xdr:from>
    <xdr:ext cx="65" cy="172227"/>
    <xdr:sp macro="" textlink="">
      <xdr:nvSpPr>
        <xdr:cNvPr id="149" name="ZoneTexte 148">
          <a:extLst>
            <a:ext uri="{FF2B5EF4-FFF2-40B4-BE49-F238E27FC236}">
              <a16:creationId xmlns:a16="http://schemas.microsoft.com/office/drawing/2014/main" id="{3BBE8EEA-ACEA-44D5-9810-D903B9919058}"/>
            </a:ext>
          </a:extLst>
        </xdr:cNvPr>
        <xdr:cNvSpPr txBox="1"/>
      </xdr:nvSpPr>
      <xdr:spPr>
        <a:xfrm>
          <a:off x="42672000" y="5081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26</xdr:row>
      <xdr:rowOff>128587</xdr:rowOff>
    </xdr:from>
    <xdr:ext cx="65" cy="172227"/>
    <xdr:sp macro="" textlink="">
      <xdr:nvSpPr>
        <xdr:cNvPr id="150" name="ZoneTexte 149">
          <a:extLst>
            <a:ext uri="{FF2B5EF4-FFF2-40B4-BE49-F238E27FC236}">
              <a16:creationId xmlns:a16="http://schemas.microsoft.com/office/drawing/2014/main" id="{119C6713-AAD9-466D-AB4C-F65F21D7D750}"/>
            </a:ext>
          </a:extLst>
        </xdr:cNvPr>
        <xdr:cNvSpPr txBox="1"/>
      </xdr:nvSpPr>
      <xdr:spPr>
        <a:xfrm>
          <a:off x="42672000" y="5081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26</xdr:row>
      <xdr:rowOff>128587</xdr:rowOff>
    </xdr:from>
    <xdr:ext cx="65" cy="172227"/>
    <xdr:sp macro="" textlink="">
      <xdr:nvSpPr>
        <xdr:cNvPr id="151" name="ZoneTexte 150">
          <a:extLst>
            <a:ext uri="{FF2B5EF4-FFF2-40B4-BE49-F238E27FC236}">
              <a16:creationId xmlns:a16="http://schemas.microsoft.com/office/drawing/2014/main" id="{40441FCE-8905-4872-A7D0-BDE4EB72959F}"/>
            </a:ext>
          </a:extLst>
        </xdr:cNvPr>
        <xdr:cNvSpPr txBox="1"/>
      </xdr:nvSpPr>
      <xdr:spPr>
        <a:xfrm>
          <a:off x="42672000" y="5081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29</xdr:row>
      <xdr:rowOff>128587</xdr:rowOff>
    </xdr:from>
    <xdr:ext cx="65" cy="172227"/>
    <xdr:sp macro="" textlink="">
      <xdr:nvSpPr>
        <xdr:cNvPr id="152" name="ZoneTexte 151">
          <a:extLst>
            <a:ext uri="{FF2B5EF4-FFF2-40B4-BE49-F238E27FC236}">
              <a16:creationId xmlns:a16="http://schemas.microsoft.com/office/drawing/2014/main" id="{AEBF49C6-2CFD-45CA-9009-7103F1B06398}"/>
            </a:ext>
          </a:extLst>
        </xdr:cNvPr>
        <xdr:cNvSpPr txBox="1"/>
      </xdr:nvSpPr>
      <xdr:spPr>
        <a:xfrm>
          <a:off x="42672000" y="565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29</xdr:row>
      <xdr:rowOff>128587</xdr:rowOff>
    </xdr:from>
    <xdr:ext cx="65" cy="172227"/>
    <xdr:sp macro="" textlink="">
      <xdr:nvSpPr>
        <xdr:cNvPr id="153" name="ZoneTexte 152">
          <a:extLst>
            <a:ext uri="{FF2B5EF4-FFF2-40B4-BE49-F238E27FC236}">
              <a16:creationId xmlns:a16="http://schemas.microsoft.com/office/drawing/2014/main" id="{347EF355-428F-4A60-8F7F-2E78E0C16CBC}"/>
            </a:ext>
          </a:extLst>
        </xdr:cNvPr>
        <xdr:cNvSpPr txBox="1"/>
      </xdr:nvSpPr>
      <xdr:spPr>
        <a:xfrm>
          <a:off x="42672000" y="565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28</xdr:row>
      <xdr:rowOff>128587</xdr:rowOff>
    </xdr:from>
    <xdr:ext cx="65" cy="172227"/>
    <xdr:sp macro="" textlink="">
      <xdr:nvSpPr>
        <xdr:cNvPr id="154" name="ZoneTexte 153">
          <a:extLst>
            <a:ext uri="{FF2B5EF4-FFF2-40B4-BE49-F238E27FC236}">
              <a16:creationId xmlns:a16="http://schemas.microsoft.com/office/drawing/2014/main" id="{D2A8A002-5569-41E1-ADB1-B34F4E9C69A3}"/>
            </a:ext>
          </a:extLst>
        </xdr:cNvPr>
        <xdr:cNvSpPr txBox="1"/>
      </xdr:nvSpPr>
      <xdr:spPr>
        <a:xfrm>
          <a:off x="4267200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28</xdr:row>
      <xdr:rowOff>128587</xdr:rowOff>
    </xdr:from>
    <xdr:ext cx="65" cy="172227"/>
    <xdr:sp macro="" textlink="">
      <xdr:nvSpPr>
        <xdr:cNvPr id="155" name="ZoneTexte 154">
          <a:extLst>
            <a:ext uri="{FF2B5EF4-FFF2-40B4-BE49-F238E27FC236}">
              <a16:creationId xmlns:a16="http://schemas.microsoft.com/office/drawing/2014/main" id="{21E4C669-00BA-4B5E-A34B-24DCF37A495D}"/>
            </a:ext>
          </a:extLst>
        </xdr:cNvPr>
        <xdr:cNvSpPr txBox="1"/>
      </xdr:nvSpPr>
      <xdr:spPr>
        <a:xfrm>
          <a:off x="4267200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28</xdr:row>
      <xdr:rowOff>128587</xdr:rowOff>
    </xdr:from>
    <xdr:ext cx="65" cy="172227"/>
    <xdr:sp macro="" textlink="">
      <xdr:nvSpPr>
        <xdr:cNvPr id="156" name="ZoneTexte 155">
          <a:extLst>
            <a:ext uri="{FF2B5EF4-FFF2-40B4-BE49-F238E27FC236}">
              <a16:creationId xmlns:a16="http://schemas.microsoft.com/office/drawing/2014/main" id="{DE4B5D25-55E5-4DB2-AE51-5E4044C9284E}"/>
            </a:ext>
          </a:extLst>
        </xdr:cNvPr>
        <xdr:cNvSpPr txBox="1"/>
      </xdr:nvSpPr>
      <xdr:spPr>
        <a:xfrm>
          <a:off x="4267200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28</xdr:row>
      <xdr:rowOff>128587</xdr:rowOff>
    </xdr:from>
    <xdr:ext cx="65" cy="172227"/>
    <xdr:sp macro="" textlink="">
      <xdr:nvSpPr>
        <xdr:cNvPr id="157" name="ZoneTexte 156">
          <a:extLst>
            <a:ext uri="{FF2B5EF4-FFF2-40B4-BE49-F238E27FC236}">
              <a16:creationId xmlns:a16="http://schemas.microsoft.com/office/drawing/2014/main" id="{EDCEA38C-BD21-4C2E-A54F-59E36559AF40}"/>
            </a:ext>
          </a:extLst>
        </xdr:cNvPr>
        <xdr:cNvSpPr txBox="1"/>
      </xdr:nvSpPr>
      <xdr:spPr>
        <a:xfrm>
          <a:off x="4267200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31</xdr:row>
      <xdr:rowOff>128587</xdr:rowOff>
    </xdr:from>
    <xdr:ext cx="65" cy="172227"/>
    <xdr:sp macro="" textlink="">
      <xdr:nvSpPr>
        <xdr:cNvPr id="158" name="ZoneTexte 157">
          <a:extLst>
            <a:ext uri="{FF2B5EF4-FFF2-40B4-BE49-F238E27FC236}">
              <a16:creationId xmlns:a16="http://schemas.microsoft.com/office/drawing/2014/main" id="{AF9D5547-349A-4E90-A30C-488D2A4E4369}"/>
            </a:ext>
          </a:extLst>
        </xdr:cNvPr>
        <xdr:cNvSpPr txBox="1"/>
      </xdr:nvSpPr>
      <xdr:spPr>
        <a:xfrm>
          <a:off x="42672000" y="6034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31</xdr:row>
      <xdr:rowOff>128587</xdr:rowOff>
    </xdr:from>
    <xdr:ext cx="65" cy="172227"/>
    <xdr:sp macro="" textlink="">
      <xdr:nvSpPr>
        <xdr:cNvPr id="159" name="ZoneTexte 158">
          <a:extLst>
            <a:ext uri="{FF2B5EF4-FFF2-40B4-BE49-F238E27FC236}">
              <a16:creationId xmlns:a16="http://schemas.microsoft.com/office/drawing/2014/main" id="{A88A1344-96A4-40AD-AC57-868890EA5FF1}"/>
            </a:ext>
          </a:extLst>
        </xdr:cNvPr>
        <xdr:cNvSpPr txBox="1"/>
      </xdr:nvSpPr>
      <xdr:spPr>
        <a:xfrm>
          <a:off x="42672000" y="6034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57</xdr:col>
      <xdr:colOff>0</xdr:colOff>
      <xdr:row>27</xdr:row>
      <xdr:rowOff>128587</xdr:rowOff>
    </xdr:from>
    <xdr:ext cx="65" cy="172227"/>
    <xdr:sp macro="" textlink="">
      <xdr:nvSpPr>
        <xdr:cNvPr id="160" name="ZoneTexte 159">
          <a:extLst>
            <a:ext uri="{FF2B5EF4-FFF2-40B4-BE49-F238E27FC236}">
              <a16:creationId xmlns:a16="http://schemas.microsoft.com/office/drawing/2014/main" id="{D8489D49-D09E-4830-80A1-2523CF94F0D5}"/>
            </a:ext>
          </a:extLst>
        </xdr:cNvPr>
        <xdr:cNvSpPr txBox="1"/>
      </xdr:nvSpPr>
      <xdr:spPr>
        <a:xfrm>
          <a:off x="43434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161" name="ZoneTexte 160">
          <a:extLst>
            <a:ext uri="{FF2B5EF4-FFF2-40B4-BE49-F238E27FC236}">
              <a16:creationId xmlns:a16="http://schemas.microsoft.com/office/drawing/2014/main" id="{B8D0EE93-B57A-47D7-A338-3C00AEAB6BCD}"/>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162" name="ZoneTexte 161">
          <a:extLst>
            <a:ext uri="{FF2B5EF4-FFF2-40B4-BE49-F238E27FC236}">
              <a16:creationId xmlns:a16="http://schemas.microsoft.com/office/drawing/2014/main" id="{369E1A58-36A7-4A17-9A60-810E45119C08}"/>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163" name="ZoneTexte 162">
          <a:extLst>
            <a:ext uri="{FF2B5EF4-FFF2-40B4-BE49-F238E27FC236}">
              <a16:creationId xmlns:a16="http://schemas.microsoft.com/office/drawing/2014/main" id="{47885681-A004-482A-A8A8-1EB5F6F06B6D}"/>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164" name="ZoneTexte 163">
          <a:extLst>
            <a:ext uri="{FF2B5EF4-FFF2-40B4-BE49-F238E27FC236}">
              <a16:creationId xmlns:a16="http://schemas.microsoft.com/office/drawing/2014/main" id="{21ECB48E-5883-461C-80F6-D0D3D43C5F72}"/>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57</xdr:col>
      <xdr:colOff>0</xdr:colOff>
      <xdr:row>30</xdr:row>
      <xdr:rowOff>128587</xdr:rowOff>
    </xdr:from>
    <xdr:ext cx="65" cy="172227"/>
    <xdr:sp macro="" textlink="">
      <xdr:nvSpPr>
        <xdr:cNvPr id="165" name="ZoneTexte 164">
          <a:extLst>
            <a:ext uri="{FF2B5EF4-FFF2-40B4-BE49-F238E27FC236}">
              <a16:creationId xmlns:a16="http://schemas.microsoft.com/office/drawing/2014/main" id="{30C6FB9F-BA6B-4657-8C8F-5C8AB5BCB0CA}"/>
            </a:ext>
          </a:extLst>
        </xdr:cNvPr>
        <xdr:cNvSpPr txBox="1"/>
      </xdr:nvSpPr>
      <xdr:spPr>
        <a:xfrm>
          <a:off x="43434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28</xdr:row>
      <xdr:rowOff>128587</xdr:rowOff>
    </xdr:from>
    <xdr:ext cx="65" cy="172227"/>
    <xdr:sp macro="" textlink="">
      <xdr:nvSpPr>
        <xdr:cNvPr id="166" name="ZoneTexte 165">
          <a:extLst>
            <a:ext uri="{FF2B5EF4-FFF2-40B4-BE49-F238E27FC236}">
              <a16:creationId xmlns:a16="http://schemas.microsoft.com/office/drawing/2014/main" id="{16C28F40-7D30-40BB-A3F7-E1C4D6066357}"/>
            </a:ext>
          </a:extLst>
        </xdr:cNvPr>
        <xdr:cNvSpPr txBox="1"/>
      </xdr:nvSpPr>
      <xdr:spPr>
        <a:xfrm>
          <a:off x="4267200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57</xdr:col>
      <xdr:colOff>0</xdr:colOff>
      <xdr:row>28</xdr:row>
      <xdr:rowOff>128587</xdr:rowOff>
    </xdr:from>
    <xdr:ext cx="65" cy="172227"/>
    <xdr:sp macro="" textlink="">
      <xdr:nvSpPr>
        <xdr:cNvPr id="167" name="ZoneTexte 166">
          <a:extLst>
            <a:ext uri="{FF2B5EF4-FFF2-40B4-BE49-F238E27FC236}">
              <a16:creationId xmlns:a16="http://schemas.microsoft.com/office/drawing/2014/main" id="{602F7ABD-DFD7-494F-ADEA-9E0E5FABB5F6}"/>
            </a:ext>
          </a:extLst>
        </xdr:cNvPr>
        <xdr:cNvSpPr txBox="1"/>
      </xdr:nvSpPr>
      <xdr:spPr>
        <a:xfrm>
          <a:off x="4343400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57</xdr:col>
      <xdr:colOff>0</xdr:colOff>
      <xdr:row>28</xdr:row>
      <xdr:rowOff>128587</xdr:rowOff>
    </xdr:from>
    <xdr:ext cx="65" cy="172227"/>
    <xdr:sp macro="" textlink="">
      <xdr:nvSpPr>
        <xdr:cNvPr id="168" name="ZoneTexte 167">
          <a:extLst>
            <a:ext uri="{FF2B5EF4-FFF2-40B4-BE49-F238E27FC236}">
              <a16:creationId xmlns:a16="http://schemas.microsoft.com/office/drawing/2014/main" id="{1AF74E7B-695C-4E96-BF06-8427CC0739E0}"/>
            </a:ext>
          </a:extLst>
        </xdr:cNvPr>
        <xdr:cNvSpPr txBox="1"/>
      </xdr:nvSpPr>
      <xdr:spPr>
        <a:xfrm>
          <a:off x="4343400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28</xdr:row>
      <xdr:rowOff>128587</xdr:rowOff>
    </xdr:from>
    <xdr:ext cx="65" cy="172227"/>
    <xdr:sp macro="" textlink="">
      <xdr:nvSpPr>
        <xdr:cNvPr id="169" name="ZoneTexte 168">
          <a:extLst>
            <a:ext uri="{FF2B5EF4-FFF2-40B4-BE49-F238E27FC236}">
              <a16:creationId xmlns:a16="http://schemas.microsoft.com/office/drawing/2014/main" id="{75E3033F-2CAE-48DF-9C86-DA720272D142}"/>
            </a:ext>
          </a:extLst>
        </xdr:cNvPr>
        <xdr:cNvSpPr txBox="1"/>
      </xdr:nvSpPr>
      <xdr:spPr>
        <a:xfrm>
          <a:off x="4267200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31</xdr:row>
      <xdr:rowOff>128587</xdr:rowOff>
    </xdr:from>
    <xdr:ext cx="65" cy="172227"/>
    <xdr:sp macro="" textlink="">
      <xdr:nvSpPr>
        <xdr:cNvPr id="170" name="ZoneTexte 169">
          <a:extLst>
            <a:ext uri="{FF2B5EF4-FFF2-40B4-BE49-F238E27FC236}">
              <a16:creationId xmlns:a16="http://schemas.microsoft.com/office/drawing/2014/main" id="{7525CC18-7BEF-479A-8CCE-24CFCD3AF09E}"/>
            </a:ext>
          </a:extLst>
        </xdr:cNvPr>
        <xdr:cNvSpPr txBox="1"/>
      </xdr:nvSpPr>
      <xdr:spPr>
        <a:xfrm>
          <a:off x="42672000" y="6034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31</xdr:row>
      <xdr:rowOff>128587</xdr:rowOff>
    </xdr:from>
    <xdr:ext cx="65" cy="172227"/>
    <xdr:sp macro="" textlink="">
      <xdr:nvSpPr>
        <xdr:cNvPr id="171" name="ZoneTexte 170">
          <a:extLst>
            <a:ext uri="{FF2B5EF4-FFF2-40B4-BE49-F238E27FC236}">
              <a16:creationId xmlns:a16="http://schemas.microsoft.com/office/drawing/2014/main" id="{251EA388-C561-466B-8370-153A924709F4}"/>
            </a:ext>
          </a:extLst>
        </xdr:cNvPr>
        <xdr:cNvSpPr txBox="1"/>
      </xdr:nvSpPr>
      <xdr:spPr>
        <a:xfrm>
          <a:off x="42672000" y="6034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172" name="ZoneTexte 171">
          <a:extLst>
            <a:ext uri="{FF2B5EF4-FFF2-40B4-BE49-F238E27FC236}">
              <a16:creationId xmlns:a16="http://schemas.microsoft.com/office/drawing/2014/main" id="{5E7E95AA-F491-4241-BDF3-6F95CDCB9AAB}"/>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173" name="ZoneTexte 172">
          <a:extLst>
            <a:ext uri="{FF2B5EF4-FFF2-40B4-BE49-F238E27FC236}">
              <a16:creationId xmlns:a16="http://schemas.microsoft.com/office/drawing/2014/main" id="{2E0EAB73-8E10-4E98-9229-E1667F65C4C1}"/>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174" name="ZoneTexte 173">
          <a:extLst>
            <a:ext uri="{FF2B5EF4-FFF2-40B4-BE49-F238E27FC236}">
              <a16:creationId xmlns:a16="http://schemas.microsoft.com/office/drawing/2014/main" id="{9F95F6CB-48F8-4B0E-A10D-2A1B132ACA55}"/>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57</xdr:col>
      <xdr:colOff>0</xdr:colOff>
      <xdr:row>27</xdr:row>
      <xdr:rowOff>128587</xdr:rowOff>
    </xdr:from>
    <xdr:ext cx="65" cy="172227"/>
    <xdr:sp macro="" textlink="">
      <xdr:nvSpPr>
        <xdr:cNvPr id="175" name="ZoneTexte 174">
          <a:extLst>
            <a:ext uri="{FF2B5EF4-FFF2-40B4-BE49-F238E27FC236}">
              <a16:creationId xmlns:a16="http://schemas.microsoft.com/office/drawing/2014/main" id="{9E90F6A2-6860-48EC-9E25-D44837199886}"/>
            </a:ext>
          </a:extLst>
        </xdr:cNvPr>
        <xdr:cNvSpPr txBox="1"/>
      </xdr:nvSpPr>
      <xdr:spPr>
        <a:xfrm>
          <a:off x="43434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176" name="ZoneTexte 175">
          <a:extLst>
            <a:ext uri="{FF2B5EF4-FFF2-40B4-BE49-F238E27FC236}">
              <a16:creationId xmlns:a16="http://schemas.microsoft.com/office/drawing/2014/main" id="{1C0ED6BC-738C-4C14-A969-A1284E737DD6}"/>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177" name="ZoneTexte 176">
          <a:extLst>
            <a:ext uri="{FF2B5EF4-FFF2-40B4-BE49-F238E27FC236}">
              <a16:creationId xmlns:a16="http://schemas.microsoft.com/office/drawing/2014/main" id="{A385A0AA-37D9-4B86-A088-615B56E3FCA8}"/>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35</xdr:col>
      <xdr:colOff>390525</xdr:colOff>
      <xdr:row>1</xdr:row>
      <xdr:rowOff>295276</xdr:rowOff>
    </xdr:from>
    <xdr:ext cx="1943100" cy="659302"/>
    <xdr:pic>
      <xdr:nvPicPr>
        <xdr:cNvPr id="178" name="Image 177">
          <a:extLst>
            <a:ext uri="{FF2B5EF4-FFF2-40B4-BE49-F238E27FC236}">
              <a16:creationId xmlns:a16="http://schemas.microsoft.com/office/drawing/2014/main" id="{A7EA9576-8C9C-441F-AC42-E966099134EE}"/>
            </a:ext>
          </a:extLst>
        </xdr:cNvPr>
        <xdr:cNvPicPr>
          <a:picLocks noChangeAspect="1"/>
        </xdr:cNvPicPr>
      </xdr:nvPicPr>
      <xdr:blipFill>
        <a:blip xmlns:r="http://schemas.openxmlformats.org/officeDocument/2006/relationships" r:embed="rId1"/>
        <a:stretch>
          <a:fillRect/>
        </a:stretch>
      </xdr:blipFill>
      <xdr:spPr>
        <a:xfrm>
          <a:off x="27060525" y="381001"/>
          <a:ext cx="1943100" cy="659302"/>
        </a:xfrm>
        <a:prstGeom prst="rect">
          <a:avLst/>
        </a:prstGeom>
      </xdr:spPr>
    </xdr:pic>
    <xdr:clientData/>
  </xdr:oneCellAnchor>
  <xdr:oneCellAnchor>
    <xdr:from>
      <xdr:col>48</xdr:col>
      <xdr:colOff>1304925</xdr:colOff>
      <xdr:row>170</xdr:row>
      <xdr:rowOff>95250</xdr:rowOff>
    </xdr:from>
    <xdr:ext cx="1728250" cy="844550"/>
    <xdr:pic>
      <xdr:nvPicPr>
        <xdr:cNvPr id="179" name="Image 178">
          <a:extLst>
            <a:ext uri="{FF2B5EF4-FFF2-40B4-BE49-F238E27FC236}">
              <a16:creationId xmlns:a16="http://schemas.microsoft.com/office/drawing/2014/main" id="{D5FF65B0-9274-4776-9360-C408B7FF1965}"/>
            </a:ext>
          </a:extLst>
        </xdr:cNvPr>
        <xdr:cNvPicPr>
          <a:picLocks noChangeAspect="1"/>
        </xdr:cNvPicPr>
      </xdr:nvPicPr>
      <xdr:blipFill>
        <a:blip xmlns:r="http://schemas.openxmlformats.org/officeDocument/2006/relationships" r:embed="rId2"/>
        <a:stretch>
          <a:fillRect/>
        </a:stretch>
      </xdr:blipFill>
      <xdr:spPr>
        <a:xfrm>
          <a:off x="37338000" y="32480250"/>
          <a:ext cx="1728250" cy="844550"/>
        </a:xfrm>
        <a:prstGeom prst="rect">
          <a:avLst/>
        </a:prstGeom>
      </xdr:spPr>
    </xdr:pic>
    <xdr:clientData/>
  </xdr:oneCellAnchor>
  <xdr:oneCellAnchor>
    <xdr:from>
      <xdr:col>51</xdr:col>
      <xdr:colOff>942975</xdr:colOff>
      <xdr:row>180</xdr:row>
      <xdr:rowOff>190500</xdr:rowOff>
    </xdr:from>
    <xdr:ext cx="1190625" cy="857251"/>
    <xdr:pic>
      <xdr:nvPicPr>
        <xdr:cNvPr id="180" name="Image 179">
          <a:extLst>
            <a:ext uri="{FF2B5EF4-FFF2-40B4-BE49-F238E27FC236}">
              <a16:creationId xmlns:a16="http://schemas.microsoft.com/office/drawing/2014/main" id="{15409FE9-D170-41EF-B3DE-50448A2011CF}"/>
            </a:ext>
          </a:extLst>
        </xdr:cNvPr>
        <xdr:cNvPicPr>
          <a:picLocks noChangeAspect="1"/>
        </xdr:cNvPicPr>
      </xdr:nvPicPr>
      <xdr:blipFill>
        <a:blip xmlns:r="http://schemas.openxmlformats.org/officeDocument/2006/relationships" r:embed="rId3"/>
        <a:stretch>
          <a:fillRect/>
        </a:stretch>
      </xdr:blipFill>
      <xdr:spPr>
        <a:xfrm>
          <a:off x="39624000" y="34480500"/>
          <a:ext cx="1190625" cy="857251"/>
        </a:xfrm>
        <a:prstGeom prst="rect">
          <a:avLst/>
        </a:prstGeom>
      </xdr:spPr>
    </xdr:pic>
    <xdr:clientData/>
  </xdr:oneCellAnchor>
  <xdr:oneCellAnchor>
    <xdr:from>
      <xdr:col>35</xdr:col>
      <xdr:colOff>390525</xdr:colOff>
      <xdr:row>1</xdr:row>
      <xdr:rowOff>295276</xdr:rowOff>
    </xdr:from>
    <xdr:ext cx="1943100" cy="659302"/>
    <xdr:pic>
      <xdr:nvPicPr>
        <xdr:cNvPr id="181" name="Image 180">
          <a:extLst>
            <a:ext uri="{FF2B5EF4-FFF2-40B4-BE49-F238E27FC236}">
              <a16:creationId xmlns:a16="http://schemas.microsoft.com/office/drawing/2014/main" id="{4D0A62AB-96FF-4392-8002-8ED0F783CD62}"/>
            </a:ext>
          </a:extLst>
        </xdr:cNvPr>
        <xdr:cNvPicPr>
          <a:picLocks noChangeAspect="1"/>
        </xdr:cNvPicPr>
      </xdr:nvPicPr>
      <xdr:blipFill>
        <a:blip xmlns:r="http://schemas.openxmlformats.org/officeDocument/2006/relationships" r:embed="rId1"/>
        <a:stretch>
          <a:fillRect/>
        </a:stretch>
      </xdr:blipFill>
      <xdr:spPr>
        <a:xfrm>
          <a:off x="27060525" y="381001"/>
          <a:ext cx="1943100" cy="659302"/>
        </a:xfrm>
        <a:prstGeom prst="rect">
          <a:avLst/>
        </a:prstGeom>
      </xdr:spPr>
    </xdr:pic>
    <xdr:clientData/>
  </xdr:oneCellAnchor>
  <xdr:oneCellAnchor>
    <xdr:from>
      <xdr:col>40</xdr:col>
      <xdr:colOff>781050</xdr:colOff>
      <xdr:row>66</xdr:row>
      <xdr:rowOff>123825</xdr:rowOff>
    </xdr:from>
    <xdr:ext cx="6010275" cy="1333686"/>
    <xdr:pic>
      <xdr:nvPicPr>
        <xdr:cNvPr id="182" name="Image 181">
          <a:extLst>
            <a:ext uri="{FF2B5EF4-FFF2-40B4-BE49-F238E27FC236}">
              <a16:creationId xmlns:a16="http://schemas.microsoft.com/office/drawing/2014/main" id="{9E07DE87-568F-4ADA-AFD9-120024B39C14}"/>
            </a:ext>
          </a:extLst>
        </xdr:cNvPr>
        <xdr:cNvPicPr>
          <a:picLocks noChangeAspect="1"/>
        </xdr:cNvPicPr>
      </xdr:nvPicPr>
      <xdr:blipFill>
        <a:blip xmlns:r="http://schemas.openxmlformats.org/officeDocument/2006/relationships" r:embed="rId4"/>
        <a:stretch>
          <a:fillRect/>
        </a:stretch>
      </xdr:blipFill>
      <xdr:spPr>
        <a:xfrm>
          <a:off x="31242000" y="12696825"/>
          <a:ext cx="6010275" cy="1333686"/>
        </a:xfrm>
        <a:prstGeom prst="rect">
          <a:avLst/>
        </a:prstGeom>
      </xdr:spPr>
    </xdr:pic>
    <xdr:clientData/>
  </xdr:oneCellAnchor>
  <xdr:oneCellAnchor>
    <xdr:from>
      <xdr:col>40</xdr:col>
      <xdr:colOff>866776</xdr:colOff>
      <xdr:row>136</xdr:row>
      <xdr:rowOff>152400</xdr:rowOff>
    </xdr:from>
    <xdr:ext cx="6496050" cy="2414566"/>
    <xdr:pic>
      <xdr:nvPicPr>
        <xdr:cNvPr id="183" name="Image 182">
          <a:extLst>
            <a:ext uri="{FF2B5EF4-FFF2-40B4-BE49-F238E27FC236}">
              <a16:creationId xmlns:a16="http://schemas.microsoft.com/office/drawing/2014/main" id="{6AD9BFD0-57BF-483C-A4A1-277F81FF6A47}"/>
            </a:ext>
          </a:extLst>
        </xdr:cNvPr>
        <xdr:cNvPicPr>
          <a:picLocks noChangeAspect="1"/>
        </xdr:cNvPicPr>
      </xdr:nvPicPr>
      <xdr:blipFill>
        <a:blip xmlns:r="http://schemas.openxmlformats.org/officeDocument/2006/relationships" r:embed="rId5"/>
        <a:stretch>
          <a:fillRect/>
        </a:stretch>
      </xdr:blipFill>
      <xdr:spPr>
        <a:xfrm>
          <a:off x="31242001" y="26060400"/>
          <a:ext cx="6496050" cy="2414566"/>
        </a:xfrm>
        <a:prstGeom prst="rect">
          <a:avLst/>
        </a:prstGeom>
      </xdr:spPr>
    </xdr:pic>
    <xdr:clientData/>
  </xdr:oneCellAnchor>
  <xdr:oneCellAnchor>
    <xdr:from>
      <xdr:col>51</xdr:col>
      <xdr:colOff>542925</xdr:colOff>
      <xdr:row>170</xdr:row>
      <xdr:rowOff>161925</xdr:rowOff>
    </xdr:from>
    <xdr:ext cx="1688555" cy="781050"/>
    <xdr:pic>
      <xdr:nvPicPr>
        <xdr:cNvPr id="184" name="Image 183">
          <a:extLst>
            <a:ext uri="{FF2B5EF4-FFF2-40B4-BE49-F238E27FC236}">
              <a16:creationId xmlns:a16="http://schemas.microsoft.com/office/drawing/2014/main" id="{C883AD52-9A07-42B8-93F5-6C5B6AEA4E25}"/>
            </a:ext>
          </a:extLst>
        </xdr:cNvPr>
        <xdr:cNvPicPr>
          <a:picLocks noChangeAspect="1"/>
        </xdr:cNvPicPr>
      </xdr:nvPicPr>
      <xdr:blipFill>
        <a:blip xmlns:r="http://schemas.openxmlformats.org/officeDocument/2006/relationships" r:embed="rId6"/>
        <a:stretch>
          <a:fillRect/>
        </a:stretch>
      </xdr:blipFill>
      <xdr:spPr>
        <a:xfrm>
          <a:off x="39404925" y="32546925"/>
          <a:ext cx="1688555" cy="781050"/>
        </a:xfrm>
        <a:prstGeom prst="rect">
          <a:avLst/>
        </a:prstGeom>
      </xdr:spPr>
    </xdr:pic>
    <xdr:clientData/>
  </xdr:oneCellAnchor>
  <xdr:oneCellAnchor>
    <xdr:from>
      <xdr:col>35</xdr:col>
      <xdr:colOff>390525</xdr:colOff>
      <xdr:row>1</xdr:row>
      <xdr:rowOff>295276</xdr:rowOff>
    </xdr:from>
    <xdr:ext cx="1943100" cy="659302"/>
    <xdr:pic>
      <xdr:nvPicPr>
        <xdr:cNvPr id="185" name="Image 184">
          <a:extLst>
            <a:ext uri="{FF2B5EF4-FFF2-40B4-BE49-F238E27FC236}">
              <a16:creationId xmlns:a16="http://schemas.microsoft.com/office/drawing/2014/main" id="{2D63891D-5D32-4365-BD0C-FA7542B344FF}"/>
            </a:ext>
          </a:extLst>
        </xdr:cNvPr>
        <xdr:cNvPicPr>
          <a:picLocks noChangeAspect="1"/>
        </xdr:cNvPicPr>
      </xdr:nvPicPr>
      <xdr:blipFill>
        <a:blip xmlns:r="http://schemas.openxmlformats.org/officeDocument/2006/relationships" r:embed="rId1"/>
        <a:stretch>
          <a:fillRect/>
        </a:stretch>
      </xdr:blipFill>
      <xdr:spPr>
        <a:xfrm>
          <a:off x="27060525" y="381001"/>
          <a:ext cx="1943100" cy="659302"/>
        </a:xfrm>
        <a:prstGeom prst="rect">
          <a:avLst/>
        </a:prstGeom>
      </xdr:spPr>
    </xdr:pic>
    <xdr:clientData/>
  </xdr:oneCellAnchor>
  <xdr:oneCellAnchor>
    <xdr:from>
      <xdr:col>35</xdr:col>
      <xdr:colOff>390525</xdr:colOff>
      <xdr:row>1</xdr:row>
      <xdr:rowOff>295276</xdr:rowOff>
    </xdr:from>
    <xdr:ext cx="1943100" cy="659302"/>
    <xdr:pic>
      <xdr:nvPicPr>
        <xdr:cNvPr id="186" name="Image 185">
          <a:extLst>
            <a:ext uri="{FF2B5EF4-FFF2-40B4-BE49-F238E27FC236}">
              <a16:creationId xmlns:a16="http://schemas.microsoft.com/office/drawing/2014/main" id="{BD96ECDF-4995-43A1-A091-53673214E080}"/>
            </a:ext>
          </a:extLst>
        </xdr:cNvPr>
        <xdr:cNvPicPr>
          <a:picLocks noChangeAspect="1"/>
        </xdr:cNvPicPr>
      </xdr:nvPicPr>
      <xdr:blipFill>
        <a:blip xmlns:r="http://schemas.openxmlformats.org/officeDocument/2006/relationships" r:embed="rId1"/>
        <a:stretch>
          <a:fillRect/>
        </a:stretch>
      </xdr:blipFill>
      <xdr:spPr>
        <a:xfrm>
          <a:off x="27060525" y="381001"/>
          <a:ext cx="1943100" cy="659302"/>
        </a:xfrm>
        <a:prstGeom prst="rect">
          <a:avLst/>
        </a:prstGeom>
      </xdr:spPr>
    </xdr:pic>
    <xdr:clientData/>
  </xdr:oneCellAnchor>
  <xdr:oneCellAnchor>
    <xdr:from>
      <xdr:col>56</xdr:col>
      <xdr:colOff>0</xdr:colOff>
      <xdr:row>28</xdr:row>
      <xdr:rowOff>128587</xdr:rowOff>
    </xdr:from>
    <xdr:ext cx="65" cy="172227"/>
    <xdr:sp macro="" textlink="">
      <xdr:nvSpPr>
        <xdr:cNvPr id="187" name="ZoneTexte 186">
          <a:extLst>
            <a:ext uri="{FF2B5EF4-FFF2-40B4-BE49-F238E27FC236}">
              <a16:creationId xmlns:a16="http://schemas.microsoft.com/office/drawing/2014/main" id="{A14D2B51-AAE3-4084-9839-9D6ADBDC5878}"/>
            </a:ext>
          </a:extLst>
        </xdr:cNvPr>
        <xdr:cNvSpPr txBox="1"/>
      </xdr:nvSpPr>
      <xdr:spPr>
        <a:xfrm>
          <a:off x="4267200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28</xdr:row>
      <xdr:rowOff>128587</xdr:rowOff>
    </xdr:from>
    <xdr:ext cx="65" cy="172227"/>
    <xdr:sp macro="" textlink="">
      <xdr:nvSpPr>
        <xdr:cNvPr id="188" name="ZoneTexte 187">
          <a:extLst>
            <a:ext uri="{FF2B5EF4-FFF2-40B4-BE49-F238E27FC236}">
              <a16:creationId xmlns:a16="http://schemas.microsoft.com/office/drawing/2014/main" id="{BA7F8F49-E39D-490A-9B9B-5DF47B85EF9F}"/>
            </a:ext>
          </a:extLst>
        </xdr:cNvPr>
        <xdr:cNvSpPr txBox="1"/>
      </xdr:nvSpPr>
      <xdr:spPr>
        <a:xfrm>
          <a:off x="4267200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28</xdr:row>
      <xdr:rowOff>128587</xdr:rowOff>
    </xdr:from>
    <xdr:ext cx="65" cy="172227"/>
    <xdr:sp macro="" textlink="">
      <xdr:nvSpPr>
        <xdr:cNvPr id="189" name="ZoneTexte 188">
          <a:extLst>
            <a:ext uri="{FF2B5EF4-FFF2-40B4-BE49-F238E27FC236}">
              <a16:creationId xmlns:a16="http://schemas.microsoft.com/office/drawing/2014/main" id="{C084AD2C-103D-40D9-8125-216A43739782}"/>
            </a:ext>
          </a:extLst>
        </xdr:cNvPr>
        <xdr:cNvSpPr txBox="1"/>
      </xdr:nvSpPr>
      <xdr:spPr>
        <a:xfrm>
          <a:off x="4267200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28</xdr:row>
      <xdr:rowOff>128587</xdr:rowOff>
    </xdr:from>
    <xdr:ext cx="65" cy="172227"/>
    <xdr:sp macro="" textlink="">
      <xdr:nvSpPr>
        <xdr:cNvPr id="190" name="ZoneTexte 189">
          <a:extLst>
            <a:ext uri="{FF2B5EF4-FFF2-40B4-BE49-F238E27FC236}">
              <a16:creationId xmlns:a16="http://schemas.microsoft.com/office/drawing/2014/main" id="{7F7E34A2-1E0A-4EEC-9ADF-F363A3FA8BF5}"/>
            </a:ext>
          </a:extLst>
        </xdr:cNvPr>
        <xdr:cNvSpPr txBox="1"/>
      </xdr:nvSpPr>
      <xdr:spPr>
        <a:xfrm>
          <a:off x="4267200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28</xdr:row>
      <xdr:rowOff>128587</xdr:rowOff>
    </xdr:from>
    <xdr:ext cx="65" cy="172227"/>
    <xdr:sp macro="" textlink="">
      <xdr:nvSpPr>
        <xdr:cNvPr id="191" name="ZoneTexte 190">
          <a:extLst>
            <a:ext uri="{FF2B5EF4-FFF2-40B4-BE49-F238E27FC236}">
              <a16:creationId xmlns:a16="http://schemas.microsoft.com/office/drawing/2014/main" id="{7F852112-AF56-417E-96BF-9553FCDD56DB}"/>
            </a:ext>
          </a:extLst>
        </xdr:cNvPr>
        <xdr:cNvSpPr txBox="1"/>
      </xdr:nvSpPr>
      <xdr:spPr>
        <a:xfrm>
          <a:off x="4267200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28</xdr:row>
      <xdr:rowOff>128587</xdr:rowOff>
    </xdr:from>
    <xdr:ext cx="65" cy="172227"/>
    <xdr:sp macro="" textlink="">
      <xdr:nvSpPr>
        <xdr:cNvPr id="192" name="ZoneTexte 191">
          <a:extLst>
            <a:ext uri="{FF2B5EF4-FFF2-40B4-BE49-F238E27FC236}">
              <a16:creationId xmlns:a16="http://schemas.microsoft.com/office/drawing/2014/main" id="{D8A3712A-DA51-415C-BD97-8B2DFDB50FB6}"/>
            </a:ext>
          </a:extLst>
        </xdr:cNvPr>
        <xdr:cNvSpPr txBox="1"/>
      </xdr:nvSpPr>
      <xdr:spPr>
        <a:xfrm>
          <a:off x="4267200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28</xdr:row>
      <xdr:rowOff>128587</xdr:rowOff>
    </xdr:from>
    <xdr:ext cx="65" cy="172227"/>
    <xdr:sp macro="" textlink="">
      <xdr:nvSpPr>
        <xdr:cNvPr id="193" name="ZoneTexte 192">
          <a:extLst>
            <a:ext uri="{FF2B5EF4-FFF2-40B4-BE49-F238E27FC236}">
              <a16:creationId xmlns:a16="http://schemas.microsoft.com/office/drawing/2014/main" id="{561C1643-E06B-45A3-BB66-16CA9D1E1AE5}"/>
            </a:ext>
          </a:extLst>
        </xdr:cNvPr>
        <xdr:cNvSpPr txBox="1"/>
      </xdr:nvSpPr>
      <xdr:spPr>
        <a:xfrm>
          <a:off x="4267200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28</xdr:row>
      <xdr:rowOff>128587</xdr:rowOff>
    </xdr:from>
    <xdr:ext cx="65" cy="172227"/>
    <xdr:sp macro="" textlink="">
      <xdr:nvSpPr>
        <xdr:cNvPr id="194" name="ZoneTexte 193">
          <a:extLst>
            <a:ext uri="{FF2B5EF4-FFF2-40B4-BE49-F238E27FC236}">
              <a16:creationId xmlns:a16="http://schemas.microsoft.com/office/drawing/2014/main" id="{40DA0E61-F940-47AE-BD61-8AB1CA998984}"/>
            </a:ext>
          </a:extLst>
        </xdr:cNvPr>
        <xdr:cNvSpPr txBox="1"/>
      </xdr:nvSpPr>
      <xdr:spPr>
        <a:xfrm>
          <a:off x="4267200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31</xdr:row>
      <xdr:rowOff>128587</xdr:rowOff>
    </xdr:from>
    <xdr:ext cx="65" cy="172227"/>
    <xdr:sp macro="" textlink="">
      <xdr:nvSpPr>
        <xdr:cNvPr id="195" name="ZoneTexte 194">
          <a:extLst>
            <a:ext uri="{FF2B5EF4-FFF2-40B4-BE49-F238E27FC236}">
              <a16:creationId xmlns:a16="http://schemas.microsoft.com/office/drawing/2014/main" id="{AC0E3669-6643-4165-AF9A-95E5B99B8144}"/>
            </a:ext>
          </a:extLst>
        </xdr:cNvPr>
        <xdr:cNvSpPr txBox="1"/>
      </xdr:nvSpPr>
      <xdr:spPr>
        <a:xfrm>
          <a:off x="42672000" y="6034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31</xdr:row>
      <xdr:rowOff>128587</xdr:rowOff>
    </xdr:from>
    <xdr:ext cx="65" cy="172227"/>
    <xdr:sp macro="" textlink="">
      <xdr:nvSpPr>
        <xdr:cNvPr id="196" name="ZoneTexte 195">
          <a:extLst>
            <a:ext uri="{FF2B5EF4-FFF2-40B4-BE49-F238E27FC236}">
              <a16:creationId xmlns:a16="http://schemas.microsoft.com/office/drawing/2014/main" id="{06F3BA56-BE0F-4FEE-957A-221ADD68FDE5}"/>
            </a:ext>
          </a:extLst>
        </xdr:cNvPr>
        <xdr:cNvSpPr txBox="1"/>
      </xdr:nvSpPr>
      <xdr:spPr>
        <a:xfrm>
          <a:off x="42672000" y="6034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31</xdr:row>
      <xdr:rowOff>128587</xdr:rowOff>
    </xdr:from>
    <xdr:ext cx="65" cy="172227"/>
    <xdr:sp macro="" textlink="">
      <xdr:nvSpPr>
        <xdr:cNvPr id="197" name="ZoneTexte 196">
          <a:extLst>
            <a:ext uri="{FF2B5EF4-FFF2-40B4-BE49-F238E27FC236}">
              <a16:creationId xmlns:a16="http://schemas.microsoft.com/office/drawing/2014/main" id="{8082D24A-F2BD-448F-9016-9FCF7EC2CE94}"/>
            </a:ext>
          </a:extLst>
        </xdr:cNvPr>
        <xdr:cNvSpPr txBox="1"/>
      </xdr:nvSpPr>
      <xdr:spPr>
        <a:xfrm>
          <a:off x="42672000" y="6034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31</xdr:row>
      <xdr:rowOff>128587</xdr:rowOff>
    </xdr:from>
    <xdr:ext cx="65" cy="172227"/>
    <xdr:sp macro="" textlink="">
      <xdr:nvSpPr>
        <xdr:cNvPr id="198" name="ZoneTexte 197">
          <a:extLst>
            <a:ext uri="{FF2B5EF4-FFF2-40B4-BE49-F238E27FC236}">
              <a16:creationId xmlns:a16="http://schemas.microsoft.com/office/drawing/2014/main" id="{D6E692FD-9D65-4B87-A201-D0ABA6AA3CB2}"/>
            </a:ext>
          </a:extLst>
        </xdr:cNvPr>
        <xdr:cNvSpPr txBox="1"/>
      </xdr:nvSpPr>
      <xdr:spPr>
        <a:xfrm>
          <a:off x="42672000" y="6034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199" name="ZoneTexte 198">
          <a:extLst>
            <a:ext uri="{FF2B5EF4-FFF2-40B4-BE49-F238E27FC236}">
              <a16:creationId xmlns:a16="http://schemas.microsoft.com/office/drawing/2014/main" id="{DB4549CD-D3A0-446C-BDFA-801CBBDD363D}"/>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200" name="ZoneTexte 199">
          <a:extLst>
            <a:ext uri="{FF2B5EF4-FFF2-40B4-BE49-F238E27FC236}">
              <a16:creationId xmlns:a16="http://schemas.microsoft.com/office/drawing/2014/main" id="{DE38E071-91D5-45C0-A4F5-1FD9304FB19F}"/>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201" name="ZoneTexte 200">
          <a:extLst>
            <a:ext uri="{FF2B5EF4-FFF2-40B4-BE49-F238E27FC236}">
              <a16:creationId xmlns:a16="http://schemas.microsoft.com/office/drawing/2014/main" id="{77D1DA4D-B47D-434A-AAEC-2E1ADC4ADC3C}"/>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202" name="ZoneTexte 201">
          <a:extLst>
            <a:ext uri="{FF2B5EF4-FFF2-40B4-BE49-F238E27FC236}">
              <a16:creationId xmlns:a16="http://schemas.microsoft.com/office/drawing/2014/main" id="{C9622372-09AE-4246-AFD1-BE9E4E956359}"/>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203" name="ZoneTexte 202">
          <a:extLst>
            <a:ext uri="{FF2B5EF4-FFF2-40B4-BE49-F238E27FC236}">
              <a16:creationId xmlns:a16="http://schemas.microsoft.com/office/drawing/2014/main" id="{D9090AF4-998C-448E-B127-C34BA90BCA60}"/>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204" name="ZoneTexte 203">
          <a:extLst>
            <a:ext uri="{FF2B5EF4-FFF2-40B4-BE49-F238E27FC236}">
              <a16:creationId xmlns:a16="http://schemas.microsoft.com/office/drawing/2014/main" id="{7C4DA73A-D1FE-491A-A950-3BCDF68F60E5}"/>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205" name="ZoneTexte 204">
          <a:extLst>
            <a:ext uri="{FF2B5EF4-FFF2-40B4-BE49-F238E27FC236}">
              <a16:creationId xmlns:a16="http://schemas.microsoft.com/office/drawing/2014/main" id="{C401A2EB-1E66-4CAE-A5B6-2DC83B223CC2}"/>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206" name="ZoneTexte 205">
          <a:extLst>
            <a:ext uri="{FF2B5EF4-FFF2-40B4-BE49-F238E27FC236}">
              <a16:creationId xmlns:a16="http://schemas.microsoft.com/office/drawing/2014/main" id="{8B8493BD-D271-4053-A817-2F0EB2285572}"/>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207" name="ZoneTexte 206">
          <a:extLst>
            <a:ext uri="{FF2B5EF4-FFF2-40B4-BE49-F238E27FC236}">
              <a16:creationId xmlns:a16="http://schemas.microsoft.com/office/drawing/2014/main" id="{40848B20-C26E-447E-8AE8-B031D078455D}"/>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208" name="ZoneTexte 207">
          <a:extLst>
            <a:ext uri="{FF2B5EF4-FFF2-40B4-BE49-F238E27FC236}">
              <a16:creationId xmlns:a16="http://schemas.microsoft.com/office/drawing/2014/main" id="{A9232BCF-8AA5-4E6E-9127-870FB0FD2377}"/>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209" name="ZoneTexte 208">
          <a:extLst>
            <a:ext uri="{FF2B5EF4-FFF2-40B4-BE49-F238E27FC236}">
              <a16:creationId xmlns:a16="http://schemas.microsoft.com/office/drawing/2014/main" id="{6D00885B-24BB-41DF-A24B-43051D9A25AC}"/>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210" name="ZoneTexte 209">
          <a:extLst>
            <a:ext uri="{FF2B5EF4-FFF2-40B4-BE49-F238E27FC236}">
              <a16:creationId xmlns:a16="http://schemas.microsoft.com/office/drawing/2014/main" id="{176D508A-60A9-4DDD-A015-111521574F6F}"/>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211" name="ZoneTexte 210">
          <a:extLst>
            <a:ext uri="{FF2B5EF4-FFF2-40B4-BE49-F238E27FC236}">
              <a16:creationId xmlns:a16="http://schemas.microsoft.com/office/drawing/2014/main" id="{DE06BFD8-4F1A-4674-BEAB-2C63BCD6F32C}"/>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212" name="ZoneTexte 211">
          <a:extLst>
            <a:ext uri="{FF2B5EF4-FFF2-40B4-BE49-F238E27FC236}">
              <a16:creationId xmlns:a16="http://schemas.microsoft.com/office/drawing/2014/main" id="{E47B587D-4724-42B6-A68D-0A8FBF82C228}"/>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213" name="ZoneTexte 212">
          <a:extLst>
            <a:ext uri="{FF2B5EF4-FFF2-40B4-BE49-F238E27FC236}">
              <a16:creationId xmlns:a16="http://schemas.microsoft.com/office/drawing/2014/main" id="{CA1A426B-2CBC-4A90-B6DB-407BBAAFDFBA}"/>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214" name="ZoneTexte 213">
          <a:extLst>
            <a:ext uri="{FF2B5EF4-FFF2-40B4-BE49-F238E27FC236}">
              <a16:creationId xmlns:a16="http://schemas.microsoft.com/office/drawing/2014/main" id="{621BBB5C-A39B-4954-A765-A9FA03C1ADF0}"/>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215" name="ZoneTexte 214">
          <a:extLst>
            <a:ext uri="{FF2B5EF4-FFF2-40B4-BE49-F238E27FC236}">
              <a16:creationId xmlns:a16="http://schemas.microsoft.com/office/drawing/2014/main" id="{DF2F1144-FFB3-42C4-B754-E8A110D2412E}"/>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216" name="ZoneTexte 215">
          <a:extLst>
            <a:ext uri="{FF2B5EF4-FFF2-40B4-BE49-F238E27FC236}">
              <a16:creationId xmlns:a16="http://schemas.microsoft.com/office/drawing/2014/main" id="{80496976-BD7F-41D4-9785-B1E757390C0E}"/>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217" name="ZoneTexte 216">
          <a:extLst>
            <a:ext uri="{FF2B5EF4-FFF2-40B4-BE49-F238E27FC236}">
              <a16:creationId xmlns:a16="http://schemas.microsoft.com/office/drawing/2014/main" id="{774657DD-4EB6-4B4D-9316-BC155BA19942}"/>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218" name="ZoneTexte 217">
          <a:extLst>
            <a:ext uri="{FF2B5EF4-FFF2-40B4-BE49-F238E27FC236}">
              <a16:creationId xmlns:a16="http://schemas.microsoft.com/office/drawing/2014/main" id="{C7193D73-4D36-4439-A2F4-D1C866C937F5}"/>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33</xdr:row>
      <xdr:rowOff>128587</xdr:rowOff>
    </xdr:from>
    <xdr:ext cx="65" cy="172227"/>
    <xdr:sp macro="" textlink="">
      <xdr:nvSpPr>
        <xdr:cNvPr id="219" name="ZoneTexte 218">
          <a:extLst>
            <a:ext uri="{FF2B5EF4-FFF2-40B4-BE49-F238E27FC236}">
              <a16:creationId xmlns:a16="http://schemas.microsoft.com/office/drawing/2014/main" id="{149ECB15-193F-4B7C-9C81-F69E7DA5D9C1}"/>
            </a:ext>
          </a:extLst>
        </xdr:cNvPr>
        <xdr:cNvSpPr txBox="1"/>
      </xdr:nvSpPr>
      <xdr:spPr>
        <a:xfrm>
          <a:off x="42672000" y="6415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33</xdr:row>
      <xdr:rowOff>128587</xdr:rowOff>
    </xdr:from>
    <xdr:ext cx="65" cy="172227"/>
    <xdr:sp macro="" textlink="">
      <xdr:nvSpPr>
        <xdr:cNvPr id="220" name="ZoneTexte 219">
          <a:extLst>
            <a:ext uri="{FF2B5EF4-FFF2-40B4-BE49-F238E27FC236}">
              <a16:creationId xmlns:a16="http://schemas.microsoft.com/office/drawing/2014/main" id="{1FDD0642-5824-4EB4-9E8D-384E0B3ACCB7}"/>
            </a:ext>
          </a:extLst>
        </xdr:cNvPr>
        <xdr:cNvSpPr txBox="1"/>
      </xdr:nvSpPr>
      <xdr:spPr>
        <a:xfrm>
          <a:off x="42672000" y="6415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33</xdr:row>
      <xdr:rowOff>128587</xdr:rowOff>
    </xdr:from>
    <xdr:ext cx="65" cy="172227"/>
    <xdr:sp macro="" textlink="">
      <xdr:nvSpPr>
        <xdr:cNvPr id="221" name="ZoneTexte 220">
          <a:extLst>
            <a:ext uri="{FF2B5EF4-FFF2-40B4-BE49-F238E27FC236}">
              <a16:creationId xmlns:a16="http://schemas.microsoft.com/office/drawing/2014/main" id="{58AEB1D9-A0DC-4E77-BF25-23EAC669B458}"/>
            </a:ext>
          </a:extLst>
        </xdr:cNvPr>
        <xdr:cNvSpPr txBox="1"/>
      </xdr:nvSpPr>
      <xdr:spPr>
        <a:xfrm>
          <a:off x="42672000" y="6415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33</xdr:row>
      <xdr:rowOff>128587</xdr:rowOff>
    </xdr:from>
    <xdr:ext cx="65" cy="172227"/>
    <xdr:sp macro="" textlink="">
      <xdr:nvSpPr>
        <xdr:cNvPr id="222" name="ZoneTexte 221">
          <a:extLst>
            <a:ext uri="{FF2B5EF4-FFF2-40B4-BE49-F238E27FC236}">
              <a16:creationId xmlns:a16="http://schemas.microsoft.com/office/drawing/2014/main" id="{C637DC21-EA1C-48E7-A178-1C78039A9C79}"/>
            </a:ext>
          </a:extLst>
        </xdr:cNvPr>
        <xdr:cNvSpPr txBox="1"/>
      </xdr:nvSpPr>
      <xdr:spPr>
        <a:xfrm>
          <a:off x="42672000" y="6415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29</xdr:row>
      <xdr:rowOff>128587</xdr:rowOff>
    </xdr:from>
    <xdr:ext cx="65" cy="172227"/>
    <xdr:sp macro="" textlink="">
      <xdr:nvSpPr>
        <xdr:cNvPr id="223" name="ZoneTexte 222">
          <a:extLst>
            <a:ext uri="{FF2B5EF4-FFF2-40B4-BE49-F238E27FC236}">
              <a16:creationId xmlns:a16="http://schemas.microsoft.com/office/drawing/2014/main" id="{93121F5D-94C7-4F93-A196-9E18CD0C09BD}"/>
            </a:ext>
          </a:extLst>
        </xdr:cNvPr>
        <xdr:cNvSpPr txBox="1"/>
      </xdr:nvSpPr>
      <xdr:spPr>
        <a:xfrm>
          <a:off x="42672000" y="565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29</xdr:row>
      <xdr:rowOff>128587</xdr:rowOff>
    </xdr:from>
    <xdr:ext cx="65" cy="172227"/>
    <xdr:sp macro="" textlink="">
      <xdr:nvSpPr>
        <xdr:cNvPr id="224" name="ZoneTexte 223">
          <a:extLst>
            <a:ext uri="{FF2B5EF4-FFF2-40B4-BE49-F238E27FC236}">
              <a16:creationId xmlns:a16="http://schemas.microsoft.com/office/drawing/2014/main" id="{450AF67D-FCE3-4A83-9F3D-2983B8B3CA81}"/>
            </a:ext>
          </a:extLst>
        </xdr:cNvPr>
        <xdr:cNvSpPr txBox="1"/>
      </xdr:nvSpPr>
      <xdr:spPr>
        <a:xfrm>
          <a:off x="42672000" y="565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29</xdr:row>
      <xdr:rowOff>128587</xdr:rowOff>
    </xdr:from>
    <xdr:ext cx="65" cy="172227"/>
    <xdr:sp macro="" textlink="">
      <xdr:nvSpPr>
        <xdr:cNvPr id="225" name="ZoneTexte 224">
          <a:extLst>
            <a:ext uri="{FF2B5EF4-FFF2-40B4-BE49-F238E27FC236}">
              <a16:creationId xmlns:a16="http://schemas.microsoft.com/office/drawing/2014/main" id="{F1474D76-ECC1-4568-A743-AD8332424BC8}"/>
            </a:ext>
          </a:extLst>
        </xdr:cNvPr>
        <xdr:cNvSpPr txBox="1"/>
      </xdr:nvSpPr>
      <xdr:spPr>
        <a:xfrm>
          <a:off x="42672000" y="565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29</xdr:row>
      <xdr:rowOff>128587</xdr:rowOff>
    </xdr:from>
    <xdr:ext cx="65" cy="172227"/>
    <xdr:sp macro="" textlink="">
      <xdr:nvSpPr>
        <xdr:cNvPr id="226" name="ZoneTexte 225">
          <a:extLst>
            <a:ext uri="{FF2B5EF4-FFF2-40B4-BE49-F238E27FC236}">
              <a16:creationId xmlns:a16="http://schemas.microsoft.com/office/drawing/2014/main" id="{419B4F44-5661-416F-9F9C-5B838ACF9E6B}"/>
            </a:ext>
          </a:extLst>
        </xdr:cNvPr>
        <xdr:cNvSpPr txBox="1"/>
      </xdr:nvSpPr>
      <xdr:spPr>
        <a:xfrm>
          <a:off x="42672000" y="565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29</xdr:row>
      <xdr:rowOff>128587</xdr:rowOff>
    </xdr:from>
    <xdr:ext cx="65" cy="172227"/>
    <xdr:sp macro="" textlink="">
      <xdr:nvSpPr>
        <xdr:cNvPr id="227" name="ZoneTexte 226">
          <a:extLst>
            <a:ext uri="{FF2B5EF4-FFF2-40B4-BE49-F238E27FC236}">
              <a16:creationId xmlns:a16="http://schemas.microsoft.com/office/drawing/2014/main" id="{6F542515-3FA2-4F5F-B81E-7457A0920C01}"/>
            </a:ext>
          </a:extLst>
        </xdr:cNvPr>
        <xdr:cNvSpPr txBox="1"/>
      </xdr:nvSpPr>
      <xdr:spPr>
        <a:xfrm>
          <a:off x="42672000" y="565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29</xdr:row>
      <xdr:rowOff>128587</xdr:rowOff>
    </xdr:from>
    <xdr:ext cx="65" cy="172227"/>
    <xdr:sp macro="" textlink="">
      <xdr:nvSpPr>
        <xdr:cNvPr id="228" name="ZoneTexte 227">
          <a:extLst>
            <a:ext uri="{FF2B5EF4-FFF2-40B4-BE49-F238E27FC236}">
              <a16:creationId xmlns:a16="http://schemas.microsoft.com/office/drawing/2014/main" id="{5123AE80-604E-4EE0-9F40-F34C0DC2C6A7}"/>
            </a:ext>
          </a:extLst>
        </xdr:cNvPr>
        <xdr:cNvSpPr txBox="1"/>
      </xdr:nvSpPr>
      <xdr:spPr>
        <a:xfrm>
          <a:off x="42672000" y="565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29</xdr:row>
      <xdr:rowOff>128587</xdr:rowOff>
    </xdr:from>
    <xdr:ext cx="65" cy="172227"/>
    <xdr:sp macro="" textlink="">
      <xdr:nvSpPr>
        <xdr:cNvPr id="229" name="ZoneTexte 228">
          <a:extLst>
            <a:ext uri="{FF2B5EF4-FFF2-40B4-BE49-F238E27FC236}">
              <a16:creationId xmlns:a16="http://schemas.microsoft.com/office/drawing/2014/main" id="{9E26C15B-35F4-43C7-B1D8-41BEA8AA0F66}"/>
            </a:ext>
          </a:extLst>
        </xdr:cNvPr>
        <xdr:cNvSpPr txBox="1"/>
      </xdr:nvSpPr>
      <xdr:spPr>
        <a:xfrm>
          <a:off x="42672000" y="565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29</xdr:row>
      <xdr:rowOff>128587</xdr:rowOff>
    </xdr:from>
    <xdr:ext cx="65" cy="172227"/>
    <xdr:sp macro="" textlink="">
      <xdr:nvSpPr>
        <xdr:cNvPr id="230" name="ZoneTexte 229">
          <a:extLst>
            <a:ext uri="{FF2B5EF4-FFF2-40B4-BE49-F238E27FC236}">
              <a16:creationId xmlns:a16="http://schemas.microsoft.com/office/drawing/2014/main" id="{5A3E9FAA-7A7A-498C-8297-8B5194C0BF95}"/>
            </a:ext>
          </a:extLst>
        </xdr:cNvPr>
        <xdr:cNvSpPr txBox="1"/>
      </xdr:nvSpPr>
      <xdr:spPr>
        <a:xfrm>
          <a:off x="42672000" y="565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32</xdr:row>
      <xdr:rowOff>128587</xdr:rowOff>
    </xdr:from>
    <xdr:ext cx="65" cy="172227"/>
    <xdr:sp macro="" textlink="">
      <xdr:nvSpPr>
        <xdr:cNvPr id="231" name="ZoneTexte 230">
          <a:extLst>
            <a:ext uri="{FF2B5EF4-FFF2-40B4-BE49-F238E27FC236}">
              <a16:creationId xmlns:a16="http://schemas.microsoft.com/office/drawing/2014/main" id="{B2AE31BF-0A12-4ACA-93FE-158B54831BCB}"/>
            </a:ext>
          </a:extLst>
        </xdr:cNvPr>
        <xdr:cNvSpPr txBox="1"/>
      </xdr:nvSpPr>
      <xdr:spPr>
        <a:xfrm>
          <a:off x="42672000" y="6224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32</xdr:row>
      <xdr:rowOff>128587</xdr:rowOff>
    </xdr:from>
    <xdr:ext cx="65" cy="172227"/>
    <xdr:sp macro="" textlink="">
      <xdr:nvSpPr>
        <xdr:cNvPr id="232" name="ZoneTexte 231">
          <a:extLst>
            <a:ext uri="{FF2B5EF4-FFF2-40B4-BE49-F238E27FC236}">
              <a16:creationId xmlns:a16="http://schemas.microsoft.com/office/drawing/2014/main" id="{52E0AA01-58CC-4F5D-97B3-18D5FC711BF5}"/>
            </a:ext>
          </a:extLst>
        </xdr:cNvPr>
        <xdr:cNvSpPr txBox="1"/>
      </xdr:nvSpPr>
      <xdr:spPr>
        <a:xfrm>
          <a:off x="42672000" y="6224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32</xdr:row>
      <xdr:rowOff>128587</xdr:rowOff>
    </xdr:from>
    <xdr:ext cx="65" cy="172227"/>
    <xdr:sp macro="" textlink="">
      <xdr:nvSpPr>
        <xdr:cNvPr id="233" name="ZoneTexte 232">
          <a:extLst>
            <a:ext uri="{FF2B5EF4-FFF2-40B4-BE49-F238E27FC236}">
              <a16:creationId xmlns:a16="http://schemas.microsoft.com/office/drawing/2014/main" id="{4735C3EF-7B3D-4F9D-806B-6DADD0E5CFC8}"/>
            </a:ext>
          </a:extLst>
        </xdr:cNvPr>
        <xdr:cNvSpPr txBox="1"/>
      </xdr:nvSpPr>
      <xdr:spPr>
        <a:xfrm>
          <a:off x="42672000" y="6224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32</xdr:row>
      <xdr:rowOff>128587</xdr:rowOff>
    </xdr:from>
    <xdr:ext cx="65" cy="172227"/>
    <xdr:sp macro="" textlink="">
      <xdr:nvSpPr>
        <xdr:cNvPr id="234" name="ZoneTexte 233">
          <a:extLst>
            <a:ext uri="{FF2B5EF4-FFF2-40B4-BE49-F238E27FC236}">
              <a16:creationId xmlns:a16="http://schemas.microsoft.com/office/drawing/2014/main" id="{131A713B-558A-42CE-ADCC-A2590717CE6E}"/>
            </a:ext>
          </a:extLst>
        </xdr:cNvPr>
        <xdr:cNvSpPr txBox="1"/>
      </xdr:nvSpPr>
      <xdr:spPr>
        <a:xfrm>
          <a:off x="42672000" y="6224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29</xdr:row>
      <xdr:rowOff>128587</xdr:rowOff>
    </xdr:from>
    <xdr:ext cx="65" cy="172227"/>
    <xdr:sp macro="" textlink="">
      <xdr:nvSpPr>
        <xdr:cNvPr id="235" name="ZoneTexte 234">
          <a:extLst>
            <a:ext uri="{FF2B5EF4-FFF2-40B4-BE49-F238E27FC236}">
              <a16:creationId xmlns:a16="http://schemas.microsoft.com/office/drawing/2014/main" id="{1A5DA1ED-1873-4307-972C-28BE973BEB30}"/>
            </a:ext>
          </a:extLst>
        </xdr:cNvPr>
        <xdr:cNvSpPr txBox="1"/>
      </xdr:nvSpPr>
      <xdr:spPr>
        <a:xfrm>
          <a:off x="42672000" y="565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29</xdr:row>
      <xdr:rowOff>128587</xdr:rowOff>
    </xdr:from>
    <xdr:ext cx="65" cy="172227"/>
    <xdr:sp macro="" textlink="">
      <xdr:nvSpPr>
        <xdr:cNvPr id="236" name="ZoneTexte 235">
          <a:extLst>
            <a:ext uri="{FF2B5EF4-FFF2-40B4-BE49-F238E27FC236}">
              <a16:creationId xmlns:a16="http://schemas.microsoft.com/office/drawing/2014/main" id="{4B60B45E-6A96-49AA-A9FF-2DA7BADD5902}"/>
            </a:ext>
          </a:extLst>
        </xdr:cNvPr>
        <xdr:cNvSpPr txBox="1"/>
      </xdr:nvSpPr>
      <xdr:spPr>
        <a:xfrm>
          <a:off x="42672000" y="565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29</xdr:row>
      <xdr:rowOff>128587</xdr:rowOff>
    </xdr:from>
    <xdr:ext cx="65" cy="172227"/>
    <xdr:sp macro="" textlink="">
      <xdr:nvSpPr>
        <xdr:cNvPr id="237" name="ZoneTexte 236">
          <a:extLst>
            <a:ext uri="{FF2B5EF4-FFF2-40B4-BE49-F238E27FC236}">
              <a16:creationId xmlns:a16="http://schemas.microsoft.com/office/drawing/2014/main" id="{67CD9B6F-AA0D-46C4-9983-003F634EED25}"/>
            </a:ext>
          </a:extLst>
        </xdr:cNvPr>
        <xdr:cNvSpPr txBox="1"/>
      </xdr:nvSpPr>
      <xdr:spPr>
        <a:xfrm>
          <a:off x="42672000" y="565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29</xdr:row>
      <xdr:rowOff>128587</xdr:rowOff>
    </xdr:from>
    <xdr:ext cx="65" cy="172227"/>
    <xdr:sp macro="" textlink="">
      <xdr:nvSpPr>
        <xdr:cNvPr id="238" name="ZoneTexte 237">
          <a:extLst>
            <a:ext uri="{FF2B5EF4-FFF2-40B4-BE49-F238E27FC236}">
              <a16:creationId xmlns:a16="http://schemas.microsoft.com/office/drawing/2014/main" id="{AA37A9EF-3A12-4915-A826-F606B40C8C08}"/>
            </a:ext>
          </a:extLst>
        </xdr:cNvPr>
        <xdr:cNvSpPr txBox="1"/>
      </xdr:nvSpPr>
      <xdr:spPr>
        <a:xfrm>
          <a:off x="42672000" y="565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239" name="ZoneTexte 238">
          <a:extLst>
            <a:ext uri="{FF2B5EF4-FFF2-40B4-BE49-F238E27FC236}">
              <a16:creationId xmlns:a16="http://schemas.microsoft.com/office/drawing/2014/main" id="{9A9D13B0-4322-4CA2-A51A-A3D80EC69794}"/>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240" name="ZoneTexte 239">
          <a:extLst>
            <a:ext uri="{FF2B5EF4-FFF2-40B4-BE49-F238E27FC236}">
              <a16:creationId xmlns:a16="http://schemas.microsoft.com/office/drawing/2014/main" id="{EAC1573D-B1E0-411B-81E1-E2337662049B}"/>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241" name="ZoneTexte 240">
          <a:extLst>
            <a:ext uri="{FF2B5EF4-FFF2-40B4-BE49-F238E27FC236}">
              <a16:creationId xmlns:a16="http://schemas.microsoft.com/office/drawing/2014/main" id="{FC4273D1-581B-426D-B1FC-9590D0EB00CD}"/>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242" name="ZoneTexte 241">
          <a:extLst>
            <a:ext uri="{FF2B5EF4-FFF2-40B4-BE49-F238E27FC236}">
              <a16:creationId xmlns:a16="http://schemas.microsoft.com/office/drawing/2014/main" id="{25C3A0C9-5B33-45BD-9631-44BC3301025A}"/>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243" name="ZoneTexte 242">
          <a:extLst>
            <a:ext uri="{FF2B5EF4-FFF2-40B4-BE49-F238E27FC236}">
              <a16:creationId xmlns:a16="http://schemas.microsoft.com/office/drawing/2014/main" id="{C2031121-5010-47DC-84D7-BD1AA2BB0509}"/>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244" name="ZoneTexte 243">
          <a:extLst>
            <a:ext uri="{FF2B5EF4-FFF2-40B4-BE49-F238E27FC236}">
              <a16:creationId xmlns:a16="http://schemas.microsoft.com/office/drawing/2014/main" id="{FAC1522E-E143-433D-8619-6D89866AF19B}"/>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26</xdr:row>
      <xdr:rowOff>128587</xdr:rowOff>
    </xdr:from>
    <xdr:ext cx="65" cy="172227"/>
    <xdr:sp macro="" textlink="">
      <xdr:nvSpPr>
        <xdr:cNvPr id="245" name="ZoneTexte 244">
          <a:extLst>
            <a:ext uri="{FF2B5EF4-FFF2-40B4-BE49-F238E27FC236}">
              <a16:creationId xmlns:a16="http://schemas.microsoft.com/office/drawing/2014/main" id="{E8DE6128-8558-4CC2-A7D6-5D848BA08158}"/>
            </a:ext>
          </a:extLst>
        </xdr:cNvPr>
        <xdr:cNvSpPr txBox="1"/>
      </xdr:nvSpPr>
      <xdr:spPr>
        <a:xfrm>
          <a:off x="42672000" y="5081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26</xdr:row>
      <xdr:rowOff>128587</xdr:rowOff>
    </xdr:from>
    <xdr:ext cx="65" cy="172227"/>
    <xdr:sp macro="" textlink="">
      <xdr:nvSpPr>
        <xdr:cNvPr id="246" name="ZoneTexte 245">
          <a:extLst>
            <a:ext uri="{FF2B5EF4-FFF2-40B4-BE49-F238E27FC236}">
              <a16:creationId xmlns:a16="http://schemas.microsoft.com/office/drawing/2014/main" id="{892A4627-D60C-4574-AED7-489FF59833DF}"/>
            </a:ext>
          </a:extLst>
        </xdr:cNvPr>
        <xdr:cNvSpPr txBox="1"/>
      </xdr:nvSpPr>
      <xdr:spPr>
        <a:xfrm>
          <a:off x="42672000" y="5081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26</xdr:row>
      <xdr:rowOff>128587</xdr:rowOff>
    </xdr:from>
    <xdr:ext cx="65" cy="172227"/>
    <xdr:sp macro="" textlink="">
      <xdr:nvSpPr>
        <xdr:cNvPr id="247" name="ZoneTexte 246">
          <a:extLst>
            <a:ext uri="{FF2B5EF4-FFF2-40B4-BE49-F238E27FC236}">
              <a16:creationId xmlns:a16="http://schemas.microsoft.com/office/drawing/2014/main" id="{F03E4455-7AE3-48C4-B6A0-6FE0FA5A24BD}"/>
            </a:ext>
          </a:extLst>
        </xdr:cNvPr>
        <xdr:cNvSpPr txBox="1"/>
      </xdr:nvSpPr>
      <xdr:spPr>
        <a:xfrm>
          <a:off x="42672000" y="5081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26</xdr:row>
      <xdr:rowOff>128587</xdr:rowOff>
    </xdr:from>
    <xdr:ext cx="65" cy="172227"/>
    <xdr:sp macro="" textlink="">
      <xdr:nvSpPr>
        <xdr:cNvPr id="248" name="ZoneTexte 247">
          <a:extLst>
            <a:ext uri="{FF2B5EF4-FFF2-40B4-BE49-F238E27FC236}">
              <a16:creationId xmlns:a16="http://schemas.microsoft.com/office/drawing/2014/main" id="{CE4B56EB-10B7-49B0-87BD-9618147C6E82}"/>
            </a:ext>
          </a:extLst>
        </xdr:cNvPr>
        <xdr:cNvSpPr txBox="1"/>
      </xdr:nvSpPr>
      <xdr:spPr>
        <a:xfrm>
          <a:off x="42672000" y="5081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29</xdr:row>
      <xdr:rowOff>128587</xdr:rowOff>
    </xdr:from>
    <xdr:ext cx="65" cy="172227"/>
    <xdr:sp macro="" textlink="">
      <xdr:nvSpPr>
        <xdr:cNvPr id="249" name="ZoneTexte 248">
          <a:extLst>
            <a:ext uri="{FF2B5EF4-FFF2-40B4-BE49-F238E27FC236}">
              <a16:creationId xmlns:a16="http://schemas.microsoft.com/office/drawing/2014/main" id="{46696E99-572A-4A3A-BA10-DAF8C842D0E8}"/>
            </a:ext>
          </a:extLst>
        </xdr:cNvPr>
        <xdr:cNvSpPr txBox="1"/>
      </xdr:nvSpPr>
      <xdr:spPr>
        <a:xfrm>
          <a:off x="42672000" y="565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29</xdr:row>
      <xdr:rowOff>128587</xdr:rowOff>
    </xdr:from>
    <xdr:ext cx="65" cy="172227"/>
    <xdr:sp macro="" textlink="">
      <xdr:nvSpPr>
        <xdr:cNvPr id="250" name="ZoneTexte 249">
          <a:extLst>
            <a:ext uri="{FF2B5EF4-FFF2-40B4-BE49-F238E27FC236}">
              <a16:creationId xmlns:a16="http://schemas.microsoft.com/office/drawing/2014/main" id="{A2FCCB2D-D16D-4741-9AD7-0E3D954A6F4C}"/>
            </a:ext>
          </a:extLst>
        </xdr:cNvPr>
        <xdr:cNvSpPr txBox="1"/>
      </xdr:nvSpPr>
      <xdr:spPr>
        <a:xfrm>
          <a:off x="42672000" y="565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28</xdr:row>
      <xdr:rowOff>128587</xdr:rowOff>
    </xdr:from>
    <xdr:ext cx="65" cy="172227"/>
    <xdr:sp macro="" textlink="">
      <xdr:nvSpPr>
        <xdr:cNvPr id="251" name="ZoneTexte 250">
          <a:extLst>
            <a:ext uri="{FF2B5EF4-FFF2-40B4-BE49-F238E27FC236}">
              <a16:creationId xmlns:a16="http://schemas.microsoft.com/office/drawing/2014/main" id="{CC4E79A7-FE04-4340-BF42-4EE3982EE8E7}"/>
            </a:ext>
          </a:extLst>
        </xdr:cNvPr>
        <xdr:cNvSpPr txBox="1"/>
      </xdr:nvSpPr>
      <xdr:spPr>
        <a:xfrm>
          <a:off x="4267200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28</xdr:row>
      <xdr:rowOff>128587</xdr:rowOff>
    </xdr:from>
    <xdr:ext cx="65" cy="172227"/>
    <xdr:sp macro="" textlink="">
      <xdr:nvSpPr>
        <xdr:cNvPr id="252" name="ZoneTexte 251">
          <a:extLst>
            <a:ext uri="{FF2B5EF4-FFF2-40B4-BE49-F238E27FC236}">
              <a16:creationId xmlns:a16="http://schemas.microsoft.com/office/drawing/2014/main" id="{619A31F5-D67B-480F-A413-2A35710A78F9}"/>
            </a:ext>
          </a:extLst>
        </xdr:cNvPr>
        <xdr:cNvSpPr txBox="1"/>
      </xdr:nvSpPr>
      <xdr:spPr>
        <a:xfrm>
          <a:off x="4267200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28</xdr:row>
      <xdr:rowOff>128587</xdr:rowOff>
    </xdr:from>
    <xdr:ext cx="65" cy="172227"/>
    <xdr:sp macro="" textlink="">
      <xdr:nvSpPr>
        <xdr:cNvPr id="253" name="ZoneTexte 252">
          <a:extLst>
            <a:ext uri="{FF2B5EF4-FFF2-40B4-BE49-F238E27FC236}">
              <a16:creationId xmlns:a16="http://schemas.microsoft.com/office/drawing/2014/main" id="{906F6A42-DD8E-44F5-988D-091A1D0E9A81}"/>
            </a:ext>
          </a:extLst>
        </xdr:cNvPr>
        <xdr:cNvSpPr txBox="1"/>
      </xdr:nvSpPr>
      <xdr:spPr>
        <a:xfrm>
          <a:off x="4267200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28</xdr:row>
      <xdr:rowOff>128587</xdr:rowOff>
    </xdr:from>
    <xdr:ext cx="65" cy="172227"/>
    <xdr:sp macro="" textlink="">
      <xdr:nvSpPr>
        <xdr:cNvPr id="254" name="ZoneTexte 253">
          <a:extLst>
            <a:ext uri="{FF2B5EF4-FFF2-40B4-BE49-F238E27FC236}">
              <a16:creationId xmlns:a16="http://schemas.microsoft.com/office/drawing/2014/main" id="{10C358BE-B563-4B64-A4C5-3FE302D6843B}"/>
            </a:ext>
          </a:extLst>
        </xdr:cNvPr>
        <xdr:cNvSpPr txBox="1"/>
      </xdr:nvSpPr>
      <xdr:spPr>
        <a:xfrm>
          <a:off x="4267200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31</xdr:row>
      <xdr:rowOff>128587</xdr:rowOff>
    </xdr:from>
    <xdr:ext cx="65" cy="172227"/>
    <xdr:sp macro="" textlink="">
      <xdr:nvSpPr>
        <xdr:cNvPr id="255" name="ZoneTexte 254">
          <a:extLst>
            <a:ext uri="{FF2B5EF4-FFF2-40B4-BE49-F238E27FC236}">
              <a16:creationId xmlns:a16="http://schemas.microsoft.com/office/drawing/2014/main" id="{59E2EC79-145C-4B59-B4BC-06404EDA3F4B}"/>
            </a:ext>
          </a:extLst>
        </xdr:cNvPr>
        <xdr:cNvSpPr txBox="1"/>
      </xdr:nvSpPr>
      <xdr:spPr>
        <a:xfrm>
          <a:off x="42672000" y="6034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31</xdr:row>
      <xdr:rowOff>128587</xdr:rowOff>
    </xdr:from>
    <xdr:ext cx="65" cy="172227"/>
    <xdr:sp macro="" textlink="">
      <xdr:nvSpPr>
        <xdr:cNvPr id="256" name="ZoneTexte 255">
          <a:extLst>
            <a:ext uri="{FF2B5EF4-FFF2-40B4-BE49-F238E27FC236}">
              <a16:creationId xmlns:a16="http://schemas.microsoft.com/office/drawing/2014/main" id="{BC15F7B3-46D7-47E5-B61F-F427971C4179}"/>
            </a:ext>
          </a:extLst>
        </xdr:cNvPr>
        <xdr:cNvSpPr txBox="1"/>
      </xdr:nvSpPr>
      <xdr:spPr>
        <a:xfrm>
          <a:off x="42672000" y="6034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257" name="ZoneTexte 256">
          <a:extLst>
            <a:ext uri="{FF2B5EF4-FFF2-40B4-BE49-F238E27FC236}">
              <a16:creationId xmlns:a16="http://schemas.microsoft.com/office/drawing/2014/main" id="{41BABD94-3E22-49F7-B494-4E9DF0334111}"/>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258" name="ZoneTexte 257">
          <a:extLst>
            <a:ext uri="{FF2B5EF4-FFF2-40B4-BE49-F238E27FC236}">
              <a16:creationId xmlns:a16="http://schemas.microsoft.com/office/drawing/2014/main" id="{E456664B-D924-4EE6-B9CF-1279002F8110}"/>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259" name="ZoneTexte 258">
          <a:extLst>
            <a:ext uri="{FF2B5EF4-FFF2-40B4-BE49-F238E27FC236}">
              <a16:creationId xmlns:a16="http://schemas.microsoft.com/office/drawing/2014/main" id="{DF7BB8FD-668E-45D8-B3C6-F0D5FDE5A3AE}"/>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260" name="ZoneTexte 259">
          <a:extLst>
            <a:ext uri="{FF2B5EF4-FFF2-40B4-BE49-F238E27FC236}">
              <a16:creationId xmlns:a16="http://schemas.microsoft.com/office/drawing/2014/main" id="{132CC5EB-9C53-4E83-AB7D-9BA9DDEC5852}"/>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261" name="ZoneTexte 260">
          <a:extLst>
            <a:ext uri="{FF2B5EF4-FFF2-40B4-BE49-F238E27FC236}">
              <a16:creationId xmlns:a16="http://schemas.microsoft.com/office/drawing/2014/main" id="{0B08573C-199E-4992-83E9-242BC2EAC204}"/>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262" name="ZoneTexte 261">
          <a:extLst>
            <a:ext uri="{FF2B5EF4-FFF2-40B4-BE49-F238E27FC236}">
              <a16:creationId xmlns:a16="http://schemas.microsoft.com/office/drawing/2014/main" id="{057A1E47-5396-4DBC-979C-A55C71494698}"/>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28</xdr:row>
      <xdr:rowOff>128587</xdr:rowOff>
    </xdr:from>
    <xdr:ext cx="65" cy="172227"/>
    <xdr:sp macro="" textlink="">
      <xdr:nvSpPr>
        <xdr:cNvPr id="263" name="ZoneTexte 262">
          <a:extLst>
            <a:ext uri="{FF2B5EF4-FFF2-40B4-BE49-F238E27FC236}">
              <a16:creationId xmlns:a16="http://schemas.microsoft.com/office/drawing/2014/main" id="{57456873-E513-4367-BCCF-0CC12B6010F6}"/>
            </a:ext>
          </a:extLst>
        </xdr:cNvPr>
        <xdr:cNvSpPr txBox="1"/>
      </xdr:nvSpPr>
      <xdr:spPr>
        <a:xfrm>
          <a:off x="4267200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28</xdr:row>
      <xdr:rowOff>128587</xdr:rowOff>
    </xdr:from>
    <xdr:ext cx="65" cy="172227"/>
    <xdr:sp macro="" textlink="">
      <xdr:nvSpPr>
        <xdr:cNvPr id="264" name="ZoneTexte 263">
          <a:extLst>
            <a:ext uri="{FF2B5EF4-FFF2-40B4-BE49-F238E27FC236}">
              <a16:creationId xmlns:a16="http://schemas.microsoft.com/office/drawing/2014/main" id="{A606CF99-CF6D-4EB0-96AC-C75A8D1F5073}"/>
            </a:ext>
          </a:extLst>
        </xdr:cNvPr>
        <xdr:cNvSpPr txBox="1"/>
      </xdr:nvSpPr>
      <xdr:spPr>
        <a:xfrm>
          <a:off x="4267200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28</xdr:row>
      <xdr:rowOff>128587</xdr:rowOff>
    </xdr:from>
    <xdr:ext cx="65" cy="172227"/>
    <xdr:sp macro="" textlink="">
      <xdr:nvSpPr>
        <xdr:cNvPr id="265" name="ZoneTexte 264">
          <a:extLst>
            <a:ext uri="{FF2B5EF4-FFF2-40B4-BE49-F238E27FC236}">
              <a16:creationId xmlns:a16="http://schemas.microsoft.com/office/drawing/2014/main" id="{5C95F6AF-6BEF-46DE-AA1C-017D43421938}"/>
            </a:ext>
          </a:extLst>
        </xdr:cNvPr>
        <xdr:cNvSpPr txBox="1"/>
      </xdr:nvSpPr>
      <xdr:spPr>
        <a:xfrm>
          <a:off x="4267200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28</xdr:row>
      <xdr:rowOff>128587</xdr:rowOff>
    </xdr:from>
    <xdr:ext cx="65" cy="172227"/>
    <xdr:sp macro="" textlink="">
      <xdr:nvSpPr>
        <xdr:cNvPr id="266" name="ZoneTexte 265">
          <a:extLst>
            <a:ext uri="{FF2B5EF4-FFF2-40B4-BE49-F238E27FC236}">
              <a16:creationId xmlns:a16="http://schemas.microsoft.com/office/drawing/2014/main" id="{652D07F8-6401-4225-8E69-6DB63647A5FE}"/>
            </a:ext>
          </a:extLst>
        </xdr:cNvPr>
        <xdr:cNvSpPr txBox="1"/>
      </xdr:nvSpPr>
      <xdr:spPr>
        <a:xfrm>
          <a:off x="4267200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31</xdr:row>
      <xdr:rowOff>128587</xdr:rowOff>
    </xdr:from>
    <xdr:ext cx="65" cy="172227"/>
    <xdr:sp macro="" textlink="">
      <xdr:nvSpPr>
        <xdr:cNvPr id="267" name="ZoneTexte 266">
          <a:extLst>
            <a:ext uri="{FF2B5EF4-FFF2-40B4-BE49-F238E27FC236}">
              <a16:creationId xmlns:a16="http://schemas.microsoft.com/office/drawing/2014/main" id="{9AC0D105-2BB1-489A-BAC6-ADD0EE7A02B7}"/>
            </a:ext>
          </a:extLst>
        </xdr:cNvPr>
        <xdr:cNvSpPr txBox="1"/>
      </xdr:nvSpPr>
      <xdr:spPr>
        <a:xfrm>
          <a:off x="42672000" y="6034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31</xdr:row>
      <xdr:rowOff>128587</xdr:rowOff>
    </xdr:from>
    <xdr:ext cx="65" cy="172227"/>
    <xdr:sp macro="" textlink="">
      <xdr:nvSpPr>
        <xdr:cNvPr id="268" name="ZoneTexte 267">
          <a:extLst>
            <a:ext uri="{FF2B5EF4-FFF2-40B4-BE49-F238E27FC236}">
              <a16:creationId xmlns:a16="http://schemas.microsoft.com/office/drawing/2014/main" id="{B90A1036-DD73-4292-A64B-A967075FD67D}"/>
            </a:ext>
          </a:extLst>
        </xdr:cNvPr>
        <xdr:cNvSpPr txBox="1"/>
      </xdr:nvSpPr>
      <xdr:spPr>
        <a:xfrm>
          <a:off x="42672000" y="6034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269" name="ZoneTexte 268">
          <a:extLst>
            <a:ext uri="{FF2B5EF4-FFF2-40B4-BE49-F238E27FC236}">
              <a16:creationId xmlns:a16="http://schemas.microsoft.com/office/drawing/2014/main" id="{3E34AF88-D0D0-4B77-964D-AA8928DA571F}"/>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270" name="ZoneTexte 269">
          <a:extLst>
            <a:ext uri="{FF2B5EF4-FFF2-40B4-BE49-F238E27FC236}">
              <a16:creationId xmlns:a16="http://schemas.microsoft.com/office/drawing/2014/main" id="{F47D430F-0240-4386-9DF4-30F40308C623}"/>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271" name="ZoneTexte 270">
          <a:extLst>
            <a:ext uri="{FF2B5EF4-FFF2-40B4-BE49-F238E27FC236}">
              <a16:creationId xmlns:a16="http://schemas.microsoft.com/office/drawing/2014/main" id="{596C5333-4DE2-4EE3-A91B-FF07BBE9FCEF}"/>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272" name="ZoneTexte 271">
          <a:extLst>
            <a:ext uri="{FF2B5EF4-FFF2-40B4-BE49-F238E27FC236}">
              <a16:creationId xmlns:a16="http://schemas.microsoft.com/office/drawing/2014/main" id="{803E3114-B5FA-4713-9ADA-B1BAAF33A80C}"/>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273" name="ZoneTexte 272">
          <a:extLst>
            <a:ext uri="{FF2B5EF4-FFF2-40B4-BE49-F238E27FC236}">
              <a16:creationId xmlns:a16="http://schemas.microsoft.com/office/drawing/2014/main" id="{B084D14D-AF2A-4260-8F69-9060CF26B867}"/>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274" name="ZoneTexte 273">
          <a:extLst>
            <a:ext uri="{FF2B5EF4-FFF2-40B4-BE49-F238E27FC236}">
              <a16:creationId xmlns:a16="http://schemas.microsoft.com/office/drawing/2014/main" id="{960A51EC-3378-402D-9C2E-0509B0FD01BC}"/>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28</xdr:row>
      <xdr:rowOff>128587</xdr:rowOff>
    </xdr:from>
    <xdr:ext cx="65" cy="172227"/>
    <xdr:sp macro="" textlink="">
      <xdr:nvSpPr>
        <xdr:cNvPr id="275" name="ZoneTexte 274">
          <a:extLst>
            <a:ext uri="{FF2B5EF4-FFF2-40B4-BE49-F238E27FC236}">
              <a16:creationId xmlns:a16="http://schemas.microsoft.com/office/drawing/2014/main" id="{020F8671-2C02-4F54-ADB8-B17AF43C3AEE}"/>
            </a:ext>
          </a:extLst>
        </xdr:cNvPr>
        <xdr:cNvSpPr txBox="1"/>
      </xdr:nvSpPr>
      <xdr:spPr>
        <a:xfrm>
          <a:off x="4267200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28</xdr:row>
      <xdr:rowOff>128587</xdr:rowOff>
    </xdr:from>
    <xdr:ext cx="65" cy="172227"/>
    <xdr:sp macro="" textlink="">
      <xdr:nvSpPr>
        <xdr:cNvPr id="276" name="ZoneTexte 275">
          <a:extLst>
            <a:ext uri="{FF2B5EF4-FFF2-40B4-BE49-F238E27FC236}">
              <a16:creationId xmlns:a16="http://schemas.microsoft.com/office/drawing/2014/main" id="{56BBA5B7-582D-4AA4-BB0F-12883F97125E}"/>
            </a:ext>
          </a:extLst>
        </xdr:cNvPr>
        <xdr:cNvSpPr txBox="1"/>
      </xdr:nvSpPr>
      <xdr:spPr>
        <a:xfrm>
          <a:off x="4267200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28</xdr:row>
      <xdr:rowOff>128587</xdr:rowOff>
    </xdr:from>
    <xdr:ext cx="65" cy="172227"/>
    <xdr:sp macro="" textlink="">
      <xdr:nvSpPr>
        <xdr:cNvPr id="277" name="ZoneTexte 276">
          <a:extLst>
            <a:ext uri="{FF2B5EF4-FFF2-40B4-BE49-F238E27FC236}">
              <a16:creationId xmlns:a16="http://schemas.microsoft.com/office/drawing/2014/main" id="{CF331F23-60BB-4FCD-B309-FE20767AFE67}"/>
            </a:ext>
          </a:extLst>
        </xdr:cNvPr>
        <xdr:cNvSpPr txBox="1"/>
      </xdr:nvSpPr>
      <xdr:spPr>
        <a:xfrm>
          <a:off x="4267200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28</xdr:row>
      <xdr:rowOff>128587</xdr:rowOff>
    </xdr:from>
    <xdr:ext cx="65" cy="172227"/>
    <xdr:sp macro="" textlink="">
      <xdr:nvSpPr>
        <xdr:cNvPr id="278" name="ZoneTexte 277">
          <a:extLst>
            <a:ext uri="{FF2B5EF4-FFF2-40B4-BE49-F238E27FC236}">
              <a16:creationId xmlns:a16="http://schemas.microsoft.com/office/drawing/2014/main" id="{5810F5AB-C15C-40D6-A8A6-11671D070B0F}"/>
            </a:ext>
          </a:extLst>
        </xdr:cNvPr>
        <xdr:cNvSpPr txBox="1"/>
      </xdr:nvSpPr>
      <xdr:spPr>
        <a:xfrm>
          <a:off x="4267200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28</xdr:row>
      <xdr:rowOff>128587</xdr:rowOff>
    </xdr:from>
    <xdr:ext cx="65" cy="172227"/>
    <xdr:sp macro="" textlink="">
      <xdr:nvSpPr>
        <xdr:cNvPr id="279" name="ZoneTexte 278">
          <a:extLst>
            <a:ext uri="{FF2B5EF4-FFF2-40B4-BE49-F238E27FC236}">
              <a16:creationId xmlns:a16="http://schemas.microsoft.com/office/drawing/2014/main" id="{ABDBC8F5-6099-44D5-B269-CB63AF7CD123}"/>
            </a:ext>
          </a:extLst>
        </xdr:cNvPr>
        <xdr:cNvSpPr txBox="1"/>
      </xdr:nvSpPr>
      <xdr:spPr>
        <a:xfrm>
          <a:off x="4267200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28</xdr:row>
      <xdr:rowOff>128587</xdr:rowOff>
    </xdr:from>
    <xdr:ext cx="65" cy="172227"/>
    <xdr:sp macro="" textlink="">
      <xdr:nvSpPr>
        <xdr:cNvPr id="280" name="ZoneTexte 279">
          <a:extLst>
            <a:ext uri="{FF2B5EF4-FFF2-40B4-BE49-F238E27FC236}">
              <a16:creationId xmlns:a16="http://schemas.microsoft.com/office/drawing/2014/main" id="{278D0BC8-A62B-4817-A973-EBD4B6991692}"/>
            </a:ext>
          </a:extLst>
        </xdr:cNvPr>
        <xdr:cNvSpPr txBox="1"/>
      </xdr:nvSpPr>
      <xdr:spPr>
        <a:xfrm>
          <a:off x="4267200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28</xdr:row>
      <xdr:rowOff>128587</xdr:rowOff>
    </xdr:from>
    <xdr:ext cx="65" cy="172227"/>
    <xdr:sp macro="" textlink="">
      <xdr:nvSpPr>
        <xdr:cNvPr id="281" name="ZoneTexte 280">
          <a:extLst>
            <a:ext uri="{FF2B5EF4-FFF2-40B4-BE49-F238E27FC236}">
              <a16:creationId xmlns:a16="http://schemas.microsoft.com/office/drawing/2014/main" id="{A1A60B50-E884-4489-9BC9-97BF40C60377}"/>
            </a:ext>
          </a:extLst>
        </xdr:cNvPr>
        <xdr:cNvSpPr txBox="1"/>
      </xdr:nvSpPr>
      <xdr:spPr>
        <a:xfrm>
          <a:off x="4267200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28</xdr:row>
      <xdr:rowOff>128587</xdr:rowOff>
    </xdr:from>
    <xdr:ext cx="65" cy="172227"/>
    <xdr:sp macro="" textlink="">
      <xdr:nvSpPr>
        <xdr:cNvPr id="282" name="ZoneTexte 281">
          <a:extLst>
            <a:ext uri="{FF2B5EF4-FFF2-40B4-BE49-F238E27FC236}">
              <a16:creationId xmlns:a16="http://schemas.microsoft.com/office/drawing/2014/main" id="{07E955A1-7D18-4464-8DE7-54D70AADC601}"/>
            </a:ext>
          </a:extLst>
        </xdr:cNvPr>
        <xdr:cNvSpPr txBox="1"/>
      </xdr:nvSpPr>
      <xdr:spPr>
        <a:xfrm>
          <a:off x="4267200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31</xdr:row>
      <xdr:rowOff>128587</xdr:rowOff>
    </xdr:from>
    <xdr:ext cx="65" cy="172227"/>
    <xdr:sp macro="" textlink="">
      <xdr:nvSpPr>
        <xdr:cNvPr id="283" name="ZoneTexte 282">
          <a:extLst>
            <a:ext uri="{FF2B5EF4-FFF2-40B4-BE49-F238E27FC236}">
              <a16:creationId xmlns:a16="http://schemas.microsoft.com/office/drawing/2014/main" id="{6C0E27A2-8ED9-460B-B312-8B18D7A57593}"/>
            </a:ext>
          </a:extLst>
        </xdr:cNvPr>
        <xdr:cNvSpPr txBox="1"/>
      </xdr:nvSpPr>
      <xdr:spPr>
        <a:xfrm>
          <a:off x="42672000" y="6034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31</xdr:row>
      <xdr:rowOff>128587</xdr:rowOff>
    </xdr:from>
    <xdr:ext cx="65" cy="172227"/>
    <xdr:sp macro="" textlink="">
      <xdr:nvSpPr>
        <xdr:cNvPr id="284" name="ZoneTexte 283">
          <a:extLst>
            <a:ext uri="{FF2B5EF4-FFF2-40B4-BE49-F238E27FC236}">
              <a16:creationId xmlns:a16="http://schemas.microsoft.com/office/drawing/2014/main" id="{4D81285C-CB62-4271-BAEC-0BEEDCF297A3}"/>
            </a:ext>
          </a:extLst>
        </xdr:cNvPr>
        <xdr:cNvSpPr txBox="1"/>
      </xdr:nvSpPr>
      <xdr:spPr>
        <a:xfrm>
          <a:off x="42672000" y="6034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31</xdr:row>
      <xdr:rowOff>128587</xdr:rowOff>
    </xdr:from>
    <xdr:ext cx="65" cy="172227"/>
    <xdr:sp macro="" textlink="">
      <xdr:nvSpPr>
        <xdr:cNvPr id="285" name="ZoneTexte 284">
          <a:extLst>
            <a:ext uri="{FF2B5EF4-FFF2-40B4-BE49-F238E27FC236}">
              <a16:creationId xmlns:a16="http://schemas.microsoft.com/office/drawing/2014/main" id="{2D8C4FC4-CB36-4339-8605-BF9894CE9DAA}"/>
            </a:ext>
          </a:extLst>
        </xdr:cNvPr>
        <xdr:cNvSpPr txBox="1"/>
      </xdr:nvSpPr>
      <xdr:spPr>
        <a:xfrm>
          <a:off x="42672000" y="6034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31</xdr:row>
      <xdr:rowOff>128587</xdr:rowOff>
    </xdr:from>
    <xdr:ext cx="65" cy="172227"/>
    <xdr:sp macro="" textlink="">
      <xdr:nvSpPr>
        <xdr:cNvPr id="286" name="ZoneTexte 285">
          <a:extLst>
            <a:ext uri="{FF2B5EF4-FFF2-40B4-BE49-F238E27FC236}">
              <a16:creationId xmlns:a16="http://schemas.microsoft.com/office/drawing/2014/main" id="{2DD7BF40-FB1F-4542-9262-02E9408B1C36}"/>
            </a:ext>
          </a:extLst>
        </xdr:cNvPr>
        <xdr:cNvSpPr txBox="1"/>
      </xdr:nvSpPr>
      <xdr:spPr>
        <a:xfrm>
          <a:off x="42672000" y="6034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287" name="ZoneTexte 286">
          <a:extLst>
            <a:ext uri="{FF2B5EF4-FFF2-40B4-BE49-F238E27FC236}">
              <a16:creationId xmlns:a16="http://schemas.microsoft.com/office/drawing/2014/main" id="{F534F16C-31DC-4DFD-A088-D433F1D7E05F}"/>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288" name="ZoneTexte 287">
          <a:extLst>
            <a:ext uri="{FF2B5EF4-FFF2-40B4-BE49-F238E27FC236}">
              <a16:creationId xmlns:a16="http://schemas.microsoft.com/office/drawing/2014/main" id="{4ECFF380-4192-4E9C-9AC5-121433B23664}"/>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289" name="ZoneTexte 288">
          <a:extLst>
            <a:ext uri="{FF2B5EF4-FFF2-40B4-BE49-F238E27FC236}">
              <a16:creationId xmlns:a16="http://schemas.microsoft.com/office/drawing/2014/main" id="{60142E02-13DD-4EF2-93A7-225E02609041}"/>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290" name="ZoneTexte 289">
          <a:extLst>
            <a:ext uri="{FF2B5EF4-FFF2-40B4-BE49-F238E27FC236}">
              <a16:creationId xmlns:a16="http://schemas.microsoft.com/office/drawing/2014/main" id="{750D73AE-3729-4E60-9742-7D26B56B323B}"/>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291" name="ZoneTexte 290">
          <a:extLst>
            <a:ext uri="{FF2B5EF4-FFF2-40B4-BE49-F238E27FC236}">
              <a16:creationId xmlns:a16="http://schemas.microsoft.com/office/drawing/2014/main" id="{E40B502B-0F64-4067-89A6-A67C0C37C61A}"/>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292" name="ZoneTexte 291">
          <a:extLst>
            <a:ext uri="{FF2B5EF4-FFF2-40B4-BE49-F238E27FC236}">
              <a16:creationId xmlns:a16="http://schemas.microsoft.com/office/drawing/2014/main" id="{2DF908F3-8743-43F9-9245-F0A5F44BB328}"/>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293" name="ZoneTexte 292">
          <a:extLst>
            <a:ext uri="{FF2B5EF4-FFF2-40B4-BE49-F238E27FC236}">
              <a16:creationId xmlns:a16="http://schemas.microsoft.com/office/drawing/2014/main" id="{9DD0D5B3-0035-44E5-A2C5-5DA4D34A5890}"/>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294" name="ZoneTexte 293">
          <a:extLst>
            <a:ext uri="{FF2B5EF4-FFF2-40B4-BE49-F238E27FC236}">
              <a16:creationId xmlns:a16="http://schemas.microsoft.com/office/drawing/2014/main" id="{FE99E604-6668-4C01-8487-F47238416FD9}"/>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295" name="ZoneTexte 294">
          <a:extLst>
            <a:ext uri="{FF2B5EF4-FFF2-40B4-BE49-F238E27FC236}">
              <a16:creationId xmlns:a16="http://schemas.microsoft.com/office/drawing/2014/main" id="{AF245D41-59F7-4851-BDE3-AB215747BBDA}"/>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296" name="ZoneTexte 295">
          <a:extLst>
            <a:ext uri="{FF2B5EF4-FFF2-40B4-BE49-F238E27FC236}">
              <a16:creationId xmlns:a16="http://schemas.microsoft.com/office/drawing/2014/main" id="{6E105A98-6014-488E-B245-D1DA24FAF4B6}"/>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297" name="ZoneTexte 296">
          <a:extLst>
            <a:ext uri="{FF2B5EF4-FFF2-40B4-BE49-F238E27FC236}">
              <a16:creationId xmlns:a16="http://schemas.microsoft.com/office/drawing/2014/main" id="{C4F705AF-8D58-4376-9974-F2E3967EB039}"/>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298" name="ZoneTexte 297">
          <a:extLst>
            <a:ext uri="{FF2B5EF4-FFF2-40B4-BE49-F238E27FC236}">
              <a16:creationId xmlns:a16="http://schemas.microsoft.com/office/drawing/2014/main" id="{2FC4489A-3774-4F15-8D49-D680749258D2}"/>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299" name="ZoneTexte 298">
          <a:extLst>
            <a:ext uri="{FF2B5EF4-FFF2-40B4-BE49-F238E27FC236}">
              <a16:creationId xmlns:a16="http://schemas.microsoft.com/office/drawing/2014/main" id="{A8319302-AC70-42DD-99A2-07315A40473C}"/>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300" name="ZoneTexte 299">
          <a:extLst>
            <a:ext uri="{FF2B5EF4-FFF2-40B4-BE49-F238E27FC236}">
              <a16:creationId xmlns:a16="http://schemas.microsoft.com/office/drawing/2014/main" id="{7A7C3969-6193-4F25-B04F-769807236F24}"/>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301" name="ZoneTexte 300">
          <a:extLst>
            <a:ext uri="{FF2B5EF4-FFF2-40B4-BE49-F238E27FC236}">
              <a16:creationId xmlns:a16="http://schemas.microsoft.com/office/drawing/2014/main" id="{F42274BD-D655-44D4-82EA-01B3F8A776CE}"/>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302" name="ZoneTexte 301">
          <a:extLst>
            <a:ext uri="{FF2B5EF4-FFF2-40B4-BE49-F238E27FC236}">
              <a16:creationId xmlns:a16="http://schemas.microsoft.com/office/drawing/2014/main" id="{7537F551-EE0B-4A0D-B5F8-43E5C9F0AAB1}"/>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303" name="ZoneTexte 302">
          <a:extLst>
            <a:ext uri="{FF2B5EF4-FFF2-40B4-BE49-F238E27FC236}">
              <a16:creationId xmlns:a16="http://schemas.microsoft.com/office/drawing/2014/main" id="{A1C1313F-B4C0-4F03-9670-8A1B88AFE70D}"/>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304" name="ZoneTexte 303">
          <a:extLst>
            <a:ext uri="{FF2B5EF4-FFF2-40B4-BE49-F238E27FC236}">
              <a16:creationId xmlns:a16="http://schemas.microsoft.com/office/drawing/2014/main" id="{F2D43E81-E7E3-4B20-8475-FE71F5AFEF1C}"/>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305" name="ZoneTexte 304">
          <a:extLst>
            <a:ext uri="{FF2B5EF4-FFF2-40B4-BE49-F238E27FC236}">
              <a16:creationId xmlns:a16="http://schemas.microsoft.com/office/drawing/2014/main" id="{B17B0618-3401-4945-A63A-E956A31B5F0B}"/>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306" name="ZoneTexte 305">
          <a:extLst>
            <a:ext uri="{FF2B5EF4-FFF2-40B4-BE49-F238E27FC236}">
              <a16:creationId xmlns:a16="http://schemas.microsoft.com/office/drawing/2014/main" id="{13E9711B-8C7D-4201-81E7-879A9C60F910}"/>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33</xdr:row>
      <xdr:rowOff>128587</xdr:rowOff>
    </xdr:from>
    <xdr:ext cx="65" cy="172227"/>
    <xdr:sp macro="" textlink="">
      <xdr:nvSpPr>
        <xdr:cNvPr id="307" name="ZoneTexte 306">
          <a:extLst>
            <a:ext uri="{FF2B5EF4-FFF2-40B4-BE49-F238E27FC236}">
              <a16:creationId xmlns:a16="http://schemas.microsoft.com/office/drawing/2014/main" id="{6F25147E-16C9-45C9-A000-0D2EF949E0EE}"/>
            </a:ext>
          </a:extLst>
        </xdr:cNvPr>
        <xdr:cNvSpPr txBox="1"/>
      </xdr:nvSpPr>
      <xdr:spPr>
        <a:xfrm>
          <a:off x="42672000" y="6415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33</xdr:row>
      <xdr:rowOff>128587</xdr:rowOff>
    </xdr:from>
    <xdr:ext cx="65" cy="172227"/>
    <xdr:sp macro="" textlink="">
      <xdr:nvSpPr>
        <xdr:cNvPr id="308" name="ZoneTexte 307">
          <a:extLst>
            <a:ext uri="{FF2B5EF4-FFF2-40B4-BE49-F238E27FC236}">
              <a16:creationId xmlns:a16="http://schemas.microsoft.com/office/drawing/2014/main" id="{DC3914FD-86DE-4F64-B234-8C4C907C1725}"/>
            </a:ext>
          </a:extLst>
        </xdr:cNvPr>
        <xdr:cNvSpPr txBox="1"/>
      </xdr:nvSpPr>
      <xdr:spPr>
        <a:xfrm>
          <a:off x="42672000" y="6415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33</xdr:row>
      <xdr:rowOff>128587</xdr:rowOff>
    </xdr:from>
    <xdr:ext cx="65" cy="172227"/>
    <xdr:sp macro="" textlink="">
      <xdr:nvSpPr>
        <xdr:cNvPr id="309" name="ZoneTexte 308">
          <a:extLst>
            <a:ext uri="{FF2B5EF4-FFF2-40B4-BE49-F238E27FC236}">
              <a16:creationId xmlns:a16="http://schemas.microsoft.com/office/drawing/2014/main" id="{DADF170D-B9A1-4C88-A4F2-6E25F2A77ECD}"/>
            </a:ext>
          </a:extLst>
        </xdr:cNvPr>
        <xdr:cNvSpPr txBox="1"/>
      </xdr:nvSpPr>
      <xdr:spPr>
        <a:xfrm>
          <a:off x="42672000" y="6415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33</xdr:row>
      <xdr:rowOff>128587</xdr:rowOff>
    </xdr:from>
    <xdr:ext cx="65" cy="172227"/>
    <xdr:sp macro="" textlink="">
      <xdr:nvSpPr>
        <xdr:cNvPr id="310" name="ZoneTexte 309">
          <a:extLst>
            <a:ext uri="{FF2B5EF4-FFF2-40B4-BE49-F238E27FC236}">
              <a16:creationId xmlns:a16="http://schemas.microsoft.com/office/drawing/2014/main" id="{F8583EF3-C424-41D1-88B2-C4C9815DCB38}"/>
            </a:ext>
          </a:extLst>
        </xdr:cNvPr>
        <xdr:cNvSpPr txBox="1"/>
      </xdr:nvSpPr>
      <xdr:spPr>
        <a:xfrm>
          <a:off x="42672000" y="6415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29</xdr:row>
      <xdr:rowOff>128587</xdr:rowOff>
    </xdr:from>
    <xdr:ext cx="65" cy="172227"/>
    <xdr:sp macro="" textlink="">
      <xdr:nvSpPr>
        <xdr:cNvPr id="311" name="ZoneTexte 310">
          <a:extLst>
            <a:ext uri="{FF2B5EF4-FFF2-40B4-BE49-F238E27FC236}">
              <a16:creationId xmlns:a16="http://schemas.microsoft.com/office/drawing/2014/main" id="{EBF8971E-9B23-47C5-8433-FBA18C099666}"/>
            </a:ext>
          </a:extLst>
        </xdr:cNvPr>
        <xdr:cNvSpPr txBox="1"/>
      </xdr:nvSpPr>
      <xdr:spPr>
        <a:xfrm>
          <a:off x="42672000" y="565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29</xdr:row>
      <xdr:rowOff>128587</xdr:rowOff>
    </xdr:from>
    <xdr:ext cx="65" cy="172227"/>
    <xdr:sp macro="" textlink="">
      <xdr:nvSpPr>
        <xdr:cNvPr id="312" name="ZoneTexte 311">
          <a:extLst>
            <a:ext uri="{FF2B5EF4-FFF2-40B4-BE49-F238E27FC236}">
              <a16:creationId xmlns:a16="http://schemas.microsoft.com/office/drawing/2014/main" id="{7D2E1882-9678-4306-BB7F-AC1028C49363}"/>
            </a:ext>
          </a:extLst>
        </xdr:cNvPr>
        <xdr:cNvSpPr txBox="1"/>
      </xdr:nvSpPr>
      <xdr:spPr>
        <a:xfrm>
          <a:off x="42672000" y="565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29</xdr:row>
      <xdr:rowOff>128587</xdr:rowOff>
    </xdr:from>
    <xdr:ext cx="65" cy="172227"/>
    <xdr:sp macro="" textlink="">
      <xdr:nvSpPr>
        <xdr:cNvPr id="313" name="ZoneTexte 312">
          <a:extLst>
            <a:ext uri="{FF2B5EF4-FFF2-40B4-BE49-F238E27FC236}">
              <a16:creationId xmlns:a16="http://schemas.microsoft.com/office/drawing/2014/main" id="{842DBF6C-94F7-4C5F-B1C8-DAAA6F47CA89}"/>
            </a:ext>
          </a:extLst>
        </xdr:cNvPr>
        <xdr:cNvSpPr txBox="1"/>
      </xdr:nvSpPr>
      <xdr:spPr>
        <a:xfrm>
          <a:off x="42672000" y="565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29</xdr:row>
      <xdr:rowOff>128587</xdr:rowOff>
    </xdr:from>
    <xdr:ext cx="65" cy="172227"/>
    <xdr:sp macro="" textlink="">
      <xdr:nvSpPr>
        <xdr:cNvPr id="314" name="ZoneTexte 313">
          <a:extLst>
            <a:ext uri="{FF2B5EF4-FFF2-40B4-BE49-F238E27FC236}">
              <a16:creationId xmlns:a16="http://schemas.microsoft.com/office/drawing/2014/main" id="{859C6153-2266-4D36-9C72-79453FCB7835}"/>
            </a:ext>
          </a:extLst>
        </xdr:cNvPr>
        <xdr:cNvSpPr txBox="1"/>
      </xdr:nvSpPr>
      <xdr:spPr>
        <a:xfrm>
          <a:off x="42672000" y="565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29</xdr:row>
      <xdr:rowOff>128587</xdr:rowOff>
    </xdr:from>
    <xdr:ext cx="65" cy="172227"/>
    <xdr:sp macro="" textlink="">
      <xdr:nvSpPr>
        <xdr:cNvPr id="315" name="ZoneTexte 314">
          <a:extLst>
            <a:ext uri="{FF2B5EF4-FFF2-40B4-BE49-F238E27FC236}">
              <a16:creationId xmlns:a16="http://schemas.microsoft.com/office/drawing/2014/main" id="{B7D5ED7A-2193-456C-B8D7-03C0BE640B82}"/>
            </a:ext>
          </a:extLst>
        </xdr:cNvPr>
        <xdr:cNvSpPr txBox="1"/>
      </xdr:nvSpPr>
      <xdr:spPr>
        <a:xfrm>
          <a:off x="42672000" y="565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29</xdr:row>
      <xdr:rowOff>128587</xdr:rowOff>
    </xdr:from>
    <xdr:ext cx="65" cy="172227"/>
    <xdr:sp macro="" textlink="">
      <xdr:nvSpPr>
        <xdr:cNvPr id="316" name="ZoneTexte 315">
          <a:extLst>
            <a:ext uri="{FF2B5EF4-FFF2-40B4-BE49-F238E27FC236}">
              <a16:creationId xmlns:a16="http://schemas.microsoft.com/office/drawing/2014/main" id="{9848EDB4-F6B2-4100-A2C6-1364EC322DD4}"/>
            </a:ext>
          </a:extLst>
        </xdr:cNvPr>
        <xdr:cNvSpPr txBox="1"/>
      </xdr:nvSpPr>
      <xdr:spPr>
        <a:xfrm>
          <a:off x="42672000" y="565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29</xdr:row>
      <xdr:rowOff>128587</xdr:rowOff>
    </xdr:from>
    <xdr:ext cx="65" cy="172227"/>
    <xdr:sp macro="" textlink="">
      <xdr:nvSpPr>
        <xdr:cNvPr id="317" name="ZoneTexte 316">
          <a:extLst>
            <a:ext uri="{FF2B5EF4-FFF2-40B4-BE49-F238E27FC236}">
              <a16:creationId xmlns:a16="http://schemas.microsoft.com/office/drawing/2014/main" id="{3A1C5253-FB7D-415F-9243-2EC2099F8EC7}"/>
            </a:ext>
          </a:extLst>
        </xdr:cNvPr>
        <xdr:cNvSpPr txBox="1"/>
      </xdr:nvSpPr>
      <xdr:spPr>
        <a:xfrm>
          <a:off x="42672000" y="565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29</xdr:row>
      <xdr:rowOff>128587</xdr:rowOff>
    </xdr:from>
    <xdr:ext cx="65" cy="172227"/>
    <xdr:sp macro="" textlink="">
      <xdr:nvSpPr>
        <xdr:cNvPr id="318" name="ZoneTexte 317">
          <a:extLst>
            <a:ext uri="{FF2B5EF4-FFF2-40B4-BE49-F238E27FC236}">
              <a16:creationId xmlns:a16="http://schemas.microsoft.com/office/drawing/2014/main" id="{36D20525-87AA-4AA7-8204-654B1F4C7E03}"/>
            </a:ext>
          </a:extLst>
        </xdr:cNvPr>
        <xdr:cNvSpPr txBox="1"/>
      </xdr:nvSpPr>
      <xdr:spPr>
        <a:xfrm>
          <a:off x="42672000" y="565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32</xdr:row>
      <xdr:rowOff>128587</xdr:rowOff>
    </xdr:from>
    <xdr:ext cx="65" cy="172227"/>
    <xdr:sp macro="" textlink="">
      <xdr:nvSpPr>
        <xdr:cNvPr id="319" name="ZoneTexte 318">
          <a:extLst>
            <a:ext uri="{FF2B5EF4-FFF2-40B4-BE49-F238E27FC236}">
              <a16:creationId xmlns:a16="http://schemas.microsoft.com/office/drawing/2014/main" id="{8A06C108-0F06-445A-BB4C-FDD6339063DC}"/>
            </a:ext>
          </a:extLst>
        </xdr:cNvPr>
        <xdr:cNvSpPr txBox="1"/>
      </xdr:nvSpPr>
      <xdr:spPr>
        <a:xfrm>
          <a:off x="42672000" y="6224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32</xdr:row>
      <xdr:rowOff>128587</xdr:rowOff>
    </xdr:from>
    <xdr:ext cx="65" cy="172227"/>
    <xdr:sp macro="" textlink="">
      <xdr:nvSpPr>
        <xdr:cNvPr id="320" name="ZoneTexte 319">
          <a:extLst>
            <a:ext uri="{FF2B5EF4-FFF2-40B4-BE49-F238E27FC236}">
              <a16:creationId xmlns:a16="http://schemas.microsoft.com/office/drawing/2014/main" id="{19D398CA-35BB-47C6-901B-18B006D4BE5B}"/>
            </a:ext>
          </a:extLst>
        </xdr:cNvPr>
        <xdr:cNvSpPr txBox="1"/>
      </xdr:nvSpPr>
      <xdr:spPr>
        <a:xfrm>
          <a:off x="42672000" y="6224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32</xdr:row>
      <xdr:rowOff>128587</xdr:rowOff>
    </xdr:from>
    <xdr:ext cx="65" cy="172227"/>
    <xdr:sp macro="" textlink="">
      <xdr:nvSpPr>
        <xdr:cNvPr id="321" name="ZoneTexte 320">
          <a:extLst>
            <a:ext uri="{FF2B5EF4-FFF2-40B4-BE49-F238E27FC236}">
              <a16:creationId xmlns:a16="http://schemas.microsoft.com/office/drawing/2014/main" id="{EB243AA3-0EFF-483F-969E-3F5C38CFC1D4}"/>
            </a:ext>
          </a:extLst>
        </xdr:cNvPr>
        <xdr:cNvSpPr txBox="1"/>
      </xdr:nvSpPr>
      <xdr:spPr>
        <a:xfrm>
          <a:off x="42672000" y="6224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32</xdr:row>
      <xdr:rowOff>128587</xdr:rowOff>
    </xdr:from>
    <xdr:ext cx="65" cy="172227"/>
    <xdr:sp macro="" textlink="">
      <xdr:nvSpPr>
        <xdr:cNvPr id="322" name="ZoneTexte 321">
          <a:extLst>
            <a:ext uri="{FF2B5EF4-FFF2-40B4-BE49-F238E27FC236}">
              <a16:creationId xmlns:a16="http://schemas.microsoft.com/office/drawing/2014/main" id="{1C10A3F8-D476-4B41-93FE-276D87A9D9F6}"/>
            </a:ext>
          </a:extLst>
        </xdr:cNvPr>
        <xdr:cNvSpPr txBox="1"/>
      </xdr:nvSpPr>
      <xdr:spPr>
        <a:xfrm>
          <a:off x="42672000" y="6224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29</xdr:row>
      <xdr:rowOff>128587</xdr:rowOff>
    </xdr:from>
    <xdr:ext cx="65" cy="172227"/>
    <xdr:sp macro="" textlink="">
      <xdr:nvSpPr>
        <xdr:cNvPr id="323" name="ZoneTexte 322">
          <a:extLst>
            <a:ext uri="{FF2B5EF4-FFF2-40B4-BE49-F238E27FC236}">
              <a16:creationId xmlns:a16="http://schemas.microsoft.com/office/drawing/2014/main" id="{D6D51573-1369-43DD-AA2E-CC61510A0A5A}"/>
            </a:ext>
          </a:extLst>
        </xdr:cNvPr>
        <xdr:cNvSpPr txBox="1"/>
      </xdr:nvSpPr>
      <xdr:spPr>
        <a:xfrm>
          <a:off x="42672000" y="565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29</xdr:row>
      <xdr:rowOff>128587</xdr:rowOff>
    </xdr:from>
    <xdr:ext cx="65" cy="172227"/>
    <xdr:sp macro="" textlink="">
      <xdr:nvSpPr>
        <xdr:cNvPr id="324" name="ZoneTexte 323">
          <a:extLst>
            <a:ext uri="{FF2B5EF4-FFF2-40B4-BE49-F238E27FC236}">
              <a16:creationId xmlns:a16="http://schemas.microsoft.com/office/drawing/2014/main" id="{9491A817-9643-49C8-BC8A-EFACBF9B1B59}"/>
            </a:ext>
          </a:extLst>
        </xdr:cNvPr>
        <xdr:cNvSpPr txBox="1"/>
      </xdr:nvSpPr>
      <xdr:spPr>
        <a:xfrm>
          <a:off x="42672000" y="565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29</xdr:row>
      <xdr:rowOff>128587</xdr:rowOff>
    </xdr:from>
    <xdr:ext cx="65" cy="172227"/>
    <xdr:sp macro="" textlink="">
      <xdr:nvSpPr>
        <xdr:cNvPr id="325" name="ZoneTexte 324">
          <a:extLst>
            <a:ext uri="{FF2B5EF4-FFF2-40B4-BE49-F238E27FC236}">
              <a16:creationId xmlns:a16="http://schemas.microsoft.com/office/drawing/2014/main" id="{9F7CB49D-BC26-4260-994E-1161B837ABD4}"/>
            </a:ext>
          </a:extLst>
        </xdr:cNvPr>
        <xdr:cNvSpPr txBox="1"/>
      </xdr:nvSpPr>
      <xdr:spPr>
        <a:xfrm>
          <a:off x="42672000" y="565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29</xdr:row>
      <xdr:rowOff>128587</xdr:rowOff>
    </xdr:from>
    <xdr:ext cx="65" cy="172227"/>
    <xdr:sp macro="" textlink="">
      <xdr:nvSpPr>
        <xdr:cNvPr id="326" name="ZoneTexte 325">
          <a:extLst>
            <a:ext uri="{FF2B5EF4-FFF2-40B4-BE49-F238E27FC236}">
              <a16:creationId xmlns:a16="http://schemas.microsoft.com/office/drawing/2014/main" id="{2C07B780-E03B-46B5-8F6A-D6B20F2C6E80}"/>
            </a:ext>
          </a:extLst>
        </xdr:cNvPr>
        <xdr:cNvSpPr txBox="1"/>
      </xdr:nvSpPr>
      <xdr:spPr>
        <a:xfrm>
          <a:off x="42672000" y="565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327" name="ZoneTexte 326">
          <a:extLst>
            <a:ext uri="{FF2B5EF4-FFF2-40B4-BE49-F238E27FC236}">
              <a16:creationId xmlns:a16="http://schemas.microsoft.com/office/drawing/2014/main" id="{41F2C665-E983-413E-BC12-3398A332C14D}"/>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328" name="ZoneTexte 327">
          <a:extLst>
            <a:ext uri="{FF2B5EF4-FFF2-40B4-BE49-F238E27FC236}">
              <a16:creationId xmlns:a16="http://schemas.microsoft.com/office/drawing/2014/main" id="{BA58C88B-F367-4163-8CDA-A6B0B523ADB0}"/>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329" name="ZoneTexte 328">
          <a:extLst>
            <a:ext uri="{FF2B5EF4-FFF2-40B4-BE49-F238E27FC236}">
              <a16:creationId xmlns:a16="http://schemas.microsoft.com/office/drawing/2014/main" id="{34F52679-012E-4D28-BD7E-35B036A04262}"/>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330" name="ZoneTexte 329">
          <a:extLst>
            <a:ext uri="{FF2B5EF4-FFF2-40B4-BE49-F238E27FC236}">
              <a16:creationId xmlns:a16="http://schemas.microsoft.com/office/drawing/2014/main" id="{21E5BD35-4F07-448B-9B2F-E95D621FC3BF}"/>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331" name="ZoneTexte 330">
          <a:extLst>
            <a:ext uri="{FF2B5EF4-FFF2-40B4-BE49-F238E27FC236}">
              <a16:creationId xmlns:a16="http://schemas.microsoft.com/office/drawing/2014/main" id="{26F011F8-A329-430D-9613-04409038ECAB}"/>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332" name="ZoneTexte 331">
          <a:extLst>
            <a:ext uri="{FF2B5EF4-FFF2-40B4-BE49-F238E27FC236}">
              <a16:creationId xmlns:a16="http://schemas.microsoft.com/office/drawing/2014/main" id="{0E3CAEEC-3A19-40B8-BC27-98A06DE98B7C}"/>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26</xdr:row>
      <xdr:rowOff>128587</xdr:rowOff>
    </xdr:from>
    <xdr:ext cx="65" cy="172227"/>
    <xdr:sp macro="" textlink="">
      <xdr:nvSpPr>
        <xdr:cNvPr id="333" name="ZoneTexte 332">
          <a:extLst>
            <a:ext uri="{FF2B5EF4-FFF2-40B4-BE49-F238E27FC236}">
              <a16:creationId xmlns:a16="http://schemas.microsoft.com/office/drawing/2014/main" id="{F6780C40-8219-4CEE-A428-C641F342D8C8}"/>
            </a:ext>
          </a:extLst>
        </xdr:cNvPr>
        <xdr:cNvSpPr txBox="1"/>
      </xdr:nvSpPr>
      <xdr:spPr>
        <a:xfrm>
          <a:off x="42672000" y="5081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26</xdr:row>
      <xdr:rowOff>128587</xdr:rowOff>
    </xdr:from>
    <xdr:ext cx="65" cy="172227"/>
    <xdr:sp macro="" textlink="">
      <xdr:nvSpPr>
        <xdr:cNvPr id="334" name="ZoneTexte 333">
          <a:extLst>
            <a:ext uri="{FF2B5EF4-FFF2-40B4-BE49-F238E27FC236}">
              <a16:creationId xmlns:a16="http://schemas.microsoft.com/office/drawing/2014/main" id="{794DCE05-E83C-4B76-8CAA-2455FC1C18EF}"/>
            </a:ext>
          </a:extLst>
        </xdr:cNvPr>
        <xdr:cNvSpPr txBox="1"/>
      </xdr:nvSpPr>
      <xdr:spPr>
        <a:xfrm>
          <a:off x="42672000" y="5081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26</xdr:row>
      <xdr:rowOff>128587</xdr:rowOff>
    </xdr:from>
    <xdr:ext cx="65" cy="172227"/>
    <xdr:sp macro="" textlink="">
      <xdr:nvSpPr>
        <xdr:cNvPr id="335" name="ZoneTexte 334">
          <a:extLst>
            <a:ext uri="{FF2B5EF4-FFF2-40B4-BE49-F238E27FC236}">
              <a16:creationId xmlns:a16="http://schemas.microsoft.com/office/drawing/2014/main" id="{6C90AA89-EA81-434B-A623-8AE7D2B3D0F2}"/>
            </a:ext>
          </a:extLst>
        </xdr:cNvPr>
        <xdr:cNvSpPr txBox="1"/>
      </xdr:nvSpPr>
      <xdr:spPr>
        <a:xfrm>
          <a:off x="42672000" y="5081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26</xdr:row>
      <xdr:rowOff>128587</xdr:rowOff>
    </xdr:from>
    <xdr:ext cx="65" cy="172227"/>
    <xdr:sp macro="" textlink="">
      <xdr:nvSpPr>
        <xdr:cNvPr id="336" name="ZoneTexte 335">
          <a:extLst>
            <a:ext uri="{FF2B5EF4-FFF2-40B4-BE49-F238E27FC236}">
              <a16:creationId xmlns:a16="http://schemas.microsoft.com/office/drawing/2014/main" id="{AC8ABFF7-2BE8-4D36-8C4E-017001EC775E}"/>
            </a:ext>
          </a:extLst>
        </xdr:cNvPr>
        <xdr:cNvSpPr txBox="1"/>
      </xdr:nvSpPr>
      <xdr:spPr>
        <a:xfrm>
          <a:off x="42672000" y="5081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29</xdr:row>
      <xdr:rowOff>128587</xdr:rowOff>
    </xdr:from>
    <xdr:ext cx="65" cy="172227"/>
    <xdr:sp macro="" textlink="">
      <xdr:nvSpPr>
        <xdr:cNvPr id="337" name="ZoneTexte 336">
          <a:extLst>
            <a:ext uri="{FF2B5EF4-FFF2-40B4-BE49-F238E27FC236}">
              <a16:creationId xmlns:a16="http://schemas.microsoft.com/office/drawing/2014/main" id="{46A23203-3C05-4E47-BF39-E81C0559D36C}"/>
            </a:ext>
          </a:extLst>
        </xdr:cNvPr>
        <xdr:cNvSpPr txBox="1"/>
      </xdr:nvSpPr>
      <xdr:spPr>
        <a:xfrm>
          <a:off x="42672000" y="565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29</xdr:row>
      <xdr:rowOff>128587</xdr:rowOff>
    </xdr:from>
    <xdr:ext cx="65" cy="172227"/>
    <xdr:sp macro="" textlink="">
      <xdr:nvSpPr>
        <xdr:cNvPr id="338" name="ZoneTexte 337">
          <a:extLst>
            <a:ext uri="{FF2B5EF4-FFF2-40B4-BE49-F238E27FC236}">
              <a16:creationId xmlns:a16="http://schemas.microsoft.com/office/drawing/2014/main" id="{AD5533C1-6EB5-431D-8EE4-4E971D30AA66}"/>
            </a:ext>
          </a:extLst>
        </xdr:cNvPr>
        <xdr:cNvSpPr txBox="1"/>
      </xdr:nvSpPr>
      <xdr:spPr>
        <a:xfrm>
          <a:off x="42672000" y="565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28</xdr:row>
      <xdr:rowOff>128587</xdr:rowOff>
    </xdr:from>
    <xdr:ext cx="65" cy="172227"/>
    <xdr:sp macro="" textlink="">
      <xdr:nvSpPr>
        <xdr:cNvPr id="339" name="ZoneTexte 338">
          <a:extLst>
            <a:ext uri="{FF2B5EF4-FFF2-40B4-BE49-F238E27FC236}">
              <a16:creationId xmlns:a16="http://schemas.microsoft.com/office/drawing/2014/main" id="{5F0954D7-32B4-44DA-8865-934D940121C2}"/>
            </a:ext>
          </a:extLst>
        </xdr:cNvPr>
        <xdr:cNvSpPr txBox="1"/>
      </xdr:nvSpPr>
      <xdr:spPr>
        <a:xfrm>
          <a:off x="4267200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28</xdr:row>
      <xdr:rowOff>128587</xdr:rowOff>
    </xdr:from>
    <xdr:ext cx="65" cy="172227"/>
    <xdr:sp macro="" textlink="">
      <xdr:nvSpPr>
        <xdr:cNvPr id="340" name="ZoneTexte 339">
          <a:extLst>
            <a:ext uri="{FF2B5EF4-FFF2-40B4-BE49-F238E27FC236}">
              <a16:creationId xmlns:a16="http://schemas.microsoft.com/office/drawing/2014/main" id="{039FC002-275F-40CA-AC56-8ADB1280FA97}"/>
            </a:ext>
          </a:extLst>
        </xdr:cNvPr>
        <xdr:cNvSpPr txBox="1"/>
      </xdr:nvSpPr>
      <xdr:spPr>
        <a:xfrm>
          <a:off x="4267200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28</xdr:row>
      <xdr:rowOff>128587</xdr:rowOff>
    </xdr:from>
    <xdr:ext cx="65" cy="172227"/>
    <xdr:sp macro="" textlink="">
      <xdr:nvSpPr>
        <xdr:cNvPr id="341" name="ZoneTexte 340">
          <a:extLst>
            <a:ext uri="{FF2B5EF4-FFF2-40B4-BE49-F238E27FC236}">
              <a16:creationId xmlns:a16="http://schemas.microsoft.com/office/drawing/2014/main" id="{5BC1CBF1-3748-4EBD-A565-60D9F3343F2B}"/>
            </a:ext>
          </a:extLst>
        </xdr:cNvPr>
        <xdr:cNvSpPr txBox="1"/>
      </xdr:nvSpPr>
      <xdr:spPr>
        <a:xfrm>
          <a:off x="4267200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28</xdr:row>
      <xdr:rowOff>128587</xdr:rowOff>
    </xdr:from>
    <xdr:ext cx="65" cy="172227"/>
    <xdr:sp macro="" textlink="">
      <xdr:nvSpPr>
        <xdr:cNvPr id="342" name="ZoneTexte 341">
          <a:extLst>
            <a:ext uri="{FF2B5EF4-FFF2-40B4-BE49-F238E27FC236}">
              <a16:creationId xmlns:a16="http://schemas.microsoft.com/office/drawing/2014/main" id="{DD8524A2-5C40-4436-A2B2-C477EFAEC1EF}"/>
            </a:ext>
          </a:extLst>
        </xdr:cNvPr>
        <xdr:cNvSpPr txBox="1"/>
      </xdr:nvSpPr>
      <xdr:spPr>
        <a:xfrm>
          <a:off x="4267200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31</xdr:row>
      <xdr:rowOff>128587</xdr:rowOff>
    </xdr:from>
    <xdr:ext cx="65" cy="172227"/>
    <xdr:sp macro="" textlink="">
      <xdr:nvSpPr>
        <xdr:cNvPr id="343" name="ZoneTexte 342">
          <a:extLst>
            <a:ext uri="{FF2B5EF4-FFF2-40B4-BE49-F238E27FC236}">
              <a16:creationId xmlns:a16="http://schemas.microsoft.com/office/drawing/2014/main" id="{136BA6C6-EABB-4ADE-B27A-C13A123BE914}"/>
            </a:ext>
          </a:extLst>
        </xdr:cNvPr>
        <xdr:cNvSpPr txBox="1"/>
      </xdr:nvSpPr>
      <xdr:spPr>
        <a:xfrm>
          <a:off x="42672000" y="6034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31</xdr:row>
      <xdr:rowOff>128587</xdr:rowOff>
    </xdr:from>
    <xdr:ext cx="65" cy="172227"/>
    <xdr:sp macro="" textlink="">
      <xdr:nvSpPr>
        <xdr:cNvPr id="344" name="ZoneTexte 343">
          <a:extLst>
            <a:ext uri="{FF2B5EF4-FFF2-40B4-BE49-F238E27FC236}">
              <a16:creationId xmlns:a16="http://schemas.microsoft.com/office/drawing/2014/main" id="{C8F9F94B-B742-4744-8C7A-3D8171299271}"/>
            </a:ext>
          </a:extLst>
        </xdr:cNvPr>
        <xdr:cNvSpPr txBox="1"/>
      </xdr:nvSpPr>
      <xdr:spPr>
        <a:xfrm>
          <a:off x="42672000" y="6034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345" name="ZoneTexte 344">
          <a:extLst>
            <a:ext uri="{FF2B5EF4-FFF2-40B4-BE49-F238E27FC236}">
              <a16:creationId xmlns:a16="http://schemas.microsoft.com/office/drawing/2014/main" id="{7D477DDF-8482-450C-8F0E-C6D1B538AB99}"/>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346" name="ZoneTexte 345">
          <a:extLst>
            <a:ext uri="{FF2B5EF4-FFF2-40B4-BE49-F238E27FC236}">
              <a16:creationId xmlns:a16="http://schemas.microsoft.com/office/drawing/2014/main" id="{BFD57E4E-4C95-436F-B3A9-45BCE50A38D7}"/>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347" name="ZoneTexte 346">
          <a:extLst>
            <a:ext uri="{FF2B5EF4-FFF2-40B4-BE49-F238E27FC236}">
              <a16:creationId xmlns:a16="http://schemas.microsoft.com/office/drawing/2014/main" id="{09765E46-12C8-4FB6-8F64-EC655B54FE26}"/>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348" name="ZoneTexte 347">
          <a:extLst>
            <a:ext uri="{FF2B5EF4-FFF2-40B4-BE49-F238E27FC236}">
              <a16:creationId xmlns:a16="http://schemas.microsoft.com/office/drawing/2014/main" id="{3C60515E-42DF-4F71-990A-FB36589483AC}"/>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28</xdr:row>
      <xdr:rowOff>128587</xdr:rowOff>
    </xdr:from>
    <xdr:ext cx="65" cy="172227"/>
    <xdr:sp macro="" textlink="">
      <xdr:nvSpPr>
        <xdr:cNvPr id="349" name="ZoneTexte 348">
          <a:extLst>
            <a:ext uri="{FF2B5EF4-FFF2-40B4-BE49-F238E27FC236}">
              <a16:creationId xmlns:a16="http://schemas.microsoft.com/office/drawing/2014/main" id="{3EAE0D7F-56AB-44EC-A02F-3074EF665FD3}"/>
            </a:ext>
          </a:extLst>
        </xdr:cNvPr>
        <xdr:cNvSpPr txBox="1"/>
      </xdr:nvSpPr>
      <xdr:spPr>
        <a:xfrm>
          <a:off x="4267200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28</xdr:row>
      <xdr:rowOff>128587</xdr:rowOff>
    </xdr:from>
    <xdr:ext cx="65" cy="172227"/>
    <xdr:sp macro="" textlink="">
      <xdr:nvSpPr>
        <xdr:cNvPr id="350" name="ZoneTexte 349">
          <a:extLst>
            <a:ext uri="{FF2B5EF4-FFF2-40B4-BE49-F238E27FC236}">
              <a16:creationId xmlns:a16="http://schemas.microsoft.com/office/drawing/2014/main" id="{B544DDCD-2C9E-4F4B-8783-6BB9AE016617}"/>
            </a:ext>
          </a:extLst>
        </xdr:cNvPr>
        <xdr:cNvSpPr txBox="1"/>
      </xdr:nvSpPr>
      <xdr:spPr>
        <a:xfrm>
          <a:off x="4267200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28</xdr:row>
      <xdr:rowOff>128587</xdr:rowOff>
    </xdr:from>
    <xdr:ext cx="65" cy="172227"/>
    <xdr:sp macro="" textlink="">
      <xdr:nvSpPr>
        <xdr:cNvPr id="351" name="ZoneTexte 350">
          <a:extLst>
            <a:ext uri="{FF2B5EF4-FFF2-40B4-BE49-F238E27FC236}">
              <a16:creationId xmlns:a16="http://schemas.microsoft.com/office/drawing/2014/main" id="{5FF8C6A5-7EB9-41AB-9542-8860C704F1AA}"/>
            </a:ext>
          </a:extLst>
        </xdr:cNvPr>
        <xdr:cNvSpPr txBox="1"/>
      </xdr:nvSpPr>
      <xdr:spPr>
        <a:xfrm>
          <a:off x="42672000" y="5462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31</xdr:row>
      <xdr:rowOff>128587</xdr:rowOff>
    </xdr:from>
    <xdr:ext cx="65" cy="172227"/>
    <xdr:sp macro="" textlink="">
      <xdr:nvSpPr>
        <xdr:cNvPr id="352" name="ZoneTexte 351">
          <a:extLst>
            <a:ext uri="{FF2B5EF4-FFF2-40B4-BE49-F238E27FC236}">
              <a16:creationId xmlns:a16="http://schemas.microsoft.com/office/drawing/2014/main" id="{770EBD9E-B912-4C24-B8FD-2A555B7C7153}"/>
            </a:ext>
          </a:extLst>
        </xdr:cNvPr>
        <xdr:cNvSpPr txBox="1"/>
      </xdr:nvSpPr>
      <xdr:spPr>
        <a:xfrm>
          <a:off x="42672000" y="6034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31</xdr:row>
      <xdr:rowOff>128587</xdr:rowOff>
    </xdr:from>
    <xdr:ext cx="65" cy="172227"/>
    <xdr:sp macro="" textlink="">
      <xdr:nvSpPr>
        <xdr:cNvPr id="353" name="ZoneTexte 352">
          <a:extLst>
            <a:ext uri="{FF2B5EF4-FFF2-40B4-BE49-F238E27FC236}">
              <a16:creationId xmlns:a16="http://schemas.microsoft.com/office/drawing/2014/main" id="{3F7CD660-F7EA-4C08-B42B-CBC4E21E1D19}"/>
            </a:ext>
          </a:extLst>
        </xdr:cNvPr>
        <xdr:cNvSpPr txBox="1"/>
      </xdr:nvSpPr>
      <xdr:spPr>
        <a:xfrm>
          <a:off x="42672000" y="6034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354" name="ZoneTexte 353">
          <a:extLst>
            <a:ext uri="{FF2B5EF4-FFF2-40B4-BE49-F238E27FC236}">
              <a16:creationId xmlns:a16="http://schemas.microsoft.com/office/drawing/2014/main" id="{84646D5E-9E01-4DFB-942D-31916AA981A5}"/>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355" name="ZoneTexte 354">
          <a:extLst>
            <a:ext uri="{FF2B5EF4-FFF2-40B4-BE49-F238E27FC236}">
              <a16:creationId xmlns:a16="http://schemas.microsoft.com/office/drawing/2014/main" id="{271D78B6-E188-487B-9EFB-10539A6949E0}"/>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27</xdr:row>
      <xdr:rowOff>128587</xdr:rowOff>
    </xdr:from>
    <xdr:ext cx="65" cy="172227"/>
    <xdr:sp macro="" textlink="">
      <xdr:nvSpPr>
        <xdr:cNvPr id="356" name="ZoneTexte 355">
          <a:extLst>
            <a:ext uri="{FF2B5EF4-FFF2-40B4-BE49-F238E27FC236}">
              <a16:creationId xmlns:a16="http://schemas.microsoft.com/office/drawing/2014/main" id="{8A2C8B3D-AB7D-4D41-9A1E-2278A47EB0FB}"/>
            </a:ext>
          </a:extLst>
        </xdr:cNvPr>
        <xdr:cNvSpPr txBox="1"/>
      </xdr:nvSpPr>
      <xdr:spPr>
        <a:xfrm>
          <a:off x="42672000" y="5272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357" name="ZoneTexte 356">
          <a:extLst>
            <a:ext uri="{FF2B5EF4-FFF2-40B4-BE49-F238E27FC236}">
              <a16:creationId xmlns:a16="http://schemas.microsoft.com/office/drawing/2014/main" id="{5A1CECDA-2498-40AC-A3C8-B82744D09694}"/>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56</xdr:col>
      <xdr:colOff>0</xdr:colOff>
      <xdr:row>30</xdr:row>
      <xdr:rowOff>128587</xdr:rowOff>
    </xdr:from>
    <xdr:ext cx="65" cy="172227"/>
    <xdr:sp macro="" textlink="">
      <xdr:nvSpPr>
        <xdr:cNvPr id="358" name="ZoneTexte 357">
          <a:extLst>
            <a:ext uri="{FF2B5EF4-FFF2-40B4-BE49-F238E27FC236}">
              <a16:creationId xmlns:a16="http://schemas.microsoft.com/office/drawing/2014/main" id="{9EC3D3DA-52FA-46F3-A71B-C7E61B2B2DB6}"/>
            </a:ext>
          </a:extLst>
        </xdr:cNvPr>
        <xdr:cNvSpPr txBox="1"/>
      </xdr:nvSpPr>
      <xdr:spPr>
        <a:xfrm>
          <a:off x="42672000" y="5843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19</xdr:col>
      <xdr:colOff>0</xdr:colOff>
      <xdr:row>45</xdr:row>
      <xdr:rowOff>0</xdr:rowOff>
    </xdr:from>
    <xdr:ext cx="2468837" cy="832288"/>
    <xdr:pic>
      <xdr:nvPicPr>
        <xdr:cNvPr id="2" name="Image 1">
          <a:extLst>
            <a:ext uri="{FF2B5EF4-FFF2-40B4-BE49-F238E27FC236}">
              <a16:creationId xmlns:a16="http://schemas.microsoft.com/office/drawing/2014/main" id="{56CC35F9-E27C-4051-8DBD-2C6532AC197E}"/>
            </a:ext>
          </a:extLst>
        </xdr:cNvPr>
        <xdr:cNvPicPr>
          <a:picLocks noChangeAspect="1"/>
        </xdr:cNvPicPr>
      </xdr:nvPicPr>
      <xdr:blipFill>
        <a:blip xmlns:r="http://schemas.openxmlformats.org/officeDocument/2006/relationships" r:embed="rId1"/>
        <a:stretch>
          <a:fillRect/>
        </a:stretch>
      </xdr:blipFill>
      <xdr:spPr>
        <a:xfrm>
          <a:off x="14478000" y="8572500"/>
          <a:ext cx="2468837" cy="832288"/>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19</xdr:col>
      <xdr:colOff>0</xdr:colOff>
      <xdr:row>55</xdr:row>
      <xdr:rowOff>0</xdr:rowOff>
    </xdr:from>
    <xdr:ext cx="2468837" cy="832288"/>
    <xdr:pic>
      <xdr:nvPicPr>
        <xdr:cNvPr id="2" name="Image 1">
          <a:extLst>
            <a:ext uri="{FF2B5EF4-FFF2-40B4-BE49-F238E27FC236}">
              <a16:creationId xmlns:a16="http://schemas.microsoft.com/office/drawing/2014/main" id="{E3C6C6B7-3A50-407C-A414-196930C04132}"/>
            </a:ext>
          </a:extLst>
        </xdr:cNvPr>
        <xdr:cNvPicPr>
          <a:picLocks noChangeAspect="1"/>
        </xdr:cNvPicPr>
      </xdr:nvPicPr>
      <xdr:blipFill>
        <a:blip xmlns:r="http://schemas.openxmlformats.org/officeDocument/2006/relationships" r:embed="rId1"/>
        <a:stretch>
          <a:fillRect/>
        </a:stretch>
      </xdr:blipFill>
      <xdr:spPr>
        <a:xfrm>
          <a:off x="14478000" y="10477500"/>
          <a:ext cx="2468837" cy="832288"/>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19</xdr:col>
      <xdr:colOff>0</xdr:colOff>
      <xdr:row>75</xdr:row>
      <xdr:rowOff>0</xdr:rowOff>
    </xdr:from>
    <xdr:ext cx="2468837" cy="832288"/>
    <xdr:pic>
      <xdr:nvPicPr>
        <xdr:cNvPr id="2" name="Image 1">
          <a:extLst>
            <a:ext uri="{FF2B5EF4-FFF2-40B4-BE49-F238E27FC236}">
              <a16:creationId xmlns:a16="http://schemas.microsoft.com/office/drawing/2014/main" id="{F3A4C901-6B74-45B3-8FE7-3B4EA56CC44A}"/>
            </a:ext>
          </a:extLst>
        </xdr:cNvPr>
        <xdr:cNvPicPr>
          <a:picLocks noChangeAspect="1"/>
        </xdr:cNvPicPr>
      </xdr:nvPicPr>
      <xdr:blipFill>
        <a:blip xmlns:r="http://schemas.openxmlformats.org/officeDocument/2006/relationships" r:embed="rId1"/>
        <a:stretch>
          <a:fillRect/>
        </a:stretch>
      </xdr:blipFill>
      <xdr:spPr>
        <a:xfrm>
          <a:off x="14478000" y="14287500"/>
          <a:ext cx="2468837" cy="832288"/>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20</xdr:col>
      <xdr:colOff>0</xdr:colOff>
      <xdr:row>45</xdr:row>
      <xdr:rowOff>0</xdr:rowOff>
    </xdr:from>
    <xdr:ext cx="2468837" cy="841813"/>
    <xdr:pic>
      <xdr:nvPicPr>
        <xdr:cNvPr id="2" name="Image 1">
          <a:extLst>
            <a:ext uri="{FF2B5EF4-FFF2-40B4-BE49-F238E27FC236}">
              <a16:creationId xmlns:a16="http://schemas.microsoft.com/office/drawing/2014/main" id="{55164F22-631E-43D6-8F40-AAA7AE05B9B5}"/>
            </a:ext>
          </a:extLst>
        </xdr:cNvPr>
        <xdr:cNvPicPr>
          <a:picLocks noChangeAspect="1"/>
        </xdr:cNvPicPr>
      </xdr:nvPicPr>
      <xdr:blipFill>
        <a:blip xmlns:r="http://schemas.openxmlformats.org/officeDocument/2006/relationships" r:embed="rId1"/>
        <a:stretch>
          <a:fillRect/>
        </a:stretch>
      </xdr:blipFill>
      <xdr:spPr>
        <a:xfrm>
          <a:off x="15240000" y="8572500"/>
          <a:ext cx="2468837" cy="841813"/>
        </a:xfrm>
        <a:prstGeom prst="rect">
          <a:avLst/>
        </a:prstGeom>
      </xdr:spPr>
    </xdr:pic>
    <xdr:clientData/>
  </xdr:one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E:\0-UPRT\1-UPRT.FR-SITE-WEB\ff-fiches-fabrications\ff-fiches-fabrication-maj-08-2020\12.colonnes\brouillon.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oe" refreshedDate="44652.513860879626" createdVersion="7" refreshedVersion="7" minRefreshableVersion="3" recordCount="9" xr:uid="{EC8F4B0C-2293-42A0-B8B1-6D1AB2D025CA}">
  <cacheSource type="worksheet">
    <worksheetSource ref="E53:J62" sheet="Vous.pouvez" r:id="rId2"/>
  </cacheSource>
  <cacheFields count="6">
    <cacheField name="Denrées" numFmtId="0">
      <sharedItems containsMixedTypes="1" containsNumber="1" containsInteger="1" minValue="0" maxValue="0" count="9">
        <s v="①"/>
        <n v="0"/>
        <s v="champignons boite 5/1"/>
        <s v="petits oignons grelots"/>
        <s v="poitrine fraiche"/>
        <s v="vin rouge"/>
        <s v="fond brun clair de veau"/>
        <s v="persil"/>
        <s v="ail haché surgelé"/>
      </sharedItems>
    </cacheField>
    <cacheField name="0" numFmtId="0">
      <sharedItems containsMixedTypes="1" containsNumber="1" containsInteger="1" minValue="0" maxValue="0"/>
    </cacheField>
    <cacheField name="Quoi" numFmtId="0">
      <sharedItems containsMixedTypes="1" containsNumber="1" containsInteger="1" minValue="0" maxValue="0"/>
    </cacheField>
    <cacheField name="④ % Perte" numFmtId="0">
      <sharedItems containsSemiMixedTypes="0" containsString="0" containsNumber="1" minValue="0" maxValue="20"/>
    </cacheField>
    <cacheField name="Net" numFmtId="164">
      <sharedItems containsSemiMixedTypes="0" containsString="0" containsNumber="1" minValue="0" maxValue="44.2"/>
    </cacheField>
    <cacheField name="Brut" numFmtId="0">
      <sharedItems containsSemiMixedTypes="0" containsString="0" containsNumber="1" minValue="0" maxValue="46.3" count="8">
        <n v="46.3"/>
        <n v="0"/>
        <n v="1.3"/>
        <n v="6"/>
        <n v="12"/>
        <n v="20"/>
        <n v="0.6"/>
        <n v="0.4"/>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
  <r>
    <x v="0"/>
    <n v="0"/>
    <s v="③"/>
    <n v="2.0999999999999943"/>
    <n v="44.2"/>
    <x v="0"/>
  </r>
  <r>
    <x v="1"/>
    <n v="0"/>
    <n v="0"/>
    <n v="0"/>
    <n v="0"/>
    <x v="1"/>
  </r>
  <r>
    <x v="2"/>
    <s v=""/>
    <n v="0"/>
    <n v="0"/>
    <n v="1.3"/>
    <x v="2"/>
  </r>
  <r>
    <x v="3"/>
    <s v=""/>
    <n v="0"/>
    <n v="15"/>
    <n v="5.0999999999999996"/>
    <x v="3"/>
  </r>
  <r>
    <x v="4"/>
    <s v=""/>
    <n v="0"/>
    <n v="20"/>
    <n v="4.8"/>
    <x v="3"/>
  </r>
  <r>
    <x v="5"/>
    <s v=""/>
    <n v="0"/>
    <n v="0"/>
    <n v="12"/>
    <x v="4"/>
  </r>
  <r>
    <x v="6"/>
    <s v=""/>
    <n v="0"/>
    <n v="0"/>
    <n v="20"/>
    <x v="5"/>
  </r>
  <r>
    <x v="7"/>
    <s v=""/>
    <n v="0"/>
    <n v="0"/>
    <n v="0.6"/>
    <x v="6"/>
  </r>
  <r>
    <x v="8"/>
    <s v=""/>
    <n v="0"/>
    <n v="0"/>
    <n v="0.4"/>
    <x v="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459B5DB-7FD6-46E7-852E-3E587A40F85E}" name="Tableau croisé dynamique3" cacheId="2" applyNumberFormats="0" applyBorderFormats="0" applyFontFormats="0" applyPatternFormats="0" applyAlignmentFormats="0" applyWidthHeightFormats="1" dataCaption="Valeurs" updatedVersion="7" minRefreshableVersion="3" useAutoFormatting="1" itemPrintTitles="1" createdVersion="7" indent="0" outline="1" outlineData="1" multipleFieldFilters="0">
  <location ref="N55:O63" firstHeaderRow="1" firstDataRow="1" firstDataCol="1"/>
  <pivotFields count="6">
    <pivotField axis="axisRow" showAll="0">
      <items count="10">
        <item h="1" x="1"/>
        <item h="1" x="0"/>
        <item x="8"/>
        <item x="2"/>
        <item x="6"/>
        <item x="7"/>
        <item x="3"/>
        <item x="4"/>
        <item x="5"/>
        <item t="default"/>
      </items>
    </pivotField>
    <pivotField showAll="0"/>
    <pivotField showAll="0"/>
    <pivotField showAll="0"/>
    <pivotField numFmtId="164" showAll="0"/>
    <pivotField dataField="1" showAll="0">
      <items count="9">
        <item h="1" x="1"/>
        <item x="7"/>
        <item x="6"/>
        <item x="2"/>
        <item x="3"/>
        <item x="4"/>
        <item x="5"/>
        <item h="1" x="0"/>
        <item t="default"/>
      </items>
    </pivotField>
  </pivotFields>
  <rowFields count="1">
    <field x="0"/>
  </rowFields>
  <rowItems count="8">
    <i>
      <x v="2"/>
    </i>
    <i>
      <x v="3"/>
    </i>
    <i>
      <x v="4"/>
    </i>
    <i>
      <x v="5"/>
    </i>
    <i>
      <x v="6"/>
    </i>
    <i>
      <x v="7"/>
    </i>
    <i>
      <x v="8"/>
    </i>
    <i t="grand">
      <x/>
    </i>
  </rowItems>
  <colItems count="1">
    <i/>
  </colItems>
  <dataFields count="1">
    <dataField name="Somme de Brut" fld="5" baseField="0" baseItem="0"/>
  </dataFields>
  <formats count="22">
    <format dxfId="88">
      <pivotArea collapsedLevelsAreSubtotals="1" fieldPosition="0">
        <references count="1">
          <reference field="0" count="1">
            <x v="2"/>
          </reference>
        </references>
      </pivotArea>
    </format>
    <format dxfId="87">
      <pivotArea collapsedLevelsAreSubtotals="1" fieldPosition="0">
        <references count="1">
          <reference field="0" count="6">
            <x v="3"/>
            <x v="4"/>
            <x v="5"/>
            <x v="6"/>
            <x v="7"/>
            <x v="8"/>
          </reference>
        </references>
      </pivotArea>
    </format>
    <format dxfId="86">
      <pivotArea collapsedLevelsAreSubtotals="1" fieldPosition="0">
        <references count="1">
          <reference field="0" count="0"/>
        </references>
      </pivotArea>
    </format>
    <format dxfId="85">
      <pivotArea collapsedLevelsAreSubtotals="1" fieldPosition="0">
        <references count="1">
          <reference field="0" count="0"/>
        </references>
      </pivotArea>
    </format>
    <format dxfId="84">
      <pivotArea collapsedLevelsAreSubtotals="1" fieldPosition="0">
        <references count="1">
          <reference field="0" count="0"/>
        </references>
      </pivotArea>
    </format>
    <format dxfId="83">
      <pivotArea collapsedLevelsAreSubtotals="1" fieldPosition="0">
        <references count="1">
          <reference field="0" count="0"/>
        </references>
      </pivotArea>
    </format>
    <format dxfId="82">
      <pivotArea grandRow="1" outline="0" collapsedLevelsAreSubtotals="1" fieldPosition="0"/>
    </format>
    <format dxfId="81">
      <pivotArea dataOnly="0" labelOnly="1" grandRow="1" outline="0" fieldPosition="0"/>
    </format>
    <format dxfId="80">
      <pivotArea grandRow="1" outline="0" collapsedLevelsAreSubtotals="1" fieldPosition="0"/>
    </format>
    <format dxfId="79">
      <pivotArea dataOnly="0" labelOnly="1" grandRow="1" outline="0" fieldPosition="0"/>
    </format>
    <format dxfId="78">
      <pivotArea dataOnly="0" grandRow="1" fieldPosition="0"/>
    </format>
    <format dxfId="77">
      <pivotArea grandRow="1" outline="0" collapsedLevelsAreSubtotals="1" fieldPosition="0"/>
    </format>
    <format dxfId="76">
      <pivotArea dataOnly="0" labelOnly="1" grandRow="1" outline="0" fieldPosition="0"/>
    </format>
    <format dxfId="75">
      <pivotArea grandRow="1" outline="0" collapsedLevelsAreSubtotals="1" fieldPosition="0"/>
    </format>
    <format dxfId="74">
      <pivotArea grandRow="1" outline="0" collapsedLevelsAreSubtotals="1" fieldPosition="0"/>
    </format>
    <format dxfId="73">
      <pivotArea grandRow="1" outline="0" collapsedLevelsAreSubtotals="1" fieldPosition="0"/>
    </format>
    <format dxfId="72">
      <pivotArea type="all" dataOnly="0" outline="0" fieldPosition="0"/>
    </format>
    <format dxfId="71">
      <pivotArea outline="0" collapsedLevelsAreSubtotals="1" fieldPosition="0"/>
    </format>
    <format dxfId="70">
      <pivotArea field="0" type="button" dataOnly="0" labelOnly="1" outline="0" axis="axisRow" fieldPosition="0"/>
    </format>
    <format dxfId="69">
      <pivotArea dataOnly="0" labelOnly="1" fieldPosition="0">
        <references count="1">
          <reference field="0" count="0"/>
        </references>
      </pivotArea>
    </format>
    <format dxfId="68">
      <pivotArea dataOnly="0" labelOnly="1" grandRow="1" outline="0" fieldPosition="0"/>
    </format>
    <format dxfId="6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s://doranum.fr/stockage-archivage/comment-nommer-fichiers_10_13143_wgqw-aa59/" TargetMode="External"/><Relationship Id="rId18" Type="http://schemas.openxmlformats.org/officeDocument/2006/relationships/hyperlink" Target="https://www.tanaguru.com/contrastes-couleurs-choisir-combinaisons-accessibles/" TargetMode="External"/><Relationship Id="rId26" Type="http://schemas.openxmlformats.org/officeDocument/2006/relationships/hyperlink" Target="https://excel-exercice.com/filtres-intelligents-dans-excel/" TargetMode="External"/><Relationship Id="rId3" Type="http://schemas.openxmlformats.org/officeDocument/2006/relationships/hyperlink" Target="https://encycolorpedia.com/websafe" TargetMode="External"/><Relationship Id="rId21" Type="http://schemas.openxmlformats.org/officeDocument/2006/relationships/hyperlink" Target="https://www.iloveimg.com/fr" TargetMode="External"/><Relationship Id="rId34" Type="http://schemas.openxmlformats.org/officeDocument/2006/relationships/printerSettings" Target="../printerSettings/printerSettings1.bin"/><Relationship Id="rId7" Type="http://schemas.openxmlformats.org/officeDocument/2006/relationships/hyperlink" Target="https://www.3mfrance.fr/3M/fr_FR/post-it-notes/ideas/collaborate/" TargetMode="External"/><Relationship Id="rId12" Type="http://schemas.openxmlformats.org/officeDocument/2006/relationships/hyperlink" Target="https://www.youtube.com/watch?v=qNvSfomZR2o" TargetMode="External"/><Relationship Id="rId17" Type="http://schemas.openxmlformats.org/officeDocument/2006/relationships/hyperlink" Target="https://www.youtube.com/watch?v=qUvSEkBJMvI" TargetMode="External"/><Relationship Id="rId25" Type="http://schemas.openxmlformats.org/officeDocument/2006/relationships/hyperlink" Target="https://www.excel-pratique.com/fr/fonctions/joindre-texte" TargetMode="External"/><Relationship Id="rId33" Type="http://schemas.openxmlformats.org/officeDocument/2006/relationships/hyperlink" Target="https://www.youtube.com/@lexceleur/videos" TargetMode="External"/><Relationship Id="rId2" Type="http://schemas.openxmlformats.org/officeDocument/2006/relationships/hyperlink" Target="http://translate.google.fr/translate?hl=fr&amp;langpair=en|fr&amp;u=http://dmcritchie.mvps.org/excel/colors.htm" TargetMode="External"/><Relationship Id="rId16" Type="http://schemas.openxmlformats.org/officeDocument/2006/relationships/hyperlink" Target="https://www.youtube.com/watch?v=IK36nFxOgHY" TargetMode="External"/><Relationship Id="rId20" Type="http://schemas.openxmlformats.org/officeDocument/2006/relationships/hyperlink" Target="https://www.redacteur.com/blog/polices-ecriture-a-utiliser/" TargetMode="External"/><Relationship Id="rId29" Type="http://schemas.openxmlformats.org/officeDocument/2006/relationships/hyperlink" Target="https://support.microsoft.com/fr-fr/office/filtrer-les-donn%C3%A9es-d-une-plage-ou-d-un-tableau-01832226-31b5-4568-8806-38c37dcc180e" TargetMode="External"/><Relationship Id="rId1" Type="http://schemas.openxmlformats.org/officeDocument/2006/relationships/hyperlink" Target="https://cuisine-centrale17.fr/" TargetMode="External"/><Relationship Id="rId6" Type="http://schemas.openxmlformats.org/officeDocument/2006/relationships/hyperlink" Target="https://encycolorpedia.com/paints" TargetMode="External"/><Relationship Id="rId11" Type="http://schemas.openxmlformats.org/officeDocument/2006/relationships/hyperlink" Target="https://www.youtube.com/watch?v=kRblx2K-sWA" TargetMode="External"/><Relationship Id="rId24" Type="http://schemas.openxmlformats.org/officeDocument/2006/relationships/hyperlink" Target="https://www.excel-pratique.com/fr/fonctions/joindre-texte" TargetMode="External"/><Relationship Id="rId32" Type="http://schemas.openxmlformats.org/officeDocument/2006/relationships/hyperlink" Target="https://www.youtube.com/@lexceleur/shorts" TargetMode="External"/><Relationship Id="rId5" Type="http://schemas.openxmlformats.org/officeDocument/2006/relationships/hyperlink" Target="https://encycolorpedia.com/named" TargetMode="External"/><Relationship Id="rId15" Type="http://schemas.openxmlformats.org/officeDocument/2006/relationships/hyperlink" Target="https://www.youtube.com/watch?v=2pN06yNE8lY" TargetMode="External"/><Relationship Id="rId23" Type="http://schemas.openxmlformats.org/officeDocument/2006/relationships/hyperlink" Target="https://excel-pratique.com/fr/fonctions/joindre-texte" TargetMode="External"/><Relationship Id="rId28" Type="http://schemas.openxmlformats.org/officeDocument/2006/relationships/hyperlink" Target="https://www.youtube.com/watch?v=q-52-9FshWw" TargetMode="External"/><Relationship Id="rId10" Type="http://schemas.openxmlformats.org/officeDocument/2006/relationships/hyperlink" Target="https://www.01net.com/astuces/windows-10-15-astuces-pour-maitriser-l-explorateur-de-fichiers-comme-un-pro-2013249.html" TargetMode="External"/><Relationship Id="rId19" Type="http://schemas.openxmlformats.org/officeDocument/2006/relationships/hyperlink" Target="https://blog.atalan.fr/grille-contrastes-accessibilite-charte-graphique/" TargetMode="External"/><Relationship Id="rId31" Type="http://schemas.openxmlformats.org/officeDocument/2006/relationships/hyperlink" Target="https://learn.microsoft.com/fr-fr/office/vba/api/excel.xlrgbcolor" TargetMode="External"/><Relationship Id="rId4" Type="http://schemas.openxmlformats.org/officeDocument/2006/relationships/hyperlink" Target="https://encycolorpedia.com/html" TargetMode="External"/><Relationship Id="rId9" Type="http://schemas.openxmlformats.org/officeDocument/2006/relationships/hyperlink" Target="https://temps-action.com/classer-ses-documents-sur-ordinateur" TargetMode="External"/><Relationship Id="rId14" Type="http://schemas.openxmlformats.org/officeDocument/2006/relationships/hyperlink" Target="https://support.microsoft.com/fr-fr/office/vid%C3%A9o-cr%C3%A9er-des-noms-de-fichiers-accessibles-4e73d73a-aedc-47af-88e4-8f2375a69fad" TargetMode="External"/><Relationship Id="rId22" Type="http://schemas.openxmlformats.org/officeDocument/2006/relationships/hyperlink" Target="https://www.istockphoto.com/fr/photos/%C3%A9pices" TargetMode="External"/><Relationship Id="rId27" Type="http://schemas.openxmlformats.org/officeDocument/2006/relationships/hyperlink" Target="https://www.youtube.com/@Astuces_Excel/videos" TargetMode="External"/><Relationship Id="rId30" Type="http://schemas.openxmlformats.org/officeDocument/2006/relationships/hyperlink" Target="https://www.youtube.com/watch?v=8NMinBfc9EU" TargetMode="External"/><Relationship Id="rId35" Type="http://schemas.openxmlformats.org/officeDocument/2006/relationships/drawing" Target="../drawings/drawing1.xml"/><Relationship Id="rId8" Type="http://schemas.openxmlformats.org/officeDocument/2006/relationships/hyperlink" Target="https://www.youtube.com/watch?v=pgDqto-tZ9I"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8" Type="http://schemas.openxmlformats.org/officeDocument/2006/relationships/hyperlink" Target="https://www.economie.gouv.fr/files/files/directions_services/daj/marches_publics/oeap/gem/nutrition/nutrition.pdf" TargetMode="External"/><Relationship Id="rId3" Type="http://schemas.openxmlformats.org/officeDocument/2006/relationships/hyperlink" Target="https://www.youtube.com/@Astuces_Excel/videos" TargetMode="External"/><Relationship Id="rId7" Type="http://schemas.openxmlformats.org/officeDocument/2006/relationships/hyperlink" Target="https://learn.microsoft.com/fr-fr/office/vba/api/excel.xlrgbcolor" TargetMode="External"/><Relationship Id="rId12" Type="http://schemas.openxmlformats.org/officeDocument/2006/relationships/drawing" Target="../drawings/drawing12.xml"/><Relationship Id="rId2" Type="http://schemas.openxmlformats.org/officeDocument/2006/relationships/hyperlink" Target="https://excel-exercice.com/filtres-intelligents-dans-excel/" TargetMode="External"/><Relationship Id="rId1" Type="http://schemas.openxmlformats.org/officeDocument/2006/relationships/hyperlink" Target="https://www.excel-pratique.com/fr/fonctions/joindre-texte" TargetMode="External"/><Relationship Id="rId6" Type="http://schemas.openxmlformats.org/officeDocument/2006/relationships/hyperlink" Target="https://www.youtube.com/watch?v=8NMinBfc9EU" TargetMode="External"/><Relationship Id="rId11" Type="http://schemas.openxmlformats.org/officeDocument/2006/relationships/printerSettings" Target="../printerSettings/printerSettings10.bin"/><Relationship Id="rId5" Type="http://schemas.openxmlformats.org/officeDocument/2006/relationships/hyperlink" Target="https://support.microsoft.com/fr-fr/office/filtrer-les-donn%C3%A9es-d-une-plage-ou-d-un-tableau-01832226-31b5-4568-8806-38c37dcc180e" TargetMode="External"/><Relationship Id="rId10" Type="http://schemas.openxmlformats.org/officeDocument/2006/relationships/hyperlink" Target="https://www.economie.gouv.fr/files/files/directions_services/daj/marches_publics/oeap/gem/nutrition/nutrition.pdf" TargetMode="External"/><Relationship Id="rId4" Type="http://schemas.openxmlformats.org/officeDocument/2006/relationships/hyperlink" Target="https://www.youtube.com/watch?v=q-52-9FshWw" TargetMode="External"/><Relationship Id="rId9" Type="http://schemas.openxmlformats.org/officeDocument/2006/relationships/hyperlink" Target="https://www.economie.gouv.fr/files/files/directions_services/daj/marches_publics/oeap/gem/nutrition/nutrition.pdf"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hyperlink" Target="https://www.google.com/search?client=firefox-b-d&amp;sca_esv=fef8a0a8565c2553&amp;sxsrf=ADLYWIKvuZ1Jk-LzzoYORr3uFJxYNon31A:1728569179490&amp;q=excel+comment+trier+donn%C3%A9es&amp;udm=7&amp;fbs=AEQNm0CbCVgAZ5mWEJDg6aoPVcBgTlosgQSuzBMlnAdio07UCCJug3WzoI_0_7bcYmDUufyiZo0OmOGEiyRGYAdeCNb_tgonlqxDXOkzLGfvcTq6KyG2-GEkd6NM0jra8ChYFqVDIOc4NAj4qZNRycf-eBlQy99_ce1czrcvtn91z0JUXppOVm8&amp;sa=X&amp;ved=2ahUKEwjW6qb__YOJAxWi2gIHHY5zEh4QtKgLegQIFBAB&amp;biw=1920&amp;bih=947&amp;dpr=1"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google.com/search?client=firefox-b-d&amp;sca_esv=fef8a0a8565c2553&amp;sxsrf=ADLYWIKvuZ1Jk-LzzoYORr3uFJxYNon31A:1728569179490&amp;q=excel+comment+trier+donn%C3%A9es&amp;udm=7&amp;fbs=AEQNm0CbCVgAZ5mWEJDg6aoPVcBgTlosgQSuzBMlnAdio07UCCJug3WzoI_0_7bcYmDUufyiZo0OmOGEiyRGYAdeCNb_tgonlqxDXOkzLGfvcTq6KyG2-GEkd6NM0jra8ChYFqVDIOc4NAj4qZNRycf-eBlQy99_ce1czrcvtn91z0JUXppOVm8&amp;sa=X&amp;ved=2ahUKEwjW6qb__YOJAxWi2gIHHY5zEh4QtKgLegQIFBAB&amp;biw=1920&amp;bih=947&amp;dpr=1" TargetMode="External"/><Relationship Id="rId2" Type="http://schemas.openxmlformats.org/officeDocument/2006/relationships/hyperlink" Target="https://cuisine-centrale17.fr/" TargetMode="External"/><Relationship Id="rId1" Type="http://schemas.openxmlformats.org/officeDocument/2006/relationships/hyperlink" Target="https://cuisine-centrale17.fr/" TargetMode="External"/><Relationship Id="rId4"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hyperlink" Target="https://www.youtube.com/watch?v=IhRcpob1u9k" TargetMode="External"/><Relationship Id="rId2" Type="http://schemas.openxmlformats.org/officeDocument/2006/relationships/hyperlink" Target="https://www.youtube.com/watch?v=67Rk9RWTv_Y" TargetMode="External"/><Relationship Id="rId1" Type="http://schemas.openxmlformats.org/officeDocument/2006/relationships/pivotTable" Target="../pivotTables/pivotTable1.xml"/><Relationship Id="rId5" Type="http://schemas.openxmlformats.org/officeDocument/2006/relationships/drawing" Target="../drawings/drawing19.xml"/><Relationship Id="rId4"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youtube.com/@lexceleur/shorts" TargetMode="External"/><Relationship Id="rId3" Type="http://schemas.openxmlformats.org/officeDocument/2006/relationships/hyperlink" Target="https://www.youtube.com/@Astuces_Excel/videos" TargetMode="External"/><Relationship Id="rId7" Type="http://schemas.openxmlformats.org/officeDocument/2006/relationships/hyperlink" Target="https://learn.microsoft.com/fr-fr/office/vba/api/excel.xlrgbcolor" TargetMode="External"/><Relationship Id="rId2" Type="http://schemas.openxmlformats.org/officeDocument/2006/relationships/hyperlink" Target="https://excel-exercice.com/filtres-intelligents-dans-excel/" TargetMode="External"/><Relationship Id="rId1" Type="http://schemas.openxmlformats.org/officeDocument/2006/relationships/hyperlink" Target="https://www.excel-pratique.com/fr/fonctions/joindre-texte" TargetMode="External"/><Relationship Id="rId6" Type="http://schemas.openxmlformats.org/officeDocument/2006/relationships/hyperlink" Target="https://www.youtube.com/watch?v=8NMinBfc9EU" TargetMode="External"/><Relationship Id="rId5" Type="http://schemas.openxmlformats.org/officeDocument/2006/relationships/hyperlink" Target="https://support.microsoft.com/fr-fr/office/filtrer-les-donn%C3%A9es-d-une-plage-ou-d-un-tableau-01832226-31b5-4568-8806-38c37dcc180e" TargetMode="External"/><Relationship Id="rId10" Type="http://schemas.openxmlformats.org/officeDocument/2006/relationships/drawing" Target="../drawings/drawing2.xml"/><Relationship Id="rId4" Type="http://schemas.openxmlformats.org/officeDocument/2006/relationships/hyperlink" Target="https://www.youtube.com/watch?v=q-52-9FshWw" TargetMode="External"/><Relationship Id="rId9" Type="http://schemas.openxmlformats.org/officeDocument/2006/relationships/hyperlink" Target="https://www.youtube.com/@lexceleur/videos"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https://www.youtube.com/watch?v=8NMinBfc9EU" TargetMode="External"/><Relationship Id="rId3" Type="http://schemas.openxmlformats.org/officeDocument/2006/relationships/hyperlink" Target="https://www.excel-pratique.com/fr/fonctions/joindre-texte" TargetMode="External"/><Relationship Id="rId7" Type="http://schemas.openxmlformats.org/officeDocument/2006/relationships/hyperlink" Target="https://support.microsoft.com/fr-fr/office/filtrer-les-donn%C3%A9es-d-une-plage-ou-d-un-tableau-01832226-31b5-4568-8806-38c37dcc180e" TargetMode="External"/><Relationship Id="rId2" Type="http://schemas.openxmlformats.org/officeDocument/2006/relationships/hyperlink" Target="https://getgreenshot.org/help/fr-fr/" TargetMode="External"/><Relationship Id="rId1" Type="http://schemas.openxmlformats.org/officeDocument/2006/relationships/hyperlink" Target="https://getgreenshot.org/archive/fr/" TargetMode="External"/><Relationship Id="rId6" Type="http://schemas.openxmlformats.org/officeDocument/2006/relationships/hyperlink" Target="https://www.youtube.com/watch?v=q-52-9FshWw" TargetMode="External"/><Relationship Id="rId5" Type="http://schemas.openxmlformats.org/officeDocument/2006/relationships/hyperlink" Target="https://www.youtube.com/@Astuces_Excel/videos" TargetMode="External"/><Relationship Id="rId10" Type="http://schemas.openxmlformats.org/officeDocument/2006/relationships/drawing" Target="../drawings/drawing20.xml"/><Relationship Id="rId4" Type="http://schemas.openxmlformats.org/officeDocument/2006/relationships/hyperlink" Target="https://excel-exercice.com/filtres-intelligents-dans-excel/" TargetMode="External"/><Relationship Id="rId9"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hyperlink" Target="https://support.microsoft.com/fr-fr/office/filtrer-les-donn%C3%A9es-d-une-plage-ou-d-un-tableau-01832226-31b5-4568-8806-38c37dcc180e" TargetMode="External"/><Relationship Id="rId2" Type="http://schemas.openxmlformats.org/officeDocument/2006/relationships/hyperlink" Target="https://getgreenshot.org/help/fr-fr/" TargetMode="External"/><Relationship Id="rId1" Type="http://schemas.openxmlformats.org/officeDocument/2006/relationships/hyperlink" Target="https://getgreenshot.org/archive/fr/" TargetMode="External"/><Relationship Id="rId5" Type="http://schemas.openxmlformats.org/officeDocument/2006/relationships/drawing" Target="../drawings/drawing22.xml"/><Relationship Id="rId4"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8" Type="http://schemas.openxmlformats.org/officeDocument/2006/relationships/hyperlink" Target="http://www.bardinetgastronomie.com/sites/default/files/34076_-_rhum_blanc_guadeloupe_50_-.pdf" TargetMode="External"/><Relationship Id="rId13" Type="http://schemas.openxmlformats.org/officeDocument/2006/relationships/drawing" Target="../drawings/drawing23.xml"/><Relationship Id="rId3" Type="http://schemas.openxmlformats.org/officeDocument/2006/relationships/hyperlink" Target="https://www.bloc-notes-culinaire.com/2020/06/sirop-16-et-30-beaume-30-et-60-brix-densite.html" TargetMode="External"/><Relationship Id="rId7" Type="http://schemas.openxmlformats.org/officeDocument/2006/relationships/hyperlink" Target="https://fr.drink-drink.ru/kak-razvesti-spirt-tablicza/" TargetMode="External"/><Relationship Id="rId12" Type="http://schemas.openxmlformats.org/officeDocument/2006/relationships/printerSettings" Target="../printerSettings/printerSettings16.bin"/><Relationship Id="rId2" Type="http://schemas.openxmlformats.org/officeDocument/2006/relationships/hyperlink" Target="https://dl.gedal.fr/docsgedal/FP/3012996010021.pdf" TargetMode="External"/><Relationship Id="rId1" Type="http://schemas.openxmlformats.org/officeDocument/2006/relationships/hyperlink" Target="http://www.zpag.net/Cuisine/Equivalence.htm" TargetMode="External"/><Relationship Id="rId6" Type="http://schemas.openxmlformats.org/officeDocument/2006/relationships/hyperlink" Target="http://www.spc.ac-aix-marseille.fr/labospc/sites/www.spc/labospc/IMG/pdf/dilution-alcool-gay-lussac.pdf" TargetMode="External"/><Relationship Id="rId11" Type="http://schemas.openxmlformats.org/officeDocument/2006/relationships/hyperlink" Target="https://www.google.com/search?q=masse+volumique+eau&amp;rlz=1C1FKPE_frFR968FR968&amp;biw=1920&amp;bih=937&amp;sxsrf=ALiCzsZAgXudkcihQ7pzuD7uvNRmnpRK8g%3A1658261371923&amp;ei=ew_XYsTwN7aAur4P58qxgAs&amp;oq=masse+volumique+eau&amp;gs_lcp=Cgdnd3Mtd2l6EAEYADIJCCMQJxBGEPsBMgUIABCABDIFCAAQgAQyBQgAEIAEMgUIABCABDIFCAAQgAQyBQgAEIAEMgUIABCABDIKCAAQgAQQhwIQFDIFCAAQgARKBAhBGABKBAhGGABQAFgAYLoQaABwAXgAgAFxiAFxkgEDMC4xmAEAoAECoAEBwAEB&amp;sclient=gws-wiz" TargetMode="External"/><Relationship Id="rId5" Type="http://schemas.openxmlformats.org/officeDocument/2006/relationships/hyperlink" Target="http://www.spc.ac-aix-marseille.fr/labospc/spip.php?article329" TargetMode="External"/><Relationship Id="rId10" Type="http://schemas.openxmlformats.org/officeDocument/2006/relationships/hyperlink" Target="https://www.google.com/search?rlz=1C1FKPE_frFR968FR968&amp;sxsrf=ALiCzsaPDkH98Lv7PcG9jMAoNAQWNhlCpQ%3A1658260948958&amp;lei=1A3XYp2NOqmHur4Pu5mEuAQ&amp;q=masse%20volumique%20cognac&amp;ved=2ahUKEwidx7q234X5AhWpg84BHbsMAUcQsKwBKAF6BAhAEAI" TargetMode="External"/><Relationship Id="rId4" Type="http://schemas.openxmlformats.org/officeDocument/2006/relationships/hyperlink" Target="https://www.pdfprof.com/PDF_Image.php?idt=48099&amp;t=18" TargetMode="External"/><Relationship Id="rId9" Type="http://schemas.openxmlformats.org/officeDocument/2006/relationships/hyperlink" Target="https://www.google.com/search?rlz=1C1FKPE_frFR968FR968&amp;sxsrf=ALiCzsaPDkH98Lv7PcG9jMAoNAQWNhlCpQ%3A1658260948958&amp;lei=1A3XYp2NOqmHur4Pu5mEuAQ&amp;q=masse%20volumique%20du%20whisky&amp;ved=2ahUKEwidx7q234X5AhWpg84BHbsMAUcQsKwBKAB6BAhAEAE" TargetMode="External"/></Relationships>
</file>

<file path=xl/worksheets/_rels/sheet24.xml.rels><?xml version="1.0" encoding="UTF-8" standalone="yes"?>
<Relationships xmlns="http://schemas.openxmlformats.org/package/2006/relationships"><Relationship Id="rId8" Type="http://schemas.openxmlformats.org/officeDocument/2006/relationships/hyperlink" Target="https://fr.differbetween.com/article/difference_between_fluid_ounces_and_ounces" TargetMode="External"/><Relationship Id="rId3" Type="http://schemas.openxmlformats.org/officeDocument/2006/relationships/hyperlink" Target="https://www.tireusesabiere.fr/equipement-barman-cocktail/conservation-preparation/tasse-a-mesurer-jigger-avec-graduation-interne/a-453829/" TargetMode="External"/><Relationship Id="rId7" Type="http://schemas.openxmlformats.org/officeDocument/2006/relationships/hyperlink" Target="https://fr.wikipedia.org/wiki/Once_liquide" TargetMode="External"/><Relationship Id="rId2" Type="http://schemas.openxmlformats.org/officeDocument/2006/relationships/hyperlink" Target="https://www.alberoshop.it/fr/bar/jigger/" TargetMode="External"/><Relationship Id="rId1" Type="http://schemas.openxmlformats.org/officeDocument/2006/relationships/hyperlink" Target="https://eccegusto-shop.com/content/112-jiggers" TargetMode="External"/><Relationship Id="rId6" Type="http://schemas.openxmlformats.org/officeDocument/2006/relationships/hyperlink" Target="https://www.google.com/search?client=firefox-b-d&amp;q=conversion+oz+en+kg" TargetMode="External"/><Relationship Id="rId5" Type="http://schemas.openxmlformats.org/officeDocument/2006/relationships/hyperlink" Target="https://www.laboutiqueducocktail.com/articles-cocktails/guide-ultime-du-jigger-cocktail/" TargetMode="External"/><Relationship Id="rId4" Type="http://schemas.openxmlformats.org/officeDocument/2006/relationships/hyperlink" Target="https://materieldebar.com/pourer-et-mesures/205-jigger-japonais-25ml-50ml.html"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3" Type="http://schemas.openxmlformats.org/officeDocument/2006/relationships/hyperlink" Target="https://support.microsoft.com/en-us/topic/get-real-time-notification-of-accessibility-issues-while-working-on-microsoft-365-apps-05f1be51-cd93-49cb-87bb-ca04067027ba" TargetMode="External"/><Relationship Id="rId2" Type="http://schemas.openxmlformats.org/officeDocument/2006/relationships/hyperlink" Target="https://support.microsoft.com/en-us/topic/improve-accessibility-in-your-documents-with-the-accessibility-assistant-f01562ca-0119-40ad-8dd6-f6223df50bef" TargetMode="External"/><Relationship Id="rId1" Type="http://schemas.openxmlformats.org/officeDocument/2006/relationships/hyperlink" Target="https://support.microsoft.com/en-us/topic/improve-accessibility-in-your-documents-with-the-accessibility-assistant-f01562ca-0119-40ad-8dd6-f6223df50bef" TargetMode="External"/><Relationship Id="rId5" Type="http://schemas.openxmlformats.org/officeDocument/2006/relationships/drawing" Target="../drawings/drawing25.xml"/><Relationship Id="rId4" Type="http://schemas.openxmlformats.org/officeDocument/2006/relationships/hyperlink" Target="https://support.microsoft.com/en-us/topic/make-your-word-documents-accessible-to-everyone-e3221a99-e448-4770-9513-6e68ce9bd91a" TargetMode="External"/></Relationships>
</file>

<file path=xl/worksheets/_rels/sheet29.xml.rels><?xml version="1.0" encoding="UTF-8" standalone="yes"?>
<Relationships xmlns="http://schemas.openxmlformats.org/package/2006/relationships"><Relationship Id="rId8" Type="http://schemas.openxmlformats.org/officeDocument/2006/relationships/hyperlink" Target="https://www.youtube.com/watch?v=Sx35CaPN-oA" TargetMode="External"/><Relationship Id="rId13" Type="http://schemas.openxmlformats.org/officeDocument/2006/relationships/hyperlink" Target="https://www.youtube.com/watch?v=ljxOLpobS3o" TargetMode="External"/><Relationship Id="rId3" Type="http://schemas.openxmlformats.org/officeDocument/2006/relationships/hyperlink" Target="https://excel-malin.com/faq/excel-faq/excel-2016-choisir-la-bonne-version/" TargetMode="External"/><Relationship Id="rId7" Type="http://schemas.openxmlformats.org/officeDocument/2006/relationships/hyperlink" Target="https://www.youtube.com/watch?v=subncWAay78&amp;t=9s" TargetMode="External"/><Relationship Id="rId12" Type="http://schemas.openxmlformats.org/officeDocument/2006/relationships/hyperlink" Target="https://www.youtube.com/watch?v=0qG9IrfGYIM" TargetMode="External"/><Relationship Id="rId2" Type="http://schemas.openxmlformats.org/officeDocument/2006/relationships/hyperlink" Target="https://excel-malin.com/2015/11/10/" TargetMode="External"/><Relationship Id="rId1" Type="http://schemas.openxmlformats.org/officeDocument/2006/relationships/hyperlink" Target="https://www.exceleur.fr/excel-formule-index-equiv/" TargetMode="External"/><Relationship Id="rId6" Type="http://schemas.openxmlformats.org/officeDocument/2006/relationships/hyperlink" Target="https://www.youtube.com/watch?v=3382VQmo0M4" TargetMode="External"/><Relationship Id="rId11" Type="http://schemas.openxmlformats.org/officeDocument/2006/relationships/hyperlink" Target="https://www.google.com/search?client=firefox-b-d&amp;sca_esv=b8aad7c6e4b9c186&amp;sca_upv=1&amp;sxsrf=ADLYWILLCu46ovfvyfkL3QUzhqv4lGC6eA:1721626879165&amp;q=Excel+d%C3%A9butant+:+Guide+rapide+pour+commencer&amp;tbm=vid&amp;source=lnms&amp;fbs=AEQNm0CbCVgAZ5mWEJDg6aoPVcBgWJkeaSBjnexh07HhnqtPCG1bNWBnNiA-IMELsK2AdTS3sjcFgTRuJeuZ1IitI_XA1cBox8SvSLZQBagjvyJgDRZe_xDIRHMomF16WnVmIBwGd4JQEAfnAFTXLyn8dCRI46n4clGx76G3sfbH7VjOZSoHerMRaXGO7IP29F4P97n_-nKJ&amp;sa=X&amp;ved=2ahUKEwjEtMX097mHAxWhBfsDHTS_Bp4Q0pQJegQIDxAB&amp;biw=2400&amp;bih=1183&amp;dpr=0.8" TargetMode="External"/><Relationship Id="rId5" Type="http://schemas.openxmlformats.org/officeDocument/2006/relationships/hyperlink" Target="https://www.01net.com/telecharger/bureautique/editeur_de_texte/microsoft-office-2021.html" TargetMode="External"/><Relationship Id="rId10" Type="http://schemas.openxmlformats.org/officeDocument/2006/relationships/hyperlink" Target="https://www.youtube.com/watch?v=S348c0pI7Xg" TargetMode="External"/><Relationship Id="rId4" Type="http://schemas.openxmlformats.org/officeDocument/2006/relationships/hyperlink" Target="https://www.lesnumeriques.com/appli-logiciel/quelle-alternative-a-microsoft-office-365-en-2022-a194095.html" TargetMode="External"/><Relationship Id="rId9" Type="http://schemas.openxmlformats.org/officeDocument/2006/relationships/hyperlink" Target="https://bonprompt.com/exemples-de-prompts-excel/"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youtube.com/@lexceleur/shorts" TargetMode="External"/><Relationship Id="rId13" Type="http://schemas.openxmlformats.org/officeDocument/2006/relationships/drawing" Target="../drawings/drawing3.xml"/><Relationship Id="rId3" Type="http://schemas.openxmlformats.org/officeDocument/2006/relationships/hyperlink" Target="https://www.youtube.com/@Astuces_Excel/videos" TargetMode="External"/><Relationship Id="rId7" Type="http://schemas.openxmlformats.org/officeDocument/2006/relationships/hyperlink" Target="https://learn.microsoft.com/fr-fr/office/vba/api/excel.xlrgbcolor" TargetMode="External"/><Relationship Id="rId12" Type="http://schemas.openxmlformats.org/officeDocument/2006/relationships/printerSettings" Target="../printerSettings/printerSettings2.bin"/><Relationship Id="rId2" Type="http://schemas.openxmlformats.org/officeDocument/2006/relationships/hyperlink" Target="https://excel-exercice.com/filtres-intelligents-dans-excel/" TargetMode="External"/><Relationship Id="rId1" Type="http://schemas.openxmlformats.org/officeDocument/2006/relationships/hyperlink" Target="https://www.excel-pratique.com/fr/fonctions/joindre-texte" TargetMode="External"/><Relationship Id="rId6" Type="http://schemas.openxmlformats.org/officeDocument/2006/relationships/hyperlink" Target="https://www.youtube.com/watch?v=8NMinBfc9EU" TargetMode="External"/><Relationship Id="rId11" Type="http://schemas.openxmlformats.org/officeDocument/2006/relationships/hyperlink" Target="https://www.facebook.com/photo/?fbid=3994784200579292&amp;set=gm.3943821465640185" TargetMode="External"/><Relationship Id="rId5" Type="http://schemas.openxmlformats.org/officeDocument/2006/relationships/hyperlink" Target="https://support.microsoft.com/fr-fr/office/filtrer-les-donn%C3%A9es-d-une-plage-ou-d-un-tableau-01832226-31b5-4568-8806-38c37dcc180e" TargetMode="External"/><Relationship Id="rId10" Type="http://schemas.openxmlformats.org/officeDocument/2006/relationships/hyperlink" Target="https://www.facebook.com/photo/?fbid=3994784200579292&amp;set=gm.3943821465640185" TargetMode="External"/><Relationship Id="rId4" Type="http://schemas.openxmlformats.org/officeDocument/2006/relationships/hyperlink" Target="https://www.youtube.com/watch?v=q-52-9FshWw" TargetMode="External"/><Relationship Id="rId9" Type="http://schemas.openxmlformats.org/officeDocument/2006/relationships/hyperlink" Target="https://www.youtube.com/@lexceleur/videos" TargetMode="Externa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hyperlink" Target="https://support.microsoft.com/fr-fr/office/v%C3%A9rifier-workbook-statistics-afa12d4b-9584-4826-99a8-33228467e006?ns=excel&amp;version=21&amp;syslcid=1036&amp;uilcid=1036&amp;appver=zxl210&amp;helpid=127069&amp;ui=fr-fr&amp;rs=fr-fr&amp;ad=fr" TargetMode="External"/><Relationship Id="rId1" Type="http://schemas.openxmlformats.org/officeDocument/2006/relationships/hyperlink" Target="https://www.lecfomasque.com/comment-obtenir-les-statistiques-de-votre-fichier-excel/" TargetMode="External"/></Relationships>
</file>

<file path=xl/worksheets/_rels/sheet35.xml.rels><?xml version="1.0" encoding="UTF-8" standalone="yes"?>
<Relationships xmlns="http://schemas.openxmlformats.org/package/2006/relationships"><Relationship Id="rId8" Type="http://schemas.openxmlformats.org/officeDocument/2006/relationships/hyperlink" Target="http://www.uprt.fr/detail.php?id=6&amp;titre=plan-du-site" TargetMode="External"/><Relationship Id="rId13" Type="http://schemas.openxmlformats.org/officeDocument/2006/relationships/hyperlink" Target="https://cuisine-centrale17.fr/" TargetMode="External"/><Relationship Id="rId3" Type="http://schemas.openxmlformats.org/officeDocument/2006/relationships/hyperlink" Target="https://bepo.fr/wiki/Menu" TargetMode="External"/><Relationship Id="rId7" Type="http://schemas.openxmlformats.org/officeDocument/2006/relationships/hyperlink" Target="https://www.youtube.com/watch?v=BEAwIv4fIw4" TargetMode="External"/><Relationship Id="rId12" Type="http://schemas.openxmlformats.org/officeDocument/2006/relationships/hyperlink" Target="http://www.diet-life.fr/visuellement-100-calories/" TargetMode="External"/><Relationship Id="rId2" Type="http://schemas.openxmlformats.org/officeDocument/2006/relationships/hyperlink" Target="https://bepo.fr/wiki/Manuel" TargetMode="External"/><Relationship Id="rId1" Type="http://schemas.openxmlformats.org/officeDocument/2006/relationships/hyperlink" Target="http://www.symbole-clavier.com/" TargetMode="External"/><Relationship Id="rId6" Type="http://schemas.openxmlformats.org/officeDocument/2006/relationships/hyperlink" Target="https://www.youtube.com/watch?v=2TmdhLLUsOQ" TargetMode="External"/><Relationship Id="rId11" Type="http://schemas.openxmlformats.org/officeDocument/2006/relationships/hyperlink" Target="http://www.uprt.fr/mesimages/fichiers-uprt/hop-alimentation/hop-photos-quantit%C3%A9s.pdf" TargetMode="External"/><Relationship Id="rId5" Type="http://schemas.openxmlformats.org/officeDocument/2006/relationships/hyperlink" Target="https://www.premiers-clics.fr/cours-informatique/windows-convertir-un-cd-en-fichiers-mp3/" TargetMode="External"/><Relationship Id="rId15" Type="http://schemas.openxmlformats.org/officeDocument/2006/relationships/drawing" Target="../drawings/drawing29.xml"/><Relationship Id="rId10" Type="http://schemas.openxmlformats.org/officeDocument/2006/relationships/hyperlink" Target="https://everything.fr.softonic.com/" TargetMode="External"/><Relationship Id="rId4" Type="http://schemas.openxmlformats.org/officeDocument/2006/relationships/hyperlink" Target="https://www.premiers-clics.fr/cours-informatique/windows-les-fonctionnalites-du-clavier/" TargetMode="External"/><Relationship Id="rId9" Type="http://schemas.openxmlformats.org/officeDocument/2006/relationships/hyperlink" Target="http://www.uprt.fr/detail.php?id=185&amp;titre=restaurateurs" TargetMode="External"/><Relationship Id="rId14" Type="http://schemas.openxmlformats.org/officeDocument/2006/relationships/printerSettings" Target="../printerSettings/printerSettings18.bin"/></Relationships>
</file>

<file path=xl/worksheets/_rels/sheet36.xml.rels><?xml version="1.0" encoding="UTF-8" standalone="yes"?>
<Relationships xmlns="http://schemas.openxmlformats.org/package/2006/relationships"><Relationship Id="rId13" Type="http://schemas.openxmlformats.org/officeDocument/2006/relationships/hyperlink" Target="https://www.youtube.com/watch?v=fwL3JfvwM1s" TargetMode="External"/><Relationship Id="rId18" Type="http://schemas.openxmlformats.org/officeDocument/2006/relationships/hyperlink" Target="https://www.youtube.com/watch?v=0MnAymkhdDo" TargetMode="External"/><Relationship Id="rId26" Type="http://schemas.openxmlformats.org/officeDocument/2006/relationships/hyperlink" Target="https://www.youtube.com/watch?v=X19lg02DAqk" TargetMode="External"/><Relationship Id="rId39" Type="http://schemas.openxmlformats.org/officeDocument/2006/relationships/hyperlink" Target="https://www.youtube.com/watch?v=lBB6xI2GlNY&amp;t=459s" TargetMode="External"/><Relationship Id="rId21" Type="http://schemas.openxmlformats.org/officeDocument/2006/relationships/hyperlink" Target="https://www.youtube.com/watch?v=X5B4Wo8fhtw" TargetMode="External"/><Relationship Id="rId34" Type="http://schemas.openxmlformats.org/officeDocument/2006/relationships/hyperlink" Target="https://www.youtube.com/watch?v=v4q9hrzwfFk" TargetMode="External"/><Relationship Id="rId42" Type="http://schemas.openxmlformats.org/officeDocument/2006/relationships/hyperlink" Target="https://www.lecfomasque.com/galeries/comment-vous-servir-des-themes/" TargetMode="External"/><Relationship Id="rId47" Type="http://schemas.openxmlformats.org/officeDocument/2006/relationships/hyperlink" Target="https://blog.partiprof.fr/conserver-hauteurs-lignes-copie-tableau-excel/" TargetMode="External"/><Relationship Id="rId50" Type="http://schemas.openxmlformats.org/officeDocument/2006/relationships/hyperlink" Target="https://www.youtube.com/watch?v=6ddQiB7JiNg" TargetMode="External"/><Relationship Id="rId55" Type="http://schemas.openxmlformats.org/officeDocument/2006/relationships/drawing" Target="../drawings/drawing30.xml"/><Relationship Id="rId7" Type="http://schemas.openxmlformats.org/officeDocument/2006/relationships/hyperlink" Target="https://www.blogdumoderateur.com/comment-utiliser-chatgpt-pour-excel/" TargetMode="External"/><Relationship Id="rId2" Type="http://schemas.openxmlformats.org/officeDocument/2006/relationships/hyperlink" Target="https://www.blogdumoderateur.com/comment-utiliser-chatgpt-pour-excel/" TargetMode="External"/><Relationship Id="rId16" Type="http://schemas.openxmlformats.org/officeDocument/2006/relationships/hyperlink" Target="https://www.youtube.com/watch?v=LM8ZNJBFbI0" TargetMode="External"/><Relationship Id="rId29" Type="http://schemas.openxmlformats.org/officeDocument/2006/relationships/hyperlink" Target="https://www.youtube.com/playlist?list=PLoF_pPAuiD_hjBWUEfOBW6WISCv0dZpAF" TargetMode="External"/><Relationship Id="rId11" Type="http://schemas.openxmlformats.org/officeDocument/2006/relationships/hyperlink" Target="https://www.youtube.com/watch?v=R8b6VDowwj0" TargetMode="External"/><Relationship Id="rId24" Type="http://schemas.openxmlformats.org/officeDocument/2006/relationships/hyperlink" Target="https://www.youtube.com/watch?v=6tc6mz-2wW8" TargetMode="External"/><Relationship Id="rId32" Type="http://schemas.openxmlformats.org/officeDocument/2006/relationships/hyperlink" Target="https://www.youtube.com/shorts/M6YLt7YiRMI?feature=share" TargetMode="External"/><Relationship Id="rId37" Type="http://schemas.openxmlformats.org/officeDocument/2006/relationships/hyperlink" Target="https://www.youtube.com/shorts/HgAFo4cFrno?feature=share" TargetMode="External"/><Relationship Id="rId40" Type="http://schemas.openxmlformats.org/officeDocument/2006/relationships/hyperlink" Target="https://www.youtube.com/watch?v=Au_F9U_7KiI" TargetMode="External"/><Relationship Id="rId45" Type="http://schemas.openxmlformats.org/officeDocument/2006/relationships/hyperlink" Target="https://blog.partiprof.fr/copier-fichiers-plusieurs-dossiers-vers-un-seul-dossier/" TargetMode="External"/><Relationship Id="rId53" Type="http://schemas.openxmlformats.org/officeDocument/2006/relationships/hyperlink" Target="https://forum.excel-pratique.com/excel/alphabet-automatique-45490" TargetMode="External"/><Relationship Id="rId5" Type="http://schemas.openxmlformats.org/officeDocument/2006/relationships/hyperlink" Target="https://www.youtube.com/watch?v=6PZQ1f34EZo" TargetMode="External"/><Relationship Id="rId10" Type="http://schemas.openxmlformats.org/officeDocument/2006/relationships/hyperlink" Target="https://www.youtube.com/watch?v=mMNut87eNcM" TargetMode="External"/><Relationship Id="rId19" Type="http://schemas.openxmlformats.org/officeDocument/2006/relationships/hyperlink" Target="https://www.youtube.com/watch?v=ph6AQaLdEt0" TargetMode="External"/><Relationship Id="rId31" Type="http://schemas.openxmlformats.org/officeDocument/2006/relationships/hyperlink" Target="https://www.youtube.com/playlist?list=PLoF_pPAuiD_httT0taCbSLyBkf1B8TbXX" TargetMode="External"/><Relationship Id="rId44" Type="http://schemas.openxmlformats.org/officeDocument/2006/relationships/hyperlink" Target="https://support.microsoft.com/fr-fr/office/rendre-vos-documents-excel-accessibles-aux-personnes-atteintes-d-un-handicap-6cc05fc5-1314-48b5-8eb3-683e49b3e593" TargetMode="External"/><Relationship Id="rId52" Type="http://schemas.openxmlformats.org/officeDocument/2006/relationships/hyperlink" Target="https://blog.partiprof.fr/inserer-suite-lettres-excel/" TargetMode="External"/><Relationship Id="rId4" Type="http://schemas.openxmlformats.org/officeDocument/2006/relationships/hyperlink" Target="https://excelcorpo.com/afficher-les-formules-au-lieu-des-resultats-dans-excel/" TargetMode="External"/><Relationship Id="rId9" Type="http://schemas.openxmlformats.org/officeDocument/2006/relationships/hyperlink" Target="https://www.youtube.com/watch?v=HDJ3bSGGAAQ" TargetMode="External"/><Relationship Id="rId14" Type="http://schemas.openxmlformats.org/officeDocument/2006/relationships/hyperlink" Target="https://www.youtube.com/watch?v=BLLCS-E6z6E" TargetMode="External"/><Relationship Id="rId22" Type="http://schemas.openxmlformats.org/officeDocument/2006/relationships/hyperlink" Target="https://www.youtube.com/watch?v=Lmj3HcUmhiY" TargetMode="External"/><Relationship Id="rId27" Type="http://schemas.openxmlformats.org/officeDocument/2006/relationships/hyperlink" Target="https://www.youtube.com/playlist?list=PLoF_pPAuiD_i0IacsbVH5mjRp1vPL0g5S" TargetMode="External"/><Relationship Id="rId30" Type="http://schemas.openxmlformats.org/officeDocument/2006/relationships/hyperlink" Target="https://www.youtube.com/playlist?list=PLoF_pPAuiD_i53gCGYh2k8C6xWNNedFtf" TargetMode="External"/><Relationship Id="rId35" Type="http://schemas.openxmlformats.org/officeDocument/2006/relationships/hyperlink" Target="https://www.youtube.com/watch?v=r1b0HKkcIt4" TargetMode="External"/><Relationship Id="rId43" Type="http://schemas.openxmlformats.org/officeDocument/2006/relationships/hyperlink" Target="https://support.microsoft.com/fr-fr/windows/utilisation-de-l-application-cam%C3%A9ra-ea40b69f-be6a-840e-9c8c-1fd6eea97c22" TargetMode="External"/><Relationship Id="rId48" Type="http://schemas.openxmlformats.org/officeDocument/2006/relationships/hyperlink" Target="https://www.youtube.com/@lingenieur.y/videos" TargetMode="External"/><Relationship Id="rId8" Type="http://schemas.openxmlformats.org/officeDocument/2006/relationships/hyperlink" Target="https://www.youtube.com/watch?v=rYtziQTi7TQ" TargetMode="External"/><Relationship Id="rId51" Type="http://schemas.openxmlformats.org/officeDocument/2006/relationships/hyperlink" Target="https://www.youtube.com/watch?v=WXbqoNu8_qc" TargetMode="External"/><Relationship Id="rId3" Type="http://schemas.openxmlformats.org/officeDocument/2006/relationships/hyperlink" Target="https://www.youtube.com/watch?v=iZeyRLjfgKM" TargetMode="External"/><Relationship Id="rId12" Type="http://schemas.openxmlformats.org/officeDocument/2006/relationships/hyperlink" Target="https://www.youtube.com/watch?v=lj7aNaNE54c" TargetMode="External"/><Relationship Id="rId17" Type="http://schemas.openxmlformats.org/officeDocument/2006/relationships/hyperlink" Target="https://www.youtube.com/watch?v=kzaYWG21X_0" TargetMode="External"/><Relationship Id="rId25" Type="http://schemas.openxmlformats.org/officeDocument/2006/relationships/hyperlink" Target="https://www.youtube.com/@laminuteexcel/videos" TargetMode="External"/><Relationship Id="rId33" Type="http://schemas.openxmlformats.org/officeDocument/2006/relationships/hyperlink" Target="https://www.youtube.com/watch?v=w1Ba485RLTc" TargetMode="External"/><Relationship Id="rId38" Type="http://schemas.openxmlformats.org/officeDocument/2006/relationships/hyperlink" Target="https://www.youtube.com/shorts/9Yr8AFNJ7pM" TargetMode="External"/><Relationship Id="rId46" Type="http://schemas.openxmlformats.org/officeDocument/2006/relationships/hyperlink" Target="https://blog.partiprof.fr/imprimer-deux-onglets-classeur-excel-recto-verso/" TargetMode="External"/><Relationship Id="rId20" Type="http://schemas.openxmlformats.org/officeDocument/2006/relationships/hyperlink" Target="https://www.youtube.com/watch?v=jGyEByXcf54" TargetMode="External"/><Relationship Id="rId41" Type="http://schemas.openxmlformats.org/officeDocument/2006/relationships/hyperlink" Target="https://www.youtube.com/watch?v=HQNriOvzSko&amp;t=406s" TargetMode="External"/><Relationship Id="rId54" Type="http://schemas.openxmlformats.org/officeDocument/2006/relationships/printerSettings" Target="../printerSettings/printerSettings19.bin"/><Relationship Id="rId1" Type="http://schemas.openxmlformats.org/officeDocument/2006/relationships/hyperlink" Target="https://www.youtube.com/watch?v=EChKYgiZS80" TargetMode="External"/><Relationship Id="rId6" Type="http://schemas.openxmlformats.org/officeDocument/2006/relationships/hyperlink" Target="https://www.clubic.com/chatgpt/tutoriel-479524-comment-ameliorer-son-utilisation-d-excel-grace-a-chatgpt.html" TargetMode="External"/><Relationship Id="rId15" Type="http://schemas.openxmlformats.org/officeDocument/2006/relationships/hyperlink" Target="https://www.youtube.com/watch?v=7240I4OS4ME&amp;t=12s" TargetMode="External"/><Relationship Id="rId23" Type="http://schemas.openxmlformats.org/officeDocument/2006/relationships/hyperlink" Target="https://www.youtube.com/watch?v=fj_I_j8Y25g" TargetMode="External"/><Relationship Id="rId28" Type="http://schemas.openxmlformats.org/officeDocument/2006/relationships/hyperlink" Target="https://www.youtube.com/playlist?list=PLoF_pPAuiD_jvUFuVibMsVuz7PYq0H5R0" TargetMode="External"/><Relationship Id="rId36" Type="http://schemas.openxmlformats.org/officeDocument/2006/relationships/hyperlink" Target="https://www.youtube.com/watch?v=fnZl91WLGeo" TargetMode="External"/><Relationship Id="rId49" Type="http://schemas.openxmlformats.org/officeDocument/2006/relationships/hyperlink" Target="https://www.tiktok.com/@lingenieur.y" TargetMode="External"/></Relationships>
</file>

<file path=xl/worksheets/_rels/sheet37.xml.rels><?xml version="1.0" encoding="UTF-8" standalone="yes"?>
<Relationships xmlns="http://schemas.openxmlformats.org/package/2006/relationships"><Relationship Id="rId117" Type="http://schemas.openxmlformats.org/officeDocument/2006/relationships/hyperlink" Target="https://www.youtube.com/@AxelROBINFormations/shorts" TargetMode="External"/><Relationship Id="rId21" Type="http://schemas.openxmlformats.org/officeDocument/2006/relationships/hyperlink" Target="https://excelcorpo.com/difference-entre-une-la-liste-au-tableau-de-donnee-dans-excel/" TargetMode="External"/><Relationship Id="rId42" Type="http://schemas.openxmlformats.org/officeDocument/2006/relationships/hyperlink" Target="https://www.youtube.com/watch?v=dJcfIrr5QPo&amp;list=PLVMu3u7A7H5x41x3sCcURsE9mX7onDcyJ&amp;index=29" TargetMode="External"/><Relationship Id="rId63" Type="http://schemas.openxmlformats.org/officeDocument/2006/relationships/hyperlink" Target="https://www.youtube.com/watch?v=lXfgLJD6glA" TargetMode="External"/><Relationship Id="rId84" Type="http://schemas.openxmlformats.org/officeDocument/2006/relationships/hyperlink" Target="https://www.noovomoi.ca/style-et-maison/maison/article.10-combinaisons-de-couleurs.1.3811169.html" TargetMode="External"/><Relationship Id="rId138" Type="http://schemas.openxmlformats.org/officeDocument/2006/relationships/hyperlink" Target="https://www.youtube.com/watch?v=uimsmTQibXY" TargetMode="External"/><Relationship Id="rId159" Type="http://schemas.openxmlformats.org/officeDocument/2006/relationships/hyperlink" Target="https://www.youtube.com/watch?v=jvhgNLoeDxc" TargetMode="External"/><Relationship Id="rId170" Type="http://schemas.openxmlformats.org/officeDocument/2006/relationships/hyperlink" Target="https://www.youtube.com/watch?v=NDUf-k8WLgU" TargetMode="External"/><Relationship Id="rId191" Type="http://schemas.openxmlformats.org/officeDocument/2006/relationships/hyperlink" Target="https://www.youtube.com/watch?v=ImvnUR_jAzY" TargetMode="External"/><Relationship Id="rId205" Type="http://schemas.openxmlformats.org/officeDocument/2006/relationships/hyperlink" Target="https://excel-exercice.com/hierarchie-dans-un-tableau-croise-dynamique/" TargetMode="External"/><Relationship Id="rId226" Type="http://schemas.openxmlformats.org/officeDocument/2006/relationships/hyperlink" Target="https://antoine-moulard.com/webmarketing/comment-trouver-code-couleur-site-internet/" TargetMode="External"/><Relationship Id="rId107" Type="http://schemas.openxmlformats.org/officeDocument/2006/relationships/hyperlink" Target="https://www.youtube.com/watch?v=qUvSEkBJMvI" TargetMode="External"/><Relationship Id="rId11" Type="http://schemas.openxmlformats.org/officeDocument/2006/relationships/hyperlink" Target="https://www.youtube.com/watch?v=u6JW2EE_lXo" TargetMode="External"/><Relationship Id="rId32" Type="http://schemas.openxmlformats.org/officeDocument/2006/relationships/hyperlink" Target="https://www.youtube.com/watch?v=weL_jt9krmo" TargetMode="External"/><Relationship Id="rId53" Type="http://schemas.openxmlformats.org/officeDocument/2006/relationships/hyperlink" Target="https://www.youtube.com/watch?v=C4IuXIxJ7Hw&amp;list=PLVMu3u7A7H5wZZMkRVsSnArhIGXTyBVN4" TargetMode="External"/><Relationship Id="rId74" Type="http://schemas.openxmlformats.org/officeDocument/2006/relationships/hyperlink" Target="https://www.youtube.com/shorts/r27bzH0Q2PE" TargetMode="External"/><Relationship Id="rId128" Type="http://schemas.openxmlformats.org/officeDocument/2006/relationships/hyperlink" Target="https://fr.piliapp.com/symbol/" TargetMode="External"/><Relationship Id="rId149" Type="http://schemas.openxmlformats.org/officeDocument/2006/relationships/hyperlink" Target="https://www.youtube.com/watch?v=r_xC58OmirY" TargetMode="External"/><Relationship Id="rId5" Type="http://schemas.openxmlformats.org/officeDocument/2006/relationships/hyperlink" Target="https://www.youtube.com/watch?v=za0HXnQxyLs&amp;list=PLezFfxrY5Gvftj22hfmi2TnSNncA8iXb9&amp;index=18" TargetMode="External"/><Relationship Id="rId95" Type="http://schemas.openxmlformats.org/officeDocument/2006/relationships/hyperlink" Target="https://support.microsoft.com/fr-fr/office/afficher-les-relations-entre-formules-et-cellules-a59bef2b-3701-46bf-8ff1-d3518771d507" TargetMode="External"/><Relationship Id="rId160" Type="http://schemas.openxmlformats.org/officeDocument/2006/relationships/hyperlink" Target="https://www.youtube.com/watch?v=ohhfQMX6UiM" TargetMode="External"/><Relationship Id="rId181" Type="http://schemas.openxmlformats.org/officeDocument/2006/relationships/hyperlink" Target="https://www.youtube.com/watch?v=S9LDhtfSpu0&amp;list=PLEpuWBntwS_E9jdWCl4jMILLsNQKuTGAi&amp;index=4" TargetMode="External"/><Relationship Id="rId216" Type="http://schemas.openxmlformats.org/officeDocument/2006/relationships/hyperlink" Target="https://www.youtube.com/channel/UCW-_iHbGuZG9nsE8D76lpIQ" TargetMode="External"/><Relationship Id="rId237" Type="http://schemas.openxmlformats.org/officeDocument/2006/relationships/hyperlink" Target="https://blog.partiprof.fr/conserver-hauteurs-lignes-copie-tableau-excel/" TargetMode="External"/><Relationship Id="rId22" Type="http://schemas.openxmlformats.org/officeDocument/2006/relationships/hyperlink" Target="https://www.youtube.com/watch?v=EMXXUtlN5ew" TargetMode="External"/><Relationship Id="rId43" Type="http://schemas.openxmlformats.org/officeDocument/2006/relationships/hyperlink" Target="https://www.youtube.com/shorts/T6q17QcpqS8?feature=share" TargetMode="External"/><Relationship Id="rId64" Type="http://schemas.openxmlformats.org/officeDocument/2006/relationships/hyperlink" Target="https://www.excel-exercice.com/nbcar/" TargetMode="External"/><Relationship Id="rId118" Type="http://schemas.openxmlformats.org/officeDocument/2006/relationships/hyperlink" Target="https://www.youtube.com/@NaelBAADACHE/shorts" TargetMode="External"/><Relationship Id="rId139" Type="http://schemas.openxmlformats.org/officeDocument/2006/relationships/hyperlink" Target="https://www.youtube.com/watch?v=NZ5goJVWzN8&amp;list=PL7FTGXf2TlC0YUCee4T4sIX7ycBNIXnF2&amp;index=19" TargetMode="External"/><Relationship Id="rId85" Type="http://schemas.openxmlformats.org/officeDocument/2006/relationships/hyperlink" Target="https://www.excel-exercice.com/nuances-de-couleurs-dans-excel/" TargetMode="External"/><Relationship Id="rId150" Type="http://schemas.openxmlformats.org/officeDocument/2006/relationships/hyperlink" Target="https://www.youtube.com/watch?v=DgO2bq9c57Q" TargetMode="External"/><Relationship Id="rId171" Type="http://schemas.openxmlformats.org/officeDocument/2006/relationships/hyperlink" Target="https://www.youtube.com/watch?v=Sa-v34NonsU" TargetMode="External"/><Relationship Id="rId192" Type="http://schemas.openxmlformats.org/officeDocument/2006/relationships/hyperlink" Target="https://www.youtube.com/watch?v=UjUXEP_2-4k" TargetMode="External"/><Relationship Id="rId206" Type="http://schemas.openxmlformats.org/officeDocument/2006/relationships/hyperlink" Target="https://excel-exercice.com/regles-de-construction-dun-tableau-croise-dynamique/" TargetMode="External"/><Relationship Id="rId227" Type="http://schemas.openxmlformats.org/officeDocument/2006/relationships/hyperlink" Target="https://atelier337.fr/code-couleur-hex/" TargetMode="External"/><Relationship Id="rId12" Type="http://schemas.openxmlformats.org/officeDocument/2006/relationships/hyperlink" Target="https://www.youtube.com/watch?v=idinJpqXnN0" TargetMode="External"/><Relationship Id="rId33" Type="http://schemas.openxmlformats.org/officeDocument/2006/relationships/hyperlink" Target="https://excel-exercice.com/cest-quoi-les-plages-propagees-dexcel-365/" TargetMode="External"/><Relationship Id="rId108" Type="http://schemas.openxmlformats.org/officeDocument/2006/relationships/hyperlink" Target="https://www.excel-exercice.com/frederic-le-guen/" TargetMode="External"/><Relationship Id="rId129" Type="http://schemas.openxmlformats.org/officeDocument/2006/relationships/hyperlink" Target="https://www.messletters.com/fr/symbols/" TargetMode="External"/><Relationship Id="rId54" Type="http://schemas.openxmlformats.org/officeDocument/2006/relationships/hyperlink" Target="https://www.excel-exercice.com/cest-quoi-lerreur-propagation/" TargetMode="External"/><Relationship Id="rId75" Type="http://schemas.openxmlformats.org/officeDocument/2006/relationships/hyperlink" Target="https://www.youtube.com/watch?v=UF9qvUxvrW0&amp;list=PLrTSZgOvZVOBI9t5rPrQnBaLpnFNgahz_" TargetMode="External"/><Relationship Id="rId96" Type="http://schemas.openxmlformats.org/officeDocument/2006/relationships/hyperlink" Target="https://www.youtube.com/watch?v=Zmyy7IVzwSU" TargetMode="External"/><Relationship Id="rId140" Type="http://schemas.openxmlformats.org/officeDocument/2006/relationships/hyperlink" Target="https://www.youtube.com/watch?v=6wmopvGkrJ8" TargetMode="External"/><Relationship Id="rId161" Type="http://schemas.openxmlformats.org/officeDocument/2006/relationships/hyperlink" Target="https://www.youtube.com/watch?v=odM3NzJUef0" TargetMode="External"/><Relationship Id="rId182" Type="http://schemas.openxmlformats.org/officeDocument/2006/relationships/hyperlink" Target="https://www.youtube.com/watch?v=qmtz5QxYIek&amp;list=PLEpuWBntwS_E9jdWCl4jMILLsNQKuTGAi&amp;index=13" TargetMode="External"/><Relationship Id="rId217" Type="http://schemas.openxmlformats.org/officeDocument/2006/relationships/hyperlink" Target="https://www.youtube.com/watch?v=VMQY_yuku7w" TargetMode="External"/><Relationship Id="rId6" Type="http://schemas.openxmlformats.org/officeDocument/2006/relationships/hyperlink" Target="https://www.youtube.com/watch?v=CpCt_joTgE4&amp;list=PLezFfxrY5Gvftj22hfmi2TnSNncA8iXb9&amp;index=34" TargetMode="External"/><Relationship Id="rId238" Type="http://schemas.openxmlformats.org/officeDocument/2006/relationships/hyperlink" Target="https://blog.partiprof.fr/imprimer-deux-onglets-classeur-excel-recto-verso/" TargetMode="External"/><Relationship Id="rId23" Type="http://schemas.openxmlformats.org/officeDocument/2006/relationships/hyperlink" Target="https://www.youtube.com/shorts/YkOkru8yX98?feature=share" TargetMode="External"/><Relationship Id="rId119" Type="http://schemas.openxmlformats.org/officeDocument/2006/relationships/hyperlink" Target="https://www.youtube.com/@DocteurExcel/videos" TargetMode="External"/><Relationship Id="rId44" Type="http://schemas.openxmlformats.org/officeDocument/2006/relationships/hyperlink" Target="https://www.youtube.com/watch?v=rBx5CMD6DS0" TargetMode="External"/><Relationship Id="rId65" Type="http://schemas.openxmlformats.org/officeDocument/2006/relationships/hyperlink" Target="https://www.youtube.com/watch?v=5CBN2_QsQxU&amp;list=PLpQBnWleLAauEf_xMDiuo8rfajhNVIVbY&amp;index=25" TargetMode="External"/><Relationship Id="rId86" Type="http://schemas.openxmlformats.org/officeDocument/2006/relationships/hyperlink" Target="https://www.topster.fr/texte/kolorieren.html" TargetMode="External"/><Relationship Id="rId130" Type="http://schemas.openxmlformats.org/officeDocument/2006/relationships/hyperlink" Target="https://www.youtube.com/@NaelBAADACHE/shorts" TargetMode="External"/><Relationship Id="rId151" Type="http://schemas.openxmlformats.org/officeDocument/2006/relationships/hyperlink" Target="https://www.youtube.com/watch?v=awxiEoxE0BI" TargetMode="External"/><Relationship Id="rId172" Type="http://schemas.openxmlformats.org/officeDocument/2006/relationships/hyperlink" Target="https://commentouvrir.com/sujet/955/qu-est-ce-que-kutool" TargetMode="External"/><Relationship Id="rId193" Type="http://schemas.openxmlformats.org/officeDocument/2006/relationships/hyperlink" Target="https://www.youtube.com/@tutortube/playlists" TargetMode="External"/><Relationship Id="rId207" Type="http://schemas.openxmlformats.org/officeDocument/2006/relationships/hyperlink" Target="https://excel-exercice.com/qui-sommes-nous/" TargetMode="External"/><Relationship Id="rId228" Type="http://schemas.openxmlformats.org/officeDocument/2006/relationships/hyperlink" Target="https://photokit.com/colors/color-wheel/?lang=fr" TargetMode="External"/><Relationship Id="rId13" Type="http://schemas.openxmlformats.org/officeDocument/2006/relationships/hyperlink" Target="https://www.youtube.com/shorts/dEqPwJ7XCIY" TargetMode="External"/><Relationship Id="rId109" Type="http://schemas.openxmlformats.org/officeDocument/2006/relationships/hyperlink" Target="https://www.facebook.com/Sformateur" TargetMode="External"/><Relationship Id="rId34" Type="http://schemas.openxmlformats.org/officeDocument/2006/relationships/hyperlink" Target="https://www.youtube.com/watch?v=0b5zSw8tuYY&amp;t=1217s" TargetMode="External"/><Relationship Id="rId55" Type="http://schemas.openxmlformats.org/officeDocument/2006/relationships/hyperlink" Target="https://www.youtube.com/watch?v=8NMinBfc9EU" TargetMode="External"/><Relationship Id="rId76" Type="http://schemas.openxmlformats.org/officeDocument/2006/relationships/hyperlink" Target="https://www.melina-camberbet.com/2021/01/27/comment-recuperer-le-code-couleur-dune-image/" TargetMode="External"/><Relationship Id="rId97" Type="http://schemas.openxmlformats.org/officeDocument/2006/relationships/hyperlink" Target="https://www.youtube.com/watch?v=wypW8d3QLMA&amp;list=PLi1inEC75RnZ05rFfOE-4b0sGuY1iSpUi&amp;index=3" TargetMode="External"/><Relationship Id="rId120" Type="http://schemas.openxmlformats.org/officeDocument/2006/relationships/hyperlink" Target="https://www.youtube.com/@audreylafleur253/videos" TargetMode="External"/><Relationship Id="rId141" Type="http://schemas.openxmlformats.org/officeDocument/2006/relationships/hyperlink" Target="https://www.youtube.com/watch?v=WcOVZVavihs" TargetMode="External"/><Relationship Id="rId7" Type="http://schemas.openxmlformats.org/officeDocument/2006/relationships/hyperlink" Target="https://www.youtube.com/watch?v=-G3mhyZGFdk&amp;list=PLezFfxrY5GvcpAQwOcUcdB7_w9Tl59r0o&amp;index=41" TargetMode="External"/><Relationship Id="rId162" Type="http://schemas.openxmlformats.org/officeDocument/2006/relationships/hyperlink" Target="https://www.youtube.com/watch?v=Ao-DmleiexA" TargetMode="External"/><Relationship Id="rId183" Type="http://schemas.openxmlformats.org/officeDocument/2006/relationships/hyperlink" Target="https://www.youtube.com/watch?v=kY_vb_a4-fo&amp;list=PLEpuWBntwS_E9jdWCl4jMILLsNQKuTGAi&amp;index=25" TargetMode="External"/><Relationship Id="rId218" Type="http://schemas.openxmlformats.org/officeDocument/2006/relationships/hyperlink" Target="https://www.youtube.com/watch?v=lhKG0LaSpws" TargetMode="External"/><Relationship Id="rId239" Type="http://schemas.openxmlformats.org/officeDocument/2006/relationships/hyperlink" Target="https://www.youtube.com/watch?v=NWNn040TvKU&amp;t=120s" TargetMode="External"/><Relationship Id="rId24" Type="http://schemas.openxmlformats.org/officeDocument/2006/relationships/hyperlink" Target="https://www.youtube.com/watch?v=hlQPngU6kOQ" TargetMode="External"/><Relationship Id="rId45" Type="http://schemas.openxmlformats.org/officeDocument/2006/relationships/hyperlink" Target="https://www.youtube.com/shorts/5WaPDZOlpxQ?feature=share" TargetMode="External"/><Relationship Id="rId66" Type="http://schemas.openxmlformats.org/officeDocument/2006/relationships/hyperlink" Target="https://www.bonbache.fr/compter-les-colonnes-visibles-et-masquees-avec-excel-826.html" TargetMode="External"/><Relationship Id="rId87" Type="http://schemas.openxmlformats.org/officeDocument/2006/relationships/hyperlink" Target="https://www.topster.fr/images-rondes/" TargetMode="External"/><Relationship Id="rId110" Type="http://schemas.openxmlformats.org/officeDocument/2006/relationships/hyperlink" Target="https://www.youtube.com/channel/UCW-_iHbGuZG9nsE8D76lpIQ/videos" TargetMode="External"/><Relationship Id="rId131" Type="http://schemas.openxmlformats.org/officeDocument/2006/relationships/hyperlink" Target="https://support.microsoft.com/fr-fr/office/utilisation-d-op%C3%A9rateurs-de-calcul-dans-les-formules-excel-78be92ad-563c-4d62-b081-ae6da5c2ca69" TargetMode="External"/><Relationship Id="rId152" Type="http://schemas.openxmlformats.org/officeDocument/2006/relationships/hyperlink" Target="https://www.youtube.com/watch?v=D3HZ4yFykbU" TargetMode="External"/><Relationship Id="rId173" Type="http://schemas.openxmlformats.org/officeDocument/2006/relationships/hyperlink" Target="https://excel-dashboards.com/fr/blogs/blog/excel-tutorial-get-kutools-in-excel" TargetMode="External"/><Relationship Id="rId194" Type="http://schemas.openxmlformats.org/officeDocument/2006/relationships/hyperlink" Target="https://www.youtube.com/watch?v=uqnvYZz3R-U" TargetMode="External"/><Relationship Id="rId208" Type="http://schemas.openxmlformats.org/officeDocument/2006/relationships/hyperlink" Target="https://www.facebook.com/excelexercice" TargetMode="External"/><Relationship Id="rId229" Type="http://schemas.openxmlformats.org/officeDocument/2006/relationships/hyperlink" Target="https://learn.microsoft.com/fr-fr/office/vba/api/excel.xlrgbcolor" TargetMode="External"/><Relationship Id="rId240" Type="http://schemas.openxmlformats.org/officeDocument/2006/relationships/hyperlink" Target="https://blog.partiprof.fr/creer-une-cellule-de-titre-tableau-a-double-entree-excel/" TargetMode="External"/><Relationship Id="rId14" Type="http://schemas.openxmlformats.org/officeDocument/2006/relationships/hyperlink" Target="https://www.youtube.com/shorts/85CFZ6cOC68" TargetMode="External"/><Relationship Id="rId35" Type="http://schemas.openxmlformats.org/officeDocument/2006/relationships/hyperlink" Target="https://www.youtube.com/watch?v=pnTG0g9V0SQ" TargetMode="External"/><Relationship Id="rId56" Type="http://schemas.openxmlformats.org/officeDocument/2006/relationships/hyperlink" Target="https://support.microsoft.com/fr-fr/office/filtrer-les-donn%C3%A9es-d-une-plage-ou-d-un-tableau-01832226-31b5-4568-8806-38c37dcc180e" TargetMode="External"/><Relationship Id="rId77" Type="http://schemas.openxmlformats.org/officeDocument/2006/relationships/hyperlink" Target="https://antoine-moulard.com/webmarketing/comment-trouver-code-couleur-site-internet/" TargetMode="External"/><Relationship Id="rId100" Type="http://schemas.openxmlformats.org/officeDocument/2006/relationships/hyperlink" Target="https://temps-action.com/classer-ses-documents-sur-ordinateur" TargetMode="External"/><Relationship Id="rId8" Type="http://schemas.openxmlformats.org/officeDocument/2006/relationships/hyperlink" Target="https://www.youtube.com/watch?v=K3SOpfsz648" TargetMode="External"/><Relationship Id="rId98" Type="http://schemas.openxmlformats.org/officeDocument/2006/relationships/hyperlink" Target="https://www.3mfrance.fr/3M/fr_FR/post-it-notes/ideas/collaborate/" TargetMode="External"/><Relationship Id="rId121" Type="http://schemas.openxmlformats.org/officeDocument/2006/relationships/hyperlink" Target="https://www.youtube.com/@bureautique-efficace/videos" TargetMode="External"/><Relationship Id="rId142" Type="http://schemas.openxmlformats.org/officeDocument/2006/relationships/hyperlink" Target="https://www.youtube.com/watch?v=cGqXnP8R1mA&amp;t=12s" TargetMode="External"/><Relationship Id="rId163" Type="http://schemas.openxmlformats.org/officeDocument/2006/relationships/hyperlink" Target="https://www.youtube.com/watch?v=3hJP9SRlM9s" TargetMode="External"/><Relationship Id="rId184" Type="http://schemas.openxmlformats.org/officeDocument/2006/relationships/hyperlink" Target="https://www.youtube.com/watch?v=HdrU9Bc960A&amp;list=PLEpuWBntwS_E9jdWCl4jMILLsNQKuTGAi&amp;index=26" TargetMode="External"/><Relationship Id="rId219" Type="http://schemas.openxmlformats.org/officeDocument/2006/relationships/hyperlink" Target="https://www.youtube.com/watch?v=O0dM4SayB_A" TargetMode="External"/><Relationship Id="rId230" Type="http://schemas.openxmlformats.org/officeDocument/2006/relationships/hyperlink" Target="https://www.aufeminin.com/conseils-de-mode/couleurs-qui-vont-ensemble-s4015601.html" TargetMode="External"/><Relationship Id="rId25" Type="http://schemas.openxmlformats.org/officeDocument/2006/relationships/hyperlink" Target="https://www.excel-pratique.com/fr/fonctions/index_equiv" TargetMode="External"/><Relationship Id="rId46" Type="http://schemas.openxmlformats.org/officeDocument/2006/relationships/hyperlink" Target="https://www.youtube.com/shorts/WsGeL9TZ4gU?feature=share" TargetMode="External"/><Relationship Id="rId67" Type="http://schemas.openxmlformats.org/officeDocument/2006/relationships/hyperlink" Target="https://www.youtube.com/shorts/Y7WA30mkkUw?feature=share" TargetMode="External"/><Relationship Id="rId88" Type="http://schemas.openxmlformats.org/officeDocument/2006/relationships/hyperlink" Target="https://www.proinfluent.com/emoji-reseaux-sociaux/" TargetMode="External"/><Relationship Id="rId111" Type="http://schemas.openxmlformats.org/officeDocument/2006/relationships/hyperlink" Target="https://www.bonbache.fr/" TargetMode="External"/><Relationship Id="rId132" Type="http://schemas.openxmlformats.org/officeDocument/2006/relationships/hyperlink" Target="https://www.youtube.com/watch?v=ti9a06_pj3k" TargetMode="External"/><Relationship Id="rId153" Type="http://schemas.openxmlformats.org/officeDocument/2006/relationships/hyperlink" Target="https://www.youtube.com/watch?v=ieZLt6Xqz00" TargetMode="External"/><Relationship Id="rId174" Type="http://schemas.openxmlformats.org/officeDocument/2006/relationships/hyperlink" Target="https://www.trucnet.com/kutools-for-excel/" TargetMode="External"/><Relationship Id="rId195" Type="http://schemas.openxmlformats.org/officeDocument/2006/relationships/hyperlink" Target="https://www.youtube.com/watch?v=Nm5w7kwoKUg" TargetMode="External"/><Relationship Id="rId209" Type="http://schemas.openxmlformats.org/officeDocument/2006/relationships/hyperlink" Target="https://www.youtube.com/user/ExcelExercice" TargetMode="External"/><Relationship Id="rId220" Type="http://schemas.openxmlformats.org/officeDocument/2006/relationships/hyperlink" Target="https://www.youtube.com/hashtag/gestionpersonnel" TargetMode="External"/><Relationship Id="rId241" Type="http://schemas.openxmlformats.org/officeDocument/2006/relationships/hyperlink" Target="https://blog.partiprof.fr/copier-fichiers-plusieurs-dossiers-vers-un-seul-dossier/" TargetMode="External"/><Relationship Id="rId15" Type="http://schemas.openxmlformats.org/officeDocument/2006/relationships/hyperlink" Target="https://www.youtube.com/shorts/kCVSCFym6AM" TargetMode="External"/><Relationship Id="rId36" Type="http://schemas.openxmlformats.org/officeDocument/2006/relationships/hyperlink" Target="https://www.youtube.com/watch?v=oIgHLJuvEc8&amp;list=PLVMu3u7A7H5x41x3sCcURsE9mX7onDcyJ&amp;index=28" TargetMode="External"/><Relationship Id="rId57" Type="http://schemas.openxmlformats.org/officeDocument/2006/relationships/hyperlink" Target="https://www.youtube.com/watch?v=qQzQ0NuOx3c" TargetMode="External"/><Relationship Id="rId106" Type="http://schemas.openxmlformats.org/officeDocument/2006/relationships/hyperlink" Target="https://www.youtube.com/watch?v=IK36nFxOgHY" TargetMode="External"/><Relationship Id="rId127" Type="http://schemas.openxmlformats.org/officeDocument/2006/relationships/hyperlink" Target="https://www.youtube.com/playlist?list=PLoeG40YJ6XVTVHLRrgzWfhxxjuv3xAUsL" TargetMode="External"/><Relationship Id="rId10" Type="http://schemas.openxmlformats.org/officeDocument/2006/relationships/hyperlink" Target="https://www.youtube.com/watch?v=ZlqXSTNqeUI" TargetMode="External"/><Relationship Id="rId31" Type="http://schemas.openxmlformats.org/officeDocument/2006/relationships/hyperlink" Target="https://www.youtube.com/watch?v=nkudszL9jso" TargetMode="External"/><Relationship Id="rId52" Type="http://schemas.openxmlformats.org/officeDocument/2006/relationships/hyperlink" Target="https://www.youtube.com/shorts/DMGGW_7p1Ek?feature=share" TargetMode="External"/><Relationship Id="rId73" Type="http://schemas.openxmlformats.org/officeDocument/2006/relationships/hyperlink" Target="https://www.youtube.com/shorts/C79P3RK1APQ" TargetMode="External"/><Relationship Id="rId78" Type="http://schemas.openxmlformats.org/officeDocument/2006/relationships/hyperlink" Target="https://atelier337.fr/code-couleur-hex/" TargetMode="External"/><Relationship Id="rId94" Type="http://schemas.openxmlformats.org/officeDocument/2006/relationships/hyperlink" Target="https://emojipedia.org/facebook/" TargetMode="External"/><Relationship Id="rId99" Type="http://schemas.openxmlformats.org/officeDocument/2006/relationships/hyperlink" Target="https://www.youtube.com/watch?v=pgDqto-tZ9I" TargetMode="External"/><Relationship Id="rId101" Type="http://schemas.openxmlformats.org/officeDocument/2006/relationships/hyperlink" Target="https://www.youtube.com/watch?v=kRblx2K-sWA" TargetMode="External"/><Relationship Id="rId122" Type="http://schemas.openxmlformats.org/officeDocument/2006/relationships/hyperlink" Target="https://bureautique-efficace.com/blog/" TargetMode="External"/><Relationship Id="rId143" Type="http://schemas.openxmlformats.org/officeDocument/2006/relationships/hyperlink" Target="https://www.youtube.com/watch?v=BgevNxeaZF8&amp;t=9s" TargetMode="External"/><Relationship Id="rId148" Type="http://schemas.openxmlformats.org/officeDocument/2006/relationships/hyperlink" Target="https://www.youtube.com/watch?v=xwTfpLb-jlA" TargetMode="External"/><Relationship Id="rId164" Type="http://schemas.openxmlformats.org/officeDocument/2006/relationships/hyperlink" Target="https://www.tomsguide.fr/chatgpt-comment-lutiliser-avec-exel-pour-devenir-un-pro-des-formules/" TargetMode="External"/><Relationship Id="rId169" Type="http://schemas.openxmlformats.org/officeDocument/2006/relationships/hyperlink" Target="https://www.youtube.com/watch?v=mjYoxIK0g-Q" TargetMode="External"/><Relationship Id="rId185" Type="http://schemas.openxmlformats.org/officeDocument/2006/relationships/hyperlink" Target="https://www.youtube.com/@Learnaccess/videos" TargetMode="External"/><Relationship Id="rId4" Type="http://schemas.openxmlformats.org/officeDocument/2006/relationships/hyperlink" Target="https://www.youtube.com/watch?v=7tbxo9MmLho&amp;list=PLezFfxrY5Gvftj22hfmi2TnSNncA8iXb9&amp;index=17" TargetMode="External"/><Relationship Id="rId9" Type="http://schemas.openxmlformats.org/officeDocument/2006/relationships/hyperlink" Target="https://www.youtube.com/watch?v=9lDHNkjHcpQ" TargetMode="External"/><Relationship Id="rId180" Type="http://schemas.openxmlformats.org/officeDocument/2006/relationships/hyperlink" Target="https://www.youtube.com/watch?v=HYGsegjX8bc" TargetMode="External"/><Relationship Id="rId210" Type="http://schemas.openxmlformats.org/officeDocument/2006/relationships/hyperlink" Target="https://www.bonbache.fr/livres-excel-pdf.php" TargetMode="External"/><Relationship Id="rId215" Type="http://schemas.openxmlformats.org/officeDocument/2006/relationships/hyperlink" Target="https://www.youtube.com/playlist?list=PLpQBnWleLAauMdkTWq17kcd4kFRpTKcDC" TargetMode="External"/><Relationship Id="rId236" Type="http://schemas.openxmlformats.org/officeDocument/2006/relationships/hyperlink" Target="https://www.youtube.com/@morpheus-formation" TargetMode="External"/><Relationship Id="rId26" Type="http://schemas.openxmlformats.org/officeDocument/2006/relationships/hyperlink" Target="https://compnum.univ-littoral.fr/fiches/TA_Comment_utiliser_equiv_et_index.pdf" TargetMode="External"/><Relationship Id="rId231" Type="http://schemas.openxmlformats.org/officeDocument/2006/relationships/hyperlink" Target="https://amourmodeetbeaute.com/couleurs-pastels/" TargetMode="External"/><Relationship Id="rId47" Type="http://schemas.openxmlformats.org/officeDocument/2006/relationships/hyperlink" Target="https://www.youtube.com/watch?v=fN4CjReEruk" TargetMode="External"/><Relationship Id="rId68" Type="http://schemas.openxmlformats.org/officeDocument/2006/relationships/hyperlink" Target="https://support.microsoft.com/fr-fr/office/m%C3%A9thodes-pour-compter-des-valeurs-dans-une-feuille-de-calcul-81335b1b-d5e8-4f42-ae72-245b948c45bd" TargetMode="External"/><Relationship Id="rId89" Type="http://schemas.openxmlformats.org/officeDocument/2006/relationships/hyperlink" Target="https://www.gifsanimes.com/cat-cuisiniers-et-chefs-92.htm" TargetMode="External"/><Relationship Id="rId112" Type="http://schemas.openxmlformats.org/officeDocument/2006/relationships/hyperlink" Target="https://www.youtube.com/@lingenieur.y/videos" TargetMode="External"/><Relationship Id="rId133" Type="http://schemas.openxmlformats.org/officeDocument/2006/relationships/hyperlink" Target="https://www.youtube.com/watch?v=LLjAZwX4Xk8&amp;list=PL7FTGXf2TlC3TRy5_iEROu9bw9FaLg3f6&amp;index=8" TargetMode="External"/><Relationship Id="rId154" Type="http://schemas.openxmlformats.org/officeDocument/2006/relationships/hyperlink" Target="https://www.youtube.com/watch?v=FghlyCQFEnM&amp;list=PLozmtcO5OqdqcgtdTKMXMxh5jGkcMkqdW" TargetMode="External"/><Relationship Id="rId175" Type="http://schemas.openxmlformats.org/officeDocument/2006/relationships/hyperlink" Target="https://www.youtube.com/watch?v=MmCaPJJjcDs" TargetMode="External"/><Relationship Id="rId196" Type="http://schemas.openxmlformats.org/officeDocument/2006/relationships/hyperlink" Target="https://excel-dashboards.com/fr/blogs/blog/excel-tutorial-get-kutools-in-excel" TargetMode="External"/><Relationship Id="rId200" Type="http://schemas.openxmlformats.org/officeDocument/2006/relationships/hyperlink" Target="https://excel-exercice.com/traducteur-de-formules-excel/" TargetMode="External"/><Relationship Id="rId16" Type="http://schemas.openxmlformats.org/officeDocument/2006/relationships/hyperlink" Target="https://www.youtube.com/shorts/AEHW0r2SxYU" TargetMode="External"/><Relationship Id="rId221" Type="http://schemas.openxmlformats.org/officeDocument/2006/relationships/hyperlink" Target="https://www.youtube.com/hashtag/apprendreexcel" TargetMode="External"/><Relationship Id="rId242" Type="http://schemas.openxmlformats.org/officeDocument/2006/relationships/drawing" Target="../drawings/drawing31.xml"/><Relationship Id="rId37" Type="http://schemas.openxmlformats.org/officeDocument/2006/relationships/hyperlink" Target="https://www.youtube.com/shorts/09i8fPrtgtc?feature=share" TargetMode="External"/><Relationship Id="rId58" Type="http://schemas.openxmlformats.org/officeDocument/2006/relationships/hyperlink" Target="https://www.youtube.com/watch?v=expHJ3wlxSo" TargetMode="External"/><Relationship Id="rId79" Type="http://schemas.openxmlformats.org/officeDocument/2006/relationships/hyperlink" Target="https://photokit.com/colors/color-wheel/?lang=fr" TargetMode="External"/><Relationship Id="rId102" Type="http://schemas.openxmlformats.org/officeDocument/2006/relationships/hyperlink" Target="https://www.youtube.com/watch?v=qNvSfomZR2o" TargetMode="External"/><Relationship Id="rId123" Type="http://schemas.openxmlformats.org/officeDocument/2006/relationships/hyperlink" Target="https://www.youtube.com/@AGNESTutosFormations/playlists" TargetMode="External"/><Relationship Id="rId144" Type="http://schemas.openxmlformats.org/officeDocument/2006/relationships/hyperlink" Target="https://www.youtube.com/watch?v=5JuigxvNxMo" TargetMode="External"/><Relationship Id="rId90" Type="http://schemas.openxmlformats.org/officeDocument/2006/relationships/hyperlink" Target="https://pixabay.com/fr/images/search/%C3%A9motic%C3%B4ne/?order=trending" TargetMode="External"/><Relationship Id="rId165" Type="http://schemas.openxmlformats.org/officeDocument/2006/relationships/hyperlink" Target="https://www.blogdumoderateur.com/comment-utiliser-chatgpt-pour-excel/" TargetMode="External"/><Relationship Id="rId186" Type="http://schemas.openxmlformats.org/officeDocument/2006/relationships/hyperlink" Target="https://www.youtube.com/watch?v=hdbpnnr_tQA" TargetMode="External"/><Relationship Id="rId211" Type="http://schemas.openxmlformats.org/officeDocument/2006/relationships/hyperlink" Target="https://www.bonbache.fr/sauvegardes-automatisees-et-periodiques-avec-windows-289.html" TargetMode="External"/><Relationship Id="rId232" Type="http://schemas.openxmlformats.org/officeDocument/2006/relationships/hyperlink" Target="https://www.maisoncreative.com/decorer/couleurs/deco-pastel-comment-dompter-la-douceur-attitude-6335" TargetMode="External"/><Relationship Id="rId27" Type="http://schemas.openxmlformats.org/officeDocument/2006/relationships/hyperlink" Target="https://compnum.univ-littoral.fr/videos/TA_Feuille_De_Calcul.mp4" TargetMode="External"/><Relationship Id="rId48" Type="http://schemas.openxmlformats.org/officeDocument/2006/relationships/hyperlink" Target="https://www.youtube.com/shorts/Ls7Bm7aDPQ4?feature=share" TargetMode="External"/><Relationship Id="rId69" Type="http://schemas.openxmlformats.org/officeDocument/2006/relationships/hyperlink" Target="https://waytolearnx.com/2019/08/compter-le-nombre-de-cellules-egales-a-une-valeur-excel.html" TargetMode="External"/><Relationship Id="rId113" Type="http://schemas.openxmlformats.org/officeDocument/2006/relationships/hyperlink" Target="https://www.youtube.com/@leprofessor/shorts" TargetMode="External"/><Relationship Id="rId134" Type="http://schemas.openxmlformats.org/officeDocument/2006/relationships/hyperlink" Target="https://www.youtube.com/watch?v=-vZEZ900R3s&amp;list=PL7FTGXf2TlC3TRy5_iEROu9bw9FaLg3f6&amp;index=14" TargetMode="External"/><Relationship Id="rId80" Type="http://schemas.openxmlformats.org/officeDocument/2006/relationships/hyperlink" Target="https://learn.microsoft.com/fr-fr/office/vba/api/excel.xlrgbcolor" TargetMode="External"/><Relationship Id="rId155" Type="http://schemas.openxmlformats.org/officeDocument/2006/relationships/hyperlink" Target="https://www.youtube.com/watch?v=NZ5goJVWzN8" TargetMode="External"/><Relationship Id="rId176" Type="http://schemas.openxmlformats.org/officeDocument/2006/relationships/hyperlink" Target="https://www.youtube.com/watch?v=voikUgYO8sk&amp;list=PLhu6q4KF55fjY_ocNmLCs4_MTCGfJ9gcf" TargetMode="External"/><Relationship Id="rId197" Type="http://schemas.openxmlformats.org/officeDocument/2006/relationships/hyperlink" Target="https://excel-dashboards.com/fr/collections/all" TargetMode="External"/><Relationship Id="rId201" Type="http://schemas.openxmlformats.org/officeDocument/2006/relationships/hyperlink" Target="https://excel-exercice.com/lintelligence-artificielle-dans-excel/" TargetMode="External"/><Relationship Id="rId222" Type="http://schemas.openxmlformats.org/officeDocument/2006/relationships/hyperlink" Target="https://www.youtube.com/hashtag/formationexcel" TargetMode="External"/><Relationship Id="rId17" Type="http://schemas.openxmlformats.org/officeDocument/2006/relationships/hyperlink" Target="https://www.youtube.com/watch?v=dZ8zKdoltjg" TargetMode="External"/><Relationship Id="rId38" Type="http://schemas.openxmlformats.org/officeDocument/2006/relationships/hyperlink" Target="https://www.youtube.com/watch?v=JtYD7A2fHf4&amp;list=PLVMu3u7A7H5x41x3sCcURsE9mX7onDcyJ" TargetMode="External"/><Relationship Id="rId59" Type="http://schemas.openxmlformats.org/officeDocument/2006/relationships/hyperlink" Target="https://www.youtube.com/shorts/eFGsqU5y9mA" TargetMode="External"/><Relationship Id="rId103" Type="http://schemas.openxmlformats.org/officeDocument/2006/relationships/hyperlink" Target="https://doranum.fr/stockage-archivage/comment-nommer-fichiers_10_13143_wgqw-aa59/" TargetMode="External"/><Relationship Id="rId124" Type="http://schemas.openxmlformats.org/officeDocument/2006/relationships/hyperlink" Target="https://www.youtube.com/c/LaTechavecBertrand/featured" TargetMode="External"/><Relationship Id="rId70" Type="http://schemas.openxmlformats.org/officeDocument/2006/relationships/hyperlink" Target="https://clarisse-tutoriels-informatiques.fr/suite-bureautique-microsoft-office/microsoft-excel/excel-fonctions-logique-si-si-imbriques-et-recherchev/" TargetMode="External"/><Relationship Id="rId91" Type="http://schemas.openxmlformats.org/officeDocument/2006/relationships/hyperlink" Target="http://dlssm.free.fr/s1.html" TargetMode="External"/><Relationship Id="rId145" Type="http://schemas.openxmlformats.org/officeDocument/2006/relationships/hyperlink" Target="https://www.youtube.com/watch?v=lIDWqrVfXK0&amp;t=43s" TargetMode="External"/><Relationship Id="rId166" Type="http://schemas.openxmlformats.org/officeDocument/2006/relationships/hyperlink" Target="https://www.youtube.com/watch?v=PHx2Xc4V2dc&amp;list=PLhUJgyAV6lT4E_IQXpFV74WJ7fS_YZd_M" TargetMode="External"/><Relationship Id="rId187" Type="http://schemas.openxmlformats.org/officeDocument/2006/relationships/hyperlink" Target="https://www.youtube.com/watch?v=1EH0B-vDh1E" TargetMode="External"/><Relationship Id="rId1" Type="http://schemas.openxmlformats.org/officeDocument/2006/relationships/hyperlink" Target="https://www.youtube.com/watch?v=14KDd_qn8eA&amp;list=PLezFfxrY5Gvftj22hfmi2TnSNncA8iXb9&amp;index=10" TargetMode="External"/><Relationship Id="rId212" Type="http://schemas.openxmlformats.org/officeDocument/2006/relationships/hyperlink" Target="https://www.bonbache.fr/nettoyer-un-ordinateur-sous-windows-324.html" TargetMode="External"/><Relationship Id="rId233" Type="http://schemas.openxmlformats.org/officeDocument/2006/relationships/hyperlink" Target="https://www.noovomoi.ca/style-et-maison/maison/article.10-combinaisons-de-couleurs.1.3811169.html" TargetMode="External"/><Relationship Id="rId28" Type="http://schemas.openxmlformats.org/officeDocument/2006/relationships/hyperlink" Target="https://www.youtube.com/shorts/7rDv8S8CA1Y?feature=share" TargetMode="External"/><Relationship Id="rId49" Type="http://schemas.openxmlformats.org/officeDocument/2006/relationships/hyperlink" Target="https://www.youtube.com/watch?v=f0Ow0aP8CfQ" TargetMode="External"/><Relationship Id="rId114" Type="http://schemas.openxmlformats.org/officeDocument/2006/relationships/hyperlink" Target="https://www.youtube.com/@lexceleur/shorts" TargetMode="External"/><Relationship Id="rId60" Type="http://schemas.openxmlformats.org/officeDocument/2006/relationships/hyperlink" Target="https://www.youtube.com/shorts/0_9z2Iw4Hrc" TargetMode="External"/><Relationship Id="rId81" Type="http://schemas.openxmlformats.org/officeDocument/2006/relationships/hyperlink" Target="https://www.aufeminin.com/conseils-de-mode/couleurs-qui-vont-ensemble-s4015601.html" TargetMode="External"/><Relationship Id="rId135" Type="http://schemas.openxmlformats.org/officeDocument/2006/relationships/hyperlink" Target="https://www.youtube.com/watch?v=14zIvSLubKI&amp;list=PL7FTGXf2TlC3TRy5_iEROu9bw9FaLg3f6&amp;index=9" TargetMode="External"/><Relationship Id="rId156" Type="http://schemas.openxmlformats.org/officeDocument/2006/relationships/hyperlink" Target="https://www.youtube.com/watch?v=x-iEvCTbWqw" TargetMode="External"/><Relationship Id="rId177" Type="http://schemas.openxmlformats.org/officeDocument/2006/relationships/hyperlink" Target="https://www.youtube.com/watch?v=aYYAjW0ARI0&amp;list=PLhu6q4KF55fiF9mjpE1cmxcszjmH6IhE2&amp;index=4" TargetMode="External"/><Relationship Id="rId198" Type="http://schemas.openxmlformats.org/officeDocument/2006/relationships/hyperlink" Target="https://www.youtube.com/watch?v=kNDZq31xamg" TargetMode="External"/><Relationship Id="rId202" Type="http://schemas.openxmlformats.org/officeDocument/2006/relationships/hyperlink" Target="https://excel-exercice.com/tcd/" TargetMode="External"/><Relationship Id="rId223" Type="http://schemas.openxmlformats.org/officeDocument/2006/relationships/hyperlink" Target="https://www.facebook.com/reel/618403100502884" TargetMode="External"/><Relationship Id="rId18" Type="http://schemas.openxmlformats.org/officeDocument/2006/relationships/hyperlink" Target="https://www.youtube.com/watch?v=oa6foXGHm0w" TargetMode="External"/><Relationship Id="rId39" Type="http://schemas.openxmlformats.org/officeDocument/2006/relationships/hyperlink" Target="https://www.youtube.com/watch?v=BvzZBuBFcNM&amp;list=PLVMu3u7A7H5x41x3sCcURsE9mX7onDcyJ&amp;index=23" TargetMode="External"/><Relationship Id="rId50" Type="http://schemas.openxmlformats.org/officeDocument/2006/relationships/hyperlink" Target="https://www.youtube.com/shorts/sJ5UK3Jtjzk?feature=share" TargetMode="External"/><Relationship Id="rId104" Type="http://schemas.openxmlformats.org/officeDocument/2006/relationships/hyperlink" Target="https://support.microsoft.com/fr-fr/office/vid%C3%A9o-cr%C3%A9er-des-noms-de-fichiers-accessibles-4e73d73a-aedc-47af-88e4-8f2375a69fad" TargetMode="External"/><Relationship Id="rId125" Type="http://schemas.openxmlformats.org/officeDocument/2006/relationships/hyperlink" Target="https://www.youtube.com/@Solpedinn/shorts" TargetMode="External"/><Relationship Id="rId146" Type="http://schemas.openxmlformats.org/officeDocument/2006/relationships/hyperlink" Target="https://www.youtube.com/watch?v=sHhE9m_L3ag" TargetMode="External"/><Relationship Id="rId167" Type="http://schemas.openxmlformats.org/officeDocument/2006/relationships/hyperlink" Target="https://www.youtube.com/@Astuces_Excel/videos" TargetMode="External"/><Relationship Id="rId188" Type="http://schemas.openxmlformats.org/officeDocument/2006/relationships/hyperlink" Target="https://www.youtube.com/watch?v=-IrBU45jl8Y" TargetMode="External"/><Relationship Id="rId71" Type="http://schemas.openxmlformats.org/officeDocument/2006/relationships/hyperlink" Target="https://www.youtube.com/watch?v=jbOhuGvvpA0" TargetMode="External"/><Relationship Id="rId92" Type="http://schemas.openxmlformats.org/officeDocument/2006/relationships/hyperlink" Target="https://filmora.wondershare.fr/animated-video/free-emoji-website-to-download-emoji.html" TargetMode="External"/><Relationship Id="rId213" Type="http://schemas.openxmlformats.org/officeDocument/2006/relationships/hyperlink" Target="https://www.youtube.com/playlist?list=PLpQBnWleLAauNEFq-J2OW8zhlU0uOAUiL" TargetMode="External"/><Relationship Id="rId234" Type="http://schemas.openxmlformats.org/officeDocument/2006/relationships/hyperlink" Target="https://www.excel-exercice.com/nuances-de-couleurs-dans-excel/" TargetMode="External"/><Relationship Id="rId2" Type="http://schemas.openxmlformats.org/officeDocument/2006/relationships/hyperlink" Target="https://www.youtube.com/watch?v=PUyamWtBIcM&amp;list=PLezFfxrY5Gvftj22hfmi2TnSNncA8iXb9&amp;index=12" TargetMode="External"/><Relationship Id="rId29" Type="http://schemas.openxmlformats.org/officeDocument/2006/relationships/hyperlink" Target="https://www.youtube.com/watch?v=84Bxh4bBd0w&amp;list=PLVMu3u7A7H5x41x3sCcURsE9mX7onDcyJ&amp;index=11" TargetMode="External"/><Relationship Id="rId40" Type="http://schemas.openxmlformats.org/officeDocument/2006/relationships/hyperlink" Target="https://www.youtube.com/shorts/wQd0Y_BTx-s?feature=share" TargetMode="External"/><Relationship Id="rId115" Type="http://schemas.openxmlformats.org/officeDocument/2006/relationships/hyperlink" Target="https://www.youtube.com/results?search_query=shorts+excel" TargetMode="External"/><Relationship Id="rId136" Type="http://schemas.openxmlformats.org/officeDocument/2006/relationships/hyperlink" Target="https://www.youtube.com/watch?v=hsgRq9c9Hpg" TargetMode="External"/><Relationship Id="rId157" Type="http://schemas.openxmlformats.org/officeDocument/2006/relationships/hyperlink" Target="https://www.youtube.com/@Revizaide512/playlists" TargetMode="External"/><Relationship Id="rId178" Type="http://schemas.openxmlformats.org/officeDocument/2006/relationships/hyperlink" Target="https://www.youtube.com/watch?v=aUPGk_TLM-Q" TargetMode="External"/><Relationship Id="rId61" Type="http://schemas.openxmlformats.org/officeDocument/2006/relationships/hyperlink" Target="https://excel-dashboards.com/fr/blogs/blog/empty-cells-triggers-error-excel" TargetMode="External"/><Relationship Id="rId82" Type="http://schemas.openxmlformats.org/officeDocument/2006/relationships/hyperlink" Target="https://amourmodeetbeaute.com/couleurs-pastels/" TargetMode="External"/><Relationship Id="rId199" Type="http://schemas.openxmlformats.org/officeDocument/2006/relationships/hyperlink" Target="https://excel-exercice.com/tableau-dynamique/" TargetMode="External"/><Relationship Id="rId203" Type="http://schemas.openxmlformats.org/officeDocument/2006/relationships/hyperlink" Target="https://excel-exercice.com/decouper-un-tcd-en-plusieurs-sous-rapport/" TargetMode="External"/><Relationship Id="rId19" Type="http://schemas.openxmlformats.org/officeDocument/2006/relationships/hyperlink" Target="https://www.youtube.com/watch?v=-0AhbL9NE7s" TargetMode="External"/><Relationship Id="rId224" Type="http://schemas.openxmlformats.org/officeDocument/2006/relationships/hyperlink" Target="https://excel-exercice.com/" TargetMode="External"/><Relationship Id="rId30" Type="http://schemas.openxmlformats.org/officeDocument/2006/relationships/hyperlink" Target="https://www.youtube.com/watch?v=3vOkLK2Szwg" TargetMode="External"/><Relationship Id="rId105" Type="http://schemas.openxmlformats.org/officeDocument/2006/relationships/hyperlink" Target="https://www.youtube.com/watch?v=2pN06yNE8lY" TargetMode="External"/><Relationship Id="rId126" Type="http://schemas.openxmlformats.org/officeDocument/2006/relationships/hyperlink" Target="https://www.youtube.com/@lecompagnoninfo/videos" TargetMode="External"/><Relationship Id="rId147" Type="http://schemas.openxmlformats.org/officeDocument/2006/relationships/hyperlink" Target="https://www.youtube.com/watch?v=rTJjpif_nZ4" TargetMode="External"/><Relationship Id="rId168" Type="http://schemas.openxmlformats.org/officeDocument/2006/relationships/hyperlink" Target="https://www.bonbache.fr/ajuster-dynamiquement-la-plage-du-calcul-avec-excel-578.html" TargetMode="External"/><Relationship Id="rId51" Type="http://schemas.openxmlformats.org/officeDocument/2006/relationships/hyperlink" Target="https://www.youtube.com/watch?v=7G2AfhToT7A&amp;list=PLVMu3u7A7H5xxpgHo5F0XGN1b0m-pA9qm" TargetMode="External"/><Relationship Id="rId72" Type="http://schemas.openxmlformats.org/officeDocument/2006/relationships/hyperlink" Target="https://www.youtube.com/watch?v=paGN1SIlmFE&amp;list=PL0inLf542qwyyCmp9A_T2Ran-JMw46Z_F&amp;index=72" TargetMode="External"/><Relationship Id="rId93" Type="http://schemas.openxmlformats.org/officeDocument/2006/relationships/hyperlink" Target="https://fr.piliapp.com/emoji/list/" TargetMode="External"/><Relationship Id="rId189" Type="http://schemas.openxmlformats.org/officeDocument/2006/relationships/hyperlink" Target="https://excel.quebec/excel-formules-et-fonctions/excel-fonction-base-de-donnees/fonction-bdlire/" TargetMode="External"/><Relationship Id="rId3" Type="http://schemas.openxmlformats.org/officeDocument/2006/relationships/hyperlink" Target="https://www.youtube.com/watch?v=lzGWoVDZNgk&amp;list=PLezFfxrY5Gvftj22hfmi2TnSNncA8iXb9&amp;index=13" TargetMode="External"/><Relationship Id="rId214" Type="http://schemas.openxmlformats.org/officeDocument/2006/relationships/hyperlink" Target="https://www.youtube.com/playlist?list=PLpQBnWleLAauZdFNIw8wNo0AEX1blBtbv" TargetMode="External"/><Relationship Id="rId235" Type="http://schemas.openxmlformats.org/officeDocument/2006/relationships/hyperlink" Target="https://fr.extendoffice.com/excel/formulas.html" TargetMode="External"/><Relationship Id="rId116" Type="http://schemas.openxmlformats.org/officeDocument/2006/relationships/hyperlink" Target="https://www.youtube.com/@excel_free/videos" TargetMode="External"/><Relationship Id="rId137" Type="http://schemas.openxmlformats.org/officeDocument/2006/relationships/hyperlink" Target="https://www.youtube.com/watch?v=KB-prKJdLJ0&amp;list=PL7FTGXf2TlC3TRy5_iEROu9bw9FaLg3f6&amp;index=10" TargetMode="External"/><Relationship Id="rId158" Type="http://schemas.openxmlformats.org/officeDocument/2006/relationships/hyperlink" Target="https://www.youtube.com/watch?v=coGOZmw0x0U" TargetMode="External"/><Relationship Id="rId20" Type="http://schemas.openxmlformats.org/officeDocument/2006/relationships/hyperlink" Target="https://www.youtube.com/watch?v=N93ABr9bRpg" TargetMode="External"/><Relationship Id="rId41" Type="http://schemas.openxmlformats.org/officeDocument/2006/relationships/hyperlink" Target="https://www.youtube.com/shorts/H1G0QpFWm6A?feature=share" TargetMode="External"/><Relationship Id="rId62" Type="http://schemas.openxmlformats.org/officeDocument/2006/relationships/hyperlink" Target="https://www.youtube.com/watch?v=sM42gxA5npU" TargetMode="External"/><Relationship Id="rId83" Type="http://schemas.openxmlformats.org/officeDocument/2006/relationships/hyperlink" Target="https://www.maisoncreative.com/decorer/couleurs/deco-pastel-comment-dompter-la-douceur-attitude-6335" TargetMode="External"/><Relationship Id="rId179" Type="http://schemas.openxmlformats.org/officeDocument/2006/relationships/hyperlink" Target="https://www.youtube.com/@Astuces_Excel/videos" TargetMode="External"/><Relationship Id="rId190" Type="http://schemas.openxmlformats.org/officeDocument/2006/relationships/hyperlink" Target="https://excel-en-ligne.fr/formule-bdlire/" TargetMode="External"/><Relationship Id="rId204" Type="http://schemas.openxmlformats.org/officeDocument/2006/relationships/hyperlink" Target="https://excel-exercice.com/presentation-dun-tableau-croise-dynamique/" TargetMode="External"/><Relationship Id="rId225" Type="http://schemas.openxmlformats.org/officeDocument/2006/relationships/hyperlink" Target="https://www.melina-camberbet.com/2021/01/27/comment-recuperer-le-code-couleur-dune-image/" TargetMode="External"/></Relationships>
</file>

<file path=xl/worksheets/_rels/sheet38.xml.rels><?xml version="1.0" encoding="UTF-8" standalone="yes"?>
<Relationships xmlns="http://schemas.openxmlformats.org/package/2006/relationships"><Relationship Id="rId13" Type="http://schemas.openxmlformats.org/officeDocument/2006/relationships/hyperlink" Target="https://gallica.bnf.fr/conseils/content/pain" TargetMode="External"/><Relationship Id="rId18" Type="http://schemas.openxmlformats.org/officeDocument/2006/relationships/hyperlink" Target="https://www.librairie-compagnons.com/181-gastronomie-et-cuisine.html" TargetMode="External"/><Relationship Id="rId26" Type="http://schemas.openxmlformats.org/officeDocument/2006/relationships/hyperlink" Target="http://www.uprt.fr/mesimages/fichiers-uprt/hop-alimentation/hop-photos-quantit%C3%A9s.pdf" TargetMode="External"/><Relationship Id="rId3" Type="http://schemas.openxmlformats.org/officeDocument/2006/relationships/hyperlink" Target="https://www.hotellerie-restauration.ac-versailles.fr/spip.php?rubrique216" TargetMode="External"/><Relationship Id="rId21" Type="http://schemas.openxmlformats.org/officeDocument/2006/relationships/hyperlink" Target="https://www.eyrolles.com/Loisirs/Collection/16085/meilleur-ouvrier-de-france/" TargetMode="External"/><Relationship Id="rId34" Type="http://schemas.openxmlformats.org/officeDocument/2006/relationships/hyperlink" Target="https://hautsdefrance-aract.fr/wp-content/uploads/2016/01/guide-pour-action-transmettre-pour-perenniser.pdf" TargetMode="External"/><Relationship Id="rId7" Type="http://schemas.openxmlformats.org/officeDocument/2006/relationships/hyperlink" Target="https://www.youtube.com/user/ModernistCuisine/videos" TargetMode="External"/><Relationship Id="rId12" Type="http://schemas.openxmlformats.org/officeDocument/2006/relationships/hyperlink" Target="https://gallica.bnf.fr/conseils/content/p%C3%A2tisserie" TargetMode="External"/><Relationship Id="rId17" Type="http://schemas.openxmlformats.org/officeDocument/2006/relationships/hyperlink" Target="https://www.editionsduchene.fr/chene/cuisine-et-vins" TargetMode="External"/><Relationship Id="rId25" Type="http://schemas.openxmlformats.org/officeDocument/2006/relationships/hyperlink" Target="https://www.google.com/search?q=un+chimiste+en+cuisine&amp;rlz=1C1FKPE_frFR968FR968&amp;sxsrf=APq-WBs-r7zyvuHp_jtD_XKjKAvRJvV5GA:1648934408231&amp;source=lnms&amp;tbm=vid&amp;sa=X&amp;ved=2ahUKEwjrgqStp_b2AhVFyhoKHT5aCykQ_AUoA3oECAIQBQ&amp;biw=1920&amp;bih=937&amp;dpr=1" TargetMode="External"/><Relationship Id="rId33" Type="http://schemas.openxmlformats.org/officeDocument/2006/relationships/hyperlink" Target="https://bourgognefranchecomte.aract.fr/sites/default/files/2019-04/Guide_tse.pdf" TargetMode="External"/><Relationship Id="rId2" Type="http://schemas.openxmlformats.org/officeDocument/2006/relationships/hyperlink" Target="http://mcinotti.free.fr/index_htm_files/VOISIN_CLEMENT_M1_PIC.pdf" TargetMode="External"/><Relationship Id="rId16" Type="http://schemas.openxmlformats.org/officeDocument/2006/relationships/hyperlink" Target="https://gallica.bnf.fr/html/und/arts-loisirs-sports/essentiels-de-la-gastronomie?mode=desktop" TargetMode="External"/><Relationship Id="rId20" Type="http://schemas.openxmlformats.org/officeDocument/2006/relationships/hyperlink" Target="https://www.editionsdelamartiniere.fr/cuisine/" TargetMode="External"/><Relationship Id="rId29" Type="http://schemas.openxmlformats.org/officeDocument/2006/relationships/hyperlink" Target="https://www.demos.fr/expertises-thematiques-ressources-humaines-et-transmission-des-savoirs" TargetMode="External"/><Relationship Id="rId1" Type="http://schemas.openxmlformats.org/officeDocument/2006/relationships/hyperlink" Target="http://mcinotti.free.fr/" TargetMode="External"/><Relationship Id="rId6" Type="http://schemas.openxmlformats.org/officeDocument/2006/relationships/hyperlink" Target="https://fr.scribd.com/document/432996876/traite-scientifique-cuisine-patisserie-pdf" TargetMode="External"/><Relationship Id="rId11" Type="http://schemas.openxmlformats.org/officeDocument/2006/relationships/hyperlink" Target="https://gallica.bnf.fr/conseils/content/menus" TargetMode="External"/><Relationship Id="rId24" Type="http://schemas.openxmlformats.org/officeDocument/2006/relationships/hyperlink" Target="https://www.hotellerie-restauration.ac-versailles.fr/spip.php?rubrique437" TargetMode="External"/><Relationship Id="rId32" Type="http://schemas.openxmlformats.org/officeDocument/2006/relationships/hyperlink" Target="https://uimmauvergne.org/sites/default/files/Guide_transmission_savoirs_savoirfaire.pdf" TargetMode="External"/><Relationship Id="rId5" Type="http://schemas.openxmlformats.org/officeDocument/2006/relationships/hyperlink" Target="https://docplayer.fr/13671256-Cahier-de-decouverte-d-experimentations-denis-herrero-cahier-en-cours-de-construction-2009-2010.html" TargetMode="External"/><Relationship Id="rId15" Type="http://schemas.openxmlformats.org/officeDocument/2006/relationships/hyperlink" Target="https://gallica.bnf.fr/conseils/content/cuisine" TargetMode="External"/><Relationship Id="rId23" Type="http://schemas.openxmlformats.org/officeDocument/2006/relationships/hyperlink" Target="https://gallica.bnf.fr/html/und/arts-loisirs-sports/metiers-et-savoir-faire?mode=desktop" TargetMode="External"/><Relationship Id="rId28" Type="http://schemas.openxmlformats.org/officeDocument/2006/relationships/hyperlink" Target="https://www.youtube.com/watch?v=yUb6Lk9LynA" TargetMode="External"/><Relationship Id="rId36" Type="http://schemas.openxmlformats.org/officeDocument/2006/relationships/printerSettings" Target="../printerSettings/printerSettings20.bin"/><Relationship Id="rId10" Type="http://schemas.openxmlformats.org/officeDocument/2006/relationships/hyperlink" Target="https://gallica.bnf.fr/conseils/content/repas" TargetMode="External"/><Relationship Id="rId19" Type="http://schemas.openxmlformats.org/officeDocument/2006/relationships/hyperlink" Target="https://www.editions-delagrave.fr/catalogue/hotellerie-restauration" TargetMode="External"/><Relationship Id="rId31" Type="http://schemas.openxmlformats.org/officeDocument/2006/relationships/hyperlink" Target="https://www.digitalrecruiters.com/blog/comment-transmettre-savoirs-entreprise" TargetMode="External"/><Relationship Id="rId4" Type="http://schemas.openxmlformats.org/officeDocument/2006/relationships/hyperlink" Target="https://www.hotellerie-restauration.ac-versailles.fr/IMG/pdf/4_TRAITE_scientifique_HR.pdf" TargetMode="External"/><Relationship Id="rId9" Type="http://schemas.openxmlformats.org/officeDocument/2006/relationships/hyperlink" Target="https://www.editions-bpi.fr/collection/2/restauration" TargetMode="External"/><Relationship Id="rId14" Type="http://schemas.openxmlformats.org/officeDocument/2006/relationships/hyperlink" Target="https://gallica.bnf.fr/conseils/content/gastronomie" TargetMode="External"/><Relationship Id="rId22" Type="http://schemas.openxmlformats.org/officeDocument/2006/relationships/hyperlink" Target="https://www.editions-lacour.com/cuisine-8-99.php" TargetMode="External"/><Relationship Id="rId27" Type="http://schemas.openxmlformats.org/officeDocument/2006/relationships/hyperlink" Target="http://www.diet-life.fr/visuellement-100-calories/" TargetMode="External"/><Relationship Id="rId30" Type="http://schemas.openxmlformats.org/officeDocument/2006/relationships/hyperlink" Target="https://www.manpowergroup.fr/contrat-de-generation-ii-%E2%80%93-la-transmission-enjeu-vital-pour-l%E2%80%99economie-et-la-societe/" TargetMode="External"/><Relationship Id="rId35" Type="http://schemas.openxmlformats.org/officeDocument/2006/relationships/hyperlink" Target="https://lestalentsdalphonse.com/" TargetMode="External"/><Relationship Id="rId8" Type="http://schemas.openxmlformats.org/officeDocument/2006/relationships/hyperlink" Target="https://www.youtube.com/watch?v=mEmtg0CCg_A"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s://www.youtube.com/watch?v=t9BfPsVC5hk" TargetMode="External"/><Relationship Id="rId21" Type="http://schemas.openxmlformats.org/officeDocument/2006/relationships/hyperlink" Target="https://www.youtube.com/watch?v=_JzUgEGWuk0" TargetMode="External"/><Relationship Id="rId42" Type="http://schemas.openxmlformats.org/officeDocument/2006/relationships/hyperlink" Target="https://www.youtube.com/watch?v=jjhrpq-f-74&amp;t=102s" TargetMode="External"/><Relationship Id="rId47" Type="http://schemas.openxmlformats.org/officeDocument/2006/relationships/hyperlink" Target="https://www.excel-exercice.com/bordures/" TargetMode="External"/><Relationship Id="rId63" Type="http://schemas.openxmlformats.org/officeDocument/2006/relationships/hyperlink" Target="https://www.informatique-bureautique.com/moodle/mod/page/view.php?id=5026" TargetMode="External"/><Relationship Id="rId68" Type="http://schemas.openxmlformats.org/officeDocument/2006/relationships/hyperlink" Target="https://www.youtube.com/c/TutoDeRien/playlists" TargetMode="External"/><Relationship Id="rId2" Type="http://schemas.openxmlformats.org/officeDocument/2006/relationships/hyperlink" Target="https://support.microsoft.com/fr-fr/office/modifier-une-macro-ed9e8c3d-58fd-47a1-83eb-bdee680376bb" TargetMode="External"/><Relationship Id="rId16" Type="http://schemas.openxmlformats.org/officeDocument/2006/relationships/hyperlink" Target="https://cellulexcel.blogspot.com/p/somme.html" TargetMode="External"/><Relationship Id="rId29" Type="http://schemas.openxmlformats.org/officeDocument/2006/relationships/hyperlink" Target="https://www.youtube.com/watch?v=ign5pz_-R_I" TargetMode="External"/><Relationship Id="rId11" Type="http://schemas.openxmlformats.org/officeDocument/2006/relationships/hyperlink" Target="https://www.youtube.com/watch?v=Xvb1pAnQrts" TargetMode="External"/><Relationship Id="rId24" Type="http://schemas.openxmlformats.org/officeDocument/2006/relationships/hyperlink" Target="https://www.youtube.com/watch?v=PbUvODhmdxI" TargetMode="External"/><Relationship Id="rId32" Type="http://schemas.openxmlformats.org/officeDocument/2006/relationships/hyperlink" Target="https://www.youtube.com/watch?v=EbpC3cs2aTA" TargetMode="External"/><Relationship Id="rId37" Type="http://schemas.openxmlformats.org/officeDocument/2006/relationships/hyperlink" Target="https://www.youtube.com/watch?v=_uhXSrAkHXc" TargetMode="External"/><Relationship Id="rId40" Type="http://schemas.openxmlformats.org/officeDocument/2006/relationships/hyperlink" Target="https://www.excel-exercice.com/analyser-vos-formules-avec-f9/" TargetMode="External"/><Relationship Id="rId45" Type="http://schemas.openxmlformats.org/officeDocument/2006/relationships/hyperlink" Target="https://www.youtube.com/channel/UCmkKGwRm5LYN6zpgTVvNpdA/videos" TargetMode="External"/><Relationship Id="rId53" Type="http://schemas.openxmlformats.org/officeDocument/2006/relationships/hyperlink" Target="https://www.superprof.fr/blog/conseils-pratiques-en-maths/" TargetMode="External"/><Relationship Id="rId58" Type="http://schemas.openxmlformats.org/officeDocument/2006/relationships/hyperlink" Target="https://www.youtube.com/watch?v=li4XNespLxg" TargetMode="External"/><Relationship Id="rId66" Type="http://schemas.openxmlformats.org/officeDocument/2006/relationships/hyperlink" Target="https://www.youtube.com/user/ExcelExercice/videos" TargetMode="External"/><Relationship Id="rId74" Type="http://schemas.openxmlformats.org/officeDocument/2006/relationships/hyperlink" Target="https://www.excel-pratique.com/fr/fonctions-complementaires.php" TargetMode="External"/><Relationship Id="rId5" Type="http://schemas.openxmlformats.org/officeDocument/2006/relationships/hyperlink" Target="https://commentouvrir.com/extension/xlsm" TargetMode="External"/><Relationship Id="rId61" Type="http://schemas.openxmlformats.org/officeDocument/2006/relationships/hyperlink" Target="https://www.youtube.com/watch?v=HoP5kZ-f-EA&amp;ab_channel=excelexercice" TargetMode="External"/><Relationship Id="rId19" Type="http://schemas.openxmlformats.org/officeDocument/2006/relationships/hyperlink" Target="https://fr.extendoffice.com/documents/excel/1155-excel-count-sum-cells-by-color.html" TargetMode="External"/><Relationship Id="rId14" Type="http://schemas.openxmlformats.org/officeDocument/2006/relationships/hyperlink" Target="https://cellulexcel.blogspot.com/p/blog-page_22.html" TargetMode="External"/><Relationship Id="rId22" Type="http://schemas.openxmlformats.org/officeDocument/2006/relationships/hyperlink" Target="https://www.youtube.com/watch?v=xFOMtm4wRtE" TargetMode="External"/><Relationship Id="rId27" Type="http://schemas.openxmlformats.org/officeDocument/2006/relationships/hyperlink" Target="https://www.youtube.com/watch?v=wXenlFqrWWY" TargetMode="External"/><Relationship Id="rId30" Type="http://schemas.openxmlformats.org/officeDocument/2006/relationships/hyperlink" Target="https://www.youtube.com/watch?v=S_rTf5wWhr8" TargetMode="External"/><Relationship Id="rId35" Type="http://schemas.openxmlformats.org/officeDocument/2006/relationships/hyperlink" Target="https://www.youtube.com/watch?v=EbpC3cs2aTA" TargetMode="External"/><Relationship Id="rId43" Type="http://schemas.openxmlformats.org/officeDocument/2006/relationships/hyperlink" Target="https://www.youtube.com/c/ExcelFormation/videos" TargetMode="External"/><Relationship Id="rId48" Type="http://schemas.openxmlformats.org/officeDocument/2006/relationships/hyperlink" Target="https://www.excel-exercice.com/manipulation/" TargetMode="External"/><Relationship Id="rId56" Type="http://schemas.openxmlformats.org/officeDocument/2006/relationships/hyperlink" Target="https://forums.commentcamarche.net/forum/bureautique-25" TargetMode="External"/><Relationship Id="rId64" Type="http://schemas.openxmlformats.org/officeDocument/2006/relationships/hyperlink" Target="https://www.youtube.com/watch?v=yk_ypXvUaHo" TargetMode="External"/><Relationship Id="rId69" Type="http://schemas.openxmlformats.org/officeDocument/2006/relationships/hyperlink" Target="https://support.microsoft.com/fr-fr/excel" TargetMode="External"/><Relationship Id="rId8" Type="http://schemas.openxmlformats.org/officeDocument/2006/relationships/hyperlink" Target="https://www.youtube.com/watch?v=Cxs3l7_EI4I" TargetMode="External"/><Relationship Id="rId51" Type="http://schemas.openxmlformats.org/officeDocument/2006/relationships/hyperlink" Target="https://www.youtube.com/watch?v=cYONvEoCCF4" TargetMode="External"/><Relationship Id="rId72" Type="http://schemas.openxmlformats.org/officeDocument/2006/relationships/hyperlink" Target="https://support.office.com/fr-fr/article/d%C3%A9placer-ou-copier-des-feuilles-de-calcul-ou-des-donn%C3%A9es-de-feuille-de-calcul-47207967-bbb2-4e95-9b5c-3c174aa69328" TargetMode="External"/><Relationship Id="rId3" Type="http://schemas.openxmlformats.org/officeDocument/2006/relationships/hyperlink" Target="https://support.microsoft.com/fr-fr/office/enregistrer-une-macro-24a026ef-3145-4bf8-a5f2-2fc7889ff74a" TargetMode="External"/><Relationship Id="rId12" Type="http://schemas.openxmlformats.org/officeDocument/2006/relationships/hyperlink" Target="https://www.youtube.com/watch?v=eML_TISUYpw&amp;t=31s" TargetMode="External"/><Relationship Id="rId17" Type="http://schemas.openxmlformats.org/officeDocument/2006/relationships/hyperlink" Target="https://www.cours-gratuit.com/tutoriel-excel/tutoriel-excel-comment-compter-et-additionner-les-cellules-par-couleur" TargetMode="External"/><Relationship Id="rId25" Type="http://schemas.openxmlformats.org/officeDocument/2006/relationships/hyperlink" Target="https://www.youtube.com/watch?v=ljG0dl6aZOk" TargetMode="External"/><Relationship Id="rId33" Type="http://schemas.openxmlformats.org/officeDocument/2006/relationships/hyperlink" Target="https://www.youtube.com/watch?v=xyjZP4GMmSc" TargetMode="External"/><Relationship Id="rId38" Type="http://schemas.openxmlformats.org/officeDocument/2006/relationships/hyperlink" Target="https://www.excel-exercice.com/colorier-une-ligne-entiere/" TargetMode="External"/><Relationship Id="rId46" Type="http://schemas.openxmlformats.org/officeDocument/2006/relationships/hyperlink" Target="https://www.youtube.com/watch?v=um737ZwwwoU" TargetMode="External"/><Relationship Id="rId59" Type="http://schemas.openxmlformats.org/officeDocument/2006/relationships/hyperlink" Target="https://www.youtube.com/watch?v=YfGrccEQGKk" TargetMode="External"/><Relationship Id="rId67" Type="http://schemas.openxmlformats.org/officeDocument/2006/relationships/hyperlink" Target="https://www.youtube.com/channel/UCK4qfUuh9kpBByJFIMBPTtA/playlists" TargetMode="External"/><Relationship Id="rId20" Type="http://schemas.openxmlformats.org/officeDocument/2006/relationships/hyperlink" Target="https://www.excelformation.fr/formats-fichiers-excel.html" TargetMode="External"/><Relationship Id="rId41" Type="http://schemas.openxmlformats.org/officeDocument/2006/relationships/hyperlink" Target="https://cellulexcel.blogspot.com/p/excel-trucs-astuces.html" TargetMode="External"/><Relationship Id="rId54" Type="http://schemas.openxmlformats.org/officeDocument/2006/relationships/hyperlink" Target="https://www.ionos.fr/digitalguide/web-marketing/vendre-sur-internet/fonction-si-excel/" TargetMode="External"/><Relationship Id="rId62" Type="http://schemas.openxmlformats.org/officeDocument/2006/relationships/hyperlink" Target="https://support.office.com/fr-fr/article/combiner-le-texte-de-deux-cellules-ou-plus-en-une-cellule-81ba0946-ce78-42ed-b3c3-21340eb164a6" TargetMode="External"/><Relationship Id="rId70" Type="http://schemas.openxmlformats.org/officeDocument/2006/relationships/hyperlink" Target="https://www.youtube.com/c/K%C3%A9vinBrundu/videos" TargetMode="External"/><Relationship Id="rId75" Type="http://schemas.openxmlformats.org/officeDocument/2006/relationships/hyperlink" Target="http://excel.engalere.com/tags/" TargetMode="External"/><Relationship Id="rId1" Type="http://schemas.openxmlformats.org/officeDocument/2006/relationships/hyperlink" Target="https://www.excel-exercice.com/fichier-xls-ou-xlsx/" TargetMode="External"/><Relationship Id="rId6" Type="http://schemas.openxmlformats.org/officeDocument/2006/relationships/hyperlink" Target="https://www.youtube.com/watch?v=21oGa9Q92s4" TargetMode="External"/><Relationship Id="rId15" Type="http://schemas.openxmlformats.org/officeDocument/2006/relationships/hyperlink" Target="https://mccascabel.fr/carnet-de-recettes-personnalise/" TargetMode="External"/><Relationship Id="rId23" Type="http://schemas.openxmlformats.org/officeDocument/2006/relationships/hyperlink" Target="https://www.excel-exercice.com/colorier-une-ligne-entiere/" TargetMode="External"/><Relationship Id="rId28" Type="http://schemas.openxmlformats.org/officeDocument/2006/relationships/hyperlink" Target="https://www.youtube.com/watch?v=OQJzipM0rgU" TargetMode="External"/><Relationship Id="rId36" Type="http://schemas.openxmlformats.org/officeDocument/2006/relationships/hyperlink" Target="https://www.youtube.com/watch?v=zFR8-vdbebo" TargetMode="External"/><Relationship Id="rId49" Type="http://schemas.openxmlformats.org/officeDocument/2006/relationships/hyperlink" Target="https://www.excel-exercice.com/add-in/" TargetMode="External"/><Relationship Id="rId57" Type="http://schemas.openxmlformats.org/officeDocument/2006/relationships/hyperlink" Target="https://www.excel-exercice.com/trouver-les-liens-externes-dun-classeur/" TargetMode="External"/><Relationship Id="rId10" Type="http://schemas.openxmlformats.org/officeDocument/2006/relationships/hyperlink" Target="https://www.youtube.com/watch?v=ZEL3mVdUCcg" TargetMode="External"/><Relationship Id="rId31" Type="http://schemas.openxmlformats.org/officeDocument/2006/relationships/hyperlink" Target="https://www.youtube.com/watch?v=XB7PbjxQgiQ" TargetMode="External"/><Relationship Id="rId44" Type="http://schemas.openxmlformats.org/officeDocument/2006/relationships/hyperlink" Target="https://www.youtube.com/watch?v=OZoAZHIP-kk&amp;t=630s" TargetMode="External"/><Relationship Id="rId52" Type="http://schemas.openxmlformats.org/officeDocument/2006/relationships/hyperlink" Target="https://www.excel-exercice.com/" TargetMode="External"/><Relationship Id="rId60" Type="http://schemas.openxmlformats.org/officeDocument/2006/relationships/hyperlink" Target="http://www.mdf-xlpages.com/modules/publisher/item.php?itemid=91" TargetMode="External"/><Relationship Id="rId65" Type="http://schemas.openxmlformats.org/officeDocument/2006/relationships/hyperlink" Target="https://www.excel-exercice.com/somme-si-ens/" TargetMode="External"/><Relationship Id="rId73" Type="http://schemas.openxmlformats.org/officeDocument/2006/relationships/hyperlink" Target="https://support.office.com/fr-fr/article/puis-je-copier-une-feuille-de-calcul-du-classeur-actuel-5d8109a7-cba1-474f-b835-11cd89da99c0" TargetMode="External"/><Relationship Id="rId4" Type="http://schemas.openxmlformats.org/officeDocument/2006/relationships/hyperlink" Target="https://www.pcastuces.com/pratique/astuces/5664.htm" TargetMode="External"/><Relationship Id="rId9" Type="http://schemas.openxmlformats.org/officeDocument/2006/relationships/hyperlink" Target="https://www.youtube.com/c/lecompagnoninfo/videos" TargetMode="External"/><Relationship Id="rId13" Type="http://schemas.openxmlformats.org/officeDocument/2006/relationships/hyperlink" Target="https://www.youtube.com/watch?v=KK9rJpuHmZA" TargetMode="External"/><Relationship Id="rId18" Type="http://schemas.openxmlformats.org/officeDocument/2006/relationships/hyperlink" Target="https://www.youtube.com/watch?v=7amIEwzFoF0" TargetMode="External"/><Relationship Id="rId39" Type="http://schemas.openxmlformats.org/officeDocument/2006/relationships/hyperlink" Target="https://www.excel-exercice.com/creer-la-table-des-matieres-dun-classeur/" TargetMode="External"/><Relationship Id="rId34" Type="http://schemas.openxmlformats.org/officeDocument/2006/relationships/hyperlink" Target="https://www.youtube.com/watch?v=UnkKrv53fiA" TargetMode="External"/><Relationship Id="rId50" Type="http://schemas.openxmlformats.org/officeDocument/2006/relationships/hyperlink" Target="https://www.excel-exercice.com/nouveaute/" TargetMode="External"/><Relationship Id="rId55" Type="http://schemas.openxmlformats.org/officeDocument/2006/relationships/hyperlink" Target="https://www.ionos.fr/digitalguide/web-marketing/vendre-sur-internet/alternatives-gratuites-a-microsoft-excel/" TargetMode="External"/><Relationship Id="rId76" Type="http://schemas.openxmlformats.org/officeDocument/2006/relationships/printerSettings" Target="../printerSettings/printerSettings21.bin"/><Relationship Id="rId7" Type="http://schemas.openxmlformats.org/officeDocument/2006/relationships/hyperlink" Target="https://www.youtube.com/channel/UCoTqCeSunCB3-puwIicURbw" TargetMode="External"/><Relationship Id="rId71" Type="http://schemas.openxmlformats.org/officeDocument/2006/relationships/hyperlink" Target="https://www.youtube.com/watch?v=e2kzRDcW5iI"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youtube.com/@lexceleur/shorts" TargetMode="External"/><Relationship Id="rId13" Type="http://schemas.openxmlformats.org/officeDocument/2006/relationships/drawing" Target="../drawings/drawing4.xml"/><Relationship Id="rId3" Type="http://schemas.openxmlformats.org/officeDocument/2006/relationships/hyperlink" Target="https://www.youtube.com/@Astuces_Excel/videos" TargetMode="External"/><Relationship Id="rId7" Type="http://schemas.openxmlformats.org/officeDocument/2006/relationships/hyperlink" Target="https://learn.microsoft.com/fr-fr/office/vba/api/excel.xlrgbcolor" TargetMode="External"/><Relationship Id="rId12" Type="http://schemas.openxmlformats.org/officeDocument/2006/relationships/printerSettings" Target="../printerSettings/printerSettings3.bin"/><Relationship Id="rId2" Type="http://schemas.openxmlformats.org/officeDocument/2006/relationships/hyperlink" Target="https://excel-exercice.com/filtres-intelligents-dans-excel/" TargetMode="External"/><Relationship Id="rId1" Type="http://schemas.openxmlformats.org/officeDocument/2006/relationships/hyperlink" Target="https://www.excel-pratique.com/fr/fonctions/joindre-texte" TargetMode="External"/><Relationship Id="rId6" Type="http://schemas.openxmlformats.org/officeDocument/2006/relationships/hyperlink" Target="https://www.youtube.com/watch?v=8NMinBfc9EU" TargetMode="External"/><Relationship Id="rId11" Type="http://schemas.openxmlformats.org/officeDocument/2006/relationships/hyperlink" Target="https://www.facebook.com/photo/?fbid=3994784200579292&amp;set=gm.3943821465640185" TargetMode="External"/><Relationship Id="rId5" Type="http://schemas.openxmlformats.org/officeDocument/2006/relationships/hyperlink" Target="https://support.microsoft.com/fr-fr/office/filtrer-les-donn%C3%A9es-d-une-plage-ou-d-un-tableau-01832226-31b5-4568-8806-38c37dcc180e" TargetMode="External"/><Relationship Id="rId10" Type="http://schemas.openxmlformats.org/officeDocument/2006/relationships/hyperlink" Target="https://www.facebook.com/photo/?fbid=3994784200579292&amp;set=gm.3943821465640185" TargetMode="External"/><Relationship Id="rId4" Type="http://schemas.openxmlformats.org/officeDocument/2006/relationships/hyperlink" Target="https://www.youtube.com/watch?v=q-52-9FshWw" TargetMode="External"/><Relationship Id="rId9" Type="http://schemas.openxmlformats.org/officeDocument/2006/relationships/hyperlink" Target="https://www.youtube.com/@lexceleur/videos" TargetMode="External"/></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hyperlink" Target="https://www.youtube.com/@Astuces_Excel/videos" TargetMode="External"/><Relationship Id="rId7" Type="http://schemas.openxmlformats.org/officeDocument/2006/relationships/hyperlink" Target="https://learn.microsoft.com/fr-fr/office/vba/api/excel.xlrgbcolor" TargetMode="External"/><Relationship Id="rId2" Type="http://schemas.openxmlformats.org/officeDocument/2006/relationships/hyperlink" Target="https://excel-exercice.com/filtres-intelligents-dans-excel/" TargetMode="External"/><Relationship Id="rId1" Type="http://schemas.openxmlformats.org/officeDocument/2006/relationships/hyperlink" Target="https://www.excel-pratique.com/fr/fonctions/joindre-texte" TargetMode="External"/><Relationship Id="rId6" Type="http://schemas.openxmlformats.org/officeDocument/2006/relationships/hyperlink" Target="https://www.youtube.com/watch?v=8NMinBfc9EU" TargetMode="External"/><Relationship Id="rId5" Type="http://schemas.openxmlformats.org/officeDocument/2006/relationships/hyperlink" Target="https://support.microsoft.com/fr-fr/office/filtrer-les-donn%C3%A9es-d-une-plage-ou-d-un-tableau-01832226-31b5-4568-8806-38c37dcc180e" TargetMode="External"/><Relationship Id="rId4" Type="http://schemas.openxmlformats.org/officeDocument/2006/relationships/hyperlink" Target="https://www.youtube.com/watch?v=q-52-9FshWw"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A22E7-746E-46E6-B73A-FDDEDC4653CC}">
  <dimension ref="A1:DU235"/>
  <sheetViews>
    <sheetView showZeros="0" zoomScaleNormal="100" workbookViewId="0">
      <selection activeCell="H137" sqref="H137"/>
    </sheetView>
  </sheetViews>
  <sheetFormatPr baseColWidth="10" defaultColWidth="11.42578125" defaultRowHeight="15"/>
  <cols>
    <col min="1" max="1" width="9.28515625" style="137" customWidth="1"/>
    <col min="2" max="7" width="25.7109375" style="137" customWidth="1"/>
    <col min="8" max="8" width="11.42578125" style="137"/>
    <col min="9" max="9" width="2.5703125" style="155" customWidth="1"/>
    <col min="10" max="10" width="11.42578125" style="155"/>
    <col min="11" max="11" width="11.42578125" style="137" customWidth="1"/>
    <col min="12" max="16" width="11.7109375" style="137" customWidth="1"/>
    <col min="17" max="17" width="7.28515625" style="137" customWidth="1"/>
    <col min="18" max="18" width="19.7109375" style="137" customWidth="1"/>
    <col min="19" max="19" width="19" style="137" customWidth="1"/>
    <col min="20" max="20" width="25.7109375" style="137" customWidth="1"/>
    <col min="21" max="21" width="16.7109375" style="137" customWidth="1"/>
    <col min="22" max="22" width="7" style="137" customWidth="1"/>
    <col min="23" max="23" width="19.7109375" customWidth="1"/>
    <col min="24" max="24" width="18.7109375" customWidth="1"/>
    <col min="25" max="25" width="25.7109375" customWidth="1"/>
    <col min="26" max="26" width="16.7109375" customWidth="1"/>
    <col min="27" max="27" width="11.5703125" customWidth="1"/>
    <col min="28" max="28" width="18.140625" customWidth="1"/>
    <col min="30" max="30" width="11.42578125" customWidth="1"/>
    <col min="31" max="31" width="19.7109375" customWidth="1"/>
    <col min="32" max="32" width="23.42578125" customWidth="1"/>
    <col min="33" max="33" width="25.7109375" customWidth="1"/>
    <col min="34" max="34" width="16.7109375" customWidth="1"/>
    <col min="35" max="35" width="11.5703125" customWidth="1"/>
    <col min="36" max="37" width="11.7109375" customWidth="1"/>
    <col min="38" max="38" width="4.42578125" style="137" customWidth="1"/>
    <col min="39" max="39" width="28.85546875" style="137" customWidth="1"/>
    <col min="40" max="40" width="20.140625" style="137" customWidth="1"/>
    <col min="41" max="41" width="12.7109375" style="137" customWidth="1"/>
    <col min="42" max="42" width="24.140625" style="137" customWidth="1"/>
    <col min="43" max="43" width="12" style="137" customWidth="1"/>
    <col min="44" max="44" width="2.140625" style="137" customWidth="1"/>
    <col min="45" max="45" width="11.7109375" style="137" customWidth="1"/>
    <col min="46" max="46" width="12.7109375" style="137" customWidth="1"/>
    <col min="47" max="47" width="2.140625" style="137" customWidth="1"/>
    <col min="48" max="48" width="11.7109375" style="137" customWidth="1"/>
    <col min="49" max="49" width="12.7109375" style="137" customWidth="1"/>
    <col min="50" max="50" width="2.140625" style="137" customWidth="1"/>
    <col min="51" max="51" width="11.7109375" style="137" customWidth="1"/>
    <col min="52" max="52" width="12.7109375" style="137" customWidth="1"/>
    <col min="53" max="53" width="2.140625" style="137" customWidth="1"/>
    <col min="54" max="54" width="11.7109375" style="137" customWidth="1"/>
    <col min="55" max="55" width="12.7109375" style="137" customWidth="1"/>
    <col min="56" max="56" width="2.140625" style="137" customWidth="1"/>
    <col min="57" max="57" width="11.7109375" style="137" customWidth="1"/>
    <col min="58" max="58" width="12.7109375" style="137" customWidth="1"/>
    <col min="59" max="59" width="2.140625" style="137" customWidth="1"/>
    <col min="60" max="60" width="11.7109375" style="137" customWidth="1"/>
    <col min="61" max="61" width="12.7109375" style="137" customWidth="1"/>
    <col min="62" max="62" width="2.140625" style="137" customWidth="1"/>
    <col min="63" max="63" width="11.7109375" style="137" customWidth="1"/>
    <col min="64" max="64" width="12.7109375" style="137" customWidth="1"/>
    <col min="65" max="65" width="2.140625" style="137" customWidth="1"/>
    <col min="66" max="66" width="11.7109375" style="137" customWidth="1"/>
    <col min="67" max="67" width="12.7109375" style="137" customWidth="1"/>
    <col min="68" max="68" width="2.140625" style="137" customWidth="1"/>
    <col min="69" max="69" width="11.7109375" style="137" customWidth="1"/>
    <col min="70" max="70" width="12.7109375" style="137" customWidth="1"/>
    <col min="71" max="71" width="2.140625" style="137" customWidth="1"/>
    <col min="72" max="72" width="11.7109375" style="137" customWidth="1"/>
    <col min="73" max="73" width="12.7109375" style="137" customWidth="1"/>
    <col min="74" max="74" width="2.140625" style="137" customWidth="1"/>
    <col min="75" max="75" width="11.7109375" style="137" customWidth="1"/>
    <col min="76" max="76" width="12.7109375" style="137" customWidth="1"/>
    <col min="77" max="77" width="2.140625" style="137" customWidth="1"/>
    <col min="78" max="78" width="11.7109375" style="137" customWidth="1"/>
    <col min="79" max="79" width="12.7109375" style="137" customWidth="1"/>
    <col min="80" max="80" width="2.140625" style="137" customWidth="1"/>
    <col min="81" max="81" width="11.7109375" style="137" customWidth="1"/>
    <col min="82" max="82" width="12.7109375" style="137" customWidth="1"/>
    <col min="83" max="83" width="2.140625" style="137" customWidth="1"/>
    <col min="84" max="84" width="11.7109375" style="137" customWidth="1"/>
    <col min="85" max="85" width="12.7109375" style="137" customWidth="1"/>
    <col min="86" max="86" width="2.140625" style="137" customWidth="1"/>
    <col min="87" max="87" width="11.7109375" style="137" customWidth="1"/>
    <col min="88" max="88" width="12.7109375" style="137" customWidth="1"/>
    <col min="89" max="89" width="2.140625" style="137" customWidth="1"/>
    <col min="90" max="90" width="11.7109375" style="137" customWidth="1"/>
    <col min="91" max="91" width="12.7109375" style="137" customWidth="1"/>
    <col min="92" max="92" width="2.140625" style="137" customWidth="1"/>
    <col min="93" max="93" width="11.7109375" style="137" customWidth="1"/>
    <col min="94" max="94" width="12.7109375" style="137" customWidth="1"/>
    <col min="95" max="95" width="2.140625" style="137" customWidth="1"/>
    <col min="96" max="96" width="11.7109375" style="137" customWidth="1"/>
    <col min="97" max="97" width="12.7109375" style="137" customWidth="1"/>
    <col min="98" max="98" width="2.140625" style="137" customWidth="1"/>
    <col min="99" max="99" width="11.7109375" style="137" customWidth="1"/>
    <col min="100" max="100" width="12.7109375" style="137" customWidth="1"/>
    <col min="101" max="101" width="4.5703125" style="137" customWidth="1"/>
    <col min="102" max="102" width="11.7109375" style="137" customWidth="1"/>
    <col min="103" max="103" width="12.5703125" style="137" customWidth="1"/>
    <col min="104" max="104" width="2.140625" style="137" customWidth="1"/>
    <col min="105" max="106" width="12.7109375" style="137" customWidth="1"/>
    <col min="107" max="107" width="5.140625" style="137" customWidth="1"/>
    <col min="108" max="122" width="11.42578125" style="137"/>
    <col min="123" max="123" width="8.7109375" style="137" customWidth="1"/>
    <col min="124" max="124" width="11.42578125" style="100"/>
    <col min="125" max="125" width="43.5703125" style="100" customWidth="1"/>
    <col min="126" max="16384" width="11.42578125" style="137"/>
  </cols>
  <sheetData>
    <row r="1" spans="1:125">
      <c r="A1" s="133" t="str">
        <f>ADDRESS(ROW(),COLUMN(),4)</f>
        <v>A1</v>
      </c>
      <c r="B1" s="134" t="str">
        <f t="shared" ref="B1:CA1" si="0">SUBSTITUTE(ADDRESS(1,COLUMN(),4),"1","")</f>
        <v>B</v>
      </c>
      <c r="C1" s="134" t="str">
        <f t="shared" si="0"/>
        <v>C</v>
      </c>
      <c r="D1" s="134" t="str">
        <f t="shared" si="0"/>
        <v>D</v>
      </c>
      <c r="E1" s="134" t="str">
        <f t="shared" si="0"/>
        <v>E</v>
      </c>
      <c r="F1" s="134" t="str">
        <f t="shared" si="0"/>
        <v>F</v>
      </c>
      <c r="G1" s="134" t="str">
        <f t="shared" si="0"/>
        <v>G</v>
      </c>
      <c r="H1" s="134" t="str">
        <f t="shared" si="0"/>
        <v>H</v>
      </c>
      <c r="I1" s="134" t="str">
        <f t="shared" si="0"/>
        <v>I</v>
      </c>
      <c r="J1" s="134" t="str">
        <f t="shared" si="0"/>
        <v>J</v>
      </c>
      <c r="K1" s="134" t="str">
        <f t="shared" si="0"/>
        <v>K</v>
      </c>
      <c r="L1" s="134" t="str">
        <f t="shared" si="0"/>
        <v>L</v>
      </c>
      <c r="M1" s="134" t="str">
        <f t="shared" si="0"/>
        <v>M</v>
      </c>
      <c r="N1" s="134" t="str">
        <f t="shared" si="0"/>
        <v>N</v>
      </c>
      <c r="O1" s="134" t="str">
        <f t="shared" si="0"/>
        <v>O</v>
      </c>
      <c r="P1" s="134" t="str">
        <f t="shared" si="0"/>
        <v>P</v>
      </c>
      <c r="Q1" s="134" t="str">
        <f t="shared" si="0"/>
        <v>Q</v>
      </c>
      <c r="R1" s="134" t="str">
        <f t="shared" si="0"/>
        <v>R</v>
      </c>
      <c r="S1" s="134" t="str">
        <f t="shared" si="0"/>
        <v>S</v>
      </c>
      <c r="T1" s="134" t="str">
        <f t="shared" si="0"/>
        <v>T</v>
      </c>
      <c r="U1" s="134" t="str">
        <f t="shared" si="0"/>
        <v>U</v>
      </c>
      <c r="V1" s="134" t="str">
        <f t="shared" si="0"/>
        <v>V</v>
      </c>
      <c r="W1" s="134" t="str">
        <f t="shared" si="0"/>
        <v>W</v>
      </c>
      <c r="X1" s="134" t="str">
        <f t="shared" si="0"/>
        <v>X</v>
      </c>
      <c r="Y1" s="134" t="str">
        <f t="shared" si="0"/>
        <v>Y</v>
      </c>
      <c r="Z1" s="134" t="str">
        <f t="shared" si="0"/>
        <v>Z</v>
      </c>
      <c r="AA1" s="134" t="str">
        <f t="shared" si="0"/>
        <v>AA</v>
      </c>
      <c r="AB1" s="134" t="str">
        <f t="shared" si="0"/>
        <v>AB</v>
      </c>
      <c r="AC1" s="134" t="str">
        <f t="shared" si="0"/>
        <v>AC</v>
      </c>
      <c r="AD1" s="134" t="str">
        <f t="shared" si="0"/>
        <v>AD</v>
      </c>
      <c r="AE1" s="134" t="str">
        <f t="shared" si="0"/>
        <v>AE</v>
      </c>
      <c r="AF1" s="134" t="str">
        <f t="shared" si="0"/>
        <v>AF</v>
      </c>
      <c r="AG1" s="134" t="str">
        <f t="shared" si="0"/>
        <v>AG</v>
      </c>
      <c r="AH1" s="134" t="str">
        <f t="shared" si="0"/>
        <v>AH</v>
      </c>
      <c r="AI1" s="134" t="str">
        <f t="shared" si="0"/>
        <v>AI</v>
      </c>
      <c r="AJ1" s="134" t="str">
        <f t="shared" si="0"/>
        <v>AJ</v>
      </c>
      <c r="AK1" s="134" t="str">
        <f t="shared" si="0"/>
        <v>AK</v>
      </c>
      <c r="AL1" s="134"/>
      <c r="AM1" s="134" t="str">
        <f t="shared" si="0"/>
        <v>AM</v>
      </c>
      <c r="AN1" s="134" t="str">
        <f t="shared" si="0"/>
        <v>AN</v>
      </c>
      <c r="AO1" s="134" t="str">
        <f t="shared" si="0"/>
        <v>AO</v>
      </c>
      <c r="AP1" s="134" t="str">
        <f t="shared" si="0"/>
        <v>AP</v>
      </c>
      <c r="AQ1" s="134" t="str">
        <f t="shared" si="0"/>
        <v>AQ</v>
      </c>
      <c r="AR1" s="134" t="str">
        <f t="shared" si="0"/>
        <v>AR</v>
      </c>
      <c r="AS1" s="134" t="str">
        <f t="shared" si="0"/>
        <v>AS</v>
      </c>
      <c r="AT1" s="134" t="str">
        <f t="shared" si="0"/>
        <v>AT</v>
      </c>
      <c r="AU1" s="134" t="str">
        <f t="shared" si="0"/>
        <v>AU</v>
      </c>
      <c r="AV1" s="134" t="str">
        <f t="shared" si="0"/>
        <v>AV</v>
      </c>
      <c r="AW1" s="134" t="str">
        <f t="shared" si="0"/>
        <v>AW</v>
      </c>
      <c r="AX1" s="134" t="str">
        <f t="shared" si="0"/>
        <v>AX</v>
      </c>
      <c r="AY1" s="134" t="str">
        <f t="shared" si="0"/>
        <v>AY</v>
      </c>
      <c r="AZ1" s="134" t="str">
        <f t="shared" si="0"/>
        <v>AZ</v>
      </c>
      <c r="BA1" s="134" t="str">
        <f t="shared" si="0"/>
        <v>BA</v>
      </c>
      <c r="BB1" s="134" t="str">
        <f t="shared" si="0"/>
        <v>BB</v>
      </c>
      <c r="BC1" s="134" t="str">
        <f t="shared" si="0"/>
        <v>BC</v>
      </c>
      <c r="BD1" s="134" t="str">
        <f t="shared" si="0"/>
        <v>BD</v>
      </c>
      <c r="BE1" s="134" t="str">
        <f t="shared" si="0"/>
        <v>BE</v>
      </c>
      <c r="BF1" s="134" t="str">
        <f t="shared" si="0"/>
        <v>BF</v>
      </c>
      <c r="BG1" s="134" t="str">
        <f t="shared" si="0"/>
        <v>BG</v>
      </c>
      <c r="BH1" s="134" t="str">
        <f t="shared" si="0"/>
        <v>BH</v>
      </c>
      <c r="BI1" s="134" t="str">
        <f t="shared" si="0"/>
        <v>BI</v>
      </c>
      <c r="BJ1" s="134" t="str">
        <f t="shared" si="0"/>
        <v>BJ</v>
      </c>
      <c r="BK1" s="134" t="str">
        <f t="shared" si="0"/>
        <v>BK</v>
      </c>
      <c r="BL1" s="134" t="str">
        <f t="shared" si="0"/>
        <v>BL</v>
      </c>
      <c r="BM1" s="134" t="str">
        <f t="shared" si="0"/>
        <v>BM</v>
      </c>
      <c r="BN1" s="134" t="str">
        <f t="shared" si="0"/>
        <v>BN</v>
      </c>
      <c r="BO1" s="134" t="str">
        <f t="shared" si="0"/>
        <v>BO</v>
      </c>
      <c r="BP1" s="134" t="str">
        <f t="shared" si="0"/>
        <v>BP</v>
      </c>
      <c r="BQ1" s="134" t="str">
        <f t="shared" si="0"/>
        <v>BQ</v>
      </c>
      <c r="BR1" s="134" t="str">
        <f t="shared" si="0"/>
        <v>BR</v>
      </c>
      <c r="BS1" s="134" t="str">
        <f t="shared" si="0"/>
        <v>BS</v>
      </c>
      <c r="BT1" s="134" t="str">
        <f t="shared" si="0"/>
        <v>BT</v>
      </c>
      <c r="BU1" s="134" t="str">
        <f t="shared" si="0"/>
        <v>BU</v>
      </c>
      <c r="BV1" s="134" t="str">
        <f t="shared" si="0"/>
        <v>BV</v>
      </c>
      <c r="BW1" s="134" t="str">
        <f t="shared" si="0"/>
        <v>BW</v>
      </c>
      <c r="BX1" s="134" t="str">
        <f t="shared" si="0"/>
        <v>BX</v>
      </c>
      <c r="BY1" s="134" t="str">
        <f t="shared" si="0"/>
        <v>BY</v>
      </c>
      <c r="BZ1" s="134" t="str">
        <f t="shared" si="0"/>
        <v>BZ</v>
      </c>
      <c r="CA1" s="134" t="str">
        <f t="shared" si="0"/>
        <v>CA</v>
      </c>
      <c r="CB1" s="134" t="str">
        <f t="shared" ref="CB1:DR1" si="1">SUBSTITUTE(ADDRESS(1,COLUMN(),4),"1","")</f>
        <v>CB</v>
      </c>
      <c r="CC1" s="134" t="str">
        <f t="shared" si="1"/>
        <v>CC</v>
      </c>
      <c r="CD1" s="134" t="str">
        <f t="shared" si="1"/>
        <v>CD</v>
      </c>
      <c r="CE1" s="134" t="str">
        <f t="shared" si="1"/>
        <v>CE</v>
      </c>
      <c r="CF1" s="134" t="str">
        <f t="shared" si="1"/>
        <v>CF</v>
      </c>
      <c r="CG1" s="134" t="str">
        <f t="shared" si="1"/>
        <v>CG</v>
      </c>
      <c r="CH1" s="134" t="str">
        <f t="shared" si="1"/>
        <v>CH</v>
      </c>
      <c r="CI1" s="134" t="str">
        <f t="shared" si="1"/>
        <v>CI</v>
      </c>
      <c r="CJ1" s="134" t="str">
        <f t="shared" si="1"/>
        <v>CJ</v>
      </c>
      <c r="CK1" s="134" t="str">
        <f t="shared" si="1"/>
        <v>CK</v>
      </c>
      <c r="CL1" s="134" t="str">
        <f t="shared" si="1"/>
        <v>CL</v>
      </c>
      <c r="CM1" s="134" t="str">
        <f t="shared" si="1"/>
        <v>CM</v>
      </c>
      <c r="CN1" s="134" t="str">
        <f t="shared" si="1"/>
        <v>CN</v>
      </c>
      <c r="CO1" s="134" t="str">
        <f t="shared" si="1"/>
        <v>CO</v>
      </c>
      <c r="CP1" s="134" t="str">
        <f t="shared" si="1"/>
        <v>CP</v>
      </c>
      <c r="CQ1" s="134" t="str">
        <f t="shared" si="1"/>
        <v>CQ</v>
      </c>
      <c r="CR1" s="134" t="str">
        <f t="shared" si="1"/>
        <v>CR</v>
      </c>
      <c r="CS1" s="134" t="str">
        <f t="shared" si="1"/>
        <v>CS</v>
      </c>
      <c r="CT1" s="134" t="str">
        <f t="shared" si="1"/>
        <v>CT</v>
      </c>
      <c r="CU1" s="134" t="str">
        <f t="shared" si="1"/>
        <v>CU</v>
      </c>
      <c r="CV1" s="134" t="str">
        <f t="shared" si="1"/>
        <v>CV</v>
      </c>
      <c r="CW1" s="134" t="str">
        <f t="shared" si="1"/>
        <v>CW</v>
      </c>
      <c r="CX1" s="134" t="str">
        <f t="shared" si="1"/>
        <v>CX</v>
      </c>
      <c r="CY1" s="134" t="str">
        <f t="shared" si="1"/>
        <v>CY</v>
      </c>
      <c r="CZ1" s="134" t="str">
        <f t="shared" si="1"/>
        <v>CZ</v>
      </c>
      <c r="DA1" s="134" t="str">
        <f t="shared" si="1"/>
        <v>DA</v>
      </c>
      <c r="DB1" s="134" t="str">
        <f t="shared" si="1"/>
        <v>DB</v>
      </c>
      <c r="DC1" s="134" t="str">
        <f t="shared" si="1"/>
        <v>DC</v>
      </c>
      <c r="DD1" s="134" t="str">
        <f t="shared" si="1"/>
        <v>DD</v>
      </c>
      <c r="DE1" s="134" t="str">
        <f t="shared" si="1"/>
        <v>DE</v>
      </c>
      <c r="DF1" s="134" t="str">
        <f t="shared" si="1"/>
        <v>DF</v>
      </c>
      <c r="DG1" s="134" t="str">
        <f t="shared" si="1"/>
        <v>DG</v>
      </c>
      <c r="DH1" s="134" t="str">
        <f t="shared" si="1"/>
        <v>DH</v>
      </c>
      <c r="DI1" s="134" t="str">
        <f t="shared" si="1"/>
        <v>DI</v>
      </c>
      <c r="DJ1" s="134" t="str">
        <f t="shared" si="1"/>
        <v>DJ</v>
      </c>
      <c r="DK1" s="134" t="str">
        <f t="shared" si="1"/>
        <v>DK</v>
      </c>
      <c r="DL1" s="134" t="str">
        <f t="shared" si="1"/>
        <v>DL</v>
      </c>
      <c r="DM1" s="134" t="str">
        <f t="shared" si="1"/>
        <v>DM</v>
      </c>
      <c r="DN1" s="134" t="str">
        <f t="shared" si="1"/>
        <v>DN</v>
      </c>
      <c r="DO1" s="134" t="str">
        <f t="shared" si="1"/>
        <v>DO</v>
      </c>
      <c r="DP1" s="134" t="str">
        <f t="shared" si="1"/>
        <v>DP</v>
      </c>
      <c r="DQ1" s="134" t="str">
        <f t="shared" si="1"/>
        <v>DQ</v>
      </c>
      <c r="DR1" s="134" t="str">
        <f t="shared" si="1"/>
        <v>DR</v>
      </c>
      <c r="DS1" s="135">
        <v>1</v>
      </c>
      <c r="DT1" s="134" t="str">
        <f>SUBSTITUTE(ADDRESS(1,COLUMN(),4),"1","")</f>
        <v>DT</v>
      </c>
      <c r="DU1" s="136" t="str">
        <f>SUBSTITUTE(ADDRESS(1,COLUMN(),4),"1","")</f>
        <v>DU</v>
      </c>
    </row>
    <row r="2" spans="1:125" ht="15.75" thickBot="1">
      <c r="A2" s="1">
        <f t="shared" ref="A2:BU2" ca="1" si="2">CELL("largeur",A2)</f>
        <v>9</v>
      </c>
      <c r="B2" s="1">
        <f t="shared" ca="1" si="2"/>
        <v>25</v>
      </c>
      <c r="C2" s="1">
        <f t="shared" ca="1" si="2"/>
        <v>25</v>
      </c>
      <c r="D2" s="1">
        <f t="shared" ca="1" si="2"/>
        <v>25</v>
      </c>
      <c r="E2" s="1">
        <f t="shared" ca="1" si="2"/>
        <v>25</v>
      </c>
      <c r="F2" s="1">
        <f t="shared" ca="1" si="2"/>
        <v>25</v>
      </c>
      <c r="G2" s="1">
        <f t="shared" ca="1" si="2"/>
        <v>25</v>
      </c>
      <c r="H2" s="1">
        <f t="shared" ca="1" si="2"/>
        <v>11</v>
      </c>
      <c r="I2" s="1">
        <f t="shared" ca="1" si="2"/>
        <v>2</v>
      </c>
      <c r="J2" s="1">
        <f t="shared" ca="1" si="2"/>
        <v>11</v>
      </c>
      <c r="K2" s="1">
        <f t="shared" ca="1" si="2"/>
        <v>11</v>
      </c>
      <c r="L2" s="1">
        <f t="shared" ca="1" si="2"/>
        <v>11</v>
      </c>
      <c r="M2" s="1">
        <f t="shared" ca="1" si="2"/>
        <v>11</v>
      </c>
      <c r="N2" s="1">
        <f t="shared" ca="1" si="2"/>
        <v>11</v>
      </c>
      <c r="O2" s="1">
        <f t="shared" ca="1" si="2"/>
        <v>11</v>
      </c>
      <c r="P2" s="1">
        <f t="shared" ca="1" si="2"/>
        <v>11</v>
      </c>
      <c r="Q2" s="1">
        <f t="shared" ca="1" si="2"/>
        <v>7</v>
      </c>
      <c r="R2" s="1">
        <f t="shared" ca="1" si="2"/>
        <v>19</v>
      </c>
      <c r="S2" s="1">
        <f t="shared" ca="1" si="2"/>
        <v>18</v>
      </c>
      <c r="T2" s="1">
        <f t="shared" ca="1" si="2"/>
        <v>25</v>
      </c>
      <c r="U2" s="1">
        <f t="shared" ca="1" si="2"/>
        <v>16</v>
      </c>
      <c r="V2" s="1">
        <f t="shared" ca="1" si="2"/>
        <v>6</v>
      </c>
      <c r="W2" s="1">
        <f t="shared" ca="1" si="2"/>
        <v>19</v>
      </c>
      <c r="X2" s="1">
        <f t="shared" ca="1" si="2"/>
        <v>18</v>
      </c>
      <c r="Y2" s="1">
        <f t="shared" ca="1" si="2"/>
        <v>25</v>
      </c>
      <c r="Z2" s="1">
        <f t="shared" ca="1" si="2"/>
        <v>16</v>
      </c>
      <c r="AA2" s="1">
        <f t="shared" ca="1" si="2"/>
        <v>11</v>
      </c>
      <c r="AB2" s="1">
        <f t="shared" ca="1" si="2"/>
        <v>17</v>
      </c>
      <c r="AC2" s="1">
        <f t="shared" ca="1" si="2"/>
        <v>11</v>
      </c>
      <c r="AD2" s="1">
        <f t="shared" ca="1" si="2"/>
        <v>11</v>
      </c>
      <c r="AE2" s="1">
        <f t="shared" ca="1" si="2"/>
        <v>19</v>
      </c>
      <c r="AF2" s="1">
        <f t="shared" ca="1" si="2"/>
        <v>23</v>
      </c>
      <c r="AG2" s="1">
        <f t="shared" ca="1" si="2"/>
        <v>25</v>
      </c>
      <c r="AH2" s="1">
        <f t="shared" ca="1" si="2"/>
        <v>16</v>
      </c>
      <c r="AI2" s="1">
        <f t="shared" ca="1" si="2"/>
        <v>11</v>
      </c>
      <c r="AJ2" s="1">
        <f t="shared" ca="1" si="2"/>
        <v>11</v>
      </c>
      <c r="AK2" s="1">
        <f t="shared" ca="1" si="2"/>
        <v>11</v>
      </c>
      <c r="AL2" s="1"/>
      <c r="AM2" s="1">
        <f t="shared" ca="1" si="2"/>
        <v>28</v>
      </c>
      <c r="AN2" s="1">
        <f t="shared" ca="1" si="2"/>
        <v>19</v>
      </c>
      <c r="AO2" s="1">
        <f t="shared" ca="1" si="2"/>
        <v>12</v>
      </c>
      <c r="AP2" s="1">
        <f t="shared" ca="1" si="2"/>
        <v>23</v>
      </c>
      <c r="AQ2" s="1">
        <f t="shared" ca="1" si="2"/>
        <v>11</v>
      </c>
      <c r="AR2" s="1">
        <f t="shared" ca="1" si="2"/>
        <v>1</v>
      </c>
      <c r="AS2" s="1">
        <f t="shared" ca="1" si="2"/>
        <v>11</v>
      </c>
      <c r="AT2" s="1">
        <f t="shared" ca="1" si="2"/>
        <v>12</v>
      </c>
      <c r="AU2" s="1">
        <f t="shared" ca="1" si="2"/>
        <v>1</v>
      </c>
      <c r="AV2" s="1">
        <f t="shared" ca="1" si="2"/>
        <v>11</v>
      </c>
      <c r="AW2" s="1">
        <f t="shared" ca="1" si="2"/>
        <v>12</v>
      </c>
      <c r="AX2" s="1">
        <f t="shared" ca="1" si="2"/>
        <v>1</v>
      </c>
      <c r="AY2" s="1">
        <f t="shared" ca="1" si="2"/>
        <v>11</v>
      </c>
      <c r="AZ2" s="1">
        <f t="shared" ca="1" si="2"/>
        <v>12</v>
      </c>
      <c r="BA2" s="1">
        <f t="shared" ca="1" si="2"/>
        <v>1</v>
      </c>
      <c r="BB2" s="1">
        <f t="shared" ca="1" si="2"/>
        <v>11</v>
      </c>
      <c r="BC2" s="1">
        <f t="shared" ca="1" si="2"/>
        <v>12</v>
      </c>
      <c r="BD2" s="1">
        <f t="shared" ca="1" si="2"/>
        <v>1</v>
      </c>
      <c r="BE2" s="1">
        <f t="shared" ca="1" si="2"/>
        <v>11</v>
      </c>
      <c r="BF2" s="1">
        <f t="shared" ca="1" si="2"/>
        <v>12</v>
      </c>
      <c r="BG2" s="1">
        <f t="shared" ca="1" si="2"/>
        <v>1</v>
      </c>
      <c r="BH2" s="1">
        <f t="shared" ca="1" si="2"/>
        <v>11</v>
      </c>
      <c r="BI2" s="1">
        <f t="shared" ca="1" si="2"/>
        <v>12</v>
      </c>
      <c r="BJ2" s="1">
        <f t="shared" ca="1" si="2"/>
        <v>1</v>
      </c>
      <c r="BK2" s="1">
        <f t="shared" ca="1" si="2"/>
        <v>11</v>
      </c>
      <c r="BL2" s="1">
        <f t="shared" ca="1" si="2"/>
        <v>12</v>
      </c>
      <c r="BM2" s="1">
        <f t="shared" ca="1" si="2"/>
        <v>1</v>
      </c>
      <c r="BN2" s="1">
        <f t="shared" ca="1" si="2"/>
        <v>11</v>
      </c>
      <c r="BO2" s="1">
        <f t="shared" ca="1" si="2"/>
        <v>12</v>
      </c>
      <c r="BP2" s="1">
        <f t="shared" ca="1" si="2"/>
        <v>1</v>
      </c>
      <c r="BQ2" s="1">
        <f t="shared" ca="1" si="2"/>
        <v>11</v>
      </c>
      <c r="BR2" s="1">
        <f t="shared" ca="1" si="2"/>
        <v>12</v>
      </c>
      <c r="BS2" s="1">
        <f t="shared" ca="1" si="2"/>
        <v>1</v>
      </c>
      <c r="BT2" s="1">
        <f t="shared" ca="1" si="2"/>
        <v>11</v>
      </c>
      <c r="BU2" s="1">
        <f t="shared" ca="1" si="2"/>
        <v>12</v>
      </c>
      <c r="BV2" s="1">
        <f t="shared" ref="BV2:DR2" ca="1" si="3">CELL("largeur",BV2)</f>
        <v>1</v>
      </c>
      <c r="BW2" s="1">
        <f t="shared" ca="1" si="3"/>
        <v>11</v>
      </c>
      <c r="BX2" s="1">
        <f t="shared" ca="1" si="3"/>
        <v>12</v>
      </c>
      <c r="BY2" s="1">
        <f t="shared" ca="1" si="3"/>
        <v>1</v>
      </c>
      <c r="BZ2" s="1">
        <f t="shared" ca="1" si="3"/>
        <v>11</v>
      </c>
      <c r="CA2" s="1">
        <f t="shared" ca="1" si="3"/>
        <v>12</v>
      </c>
      <c r="CB2" s="1">
        <f t="shared" ca="1" si="3"/>
        <v>1</v>
      </c>
      <c r="CC2" s="1">
        <f t="shared" ca="1" si="3"/>
        <v>11</v>
      </c>
      <c r="CD2" s="1">
        <f t="shared" ca="1" si="3"/>
        <v>12</v>
      </c>
      <c r="CE2" s="1">
        <f t="shared" ca="1" si="3"/>
        <v>1</v>
      </c>
      <c r="CF2" s="1">
        <f t="shared" ca="1" si="3"/>
        <v>11</v>
      </c>
      <c r="CG2" s="1">
        <f t="shared" ca="1" si="3"/>
        <v>12</v>
      </c>
      <c r="CH2" s="1">
        <f t="shared" ca="1" si="3"/>
        <v>1</v>
      </c>
      <c r="CI2" s="1">
        <f t="shared" ca="1" si="3"/>
        <v>11</v>
      </c>
      <c r="CJ2" s="1">
        <f t="shared" ca="1" si="3"/>
        <v>12</v>
      </c>
      <c r="CK2" s="1">
        <f t="shared" ca="1" si="3"/>
        <v>1</v>
      </c>
      <c r="CL2" s="1">
        <f t="shared" ca="1" si="3"/>
        <v>11</v>
      </c>
      <c r="CM2" s="1">
        <f t="shared" ca="1" si="3"/>
        <v>12</v>
      </c>
      <c r="CN2" s="1">
        <f t="shared" ca="1" si="3"/>
        <v>1</v>
      </c>
      <c r="CO2" s="1">
        <f t="shared" ca="1" si="3"/>
        <v>11</v>
      </c>
      <c r="CP2" s="1">
        <f t="shared" ca="1" si="3"/>
        <v>12</v>
      </c>
      <c r="CQ2" s="1">
        <f t="shared" ca="1" si="3"/>
        <v>1</v>
      </c>
      <c r="CR2" s="1">
        <f t="shared" ca="1" si="3"/>
        <v>11</v>
      </c>
      <c r="CS2" s="1">
        <f t="shared" ca="1" si="3"/>
        <v>12</v>
      </c>
      <c r="CT2" s="1">
        <f t="shared" ca="1" si="3"/>
        <v>1</v>
      </c>
      <c r="CU2" s="1">
        <f t="shared" ca="1" si="3"/>
        <v>11</v>
      </c>
      <c r="CV2" s="1">
        <f t="shared" ca="1" si="3"/>
        <v>12</v>
      </c>
      <c r="CW2" s="1">
        <f t="shared" ca="1" si="3"/>
        <v>4</v>
      </c>
      <c r="CX2" s="1">
        <f t="shared" ca="1" si="3"/>
        <v>11</v>
      </c>
      <c r="CY2" s="1">
        <f t="shared" ca="1" si="3"/>
        <v>12</v>
      </c>
      <c r="CZ2" s="1">
        <f t="shared" ca="1" si="3"/>
        <v>1</v>
      </c>
      <c r="DA2" s="1">
        <f t="shared" ca="1" si="3"/>
        <v>12</v>
      </c>
      <c r="DB2" s="1">
        <f t="shared" ca="1" si="3"/>
        <v>12</v>
      </c>
      <c r="DC2" s="1">
        <f t="shared" ca="1" si="3"/>
        <v>4</v>
      </c>
      <c r="DD2" s="1">
        <f t="shared" ca="1" si="3"/>
        <v>11</v>
      </c>
      <c r="DE2" s="1">
        <f t="shared" ca="1" si="3"/>
        <v>11</v>
      </c>
      <c r="DF2" s="1">
        <f t="shared" ca="1" si="3"/>
        <v>11</v>
      </c>
      <c r="DG2" s="1">
        <f t="shared" ca="1" si="3"/>
        <v>11</v>
      </c>
      <c r="DH2" s="1">
        <f t="shared" ca="1" si="3"/>
        <v>11</v>
      </c>
      <c r="DI2" s="1">
        <f t="shared" ca="1" si="3"/>
        <v>11</v>
      </c>
      <c r="DJ2" s="1">
        <f t="shared" ca="1" si="3"/>
        <v>11</v>
      </c>
      <c r="DK2" s="1">
        <f t="shared" ca="1" si="3"/>
        <v>11</v>
      </c>
      <c r="DL2" s="1">
        <f t="shared" ca="1" si="3"/>
        <v>11</v>
      </c>
      <c r="DM2" s="1">
        <f t="shared" ca="1" si="3"/>
        <v>11</v>
      </c>
      <c r="DN2" s="1">
        <f t="shared" ca="1" si="3"/>
        <v>11</v>
      </c>
      <c r="DO2" s="1">
        <f t="shared" ca="1" si="3"/>
        <v>11</v>
      </c>
      <c r="DP2" s="1">
        <f t="shared" ca="1" si="3"/>
        <v>11</v>
      </c>
      <c r="DQ2" s="1">
        <f t="shared" ca="1" si="3"/>
        <v>11</v>
      </c>
      <c r="DR2" s="1">
        <f t="shared" ca="1" si="3"/>
        <v>11</v>
      </c>
      <c r="DS2" s="135">
        <v>1</v>
      </c>
      <c r="DT2" s="142"/>
      <c r="DU2" s="142" t="s">
        <v>1166</v>
      </c>
    </row>
    <row r="3" spans="1:125" ht="25.5" customHeight="1">
      <c r="B3" s="3798" t="s">
        <v>4952</v>
      </c>
      <c r="C3" s="3799"/>
      <c r="D3" s="3799"/>
      <c r="E3" s="3799"/>
      <c r="F3" s="3799"/>
      <c r="G3" s="3800"/>
      <c r="I3" s="137"/>
      <c r="J3" s="3823" t="s">
        <v>4951</v>
      </c>
      <c r="K3" s="3823"/>
      <c r="L3" s="3823"/>
      <c r="M3" s="3823"/>
      <c r="DM3" s="11" t="s">
        <v>126</v>
      </c>
      <c r="DN3" s="141"/>
      <c r="DO3" s="141"/>
      <c r="DP3" s="141"/>
      <c r="DQ3" s="141"/>
      <c r="DR3" s="141"/>
      <c r="DS3" s="135">
        <v>1</v>
      </c>
      <c r="DT3" s="156">
        <f ca="1">COUNTA(A1:DS232) + COUNTBLANK(A1:DS232)</f>
        <v>28553</v>
      </c>
      <c r="DU3" s="145" t="str">
        <f>"cellules entre"&amp;" " &amp;A1&amp;" et  "&amp;DS235</f>
        <v>cellules entre A1 et  DS235</v>
      </c>
    </row>
    <row r="4" spans="1:125" ht="18" customHeight="1">
      <c r="B4" s="3801"/>
      <c r="C4" s="3802"/>
      <c r="D4" s="3802"/>
      <c r="E4" s="3802"/>
      <c r="F4" s="3802"/>
      <c r="G4" s="3803"/>
      <c r="I4" s="137"/>
      <c r="J4" s="3823"/>
      <c r="K4" s="3823"/>
      <c r="L4" s="3823"/>
      <c r="M4" s="3823"/>
      <c r="S4" s="627" t="s">
        <v>4117</v>
      </c>
      <c r="DM4" s="144" t="s">
        <v>127</v>
      </c>
      <c r="DN4" s="3804" t="s">
        <v>128</v>
      </c>
      <c r="DO4" s="3804"/>
      <c r="DP4" s="3804"/>
      <c r="DQ4" s="141"/>
      <c r="DR4" s="141"/>
      <c r="DS4" s="135">
        <v>1</v>
      </c>
      <c r="DT4" s="156">
        <f ca="1">COUNTA(A1:DS232)</f>
        <v>3005</v>
      </c>
      <c r="DU4" s="145" t="s">
        <v>1161</v>
      </c>
    </row>
    <row r="5" spans="1:125" ht="24" customHeight="1">
      <c r="B5" s="146"/>
      <c r="C5" s="147"/>
      <c r="D5" s="147"/>
      <c r="E5" s="147"/>
      <c r="F5" s="147"/>
      <c r="G5" s="148"/>
      <c r="I5" s="137"/>
      <c r="J5" s="3824" t="s">
        <v>4353</v>
      </c>
      <c r="K5" s="3824"/>
      <c r="L5" s="3824"/>
      <c r="M5" s="3824"/>
      <c r="DM5" s="11" t="s">
        <v>129</v>
      </c>
      <c r="DN5" s="141"/>
      <c r="DO5" s="141"/>
      <c r="DP5" s="141"/>
      <c r="DQ5" s="141"/>
      <c r="DR5" s="141"/>
      <c r="DS5" s="135">
        <v>1</v>
      </c>
      <c r="DT5" s="156">
        <f ca="1">COUNTBLANK(A1:DS232)</f>
        <v>25548</v>
      </c>
      <c r="DU5" s="145" t="s">
        <v>134</v>
      </c>
    </row>
    <row r="6" spans="1:125" ht="21.75" customHeight="1" thickBot="1">
      <c r="B6" s="146"/>
      <c r="C6" s="147" t="s">
        <v>1090</v>
      </c>
      <c r="D6" s="147"/>
      <c r="E6" s="147"/>
      <c r="F6" s="147"/>
      <c r="G6" s="148"/>
      <c r="I6" s="137"/>
      <c r="J6" s="3824"/>
      <c r="K6" s="3824"/>
      <c r="L6" s="3824"/>
      <c r="M6" s="3824"/>
      <c r="AS6" s="3805" t="s">
        <v>130</v>
      </c>
      <c r="AT6" s="3805"/>
      <c r="AV6" s="3805" t="s">
        <v>131</v>
      </c>
      <c r="AW6" s="3805"/>
      <c r="AY6" s="150" t="s">
        <v>132</v>
      </c>
      <c r="AZ6" s="150"/>
      <c r="BB6" s="138"/>
      <c r="BC6" s="138"/>
      <c r="BE6" s="138"/>
      <c r="BF6" s="138"/>
      <c r="BH6" s="138"/>
      <c r="BI6" s="138"/>
      <c r="BK6" s="138"/>
      <c r="DM6" s="144" t="s">
        <v>127</v>
      </c>
      <c r="DN6" s="3804" t="s">
        <v>133</v>
      </c>
      <c r="DO6" s="3804"/>
      <c r="DP6" s="3804"/>
      <c r="DQ6" s="141"/>
      <c r="DR6" s="141"/>
      <c r="DS6" s="135">
        <v>1</v>
      </c>
      <c r="DT6" s="156">
        <f>SUM(DS1:DS230)+2</f>
        <v>232</v>
      </c>
      <c r="DU6" s="145" t="s">
        <v>1162</v>
      </c>
    </row>
    <row r="7" spans="1:125" ht="18.75" customHeight="1" thickBot="1">
      <c r="B7" s="3825" t="s">
        <v>1094</v>
      </c>
      <c r="C7" s="3826"/>
      <c r="D7" s="3826"/>
      <c r="E7" s="3826"/>
      <c r="F7" s="3826"/>
      <c r="G7" s="3827"/>
      <c r="I7" s="137"/>
      <c r="J7" s="137"/>
      <c r="L7" s="618" t="s">
        <v>0</v>
      </c>
      <c r="M7" s="3849" t="s">
        <v>119</v>
      </c>
      <c r="N7" s="684"/>
      <c r="O7" s="685"/>
      <c r="P7" s="685"/>
      <c r="AL7" s="143"/>
      <c r="AS7" s="3805"/>
      <c r="AT7" s="3805"/>
      <c r="AV7" s="3805"/>
      <c r="AW7" s="3805"/>
      <c r="CU7" s="3806" t="s">
        <v>135</v>
      </c>
      <c r="CV7" s="3806"/>
      <c r="CX7" s="3806" t="s">
        <v>135</v>
      </c>
      <c r="CY7" s="3806"/>
      <c r="DM7" s="11" t="s">
        <v>136</v>
      </c>
      <c r="DN7" s="141"/>
      <c r="DO7" s="141"/>
      <c r="DP7" s="141"/>
      <c r="DQ7" s="141"/>
      <c r="DR7" s="141"/>
      <c r="DS7" s="135">
        <v>1</v>
      </c>
      <c r="DT7" s="156">
        <f>SUM(A232:DR232)+1</f>
        <v>107</v>
      </c>
      <c r="DU7" s="145" t="s">
        <v>1163</v>
      </c>
    </row>
    <row r="8" spans="1:125" ht="18.75" customHeight="1">
      <c r="B8" s="146"/>
      <c r="C8" s="147"/>
      <c r="D8" s="147"/>
      <c r="E8" s="147"/>
      <c r="F8" s="147"/>
      <c r="G8" s="148"/>
      <c r="I8" s="137"/>
      <c r="J8" s="137"/>
      <c r="L8" s="9" t="s">
        <v>0</v>
      </c>
      <c r="M8" s="3850"/>
      <c r="N8" s="686"/>
      <c r="O8" s="687"/>
      <c r="P8" s="687"/>
      <c r="R8" s="3837" t="s">
        <v>4484</v>
      </c>
      <c r="S8" s="3838"/>
      <c r="T8" s="3838"/>
      <c r="U8" s="3839"/>
      <c r="W8" s="3837" t="s">
        <v>4485</v>
      </c>
      <c r="X8" s="3838"/>
      <c r="Y8" s="3838"/>
      <c r="Z8" s="3838"/>
      <c r="AA8" s="3838"/>
      <c r="AB8" s="3838"/>
      <c r="AC8" s="3839"/>
      <c r="AD8" s="641"/>
      <c r="AE8" s="3837" t="s">
        <v>4354</v>
      </c>
      <c r="AF8" s="3838"/>
      <c r="AG8" s="3838"/>
      <c r="AH8" s="3838"/>
      <c r="AI8" s="3838"/>
      <c r="AJ8" s="3838"/>
      <c r="AK8" s="3839"/>
      <c r="AL8" s="143"/>
      <c r="AM8" s="3848" t="s">
        <v>140</v>
      </c>
      <c r="AN8" s="3848"/>
      <c r="AO8" s="3848"/>
      <c r="AP8" s="3848"/>
      <c r="AQ8" s="3848"/>
      <c r="AS8" s="157" t="s">
        <v>141</v>
      </c>
      <c r="AT8" s="158"/>
      <c r="AV8" s="157" t="s">
        <v>142</v>
      </c>
      <c r="AW8" s="158"/>
      <c r="AY8" s="157" t="s">
        <v>143</v>
      </c>
      <c r="AZ8" s="158"/>
      <c r="BB8" s="157" t="s">
        <v>142</v>
      </c>
      <c r="BC8" s="158"/>
      <c r="BE8" s="157" t="s">
        <v>143</v>
      </c>
      <c r="BF8" s="158"/>
      <c r="BH8" s="157" t="s">
        <v>142</v>
      </c>
      <c r="BI8" s="158"/>
      <c r="BK8" s="157" t="s">
        <v>143</v>
      </c>
      <c r="BL8" s="158"/>
      <c r="BN8" s="157" t="s">
        <v>142</v>
      </c>
      <c r="BO8" s="158"/>
      <c r="BQ8" s="157" t="s">
        <v>143</v>
      </c>
      <c r="BR8" s="158"/>
      <c r="BT8" s="157" t="s">
        <v>142</v>
      </c>
      <c r="BU8" s="140"/>
      <c r="BW8" s="157" t="s">
        <v>141</v>
      </c>
      <c r="BX8" s="158"/>
      <c r="BZ8" s="157" t="s">
        <v>142</v>
      </c>
      <c r="CA8" s="158"/>
      <c r="CC8" s="157" t="s">
        <v>141</v>
      </c>
      <c r="CD8" s="158"/>
      <c r="CF8" s="157" t="s">
        <v>142</v>
      </c>
      <c r="CG8" s="158"/>
      <c r="CI8" s="157" t="s">
        <v>141</v>
      </c>
      <c r="CJ8" s="158"/>
      <c r="CL8" s="157" t="s">
        <v>142</v>
      </c>
      <c r="CM8" s="158"/>
      <c r="CO8" s="157" t="s">
        <v>141</v>
      </c>
      <c r="CP8" s="158"/>
      <c r="CR8" s="157" t="s">
        <v>142</v>
      </c>
      <c r="CS8" s="158"/>
      <c r="CU8" s="3806"/>
      <c r="CV8" s="3806"/>
      <c r="CX8" s="3806"/>
      <c r="CY8" s="3806"/>
      <c r="DM8" s="144" t="s">
        <v>127</v>
      </c>
      <c r="DN8" s="3804" t="s">
        <v>144</v>
      </c>
      <c r="DO8" s="3804"/>
      <c r="DP8" s="3804"/>
      <c r="DQ8" s="141"/>
      <c r="DR8" s="141"/>
      <c r="DS8" s="135">
        <v>1</v>
      </c>
    </row>
    <row r="9" spans="1:125" ht="18.75" customHeight="1">
      <c r="B9" s="3825" t="s">
        <v>1091</v>
      </c>
      <c r="C9" s="3826"/>
      <c r="D9" s="3826"/>
      <c r="E9" s="3826"/>
      <c r="F9" s="3826"/>
      <c r="G9" s="3827"/>
      <c r="I9" s="137"/>
      <c r="J9" s="137"/>
      <c r="L9" s="1936" t="s">
        <v>138</v>
      </c>
      <c r="M9" s="658"/>
      <c r="N9" s="658"/>
      <c r="O9" s="683"/>
      <c r="P9" s="683"/>
      <c r="R9" s="3840"/>
      <c r="S9" s="3841"/>
      <c r="T9" s="3841"/>
      <c r="U9" s="3842"/>
      <c r="W9" s="3840"/>
      <c r="X9" s="3841"/>
      <c r="Y9" s="3841"/>
      <c r="Z9" s="3841"/>
      <c r="AA9" s="3841"/>
      <c r="AB9" s="3841"/>
      <c r="AC9" s="3842"/>
      <c r="AD9" s="641"/>
      <c r="AE9" s="3840"/>
      <c r="AF9" s="3841"/>
      <c r="AG9" s="3841"/>
      <c r="AH9" s="3841"/>
      <c r="AI9" s="3841"/>
      <c r="AJ9" s="3841"/>
      <c r="AK9" s="3842"/>
      <c r="AL9" s="143"/>
      <c r="AM9" s="3848"/>
      <c r="AN9" s="3848"/>
      <c r="AO9" s="3848"/>
      <c r="AP9" s="3848"/>
      <c r="AQ9" s="3848"/>
      <c r="AS9" s="3807" t="s">
        <v>146</v>
      </c>
      <c r="AT9" s="3808"/>
      <c r="AV9" s="3807" t="s">
        <v>147</v>
      </c>
      <c r="AW9" s="3808"/>
      <c r="AY9" s="3809" t="s">
        <v>148</v>
      </c>
      <c r="AZ9" s="3810"/>
      <c r="BB9" s="3809" t="s">
        <v>149</v>
      </c>
      <c r="BC9" s="3810"/>
      <c r="BE9" s="3811" t="s">
        <v>150</v>
      </c>
      <c r="BF9" s="3812"/>
      <c r="BH9" s="3811" t="s">
        <v>151</v>
      </c>
      <c r="BI9" s="3812"/>
      <c r="BK9" s="3813" t="s">
        <v>152</v>
      </c>
      <c r="BL9" s="3814"/>
      <c r="BN9" s="3813" t="s">
        <v>153</v>
      </c>
      <c r="BO9" s="3814"/>
      <c r="BQ9" s="3815" t="s">
        <v>154</v>
      </c>
      <c r="BR9" s="3816"/>
      <c r="BT9" s="3815" t="s">
        <v>155</v>
      </c>
      <c r="BU9" s="3816"/>
      <c r="BW9" s="3829" t="s">
        <v>156</v>
      </c>
      <c r="BX9" s="3830"/>
      <c r="BZ9" s="3831" t="s">
        <v>157</v>
      </c>
      <c r="CA9" s="3832"/>
      <c r="CC9" s="3833" t="s">
        <v>158</v>
      </c>
      <c r="CD9" s="3834"/>
      <c r="CF9" s="3835" t="s">
        <v>159</v>
      </c>
      <c r="CG9" s="3836"/>
      <c r="CI9" s="3846" t="s">
        <v>160</v>
      </c>
      <c r="CJ9" s="3847"/>
      <c r="CL9" s="3817" t="s">
        <v>161</v>
      </c>
      <c r="CM9" s="3818"/>
      <c r="CO9" s="3819" t="s">
        <v>162</v>
      </c>
      <c r="CP9" s="3820"/>
      <c r="CR9" s="3819" t="s">
        <v>163</v>
      </c>
      <c r="CS9" s="3820"/>
      <c r="CU9" s="3821" t="s">
        <v>164</v>
      </c>
      <c r="CV9" s="3821"/>
      <c r="DA9" s="140">
        <v>1</v>
      </c>
      <c r="DB9" s="140">
        <v>1</v>
      </c>
      <c r="DD9" s="3822" t="s">
        <v>165</v>
      </c>
      <c r="DE9" s="3822"/>
      <c r="DF9" s="3822"/>
      <c r="DG9" s="3822"/>
      <c r="DH9" s="3822"/>
      <c r="DI9" s="3822"/>
      <c r="DJ9" s="3822"/>
      <c r="DK9" s="3822"/>
      <c r="DM9" s="11" t="s">
        <v>166</v>
      </c>
      <c r="DN9" s="11"/>
      <c r="DO9" s="11"/>
      <c r="DP9" s="11"/>
      <c r="DQ9" s="11"/>
      <c r="DR9" s="141"/>
      <c r="DS9" s="135">
        <v>1</v>
      </c>
    </row>
    <row r="10" spans="1:125" ht="18.75" customHeight="1" thickBot="1">
      <c r="B10" s="3825" t="s">
        <v>1092</v>
      </c>
      <c r="C10" s="3826"/>
      <c r="D10" s="3826"/>
      <c r="E10" s="3826"/>
      <c r="F10" s="3826"/>
      <c r="G10" s="3827"/>
      <c r="I10" s="137"/>
      <c r="J10" s="137"/>
      <c r="L10" s="653" t="s">
        <v>145</v>
      </c>
      <c r="M10" s="658"/>
      <c r="N10" s="658"/>
      <c r="O10" s="683"/>
      <c r="P10" s="683"/>
      <c r="R10" s="3840"/>
      <c r="S10" s="3841"/>
      <c r="T10" s="3841"/>
      <c r="U10" s="3842"/>
      <c r="W10" s="3843"/>
      <c r="X10" s="3844"/>
      <c r="Y10" s="3844"/>
      <c r="Z10" s="3844"/>
      <c r="AA10" s="3844"/>
      <c r="AB10" s="3844"/>
      <c r="AC10" s="3845"/>
      <c r="AD10" s="641"/>
      <c r="AE10" s="3843"/>
      <c r="AF10" s="3844"/>
      <c r="AG10" s="3844"/>
      <c r="AH10" s="3844"/>
      <c r="AI10" s="3844"/>
      <c r="AJ10" s="3844"/>
      <c r="AK10" s="3845"/>
      <c r="AL10" s="143"/>
      <c r="AM10" s="3828" t="s">
        <v>168</v>
      </c>
      <c r="AN10" s="3828"/>
      <c r="AO10" s="3828"/>
      <c r="AP10" s="3828"/>
      <c r="AQ10" s="3828"/>
      <c r="AS10" s="3807"/>
      <c r="AT10" s="3808"/>
      <c r="AV10" s="3807"/>
      <c r="AW10" s="3808"/>
      <c r="AY10" s="3809"/>
      <c r="AZ10" s="3810"/>
      <c r="BB10" s="3809"/>
      <c r="BC10" s="3810"/>
      <c r="BE10" s="3811"/>
      <c r="BF10" s="3812"/>
      <c r="BH10" s="3811"/>
      <c r="BI10" s="3812"/>
      <c r="BK10" s="3813"/>
      <c r="BL10" s="3814"/>
      <c r="BN10" s="3813"/>
      <c r="BO10" s="3814"/>
      <c r="BQ10" s="3815"/>
      <c r="BR10" s="3816"/>
      <c r="BT10" s="3815"/>
      <c r="BU10" s="3816"/>
      <c r="BW10" s="3829"/>
      <c r="BX10" s="3830"/>
      <c r="BZ10" s="3831"/>
      <c r="CA10" s="3832"/>
      <c r="CC10" s="3833"/>
      <c r="CD10" s="3834"/>
      <c r="CF10" s="3835"/>
      <c r="CG10" s="3836"/>
      <c r="CI10" s="3846"/>
      <c r="CJ10" s="3847"/>
      <c r="CL10" s="3817"/>
      <c r="CM10" s="3818"/>
      <c r="CO10" s="3819"/>
      <c r="CP10" s="3820"/>
      <c r="CR10" s="3819"/>
      <c r="CS10" s="3820"/>
      <c r="CU10" s="3821"/>
      <c r="CV10" s="3821"/>
      <c r="DA10" s="162" t="s">
        <v>169</v>
      </c>
      <c r="DB10" s="11"/>
      <c r="DD10" s="163"/>
      <c r="DE10" s="163"/>
      <c r="DF10" s="163"/>
      <c r="DG10" s="163"/>
      <c r="DH10" s="163"/>
      <c r="DI10" s="163"/>
      <c r="DJ10" s="164" t="str">
        <f ca="1">"Page "&amp;_xlfn.SHEET()&amp;" sur "&amp;_xlfn.SHEETS()</f>
        <v>Page 1 sur 39</v>
      </c>
      <c r="DK10" s="164"/>
      <c r="DM10" s="144" t="s">
        <v>127</v>
      </c>
      <c r="DN10" s="165" t="s">
        <v>170</v>
      </c>
      <c r="DO10" s="11"/>
      <c r="DP10" s="11"/>
      <c r="DQ10" s="141"/>
      <c r="DR10" s="141"/>
      <c r="DS10" s="135">
        <v>1</v>
      </c>
    </row>
    <row r="11" spans="1:125" ht="18.75" customHeight="1">
      <c r="B11" s="3825" t="s">
        <v>171</v>
      </c>
      <c r="C11" s="3826"/>
      <c r="D11" s="3826"/>
      <c r="E11" s="3826"/>
      <c r="F11" s="3826"/>
      <c r="G11" s="3827"/>
      <c r="I11" s="137"/>
      <c r="J11" s="137"/>
      <c r="L11" s="652" t="s">
        <v>1034</v>
      </c>
      <c r="M11" s="659"/>
      <c r="N11" s="658"/>
      <c r="O11" s="683"/>
      <c r="P11" s="683"/>
      <c r="R11" s="159" t="s">
        <v>167</v>
      </c>
      <c r="S11" s="160"/>
      <c r="T11" s="141"/>
      <c r="U11" s="161"/>
      <c r="W11" s="3645" t="s">
        <v>4355</v>
      </c>
      <c r="X11" s="2511"/>
      <c r="Y11" s="2512"/>
      <c r="Z11" s="2512"/>
      <c r="AA11" s="2513"/>
      <c r="AB11" s="2513"/>
      <c r="AC11" s="2514"/>
      <c r="AD11" s="641"/>
      <c r="AE11" s="3644" t="s">
        <v>4402</v>
      </c>
      <c r="AF11" s="2687"/>
      <c r="AG11" s="2687"/>
      <c r="AH11" s="2687"/>
      <c r="AI11" s="132"/>
      <c r="AJ11" s="712"/>
      <c r="AK11" s="1314"/>
      <c r="AL11" s="143"/>
      <c r="AM11" s="3866" t="s">
        <v>173</v>
      </c>
      <c r="AN11" s="3867"/>
      <c r="AO11" s="3868" t="s">
        <v>174</v>
      </c>
      <c r="AP11" s="3866" t="s">
        <v>175</v>
      </c>
      <c r="AQ11" s="3869"/>
      <c r="DA11" s="3854" t="s">
        <v>176</v>
      </c>
      <c r="DB11" s="3854"/>
      <c r="DD11" s="168">
        <v>1</v>
      </c>
      <c r="DE11" s="169">
        <v>2</v>
      </c>
      <c r="DF11" s="170">
        <v>3</v>
      </c>
      <c r="DG11" s="171">
        <v>4</v>
      </c>
      <c r="DH11" s="172">
        <v>5</v>
      </c>
      <c r="DI11" s="173">
        <v>6</v>
      </c>
      <c r="DJ11" s="174">
        <v>7</v>
      </c>
      <c r="DK11" s="175">
        <v>8</v>
      </c>
      <c r="DM11" s="11" t="s">
        <v>177</v>
      </c>
      <c r="DN11" s="11"/>
      <c r="DO11" s="11"/>
      <c r="DP11" s="11"/>
      <c r="DQ11" s="141"/>
      <c r="DR11" s="141"/>
      <c r="DS11" s="135">
        <v>1</v>
      </c>
    </row>
    <row r="12" spans="1:125" ht="18.75" customHeight="1">
      <c r="B12" s="3825"/>
      <c r="C12" s="3826"/>
      <c r="D12" s="3826"/>
      <c r="E12" s="3826"/>
      <c r="F12" s="3826"/>
      <c r="G12" s="3827"/>
      <c r="I12" s="137"/>
      <c r="J12" s="137"/>
      <c r="L12" s="657" t="s">
        <v>1033</v>
      </c>
      <c r="M12" s="660"/>
      <c r="N12" s="658"/>
      <c r="O12" s="683"/>
      <c r="P12" s="683"/>
      <c r="R12" s="166"/>
      <c r="S12" s="11"/>
      <c r="T12" s="11"/>
      <c r="U12" s="167"/>
      <c r="W12" s="2515" t="s">
        <v>4356</v>
      </c>
      <c r="X12" s="11"/>
      <c r="Y12" s="11"/>
      <c r="Z12" s="11"/>
      <c r="AA12" s="132"/>
      <c r="AB12" s="132"/>
      <c r="AC12" s="704"/>
      <c r="AD12" s="641"/>
      <c r="AE12" s="2689" t="s">
        <v>4488</v>
      </c>
      <c r="AF12" s="2687"/>
      <c r="AG12" s="2687"/>
      <c r="AH12" s="2687"/>
      <c r="AI12" s="132"/>
      <c r="AJ12" s="712"/>
      <c r="AK12" s="1314"/>
      <c r="AL12" s="143"/>
      <c r="AM12" s="176" t="s">
        <v>180</v>
      </c>
      <c r="AN12" s="177" t="s">
        <v>181</v>
      </c>
      <c r="AO12" s="3868"/>
      <c r="AP12" s="178" t="s">
        <v>182</v>
      </c>
      <c r="AQ12" s="179" t="s">
        <v>181</v>
      </c>
      <c r="AS12" s="3855" t="s">
        <v>183</v>
      </c>
      <c r="AT12" s="3856"/>
      <c r="AV12" s="3855" t="s">
        <v>184</v>
      </c>
      <c r="AW12" s="3856"/>
      <c r="AY12" s="3809" t="s">
        <v>185</v>
      </c>
      <c r="AZ12" s="3810"/>
      <c r="BB12" s="3809" t="s">
        <v>186</v>
      </c>
      <c r="BC12" s="3810"/>
      <c r="BE12" s="3811" t="s">
        <v>187</v>
      </c>
      <c r="BF12" s="3812"/>
      <c r="BH12" s="3811" t="s">
        <v>188</v>
      </c>
      <c r="BI12" s="3812"/>
      <c r="BK12" s="3813" t="s">
        <v>189</v>
      </c>
      <c r="BL12" s="3814"/>
      <c r="BN12" s="3813" t="s">
        <v>190</v>
      </c>
      <c r="BO12" s="3814"/>
      <c r="BQ12" s="3815" t="s">
        <v>191</v>
      </c>
      <c r="BR12" s="3816"/>
      <c r="BT12" s="3815" t="s">
        <v>192</v>
      </c>
      <c r="BU12" s="3816"/>
      <c r="BW12" s="3829" t="s">
        <v>193</v>
      </c>
      <c r="BX12" s="3830"/>
      <c r="BZ12" s="3831" t="s">
        <v>194</v>
      </c>
      <c r="CA12" s="3832"/>
      <c r="CC12" s="3833" t="s">
        <v>195</v>
      </c>
      <c r="CD12" s="3834"/>
      <c r="CF12" s="3835" t="s">
        <v>196</v>
      </c>
      <c r="CG12" s="3836"/>
      <c r="CI12" s="3846" t="s">
        <v>195</v>
      </c>
      <c r="CJ12" s="3847"/>
      <c r="CL12" s="3817" t="s">
        <v>196</v>
      </c>
      <c r="CM12" s="3818"/>
      <c r="CO12" s="3819" t="s">
        <v>197</v>
      </c>
      <c r="CP12" s="3820"/>
      <c r="CR12" s="3819" t="s">
        <v>198</v>
      </c>
      <c r="CS12" s="3820"/>
      <c r="CU12" s="3833" t="s">
        <v>199</v>
      </c>
      <c r="CV12" s="3833"/>
      <c r="CX12" s="3846" t="s">
        <v>200</v>
      </c>
      <c r="CY12" s="3846"/>
      <c r="DA12" s="3857" t="s">
        <v>201</v>
      </c>
      <c r="DB12" s="3858"/>
      <c r="DD12" s="180">
        <v>9</v>
      </c>
      <c r="DE12" s="181">
        <v>10</v>
      </c>
      <c r="DF12" s="182">
        <v>11</v>
      </c>
      <c r="DG12" s="183">
        <v>12</v>
      </c>
      <c r="DH12" s="184">
        <v>13</v>
      </c>
      <c r="DI12" s="185">
        <v>14</v>
      </c>
      <c r="DJ12" s="186">
        <v>15</v>
      </c>
      <c r="DK12" s="187">
        <v>16</v>
      </c>
      <c r="DM12" s="144" t="s">
        <v>127</v>
      </c>
      <c r="DN12" s="165" t="s">
        <v>202</v>
      </c>
      <c r="DO12" s="11"/>
      <c r="DP12" s="11"/>
      <c r="DQ12" s="141"/>
      <c r="DR12" s="141"/>
      <c r="DS12" s="135">
        <v>1</v>
      </c>
    </row>
    <row r="13" spans="1:125" ht="18.75" customHeight="1">
      <c r="B13" s="3851" t="s">
        <v>1093</v>
      </c>
      <c r="C13" s="3852"/>
      <c r="D13" s="3852"/>
      <c r="E13" s="3852"/>
      <c r="F13" s="3852"/>
      <c r="G13" s="3853"/>
      <c r="I13" s="137"/>
      <c r="J13" s="137"/>
      <c r="L13" s="652" t="s">
        <v>172</v>
      </c>
      <c r="M13" s="658"/>
      <c r="N13" s="658"/>
      <c r="O13" s="683"/>
      <c r="P13" s="683"/>
      <c r="R13" s="159" t="s">
        <v>179</v>
      </c>
      <c r="S13" s="160"/>
      <c r="T13" s="141"/>
      <c r="U13" s="161"/>
      <c r="W13" s="3985" t="s">
        <v>4357</v>
      </c>
      <c r="X13" s="3986"/>
      <c r="Y13" s="3986"/>
      <c r="Z13" s="3986"/>
      <c r="AA13" s="132"/>
      <c r="AB13" s="132"/>
      <c r="AC13" s="704"/>
      <c r="AD13" s="641"/>
      <c r="AE13" s="2516"/>
      <c r="AF13" s="712"/>
      <c r="AG13" s="712"/>
      <c r="AH13" s="712"/>
      <c r="AI13" s="132"/>
      <c r="AJ13" s="712"/>
      <c r="AK13" s="1314"/>
      <c r="AL13" s="143"/>
      <c r="AM13" s="176" t="s">
        <v>205</v>
      </c>
      <c r="AN13" s="177" t="s">
        <v>181</v>
      </c>
      <c r="AO13" s="3868"/>
      <c r="AP13" s="178" t="s">
        <v>206</v>
      </c>
      <c r="AQ13" s="179" t="s">
        <v>181</v>
      </c>
      <c r="AS13" s="3855"/>
      <c r="AT13" s="3856"/>
      <c r="AV13" s="3855"/>
      <c r="AW13" s="3856"/>
      <c r="AY13" s="3809"/>
      <c r="AZ13" s="3810"/>
      <c r="BB13" s="3809"/>
      <c r="BC13" s="3810"/>
      <c r="BE13" s="3811"/>
      <c r="BF13" s="3812"/>
      <c r="BH13" s="3811"/>
      <c r="BI13" s="3812"/>
      <c r="BK13" s="3813"/>
      <c r="BL13" s="3814"/>
      <c r="BN13" s="3813"/>
      <c r="BO13" s="3814"/>
      <c r="BQ13" s="3815"/>
      <c r="BR13" s="3816"/>
      <c r="BT13" s="3815"/>
      <c r="BU13" s="3816"/>
      <c r="BW13" s="3829"/>
      <c r="BX13" s="3830"/>
      <c r="BZ13" s="3831"/>
      <c r="CA13" s="3832"/>
      <c r="CC13" s="3833"/>
      <c r="CD13" s="3834"/>
      <c r="CF13" s="3835"/>
      <c r="CG13" s="3836"/>
      <c r="CI13" s="3846"/>
      <c r="CJ13" s="3847"/>
      <c r="CL13" s="3817"/>
      <c r="CM13" s="3818"/>
      <c r="CO13" s="3819"/>
      <c r="CP13" s="3820"/>
      <c r="CR13" s="3819"/>
      <c r="CS13" s="3820"/>
      <c r="CU13" s="3833"/>
      <c r="CV13" s="3833"/>
      <c r="CX13" s="3846"/>
      <c r="CY13" s="3846"/>
      <c r="DA13" s="3859"/>
      <c r="DB13" s="3860"/>
      <c r="DD13" s="188">
        <v>17</v>
      </c>
      <c r="DE13" s="189">
        <v>18</v>
      </c>
      <c r="DF13" s="190">
        <v>19</v>
      </c>
      <c r="DG13" s="191">
        <v>20</v>
      </c>
      <c r="DH13" s="192">
        <v>21</v>
      </c>
      <c r="DI13" s="193">
        <v>22</v>
      </c>
      <c r="DJ13" s="194">
        <v>23</v>
      </c>
      <c r="DK13" s="195">
        <v>24</v>
      </c>
      <c r="DM13" s="11" t="s">
        <v>207</v>
      </c>
      <c r="DN13" s="11"/>
      <c r="DO13" s="11"/>
      <c r="DP13" s="11"/>
      <c r="DQ13" s="141"/>
      <c r="DR13" s="141"/>
      <c r="DS13" s="135">
        <v>1</v>
      </c>
    </row>
    <row r="14" spans="1:125" ht="18.75" customHeight="1">
      <c r="B14" s="742"/>
      <c r="C14" s="743"/>
      <c r="D14" s="743"/>
      <c r="E14" s="743"/>
      <c r="F14" s="743"/>
      <c r="G14" s="744"/>
      <c r="I14" s="137"/>
      <c r="J14" s="137"/>
      <c r="L14" s="652" t="s">
        <v>178</v>
      </c>
      <c r="M14" s="658"/>
      <c r="N14" s="658"/>
      <c r="O14" s="683"/>
      <c r="P14" s="683"/>
      <c r="R14" s="166"/>
      <c r="S14" s="11"/>
      <c r="T14" s="11"/>
      <c r="U14" s="167"/>
      <c r="W14" s="3987"/>
      <c r="X14" s="3988"/>
      <c r="Y14" s="3988"/>
      <c r="Z14" s="3988"/>
      <c r="AA14" s="608"/>
      <c r="AB14" s="608"/>
      <c r="AC14" s="2517"/>
      <c r="AD14" s="641"/>
      <c r="AE14" s="2516"/>
      <c r="AF14" s="2518" t="s">
        <v>4847</v>
      </c>
      <c r="AG14" s="2519" t="s">
        <v>4846</v>
      </c>
      <c r="AH14" s="3872" t="s">
        <v>1061</v>
      </c>
      <c r="AI14" s="132"/>
      <c r="AJ14" s="712"/>
      <c r="AK14" s="1314"/>
      <c r="AL14" s="143"/>
      <c r="AM14" s="176" t="s">
        <v>210</v>
      </c>
      <c r="AN14" s="177" t="s">
        <v>211</v>
      </c>
      <c r="AO14" s="3868"/>
      <c r="AP14" s="178" t="s">
        <v>212</v>
      </c>
      <c r="AQ14" s="179" t="s">
        <v>211</v>
      </c>
      <c r="DA14" s="3861"/>
      <c r="DB14" s="3862"/>
      <c r="DD14" s="198">
        <v>25</v>
      </c>
      <c r="DE14" s="199">
        <v>26</v>
      </c>
      <c r="DF14" s="200">
        <v>27</v>
      </c>
      <c r="DG14" s="201">
        <v>28</v>
      </c>
      <c r="DH14" s="202">
        <v>29</v>
      </c>
      <c r="DI14" s="203">
        <v>30</v>
      </c>
      <c r="DJ14" s="204">
        <v>31</v>
      </c>
      <c r="DK14" s="205">
        <v>32</v>
      </c>
      <c r="DM14" s="144" t="s">
        <v>127</v>
      </c>
      <c r="DN14" s="165" t="s">
        <v>213</v>
      </c>
      <c r="DO14" s="11"/>
      <c r="DP14" s="11"/>
      <c r="DQ14" s="141"/>
      <c r="DR14" s="141"/>
      <c r="DS14" s="135">
        <v>1</v>
      </c>
    </row>
    <row r="15" spans="1:125" s="100" customFormat="1" ht="18.75" customHeight="1" thickBot="1">
      <c r="A15" s="137"/>
      <c r="B15" s="3851" t="s">
        <v>203</v>
      </c>
      <c r="C15" s="3852"/>
      <c r="D15" s="3852"/>
      <c r="E15" s="3852"/>
      <c r="F15" s="3852"/>
      <c r="G15" s="3853"/>
      <c r="H15" s="137"/>
      <c r="I15" s="137"/>
      <c r="J15" s="137"/>
      <c r="K15" s="137"/>
      <c r="L15" s="652" t="s">
        <v>204</v>
      </c>
      <c r="M15" s="658"/>
      <c r="N15" s="658"/>
      <c r="O15" s="683"/>
      <c r="P15" s="683"/>
      <c r="Q15" s="137"/>
      <c r="R15" s="197" t="s">
        <v>209</v>
      </c>
      <c r="S15" s="160"/>
      <c r="T15" s="141"/>
      <c r="U15" s="161"/>
      <c r="V15" s="137"/>
      <c r="W15" s="2214"/>
      <c r="X15" s="2520" t="s">
        <v>4358</v>
      </c>
      <c r="Y15" s="712"/>
      <c r="Z15" s="712"/>
      <c r="AA15" s="132"/>
      <c r="AB15" s="712"/>
      <c r="AC15" s="1314"/>
      <c r="AD15" s="641"/>
      <c r="AE15" s="2516"/>
      <c r="AF15" s="712"/>
      <c r="AG15" s="3563" t="s">
        <v>4846</v>
      </c>
      <c r="AH15" s="3872"/>
      <c r="AI15" s="132"/>
      <c r="AJ15" s="712"/>
      <c r="AK15" s="1314"/>
      <c r="AL15" s="143"/>
      <c r="AM15" s="206" t="s">
        <v>215</v>
      </c>
      <c r="AN15" s="207"/>
      <c r="AO15" s="3868"/>
      <c r="AP15" s="208" t="s">
        <v>216</v>
      </c>
      <c r="AQ15" s="209"/>
      <c r="AR15" s="137"/>
      <c r="AS15" s="3864" t="s">
        <v>217</v>
      </c>
      <c r="AT15" s="3865"/>
      <c r="AU15" s="137"/>
      <c r="AV15" s="3864" t="s">
        <v>218</v>
      </c>
      <c r="AW15" s="3865"/>
      <c r="AX15" s="137"/>
      <c r="AY15" s="3809" t="s">
        <v>219</v>
      </c>
      <c r="AZ15" s="3810"/>
      <c r="BA15" s="137"/>
      <c r="BB15" s="3809" t="s">
        <v>220</v>
      </c>
      <c r="BC15" s="3810"/>
      <c r="BD15" s="137"/>
      <c r="BE15" s="3811" t="s">
        <v>221</v>
      </c>
      <c r="BF15" s="3812"/>
      <c r="BG15" s="137"/>
      <c r="BH15" s="3811" t="s">
        <v>222</v>
      </c>
      <c r="BI15" s="3812"/>
      <c r="BJ15" s="137"/>
      <c r="BK15" s="3813" t="s">
        <v>223</v>
      </c>
      <c r="BL15" s="3814"/>
      <c r="BM15" s="137"/>
      <c r="BN15" s="3813" t="s">
        <v>224</v>
      </c>
      <c r="BO15" s="3814"/>
      <c r="BP15" s="137"/>
      <c r="BQ15" s="3815" t="s">
        <v>225</v>
      </c>
      <c r="BR15" s="3816"/>
      <c r="BS15" s="137"/>
      <c r="BT15" s="3815" t="s">
        <v>226</v>
      </c>
      <c r="BU15" s="3816"/>
      <c r="BV15" s="137"/>
      <c r="BW15" s="3829" t="s">
        <v>227</v>
      </c>
      <c r="BX15" s="3830"/>
      <c r="BY15" s="137"/>
      <c r="BZ15" s="3831" t="s">
        <v>228</v>
      </c>
      <c r="CA15" s="3832"/>
      <c r="CB15" s="137"/>
      <c r="CC15" s="3833" t="s">
        <v>229</v>
      </c>
      <c r="CD15" s="3834"/>
      <c r="CE15" s="137"/>
      <c r="CF15" s="3835" t="s">
        <v>230</v>
      </c>
      <c r="CG15" s="3836"/>
      <c r="CH15" s="137"/>
      <c r="CI15" s="3846" t="s">
        <v>231</v>
      </c>
      <c r="CJ15" s="3847"/>
      <c r="CK15" s="137"/>
      <c r="CL15" s="3817" t="s">
        <v>232</v>
      </c>
      <c r="CM15" s="3818"/>
      <c r="CN15" s="137"/>
      <c r="CO15" s="3819" t="s">
        <v>233</v>
      </c>
      <c r="CP15" s="3820"/>
      <c r="CQ15" s="137"/>
      <c r="CR15" s="3819" t="s">
        <v>234</v>
      </c>
      <c r="CS15" s="3820"/>
      <c r="CT15" s="137"/>
      <c r="CU15" s="3819" t="s">
        <v>235</v>
      </c>
      <c r="CV15" s="3819"/>
      <c r="CW15" s="137"/>
      <c r="CX15" s="3855" t="s">
        <v>236</v>
      </c>
      <c r="CY15" s="3855"/>
      <c r="CZ15" s="137"/>
      <c r="DA15" s="210" t="s">
        <v>237</v>
      </c>
      <c r="DB15" s="210"/>
      <c r="DC15" s="137"/>
      <c r="DD15" s="211">
        <v>33</v>
      </c>
      <c r="DE15" s="212">
        <v>34</v>
      </c>
      <c r="DF15" s="213">
        <v>35</v>
      </c>
      <c r="DG15" s="214">
        <v>36</v>
      </c>
      <c r="DH15" s="215">
        <v>37</v>
      </c>
      <c r="DI15" s="216">
        <v>38</v>
      </c>
      <c r="DJ15" s="217">
        <v>39</v>
      </c>
      <c r="DK15" s="218">
        <v>40</v>
      </c>
      <c r="DL15" s="137"/>
      <c r="DM15" s="11" t="s">
        <v>238</v>
      </c>
      <c r="DN15" s="11"/>
      <c r="DO15" s="11"/>
      <c r="DP15" s="11"/>
      <c r="DQ15" s="141"/>
      <c r="DR15" s="141"/>
      <c r="DS15" s="135">
        <v>1</v>
      </c>
    </row>
    <row r="16" spans="1:125" s="100" customFormat="1" ht="18.75" customHeight="1" thickBot="1">
      <c r="A16" s="137"/>
      <c r="B16" s="3825" t="s">
        <v>208</v>
      </c>
      <c r="C16" s="3826"/>
      <c r="D16" s="3826"/>
      <c r="E16" s="3826"/>
      <c r="F16" s="3826"/>
      <c r="G16" s="3827"/>
      <c r="H16" s="137"/>
      <c r="I16" s="137"/>
      <c r="J16" s="137"/>
      <c r="K16" s="137"/>
      <c r="L16" s="196"/>
      <c r="M16" s="658"/>
      <c r="N16" s="658"/>
      <c r="O16" s="683"/>
      <c r="P16" s="683"/>
      <c r="Q16" s="137"/>
      <c r="R16" s="166"/>
      <c r="S16" s="11"/>
      <c r="T16" s="11"/>
      <c r="U16" s="167"/>
      <c r="V16" s="137"/>
      <c r="W16" s="2214"/>
      <c r="X16" s="2522" t="s">
        <v>4359</v>
      </c>
      <c r="Y16" s="712"/>
      <c r="Z16" s="712"/>
      <c r="AA16" s="132"/>
      <c r="AB16" s="712"/>
      <c r="AC16" s="1314"/>
      <c r="AD16" s="641"/>
      <c r="AE16" s="2516"/>
      <c r="AF16" s="712"/>
      <c r="AG16" s="712"/>
      <c r="AH16" s="712"/>
      <c r="AI16" s="132"/>
      <c r="AJ16" s="712"/>
      <c r="AK16" s="1314"/>
      <c r="AL16" s="143"/>
      <c r="AM16" s="3863" t="s">
        <v>240</v>
      </c>
      <c r="AN16" s="3863"/>
      <c r="AO16" s="3863"/>
      <c r="AP16" s="3863"/>
      <c r="AQ16" s="3863"/>
      <c r="AR16" s="137"/>
      <c r="AS16" s="3864"/>
      <c r="AT16" s="3865"/>
      <c r="AU16" s="137"/>
      <c r="AV16" s="3864"/>
      <c r="AW16" s="3865"/>
      <c r="AX16" s="137"/>
      <c r="AY16" s="3809"/>
      <c r="AZ16" s="3810"/>
      <c r="BA16" s="137"/>
      <c r="BB16" s="3809"/>
      <c r="BC16" s="3810"/>
      <c r="BD16" s="137"/>
      <c r="BE16" s="3811"/>
      <c r="BF16" s="3812"/>
      <c r="BG16" s="137"/>
      <c r="BH16" s="3811"/>
      <c r="BI16" s="3812"/>
      <c r="BJ16" s="137"/>
      <c r="BK16" s="3813"/>
      <c r="BL16" s="3814"/>
      <c r="BM16" s="137"/>
      <c r="BN16" s="3813"/>
      <c r="BO16" s="3814"/>
      <c r="BP16" s="137"/>
      <c r="BQ16" s="3815"/>
      <c r="BR16" s="3816"/>
      <c r="BS16" s="137"/>
      <c r="BT16" s="3815"/>
      <c r="BU16" s="3816"/>
      <c r="BV16" s="137"/>
      <c r="BW16" s="3829"/>
      <c r="BX16" s="3830"/>
      <c r="BY16" s="137"/>
      <c r="BZ16" s="3831"/>
      <c r="CA16" s="3832"/>
      <c r="CB16" s="137"/>
      <c r="CC16" s="3833"/>
      <c r="CD16" s="3834"/>
      <c r="CE16" s="137"/>
      <c r="CF16" s="3835"/>
      <c r="CG16" s="3836"/>
      <c r="CH16" s="137"/>
      <c r="CI16" s="3846"/>
      <c r="CJ16" s="3847"/>
      <c r="CK16" s="137"/>
      <c r="CL16" s="3817"/>
      <c r="CM16" s="3818"/>
      <c r="CN16" s="137"/>
      <c r="CO16" s="3819"/>
      <c r="CP16" s="3820"/>
      <c r="CQ16" s="137"/>
      <c r="CR16" s="3819"/>
      <c r="CS16" s="3820"/>
      <c r="CT16" s="137"/>
      <c r="CU16" s="3819"/>
      <c r="CV16" s="3819"/>
      <c r="CW16" s="137"/>
      <c r="CX16" s="3855"/>
      <c r="CY16" s="3855"/>
      <c r="CZ16" s="137"/>
      <c r="DA16" s="3873" t="s">
        <v>241</v>
      </c>
      <c r="DB16" s="3874"/>
      <c r="DC16" s="137"/>
      <c r="DD16" s="219">
        <v>41</v>
      </c>
      <c r="DE16" s="220">
        <v>42</v>
      </c>
      <c r="DF16" s="221">
        <v>43</v>
      </c>
      <c r="DG16" s="222">
        <v>44</v>
      </c>
      <c r="DH16" s="223">
        <v>45</v>
      </c>
      <c r="DI16" s="224">
        <v>46</v>
      </c>
      <c r="DJ16" s="225">
        <v>47</v>
      </c>
      <c r="DK16" s="226">
        <v>48</v>
      </c>
      <c r="DL16" s="137"/>
      <c r="DM16" s="144" t="s">
        <v>127</v>
      </c>
      <c r="DN16" s="165" t="s">
        <v>242</v>
      </c>
      <c r="DO16" s="11"/>
      <c r="DP16" s="11"/>
      <c r="DQ16" s="141"/>
      <c r="DR16" s="141"/>
      <c r="DS16" s="135">
        <v>1</v>
      </c>
    </row>
    <row r="17" spans="1:123" s="100" customFormat="1" ht="18.75" customHeight="1" thickBot="1">
      <c r="A17" s="137"/>
      <c r="B17" s="3825"/>
      <c r="C17" s="3826"/>
      <c r="D17" s="3826"/>
      <c r="E17" s="3826"/>
      <c r="F17" s="3826"/>
      <c r="G17" s="3827"/>
      <c r="H17" s="137"/>
      <c r="I17" s="137"/>
      <c r="J17" s="137"/>
      <c r="K17" s="137"/>
      <c r="L17" s="655" t="s">
        <v>1036</v>
      </c>
      <c r="M17" s="658"/>
      <c r="N17" s="658"/>
      <c r="O17" s="683"/>
      <c r="P17" s="683"/>
      <c r="Q17" s="137"/>
      <c r="R17" s="197" t="s">
        <v>239</v>
      </c>
      <c r="S17" s="160"/>
      <c r="T17" s="141"/>
      <c r="U17" s="161"/>
      <c r="V17" s="137"/>
      <c r="W17" s="2516"/>
      <c r="X17" s="2214" t="s">
        <v>4363</v>
      </c>
      <c r="Y17" s="712"/>
      <c r="Z17" s="712"/>
      <c r="AA17" s="132"/>
      <c r="AB17" s="712"/>
      <c r="AC17" s="2839" t="s">
        <v>4364</v>
      </c>
      <c r="AD17" s="641"/>
      <c r="AE17" s="2220" t="s">
        <v>4360</v>
      </c>
      <c r="AF17" s="712"/>
      <c r="AG17" s="712"/>
      <c r="AH17" s="712"/>
      <c r="AI17" s="132"/>
      <c r="AJ17" s="712"/>
      <c r="AK17" s="1314"/>
      <c r="AL17" s="143"/>
      <c r="AM17" s="137"/>
      <c r="AN17" s="137"/>
      <c r="AO17" s="137"/>
      <c r="AP17" s="137"/>
      <c r="AQ17" s="137"/>
      <c r="AR17" s="137"/>
      <c r="AS17" s="137"/>
      <c r="AT17" s="137"/>
      <c r="AU17" s="137"/>
      <c r="AV17" s="137"/>
      <c r="AW17" s="137"/>
      <c r="AX17" s="137"/>
      <c r="AY17" s="137"/>
      <c r="AZ17" s="137"/>
      <c r="BA17" s="137"/>
      <c r="BB17" s="137"/>
      <c r="BC17" s="137"/>
      <c r="BD17" s="137"/>
      <c r="BE17" s="137"/>
      <c r="BF17" s="137"/>
      <c r="BG17" s="137"/>
      <c r="BH17" s="137"/>
      <c r="BI17" s="137"/>
      <c r="BJ17" s="137"/>
      <c r="BK17" s="137"/>
      <c r="BL17" s="137"/>
      <c r="BM17" s="137"/>
      <c r="BN17" s="137"/>
      <c r="BO17" s="137"/>
      <c r="BP17" s="137"/>
      <c r="BQ17" s="137"/>
      <c r="BR17" s="137"/>
      <c r="BS17" s="137"/>
      <c r="BT17" s="137"/>
      <c r="BU17" s="137"/>
      <c r="BV17" s="137"/>
      <c r="BW17" s="137"/>
      <c r="BX17" s="137"/>
      <c r="BY17" s="137"/>
      <c r="BZ17" s="137"/>
      <c r="CA17" s="137"/>
      <c r="CB17" s="137"/>
      <c r="CC17" s="137"/>
      <c r="CD17" s="137"/>
      <c r="CE17" s="137"/>
      <c r="CF17" s="137"/>
      <c r="CG17" s="137"/>
      <c r="CH17" s="137"/>
      <c r="CI17" s="137"/>
      <c r="CJ17" s="137"/>
      <c r="CK17" s="137"/>
      <c r="CL17" s="137"/>
      <c r="CM17" s="137"/>
      <c r="CN17" s="137"/>
      <c r="CO17" s="137"/>
      <c r="CP17" s="137"/>
      <c r="CQ17" s="137"/>
      <c r="CR17" s="137"/>
      <c r="CS17" s="137"/>
      <c r="CT17" s="137"/>
      <c r="CU17" s="137"/>
      <c r="CV17" s="137"/>
      <c r="CW17" s="137"/>
      <c r="CX17" s="137"/>
      <c r="CY17" s="137"/>
      <c r="CZ17" s="137"/>
      <c r="DA17" s="3875"/>
      <c r="DB17" s="3876"/>
      <c r="DC17" s="137"/>
      <c r="DD17" s="227">
        <v>49</v>
      </c>
      <c r="DE17" s="228">
        <v>50</v>
      </c>
      <c r="DF17" s="229">
        <v>51</v>
      </c>
      <c r="DG17" s="230">
        <v>52</v>
      </c>
      <c r="DH17" s="231">
        <v>53</v>
      </c>
      <c r="DI17" s="232">
        <v>54</v>
      </c>
      <c r="DJ17" s="233">
        <v>55</v>
      </c>
      <c r="DK17" s="234">
        <v>56</v>
      </c>
      <c r="DL17" s="137"/>
      <c r="DM17" s="11" t="s">
        <v>243</v>
      </c>
      <c r="DN17" s="18"/>
      <c r="DO17" s="18"/>
      <c r="DP17" s="18"/>
      <c r="DQ17" s="141"/>
      <c r="DR17" s="141"/>
      <c r="DS17" s="135">
        <v>1</v>
      </c>
    </row>
    <row r="18" spans="1:123" s="100" customFormat="1" ht="18.75" customHeight="1">
      <c r="A18" s="137"/>
      <c r="B18" s="3825" t="s">
        <v>1146</v>
      </c>
      <c r="C18" s="3826"/>
      <c r="D18" s="3826"/>
      <c r="E18" s="3826"/>
      <c r="F18" s="3826"/>
      <c r="G18" s="3827"/>
      <c r="H18" s="137"/>
      <c r="I18" s="137"/>
      <c r="J18" s="137"/>
      <c r="K18" s="137"/>
      <c r="L18" s="655" t="s">
        <v>1037</v>
      </c>
      <c r="M18" s="658"/>
      <c r="N18" s="658"/>
      <c r="O18" s="683"/>
      <c r="P18" s="683"/>
      <c r="Q18" s="137"/>
      <c r="R18" s="166"/>
      <c r="S18" s="11"/>
      <c r="T18" s="11"/>
      <c r="U18" s="167"/>
      <c r="V18" s="137"/>
      <c r="W18" s="3683" t="s">
        <v>4482</v>
      </c>
      <c r="X18" s="3597"/>
      <c r="Y18" s="3598"/>
      <c r="Z18" s="3598"/>
      <c r="AA18" s="3599"/>
      <c r="AB18" s="3600" t="s">
        <v>4843</v>
      </c>
      <c r="AC18" s="3684" t="s">
        <v>4365</v>
      </c>
      <c r="AD18" s="641"/>
      <c r="AE18" s="2516"/>
      <c r="AF18" s="712"/>
      <c r="AG18" s="712"/>
      <c r="AH18" s="712"/>
      <c r="AI18" s="132"/>
      <c r="AJ18" s="712"/>
      <c r="AK18" s="1314"/>
      <c r="AL18" s="143"/>
      <c r="AM18" s="236"/>
      <c r="AN18" s="236"/>
      <c r="AO18" s="236"/>
      <c r="AP18" s="236"/>
      <c r="AQ18" s="236"/>
      <c r="AR18" s="137"/>
      <c r="AS18" s="3817" t="s">
        <v>160</v>
      </c>
      <c r="AT18" s="3818"/>
      <c r="AU18" s="137"/>
      <c r="AV18" s="3817" t="s">
        <v>245</v>
      </c>
      <c r="AW18" s="3818"/>
      <c r="AX18" s="137"/>
      <c r="AY18" s="3809" t="s">
        <v>246</v>
      </c>
      <c r="AZ18" s="3810"/>
      <c r="BA18" s="137"/>
      <c r="BB18" s="3809" t="s">
        <v>247</v>
      </c>
      <c r="BC18" s="3810"/>
      <c r="BD18" s="137"/>
      <c r="BE18" s="3811" t="s">
        <v>248</v>
      </c>
      <c r="BF18" s="3812"/>
      <c r="BG18" s="137"/>
      <c r="BH18" s="3811" t="s">
        <v>249</v>
      </c>
      <c r="BI18" s="3812"/>
      <c r="BJ18" s="137"/>
      <c r="BK18" s="3813" t="s">
        <v>250</v>
      </c>
      <c r="BL18" s="3814"/>
      <c r="BM18" s="137"/>
      <c r="BN18" s="3813" t="s">
        <v>251</v>
      </c>
      <c r="BO18" s="3814"/>
      <c r="BP18" s="137"/>
      <c r="BQ18" s="3815" t="s">
        <v>252</v>
      </c>
      <c r="BR18" s="3816"/>
      <c r="BS18" s="137"/>
      <c r="BT18" s="3815" t="s">
        <v>253</v>
      </c>
      <c r="BU18" s="3816"/>
      <c r="BV18" s="137"/>
      <c r="BW18" s="3829" t="s">
        <v>254</v>
      </c>
      <c r="BX18" s="3830"/>
      <c r="BY18" s="137"/>
      <c r="BZ18" s="3831" t="s">
        <v>255</v>
      </c>
      <c r="CA18" s="3832"/>
      <c r="CB18" s="137"/>
      <c r="CC18" s="3833" t="s">
        <v>256</v>
      </c>
      <c r="CD18" s="3834"/>
      <c r="CE18" s="137"/>
      <c r="CF18" s="3835" t="s">
        <v>257</v>
      </c>
      <c r="CG18" s="3836"/>
      <c r="CH18" s="137"/>
      <c r="CI18" s="3846" t="s">
        <v>258</v>
      </c>
      <c r="CJ18" s="3847"/>
      <c r="CK18" s="137"/>
      <c r="CL18" s="3817" t="s">
        <v>259</v>
      </c>
      <c r="CM18" s="3818"/>
      <c r="CN18" s="137"/>
      <c r="CO18" s="3819" t="s">
        <v>260</v>
      </c>
      <c r="CP18" s="3820"/>
      <c r="CQ18" s="137"/>
      <c r="CR18" s="3819" t="s">
        <v>261</v>
      </c>
      <c r="CS18" s="3820"/>
      <c r="CT18" s="137"/>
      <c r="CU18" s="3870" t="s">
        <v>262</v>
      </c>
      <c r="CV18" s="3870"/>
      <c r="CW18" s="137"/>
      <c r="CX18" s="3871" t="s">
        <v>263</v>
      </c>
      <c r="CY18" s="3871"/>
      <c r="CZ18" s="137"/>
      <c r="DA18" s="143">
        <v>1</v>
      </c>
      <c r="DB18" s="143">
        <v>1</v>
      </c>
      <c r="DC18" s="137"/>
      <c r="DD18" s="3880" t="s">
        <v>264</v>
      </c>
      <c r="DE18" s="3880"/>
      <c r="DF18" s="3880"/>
      <c r="DG18" s="3880"/>
      <c r="DH18" s="3880"/>
      <c r="DI18" s="3880"/>
      <c r="DJ18" s="3880"/>
      <c r="DK18" s="3880"/>
      <c r="DL18" s="137"/>
      <c r="DM18" s="144" t="s">
        <v>127</v>
      </c>
      <c r="DN18" s="165" t="s">
        <v>265</v>
      </c>
      <c r="DO18" s="11"/>
      <c r="DP18" s="11"/>
      <c r="DQ18" s="141"/>
      <c r="DR18" s="141"/>
      <c r="DS18" s="135">
        <v>1</v>
      </c>
    </row>
    <row r="19" spans="1:123" s="100" customFormat="1" ht="18.75" customHeight="1">
      <c r="A19" s="137"/>
      <c r="B19" s="3825"/>
      <c r="C19" s="3826"/>
      <c r="D19" s="3826"/>
      <c r="E19" s="3826"/>
      <c r="F19" s="3826"/>
      <c r="G19" s="3827"/>
      <c r="H19" s="137"/>
      <c r="I19" s="137"/>
      <c r="J19" s="137"/>
      <c r="K19" s="137"/>
      <c r="L19" s="655" t="s">
        <v>1035</v>
      </c>
      <c r="M19" s="658"/>
      <c r="N19" s="658"/>
      <c r="O19" s="683"/>
      <c r="P19" s="683"/>
      <c r="Q19" s="137"/>
      <c r="R19" s="235" t="s">
        <v>244</v>
      </c>
      <c r="S19" s="160"/>
      <c r="T19" s="141"/>
      <c r="U19" s="161"/>
      <c r="V19" s="137"/>
      <c r="W19" s="3685" t="s">
        <v>1823</v>
      </c>
      <c r="X19" s="125" t="s">
        <v>114</v>
      </c>
      <c r="Y19" s="124"/>
      <c r="Z19" s="124"/>
      <c r="AA19" s="3989" t="s">
        <v>118</v>
      </c>
      <c r="AB19" s="3990" t="s">
        <v>117</v>
      </c>
      <c r="AC19" s="3991"/>
      <c r="AD19" s="641"/>
      <c r="AE19" s="2081"/>
      <c r="AF19" s="8" t="s">
        <v>3</v>
      </c>
      <c r="AG19" s="7"/>
      <c r="AH19" s="7"/>
      <c r="AI19" s="7"/>
      <c r="AJ19" s="712"/>
      <c r="AK19" s="1314"/>
      <c r="AL19" s="143"/>
      <c r="AM19" s="236"/>
      <c r="AN19" s="236"/>
      <c r="AO19" s="237" t="s">
        <v>267</v>
      </c>
      <c r="AP19" s="237" t="s">
        <v>267</v>
      </c>
      <c r="AQ19" s="237"/>
      <c r="AR19" s="137"/>
      <c r="AS19" s="3817"/>
      <c r="AT19" s="3818"/>
      <c r="AU19" s="137"/>
      <c r="AV19" s="3817"/>
      <c r="AW19" s="3818"/>
      <c r="AX19" s="137"/>
      <c r="AY19" s="3809"/>
      <c r="AZ19" s="3810"/>
      <c r="BA19" s="137"/>
      <c r="BB19" s="3809"/>
      <c r="BC19" s="3810"/>
      <c r="BD19" s="137"/>
      <c r="BE19" s="3811"/>
      <c r="BF19" s="3812"/>
      <c r="BG19" s="137"/>
      <c r="BH19" s="3811"/>
      <c r="BI19" s="3812"/>
      <c r="BJ19" s="137"/>
      <c r="BK19" s="3813"/>
      <c r="BL19" s="3814"/>
      <c r="BM19" s="137"/>
      <c r="BN19" s="3813"/>
      <c r="BO19" s="3814"/>
      <c r="BP19" s="137"/>
      <c r="BQ19" s="3815"/>
      <c r="BR19" s="3816"/>
      <c r="BS19" s="137"/>
      <c r="BT19" s="3815"/>
      <c r="BU19" s="3816"/>
      <c r="BV19" s="137"/>
      <c r="BW19" s="3829"/>
      <c r="BX19" s="3830"/>
      <c r="BY19" s="137"/>
      <c r="BZ19" s="3831"/>
      <c r="CA19" s="3832"/>
      <c r="CB19" s="137"/>
      <c r="CC19" s="3833"/>
      <c r="CD19" s="3834"/>
      <c r="CE19" s="137"/>
      <c r="CF19" s="3835"/>
      <c r="CG19" s="3836"/>
      <c r="CH19" s="137"/>
      <c r="CI19" s="3846"/>
      <c r="CJ19" s="3847"/>
      <c r="CK19" s="137"/>
      <c r="CL19" s="3817"/>
      <c r="CM19" s="3818"/>
      <c r="CN19" s="137"/>
      <c r="CO19" s="3819"/>
      <c r="CP19" s="3820"/>
      <c r="CQ19" s="137"/>
      <c r="CR19" s="3819"/>
      <c r="CS19" s="3820"/>
      <c r="CT19" s="137"/>
      <c r="CU19" s="3870"/>
      <c r="CV19" s="3870"/>
      <c r="CW19" s="137"/>
      <c r="CX19" s="3871"/>
      <c r="CY19" s="3871"/>
      <c r="CZ19" s="137"/>
      <c r="DA19" s="3882" t="s">
        <v>268</v>
      </c>
      <c r="DB19" s="3883"/>
      <c r="DC19" s="137"/>
      <c r="DD19" s="3881"/>
      <c r="DE19" s="3881"/>
      <c r="DF19" s="3881"/>
      <c r="DG19" s="3881"/>
      <c r="DH19" s="3881"/>
      <c r="DI19" s="3881"/>
      <c r="DJ19" s="3881"/>
      <c r="DK19" s="3881"/>
      <c r="DL19" s="137"/>
      <c r="DM19" s="137"/>
      <c r="DN19" s="137"/>
      <c r="DO19" s="137"/>
      <c r="DP19" s="137"/>
      <c r="DQ19" s="137"/>
      <c r="DR19" s="137"/>
      <c r="DS19" s="135">
        <v>1</v>
      </c>
    </row>
    <row r="20" spans="1:123" s="100" customFormat="1" ht="18.75" customHeight="1" thickBot="1">
      <c r="A20" s="137"/>
      <c r="B20" s="238" t="s">
        <v>269</v>
      </c>
      <c r="C20" s="239"/>
      <c r="D20" s="240"/>
      <c r="E20" s="240"/>
      <c r="F20" s="240"/>
      <c r="G20" s="241"/>
      <c r="H20" s="137"/>
      <c r="I20" s="137"/>
      <c r="J20" s="137"/>
      <c r="K20" s="137"/>
      <c r="L20" s="655"/>
      <c r="M20" s="658"/>
      <c r="N20" s="658"/>
      <c r="O20" s="683"/>
      <c r="P20" s="683"/>
      <c r="Q20" s="137"/>
      <c r="R20" s="166"/>
      <c r="S20" s="11"/>
      <c r="T20" s="11"/>
      <c r="U20" s="167"/>
      <c r="V20" s="137"/>
      <c r="W20" s="3686" t="s">
        <v>4489</v>
      </c>
      <c r="X20" s="104" t="s">
        <v>4842</v>
      </c>
      <c r="Y20" s="104"/>
      <c r="Z20" s="124"/>
      <c r="AA20" s="3989"/>
      <c r="AB20" s="3990"/>
      <c r="AC20" s="3991"/>
      <c r="AD20" s="641"/>
      <c r="AE20" s="3687"/>
      <c r="AF20" s="750"/>
      <c r="AG20" s="750"/>
      <c r="AH20" s="750"/>
      <c r="AI20" s="132"/>
      <c r="AJ20" s="712"/>
      <c r="AK20" s="1314"/>
      <c r="AL20" s="143"/>
      <c r="AM20" s="236"/>
      <c r="AN20" s="236"/>
      <c r="AO20" s="237"/>
      <c r="AP20" s="237"/>
      <c r="AQ20" s="237"/>
      <c r="AR20" s="137"/>
      <c r="AS20" s="137"/>
      <c r="AT20" s="137"/>
      <c r="AU20" s="137"/>
      <c r="AV20" s="137"/>
      <c r="AW20" s="137"/>
      <c r="AX20" s="137"/>
      <c r="AY20" s="137"/>
      <c r="AZ20" s="137"/>
      <c r="BA20" s="137"/>
      <c r="BB20" s="137"/>
      <c r="BC20" s="137"/>
      <c r="BD20" s="137"/>
      <c r="BE20" s="137"/>
      <c r="BF20" s="137"/>
      <c r="BG20" s="137"/>
      <c r="BH20" s="137"/>
      <c r="BI20" s="137"/>
      <c r="BJ20" s="137"/>
      <c r="BK20" s="137"/>
      <c r="BL20" s="137"/>
      <c r="BM20" s="137"/>
      <c r="BN20" s="137"/>
      <c r="BO20" s="137"/>
      <c r="BP20" s="137"/>
      <c r="BQ20" s="137"/>
      <c r="BR20" s="137"/>
      <c r="BS20" s="137"/>
      <c r="BT20" s="137"/>
      <c r="BU20" s="137"/>
      <c r="BV20" s="137"/>
      <c r="BW20" s="137"/>
      <c r="BX20" s="137"/>
      <c r="BY20" s="137"/>
      <c r="BZ20" s="137"/>
      <c r="CA20" s="137"/>
      <c r="CB20" s="137"/>
      <c r="CC20" s="137"/>
      <c r="CD20" s="137"/>
      <c r="CE20" s="137"/>
      <c r="CF20" s="137"/>
      <c r="CG20" s="137"/>
      <c r="CH20" s="137"/>
      <c r="CI20" s="137"/>
      <c r="CJ20" s="137"/>
      <c r="CK20" s="137"/>
      <c r="CL20" s="137"/>
      <c r="CM20" s="137"/>
      <c r="CN20" s="137"/>
      <c r="CO20" s="137"/>
      <c r="CP20" s="137"/>
      <c r="CQ20" s="137"/>
      <c r="CR20" s="137"/>
      <c r="CS20" s="137"/>
      <c r="CT20" s="137"/>
      <c r="CU20" s="137"/>
      <c r="CV20" s="137"/>
      <c r="CW20" s="137"/>
      <c r="CX20" s="137"/>
      <c r="CY20" s="137"/>
      <c r="CZ20" s="137"/>
      <c r="DA20" s="3890" t="s">
        <v>272</v>
      </c>
      <c r="DB20" s="3891"/>
      <c r="DC20" s="137"/>
      <c r="DD20" s="3877" t="s">
        <v>165</v>
      </c>
      <c r="DE20" s="3878"/>
      <c r="DF20" s="3878"/>
      <c r="DG20" s="3878"/>
      <c r="DH20" s="3878"/>
      <c r="DI20" s="3878"/>
      <c r="DJ20" s="3878"/>
      <c r="DK20" s="3879"/>
      <c r="DL20" s="137"/>
      <c r="DM20" s="137"/>
      <c r="DN20" s="137"/>
      <c r="DO20" s="137"/>
      <c r="DP20" s="137"/>
      <c r="DQ20" s="137"/>
      <c r="DR20" s="137"/>
      <c r="DS20" s="135">
        <v>1</v>
      </c>
    </row>
    <row r="21" spans="1:123" s="100" customFormat="1" ht="18.75" customHeight="1">
      <c r="A21" s="137"/>
      <c r="B21" s="238" t="s">
        <v>273</v>
      </c>
      <c r="C21" s="239"/>
      <c r="D21" s="240"/>
      <c r="E21" s="240"/>
      <c r="F21" s="240"/>
      <c r="G21" s="241"/>
      <c r="H21" s="137"/>
      <c r="I21" s="137"/>
      <c r="J21" s="137"/>
      <c r="K21" s="137"/>
      <c r="L21" s="656"/>
      <c r="M21" s="658"/>
      <c r="N21" s="658"/>
      <c r="O21" s="683"/>
      <c r="P21" s="683"/>
      <c r="Q21" s="137"/>
      <c r="R21" s="235" t="s">
        <v>271</v>
      </c>
      <c r="S21" s="160"/>
      <c r="T21" s="141"/>
      <c r="U21" s="161"/>
      <c r="V21" s="137"/>
      <c r="W21" s="3688"/>
      <c r="X21" s="132"/>
      <c r="Y21" s="132"/>
      <c r="Z21" s="104"/>
      <c r="AA21" s="132"/>
      <c r="AB21" s="132"/>
      <c r="AC21" s="704"/>
      <c r="AD21" s="641"/>
      <c r="AE21" s="3951" t="s">
        <v>4362</v>
      </c>
      <c r="AF21" s="3952"/>
      <c r="AG21" s="3952"/>
      <c r="AH21" s="3952"/>
      <c r="AI21" s="3952"/>
      <c r="AJ21" s="3952"/>
      <c r="AK21" s="3953"/>
      <c r="AL21" s="143"/>
      <c r="AM21" s="3892" t="s">
        <v>275</v>
      </c>
      <c r="AN21" s="3893" t="s">
        <v>276</v>
      </c>
      <c r="AO21" s="244"/>
      <c r="AP21" s="3895" t="s">
        <v>277</v>
      </c>
      <c r="AQ21" s="3893" t="s">
        <v>0</v>
      </c>
      <c r="AR21" s="137"/>
      <c r="AS21" s="3835" t="s">
        <v>158</v>
      </c>
      <c r="AT21" s="3836"/>
      <c r="AU21" s="137"/>
      <c r="AV21" s="3835" t="s">
        <v>278</v>
      </c>
      <c r="AW21" s="3836"/>
      <c r="AX21" s="137"/>
      <c r="AY21" s="3809" t="s">
        <v>279</v>
      </c>
      <c r="AZ21" s="3810"/>
      <c r="BA21" s="137"/>
      <c r="BB21" s="3809" t="s">
        <v>280</v>
      </c>
      <c r="BC21" s="3810"/>
      <c r="BD21" s="137"/>
      <c r="BE21" s="3811" t="s">
        <v>281</v>
      </c>
      <c r="BF21" s="3812"/>
      <c r="BG21" s="137"/>
      <c r="BH21" s="3811" t="s">
        <v>282</v>
      </c>
      <c r="BI21" s="3812"/>
      <c r="BJ21" s="137"/>
      <c r="BK21" s="3813" t="s">
        <v>283</v>
      </c>
      <c r="BL21" s="3814"/>
      <c r="BM21" s="137"/>
      <c r="BN21" s="3813" t="s">
        <v>284</v>
      </c>
      <c r="BO21" s="3814"/>
      <c r="BP21" s="137"/>
      <c r="BQ21" s="3815" t="s">
        <v>285</v>
      </c>
      <c r="BR21" s="3816"/>
      <c r="BS21" s="137"/>
      <c r="BT21" s="3815" t="s">
        <v>286</v>
      </c>
      <c r="BU21" s="3816"/>
      <c r="BV21" s="137"/>
      <c r="BW21" s="3829" t="s">
        <v>287</v>
      </c>
      <c r="BX21" s="3830"/>
      <c r="BY21" s="137"/>
      <c r="BZ21" s="3831" t="s">
        <v>288</v>
      </c>
      <c r="CA21" s="3832"/>
      <c r="CB21" s="137"/>
      <c r="CC21" s="3833" t="s">
        <v>258</v>
      </c>
      <c r="CD21" s="3834"/>
      <c r="CE21" s="137"/>
      <c r="CF21" s="3835" t="s">
        <v>259</v>
      </c>
      <c r="CG21" s="3836"/>
      <c r="CH21" s="137"/>
      <c r="CI21" s="3846" t="s">
        <v>289</v>
      </c>
      <c r="CJ21" s="3847"/>
      <c r="CK21" s="137"/>
      <c r="CL21" s="3817" t="s">
        <v>290</v>
      </c>
      <c r="CM21" s="3818"/>
      <c r="CN21" s="137"/>
      <c r="CO21" s="3819" t="s">
        <v>291</v>
      </c>
      <c r="CP21" s="3820"/>
      <c r="CQ21" s="137"/>
      <c r="CR21" s="3819" t="s">
        <v>292</v>
      </c>
      <c r="CS21" s="3820"/>
      <c r="CT21" s="137"/>
      <c r="CU21" s="3888" t="s">
        <v>293</v>
      </c>
      <c r="CV21" s="3888"/>
      <c r="CW21" s="137"/>
      <c r="CX21" s="3889" t="s">
        <v>294</v>
      </c>
      <c r="CY21" s="3889"/>
      <c r="CZ21" s="137"/>
      <c r="DA21" s="245" t="s">
        <v>295</v>
      </c>
      <c r="DB21" s="246"/>
      <c r="DC21" s="137"/>
      <c r="DD21" s="247" t="s">
        <v>296</v>
      </c>
      <c r="DE21" s="248" t="s">
        <v>297</v>
      </c>
      <c r="DF21" s="249" t="s">
        <v>298</v>
      </c>
      <c r="DG21" s="250" t="s">
        <v>298</v>
      </c>
      <c r="DH21" s="251" t="s">
        <v>299</v>
      </c>
      <c r="DI21" s="252" t="s">
        <v>299</v>
      </c>
      <c r="DJ21" s="253" t="s">
        <v>300</v>
      </c>
      <c r="DK21" s="254" t="s">
        <v>300</v>
      </c>
      <c r="DL21" s="137"/>
      <c r="DM21" s="255" t="s">
        <v>301</v>
      </c>
      <c r="DN21" s="256" t="s">
        <v>301</v>
      </c>
      <c r="DO21" s="248" t="s">
        <v>302</v>
      </c>
      <c r="DP21" s="255" t="s">
        <v>302</v>
      </c>
      <c r="DQ21" s="247">
        <v>0</v>
      </c>
      <c r="DR21" s="137"/>
      <c r="DS21" s="135">
        <v>1</v>
      </c>
    </row>
    <row r="22" spans="1:123" s="100" customFormat="1" ht="18.75" customHeight="1" thickBot="1">
      <c r="A22" s="137"/>
      <c r="B22" s="238" t="s">
        <v>303</v>
      </c>
      <c r="C22" s="239"/>
      <c r="D22" s="240"/>
      <c r="E22" s="240"/>
      <c r="F22" s="240"/>
      <c r="G22" s="241"/>
      <c r="H22" s="137"/>
      <c r="I22" s="137"/>
      <c r="J22" s="137"/>
      <c r="K22" s="137"/>
      <c r="L22" s="656"/>
      <c r="M22" s="658"/>
      <c r="N22" s="658"/>
      <c r="O22" s="683"/>
      <c r="P22" s="683"/>
      <c r="Q22" s="137"/>
      <c r="R22" s="166"/>
      <c r="S22" s="11"/>
      <c r="T22" s="11"/>
      <c r="U22" s="167"/>
      <c r="V22" s="137"/>
      <c r="W22" s="2214"/>
      <c r="X22" s="636" t="s">
        <v>4366</v>
      </c>
      <c r="Y22" s="712"/>
      <c r="Z22" s="712"/>
      <c r="AA22" s="132"/>
      <c r="AB22" s="712"/>
      <c r="AC22" s="1314"/>
      <c r="AD22" s="641"/>
      <c r="AE22" s="3954"/>
      <c r="AF22" s="3955"/>
      <c r="AG22" s="3955"/>
      <c r="AH22" s="3955"/>
      <c r="AI22" s="3955"/>
      <c r="AJ22" s="3955"/>
      <c r="AK22" s="3956"/>
      <c r="AL22" s="143"/>
      <c r="AM22" s="3892"/>
      <c r="AN22" s="3894"/>
      <c r="AO22" s="244"/>
      <c r="AP22" s="3895"/>
      <c r="AQ22" s="3894"/>
      <c r="AR22" s="137"/>
      <c r="AS22" s="3835"/>
      <c r="AT22" s="3836"/>
      <c r="AU22" s="137"/>
      <c r="AV22" s="3835"/>
      <c r="AW22" s="3836"/>
      <c r="AX22" s="137"/>
      <c r="AY22" s="3809"/>
      <c r="AZ22" s="3810"/>
      <c r="BA22" s="137"/>
      <c r="BB22" s="3809"/>
      <c r="BC22" s="3810"/>
      <c r="BD22" s="137"/>
      <c r="BE22" s="3811"/>
      <c r="BF22" s="3812"/>
      <c r="BG22" s="137"/>
      <c r="BH22" s="3811"/>
      <c r="BI22" s="3812"/>
      <c r="BJ22" s="137"/>
      <c r="BK22" s="3813"/>
      <c r="BL22" s="3814"/>
      <c r="BM22" s="137"/>
      <c r="BN22" s="3813"/>
      <c r="BO22" s="3814"/>
      <c r="BP22" s="137"/>
      <c r="BQ22" s="3815"/>
      <c r="BR22" s="3816"/>
      <c r="BS22" s="137"/>
      <c r="BT22" s="3815"/>
      <c r="BU22" s="3816"/>
      <c r="BV22" s="137"/>
      <c r="BW22" s="3829"/>
      <c r="BX22" s="3830"/>
      <c r="BY22" s="137"/>
      <c r="BZ22" s="3831"/>
      <c r="CA22" s="3832"/>
      <c r="CB22" s="137"/>
      <c r="CC22" s="3833"/>
      <c r="CD22" s="3834"/>
      <c r="CE22" s="137"/>
      <c r="CF22" s="3835"/>
      <c r="CG22" s="3836"/>
      <c r="CH22" s="137"/>
      <c r="CI22" s="3846"/>
      <c r="CJ22" s="3847"/>
      <c r="CK22" s="137"/>
      <c r="CL22" s="3817"/>
      <c r="CM22" s="3818"/>
      <c r="CN22" s="137"/>
      <c r="CO22" s="3819"/>
      <c r="CP22" s="3820"/>
      <c r="CQ22" s="137"/>
      <c r="CR22" s="3819"/>
      <c r="CS22" s="3820"/>
      <c r="CT22" s="137"/>
      <c r="CU22" s="3888"/>
      <c r="CV22" s="3888"/>
      <c r="CW22" s="137"/>
      <c r="CX22" s="3889"/>
      <c r="CY22" s="3889"/>
      <c r="CZ22" s="137"/>
      <c r="DA22" s="3884" t="s">
        <v>305</v>
      </c>
      <c r="DB22" s="3885"/>
      <c r="DC22" s="137"/>
      <c r="DD22" s="260" t="s">
        <v>306</v>
      </c>
      <c r="DE22" s="248" t="s">
        <v>306</v>
      </c>
      <c r="DF22" s="261" t="s">
        <v>307</v>
      </c>
      <c r="DG22" s="262" t="s">
        <v>307</v>
      </c>
      <c r="DH22" s="263" t="s">
        <v>308</v>
      </c>
      <c r="DI22" s="264" t="s">
        <v>308</v>
      </c>
      <c r="DJ22" s="265" t="s">
        <v>309</v>
      </c>
      <c r="DK22" s="266" t="s">
        <v>309</v>
      </c>
      <c r="DL22" s="137"/>
      <c r="DM22" s="267" t="s">
        <v>310</v>
      </c>
      <c r="DN22" s="268" t="s">
        <v>310</v>
      </c>
      <c r="DO22" s="248" t="s">
        <v>311</v>
      </c>
      <c r="DP22" s="267" t="s">
        <v>311</v>
      </c>
      <c r="DQ22" s="247">
        <v>255</v>
      </c>
      <c r="DR22" s="137"/>
      <c r="DS22" s="135">
        <v>1</v>
      </c>
    </row>
    <row r="23" spans="1:123" s="100" customFormat="1" ht="18.75" customHeight="1" thickTop="1" thickBot="1">
      <c r="A23" s="137"/>
      <c r="B23" s="269"/>
      <c r="C23" s="270" t="s">
        <v>312</v>
      </c>
      <c r="D23" s="240"/>
      <c r="E23" s="240"/>
      <c r="F23" s="240"/>
      <c r="G23" s="241"/>
      <c r="H23" s="137"/>
      <c r="I23" s="137"/>
      <c r="J23" s="137"/>
      <c r="K23" s="137"/>
      <c r="L23" s="656"/>
      <c r="M23" s="658"/>
      <c r="N23" s="658"/>
      <c r="O23" s="683"/>
      <c r="P23" s="683"/>
      <c r="Q23" s="137"/>
      <c r="R23" s="258" t="s">
        <v>619</v>
      </c>
      <c r="S23" s="160"/>
      <c r="T23" s="141"/>
      <c r="U23" s="161"/>
      <c r="V23" s="137"/>
      <c r="W23" s="2524"/>
      <c r="X23" s="2525" t="s">
        <v>112</v>
      </c>
      <c r="Y23" s="712"/>
      <c r="Z23" s="712"/>
      <c r="AA23" s="132"/>
      <c r="AB23" s="712"/>
      <c r="AC23" s="1314"/>
      <c r="AD23" s="641"/>
      <c r="AE23" s="3527" t="s">
        <v>104</v>
      </c>
      <c r="AF23" s="2667" t="s">
        <v>101</v>
      </c>
      <c r="AG23" s="2667" t="s">
        <v>100</v>
      </c>
      <c r="AH23" s="97" t="s">
        <v>99</v>
      </c>
      <c r="AI23" s="97" t="s">
        <v>98</v>
      </c>
      <c r="AJ23" s="97" t="s">
        <v>96</v>
      </c>
      <c r="AK23" s="96" t="s">
        <v>94</v>
      </c>
      <c r="AL23" s="143"/>
      <c r="AM23" s="236"/>
      <c r="AN23" s="236"/>
      <c r="AO23" s="236"/>
      <c r="AP23" s="237" t="s">
        <v>313</v>
      </c>
      <c r="AQ23" s="236"/>
      <c r="AR23" s="137"/>
      <c r="AS23" s="137"/>
      <c r="AT23" s="137"/>
      <c r="AU23" s="137"/>
      <c r="AV23" s="137"/>
      <c r="AW23" s="137"/>
      <c r="AX23" s="137"/>
      <c r="AY23" s="137"/>
      <c r="AZ23" s="137"/>
      <c r="BA23" s="137"/>
      <c r="BB23" s="137"/>
      <c r="BC23" s="137"/>
      <c r="BD23" s="137"/>
      <c r="BE23" s="137"/>
      <c r="BF23" s="137"/>
      <c r="BG23" s="137"/>
      <c r="BH23" s="137"/>
      <c r="BI23" s="137"/>
      <c r="BJ23" s="137"/>
      <c r="BK23" s="137"/>
      <c r="BL23" s="137"/>
      <c r="BM23" s="137"/>
      <c r="BN23" s="137"/>
      <c r="BO23" s="137"/>
      <c r="BP23" s="137"/>
      <c r="BQ23" s="137"/>
      <c r="BR23" s="137"/>
      <c r="BS23" s="137"/>
      <c r="BT23" s="137"/>
      <c r="BU23" s="137"/>
      <c r="BV23" s="137"/>
      <c r="BW23" s="137"/>
      <c r="BX23" s="137"/>
      <c r="BY23" s="137"/>
      <c r="BZ23" s="137"/>
      <c r="CA23" s="137"/>
      <c r="CB23" s="137"/>
      <c r="CC23" s="137"/>
      <c r="CD23" s="137"/>
      <c r="CE23" s="137"/>
      <c r="CF23" s="137"/>
      <c r="CG23" s="137"/>
      <c r="CH23" s="137"/>
      <c r="CI23" s="137"/>
      <c r="CJ23" s="137"/>
      <c r="CK23" s="137"/>
      <c r="CL23" s="137"/>
      <c r="CM23" s="137"/>
      <c r="CN23" s="137"/>
      <c r="CO23" s="137"/>
      <c r="CP23" s="137"/>
      <c r="CQ23" s="137"/>
      <c r="CR23" s="137"/>
      <c r="CS23" s="137"/>
      <c r="CT23" s="137"/>
      <c r="CU23" s="137"/>
      <c r="CV23" s="137"/>
      <c r="CW23" s="137"/>
      <c r="CX23" s="137"/>
      <c r="CY23" s="137"/>
      <c r="CZ23" s="137"/>
      <c r="DA23" s="245" t="s">
        <v>314</v>
      </c>
      <c r="DB23" s="246"/>
      <c r="DC23" s="137"/>
      <c r="DD23" s="247" t="s">
        <v>315</v>
      </c>
      <c r="DE23" s="271" t="s">
        <v>315</v>
      </c>
      <c r="DF23" s="272" t="s">
        <v>316</v>
      </c>
      <c r="DG23" s="273" t="s">
        <v>316</v>
      </c>
      <c r="DH23" s="274" t="s">
        <v>317</v>
      </c>
      <c r="DI23" s="275" t="s">
        <v>317</v>
      </c>
      <c r="DJ23" s="276" t="s">
        <v>318</v>
      </c>
      <c r="DK23" s="277" t="s">
        <v>318</v>
      </c>
      <c r="DL23" s="137"/>
      <c r="DM23" s="278" t="s">
        <v>319</v>
      </c>
      <c r="DN23" s="279" t="s">
        <v>319</v>
      </c>
      <c r="DO23" s="248" t="s">
        <v>320</v>
      </c>
      <c r="DP23" s="278" t="s">
        <v>320</v>
      </c>
      <c r="DQ23" s="247">
        <v>255</v>
      </c>
      <c r="DR23" s="137"/>
      <c r="DS23" s="135">
        <v>1</v>
      </c>
    </row>
    <row r="24" spans="1:123" s="100" customFormat="1" ht="18.75" customHeight="1" thickTop="1">
      <c r="A24" s="137"/>
      <c r="B24" s="269"/>
      <c r="C24" s="240"/>
      <c r="D24" s="240"/>
      <c r="E24" s="240"/>
      <c r="F24" s="240"/>
      <c r="G24" s="241"/>
      <c r="H24" s="137"/>
      <c r="I24" s="137"/>
      <c r="J24" s="137"/>
      <c r="K24" s="137"/>
      <c r="L24" s="656"/>
      <c r="M24" s="658"/>
      <c r="N24" s="658"/>
      <c r="O24" s="683"/>
      <c r="P24" s="683"/>
      <c r="Q24" s="137"/>
      <c r="R24" s="166"/>
      <c r="S24" s="11"/>
      <c r="T24" s="11"/>
      <c r="U24" s="167"/>
      <c r="V24" s="137"/>
      <c r="W24" s="2214"/>
      <c r="X24" s="636" t="s">
        <v>4367</v>
      </c>
      <c r="Y24" s="712"/>
      <c r="Z24" s="712"/>
      <c r="AA24" s="132"/>
      <c r="AB24" s="712"/>
      <c r="AC24" s="1314"/>
      <c r="AD24" s="641"/>
      <c r="AE24" s="3689" t="str">
        <f t="shared" ref="AE24:AK24" si="4">SUBSTITUTE(ADDRESS(1,COLUMN(),4),"1","")</f>
        <v>AE</v>
      </c>
      <c r="AF24" s="3576" t="str">
        <f t="shared" si="4"/>
        <v>AF</v>
      </c>
      <c r="AG24" s="3577" t="str">
        <f t="shared" si="4"/>
        <v>AG</v>
      </c>
      <c r="AH24" s="3578" t="str">
        <f t="shared" si="4"/>
        <v>AH</v>
      </c>
      <c r="AI24" s="3579" t="str">
        <f t="shared" si="4"/>
        <v>AI</v>
      </c>
      <c r="AJ24" s="3578" t="str">
        <f t="shared" si="4"/>
        <v>AJ</v>
      </c>
      <c r="AK24" s="3580" t="str">
        <f t="shared" si="4"/>
        <v>AK</v>
      </c>
      <c r="AL24" s="143"/>
      <c r="AM24" s="236"/>
      <c r="AN24" s="236"/>
      <c r="AO24" s="236"/>
      <c r="AP24" s="237" t="s">
        <v>321</v>
      </c>
      <c r="AQ24" s="236"/>
      <c r="AR24" s="137"/>
      <c r="AS24" s="3886" t="s">
        <v>322</v>
      </c>
      <c r="AT24" s="3887"/>
      <c r="AU24" s="137"/>
      <c r="AV24" s="3886" t="s">
        <v>323</v>
      </c>
      <c r="AW24" s="3887"/>
      <c r="AX24" s="137"/>
      <c r="AY24" s="3809" t="s">
        <v>324</v>
      </c>
      <c r="AZ24" s="3810"/>
      <c r="BA24" s="137"/>
      <c r="BB24" s="3809" t="s">
        <v>325</v>
      </c>
      <c r="BC24" s="3810"/>
      <c r="BD24" s="137"/>
      <c r="BE24" s="3811" t="s">
        <v>326</v>
      </c>
      <c r="BF24" s="3812"/>
      <c r="BG24" s="137"/>
      <c r="BH24" s="3811" t="s">
        <v>327</v>
      </c>
      <c r="BI24" s="3812"/>
      <c r="BJ24" s="137"/>
      <c r="BK24" s="3813" t="s">
        <v>328</v>
      </c>
      <c r="BL24" s="3814"/>
      <c r="BM24" s="137"/>
      <c r="BN24" s="3813" t="s">
        <v>329</v>
      </c>
      <c r="BO24" s="3814"/>
      <c r="BP24" s="137"/>
      <c r="BQ24" s="3815" t="s">
        <v>330</v>
      </c>
      <c r="BR24" s="3816"/>
      <c r="BS24" s="137"/>
      <c r="BT24" s="3815" t="s">
        <v>331</v>
      </c>
      <c r="BU24" s="3816"/>
      <c r="BV24" s="137"/>
      <c r="BW24" s="3829" t="s">
        <v>332</v>
      </c>
      <c r="BX24" s="3830"/>
      <c r="BY24" s="137"/>
      <c r="BZ24" s="3831" t="s">
        <v>333</v>
      </c>
      <c r="CA24" s="3832"/>
      <c r="CB24" s="137"/>
      <c r="CC24" s="3833" t="s">
        <v>289</v>
      </c>
      <c r="CD24" s="3834"/>
      <c r="CE24" s="137"/>
      <c r="CF24" s="3835" t="s">
        <v>290</v>
      </c>
      <c r="CG24" s="3836"/>
      <c r="CH24" s="137"/>
      <c r="CI24" s="3846" t="s">
        <v>334</v>
      </c>
      <c r="CJ24" s="3847"/>
      <c r="CK24" s="137"/>
      <c r="CL24" s="3817" t="s">
        <v>335</v>
      </c>
      <c r="CM24" s="3818"/>
      <c r="CN24" s="137"/>
      <c r="CO24" s="3819" t="s">
        <v>336</v>
      </c>
      <c r="CP24" s="3820"/>
      <c r="CQ24" s="137"/>
      <c r="CR24" s="3819" t="s">
        <v>337</v>
      </c>
      <c r="CS24" s="3820"/>
      <c r="CT24" s="137"/>
      <c r="CU24" s="3829" t="s">
        <v>338</v>
      </c>
      <c r="CV24" s="3829"/>
      <c r="CW24" s="137"/>
      <c r="CX24" s="3906" t="s">
        <v>339</v>
      </c>
      <c r="CY24" s="3906"/>
      <c r="CZ24" s="137"/>
      <c r="DA24" s="3884" t="s">
        <v>340</v>
      </c>
      <c r="DB24" s="3885"/>
      <c r="DC24" s="137"/>
      <c r="DD24" s="284" t="s">
        <v>341</v>
      </c>
      <c r="DE24" s="285" t="s">
        <v>341</v>
      </c>
      <c r="DF24" s="286" t="s">
        <v>342</v>
      </c>
      <c r="DG24" s="287" t="s">
        <v>342</v>
      </c>
      <c r="DH24" s="288" t="s">
        <v>343</v>
      </c>
      <c r="DI24" s="289" t="s">
        <v>343</v>
      </c>
      <c r="DJ24" s="290" t="s">
        <v>344</v>
      </c>
      <c r="DK24" s="291" t="s">
        <v>344</v>
      </c>
      <c r="DL24" s="137"/>
      <c r="DM24" s="292" t="s">
        <v>345</v>
      </c>
      <c r="DN24" s="293" t="s">
        <v>345</v>
      </c>
      <c r="DO24" s="248" t="s">
        <v>346</v>
      </c>
      <c r="DP24" s="292" t="s">
        <v>346</v>
      </c>
      <c r="DQ24" s="247">
        <v>0</v>
      </c>
      <c r="DR24" s="137"/>
      <c r="DS24" s="135">
        <v>1</v>
      </c>
    </row>
    <row r="25" spans="1:123" s="100" customFormat="1" ht="18.75" customHeight="1">
      <c r="A25" s="137"/>
      <c r="B25" s="3825" t="s">
        <v>347</v>
      </c>
      <c r="C25" s="3826"/>
      <c r="D25" s="3826"/>
      <c r="E25" s="3826"/>
      <c r="F25" s="3826"/>
      <c r="G25" s="3827"/>
      <c r="H25" s="137"/>
      <c r="I25" s="137"/>
      <c r="J25" s="137"/>
      <c r="K25" s="137"/>
      <c r="L25" s="656"/>
      <c r="M25" s="658"/>
      <c r="N25" s="658"/>
      <c r="O25" s="683"/>
      <c r="P25" s="683"/>
      <c r="Q25" s="137"/>
      <c r="R25" s="258" t="s">
        <v>86</v>
      </c>
      <c r="S25" s="160"/>
      <c r="T25" s="141"/>
      <c r="U25" s="161"/>
      <c r="V25" s="137"/>
      <c r="W25" s="2214"/>
      <c r="X25" s="636" t="s">
        <v>4368</v>
      </c>
      <c r="Y25" s="712"/>
      <c r="Z25" s="712"/>
      <c r="AA25" s="132"/>
      <c r="AB25" s="712"/>
      <c r="AC25" s="1314"/>
      <c r="AD25" s="641"/>
      <c r="AE25" s="2751">
        <f t="shared" ref="AE25:AK25" ca="1" si="5">CELL("largeur",AE25)</f>
        <v>19</v>
      </c>
      <c r="AF25" s="2717">
        <f t="shared" ca="1" si="5"/>
        <v>23</v>
      </c>
      <c r="AG25" s="2717">
        <f t="shared" ca="1" si="5"/>
        <v>25</v>
      </c>
      <c r="AH25" s="2717">
        <f t="shared" ca="1" si="5"/>
        <v>16</v>
      </c>
      <c r="AI25" s="2718">
        <f t="shared" ca="1" si="5"/>
        <v>11</v>
      </c>
      <c r="AJ25" s="2717">
        <f t="shared" ca="1" si="5"/>
        <v>11</v>
      </c>
      <c r="AK25" s="3519">
        <f t="shared" ca="1" si="5"/>
        <v>11</v>
      </c>
      <c r="AL25" s="143"/>
      <c r="AM25" s="236"/>
      <c r="AN25" s="236"/>
      <c r="AO25" s="236"/>
      <c r="AP25" s="237" t="s">
        <v>348</v>
      </c>
      <c r="AQ25" s="236"/>
      <c r="AR25" s="137"/>
      <c r="AS25" s="3886"/>
      <c r="AT25" s="3887"/>
      <c r="AU25" s="137"/>
      <c r="AV25" s="3886"/>
      <c r="AW25" s="3887"/>
      <c r="AX25" s="137"/>
      <c r="AY25" s="3809"/>
      <c r="AZ25" s="3810"/>
      <c r="BA25" s="137"/>
      <c r="BB25" s="3809"/>
      <c r="BC25" s="3810"/>
      <c r="BD25" s="137"/>
      <c r="BE25" s="3811"/>
      <c r="BF25" s="3812"/>
      <c r="BG25" s="137"/>
      <c r="BH25" s="3811"/>
      <c r="BI25" s="3812"/>
      <c r="BJ25" s="137"/>
      <c r="BK25" s="3813"/>
      <c r="BL25" s="3814"/>
      <c r="BM25" s="137"/>
      <c r="BN25" s="3813"/>
      <c r="BO25" s="3814"/>
      <c r="BP25" s="137"/>
      <c r="BQ25" s="3815"/>
      <c r="BR25" s="3816"/>
      <c r="BS25" s="137"/>
      <c r="BT25" s="3815"/>
      <c r="BU25" s="3816"/>
      <c r="BV25" s="137"/>
      <c r="BW25" s="3829"/>
      <c r="BX25" s="3830"/>
      <c r="BY25" s="137"/>
      <c r="BZ25" s="3831"/>
      <c r="CA25" s="3832"/>
      <c r="CB25" s="137"/>
      <c r="CC25" s="3833"/>
      <c r="CD25" s="3834"/>
      <c r="CE25" s="137"/>
      <c r="CF25" s="3835"/>
      <c r="CG25" s="3836"/>
      <c r="CH25" s="137"/>
      <c r="CI25" s="3846"/>
      <c r="CJ25" s="3847"/>
      <c r="CK25" s="137"/>
      <c r="CL25" s="3817"/>
      <c r="CM25" s="3818"/>
      <c r="CN25" s="137"/>
      <c r="CO25" s="3819"/>
      <c r="CP25" s="3820"/>
      <c r="CQ25" s="137"/>
      <c r="CR25" s="3819"/>
      <c r="CS25" s="3820"/>
      <c r="CT25" s="137"/>
      <c r="CU25" s="3829"/>
      <c r="CV25" s="3829"/>
      <c r="CW25" s="137"/>
      <c r="CX25" s="3906"/>
      <c r="CY25" s="3906"/>
      <c r="CZ25" s="137"/>
      <c r="DA25" s="245" t="s">
        <v>349</v>
      </c>
      <c r="DB25" s="246"/>
      <c r="DC25" s="137"/>
      <c r="DD25" s="294" t="s">
        <v>350</v>
      </c>
      <c r="DE25" s="295" t="s">
        <v>350</v>
      </c>
      <c r="DF25" s="296" t="s">
        <v>351</v>
      </c>
      <c r="DG25" s="297" t="s">
        <v>351</v>
      </c>
      <c r="DH25" s="298" t="s">
        <v>352</v>
      </c>
      <c r="DI25" s="299" t="s">
        <v>352</v>
      </c>
      <c r="DJ25" s="300" t="s">
        <v>353</v>
      </c>
      <c r="DK25" s="301" t="s">
        <v>353</v>
      </c>
      <c r="DL25" s="137"/>
      <c r="DM25" s="302" t="s">
        <v>354</v>
      </c>
      <c r="DN25" s="303" t="s">
        <v>354</v>
      </c>
      <c r="DO25" s="248" t="s">
        <v>355</v>
      </c>
      <c r="DP25" s="302" t="s">
        <v>355</v>
      </c>
      <c r="DQ25" s="247">
        <v>128</v>
      </c>
      <c r="DR25" s="137"/>
      <c r="DS25" s="135">
        <v>1</v>
      </c>
    </row>
    <row r="26" spans="1:123" s="100" customFormat="1" ht="18.75" customHeight="1" thickBot="1">
      <c r="A26" s="137"/>
      <c r="B26" s="3825"/>
      <c r="C26" s="3826"/>
      <c r="D26" s="3826"/>
      <c r="E26" s="3826"/>
      <c r="F26" s="3826"/>
      <c r="G26" s="3827"/>
      <c r="H26" s="137"/>
      <c r="I26" s="137"/>
      <c r="J26" s="137"/>
      <c r="K26" s="137"/>
      <c r="L26" s="655" t="s">
        <v>1038</v>
      </c>
      <c r="M26" s="658"/>
      <c r="N26" s="658"/>
      <c r="O26" s="683"/>
      <c r="P26" s="683"/>
      <c r="Q26" s="137"/>
      <c r="R26" s="166"/>
      <c r="S26" s="11"/>
      <c r="T26" s="11"/>
      <c r="U26" s="167"/>
      <c r="V26" s="137"/>
      <c r="W26" s="2516" t="s">
        <v>4369</v>
      </c>
      <c r="X26" s="712"/>
      <c r="Y26" s="712"/>
      <c r="Z26" s="712"/>
      <c r="AA26" s="132"/>
      <c r="AB26" s="712"/>
      <c r="AC26" s="1314"/>
      <c r="AD26" s="641"/>
      <c r="AE26" s="3957" t="s">
        <v>4927</v>
      </c>
      <c r="AF26" s="3958"/>
      <c r="AG26" s="3958"/>
      <c r="AH26" s="3603" t="s">
        <v>4516</v>
      </c>
      <c r="AI26" s="3690"/>
      <c r="AJ26" s="3604"/>
      <c r="AK26" s="3691" t="s">
        <v>4809</v>
      </c>
      <c r="AL26" s="143"/>
      <c r="AM26" s="236"/>
      <c r="AN26" s="236"/>
      <c r="AO26" s="236"/>
      <c r="AP26" s="236"/>
      <c r="AQ26" s="236"/>
      <c r="AR26" s="137"/>
      <c r="AS26" s="137"/>
      <c r="AT26" s="137"/>
      <c r="AU26" s="137"/>
      <c r="AV26" s="137"/>
      <c r="AW26" s="137"/>
      <c r="AX26" s="137"/>
      <c r="AY26" s="137"/>
      <c r="AZ26" s="137"/>
      <c r="BA26" s="137"/>
      <c r="BB26" s="137"/>
      <c r="BC26" s="137"/>
      <c r="BD26" s="137"/>
      <c r="BE26" s="137"/>
      <c r="BF26" s="137"/>
      <c r="BG26" s="137"/>
      <c r="BH26" s="137"/>
      <c r="BI26" s="137"/>
      <c r="BJ26" s="137"/>
      <c r="BK26" s="137"/>
      <c r="BL26" s="137"/>
      <c r="BM26" s="137"/>
      <c r="BN26" s="137"/>
      <c r="BO26" s="137"/>
      <c r="BP26" s="137"/>
      <c r="BQ26" s="137"/>
      <c r="BR26" s="137"/>
      <c r="BS26" s="137"/>
      <c r="BT26" s="137"/>
      <c r="BU26" s="137"/>
      <c r="BV26" s="137"/>
      <c r="BW26" s="137"/>
      <c r="BX26" s="137"/>
      <c r="BY26" s="137"/>
      <c r="BZ26" s="137"/>
      <c r="CA26" s="137"/>
      <c r="CB26" s="137"/>
      <c r="CC26" s="137"/>
      <c r="CD26" s="137"/>
      <c r="CE26" s="137"/>
      <c r="CF26" s="137"/>
      <c r="CG26" s="137"/>
      <c r="CH26" s="137"/>
      <c r="CI26" s="137"/>
      <c r="CJ26" s="137"/>
      <c r="CK26" s="137"/>
      <c r="CL26" s="137"/>
      <c r="CM26" s="137"/>
      <c r="CN26" s="137"/>
      <c r="CO26" s="137"/>
      <c r="CP26" s="137"/>
      <c r="CQ26" s="137"/>
      <c r="CR26" s="137"/>
      <c r="CS26" s="137"/>
      <c r="CT26" s="137"/>
      <c r="CU26" s="137"/>
      <c r="CV26" s="137"/>
      <c r="CW26" s="137"/>
      <c r="CX26" s="137"/>
      <c r="CY26" s="137"/>
      <c r="CZ26" s="137"/>
      <c r="DA26" s="245" t="s">
        <v>357</v>
      </c>
      <c r="DB26" s="246"/>
      <c r="DC26" s="137"/>
      <c r="DD26" s="306" t="s">
        <v>358</v>
      </c>
      <c r="DE26" s="275" t="s">
        <v>358</v>
      </c>
      <c r="DF26" s="298" t="s">
        <v>359</v>
      </c>
      <c r="DG26" s="299" t="s">
        <v>359</v>
      </c>
      <c r="DH26" s="307" t="s">
        <v>360</v>
      </c>
      <c r="DI26" s="308" t="s">
        <v>360</v>
      </c>
      <c r="DJ26" s="309" t="s">
        <v>361</v>
      </c>
      <c r="DK26" s="310" t="s">
        <v>361</v>
      </c>
      <c r="DL26" s="137"/>
      <c r="DM26" s="251" t="s">
        <v>299</v>
      </c>
      <c r="DN26" s="311" t="s">
        <v>299</v>
      </c>
      <c r="DO26" s="248" t="s">
        <v>362</v>
      </c>
      <c r="DP26" s="251" t="s">
        <v>362</v>
      </c>
      <c r="DQ26" s="247">
        <v>128</v>
      </c>
      <c r="DR26" s="137"/>
      <c r="DS26" s="135">
        <v>1</v>
      </c>
    </row>
    <row r="27" spans="1:123" s="100" customFormat="1" ht="18.75" customHeight="1" thickTop="1" thickBot="1">
      <c r="A27" s="137"/>
      <c r="B27" s="3825" t="s">
        <v>363</v>
      </c>
      <c r="C27" s="3826"/>
      <c r="D27" s="3826"/>
      <c r="E27" s="3826"/>
      <c r="F27" s="3826"/>
      <c r="G27" s="3827"/>
      <c r="H27" s="137"/>
      <c r="I27" s="137"/>
      <c r="J27" s="137"/>
      <c r="K27" s="137"/>
      <c r="L27" s="655" t="s">
        <v>1039</v>
      </c>
      <c r="M27" s="658"/>
      <c r="N27" s="658"/>
      <c r="O27" s="683"/>
      <c r="P27" s="683"/>
      <c r="Q27" s="137"/>
      <c r="R27" s="304" t="s">
        <v>356</v>
      </c>
      <c r="S27" s="305"/>
      <c r="T27" s="141"/>
      <c r="U27" s="161"/>
      <c r="V27" s="137"/>
      <c r="W27" s="2527" t="s">
        <v>84</v>
      </c>
      <c r="X27" s="2528" t="s">
        <v>89</v>
      </c>
      <c r="Y27" s="88" t="s">
        <v>88</v>
      </c>
      <c r="Z27" s="87"/>
      <c r="AA27" s="3992" t="s">
        <v>87</v>
      </c>
      <c r="AB27" s="3994" t="s">
        <v>86</v>
      </c>
      <c r="AC27" s="1314"/>
      <c r="AD27" s="641"/>
      <c r="AE27" s="3957"/>
      <c r="AF27" s="3958"/>
      <c r="AG27" s="3958"/>
      <c r="AH27" s="3603" t="s">
        <v>4515</v>
      </c>
      <c r="AI27" s="3604" t="s">
        <v>4807</v>
      </c>
      <c r="AJ27" s="3604" t="s">
        <v>4928</v>
      </c>
      <c r="AK27" s="3692"/>
      <c r="AL27" s="143"/>
      <c r="AM27" s="137"/>
      <c r="AN27" s="137"/>
      <c r="AO27" s="137"/>
      <c r="AP27" s="137"/>
      <c r="AQ27" s="137"/>
      <c r="AR27" s="137"/>
      <c r="AS27" s="3898" t="s">
        <v>364</v>
      </c>
      <c r="AT27" s="3899"/>
      <c r="AU27" s="137"/>
      <c r="AV27" s="3898" t="s">
        <v>365</v>
      </c>
      <c r="AW27" s="3899"/>
      <c r="AX27" s="137"/>
      <c r="AY27" s="3809" t="s">
        <v>366</v>
      </c>
      <c r="AZ27" s="3810"/>
      <c r="BA27" s="137"/>
      <c r="BB27" s="3809" t="s">
        <v>367</v>
      </c>
      <c r="BC27" s="3810"/>
      <c r="BD27" s="137"/>
      <c r="BE27" s="3811" t="s">
        <v>368</v>
      </c>
      <c r="BF27" s="3812"/>
      <c r="BG27" s="137"/>
      <c r="BH27" s="3811" t="s">
        <v>369</v>
      </c>
      <c r="BI27" s="3812"/>
      <c r="BJ27" s="137"/>
      <c r="BK27" s="3813" t="s">
        <v>370</v>
      </c>
      <c r="BL27" s="3814"/>
      <c r="BM27" s="137"/>
      <c r="BN27" s="3813" t="s">
        <v>371</v>
      </c>
      <c r="BO27" s="3814"/>
      <c r="BP27" s="137"/>
      <c r="BQ27" s="3815" t="s">
        <v>372</v>
      </c>
      <c r="BR27" s="3816"/>
      <c r="BS27" s="137"/>
      <c r="BT27" s="3815" t="s">
        <v>373</v>
      </c>
      <c r="BU27" s="3816"/>
      <c r="BV27" s="137"/>
      <c r="BW27" s="3829" t="s">
        <v>374</v>
      </c>
      <c r="BX27" s="3830"/>
      <c r="BY27" s="137"/>
      <c r="BZ27" s="3831" t="s">
        <v>375</v>
      </c>
      <c r="CA27" s="3832"/>
      <c r="CB27" s="137"/>
      <c r="CC27" s="3833" t="s">
        <v>334</v>
      </c>
      <c r="CD27" s="3834"/>
      <c r="CE27" s="137"/>
      <c r="CF27" s="3835" t="s">
        <v>335</v>
      </c>
      <c r="CG27" s="3836"/>
      <c r="CH27" s="137"/>
      <c r="CI27" s="3846" t="s">
        <v>376</v>
      </c>
      <c r="CJ27" s="3847"/>
      <c r="CK27" s="137"/>
      <c r="CL27" s="3817" t="s">
        <v>377</v>
      </c>
      <c r="CM27" s="3818"/>
      <c r="CN27" s="137"/>
      <c r="CO27" s="3819" t="s">
        <v>378</v>
      </c>
      <c r="CP27" s="3820"/>
      <c r="CQ27" s="137"/>
      <c r="CR27" s="3819" t="s">
        <v>379</v>
      </c>
      <c r="CS27" s="3820"/>
      <c r="CT27" s="137"/>
      <c r="CU27" s="3905" t="s">
        <v>380</v>
      </c>
      <c r="CV27" s="3905"/>
      <c r="CW27" s="137"/>
      <c r="CX27" s="3855" t="s">
        <v>236</v>
      </c>
      <c r="CY27" s="3855"/>
      <c r="CZ27" s="137"/>
      <c r="DA27" s="3884" t="s">
        <v>381</v>
      </c>
      <c r="DB27" s="3885"/>
      <c r="DC27" s="137"/>
      <c r="DD27" s="278" t="s">
        <v>382</v>
      </c>
      <c r="DE27" s="279" t="s">
        <v>382</v>
      </c>
      <c r="DF27" s="313" t="s">
        <v>383</v>
      </c>
      <c r="DG27" s="314" t="s">
        <v>383</v>
      </c>
      <c r="DH27" s="315" t="s">
        <v>384</v>
      </c>
      <c r="DI27" s="316" t="s">
        <v>384</v>
      </c>
      <c r="DJ27" s="317" t="s">
        <v>385</v>
      </c>
      <c r="DK27" s="318" t="s">
        <v>385</v>
      </c>
      <c r="DL27" s="137"/>
      <c r="DM27" s="263" t="s">
        <v>308</v>
      </c>
      <c r="DN27" s="264" t="s">
        <v>308</v>
      </c>
      <c r="DO27" s="248" t="s">
        <v>386</v>
      </c>
      <c r="DP27" s="263" t="s">
        <v>386</v>
      </c>
      <c r="DQ27" s="247">
        <v>0</v>
      </c>
      <c r="DR27" s="137"/>
      <c r="DS27" s="135">
        <v>1</v>
      </c>
    </row>
    <row r="28" spans="1:123" s="100" customFormat="1" ht="18.75" customHeight="1" thickTop="1" thickBot="1">
      <c r="A28" s="137"/>
      <c r="B28" s="3825"/>
      <c r="C28" s="3826"/>
      <c r="D28" s="3826"/>
      <c r="E28" s="3826"/>
      <c r="F28" s="3826"/>
      <c r="G28" s="3827"/>
      <c r="H28" s="137"/>
      <c r="I28" s="137"/>
      <c r="J28" s="137"/>
      <c r="K28" s="137"/>
      <c r="L28" s="658"/>
      <c r="M28" s="658"/>
      <c r="N28" s="658"/>
      <c r="O28" s="683"/>
      <c r="P28" s="683"/>
      <c r="Q28" s="137"/>
      <c r="R28" s="166"/>
      <c r="S28" s="11"/>
      <c r="T28" s="11"/>
      <c r="U28" s="167"/>
      <c r="V28" s="137"/>
      <c r="W28" s="2530" t="s">
        <v>75</v>
      </c>
      <c r="X28" s="2531" t="s">
        <v>77</v>
      </c>
      <c r="Y28" s="82" t="s">
        <v>30</v>
      </c>
      <c r="Z28" s="81" t="s">
        <v>76</v>
      </c>
      <c r="AA28" s="3993"/>
      <c r="AB28" s="3995"/>
      <c r="AC28" s="1314"/>
      <c r="AD28" s="641"/>
      <c r="AE28" s="3537" t="s">
        <v>4810</v>
      </c>
      <c r="AF28" s="3513" t="s">
        <v>4929</v>
      </c>
      <c r="AG28" s="3693" t="s">
        <v>4930</v>
      </c>
      <c r="AH28" s="3605">
        <v>0</v>
      </c>
      <c r="AI28" s="3530" t="s">
        <v>4810</v>
      </c>
      <c r="AJ28" s="3513" t="s">
        <v>4929</v>
      </c>
      <c r="AK28" s="3694">
        <v>73</v>
      </c>
      <c r="AL28" s="143"/>
      <c r="AM28" s="323" t="s">
        <v>387</v>
      </c>
      <c r="AN28" s="137"/>
      <c r="AO28" s="137"/>
      <c r="AP28" s="137"/>
      <c r="AQ28" s="137"/>
      <c r="AR28" s="137"/>
      <c r="AS28" s="3898"/>
      <c r="AT28" s="3899"/>
      <c r="AU28" s="137"/>
      <c r="AV28" s="3898"/>
      <c r="AW28" s="3899"/>
      <c r="AX28" s="137"/>
      <c r="AY28" s="3809"/>
      <c r="AZ28" s="3810"/>
      <c r="BA28" s="137"/>
      <c r="BB28" s="3809"/>
      <c r="BC28" s="3810"/>
      <c r="BD28" s="137"/>
      <c r="BE28" s="3811"/>
      <c r="BF28" s="3812"/>
      <c r="BG28" s="137"/>
      <c r="BH28" s="3811"/>
      <c r="BI28" s="3812"/>
      <c r="BJ28" s="137"/>
      <c r="BK28" s="3813"/>
      <c r="BL28" s="3814"/>
      <c r="BM28" s="137"/>
      <c r="BN28" s="3813"/>
      <c r="BO28" s="3814"/>
      <c r="BP28" s="137"/>
      <c r="BQ28" s="3815"/>
      <c r="BR28" s="3816"/>
      <c r="BS28" s="137"/>
      <c r="BT28" s="3815"/>
      <c r="BU28" s="3816"/>
      <c r="BV28" s="137"/>
      <c r="BW28" s="3829"/>
      <c r="BX28" s="3830"/>
      <c r="BY28" s="137"/>
      <c r="BZ28" s="3831"/>
      <c r="CA28" s="3832"/>
      <c r="CB28" s="137"/>
      <c r="CC28" s="3833"/>
      <c r="CD28" s="3834"/>
      <c r="CE28" s="137"/>
      <c r="CF28" s="3835"/>
      <c r="CG28" s="3836"/>
      <c r="CH28" s="137"/>
      <c r="CI28" s="3846"/>
      <c r="CJ28" s="3847"/>
      <c r="CK28" s="137"/>
      <c r="CL28" s="3817"/>
      <c r="CM28" s="3818"/>
      <c r="CN28" s="137"/>
      <c r="CO28" s="3819"/>
      <c r="CP28" s="3820"/>
      <c r="CQ28" s="137"/>
      <c r="CR28" s="3819"/>
      <c r="CS28" s="3820"/>
      <c r="CT28" s="137"/>
      <c r="CU28" s="3905"/>
      <c r="CV28" s="3905"/>
      <c r="CW28" s="137"/>
      <c r="CX28" s="3855"/>
      <c r="CY28" s="3855"/>
      <c r="CZ28" s="137"/>
      <c r="DA28" s="245" t="s">
        <v>388</v>
      </c>
      <c r="DB28" s="246"/>
      <c r="DC28" s="137"/>
      <c r="DD28" s="267" t="s">
        <v>389</v>
      </c>
      <c r="DE28" s="268" t="s">
        <v>389</v>
      </c>
      <c r="DF28" s="324" t="s">
        <v>390</v>
      </c>
      <c r="DG28" s="325" t="s">
        <v>390</v>
      </c>
      <c r="DH28" s="326" t="s">
        <v>391</v>
      </c>
      <c r="DI28" s="327" t="s">
        <v>391</v>
      </c>
      <c r="DJ28" s="328" t="s">
        <v>392</v>
      </c>
      <c r="DK28" s="329" t="s">
        <v>392</v>
      </c>
      <c r="DL28" s="137"/>
      <c r="DM28" s="274" t="s">
        <v>317</v>
      </c>
      <c r="DN28" s="275" t="s">
        <v>317</v>
      </c>
      <c r="DO28" s="248" t="s">
        <v>393</v>
      </c>
      <c r="DP28" s="274" t="s">
        <v>393</v>
      </c>
      <c r="DQ28" s="247">
        <v>0</v>
      </c>
      <c r="DR28" s="137"/>
      <c r="DS28" s="135">
        <v>1</v>
      </c>
    </row>
    <row r="29" spans="1:123" s="100" customFormat="1" ht="18.75" customHeight="1" thickTop="1">
      <c r="A29" s="137"/>
      <c r="B29" s="3900" t="s">
        <v>394</v>
      </c>
      <c r="C29" s="3901"/>
      <c r="D29" s="3901"/>
      <c r="E29" s="3901"/>
      <c r="F29" s="3901"/>
      <c r="G29" s="3902" t="s">
        <v>395</v>
      </c>
      <c r="H29" s="137"/>
      <c r="I29" s="137"/>
      <c r="J29" s="137"/>
      <c r="K29" s="137"/>
      <c r="L29" s="658"/>
      <c r="M29" s="658"/>
      <c r="N29" s="658"/>
      <c r="O29" s="683"/>
      <c r="P29" s="683"/>
      <c r="Q29" s="137"/>
      <c r="R29" s="319"/>
      <c r="S29" s="320" t="s">
        <v>58</v>
      </c>
      <c r="T29" s="321" t="s">
        <v>56</v>
      </c>
      <c r="U29" s="161"/>
      <c r="V29" s="137"/>
      <c r="W29" s="2532" t="s">
        <v>71</v>
      </c>
      <c r="X29" s="2348">
        <v>27</v>
      </c>
      <c r="Y29" s="72" t="s">
        <v>404</v>
      </c>
      <c r="Z29" s="2533" t="s">
        <v>76</v>
      </c>
      <c r="AA29" s="63">
        <v>20</v>
      </c>
      <c r="AB29" s="41" t="s">
        <v>62</v>
      </c>
      <c r="AC29" s="1314"/>
      <c r="AD29" s="641"/>
      <c r="AE29" s="3695" t="s">
        <v>51</v>
      </c>
      <c r="AF29" s="3624"/>
      <c r="AG29" s="3696" t="str">
        <f>TEXT(ROUND(LEN(AE29)/AK28, 1), "0.0") &amp; " lignes"</f>
        <v>0.4 lignes</v>
      </c>
      <c r="AH29" s="3607" t="str">
        <f ca="1">IF(ISBLANK(AI29),"",LARGE(OFFSET(AH28,0,0,ROWS(AH28:AH28)),1)+1)</f>
        <v/>
      </c>
      <c r="AI29" s="3624"/>
      <c r="AJ29" s="3697"/>
      <c r="AK29" s="3698">
        <f>IF(AK28=0,0,IF(LEN(AI29)&gt;AK28,LEN(AI29)-AK28&amp;" en trop",0))</f>
        <v>0</v>
      </c>
      <c r="AL29" s="143"/>
      <c r="AM29" s="323" t="s">
        <v>396</v>
      </c>
      <c r="AN29" s="137"/>
      <c r="AO29" s="137"/>
      <c r="AP29" s="137"/>
      <c r="AQ29" s="137"/>
      <c r="AR29" s="137"/>
      <c r="AS29" s="137"/>
      <c r="AT29" s="137"/>
      <c r="AU29" s="137"/>
      <c r="AV29" s="137"/>
      <c r="AW29" s="137"/>
      <c r="AX29" s="137"/>
      <c r="AY29" s="137"/>
      <c r="AZ29" s="137"/>
      <c r="BA29" s="137"/>
      <c r="BB29" s="137"/>
      <c r="BC29" s="137"/>
      <c r="BD29" s="137"/>
      <c r="BE29" s="137"/>
      <c r="BF29" s="137"/>
      <c r="BG29" s="137"/>
      <c r="BH29" s="137"/>
      <c r="BI29" s="137"/>
      <c r="BJ29" s="137"/>
      <c r="BK29" s="137"/>
      <c r="BL29" s="137"/>
      <c r="BM29" s="137"/>
      <c r="BN29" s="137"/>
      <c r="BO29" s="137"/>
      <c r="BP29" s="137"/>
      <c r="BQ29" s="137"/>
      <c r="BR29" s="137"/>
      <c r="BS29" s="137"/>
      <c r="BT29" s="137"/>
      <c r="BU29" s="137"/>
      <c r="BV29" s="137"/>
      <c r="BW29" s="137"/>
      <c r="BX29" s="137"/>
      <c r="BY29" s="137"/>
      <c r="BZ29" s="137"/>
      <c r="CA29" s="137"/>
      <c r="CB29" s="137"/>
      <c r="CC29" s="137"/>
      <c r="CD29" s="137"/>
      <c r="CE29" s="137"/>
      <c r="CF29" s="137"/>
      <c r="CG29" s="137"/>
      <c r="CH29" s="137"/>
      <c r="CI29" s="137"/>
      <c r="CJ29" s="137"/>
      <c r="CK29" s="137"/>
      <c r="CL29" s="137"/>
      <c r="CM29" s="137"/>
      <c r="CN29" s="137"/>
      <c r="CO29" s="137"/>
      <c r="CP29" s="137"/>
      <c r="CQ29" s="137"/>
      <c r="CR29" s="137"/>
      <c r="CS29" s="137"/>
      <c r="CT29" s="137"/>
      <c r="CU29" s="137"/>
      <c r="CV29" s="137"/>
      <c r="CW29" s="137"/>
      <c r="CX29" s="137"/>
      <c r="CY29" s="137"/>
      <c r="CZ29" s="137"/>
      <c r="DA29" s="3884" t="s">
        <v>397</v>
      </c>
      <c r="DB29" s="3885"/>
      <c r="DC29" s="137"/>
      <c r="DD29" s="292" t="s">
        <v>398</v>
      </c>
      <c r="DE29" s="293" t="s">
        <v>398</v>
      </c>
      <c r="DF29" s="330" t="s">
        <v>399</v>
      </c>
      <c r="DG29" s="331" t="s">
        <v>399</v>
      </c>
      <c r="DH29" s="332" t="s">
        <v>400</v>
      </c>
      <c r="DI29" s="333" t="s">
        <v>400</v>
      </c>
      <c r="DJ29" s="334" t="s">
        <v>401</v>
      </c>
      <c r="DK29" s="335" t="s">
        <v>401</v>
      </c>
      <c r="DL29" s="137"/>
      <c r="DM29" s="288" t="s">
        <v>343</v>
      </c>
      <c r="DN29" s="289" t="s">
        <v>343</v>
      </c>
      <c r="DO29" s="248" t="s">
        <v>402</v>
      </c>
      <c r="DP29" s="288" t="s">
        <v>402</v>
      </c>
      <c r="DQ29" s="247">
        <v>0</v>
      </c>
      <c r="DR29" s="137"/>
      <c r="DS29" s="135">
        <v>1</v>
      </c>
    </row>
    <row r="30" spans="1:123" s="100" customFormat="1" ht="18.75" customHeight="1">
      <c r="A30" s="137"/>
      <c r="B30" s="3900"/>
      <c r="C30" s="3901"/>
      <c r="D30" s="3901"/>
      <c r="E30" s="3901"/>
      <c r="F30" s="3901"/>
      <c r="G30" s="3902"/>
      <c r="H30" s="137"/>
      <c r="I30" s="137"/>
      <c r="J30" s="137"/>
      <c r="K30" s="137"/>
      <c r="L30" s="655"/>
      <c r="M30" s="658"/>
      <c r="N30" s="658"/>
      <c r="O30" s="683"/>
      <c r="P30" s="683"/>
      <c r="Q30" s="137"/>
      <c r="R30" s="319"/>
      <c r="S30" s="320" t="s">
        <v>57</v>
      </c>
      <c r="T30" s="321" t="s">
        <v>55</v>
      </c>
      <c r="U30" s="161"/>
      <c r="V30" s="137"/>
      <c r="W30" s="2516"/>
      <c r="X30" s="712"/>
      <c r="Y30" s="712"/>
      <c r="Z30" s="712"/>
      <c r="AA30" s="132"/>
      <c r="AB30" s="712"/>
      <c r="AC30" s="1314"/>
      <c r="AD30" s="641"/>
      <c r="AE30" s="3695" t="s">
        <v>50</v>
      </c>
      <c r="AF30" s="3624"/>
      <c r="AG30" s="3696" t="str">
        <f>TEXT(ROUND(LEN(AE30)/AK28, 1), "0.0") &amp; " lignes"</f>
        <v>0.5 lignes</v>
      </c>
      <c r="AH30" s="3607" t="str">
        <f ca="1">IF(ISBLANK(AI30),"",LARGE(OFFSET(AH28,0,0,ROWS(AH28:AH29)),1)+1)</f>
        <v/>
      </c>
      <c r="AI30" s="3624"/>
      <c r="AJ30" s="3697"/>
      <c r="AK30" s="3699">
        <f>IF(AK28=0,0,IF(LEN(AI30)&gt;AK28,LEN(AI30)-AK28&amp;" en trop",0))</f>
        <v>0</v>
      </c>
      <c r="AL30" s="140"/>
      <c r="AM30" s="137"/>
      <c r="AN30" s="137"/>
      <c r="AO30" s="137"/>
      <c r="AP30" s="137"/>
      <c r="AQ30" s="137"/>
      <c r="AR30" s="137"/>
      <c r="AS30" s="3903" t="s">
        <v>405</v>
      </c>
      <c r="AT30" s="3904"/>
      <c r="AU30" s="137"/>
      <c r="AV30" s="3903" t="s">
        <v>406</v>
      </c>
      <c r="AW30" s="3904"/>
      <c r="AX30" s="137"/>
      <c r="AY30" s="3809" t="s">
        <v>407</v>
      </c>
      <c r="AZ30" s="3810"/>
      <c r="BA30" s="137"/>
      <c r="BB30" s="3809" t="s">
        <v>408</v>
      </c>
      <c r="BC30" s="3810"/>
      <c r="BD30" s="137"/>
      <c r="BE30" s="3811" t="s">
        <v>409</v>
      </c>
      <c r="BF30" s="3812"/>
      <c r="BG30" s="137"/>
      <c r="BH30" s="3811" t="s">
        <v>410</v>
      </c>
      <c r="BI30" s="3812"/>
      <c r="BJ30" s="137"/>
      <c r="BK30" s="3813" t="s">
        <v>411</v>
      </c>
      <c r="BL30" s="3814"/>
      <c r="BM30" s="137"/>
      <c r="BN30" s="3813" t="s">
        <v>412</v>
      </c>
      <c r="BO30" s="3814"/>
      <c r="BP30" s="137"/>
      <c r="BQ30" s="3815" t="s">
        <v>413</v>
      </c>
      <c r="BR30" s="3816"/>
      <c r="BS30" s="137"/>
      <c r="BT30" s="3815" t="s">
        <v>414</v>
      </c>
      <c r="BU30" s="3816"/>
      <c r="BV30" s="137"/>
      <c r="BW30" s="3829" t="s">
        <v>415</v>
      </c>
      <c r="BX30" s="3830"/>
      <c r="BY30" s="137"/>
      <c r="BZ30" s="3831" t="s">
        <v>416</v>
      </c>
      <c r="CA30" s="3832"/>
      <c r="CB30" s="137"/>
      <c r="CC30" s="3833" t="s">
        <v>376</v>
      </c>
      <c r="CD30" s="3834"/>
      <c r="CE30" s="137"/>
      <c r="CF30" s="3835" t="s">
        <v>377</v>
      </c>
      <c r="CG30" s="3836"/>
      <c r="CH30" s="137"/>
      <c r="CI30" s="3846" t="s">
        <v>417</v>
      </c>
      <c r="CJ30" s="3847"/>
      <c r="CK30" s="137"/>
      <c r="CL30" s="3817" t="s">
        <v>418</v>
      </c>
      <c r="CM30" s="3818"/>
      <c r="CN30" s="137"/>
      <c r="CO30" s="3819" t="s">
        <v>419</v>
      </c>
      <c r="CP30" s="3820"/>
      <c r="CQ30" s="137"/>
      <c r="CR30" s="3819" t="s">
        <v>420</v>
      </c>
      <c r="CS30" s="3820"/>
      <c r="CT30" s="137"/>
      <c r="CU30" s="3907" t="s">
        <v>421</v>
      </c>
      <c r="CV30" s="3907"/>
      <c r="CW30" s="137"/>
      <c r="CX30" s="3908" t="s">
        <v>422</v>
      </c>
      <c r="CY30" s="3908"/>
      <c r="CZ30" s="137"/>
      <c r="DA30" s="3896" t="s">
        <v>423</v>
      </c>
      <c r="DB30" s="3897"/>
      <c r="DC30" s="137"/>
      <c r="DD30" s="251" t="s">
        <v>424</v>
      </c>
      <c r="DE30" s="252" t="s">
        <v>424</v>
      </c>
      <c r="DF30" s="339" t="s">
        <v>425</v>
      </c>
      <c r="DG30" s="340" t="s">
        <v>425</v>
      </c>
      <c r="DH30" s="341" t="s">
        <v>426</v>
      </c>
      <c r="DI30" s="342" t="s">
        <v>426</v>
      </c>
      <c r="DJ30" s="286" t="s">
        <v>427</v>
      </c>
      <c r="DK30" s="287" t="s">
        <v>427</v>
      </c>
      <c r="DL30" s="137"/>
      <c r="DM30" s="298" t="s">
        <v>352</v>
      </c>
      <c r="DN30" s="299" t="s">
        <v>352</v>
      </c>
      <c r="DO30" s="248" t="s">
        <v>428</v>
      </c>
      <c r="DP30" s="298" t="s">
        <v>428</v>
      </c>
      <c r="DQ30" s="247">
        <v>204</v>
      </c>
      <c r="DR30" s="137"/>
      <c r="DS30" s="135">
        <v>1</v>
      </c>
    </row>
    <row r="31" spans="1:123" s="100" customFormat="1" ht="18.75" customHeight="1" thickBot="1">
      <c r="A31" s="137"/>
      <c r="B31" s="343"/>
      <c r="C31" s="344"/>
      <c r="D31" s="344"/>
      <c r="E31" s="344"/>
      <c r="F31" s="345" t="s">
        <v>174</v>
      </c>
      <c r="G31" s="346" t="s">
        <v>0</v>
      </c>
      <c r="H31" s="137"/>
      <c r="I31" s="137"/>
      <c r="J31" s="137"/>
      <c r="K31" s="137"/>
      <c r="L31" s="656"/>
      <c r="M31" s="658"/>
      <c r="N31" s="658"/>
      <c r="O31" s="683"/>
      <c r="P31" s="683"/>
      <c r="Q31" s="137"/>
      <c r="R31" s="319"/>
      <c r="S31" s="336" t="s">
        <v>403</v>
      </c>
      <c r="T31" s="337" t="s">
        <v>62</v>
      </c>
      <c r="U31" s="161"/>
      <c r="V31" s="137"/>
      <c r="W31" s="2535" t="s">
        <v>76</v>
      </c>
      <c r="X31" s="2536" t="s">
        <v>4371</v>
      </c>
      <c r="Y31" s="2536"/>
      <c r="Z31" s="2536"/>
      <c r="AA31" s="132"/>
      <c r="AB31" s="712"/>
      <c r="AC31" s="1314"/>
      <c r="AD31" s="641"/>
      <c r="AE31" s="3695" t="s">
        <v>4812</v>
      </c>
      <c r="AF31" s="3624"/>
      <c r="AG31" s="3696" t="str">
        <f>TEXT(ROUND(LEN(AE31)/AK28, 1), "0.0") &amp; " lignes"</f>
        <v>0.6 lignes</v>
      </c>
      <c r="AH31" s="3607" t="str">
        <f ca="1">IF(ISBLANK(AI31),"",LARGE(OFFSET(AH28,0,0,ROWS(AH28:AH30)),1)+1)</f>
        <v/>
      </c>
      <c r="AI31" s="3624"/>
      <c r="AJ31" s="3697"/>
      <c r="AK31" s="3699">
        <f>IF(AK28=0,0,IF(LEN(AI31)&gt;AK28,LEN(AI31)-AK28&amp;" en trop",0))</f>
        <v>0</v>
      </c>
      <c r="AL31" s="140"/>
      <c r="AM31" s="137"/>
      <c r="AN31" s="137"/>
      <c r="AO31" s="137"/>
      <c r="AP31" s="137"/>
      <c r="AQ31" s="137"/>
      <c r="AR31" s="137"/>
      <c r="AS31" s="3903"/>
      <c r="AT31" s="3904"/>
      <c r="AU31" s="137"/>
      <c r="AV31" s="3903"/>
      <c r="AW31" s="3904"/>
      <c r="AX31" s="137"/>
      <c r="AY31" s="3809"/>
      <c r="AZ31" s="3810"/>
      <c r="BA31" s="137"/>
      <c r="BB31" s="3809"/>
      <c r="BC31" s="3810"/>
      <c r="BD31" s="137"/>
      <c r="BE31" s="3811"/>
      <c r="BF31" s="3812"/>
      <c r="BG31" s="137"/>
      <c r="BH31" s="3811"/>
      <c r="BI31" s="3812"/>
      <c r="BJ31" s="137"/>
      <c r="BK31" s="3813"/>
      <c r="BL31" s="3814"/>
      <c r="BM31" s="137"/>
      <c r="BN31" s="3813"/>
      <c r="BO31" s="3814"/>
      <c r="BP31" s="137"/>
      <c r="BQ31" s="3815"/>
      <c r="BR31" s="3816"/>
      <c r="BS31" s="137"/>
      <c r="BT31" s="3815"/>
      <c r="BU31" s="3816"/>
      <c r="BV31" s="137"/>
      <c r="BW31" s="3829"/>
      <c r="BX31" s="3830"/>
      <c r="BY31" s="137"/>
      <c r="BZ31" s="3831"/>
      <c r="CA31" s="3832"/>
      <c r="CB31" s="137"/>
      <c r="CC31" s="3833"/>
      <c r="CD31" s="3834"/>
      <c r="CE31" s="137"/>
      <c r="CF31" s="3835"/>
      <c r="CG31" s="3836"/>
      <c r="CH31" s="137"/>
      <c r="CI31" s="3846"/>
      <c r="CJ31" s="3847"/>
      <c r="CK31" s="137"/>
      <c r="CL31" s="3817"/>
      <c r="CM31" s="3818"/>
      <c r="CN31" s="137"/>
      <c r="CO31" s="3819"/>
      <c r="CP31" s="3820"/>
      <c r="CQ31" s="137"/>
      <c r="CR31" s="3819"/>
      <c r="CS31" s="3820"/>
      <c r="CT31" s="137"/>
      <c r="CU31" s="3907"/>
      <c r="CV31" s="3907"/>
      <c r="CW31" s="137"/>
      <c r="CX31" s="3908"/>
      <c r="CY31" s="3908"/>
      <c r="CZ31" s="137"/>
      <c r="DA31" s="349">
        <v>12</v>
      </c>
      <c r="DB31" s="350">
        <v>12</v>
      </c>
      <c r="DC31" s="137"/>
      <c r="DD31" s="351" t="s">
        <v>430</v>
      </c>
      <c r="DE31" s="352" t="s">
        <v>430</v>
      </c>
      <c r="DF31" s="255" t="s">
        <v>301</v>
      </c>
      <c r="DG31" s="256" t="s">
        <v>301</v>
      </c>
      <c r="DH31" s="353" t="s">
        <v>431</v>
      </c>
      <c r="DI31" s="354" t="s">
        <v>431</v>
      </c>
      <c r="DJ31" s="355" t="s">
        <v>432</v>
      </c>
      <c r="DK31" s="356" t="s">
        <v>432</v>
      </c>
      <c r="DL31" s="137"/>
      <c r="DM31" s="307" t="s">
        <v>360</v>
      </c>
      <c r="DN31" s="308" t="s">
        <v>360</v>
      </c>
      <c r="DO31" s="248" t="s">
        <v>433</v>
      </c>
      <c r="DP31" s="307" t="s">
        <v>433</v>
      </c>
      <c r="DQ31" s="247">
        <v>204</v>
      </c>
      <c r="DR31" s="137"/>
      <c r="DS31" s="135">
        <v>1</v>
      </c>
    </row>
    <row r="32" spans="1:123" s="100" customFormat="1" ht="18.75" customHeight="1">
      <c r="A32" s="137"/>
      <c r="B32" s="343"/>
      <c r="C32" s="344"/>
      <c r="D32" s="344"/>
      <c r="E32" s="344"/>
      <c r="F32" s="11"/>
      <c r="G32" s="357" t="s">
        <v>0</v>
      </c>
      <c r="H32" s="137"/>
      <c r="I32" s="137"/>
      <c r="J32" s="137"/>
      <c r="K32" s="137"/>
      <c r="L32" s="656"/>
      <c r="M32" s="658"/>
      <c r="N32" s="658"/>
      <c r="O32" s="683"/>
      <c r="P32" s="683"/>
      <c r="Q32" s="137"/>
      <c r="R32" s="319"/>
      <c r="S32" s="347" t="s">
        <v>66</v>
      </c>
      <c r="T32" s="348" t="s">
        <v>429</v>
      </c>
      <c r="U32" s="161"/>
      <c r="V32" s="137"/>
      <c r="W32" s="2516" t="s">
        <v>4372</v>
      </c>
      <c r="X32" s="712"/>
      <c r="Y32" s="712"/>
      <c r="Z32" s="712"/>
      <c r="AA32" s="132"/>
      <c r="AB32" s="712"/>
      <c r="AC32" s="1314"/>
      <c r="AD32" s="641"/>
      <c r="AE32" s="3695" t="s">
        <v>4813</v>
      </c>
      <c r="AF32" s="3624"/>
      <c r="AG32" s="3696" t="str">
        <f>TEXT(ROUND(LEN(AE32)/AK28, 1), "0.0") &amp; " lignes"</f>
        <v>0.5 lignes</v>
      </c>
      <c r="AH32" s="3607" t="str">
        <f ca="1">IF(ISBLANK(AI32),"",LARGE(OFFSET(AH28,0,0,ROWS(AH28:AH31)),1)+1)</f>
        <v/>
      </c>
      <c r="AI32" s="3624"/>
      <c r="AJ32" s="3697" t="s">
        <v>4813</v>
      </c>
      <c r="AK32" s="3699">
        <f>IF(AK28=0,0,IF(LEN(AI32)&gt;AK28,LEN(AI32)-AK28&amp;" en trop",0))</f>
        <v>0</v>
      </c>
      <c r="AL32" s="140"/>
      <c r="AM32" s="137"/>
      <c r="AN32" s="137"/>
      <c r="AO32" s="137"/>
      <c r="AP32" s="137"/>
      <c r="AQ32" s="137"/>
      <c r="AR32" s="137"/>
      <c r="AS32" s="137"/>
      <c r="AT32" s="137"/>
      <c r="AU32" s="137"/>
      <c r="AV32" s="137"/>
      <c r="AW32" s="137"/>
      <c r="AX32" s="137"/>
      <c r="AY32" s="137"/>
      <c r="AZ32" s="137"/>
      <c r="BA32" s="137"/>
      <c r="BB32" s="137"/>
      <c r="BC32" s="137"/>
      <c r="BD32" s="137"/>
      <c r="BE32" s="137"/>
      <c r="BF32" s="137"/>
      <c r="BG32" s="137"/>
      <c r="BH32" s="137"/>
      <c r="BI32" s="137"/>
      <c r="BJ32" s="137"/>
      <c r="BK32" s="137"/>
      <c r="BL32" s="137"/>
      <c r="BM32" s="137"/>
      <c r="BN32" s="137"/>
      <c r="BO32" s="137"/>
      <c r="BP32" s="137"/>
      <c r="BQ32" s="137"/>
      <c r="BR32" s="137"/>
      <c r="BS32" s="137"/>
      <c r="BT32" s="137"/>
      <c r="BU32" s="137"/>
      <c r="BV32" s="137"/>
      <c r="BW32" s="137"/>
      <c r="BX32" s="137"/>
      <c r="BY32" s="137"/>
      <c r="BZ32" s="137"/>
      <c r="CA32" s="137"/>
      <c r="CB32" s="137"/>
      <c r="CC32" s="137"/>
      <c r="CD32" s="137"/>
      <c r="CE32" s="137"/>
      <c r="CF32" s="137"/>
      <c r="CG32" s="137"/>
      <c r="CH32" s="137"/>
      <c r="CI32" s="137"/>
      <c r="CJ32" s="137"/>
      <c r="CK32" s="137"/>
      <c r="CL32" s="137"/>
      <c r="CM32" s="137"/>
      <c r="CN32" s="137"/>
      <c r="CO32" s="137"/>
      <c r="CP32" s="137"/>
      <c r="CQ32" s="137"/>
      <c r="CR32" s="137"/>
      <c r="CS32" s="137"/>
      <c r="CT32" s="137"/>
      <c r="CU32" s="137"/>
      <c r="CV32" s="137"/>
      <c r="CW32" s="137"/>
      <c r="CX32" s="137"/>
      <c r="CY32" s="137"/>
      <c r="CZ32" s="137"/>
      <c r="DA32" s="137"/>
      <c r="DB32" s="137"/>
      <c r="DC32" s="137"/>
      <c r="DD32" s="255" t="s">
        <v>434</v>
      </c>
      <c r="DE32" s="256" t="s">
        <v>434</v>
      </c>
      <c r="DF32" s="267" t="s">
        <v>310</v>
      </c>
      <c r="DG32" s="268" t="s">
        <v>310</v>
      </c>
      <c r="DH32" s="359" t="s">
        <v>435</v>
      </c>
      <c r="DI32" s="360" t="s">
        <v>435</v>
      </c>
      <c r="DJ32" s="361" t="s">
        <v>436</v>
      </c>
      <c r="DK32" s="362" t="s">
        <v>436</v>
      </c>
      <c r="DL32" s="137"/>
      <c r="DM32" s="315" t="s">
        <v>384</v>
      </c>
      <c r="DN32" s="316" t="s">
        <v>384</v>
      </c>
      <c r="DO32" s="248" t="s">
        <v>437</v>
      </c>
      <c r="DP32" s="315" t="s">
        <v>437</v>
      </c>
      <c r="DQ32" s="247">
        <v>255</v>
      </c>
      <c r="DR32" s="137"/>
      <c r="DS32" s="135">
        <v>1</v>
      </c>
    </row>
    <row r="33" spans="1:123" s="100" customFormat="1" ht="18.75" customHeight="1">
      <c r="A33" s="137"/>
      <c r="B33" s="363" t="s">
        <v>438</v>
      </c>
      <c r="C33" s="364"/>
      <c r="D33" s="364"/>
      <c r="E33" s="364"/>
      <c r="F33" s="364"/>
      <c r="G33" s="365"/>
      <c r="H33" s="137"/>
      <c r="I33" s="137"/>
      <c r="J33" s="137"/>
      <c r="K33" s="137"/>
      <c r="L33" s="656"/>
      <c r="M33" s="658"/>
      <c r="N33" s="658"/>
      <c r="O33" s="683"/>
      <c r="P33" s="683"/>
      <c r="Q33" s="137"/>
      <c r="R33" s="319"/>
      <c r="S33" s="347" t="s">
        <v>65</v>
      </c>
      <c r="T33" s="358" t="s">
        <v>59</v>
      </c>
      <c r="U33" s="161"/>
      <c r="V33" s="137"/>
      <c r="W33" s="2516"/>
      <c r="X33" s="712"/>
      <c r="Y33" s="712"/>
      <c r="Z33" s="712"/>
      <c r="AA33" s="132"/>
      <c r="AB33" s="712"/>
      <c r="AC33" s="1314"/>
      <c r="AD33" s="641"/>
      <c r="AE33" s="3695"/>
      <c r="AF33" s="3700"/>
      <c r="AG33" s="3696" t="str">
        <f>TEXT(ROUND(LEN(AE33)/AK28, 1), "0.0") &amp; " lignes"</f>
        <v>0.0 lignes</v>
      </c>
      <c r="AH33" s="3607" t="str">
        <f ca="1">IF(ISBLANK(AI33),"",LARGE(OFFSET(AH28,0,0,ROWS(AH28:AH32)),1)+1)</f>
        <v/>
      </c>
      <c r="AI33" s="3624"/>
      <c r="AJ33" s="3697"/>
      <c r="AK33" s="3699">
        <f>IF(AK28=0,0,IF(LEN(AI33)&gt;AK28,LEN(AI33)-AK28&amp;" en trop",0))</f>
        <v>0</v>
      </c>
      <c r="AL33" s="140"/>
      <c r="AM33" s="137"/>
      <c r="AN33" s="137"/>
      <c r="AO33" s="137"/>
      <c r="AP33" s="137"/>
      <c r="AQ33" s="137"/>
      <c r="AR33" s="137"/>
      <c r="AS33" s="3886" t="s">
        <v>366</v>
      </c>
      <c r="AT33" s="3887"/>
      <c r="AU33" s="137"/>
      <c r="AV33" s="3886" t="s">
        <v>367</v>
      </c>
      <c r="AW33" s="3887"/>
      <c r="AX33" s="137"/>
      <c r="AY33" s="3809" t="s">
        <v>440</v>
      </c>
      <c r="AZ33" s="3810"/>
      <c r="BA33" s="137"/>
      <c r="BB33" s="3809" t="s">
        <v>441</v>
      </c>
      <c r="BC33" s="3810"/>
      <c r="BD33" s="137"/>
      <c r="BE33" s="3811" t="s">
        <v>442</v>
      </c>
      <c r="BF33" s="3812"/>
      <c r="BG33" s="137"/>
      <c r="BH33" s="3811" t="s">
        <v>443</v>
      </c>
      <c r="BI33" s="3812"/>
      <c r="BJ33" s="137"/>
      <c r="BK33" s="3813" t="s">
        <v>444</v>
      </c>
      <c r="BL33" s="3814"/>
      <c r="BM33" s="137"/>
      <c r="BN33" s="3813" t="s">
        <v>445</v>
      </c>
      <c r="BO33" s="3814"/>
      <c r="BP33" s="137"/>
      <c r="BQ33" s="3815" t="s">
        <v>446</v>
      </c>
      <c r="BR33" s="3816"/>
      <c r="BS33" s="137"/>
      <c r="BT33" s="3815" t="s">
        <v>447</v>
      </c>
      <c r="BU33" s="3816"/>
      <c r="BV33" s="137"/>
      <c r="BW33" s="3829" t="s">
        <v>448</v>
      </c>
      <c r="BX33" s="3830"/>
      <c r="BY33" s="137"/>
      <c r="BZ33" s="3831" t="s">
        <v>449</v>
      </c>
      <c r="CA33" s="3832"/>
      <c r="CB33" s="137"/>
      <c r="CC33" s="3833" t="s">
        <v>417</v>
      </c>
      <c r="CD33" s="3834"/>
      <c r="CE33" s="137"/>
      <c r="CF33" s="3835" t="s">
        <v>418</v>
      </c>
      <c r="CG33" s="3836"/>
      <c r="CH33" s="137"/>
      <c r="CI33" s="3846" t="s">
        <v>450</v>
      </c>
      <c r="CJ33" s="3847"/>
      <c r="CK33" s="137"/>
      <c r="CL33" s="3817" t="s">
        <v>451</v>
      </c>
      <c r="CM33" s="3818"/>
      <c r="CN33" s="137"/>
      <c r="CO33" s="3819" t="s">
        <v>452</v>
      </c>
      <c r="CP33" s="3820"/>
      <c r="CQ33" s="137"/>
      <c r="CR33" s="3819" t="s">
        <v>453</v>
      </c>
      <c r="CS33" s="3820"/>
      <c r="CT33" s="137"/>
      <c r="CU33" s="3909" t="s">
        <v>454</v>
      </c>
      <c r="CV33" s="3909"/>
      <c r="CW33" s="137"/>
      <c r="CX33" s="3910" t="s">
        <v>455</v>
      </c>
      <c r="CY33" s="3910"/>
      <c r="CZ33" s="137"/>
      <c r="DA33" s="137"/>
      <c r="DB33" s="137"/>
      <c r="DC33" s="137"/>
      <c r="DD33" s="368" t="s">
        <v>456</v>
      </c>
      <c r="DE33" s="369" t="s">
        <v>456</v>
      </c>
      <c r="DF33" s="278" t="s">
        <v>319</v>
      </c>
      <c r="DG33" s="279" t="s">
        <v>319</v>
      </c>
      <c r="DH33" s="370" t="s">
        <v>457</v>
      </c>
      <c r="DI33" s="371" t="s">
        <v>457</v>
      </c>
      <c r="DJ33" s="247">
        <v>1</v>
      </c>
      <c r="DK33" s="247">
        <v>1</v>
      </c>
      <c r="DL33" s="137"/>
      <c r="DM33" s="326" t="s">
        <v>391</v>
      </c>
      <c r="DN33" s="327" t="s">
        <v>391</v>
      </c>
      <c r="DO33" s="248" t="s">
        <v>458</v>
      </c>
      <c r="DP33" s="326" t="s">
        <v>458</v>
      </c>
      <c r="DQ33" s="247">
        <v>153</v>
      </c>
      <c r="DR33" s="137"/>
      <c r="DS33" s="135">
        <v>1</v>
      </c>
    </row>
    <row r="34" spans="1:123" s="100" customFormat="1" ht="18.75" customHeight="1" thickBot="1">
      <c r="A34" s="137"/>
      <c r="B34" s="363" t="s">
        <v>463</v>
      </c>
      <c r="C34" s="11"/>
      <c r="D34" s="11"/>
      <c r="E34" s="11"/>
      <c r="F34" s="11"/>
      <c r="G34" s="167"/>
      <c r="H34" s="137"/>
      <c r="I34" s="137"/>
      <c r="J34" s="137"/>
      <c r="K34" s="137"/>
      <c r="L34" s="655" t="s">
        <v>1040</v>
      </c>
      <c r="M34" s="658"/>
      <c r="N34" s="658"/>
      <c r="O34" s="683"/>
      <c r="P34" s="683"/>
      <c r="Q34" s="137"/>
      <c r="R34" s="319"/>
      <c r="S34" s="366" t="s">
        <v>60</v>
      </c>
      <c r="T34" s="367"/>
      <c r="U34" s="161"/>
      <c r="V34" s="137"/>
      <c r="W34" s="2538"/>
      <c r="X34" s="2529" t="s">
        <v>356</v>
      </c>
      <c r="Y34" s="641"/>
      <c r="Z34" s="641"/>
      <c r="AA34" s="132"/>
      <c r="AB34" s="712"/>
      <c r="AC34" s="1314"/>
      <c r="AD34" s="641"/>
      <c r="AE34" s="3695" t="s">
        <v>44</v>
      </c>
      <c r="AF34" s="3700"/>
      <c r="AG34" s="3696" t="str">
        <f>TEXT(ROUND(LEN(AE34)/AK28, 1), "0.0") &amp; " lignes"</f>
        <v>0.5 lignes</v>
      </c>
      <c r="AH34" s="3607" t="str">
        <f ca="1">IF(ISBLANK(AI34),"",LARGE(OFFSET(AH28,0,0,ROWS(AH28:AH33)),1)+1)</f>
        <v/>
      </c>
      <c r="AI34" s="3624"/>
      <c r="AJ34" s="3697"/>
      <c r="AK34" s="3699">
        <f>IF(AK28=0,0,IF(LEN(AI34)&gt;AK28,LEN(AI34)-AK28&amp;" en trop",0))</f>
        <v>0</v>
      </c>
      <c r="AL34" s="140"/>
      <c r="AM34" s="137"/>
      <c r="AN34" s="137"/>
      <c r="AO34" s="137"/>
      <c r="AP34" s="137"/>
      <c r="AQ34" s="137"/>
      <c r="AR34" s="137"/>
      <c r="AS34" s="3886"/>
      <c r="AT34" s="3887"/>
      <c r="AU34" s="137"/>
      <c r="AV34" s="3886"/>
      <c r="AW34" s="3887"/>
      <c r="AX34" s="137"/>
      <c r="AY34" s="3809"/>
      <c r="AZ34" s="3810"/>
      <c r="BA34" s="137"/>
      <c r="BB34" s="3809"/>
      <c r="BC34" s="3810"/>
      <c r="BD34" s="137"/>
      <c r="BE34" s="3811"/>
      <c r="BF34" s="3812"/>
      <c r="BG34" s="137"/>
      <c r="BH34" s="3811"/>
      <c r="BI34" s="3812"/>
      <c r="BJ34" s="137"/>
      <c r="BK34" s="3813"/>
      <c r="BL34" s="3814"/>
      <c r="BM34" s="137"/>
      <c r="BN34" s="3813"/>
      <c r="BO34" s="3814"/>
      <c r="BP34" s="137"/>
      <c r="BQ34" s="3815"/>
      <c r="BR34" s="3816"/>
      <c r="BS34" s="137"/>
      <c r="BT34" s="3815"/>
      <c r="BU34" s="3816"/>
      <c r="BV34" s="137"/>
      <c r="BW34" s="3829"/>
      <c r="BX34" s="3830"/>
      <c r="BY34" s="137"/>
      <c r="BZ34" s="3831"/>
      <c r="CA34" s="3832"/>
      <c r="CB34" s="137"/>
      <c r="CC34" s="3833"/>
      <c r="CD34" s="3834"/>
      <c r="CE34" s="137"/>
      <c r="CF34" s="3835"/>
      <c r="CG34" s="3836"/>
      <c r="CH34" s="137"/>
      <c r="CI34" s="3846"/>
      <c r="CJ34" s="3847"/>
      <c r="CK34" s="137"/>
      <c r="CL34" s="3817"/>
      <c r="CM34" s="3818"/>
      <c r="CN34" s="137"/>
      <c r="CO34" s="3819"/>
      <c r="CP34" s="3820"/>
      <c r="CQ34" s="137"/>
      <c r="CR34" s="3819"/>
      <c r="CS34" s="3820"/>
      <c r="CT34" s="137"/>
      <c r="CU34" s="3909"/>
      <c r="CV34" s="3909"/>
      <c r="CW34" s="137"/>
      <c r="CX34" s="3910"/>
      <c r="CY34" s="3910"/>
      <c r="CZ34" s="137"/>
      <c r="DA34" s="137"/>
      <c r="DB34" s="137"/>
      <c r="DC34" s="137"/>
      <c r="DD34" s="302" t="s">
        <v>460</v>
      </c>
      <c r="DE34" s="303" t="s">
        <v>460</v>
      </c>
      <c r="DF34" s="292" t="s">
        <v>345</v>
      </c>
      <c r="DG34" s="293" t="s">
        <v>345</v>
      </c>
      <c r="DH34" s="374" t="s">
        <v>461</v>
      </c>
      <c r="DI34" s="375" t="s">
        <v>461</v>
      </c>
      <c r="DJ34" s="247">
        <v>1</v>
      </c>
      <c r="DK34" s="247">
        <v>1</v>
      </c>
      <c r="DL34" s="137"/>
      <c r="DM34" s="332" t="s">
        <v>400</v>
      </c>
      <c r="DN34" s="333" t="s">
        <v>400</v>
      </c>
      <c r="DO34" s="248" t="s">
        <v>462</v>
      </c>
      <c r="DP34" s="332" t="s">
        <v>462</v>
      </c>
      <c r="DQ34" s="247">
        <v>255</v>
      </c>
      <c r="DR34" s="137"/>
      <c r="DS34" s="135">
        <v>1</v>
      </c>
    </row>
    <row r="35" spans="1:123" s="100" customFormat="1" ht="18.75" customHeight="1" thickTop="1">
      <c r="A35" s="137"/>
      <c r="B35" s="363" t="s">
        <v>1060</v>
      </c>
      <c r="C35" s="376"/>
      <c r="D35" s="376"/>
      <c r="E35" s="376"/>
      <c r="F35" s="376"/>
      <c r="G35" s="167"/>
      <c r="H35" s="137"/>
      <c r="I35" s="137"/>
      <c r="J35" s="137"/>
      <c r="K35" s="137"/>
      <c r="L35" s="655" t="s">
        <v>1041</v>
      </c>
      <c r="M35" s="658"/>
      <c r="N35" s="658"/>
      <c r="O35" s="683"/>
      <c r="P35" s="683"/>
      <c r="Q35" s="137"/>
      <c r="R35" s="319"/>
      <c r="S35" s="372" t="s">
        <v>459</v>
      </c>
      <c r="T35" s="3667"/>
      <c r="U35" s="161"/>
      <c r="V35" s="137"/>
      <c r="W35" s="3996" t="s">
        <v>87</v>
      </c>
      <c r="X35" s="3994" t="s">
        <v>86</v>
      </c>
      <c r="Y35" s="86" t="s">
        <v>84</v>
      </c>
      <c r="Z35" s="3998" t="s">
        <v>83</v>
      </c>
      <c r="AA35" s="132"/>
      <c r="AB35" s="712"/>
      <c r="AC35" s="1314"/>
      <c r="AD35" s="641"/>
      <c r="AE35" s="3695" t="s">
        <v>1031</v>
      </c>
      <c r="AF35" s="3700"/>
      <c r="AG35" s="3696" t="str">
        <f>TEXT(ROUND(LEN(AE35)/AK28, 1), "0.0") &amp; " lignes"</f>
        <v>0.6 lignes</v>
      </c>
      <c r="AH35" s="3607" t="str">
        <f ca="1">IF(ISBLANK(AI35),"",LARGE(OFFSET(AH28,0,0,ROWS(AH28:AH34)),1)+1)</f>
        <v/>
      </c>
      <c r="AI35" s="3624"/>
      <c r="AJ35" s="3697"/>
      <c r="AK35" s="3699">
        <f>IF(AK28=0,0,IF(LEN(AI35)&gt;AK28,LEN(AI35)-AK28&amp;" en trop",0))</f>
        <v>0</v>
      </c>
      <c r="AL35" s="140"/>
      <c r="AM35" s="137"/>
      <c r="AN35" s="137"/>
      <c r="AO35" s="137"/>
      <c r="AP35" s="137"/>
      <c r="AQ35" s="137"/>
      <c r="AR35" s="137"/>
      <c r="AS35" s="137"/>
      <c r="AT35" s="137"/>
      <c r="AU35" s="137"/>
      <c r="AV35" s="137"/>
      <c r="AW35" s="137"/>
      <c r="AX35" s="137"/>
      <c r="AY35" s="137"/>
      <c r="AZ35" s="137"/>
      <c r="BA35" s="137"/>
      <c r="BB35" s="137"/>
      <c r="BC35" s="137"/>
      <c r="BD35" s="137"/>
      <c r="BE35" s="137"/>
      <c r="BF35" s="137"/>
      <c r="BG35" s="137"/>
      <c r="BH35" s="137"/>
      <c r="BI35" s="137"/>
      <c r="BJ35" s="137"/>
      <c r="BK35" s="137"/>
      <c r="BL35" s="137"/>
      <c r="BM35" s="137"/>
      <c r="BN35" s="137"/>
      <c r="BO35" s="137"/>
      <c r="BP35" s="137"/>
      <c r="BQ35" s="137"/>
      <c r="BR35" s="137"/>
      <c r="BS35" s="137"/>
      <c r="BT35" s="137"/>
      <c r="BU35" s="137"/>
      <c r="BV35" s="137"/>
      <c r="BW35" s="137"/>
      <c r="BX35" s="137"/>
      <c r="BY35" s="137"/>
      <c r="BZ35" s="137"/>
      <c r="CA35" s="137"/>
      <c r="CB35" s="137"/>
      <c r="CC35" s="137"/>
      <c r="CD35" s="137"/>
      <c r="CE35" s="137"/>
      <c r="CF35" s="137"/>
      <c r="CG35" s="137"/>
      <c r="CH35" s="137"/>
      <c r="CI35" s="137"/>
      <c r="CJ35" s="137"/>
      <c r="CK35" s="137"/>
      <c r="CL35" s="137"/>
      <c r="CM35" s="137"/>
      <c r="CN35" s="137"/>
      <c r="CO35" s="137"/>
      <c r="CP35" s="137"/>
      <c r="CQ35" s="137"/>
      <c r="CR35" s="137"/>
      <c r="CS35" s="137"/>
      <c r="CT35" s="137"/>
      <c r="CU35" s="137"/>
      <c r="CV35" s="137"/>
      <c r="CW35" s="137"/>
      <c r="CX35" s="137"/>
      <c r="CY35" s="137"/>
      <c r="CZ35" s="137"/>
      <c r="DA35" s="137"/>
      <c r="DB35" s="137"/>
      <c r="DC35" s="137"/>
      <c r="DD35" s="263" t="s">
        <v>466</v>
      </c>
      <c r="DE35" s="264" t="s">
        <v>466</v>
      </c>
      <c r="DF35" s="302" t="s">
        <v>354</v>
      </c>
      <c r="DG35" s="303" t="s">
        <v>354</v>
      </c>
      <c r="DH35" s="379" t="s">
        <v>467</v>
      </c>
      <c r="DI35" s="380" t="s">
        <v>467</v>
      </c>
      <c r="DJ35" s="247">
        <v>1</v>
      </c>
      <c r="DK35" s="381">
        <v>1</v>
      </c>
      <c r="DL35" s="137"/>
      <c r="DM35" s="341" t="s">
        <v>426</v>
      </c>
      <c r="DN35" s="342" t="s">
        <v>426</v>
      </c>
      <c r="DO35" s="248" t="s">
        <v>468</v>
      </c>
      <c r="DP35" s="341" t="s">
        <v>468</v>
      </c>
      <c r="DQ35" s="247">
        <v>204</v>
      </c>
      <c r="DR35" s="137"/>
      <c r="DS35" s="135">
        <v>1</v>
      </c>
    </row>
    <row r="36" spans="1:123" s="100" customFormat="1" ht="18.75" customHeight="1">
      <c r="A36" s="137"/>
      <c r="B36" s="166"/>
      <c r="C36" s="11"/>
      <c r="D36" s="11"/>
      <c r="E36" s="11"/>
      <c r="F36" s="137"/>
      <c r="G36" s="167"/>
      <c r="H36" s="137"/>
      <c r="I36" s="137"/>
      <c r="J36" s="137"/>
      <c r="K36" s="137"/>
      <c r="L36" s="656">
        <v>1</v>
      </c>
      <c r="M36" s="658"/>
      <c r="N36" s="658"/>
      <c r="O36" s="658"/>
      <c r="P36" s="683"/>
      <c r="Q36" s="137"/>
      <c r="R36" s="319"/>
      <c r="S36" s="377" t="s">
        <v>464</v>
      </c>
      <c r="T36" s="378" t="s">
        <v>465</v>
      </c>
      <c r="U36" s="161"/>
      <c r="V36" s="137"/>
      <c r="W36" s="3997"/>
      <c r="X36" s="3995"/>
      <c r="Y36" s="80" t="s">
        <v>75</v>
      </c>
      <c r="Z36" s="3999"/>
      <c r="AA36" s="132"/>
      <c r="AB36" s="712"/>
      <c r="AC36" s="1314"/>
      <c r="AD36" s="641"/>
      <c r="AE36" s="3695"/>
      <c r="AF36" s="3700" t="s">
        <v>1081</v>
      </c>
      <c r="AG36" s="3696" t="str">
        <f>TEXT(ROUND(LEN(AE36)/AK28, 1), "0.0") &amp; " lignes"</f>
        <v>0.0 lignes</v>
      </c>
      <c r="AH36" s="3607" t="str">
        <f ca="1">IF(ISBLANK(AI36),"",LARGE(OFFSET(AH28,0,0,ROWS(AH28:AH35)),1)+1)</f>
        <v/>
      </c>
      <c r="AI36" s="3624"/>
      <c r="AJ36" s="3697" t="s">
        <v>1081</v>
      </c>
      <c r="AK36" s="3699">
        <f>IF(AK28=0,0,IF(LEN(AI36)&gt;AK28,LEN(AI36)-AK28&amp;" en trop",0))</f>
        <v>0</v>
      </c>
      <c r="AL36" s="140"/>
      <c r="AM36" s="137"/>
      <c r="AN36" s="137"/>
      <c r="AO36" s="137"/>
      <c r="AP36" s="137"/>
      <c r="AQ36" s="137"/>
      <c r="AR36" s="137"/>
      <c r="AS36" s="3911" t="s">
        <v>471</v>
      </c>
      <c r="AT36" s="3912"/>
      <c r="AU36" s="137"/>
      <c r="AV36" s="3911" t="s">
        <v>163</v>
      </c>
      <c r="AW36" s="3912"/>
      <c r="AX36" s="137"/>
      <c r="AY36" s="3809" t="s">
        <v>472</v>
      </c>
      <c r="AZ36" s="3810"/>
      <c r="BA36" s="137"/>
      <c r="BB36" s="3809" t="s">
        <v>473</v>
      </c>
      <c r="BC36" s="3810"/>
      <c r="BD36" s="137"/>
      <c r="BE36" s="3811" t="s">
        <v>474</v>
      </c>
      <c r="BF36" s="3812"/>
      <c r="BG36" s="137"/>
      <c r="BH36" s="3811" t="s">
        <v>475</v>
      </c>
      <c r="BI36" s="3812"/>
      <c r="BJ36" s="137"/>
      <c r="BK36" s="3813" t="s">
        <v>476</v>
      </c>
      <c r="BL36" s="3814"/>
      <c r="BM36" s="137"/>
      <c r="BN36" s="3813" t="s">
        <v>477</v>
      </c>
      <c r="BO36" s="3814"/>
      <c r="BP36" s="137"/>
      <c r="BQ36" s="3815" t="s">
        <v>478</v>
      </c>
      <c r="BR36" s="3816"/>
      <c r="BS36" s="137"/>
      <c r="BT36" s="3815" t="s">
        <v>479</v>
      </c>
      <c r="BU36" s="3816"/>
      <c r="BV36" s="137"/>
      <c r="BW36" s="3829" t="s">
        <v>480</v>
      </c>
      <c r="BX36" s="3830"/>
      <c r="BY36" s="137"/>
      <c r="BZ36" s="3831" t="s">
        <v>481</v>
      </c>
      <c r="CA36" s="3832"/>
      <c r="CB36" s="137"/>
      <c r="CC36" s="3833" t="s">
        <v>450</v>
      </c>
      <c r="CD36" s="3834"/>
      <c r="CE36" s="137"/>
      <c r="CF36" s="3835" t="s">
        <v>451</v>
      </c>
      <c r="CG36" s="3836"/>
      <c r="CH36" s="137"/>
      <c r="CI36" s="3846" t="s">
        <v>482</v>
      </c>
      <c r="CJ36" s="3847"/>
      <c r="CK36" s="137"/>
      <c r="CL36" s="3817" t="s">
        <v>483</v>
      </c>
      <c r="CM36" s="3818"/>
      <c r="CN36" s="137"/>
      <c r="CO36" s="3819" t="s">
        <v>484</v>
      </c>
      <c r="CP36" s="3820"/>
      <c r="CQ36" s="137"/>
      <c r="CR36" s="3819" t="s">
        <v>485</v>
      </c>
      <c r="CS36" s="3820"/>
      <c r="CT36" s="137"/>
      <c r="CU36" s="137"/>
      <c r="CV36" s="137"/>
      <c r="CW36" s="137"/>
      <c r="CX36" s="137"/>
      <c r="CY36" s="137"/>
      <c r="CZ36" s="137"/>
      <c r="DA36" s="137"/>
      <c r="DB36" s="137"/>
      <c r="DC36" s="137"/>
      <c r="DD36" s="143">
        <v>1</v>
      </c>
      <c r="DE36" s="143">
        <v>1</v>
      </c>
      <c r="DF36" s="143">
        <v>1</v>
      </c>
      <c r="DG36" s="143">
        <v>1</v>
      </c>
      <c r="DH36" s="143">
        <v>1</v>
      </c>
      <c r="DI36" s="143">
        <v>1</v>
      </c>
      <c r="DJ36" s="143">
        <v>1</v>
      </c>
      <c r="DK36" s="143">
        <v>1</v>
      </c>
      <c r="DL36" s="137"/>
      <c r="DM36" s="353" t="s">
        <v>431</v>
      </c>
      <c r="DN36" s="354" t="s">
        <v>431</v>
      </c>
      <c r="DO36" s="248" t="s">
        <v>486</v>
      </c>
      <c r="DP36" s="353" t="s">
        <v>486</v>
      </c>
      <c r="DQ36" s="247">
        <v>255</v>
      </c>
      <c r="DR36" s="137"/>
      <c r="DS36" s="135">
        <v>1</v>
      </c>
    </row>
    <row r="37" spans="1:123" s="100" customFormat="1" ht="18.75" customHeight="1">
      <c r="A37" s="137"/>
      <c r="B37" s="3795" t="s">
        <v>487</v>
      </c>
      <c r="C37" s="3796"/>
      <c r="D37" s="3796"/>
      <c r="E37" s="3796"/>
      <c r="F37" s="3796"/>
      <c r="G37" s="3797"/>
      <c r="H37" s="137"/>
      <c r="I37" s="137"/>
      <c r="J37" s="137"/>
      <c r="K37" s="137"/>
      <c r="L37" s="655" t="s">
        <v>1042</v>
      </c>
      <c r="M37" s="658"/>
      <c r="N37" s="658"/>
      <c r="O37" s="658"/>
      <c r="P37" s="683"/>
      <c r="Q37" s="137"/>
      <c r="R37" s="319"/>
      <c r="S37" s="383" t="s">
        <v>469</v>
      </c>
      <c r="T37" s="378" t="s">
        <v>470</v>
      </c>
      <c r="U37" s="161"/>
      <c r="V37" s="137"/>
      <c r="W37" s="2540">
        <v>20</v>
      </c>
      <c r="X37" s="41" t="s">
        <v>62</v>
      </c>
      <c r="Y37" s="60" t="s">
        <v>71</v>
      </c>
      <c r="Z37" s="2541" t="s">
        <v>4374</v>
      </c>
      <c r="AA37" s="132"/>
      <c r="AB37" s="712"/>
      <c r="AC37" s="1314"/>
      <c r="AD37" s="641"/>
      <c r="AE37" s="3695"/>
      <c r="AF37" s="3700" t="s">
        <v>1082</v>
      </c>
      <c r="AG37" s="3696" t="str">
        <f>TEXT(ROUND(LEN(AE37)/AK28, 1), "0.0") &amp; " lignes"</f>
        <v>0.0 lignes</v>
      </c>
      <c r="AH37" s="3607" t="str">
        <f ca="1">IF(ISBLANK(AI37),"",LARGE(OFFSET(AH28,0,0,ROWS(AH28:AH36)),1)+1)</f>
        <v/>
      </c>
      <c r="AI37" s="3624"/>
      <c r="AJ37" s="3697" t="s">
        <v>1082</v>
      </c>
      <c r="AK37" s="3699">
        <f>IF(AK28=0,0,IF(LEN(AI37)&gt;AK28,LEN(AI37)-AK28&amp;" en trop",0))</f>
        <v>0</v>
      </c>
      <c r="AL37" s="140"/>
      <c r="AM37" s="137"/>
      <c r="AN37" s="137"/>
      <c r="AO37" s="137"/>
      <c r="AP37" s="137"/>
      <c r="AQ37" s="137"/>
      <c r="AR37" s="137"/>
      <c r="AS37" s="3911"/>
      <c r="AT37" s="3912"/>
      <c r="AU37" s="137"/>
      <c r="AV37" s="3911"/>
      <c r="AW37" s="3912"/>
      <c r="AX37" s="137"/>
      <c r="AY37" s="3809"/>
      <c r="AZ37" s="3810"/>
      <c r="BA37" s="137"/>
      <c r="BB37" s="3809"/>
      <c r="BC37" s="3810"/>
      <c r="BD37" s="137"/>
      <c r="BE37" s="3811"/>
      <c r="BF37" s="3812"/>
      <c r="BG37" s="137"/>
      <c r="BH37" s="3811"/>
      <c r="BI37" s="3812"/>
      <c r="BJ37" s="137"/>
      <c r="BK37" s="3813"/>
      <c r="BL37" s="3814"/>
      <c r="BM37" s="137"/>
      <c r="BN37" s="3813"/>
      <c r="BO37" s="3814"/>
      <c r="BP37" s="137"/>
      <c r="BQ37" s="3815"/>
      <c r="BR37" s="3816"/>
      <c r="BS37" s="137"/>
      <c r="BT37" s="3815"/>
      <c r="BU37" s="3816"/>
      <c r="BV37" s="137"/>
      <c r="BW37" s="3829"/>
      <c r="BX37" s="3830"/>
      <c r="BY37" s="137"/>
      <c r="BZ37" s="3831"/>
      <c r="CA37" s="3832"/>
      <c r="CB37" s="137"/>
      <c r="CC37" s="3833"/>
      <c r="CD37" s="3834"/>
      <c r="CE37" s="137"/>
      <c r="CF37" s="3835"/>
      <c r="CG37" s="3836"/>
      <c r="CH37" s="137"/>
      <c r="CI37" s="3846"/>
      <c r="CJ37" s="3847"/>
      <c r="CK37" s="137"/>
      <c r="CL37" s="3817"/>
      <c r="CM37" s="3818"/>
      <c r="CN37" s="137"/>
      <c r="CO37" s="3819"/>
      <c r="CP37" s="3820"/>
      <c r="CQ37" s="137"/>
      <c r="CR37" s="3819"/>
      <c r="CS37" s="3820"/>
      <c r="CT37" s="137"/>
      <c r="CU37" s="137"/>
      <c r="CV37" s="137"/>
      <c r="CW37" s="137"/>
      <c r="CX37" s="137"/>
      <c r="CY37" s="137"/>
      <c r="CZ37" s="137"/>
      <c r="DA37" s="137"/>
      <c r="DB37" s="137"/>
      <c r="DC37" s="137"/>
      <c r="DD37" s="247" t="s">
        <v>490</v>
      </c>
      <c r="DE37" s="248" t="s">
        <v>491</v>
      </c>
      <c r="DF37" s="247" t="s">
        <v>492</v>
      </c>
      <c r="DG37" s="385" t="s">
        <v>493</v>
      </c>
      <c r="DH37" s="386" t="s">
        <v>494</v>
      </c>
      <c r="DI37" s="387" t="s">
        <v>495</v>
      </c>
      <c r="DJ37" s="388" t="s">
        <v>496</v>
      </c>
      <c r="DK37" s="389" t="s">
        <v>497</v>
      </c>
      <c r="DL37" s="137"/>
      <c r="DM37" s="359" t="s">
        <v>435</v>
      </c>
      <c r="DN37" s="360" t="s">
        <v>435</v>
      </c>
      <c r="DO37" s="248" t="s">
        <v>498</v>
      </c>
      <c r="DP37" s="359" t="s">
        <v>498</v>
      </c>
      <c r="DQ37" s="247">
        <v>51</v>
      </c>
      <c r="DR37" s="137"/>
      <c r="DS37" s="135">
        <v>1</v>
      </c>
    </row>
    <row r="38" spans="1:123" s="100" customFormat="1" ht="18.75" customHeight="1">
      <c r="A38" s="137"/>
      <c r="B38" s="3795" t="s">
        <v>499</v>
      </c>
      <c r="C38" s="3796"/>
      <c r="D38" s="3796"/>
      <c r="E38" s="3796"/>
      <c r="F38" s="3796"/>
      <c r="G38" s="3797"/>
      <c r="H38" s="137"/>
      <c r="I38" s="137"/>
      <c r="J38" s="137"/>
      <c r="K38" s="137"/>
      <c r="L38" s="655" t="s">
        <v>1043</v>
      </c>
      <c r="M38" s="658"/>
      <c r="N38" s="658"/>
      <c r="O38" s="658"/>
      <c r="P38" s="683"/>
      <c r="Q38" s="137"/>
      <c r="R38" s="319"/>
      <c r="S38" s="383" t="s">
        <v>488</v>
      </c>
      <c r="T38" s="378" t="s">
        <v>489</v>
      </c>
      <c r="U38" s="161"/>
      <c r="V38" s="137"/>
      <c r="W38" s="2542">
        <v>1.75</v>
      </c>
      <c r="X38" s="645" t="s">
        <v>61</v>
      </c>
      <c r="Y38" s="60" t="s">
        <v>1873</v>
      </c>
      <c r="Z38" s="2541" t="s">
        <v>4376</v>
      </c>
      <c r="AA38" s="132"/>
      <c r="AB38" s="712"/>
      <c r="AC38" s="1314"/>
      <c r="AD38" s="641"/>
      <c r="AE38" s="3695" t="s">
        <v>4816</v>
      </c>
      <c r="AF38" s="3700"/>
      <c r="AG38" s="3696" t="str">
        <f>TEXT(ROUND(LEN(AE38)/AK28, 1), "0.0") &amp; " lignes"</f>
        <v>0.7 lignes</v>
      </c>
      <c r="AH38" s="3607" t="str">
        <f ca="1">IF(ISBLANK(AI38),"",LARGE(OFFSET(AH28,0,0,ROWS(AH28:AH37)),1)+1)</f>
        <v/>
      </c>
      <c r="AI38" s="3624"/>
      <c r="AJ38" s="3697"/>
      <c r="AK38" s="3699">
        <f>IF(AK28=0,0,IF(LEN(AI38)&gt;AK28,LEN(AI38)-AK28&amp;" en trop",0))</f>
        <v>0</v>
      </c>
      <c r="AL38" s="140"/>
      <c r="AM38" s="137"/>
      <c r="AN38" s="137"/>
      <c r="AO38" s="137"/>
      <c r="AP38" s="137"/>
      <c r="AQ38" s="137"/>
      <c r="AR38" s="137"/>
      <c r="AS38" s="137"/>
      <c r="AT38" s="137"/>
      <c r="AU38" s="137"/>
      <c r="AV38" s="137"/>
      <c r="AW38" s="137"/>
      <c r="AX38" s="137"/>
      <c r="AY38" s="137"/>
      <c r="AZ38" s="137"/>
      <c r="BA38" s="137"/>
      <c r="BB38" s="137"/>
      <c r="BC38" s="137"/>
      <c r="BD38" s="137"/>
      <c r="BE38" s="137"/>
      <c r="BF38" s="137"/>
      <c r="BG38" s="137"/>
      <c r="BH38" s="137"/>
      <c r="BI38" s="137"/>
      <c r="BJ38" s="137"/>
      <c r="BK38" s="137"/>
      <c r="BL38" s="137"/>
      <c r="BM38" s="137"/>
      <c r="BN38" s="137"/>
      <c r="BO38" s="137"/>
      <c r="BP38" s="137"/>
      <c r="BQ38" s="137"/>
      <c r="BR38" s="137"/>
      <c r="BS38" s="137"/>
      <c r="BT38" s="137"/>
      <c r="BU38" s="137"/>
      <c r="BV38" s="137"/>
      <c r="BW38" s="137"/>
      <c r="BX38" s="137"/>
      <c r="BY38" s="137"/>
      <c r="BZ38" s="137"/>
      <c r="CA38" s="137"/>
      <c r="CB38" s="137"/>
      <c r="CC38" s="137"/>
      <c r="CD38" s="137"/>
      <c r="CE38" s="137"/>
      <c r="CF38" s="137"/>
      <c r="CG38" s="137"/>
      <c r="CH38" s="137"/>
      <c r="CI38" s="137"/>
      <c r="CJ38" s="137"/>
      <c r="CK38" s="137"/>
      <c r="CL38" s="137"/>
      <c r="CM38" s="137"/>
      <c r="CN38" s="137"/>
      <c r="CO38" s="137"/>
      <c r="CP38" s="137"/>
      <c r="CQ38" s="137"/>
      <c r="CR38" s="137"/>
      <c r="CS38" s="137"/>
      <c r="CT38" s="137"/>
      <c r="CU38" s="137"/>
      <c r="CV38" s="137"/>
      <c r="CW38" s="137"/>
      <c r="CX38" s="137"/>
      <c r="CY38" s="137"/>
      <c r="CZ38" s="137"/>
      <c r="DA38" s="137"/>
      <c r="DB38" s="137"/>
      <c r="DC38" s="137"/>
      <c r="DD38" s="390" t="s">
        <v>502</v>
      </c>
      <c r="DE38" s="248" t="s">
        <v>306</v>
      </c>
      <c r="DF38" s="247" t="s">
        <v>503</v>
      </c>
      <c r="DG38" s="390" t="s">
        <v>503</v>
      </c>
      <c r="DH38" s="247">
        <v>0</v>
      </c>
      <c r="DI38" s="247">
        <v>0</v>
      </c>
      <c r="DJ38" s="247">
        <v>0</v>
      </c>
      <c r="DK38" s="389" t="s">
        <v>504</v>
      </c>
      <c r="DL38" s="137"/>
      <c r="DM38" s="370" t="s">
        <v>457</v>
      </c>
      <c r="DN38" s="371" t="s">
        <v>457</v>
      </c>
      <c r="DO38" s="248" t="s">
        <v>505</v>
      </c>
      <c r="DP38" s="370" t="s">
        <v>505</v>
      </c>
      <c r="DQ38" s="247">
        <v>51</v>
      </c>
      <c r="DR38" s="137"/>
      <c r="DS38" s="135">
        <v>1</v>
      </c>
    </row>
    <row r="39" spans="1:123" s="100" customFormat="1" ht="18.75" customHeight="1">
      <c r="A39" s="137"/>
      <c r="B39" s="363" t="s">
        <v>506</v>
      </c>
      <c r="C39" s="376"/>
      <c r="D39" s="391" t="s">
        <v>507</v>
      </c>
      <c r="E39" s="376"/>
      <c r="F39" s="376"/>
      <c r="G39" s="392" t="str">
        <f ca="1">"Page "&amp;_xlfn.SHEET()&amp;" sur "&amp;_xlfn.SHEETS()</f>
        <v>Page 1 sur 39</v>
      </c>
      <c r="H39" s="137"/>
      <c r="I39" s="137"/>
      <c r="J39" s="137"/>
      <c r="K39" s="137"/>
      <c r="L39" s="655" t="s">
        <v>1044</v>
      </c>
      <c r="M39" s="658"/>
      <c r="N39" s="658"/>
      <c r="O39" s="658"/>
      <c r="P39" s="683"/>
      <c r="Q39" s="137"/>
      <c r="R39" s="319"/>
      <c r="S39" s="383" t="s">
        <v>500</v>
      </c>
      <c r="T39" s="378" t="s">
        <v>501</v>
      </c>
      <c r="U39" s="161"/>
      <c r="V39" s="137"/>
      <c r="W39" s="2540">
        <v>1.345</v>
      </c>
      <c r="X39" s="39" t="s">
        <v>66</v>
      </c>
      <c r="Y39" s="60" t="s">
        <v>1027</v>
      </c>
      <c r="Z39" s="2541" t="s">
        <v>4378</v>
      </c>
      <c r="AA39" s="132"/>
      <c r="AB39" s="712"/>
      <c r="AC39" s="1314"/>
      <c r="AD39" s="641"/>
      <c r="AE39" s="3695" t="s">
        <v>4817</v>
      </c>
      <c r="AF39" s="3700"/>
      <c r="AG39" s="3696" t="str">
        <f>TEXT(ROUND(LEN(AE39)/AK28, 1), "0.0") &amp; " lignes"</f>
        <v>0.5 lignes</v>
      </c>
      <c r="AH39" s="3607" t="str">
        <f ca="1">IF(ISBLANK(AI39),"",LARGE(OFFSET(AH28,0,0,ROWS(AH28:AH38)),1)+1)</f>
        <v/>
      </c>
      <c r="AI39" s="3624"/>
      <c r="AJ39" s="3697"/>
      <c r="AK39" s="3699">
        <f>IF(AK28=0,0,IF(LEN(AI39)&gt;AK28,LEN(AI39)-AK28&amp;" en trop",0))</f>
        <v>0</v>
      </c>
      <c r="AL39" s="140"/>
      <c r="AM39" s="137"/>
      <c r="AN39" s="137"/>
      <c r="AO39" s="137"/>
      <c r="AP39" s="137"/>
      <c r="AQ39" s="137"/>
      <c r="AR39" s="137"/>
      <c r="AS39" s="3913" t="s">
        <v>510</v>
      </c>
      <c r="AT39" s="3914"/>
      <c r="AU39" s="137"/>
      <c r="AV39" s="3913" t="s">
        <v>511</v>
      </c>
      <c r="AW39" s="3914"/>
      <c r="AX39" s="137"/>
      <c r="AY39" s="3809" t="s">
        <v>512</v>
      </c>
      <c r="AZ39" s="3810"/>
      <c r="BA39" s="137"/>
      <c r="BB39" s="3809" t="s">
        <v>513</v>
      </c>
      <c r="BC39" s="3810"/>
      <c r="BD39" s="137"/>
      <c r="BE39" s="3811" t="s">
        <v>514</v>
      </c>
      <c r="BF39" s="3812"/>
      <c r="BG39" s="137"/>
      <c r="BH39" s="3811" t="s">
        <v>515</v>
      </c>
      <c r="BI39" s="3812"/>
      <c r="BJ39" s="137"/>
      <c r="BK39" s="3813" t="s">
        <v>516</v>
      </c>
      <c r="BL39" s="3814"/>
      <c r="BM39" s="137"/>
      <c r="BN39" s="3813" t="s">
        <v>517</v>
      </c>
      <c r="BO39" s="3814"/>
      <c r="BP39" s="137"/>
      <c r="BQ39" s="3815" t="s">
        <v>518</v>
      </c>
      <c r="BR39" s="3816"/>
      <c r="BS39" s="137"/>
      <c r="BT39" s="3815" t="s">
        <v>519</v>
      </c>
      <c r="BU39" s="3816"/>
      <c r="BV39" s="137"/>
      <c r="BW39" s="3829" t="s">
        <v>520</v>
      </c>
      <c r="BX39" s="3830"/>
      <c r="BY39" s="137"/>
      <c r="BZ39" s="3831" t="s">
        <v>521</v>
      </c>
      <c r="CA39" s="3832"/>
      <c r="CB39" s="137"/>
      <c r="CC39" s="3833" t="s">
        <v>482</v>
      </c>
      <c r="CD39" s="3834"/>
      <c r="CE39" s="137"/>
      <c r="CF39" s="3835" t="s">
        <v>483</v>
      </c>
      <c r="CG39" s="3836"/>
      <c r="CH39" s="137"/>
      <c r="CI39" s="3846" t="s">
        <v>522</v>
      </c>
      <c r="CJ39" s="3847"/>
      <c r="CK39" s="137"/>
      <c r="CL39" s="3817" t="s">
        <v>523</v>
      </c>
      <c r="CM39" s="3818"/>
      <c r="CN39" s="137"/>
      <c r="CO39" s="3819" t="s">
        <v>524</v>
      </c>
      <c r="CP39" s="3820"/>
      <c r="CQ39" s="137"/>
      <c r="CR39" s="3819" t="s">
        <v>525</v>
      </c>
      <c r="CS39" s="3820"/>
      <c r="CT39" s="137"/>
      <c r="CU39" s="137"/>
      <c r="CV39" s="137"/>
      <c r="CW39" s="137"/>
      <c r="CX39" s="137"/>
      <c r="CY39" s="137"/>
      <c r="CZ39" s="137"/>
      <c r="DA39" s="137"/>
      <c r="DB39" s="137"/>
      <c r="DC39" s="137"/>
      <c r="DD39" s="247" t="s">
        <v>526</v>
      </c>
      <c r="DE39" s="271" t="s">
        <v>315</v>
      </c>
      <c r="DF39" s="247" t="s">
        <v>527</v>
      </c>
      <c r="DG39" s="247" t="s">
        <v>527</v>
      </c>
      <c r="DH39" s="247">
        <v>255</v>
      </c>
      <c r="DI39" s="247">
        <v>255</v>
      </c>
      <c r="DJ39" s="247">
        <v>255</v>
      </c>
      <c r="DK39" s="389" t="s">
        <v>528</v>
      </c>
      <c r="DL39" s="137"/>
      <c r="DM39" s="374" t="s">
        <v>461</v>
      </c>
      <c r="DN39" s="375" t="s">
        <v>461</v>
      </c>
      <c r="DO39" s="248" t="s">
        <v>529</v>
      </c>
      <c r="DP39" s="374" t="s">
        <v>529</v>
      </c>
      <c r="DQ39" s="247">
        <v>153</v>
      </c>
      <c r="DR39" s="137"/>
      <c r="DS39" s="135">
        <v>1</v>
      </c>
    </row>
    <row r="40" spans="1:123" s="100" customFormat="1" ht="18.75" customHeight="1">
      <c r="A40" s="137"/>
      <c r="B40" s="166"/>
      <c r="C40" s="11"/>
      <c r="D40" s="11"/>
      <c r="E40" s="395" t="s">
        <v>530</v>
      </c>
      <c r="F40" s="11"/>
      <c r="G40" s="167"/>
      <c r="H40" s="137"/>
      <c r="I40" s="137"/>
      <c r="J40" s="137"/>
      <c r="K40" s="137"/>
      <c r="L40" s="655"/>
      <c r="M40" s="658"/>
      <c r="N40" s="658"/>
      <c r="O40" s="658"/>
      <c r="P40" s="683"/>
      <c r="Q40" s="137"/>
      <c r="R40" s="319"/>
      <c r="S40" s="393" t="s">
        <v>508</v>
      </c>
      <c r="T40" s="394" t="s">
        <v>509</v>
      </c>
      <c r="U40" s="161"/>
      <c r="V40" s="137"/>
      <c r="W40" s="2540">
        <v>3</v>
      </c>
      <c r="X40" s="43" t="s">
        <v>64</v>
      </c>
      <c r="Y40" s="60" t="s">
        <v>4083</v>
      </c>
      <c r="Z40" s="2541" t="s">
        <v>4380</v>
      </c>
      <c r="AA40" s="132"/>
      <c r="AB40" s="712"/>
      <c r="AC40" s="1314"/>
      <c r="AD40" s="641"/>
      <c r="AE40" s="3695" t="s">
        <v>4818</v>
      </c>
      <c r="AF40" s="3700"/>
      <c r="AG40" s="3696" t="str">
        <f>TEXT(ROUND(LEN(AE40)/AK28, 1), "0.0") &amp; " lignes"</f>
        <v>0.2 lignes</v>
      </c>
      <c r="AH40" s="3607" t="str">
        <f ca="1">IF(ISBLANK(AI40),"",LARGE(OFFSET(AH28,0,0,ROWS(AH28:AH39)),1)+1)</f>
        <v/>
      </c>
      <c r="AI40" s="3624"/>
      <c r="AJ40" s="3697"/>
      <c r="AK40" s="3699">
        <f>IF(AK28=0,0,IF(LEN(AI40)&gt;AK28,LEN(AI40)-AK28&amp;" en trop",0))</f>
        <v>0</v>
      </c>
      <c r="AL40" s="140"/>
      <c r="AM40" s="137"/>
      <c r="AN40" s="137"/>
      <c r="AO40" s="137"/>
      <c r="AP40" s="137"/>
      <c r="AQ40" s="137"/>
      <c r="AR40" s="137"/>
      <c r="AS40" s="3913"/>
      <c r="AT40" s="3914"/>
      <c r="AU40" s="137"/>
      <c r="AV40" s="3913"/>
      <c r="AW40" s="3914"/>
      <c r="AX40" s="137"/>
      <c r="AY40" s="3809"/>
      <c r="AZ40" s="3810"/>
      <c r="BA40" s="137"/>
      <c r="BB40" s="3809"/>
      <c r="BC40" s="3810"/>
      <c r="BD40" s="137"/>
      <c r="BE40" s="3811"/>
      <c r="BF40" s="3812"/>
      <c r="BG40" s="137"/>
      <c r="BH40" s="3811"/>
      <c r="BI40" s="3812"/>
      <c r="BJ40" s="137"/>
      <c r="BK40" s="3813"/>
      <c r="BL40" s="3814"/>
      <c r="BM40" s="137"/>
      <c r="BN40" s="3813"/>
      <c r="BO40" s="3814"/>
      <c r="BP40" s="137"/>
      <c r="BQ40" s="3815"/>
      <c r="BR40" s="3816"/>
      <c r="BS40" s="137"/>
      <c r="BT40" s="3815"/>
      <c r="BU40" s="3816"/>
      <c r="BV40" s="137"/>
      <c r="BW40" s="3829"/>
      <c r="BX40" s="3830"/>
      <c r="BY40" s="137"/>
      <c r="BZ40" s="3831"/>
      <c r="CA40" s="3832"/>
      <c r="CB40" s="137"/>
      <c r="CC40" s="3833"/>
      <c r="CD40" s="3834"/>
      <c r="CE40" s="137"/>
      <c r="CF40" s="3835"/>
      <c r="CG40" s="3836"/>
      <c r="CH40" s="137"/>
      <c r="CI40" s="3846"/>
      <c r="CJ40" s="3847"/>
      <c r="CK40" s="137"/>
      <c r="CL40" s="3817"/>
      <c r="CM40" s="3818"/>
      <c r="CN40" s="137"/>
      <c r="CO40" s="3819"/>
      <c r="CP40" s="3820"/>
      <c r="CQ40" s="137"/>
      <c r="CR40" s="3819"/>
      <c r="CS40" s="3820"/>
      <c r="CT40" s="137"/>
      <c r="CU40" s="137"/>
      <c r="CV40" s="137"/>
      <c r="CW40" s="137"/>
      <c r="CX40" s="137"/>
      <c r="CY40" s="137"/>
      <c r="CZ40" s="137"/>
      <c r="DA40" s="137"/>
      <c r="DB40" s="137"/>
      <c r="DC40" s="137"/>
      <c r="DD40" s="284" t="s">
        <v>531</v>
      </c>
      <c r="DE40" s="285" t="s">
        <v>341</v>
      </c>
      <c r="DF40" s="247" t="s">
        <v>532</v>
      </c>
      <c r="DG40" s="284" t="s">
        <v>532</v>
      </c>
      <c r="DH40" s="247">
        <v>255</v>
      </c>
      <c r="DI40" s="247">
        <v>0</v>
      </c>
      <c r="DJ40" s="247">
        <v>0</v>
      </c>
      <c r="DK40" s="389" t="s">
        <v>533</v>
      </c>
      <c r="DL40" s="137"/>
      <c r="DM40" s="379" t="s">
        <v>467</v>
      </c>
      <c r="DN40" s="380" t="s">
        <v>467</v>
      </c>
      <c r="DO40" s="248" t="s">
        <v>534</v>
      </c>
      <c r="DP40" s="379" t="s">
        <v>534</v>
      </c>
      <c r="DQ40" s="247">
        <v>255</v>
      </c>
      <c r="DR40" s="137"/>
      <c r="DS40" s="135">
        <v>1</v>
      </c>
    </row>
    <row r="41" spans="1:123" s="100" customFormat="1" ht="18.75" customHeight="1">
      <c r="A41" s="137"/>
      <c r="B41" s="720" t="s">
        <v>4352</v>
      </c>
      <c r="C41" s="721"/>
      <c r="D41" s="721"/>
      <c r="E41" s="721"/>
      <c r="F41" s="721"/>
      <c r="G41" s="722"/>
      <c r="H41" s="137"/>
      <c r="I41" s="137"/>
      <c r="J41" s="137"/>
      <c r="K41" s="137"/>
      <c r="L41" s="655"/>
      <c r="M41" s="658"/>
      <c r="N41" s="658"/>
      <c r="O41" s="658"/>
      <c r="P41" s="683"/>
      <c r="Q41" s="137"/>
      <c r="R41" s="166"/>
      <c r="S41" s="11"/>
      <c r="T41" s="11"/>
      <c r="U41" s="167"/>
      <c r="V41" s="137"/>
      <c r="W41" s="2543">
        <v>2.5</v>
      </c>
      <c r="X41" s="39" t="s">
        <v>59</v>
      </c>
      <c r="Y41" s="60" t="s">
        <v>4082</v>
      </c>
      <c r="Z41" s="2541" t="s">
        <v>4381</v>
      </c>
      <c r="AA41" s="132"/>
      <c r="AB41" s="712"/>
      <c r="AC41" s="1314"/>
      <c r="AD41" s="641"/>
      <c r="AE41" s="3701"/>
      <c r="AF41" s="3702"/>
      <c r="AG41" s="3702"/>
      <c r="AH41" s="3517"/>
      <c r="AI41" s="3702"/>
      <c r="AJ41" s="3703"/>
      <c r="AK41" s="3704"/>
      <c r="AL41" s="140"/>
      <c r="AM41" s="648" t="s">
        <v>1073</v>
      </c>
      <c r="AN41"/>
      <c r="AO41" s="140"/>
      <c r="AP41" s="140"/>
      <c r="AQ41" s="140"/>
      <c r="AR41" s="137"/>
      <c r="AS41" s="137"/>
      <c r="AT41" s="137"/>
      <c r="AU41" s="137"/>
      <c r="AV41" s="137"/>
      <c r="AW41" s="137"/>
      <c r="AX41" s="137"/>
      <c r="AY41" s="137"/>
      <c r="AZ41" s="137"/>
      <c r="BA41" s="137"/>
      <c r="BB41" s="137"/>
      <c r="BC41" s="137"/>
      <c r="BD41" s="137"/>
      <c r="BE41" s="137"/>
      <c r="BF41" s="137"/>
      <c r="BG41" s="137"/>
      <c r="BH41" s="137"/>
      <c r="BI41" s="137"/>
      <c r="BJ41" s="137"/>
      <c r="BK41" s="137"/>
      <c r="BL41" s="137"/>
      <c r="BM41" s="137"/>
      <c r="BN41" s="137"/>
      <c r="BO41" s="137"/>
      <c r="BP41" s="137"/>
      <c r="BQ41" s="137"/>
      <c r="BR41" s="137"/>
      <c r="BS41" s="137"/>
      <c r="BT41" s="137"/>
      <c r="BU41" s="137"/>
      <c r="BV41" s="137"/>
      <c r="BW41" s="137"/>
      <c r="BX41" s="137"/>
      <c r="BY41" s="137"/>
      <c r="BZ41" s="137"/>
      <c r="CA41" s="137"/>
      <c r="CB41" s="137"/>
      <c r="CC41" s="137"/>
      <c r="CD41" s="137"/>
      <c r="CE41" s="137"/>
      <c r="CF41" s="137"/>
      <c r="CG41" s="137"/>
      <c r="CH41" s="137"/>
      <c r="CI41" s="137"/>
      <c r="CJ41" s="137"/>
      <c r="CK41" s="137"/>
      <c r="CL41" s="137"/>
      <c r="CM41" s="137"/>
      <c r="CN41" s="137"/>
      <c r="CO41" s="137"/>
      <c r="CP41" s="137"/>
      <c r="CQ41" s="137"/>
      <c r="CR41" s="137"/>
      <c r="CS41" s="137"/>
      <c r="CT41" s="137"/>
      <c r="CU41" s="137"/>
      <c r="CV41" s="137"/>
      <c r="CW41" s="137"/>
      <c r="CX41" s="137"/>
      <c r="CY41" s="137"/>
      <c r="CZ41" s="137"/>
      <c r="DA41" s="137"/>
      <c r="DB41" s="137"/>
      <c r="DC41" s="137"/>
      <c r="DD41" s="294" t="s">
        <v>495</v>
      </c>
      <c r="DE41" s="295" t="s">
        <v>350</v>
      </c>
      <c r="DF41" s="247" t="s">
        <v>537</v>
      </c>
      <c r="DG41" s="294" t="s">
        <v>537</v>
      </c>
      <c r="DH41" s="247">
        <v>0</v>
      </c>
      <c r="DI41" s="247">
        <v>255</v>
      </c>
      <c r="DJ41" s="247">
        <v>0</v>
      </c>
      <c r="DK41" s="389" t="s">
        <v>538</v>
      </c>
      <c r="DL41" s="137"/>
      <c r="DM41" s="253" t="s">
        <v>300</v>
      </c>
      <c r="DN41" s="254" t="s">
        <v>300</v>
      </c>
      <c r="DO41" s="248" t="s">
        <v>539</v>
      </c>
      <c r="DP41" s="253" t="s">
        <v>539</v>
      </c>
      <c r="DQ41" s="247">
        <v>255</v>
      </c>
      <c r="DR41" s="137"/>
      <c r="DS41" s="135">
        <v>1</v>
      </c>
    </row>
    <row r="42" spans="1:123" s="100" customFormat="1" ht="18.75" customHeight="1">
      <c r="A42" s="137"/>
      <c r="B42" s="401"/>
      <c r="C42" s="402"/>
      <c r="D42" s="402"/>
      <c r="E42" s="402"/>
      <c r="F42" s="402"/>
      <c r="G42" s="403" t="s">
        <v>540</v>
      </c>
      <c r="H42" s="137"/>
      <c r="I42" s="137"/>
      <c r="J42" s="137"/>
      <c r="K42" s="137"/>
      <c r="L42" s="655"/>
      <c r="M42" s="658"/>
      <c r="N42" s="658"/>
      <c r="O42" s="658"/>
      <c r="P42" s="683"/>
      <c r="Q42" s="137"/>
      <c r="R42" s="397" t="s">
        <v>536</v>
      </c>
      <c r="S42" s="398"/>
      <c r="T42" s="399"/>
      <c r="U42" s="400"/>
      <c r="V42" s="137"/>
      <c r="W42" s="2545" t="s">
        <v>619</v>
      </c>
      <c r="X42" s="2012"/>
      <c r="Y42" s="712"/>
      <c r="Z42" s="712"/>
      <c r="AA42" s="132"/>
      <c r="AB42" s="712"/>
      <c r="AC42" s="1314"/>
      <c r="AD42" s="641"/>
      <c r="AE42" s="3959" t="s">
        <v>4927</v>
      </c>
      <c r="AF42" s="3960"/>
      <c r="AG42" s="3960"/>
      <c r="AH42" s="3960"/>
      <c r="AI42" s="3960"/>
      <c r="AJ42" s="3960"/>
      <c r="AK42" s="3961"/>
      <c r="AL42" s="140"/>
      <c r="AM42" s="648" t="s">
        <v>120</v>
      </c>
      <c r="AN42"/>
      <c r="AO42" s="140"/>
      <c r="AP42" s="140"/>
      <c r="AQ42" s="140"/>
      <c r="AR42" s="137"/>
      <c r="AS42" s="3916" t="s">
        <v>542</v>
      </c>
      <c r="AT42" s="3917"/>
      <c r="AU42" s="137"/>
      <c r="AV42" s="3916" t="s">
        <v>543</v>
      </c>
      <c r="AW42" s="3917"/>
      <c r="AX42" s="137"/>
      <c r="AY42" s="3809" t="s">
        <v>544</v>
      </c>
      <c r="AZ42" s="3810"/>
      <c r="BA42" s="137"/>
      <c r="BB42" s="3809" t="s">
        <v>545</v>
      </c>
      <c r="BC42" s="3810"/>
      <c r="BD42" s="137"/>
      <c r="BE42" s="3811" t="s">
        <v>546</v>
      </c>
      <c r="BF42" s="3812"/>
      <c r="BG42" s="137"/>
      <c r="BH42" s="3811" t="s">
        <v>547</v>
      </c>
      <c r="BI42" s="3812"/>
      <c r="BJ42" s="137"/>
      <c r="BK42" s="3813" t="s">
        <v>548</v>
      </c>
      <c r="BL42" s="3814"/>
      <c r="BM42" s="137"/>
      <c r="BN42" s="3813" t="s">
        <v>549</v>
      </c>
      <c r="BO42" s="3814"/>
      <c r="BP42" s="137"/>
      <c r="BQ42" s="3815" t="s">
        <v>550</v>
      </c>
      <c r="BR42" s="3816"/>
      <c r="BS42" s="137"/>
      <c r="BT42" s="3815" t="s">
        <v>551</v>
      </c>
      <c r="BU42" s="3816"/>
      <c r="BV42" s="137"/>
      <c r="BW42" s="3829" t="s">
        <v>552</v>
      </c>
      <c r="BX42" s="3830"/>
      <c r="BY42" s="137"/>
      <c r="BZ42" s="3831" t="s">
        <v>553</v>
      </c>
      <c r="CA42" s="3832"/>
      <c r="CB42" s="137"/>
      <c r="CC42" s="3833" t="s">
        <v>522</v>
      </c>
      <c r="CD42" s="3834"/>
      <c r="CE42" s="137"/>
      <c r="CF42" s="3835" t="s">
        <v>523</v>
      </c>
      <c r="CG42" s="3836"/>
      <c r="CH42" s="137"/>
      <c r="CI42" s="3846" t="s">
        <v>554</v>
      </c>
      <c r="CJ42" s="3847"/>
      <c r="CK42" s="137"/>
      <c r="CL42" s="3817" t="s">
        <v>555</v>
      </c>
      <c r="CM42" s="3818"/>
      <c r="CN42" s="137"/>
      <c r="CO42" s="3819" t="s">
        <v>556</v>
      </c>
      <c r="CP42" s="3820"/>
      <c r="CQ42" s="137"/>
      <c r="CR42" s="3819" t="s">
        <v>557</v>
      </c>
      <c r="CS42" s="3820"/>
      <c r="CT42" s="137"/>
      <c r="CU42" s="137"/>
      <c r="CV42" s="137"/>
      <c r="CW42" s="137"/>
      <c r="CX42" s="137"/>
      <c r="CY42" s="137"/>
      <c r="CZ42" s="137"/>
      <c r="DA42" s="137"/>
      <c r="DB42" s="137"/>
      <c r="DC42" s="137"/>
      <c r="DD42" s="306" t="s">
        <v>496</v>
      </c>
      <c r="DE42" s="275" t="s">
        <v>358</v>
      </c>
      <c r="DF42" s="247" t="s">
        <v>393</v>
      </c>
      <c r="DG42" s="306" t="s">
        <v>393</v>
      </c>
      <c r="DH42" s="247">
        <v>0</v>
      </c>
      <c r="DI42" s="247">
        <v>0</v>
      </c>
      <c r="DJ42" s="247">
        <v>255</v>
      </c>
      <c r="DK42" s="389" t="s">
        <v>558</v>
      </c>
      <c r="DL42" s="137"/>
      <c r="DM42" s="265" t="s">
        <v>309</v>
      </c>
      <c r="DN42" s="266" t="s">
        <v>309</v>
      </c>
      <c r="DO42" s="248" t="s">
        <v>559</v>
      </c>
      <c r="DP42" s="265" t="s">
        <v>559</v>
      </c>
      <c r="DQ42" s="247">
        <v>255</v>
      </c>
      <c r="DR42" s="137"/>
      <c r="DS42" s="135">
        <v>1</v>
      </c>
    </row>
    <row r="43" spans="1:123" s="100" customFormat="1" ht="18.75" customHeight="1">
      <c r="A43" s="137"/>
      <c r="B43" s="711"/>
      <c r="C43" s="402"/>
      <c r="D43" s="402"/>
      <c r="E43" s="402"/>
      <c r="F43" s="402"/>
      <c r="G43" s="405" t="str">
        <f>DS235</f>
        <v>DS235</v>
      </c>
      <c r="H43" s="137"/>
      <c r="I43" s="137"/>
      <c r="J43" s="137"/>
      <c r="K43" s="137"/>
      <c r="L43" s="655"/>
      <c r="M43" s="658"/>
      <c r="N43" s="658"/>
      <c r="O43" s="658"/>
      <c r="P43" s="683"/>
      <c r="Q43" s="137"/>
      <c r="R43" s="4008" t="s">
        <v>541</v>
      </c>
      <c r="S43" s="4009"/>
      <c r="T43" s="4009"/>
      <c r="U43" s="4041"/>
      <c r="V43" s="137"/>
      <c r="W43" s="322"/>
      <c r="X43" s="132"/>
      <c r="Y43" s="132"/>
      <c r="Z43" s="132"/>
      <c r="AA43" s="442"/>
      <c r="AB43" s="712"/>
      <c r="AC43" s="1314"/>
      <c r="AD43" s="641"/>
      <c r="AE43" s="3959"/>
      <c r="AF43" s="3960"/>
      <c r="AG43" s="3960"/>
      <c r="AH43" s="3960"/>
      <c r="AI43" s="3960"/>
      <c r="AJ43" s="3960"/>
      <c r="AK43" s="3961"/>
      <c r="AL43" s="140"/>
      <c r="AM43" s="646" t="s">
        <v>121</v>
      </c>
      <c r="AN43"/>
      <c r="AO43" s="140"/>
      <c r="AP43" s="140"/>
      <c r="AQ43" s="140"/>
      <c r="AR43" s="137"/>
      <c r="AS43" s="3916"/>
      <c r="AT43" s="3917"/>
      <c r="AU43" s="137"/>
      <c r="AV43" s="3916"/>
      <c r="AW43" s="3917"/>
      <c r="AX43" s="137"/>
      <c r="AY43" s="3809"/>
      <c r="AZ43" s="3810"/>
      <c r="BA43" s="137"/>
      <c r="BB43" s="3809"/>
      <c r="BC43" s="3810"/>
      <c r="BD43" s="137"/>
      <c r="BE43" s="3811"/>
      <c r="BF43" s="3812"/>
      <c r="BG43" s="137"/>
      <c r="BH43" s="3811"/>
      <c r="BI43" s="3812"/>
      <c r="BJ43" s="137"/>
      <c r="BK43" s="3813"/>
      <c r="BL43" s="3814"/>
      <c r="BM43" s="137"/>
      <c r="BN43" s="3813"/>
      <c r="BO43" s="3814"/>
      <c r="BP43" s="137"/>
      <c r="BQ43" s="3815"/>
      <c r="BR43" s="3816"/>
      <c r="BS43" s="137"/>
      <c r="BT43" s="3815"/>
      <c r="BU43" s="3816"/>
      <c r="BV43" s="137"/>
      <c r="BW43" s="3829"/>
      <c r="BX43" s="3830"/>
      <c r="BY43" s="137"/>
      <c r="BZ43" s="3831"/>
      <c r="CA43" s="3832"/>
      <c r="CB43" s="137"/>
      <c r="CC43" s="3833"/>
      <c r="CD43" s="3834"/>
      <c r="CE43" s="137"/>
      <c r="CF43" s="3835"/>
      <c r="CG43" s="3836"/>
      <c r="CH43" s="137"/>
      <c r="CI43" s="3846"/>
      <c r="CJ43" s="3847"/>
      <c r="CK43" s="137"/>
      <c r="CL43" s="3817"/>
      <c r="CM43" s="3818"/>
      <c r="CN43" s="137"/>
      <c r="CO43" s="3819"/>
      <c r="CP43" s="3820"/>
      <c r="CQ43" s="137"/>
      <c r="CR43" s="3819"/>
      <c r="CS43" s="3820"/>
      <c r="CT43" s="137"/>
      <c r="CU43" s="137"/>
      <c r="CV43" s="137"/>
      <c r="CW43" s="137"/>
      <c r="CX43" s="137"/>
      <c r="CY43" s="137"/>
      <c r="CZ43" s="137"/>
      <c r="DA43" s="137"/>
      <c r="DB43" s="137"/>
      <c r="DC43" s="137"/>
      <c r="DD43" s="278" t="s">
        <v>561</v>
      </c>
      <c r="DE43" s="279" t="s">
        <v>382</v>
      </c>
      <c r="DF43" s="247" t="s">
        <v>320</v>
      </c>
      <c r="DG43" s="278" t="s">
        <v>320</v>
      </c>
      <c r="DH43" s="247">
        <v>255</v>
      </c>
      <c r="DI43" s="247">
        <v>255</v>
      </c>
      <c r="DJ43" s="247">
        <v>0</v>
      </c>
      <c r="DK43" s="389" t="s">
        <v>562</v>
      </c>
      <c r="DL43" s="137"/>
      <c r="DM43" s="276" t="s">
        <v>318</v>
      </c>
      <c r="DN43" s="277" t="s">
        <v>318</v>
      </c>
      <c r="DO43" s="248" t="s">
        <v>563</v>
      </c>
      <c r="DP43" s="276" t="s">
        <v>563</v>
      </c>
      <c r="DQ43" s="247">
        <v>102</v>
      </c>
      <c r="DR43" s="137"/>
      <c r="DS43" s="135">
        <v>1</v>
      </c>
    </row>
    <row r="44" spans="1:123" s="100" customFormat="1" ht="18.75" customHeight="1" thickBot="1">
      <c r="A44" s="137"/>
      <c r="B44" s="412">
        <v>25</v>
      </c>
      <c r="C44" s="413">
        <v>25</v>
      </c>
      <c r="D44" s="413">
        <v>25</v>
      </c>
      <c r="E44" s="413">
        <v>25</v>
      </c>
      <c r="F44" s="413">
        <v>25</v>
      </c>
      <c r="G44" s="414">
        <v>25</v>
      </c>
      <c r="H44" s="137"/>
      <c r="I44" s="137"/>
      <c r="J44" s="137"/>
      <c r="K44" s="137"/>
      <c r="L44" s="655"/>
      <c r="M44" s="658"/>
      <c r="N44" s="658"/>
      <c r="O44" s="658"/>
      <c r="P44" s="683"/>
      <c r="Q44" s="137"/>
      <c r="R44" s="4008"/>
      <c r="S44" s="4009"/>
      <c r="T44" s="4009"/>
      <c r="U44" s="4041"/>
      <c r="V44" s="137"/>
      <c r="W44" s="429"/>
      <c r="X44" s="281" t="s">
        <v>4384</v>
      </c>
      <c r="Y44" s="281"/>
      <c r="Z44" s="281"/>
      <c r="AA44" s="442"/>
      <c r="AB44" s="712"/>
      <c r="AC44" s="1314"/>
      <c r="AD44" s="641"/>
      <c r="AE44" s="3705" t="s">
        <v>4931</v>
      </c>
      <c r="AF44" s="3706"/>
      <c r="AG44" s="132"/>
      <c r="AH44" s="132"/>
      <c r="AI44" s="132"/>
      <c r="AJ44" s="132"/>
      <c r="AK44" s="704"/>
      <c r="AL44" s="140"/>
      <c r="AM44" s="646" t="s">
        <v>1014</v>
      </c>
      <c r="AN44"/>
      <c r="AO44" s="140"/>
      <c r="AP44" s="140"/>
      <c r="AQ44" s="140"/>
      <c r="AR44" s="137"/>
      <c r="AS44" s="137"/>
      <c r="AT44" s="137"/>
      <c r="AU44" s="137"/>
      <c r="AV44" s="137"/>
      <c r="AW44" s="137"/>
      <c r="AX44" s="137"/>
      <c r="AY44" s="137"/>
      <c r="AZ44" s="137"/>
      <c r="BA44" s="137"/>
      <c r="BB44" s="137"/>
      <c r="BC44" s="137"/>
      <c r="BD44" s="137"/>
      <c r="BE44" s="137"/>
      <c r="BF44" s="137"/>
      <c r="BG44" s="137"/>
      <c r="BH44" s="137"/>
      <c r="BI44" s="137"/>
      <c r="BJ44" s="137"/>
      <c r="BK44" s="137"/>
      <c r="BL44" s="137"/>
      <c r="BM44" s="137"/>
      <c r="BN44" s="137"/>
      <c r="BO44" s="137"/>
      <c r="BP44" s="137"/>
      <c r="BQ44" s="137"/>
      <c r="BR44" s="137"/>
      <c r="BS44" s="137"/>
      <c r="BT44" s="137"/>
      <c r="BU44" s="137"/>
      <c r="BV44" s="137"/>
      <c r="BW44" s="137"/>
      <c r="BX44" s="137"/>
      <c r="BY44" s="137"/>
      <c r="BZ44" s="137"/>
      <c r="CA44" s="137"/>
      <c r="CB44" s="137"/>
      <c r="CC44" s="137"/>
      <c r="CD44" s="137"/>
      <c r="CE44" s="137"/>
      <c r="CF44" s="137"/>
      <c r="CG44" s="137"/>
      <c r="CH44" s="137"/>
      <c r="CI44" s="137"/>
      <c r="CJ44" s="137"/>
      <c r="CK44" s="137"/>
      <c r="CL44" s="137"/>
      <c r="CM44" s="137"/>
      <c r="CN44" s="137"/>
      <c r="CO44" s="137"/>
      <c r="CP44" s="137"/>
      <c r="CQ44" s="137"/>
      <c r="CR44" s="137"/>
      <c r="CS44" s="137"/>
      <c r="CT44" s="137"/>
      <c r="CU44" s="137"/>
      <c r="CV44" s="137"/>
      <c r="CW44" s="137"/>
      <c r="CX44" s="137"/>
      <c r="CY44" s="137"/>
      <c r="CZ44" s="137"/>
      <c r="DA44" s="137"/>
      <c r="DB44" s="137"/>
      <c r="DC44" s="137"/>
      <c r="DD44" s="267" t="s">
        <v>566</v>
      </c>
      <c r="DE44" s="268" t="s">
        <v>389</v>
      </c>
      <c r="DF44" s="247" t="s">
        <v>311</v>
      </c>
      <c r="DG44" s="267" t="s">
        <v>311</v>
      </c>
      <c r="DH44" s="247">
        <v>255</v>
      </c>
      <c r="DI44" s="247">
        <v>0</v>
      </c>
      <c r="DJ44" s="247">
        <v>255</v>
      </c>
      <c r="DK44" s="389" t="s">
        <v>567</v>
      </c>
      <c r="DL44" s="137"/>
      <c r="DM44" s="290" t="s">
        <v>344</v>
      </c>
      <c r="DN44" s="291" t="s">
        <v>344</v>
      </c>
      <c r="DO44" s="248" t="s">
        <v>568</v>
      </c>
      <c r="DP44" s="290" t="s">
        <v>568</v>
      </c>
      <c r="DQ44" s="247">
        <v>150</v>
      </c>
      <c r="DR44" s="137"/>
      <c r="DS44" s="135">
        <v>1</v>
      </c>
    </row>
    <row r="45" spans="1:123" s="100" customFormat="1" ht="18.75" customHeight="1" thickTop="1" thickBot="1">
      <c r="A45" s="137"/>
      <c r="B45" s="137"/>
      <c r="C45" s="137"/>
      <c r="D45" s="137"/>
      <c r="E45" s="137"/>
      <c r="F45" s="137"/>
      <c r="G45" s="137"/>
      <c r="H45" s="137"/>
      <c r="I45" s="137"/>
      <c r="J45" s="137"/>
      <c r="K45" s="137"/>
      <c r="L45" s="655"/>
      <c r="M45" s="658"/>
      <c r="N45" s="658"/>
      <c r="O45" s="658"/>
      <c r="P45" s="683"/>
      <c r="Q45" s="137"/>
      <c r="R45" s="4008"/>
      <c r="S45" s="4009"/>
      <c r="T45" s="4009"/>
      <c r="U45" s="4041"/>
      <c r="V45" s="137"/>
      <c r="W45" s="2516" t="s">
        <v>4369</v>
      </c>
      <c r="X45" s="712"/>
      <c r="Y45" s="712"/>
      <c r="Z45" s="712"/>
      <c r="AA45" s="132"/>
      <c r="AB45" s="712"/>
      <c r="AC45" s="1314"/>
      <c r="AD45" s="641"/>
      <c r="AE45" s="3707" t="s">
        <v>4809</v>
      </c>
      <c r="AF45" s="3708"/>
      <c r="AG45" s="3709"/>
      <c r="AH45" s="3694">
        <v>73</v>
      </c>
      <c r="AI45" s="132"/>
      <c r="AJ45" s="132"/>
      <c r="AK45" s="704"/>
      <c r="AL45" s="140"/>
      <c r="AM45" s="646" t="s">
        <v>1015</v>
      </c>
      <c r="AN45"/>
      <c r="AO45" s="140"/>
      <c r="AP45" s="140"/>
      <c r="AQ45" s="140"/>
      <c r="AR45" s="137"/>
      <c r="AS45" s="3905" t="s">
        <v>571</v>
      </c>
      <c r="AT45" s="3915"/>
      <c r="AU45" s="137"/>
      <c r="AV45" s="3905" t="s">
        <v>572</v>
      </c>
      <c r="AW45" s="3915"/>
      <c r="AX45" s="137"/>
      <c r="AY45" s="3809" t="s">
        <v>573</v>
      </c>
      <c r="AZ45" s="3810"/>
      <c r="BA45" s="137"/>
      <c r="BB45" s="3809" t="s">
        <v>574</v>
      </c>
      <c r="BC45" s="3810"/>
      <c r="BD45" s="137"/>
      <c r="BE45" s="3811" t="s">
        <v>575</v>
      </c>
      <c r="BF45" s="3812"/>
      <c r="BG45" s="137"/>
      <c r="BH45" s="3811" t="s">
        <v>576</v>
      </c>
      <c r="BI45" s="3812"/>
      <c r="BJ45" s="137"/>
      <c r="BK45" s="3813" t="s">
        <v>577</v>
      </c>
      <c r="BL45" s="3814"/>
      <c r="BM45" s="137"/>
      <c r="BN45" s="3813" t="s">
        <v>578</v>
      </c>
      <c r="BO45" s="3814"/>
      <c r="BP45" s="137"/>
      <c r="BQ45" s="3815" t="s">
        <v>579</v>
      </c>
      <c r="BR45" s="3816"/>
      <c r="BS45" s="137"/>
      <c r="BT45" s="3815" t="s">
        <v>580</v>
      </c>
      <c r="BU45" s="3816"/>
      <c r="BV45" s="137"/>
      <c r="BW45" s="3829" t="s">
        <v>581</v>
      </c>
      <c r="BX45" s="3830"/>
      <c r="BY45" s="137"/>
      <c r="BZ45" s="3831" t="s">
        <v>582</v>
      </c>
      <c r="CA45" s="3832"/>
      <c r="CB45" s="137"/>
      <c r="CC45" s="3833" t="s">
        <v>583</v>
      </c>
      <c r="CD45" s="3834"/>
      <c r="CE45" s="137"/>
      <c r="CF45" s="3835" t="s">
        <v>584</v>
      </c>
      <c r="CG45" s="3836"/>
      <c r="CH45" s="137"/>
      <c r="CI45" s="3846" t="s">
        <v>585</v>
      </c>
      <c r="CJ45" s="3847"/>
      <c r="CK45" s="137"/>
      <c r="CL45" s="3817" t="s">
        <v>586</v>
      </c>
      <c r="CM45" s="3818"/>
      <c r="CN45" s="137"/>
      <c r="CO45" s="3819" t="s">
        <v>587</v>
      </c>
      <c r="CP45" s="3820"/>
      <c r="CQ45" s="137"/>
      <c r="CR45" s="3819" t="s">
        <v>588</v>
      </c>
      <c r="CS45" s="3820"/>
      <c r="CT45" s="137"/>
      <c r="CU45" s="137"/>
      <c r="CV45" s="137"/>
      <c r="CW45" s="137"/>
      <c r="CX45" s="137"/>
      <c r="CY45" s="137"/>
      <c r="CZ45" s="137"/>
      <c r="DA45" s="137"/>
      <c r="DB45" s="137"/>
      <c r="DC45" s="137"/>
      <c r="DD45" s="292" t="s">
        <v>589</v>
      </c>
      <c r="DE45" s="293" t="s">
        <v>398</v>
      </c>
      <c r="DF45" s="247" t="s">
        <v>346</v>
      </c>
      <c r="DG45" s="292" t="s">
        <v>346</v>
      </c>
      <c r="DH45" s="247">
        <v>0</v>
      </c>
      <c r="DI45" s="247">
        <v>255</v>
      </c>
      <c r="DJ45" s="247">
        <v>255</v>
      </c>
      <c r="DK45" s="389" t="s">
        <v>590</v>
      </c>
      <c r="DL45" s="137"/>
      <c r="DM45" s="300" t="s">
        <v>353</v>
      </c>
      <c r="DN45" s="301" t="s">
        <v>353</v>
      </c>
      <c r="DO45" s="248" t="s">
        <v>591</v>
      </c>
      <c r="DP45" s="300" t="s">
        <v>591</v>
      </c>
      <c r="DQ45" s="247">
        <v>0</v>
      </c>
      <c r="DR45" s="137"/>
      <c r="DS45" s="135">
        <v>1</v>
      </c>
    </row>
    <row r="46" spans="1:123" s="100" customFormat="1" ht="18.75" customHeight="1" thickTop="1" thickBot="1">
      <c r="A46" s="137"/>
      <c r="B46" s="729"/>
      <c r="C46" s="727"/>
      <c r="D46" s="727"/>
      <c r="E46" s="727"/>
      <c r="F46" s="727"/>
      <c r="G46" s="1933">
        <v>1</v>
      </c>
      <c r="H46" s="137"/>
      <c r="I46" s="137"/>
      <c r="J46" s="137"/>
      <c r="K46" s="137"/>
      <c r="L46" s="655"/>
      <c r="M46" s="658"/>
      <c r="N46" s="658"/>
      <c r="O46" s="658"/>
      <c r="P46" s="683"/>
      <c r="Q46" s="137"/>
      <c r="R46" s="4008"/>
      <c r="S46" s="4009"/>
      <c r="T46" s="4009"/>
      <c r="U46" s="4041"/>
      <c r="V46" s="137"/>
      <c r="W46" s="429" t="s">
        <v>4385</v>
      </c>
      <c r="X46" s="132"/>
      <c r="Y46" s="132"/>
      <c r="Z46" s="132"/>
      <c r="AA46" s="132"/>
      <c r="AB46" s="132"/>
      <c r="AC46" s="1314"/>
      <c r="AD46" s="641"/>
      <c r="AE46" s="3710" t="s">
        <v>4807</v>
      </c>
      <c r="AF46" s="3604"/>
      <c r="AG46" s="3604"/>
      <c r="AH46" s="3604"/>
      <c r="AI46" s="132"/>
      <c r="AJ46" s="132"/>
      <c r="AK46" s="704"/>
      <c r="AL46" s="140"/>
      <c r="AM46" s="137"/>
      <c r="AN46" s="137"/>
      <c r="AO46" s="137"/>
      <c r="AP46" s="137"/>
      <c r="AQ46" s="137"/>
      <c r="AR46" s="137"/>
      <c r="AS46" s="3905"/>
      <c r="AT46" s="3915"/>
      <c r="AU46" s="137"/>
      <c r="AV46" s="3905"/>
      <c r="AW46" s="3915"/>
      <c r="AX46" s="137"/>
      <c r="AY46" s="3809"/>
      <c r="AZ46" s="3810"/>
      <c r="BA46" s="137"/>
      <c r="BB46" s="3809"/>
      <c r="BC46" s="3810"/>
      <c r="BD46" s="137"/>
      <c r="BE46" s="3811"/>
      <c r="BF46" s="3812"/>
      <c r="BG46" s="137"/>
      <c r="BH46" s="3811"/>
      <c r="BI46" s="3812"/>
      <c r="BJ46" s="137"/>
      <c r="BK46" s="3813"/>
      <c r="BL46" s="3814"/>
      <c r="BM46" s="137"/>
      <c r="BN46" s="3813"/>
      <c r="BO46" s="3814"/>
      <c r="BP46" s="137"/>
      <c r="BQ46" s="3815"/>
      <c r="BR46" s="3816"/>
      <c r="BS46" s="137"/>
      <c r="BT46" s="3815"/>
      <c r="BU46" s="3816"/>
      <c r="BV46" s="137"/>
      <c r="BW46" s="3829"/>
      <c r="BX46" s="3830"/>
      <c r="BY46" s="137"/>
      <c r="BZ46" s="3831"/>
      <c r="CA46" s="3832"/>
      <c r="CB46" s="137"/>
      <c r="CC46" s="3833"/>
      <c r="CD46" s="3834"/>
      <c r="CE46" s="137"/>
      <c r="CF46" s="3835"/>
      <c r="CG46" s="3836"/>
      <c r="CH46" s="137"/>
      <c r="CI46" s="3846"/>
      <c r="CJ46" s="3847"/>
      <c r="CK46" s="137"/>
      <c r="CL46" s="3817"/>
      <c r="CM46" s="3818"/>
      <c r="CN46" s="137"/>
      <c r="CO46" s="3819"/>
      <c r="CP46" s="3820"/>
      <c r="CQ46" s="137"/>
      <c r="CR46" s="3819"/>
      <c r="CS46" s="3820"/>
      <c r="CT46" s="137"/>
      <c r="CU46" s="137"/>
      <c r="CV46" s="137"/>
      <c r="CW46" s="137"/>
      <c r="CX46" s="137"/>
      <c r="CY46" s="137"/>
      <c r="CZ46" s="137"/>
      <c r="DA46" s="137"/>
      <c r="DB46" s="137"/>
      <c r="DC46" s="137"/>
      <c r="DD46" s="255" t="s">
        <v>434</v>
      </c>
      <c r="DE46" s="256" t="s">
        <v>434</v>
      </c>
      <c r="DF46" s="247" t="s">
        <v>302</v>
      </c>
      <c r="DG46" s="255" t="s">
        <v>302</v>
      </c>
      <c r="DH46" s="247">
        <v>0</v>
      </c>
      <c r="DI46" s="247">
        <v>0</v>
      </c>
      <c r="DJ46" s="247">
        <v>128</v>
      </c>
      <c r="DK46" s="248" t="s">
        <v>434</v>
      </c>
      <c r="DL46" s="137"/>
      <c r="DM46" s="328" t="s">
        <v>392</v>
      </c>
      <c r="DN46" s="329" t="s">
        <v>392</v>
      </c>
      <c r="DO46" s="248" t="s">
        <v>595</v>
      </c>
      <c r="DP46" s="328" t="s">
        <v>595</v>
      </c>
      <c r="DQ46" s="247">
        <v>51</v>
      </c>
      <c r="DR46" s="137"/>
      <c r="DS46" s="135">
        <v>1</v>
      </c>
    </row>
    <row r="47" spans="1:123" s="100" customFormat="1" ht="18.75" customHeight="1" thickTop="1">
      <c r="A47" s="137"/>
      <c r="B47" s="730" t="s">
        <v>4080</v>
      </c>
      <c r="C47" s="724"/>
      <c r="D47" s="724"/>
      <c r="E47" s="724"/>
      <c r="F47" s="724"/>
      <c r="G47" s="1934">
        <v>1</v>
      </c>
      <c r="H47" s="137"/>
      <c r="I47" s="137"/>
      <c r="J47" s="137"/>
      <c r="K47" s="137"/>
      <c r="L47" s="441" t="s">
        <v>648</v>
      </c>
      <c r="M47" s="658"/>
      <c r="N47" s="658"/>
      <c r="O47" s="658"/>
      <c r="P47" s="683"/>
      <c r="Q47" s="137"/>
      <c r="R47" s="4042" t="s">
        <v>592</v>
      </c>
      <c r="S47" s="4043"/>
      <c r="T47" s="4043"/>
      <c r="U47" s="4044"/>
      <c r="V47" s="137"/>
      <c r="W47" s="2546" t="s">
        <v>89</v>
      </c>
      <c r="X47" s="88" t="s">
        <v>88</v>
      </c>
      <c r="Y47" s="87"/>
      <c r="Z47" s="3992" t="s">
        <v>87</v>
      </c>
      <c r="AA47" s="3994" t="s">
        <v>86</v>
      </c>
      <c r="AB47" s="2547" t="s">
        <v>84</v>
      </c>
      <c r="AC47" s="1314"/>
      <c r="AD47" s="641"/>
      <c r="AE47" s="3710" t="s">
        <v>4928</v>
      </c>
      <c r="AF47" s="3604"/>
      <c r="AG47" s="3604"/>
      <c r="AH47" s="3604"/>
      <c r="AI47" s="132"/>
      <c r="AJ47" s="132"/>
      <c r="AK47" s="704"/>
      <c r="AL47" s="140"/>
      <c r="AM47" s="569" t="s">
        <v>124</v>
      </c>
      <c r="AN47" s="3738"/>
      <c r="AO47" s="137"/>
      <c r="AP47" s="137"/>
      <c r="AQ47" s="137"/>
      <c r="AR47" s="137"/>
      <c r="AS47" s="137"/>
      <c r="AT47" s="137"/>
      <c r="AU47" s="137"/>
      <c r="AV47" s="137"/>
      <c r="AW47" s="137"/>
      <c r="AX47" s="137"/>
      <c r="AY47" s="137"/>
      <c r="AZ47" s="137"/>
      <c r="BA47" s="137"/>
      <c r="BB47" s="137"/>
      <c r="BC47" s="137"/>
      <c r="BD47" s="137"/>
      <c r="BE47" s="137"/>
      <c r="BF47" s="137"/>
      <c r="BG47" s="137"/>
      <c r="BH47" s="137"/>
      <c r="BI47" s="137"/>
      <c r="BJ47" s="137"/>
      <c r="BK47" s="137"/>
      <c r="BL47" s="137"/>
      <c r="BM47" s="137"/>
      <c r="BN47" s="137"/>
      <c r="BO47" s="137"/>
      <c r="BP47" s="137"/>
      <c r="BQ47" s="137"/>
      <c r="BR47" s="137"/>
      <c r="BS47" s="137"/>
      <c r="BT47" s="137"/>
      <c r="BU47" s="137"/>
      <c r="BV47" s="137"/>
      <c r="BW47" s="137"/>
      <c r="BX47" s="137"/>
      <c r="BY47" s="137"/>
      <c r="BZ47" s="137"/>
      <c r="CA47" s="137"/>
      <c r="CB47" s="137"/>
      <c r="CC47" s="137"/>
      <c r="CD47" s="137"/>
      <c r="CE47" s="137"/>
      <c r="CF47" s="137"/>
      <c r="CG47" s="137"/>
      <c r="CH47" s="137"/>
      <c r="CI47" s="137"/>
      <c r="CJ47" s="137"/>
      <c r="CK47" s="137"/>
      <c r="CL47" s="137"/>
      <c r="CM47" s="137"/>
      <c r="CN47" s="137"/>
      <c r="CO47" s="137"/>
      <c r="CP47" s="137"/>
      <c r="CQ47" s="137"/>
      <c r="CR47" s="137"/>
      <c r="CS47" s="137"/>
      <c r="CT47" s="137"/>
      <c r="CU47" s="137"/>
      <c r="CV47" s="137"/>
      <c r="CW47" s="137"/>
      <c r="CX47" s="137"/>
      <c r="CY47" s="137"/>
      <c r="CZ47" s="137"/>
      <c r="DA47" s="137"/>
      <c r="DB47" s="137"/>
      <c r="DC47" s="137"/>
      <c r="DD47" s="368" t="s">
        <v>456</v>
      </c>
      <c r="DE47" s="369" t="s">
        <v>456</v>
      </c>
      <c r="DF47" s="247" t="s">
        <v>598</v>
      </c>
      <c r="DG47" s="417" t="s">
        <v>598</v>
      </c>
      <c r="DH47" s="247">
        <v>128</v>
      </c>
      <c r="DI47" s="247">
        <v>128</v>
      </c>
      <c r="DJ47" s="247">
        <v>0</v>
      </c>
      <c r="DK47" s="248" t="s">
        <v>456</v>
      </c>
      <c r="DL47" s="137"/>
      <c r="DM47" s="334" t="s">
        <v>401</v>
      </c>
      <c r="DN47" s="335" t="s">
        <v>401</v>
      </c>
      <c r="DO47" s="248" t="s">
        <v>599</v>
      </c>
      <c r="DP47" s="334" t="s">
        <v>599</v>
      </c>
      <c r="DQ47" s="247">
        <v>153</v>
      </c>
      <c r="DR47" s="137"/>
      <c r="DS47" s="135">
        <v>1</v>
      </c>
    </row>
    <row r="48" spans="1:123" s="100" customFormat="1" ht="18.75" customHeight="1">
      <c r="A48" s="137"/>
      <c r="B48" s="728" t="s">
        <v>1156</v>
      </c>
      <c r="C48" s="724"/>
      <c r="D48" s="724"/>
      <c r="E48" s="724"/>
      <c r="F48" s="724"/>
      <c r="G48" s="1934">
        <v>1</v>
      </c>
      <c r="H48" s="137"/>
      <c r="I48" s="137"/>
      <c r="J48" s="137"/>
      <c r="K48" s="137"/>
      <c r="L48" s="435" t="s">
        <v>666</v>
      </c>
      <c r="M48" s="658"/>
      <c r="N48" s="658"/>
      <c r="O48" s="658"/>
      <c r="P48" s="683"/>
      <c r="Q48" s="137"/>
      <c r="R48" s="4042"/>
      <c r="S48" s="4043"/>
      <c r="T48" s="4043"/>
      <c r="U48" s="4044"/>
      <c r="V48" s="137"/>
      <c r="W48" s="2548" t="s">
        <v>77</v>
      </c>
      <c r="X48" s="2549" t="s">
        <v>30</v>
      </c>
      <c r="Y48" s="64" t="s">
        <v>76</v>
      </c>
      <c r="Z48" s="4000"/>
      <c r="AA48" s="4001"/>
      <c r="AB48" s="2550" t="s">
        <v>75</v>
      </c>
      <c r="AC48" s="1314"/>
      <c r="AD48" s="641"/>
      <c r="AE48" s="3701" t="s">
        <v>4932</v>
      </c>
      <c r="AF48" s="132"/>
      <c r="AG48" s="132"/>
      <c r="AH48" s="132"/>
      <c r="AI48" s="132"/>
      <c r="AJ48" s="132"/>
      <c r="AK48" s="704"/>
      <c r="AL48" s="140"/>
      <c r="AM48" s="570" t="s">
        <v>4937</v>
      </c>
      <c r="AN48" s="3738"/>
      <c r="AO48" s="137"/>
      <c r="AP48" s="137"/>
      <c r="AQ48" s="137"/>
      <c r="AR48" s="137"/>
      <c r="AS48" s="3920" t="s">
        <v>601</v>
      </c>
      <c r="AT48" s="3921"/>
      <c r="AU48" s="137"/>
      <c r="AV48" s="3920" t="s">
        <v>602</v>
      </c>
      <c r="AW48" s="3921"/>
      <c r="AX48" s="137"/>
      <c r="AY48" s="3809" t="s">
        <v>603</v>
      </c>
      <c r="AZ48" s="3810"/>
      <c r="BA48" s="137"/>
      <c r="BB48" s="3809" t="s">
        <v>604</v>
      </c>
      <c r="BC48" s="3810"/>
      <c r="BD48" s="137"/>
      <c r="BE48" s="3922" t="s">
        <v>605</v>
      </c>
      <c r="BF48" s="3923"/>
      <c r="BG48" s="137"/>
      <c r="BH48" s="3922" t="s">
        <v>606</v>
      </c>
      <c r="BI48" s="3923"/>
      <c r="BJ48" s="137"/>
      <c r="BK48" s="3813" t="s">
        <v>607</v>
      </c>
      <c r="BL48" s="3814"/>
      <c r="BM48" s="137"/>
      <c r="BN48" s="3813" t="s">
        <v>608</v>
      </c>
      <c r="BO48" s="3814"/>
      <c r="BP48" s="137"/>
      <c r="BQ48" s="3815" t="s">
        <v>609</v>
      </c>
      <c r="BR48" s="3816"/>
      <c r="BS48" s="137"/>
      <c r="BT48" s="3815" t="s">
        <v>610</v>
      </c>
      <c r="BU48" s="3816"/>
      <c r="BV48" s="137"/>
      <c r="BW48" s="3829" t="s">
        <v>611</v>
      </c>
      <c r="BX48" s="3830"/>
      <c r="BY48" s="137"/>
      <c r="BZ48" s="3831" t="s">
        <v>612</v>
      </c>
      <c r="CA48" s="3832"/>
      <c r="CB48" s="137"/>
      <c r="CC48" s="3833" t="s">
        <v>554</v>
      </c>
      <c r="CD48" s="3834"/>
      <c r="CE48" s="137"/>
      <c r="CF48" s="3835" t="s">
        <v>555</v>
      </c>
      <c r="CG48" s="3836"/>
      <c r="CH48" s="137"/>
      <c r="CI48" s="3846" t="s">
        <v>613</v>
      </c>
      <c r="CJ48" s="3847"/>
      <c r="CK48" s="137"/>
      <c r="CL48" s="3817" t="s">
        <v>614</v>
      </c>
      <c r="CM48" s="3818"/>
      <c r="CN48" s="137"/>
      <c r="CO48" s="3819" t="s">
        <v>615</v>
      </c>
      <c r="CP48" s="3820"/>
      <c r="CQ48" s="137"/>
      <c r="CR48" s="3819" t="s">
        <v>616</v>
      </c>
      <c r="CS48" s="3820"/>
      <c r="CT48" s="137"/>
      <c r="CU48" s="137"/>
      <c r="CV48" s="137"/>
      <c r="CW48" s="137"/>
      <c r="CX48" s="137"/>
      <c r="CY48" s="137"/>
      <c r="CZ48" s="137"/>
      <c r="DA48" s="137"/>
      <c r="DB48" s="137"/>
      <c r="DC48" s="137"/>
      <c r="DD48" s="302" t="s">
        <v>460</v>
      </c>
      <c r="DE48" s="303" t="s">
        <v>460</v>
      </c>
      <c r="DF48" s="247" t="s">
        <v>355</v>
      </c>
      <c r="DG48" s="419" t="s">
        <v>355</v>
      </c>
      <c r="DH48" s="247">
        <v>128</v>
      </c>
      <c r="DI48" s="247">
        <v>0</v>
      </c>
      <c r="DJ48" s="247">
        <v>128</v>
      </c>
      <c r="DK48" s="248" t="s">
        <v>460</v>
      </c>
      <c r="DL48" s="137"/>
      <c r="DM48" s="286" t="s">
        <v>427</v>
      </c>
      <c r="DN48" s="287" t="s">
        <v>427</v>
      </c>
      <c r="DO48" s="248" t="s">
        <v>617</v>
      </c>
      <c r="DP48" s="286" t="s">
        <v>617</v>
      </c>
      <c r="DQ48" s="247">
        <v>153</v>
      </c>
      <c r="DR48" s="137"/>
      <c r="DS48" s="135">
        <v>1</v>
      </c>
    </row>
    <row r="49" spans="1:123" s="100" customFormat="1" ht="18.75" customHeight="1">
      <c r="A49" s="137"/>
      <c r="B49" s="728" t="s">
        <v>1159</v>
      </c>
      <c r="C49" s="724"/>
      <c r="D49" s="724"/>
      <c r="E49" s="724"/>
      <c r="F49" s="724"/>
      <c r="G49" s="1934">
        <v>1</v>
      </c>
      <c r="H49" s="137"/>
      <c r="I49" s="137"/>
      <c r="J49" s="137"/>
      <c r="K49" s="137"/>
      <c r="L49" s="441" t="s">
        <v>668</v>
      </c>
      <c r="M49" s="658"/>
      <c r="N49" s="658"/>
      <c r="O49" s="658"/>
      <c r="P49" s="683"/>
      <c r="Q49" s="137"/>
      <c r="R49" s="418"/>
      <c r="T49" s="141"/>
      <c r="U49" s="161"/>
      <c r="V49" s="137"/>
      <c r="W49" s="2551">
        <v>27</v>
      </c>
      <c r="X49" s="2552" t="s">
        <v>404</v>
      </c>
      <c r="Y49" s="2553" t="s">
        <v>76</v>
      </c>
      <c r="Z49" s="2554">
        <v>20</v>
      </c>
      <c r="AA49" s="2555" t="s">
        <v>62</v>
      </c>
      <c r="AB49" s="2556" t="s">
        <v>71</v>
      </c>
      <c r="AC49" s="1314"/>
      <c r="AD49" s="641"/>
      <c r="AE49" s="3701" t="s">
        <v>4933</v>
      </c>
      <c r="AF49" s="132"/>
      <c r="AG49" s="132"/>
      <c r="AH49" s="132"/>
      <c r="AI49" s="132"/>
      <c r="AJ49" s="132"/>
      <c r="AK49" s="704"/>
      <c r="AL49" s="140"/>
      <c r="AM49" s="570" t="s">
        <v>4938</v>
      </c>
      <c r="AN49" s="3738"/>
      <c r="AO49" s="137"/>
      <c r="AP49" s="137"/>
      <c r="AQ49" s="137"/>
      <c r="AR49" s="137"/>
      <c r="AS49" s="3920"/>
      <c r="AT49" s="3921"/>
      <c r="AU49" s="137"/>
      <c r="AV49" s="3920"/>
      <c r="AW49" s="3921"/>
      <c r="AX49" s="137"/>
      <c r="AY49" s="3809"/>
      <c r="AZ49" s="3810"/>
      <c r="BA49" s="137"/>
      <c r="BB49" s="3809"/>
      <c r="BC49" s="3810"/>
      <c r="BD49" s="137"/>
      <c r="BE49" s="3922"/>
      <c r="BF49" s="3923"/>
      <c r="BG49" s="137"/>
      <c r="BH49" s="3922"/>
      <c r="BI49" s="3923"/>
      <c r="BJ49" s="137"/>
      <c r="BK49" s="3813"/>
      <c r="BL49" s="3814"/>
      <c r="BM49" s="137"/>
      <c r="BN49" s="3813"/>
      <c r="BO49" s="3814"/>
      <c r="BP49" s="137"/>
      <c r="BQ49" s="3815"/>
      <c r="BR49" s="3816"/>
      <c r="BS49" s="137"/>
      <c r="BT49" s="3815"/>
      <c r="BU49" s="3816"/>
      <c r="BV49" s="137"/>
      <c r="BW49" s="3829"/>
      <c r="BX49" s="3830"/>
      <c r="BY49" s="137"/>
      <c r="BZ49" s="3831"/>
      <c r="CA49" s="3832"/>
      <c r="CB49" s="137"/>
      <c r="CC49" s="3833"/>
      <c r="CD49" s="3834"/>
      <c r="CE49" s="137"/>
      <c r="CF49" s="3835"/>
      <c r="CG49" s="3836"/>
      <c r="CH49" s="137"/>
      <c r="CI49" s="3846"/>
      <c r="CJ49" s="3847"/>
      <c r="CK49" s="137"/>
      <c r="CL49" s="3817"/>
      <c r="CM49" s="3818"/>
      <c r="CN49" s="137"/>
      <c r="CO49" s="3819"/>
      <c r="CP49" s="3820"/>
      <c r="CQ49" s="137"/>
      <c r="CR49" s="3819"/>
      <c r="CS49" s="3820"/>
      <c r="CT49" s="137"/>
      <c r="CU49" s="137"/>
      <c r="CV49" s="137"/>
      <c r="CW49" s="137"/>
      <c r="CX49" s="137"/>
      <c r="CY49" s="137"/>
      <c r="CZ49" s="137"/>
      <c r="DA49" s="137"/>
      <c r="DB49" s="137"/>
      <c r="DC49" s="137"/>
      <c r="DD49" s="263" t="s">
        <v>466</v>
      </c>
      <c r="DE49" s="264" t="s">
        <v>466</v>
      </c>
      <c r="DF49" s="247" t="s">
        <v>386</v>
      </c>
      <c r="DG49" s="423" t="s">
        <v>386</v>
      </c>
      <c r="DH49" s="247">
        <v>0</v>
      </c>
      <c r="DI49" s="247">
        <v>128</v>
      </c>
      <c r="DJ49" s="247">
        <v>128</v>
      </c>
      <c r="DK49" s="248" t="s">
        <v>466</v>
      </c>
      <c r="DL49" s="137"/>
      <c r="DM49" s="355" t="s">
        <v>432</v>
      </c>
      <c r="DN49" s="356" t="s">
        <v>432</v>
      </c>
      <c r="DO49" s="248" t="s">
        <v>620</v>
      </c>
      <c r="DP49" s="355" t="s">
        <v>620</v>
      </c>
      <c r="DQ49" s="247">
        <v>51</v>
      </c>
      <c r="DR49" s="137"/>
      <c r="DS49" s="135">
        <v>1</v>
      </c>
    </row>
    <row r="50" spans="1:123" s="100" customFormat="1" ht="18.75" customHeight="1">
      <c r="A50" s="137"/>
      <c r="B50" s="728"/>
      <c r="C50" s="724"/>
      <c r="D50" s="724"/>
      <c r="E50" s="724"/>
      <c r="F50" s="724"/>
      <c r="G50" s="1934">
        <v>1</v>
      </c>
      <c r="H50" s="137"/>
      <c r="I50" s="137"/>
      <c r="J50" s="137"/>
      <c r="K50" s="137"/>
      <c r="L50" s="441"/>
      <c r="M50" s="658"/>
      <c r="N50" s="658"/>
      <c r="O50" s="658"/>
      <c r="P50" s="683"/>
      <c r="Q50" s="137"/>
      <c r="R50" s="420" t="s">
        <v>85</v>
      </c>
      <c r="S50" s="421" t="s">
        <v>618</v>
      </c>
      <c r="T50" s="399"/>
      <c r="U50" s="161"/>
      <c r="V50" s="137"/>
      <c r="W50" s="2551"/>
      <c r="X50" s="2552" t="s">
        <v>4389</v>
      </c>
      <c r="Y50" s="2553"/>
      <c r="Z50" s="2554">
        <v>1</v>
      </c>
      <c r="AA50" s="2557" t="s">
        <v>64</v>
      </c>
      <c r="AB50" s="2556" t="s">
        <v>4390</v>
      </c>
      <c r="AC50" s="1314"/>
      <c r="AD50" s="641"/>
      <c r="AE50" s="3701" t="s">
        <v>4934</v>
      </c>
      <c r="AF50" s="132"/>
      <c r="AG50" s="132"/>
      <c r="AH50" s="132"/>
      <c r="AI50" s="132"/>
      <c r="AJ50" s="132"/>
      <c r="AK50" s="704"/>
      <c r="AL50" s="140"/>
      <c r="AM50" s="571" t="s">
        <v>125</v>
      </c>
      <c r="AN50" s="3738"/>
      <c r="AO50" s="137"/>
      <c r="AP50" s="137"/>
      <c r="AQ50" s="137"/>
      <c r="AR50" s="137"/>
      <c r="AS50" s="137"/>
      <c r="AT50" s="137"/>
      <c r="AU50" s="137"/>
      <c r="AV50" s="137"/>
      <c r="AW50" s="137"/>
      <c r="AX50" s="137"/>
      <c r="AY50" s="137"/>
      <c r="AZ50" s="137"/>
      <c r="BA50" s="137"/>
      <c r="BB50" s="137"/>
      <c r="BC50" s="137"/>
      <c r="BD50" s="137"/>
      <c r="BE50" s="137"/>
      <c r="BF50" s="137"/>
      <c r="BG50" s="137"/>
      <c r="BH50" s="137"/>
      <c r="BI50" s="137"/>
      <c r="BJ50" s="137"/>
      <c r="BK50" s="137"/>
      <c r="BL50" s="137"/>
      <c r="BM50" s="137"/>
      <c r="BN50" s="137"/>
      <c r="BO50" s="137"/>
      <c r="BP50" s="137"/>
      <c r="BQ50" s="137"/>
      <c r="BR50" s="137"/>
      <c r="BS50" s="137"/>
      <c r="BT50" s="137"/>
      <c r="BU50" s="137"/>
      <c r="BV50" s="137"/>
      <c r="BW50" s="137"/>
      <c r="BX50" s="137"/>
      <c r="BY50" s="137"/>
      <c r="BZ50" s="137"/>
      <c r="CA50" s="137"/>
      <c r="CB50" s="137"/>
      <c r="CC50" s="137"/>
      <c r="CD50" s="137"/>
      <c r="CE50" s="137"/>
      <c r="CF50" s="137"/>
      <c r="CG50" s="137"/>
      <c r="CH50" s="137"/>
      <c r="CI50" s="137"/>
      <c r="CJ50" s="137"/>
      <c r="CK50" s="137"/>
      <c r="CL50" s="137"/>
      <c r="CM50" s="137"/>
      <c r="CN50" s="137"/>
      <c r="CO50" s="137"/>
      <c r="CP50" s="137"/>
      <c r="CQ50" s="137"/>
      <c r="CR50" s="137"/>
      <c r="CS50" s="137"/>
      <c r="CT50" s="137"/>
      <c r="CU50" s="137"/>
      <c r="CV50" s="137"/>
      <c r="CW50" s="137"/>
      <c r="CX50" s="137"/>
      <c r="CY50" s="137"/>
      <c r="CZ50" s="137"/>
      <c r="DA50" s="137"/>
      <c r="DB50" s="137"/>
      <c r="DC50" s="137"/>
      <c r="DD50" s="249" t="s">
        <v>298</v>
      </c>
      <c r="DE50" s="250" t="s">
        <v>298</v>
      </c>
      <c r="DF50" s="247" t="s">
        <v>622</v>
      </c>
      <c r="DG50" s="249" t="s">
        <v>622</v>
      </c>
      <c r="DH50" s="247">
        <v>192</v>
      </c>
      <c r="DI50" s="247">
        <v>192</v>
      </c>
      <c r="DJ50" s="247">
        <v>192</v>
      </c>
      <c r="DK50" s="248" t="s">
        <v>298</v>
      </c>
      <c r="DL50" s="137"/>
      <c r="DM50" s="361" t="s">
        <v>436</v>
      </c>
      <c r="DN50" s="362" t="s">
        <v>436</v>
      </c>
      <c r="DO50" s="248" t="s">
        <v>623</v>
      </c>
      <c r="DP50" s="361" t="s">
        <v>623</v>
      </c>
      <c r="DQ50" s="247">
        <v>51</v>
      </c>
      <c r="DR50" s="137"/>
      <c r="DS50" s="135">
        <v>1</v>
      </c>
    </row>
    <row r="51" spans="1:123" s="100" customFormat="1" ht="18.75" customHeight="1">
      <c r="A51" s="137"/>
      <c r="B51" s="728" t="s">
        <v>1160</v>
      </c>
      <c r="C51" s="724"/>
      <c r="D51" s="724"/>
      <c r="E51" s="724"/>
      <c r="F51" s="724"/>
      <c r="G51" s="1934">
        <v>1</v>
      </c>
      <c r="H51" s="137"/>
      <c r="I51" s="137"/>
      <c r="J51" s="137"/>
      <c r="K51" s="137"/>
      <c r="L51" s="435" t="s">
        <v>689</v>
      </c>
      <c r="M51" s="658"/>
      <c r="N51" s="658"/>
      <c r="O51" s="658"/>
      <c r="P51" s="683"/>
      <c r="Q51" s="137"/>
      <c r="R51" s="424" t="s">
        <v>621</v>
      </c>
      <c r="S51" s="421"/>
      <c r="T51" s="399"/>
      <c r="U51" s="161"/>
      <c r="V51" s="137"/>
      <c r="W51" s="2559"/>
      <c r="X51" s="2552" t="s">
        <v>593</v>
      </c>
      <c r="Y51" s="2553"/>
      <c r="Z51" s="2554">
        <v>1</v>
      </c>
      <c r="AA51" s="2560" t="s">
        <v>63</v>
      </c>
      <c r="AB51" s="2561" t="s">
        <v>594</v>
      </c>
      <c r="AC51" s="1314"/>
      <c r="AD51" s="641"/>
      <c r="AE51" s="3701" t="s">
        <v>4935</v>
      </c>
      <c r="AF51" s="132"/>
      <c r="AG51" s="132"/>
      <c r="AH51" s="132"/>
      <c r="AI51" s="132"/>
      <c r="AJ51" s="132"/>
      <c r="AK51" s="704"/>
      <c r="AL51" s="140"/>
      <c r="AM51" s="3737" t="s">
        <v>4939</v>
      </c>
      <c r="AN51" s="3738"/>
      <c r="AO51"/>
      <c r="AP51"/>
      <c r="AQ51"/>
      <c r="AR51" s="137"/>
      <c r="AS51" s="3918" t="s">
        <v>625</v>
      </c>
      <c r="AT51" s="3919"/>
      <c r="AU51" s="137"/>
      <c r="AV51" s="3918" t="s">
        <v>626</v>
      </c>
      <c r="AW51" s="3919"/>
      <c r="AX51" s="137"/>
      <c r="AY51" s="3809" t="s">
        <v>627</v>
      </c>
      <c r="AZ51" s="3810"/>
      <c r="BA51" s="137"/>
      <c r="BB51" s="3809" t="s">
        <v>628</v>
      </c>
      <c r="BC51" s="3810"/>
      <c r="BD51" s="137"/>
      <c r="BE51" s="3811" t="s">
        <v>629</v>
      </c>
      <c r="BF51" s="3812"/>
      <c r="BG51" s="137"/>
      <c r="BH51" s="3811" t="s">
        <v>630</v>
      </c>
      <c r="BI51" s="3812"/>
      <c r="BJ51" s="137"/>
      <c r="BK51" s="3813" t="s">
        <v>631</v>
      </c>
      <c r="BL51" s="3814"/>
      <c r="BM51" s="137"/>
      <c r="BN51" s="3813" t="s">
        <v>632</v>
      </c>
      <c r="BO51" s="3814"/>
      <c r="BP51" s="137"/>
      <c r="BQ51" s="3815" t="s">
        <v>633</v>
      </c>
      <c r="BR51" s="3816"/>
      <c r="BS51" s="137"/>
      <c r="BT51" s="3815" t="s">
        <v>634</v>
      </c>
      <c r="BU51" s="3816"/>
      <c r="BV51" s="137"/>
      <c r="BW51" s="3829" t="s">
        <v>635</v>
      </c>
      <c r="BX51" s="3830"/>
      <c r="BY51" s="137"/>
      <c r="BZ51" s="3831" t="s">
        <v>636</v>
      </c>
      <c r="CA51" s="3832"/>
      <c r="CB51" s="137"/>
      <c r="CC51" s="3833" t="s">
        <v>637</v>
      </c>
      <c r="CD51" s="3834"/>
      <c r="CE51" s="137"/>
      <c r="CF51" s="3835" t="s">
        <v>638</v>
      </c>
      <c r="CG51" s="3836"/>
      <c r="CH51" s="137"/>
      <c r="CI51" s="3846" t="s">
        <v>639</v>
      </c>
      <c r="CJ51" s="3847"/>
      <c r="CK51" s="137"/>
      <c r="CL51" s="3817" t="s">
        <v>640</v>
      </c>
      <c r="CM51" s="3818"/>
      <c r="CN51" s="137"/>
      <c r="CO51" s="3819" t="s">
        <v>641</v>
      </c>
      <c r="CP51" s="3820"/>
      <c r="CQ51" s="137"/>
      <c r="CR51" s="3819" t="s">
        <v>642</v>
      </c>
      <c r="CS51" s="3820"/>
      <c r="CT51" s="137"/>
      <c r="CU51" s="137"/>
      <c r="CV51" s="137"/>
      <c r="CW51" s="137"/>
      <c r="CX51" s="137"/>
      <c r="CY51" s="137"/>
      <c r="CZ51" s="137"/>
      <c r="DA51" s="137"/>
      <c r="DB51" s="137"/>
      <c r="DC51" s="137"/>
      <c r="DD51" s="261" t="s">
        <v>307</v>
      </c>
      <c r="DE51" s="262" t="s">
        <v>307</v>
      </c>
      <c r="DF51" s="247" t="s">
        <v>643</v>
      </c>
      <c r="DG51" s="261" t="s">
        <v>643</v>
      </c>
      <c r="DH51" s="247">
        <v>128</v>
      </c>
      <c r="DI51" s="247">
        <v>128</v>
      </c>
      <c r="DJ51" s="247">
        <v>128</v>
      </c>
      <c r="DK51" s="248" t="s">
        <v>307</v>
      </c>
      <c r="DL51" s="137"/>
      <c r="DM51" s="137"/>
      <c r="DN51" s="137"/>
      <c r="DO51" s="137"/>
      <c r="DP51" s="137"/>
      <c r="DQ51" s="137"/>
      <c r="DR51" s="137"/>
      <c r="DS51" s="135">
        <v>1</v>
      </c>
    </row>
    <row r="52" spans="1:123" s="100" customFormat="1" ht="18.75" customHeight="1">
      <c r="A52" s="137"/>
      <c r="B52" s="723" t="s">
        <v>1157</v>
      </c>
      <c r="C52" s="724"/>
      <c r="D52" s="724"/>
      <c r="E52" s="724"/>
      <c r="F52" s="724"/>
      <c r="G52" s="1934">
        <v>1</v>
      </c>
      <c r="H52" s="137"/>
      <c r="I52" s="137"/>
      <c r="J52" s="137"/>
      <c r="K52" s="137"/>
      <c r="L52" s="654">
        <v>1</v>
      </c>
      <c r="M52" s="658"/>
      <c r="N52" s="658"/>
      <c r="O52" s="658"/>
      <c r="P52" s="683"/>
      <c r="Q52" s="137"/>
      <c r="R52" s="425" t="s">
        <v>624</v>
      </c>
      <c r="S52" s="426"/>
      <c r="T52" s="141"/>
      <c r="U52" s="161"/>
      <c r="V52" s="137"/>
      <c r="W52" s="2559"/>
      <c r="X52" s="2552"/>
      <c r="Y52" s="2553"/>
      <c r="Z52" s="2554">
        <v>3</v>
      </c>
      <c r="AA52" s="2562" t="s">
        <v>65</v>
      </c>
      <c r="AB52" s="2561" t="s">
        <v>1027</v>
      </c>
      <c r="AC52" s="1314"/>
      <c r="AD52" s="641"/>
      <c r="AE52" s="3701" t="s">
        <v>4936</v>
      </c>
      <c r="AF52" s="132"/>
      <c r="AG52" s="132"/>
      <c r="AH52" s="132"/>
      <c r="AI52" s="132"/>
      <c r="AJ52" s="132"/>
      <c r="AK52" s="704"/>
      <c r="AL52" s="140"/>
      <c r="AM52"/>
      <c r="AN52"/>
      <c r="AO52"/>
      <c r="AP52"/>
      <c r="AQ52"/>
      <c r="AR52" s="137"/>
      <c r="AS52" s="3918"/>
      <c r="AT52" s="3919"/>
      <c r="AU52" s="137"/>
      <c r="AV52" s="3918"/>
      <c r="AW52" s="3919"/>
      <c r="AX52" s="137"/>
      <c r="AY52" s="3809"/>
      <c r="AZ52" s="3810"/>
      <c r="BA52" s="137"/>
      <c r="BB52" s="3809"/>
      <c r="BC52" s="3810"/>
      <c r="BD52" s="137"/>
      <c r="BE52" s="3811"/>
      <c r="BF52" s="3812"/>
      <c r="BG52" s="137"/>
      <c r="BH52" s="3811"/>
      <c r="BI52" s="3812"/>
      <c r="BJ52" s="137"/>
      <c r="BK52" s="3813"/>
      <c r="BL52" s="3814"/>
      <c r="BM52" s="137"/>
      <c r="BN52" s="3813"/>
      <c r="BO52" s="3814"/>
      <c r="BP52" s="137"/>
      <c r="BQ52" s="3815"/>
      <c r="BR52" s="3816"/>
      <c r="BS52" s="137"/>
      <c r="BT52" s="3815"/>
      <c r="BU52" s="3816"/>
      <c r="BV52" s="137"/>
      <c r="BW52" s="3829"/>
      <c r="BX52" s="3830"/>
      <c r="BY52" s="137"/>
      <c r="BZ52" s="3831"/>
      <c r="CA52" s="3832"/>
      <c r="CB52" s="137"/>
      <c r="CC52" s="3833"/>
      <c r="CD52" s="3834"/>
      <c r="CE52" s="137"/>
      <c r="CF52" s="3835"/>
      <c r="CG52" s="3836"/>
      <c r="CH52" s="137"/>
      <c r="CI52" s="3846"/>
      <c r="CJ52" s="3847"/>
      <c r="CK52" s="137"/>
      <c r="CL52" s="3817"/>
      <c r="CM52" s="3818"/>
      <c r="CN52" s="137"/>
      <c r="CO52" s="3819"/>
      <c r="CP52" s="3820"/>
      <c r="CQ52" s="137"/>
      <c r="CR52" s="3819"/>
      <c r="CS52" s="3820"/>
      <c r="CT52" s="137"/>
      <c r="CU52" s="137"/>
      <c r="CV52" s="137"/>
      <c r="CW52" s="137"/>
      <c r="CX52" s="137"/>
      <c r="CY52" s="137"/>
      <c r="CZ52" s="137"/>
      <c r="DA52" s="137"/>
      <c r="DB52" s="137"/>
      <c r="DC52" s="137"/>
      <c r="DD52" s="431" t="s">
        <v>316</v>
      </c>
      <c r="DE52" s="273" t="s">
        <v>316</v>
      </c>
      <c r="DF52" s="247" t="s">
        <v>646</v>
      </c>
      <c r="DG52" s="272" t="s">
        <v>646</v>
      </c>
      <c r="DH52" s="247">
        <v>153</v>
      </c>
      <c r="DI52" s="247">
        <v>153</v>
      </c>
      <c r="DJ52" s="247">
        <v>255</v>
      </c>
      <c r="DK52" s="248" t="s">
        <v>316</v>
      </c>
      <c r="DL52" s="137"/>
      <c r="DM52" s="137"/>
      <c r="DN52" s="137"/>
      <c r="DO52" s="137"/>
      <c r="DP52" s="137"/>
      <c r="DQ52" s="137"/>
      <c r="DR52" s="137"/>
      <c r="DS52" s="135">
        <v>1</v>
      </c>
    </row>
    <row r="53" spans="1:123" s="100" customFormat="1" ht="18.75" customHeight="1">
      <c r="A53" s="137"/>
      <c r="B53" s="723" t="s">
        <v>1158</v>
      </c>
      <c r="C53" s="724"/>
      <c r="D53" s="724"/>
      <c r="E53" s="724"/>
      <c r="F53" s="724"/>
      <c r="G53" s="1934">
        <v>1</v>
      </c>
      <c r="H53" s="137"/>
      <c r="I53" s="137"/>
      <c r="J53" s="137"/>
      <c r="K53" s="137"/>
      <c r="L53" s="441" t="s">
        <v>693</v>
      </c>
      <c r="M53" s="658"/>
      <c r="N53" s="658"/>
      <c r="O53" s="658"/>
      <c r="P53" s="683"/>
      <c r="Q53" s="137"/>
      <c r="R53" s="429" t="s">
        <v>644</v>
      </c>
      <c r="S53" s="430"/>
      <c r="T53" s="141"/>
      <c r="U53" s="161"/>
      <c r="V53" s="137"/>
      <c r="W53" s="2559">
        <v>0.25</v>
      </c>
      <c r="X53" s="2552" t="s">
        <v>570</v>
      </c>
      <c r="Y53" s="2553"/>
      <c r="Z53" s="2554"/>
      <c r="AA53" s="2564"/>
      <c r="AB53" s="2561" t="s">
        <v>4391</v>
      </c>
      <c r="AC53" s="1314"/>
      <c r="AD53" s="641"/>
      <c r="AE53" s="280"/>
      <c r="AF53" s="281"/>
      <c r="AG53" s="282"/>
      <c r="AH53" s="281"/>
      <c r="AI53" s="281"/>
      <c r="AJ53" s="281"/>
      <c r="AK53" s="283"/>
      <c r="AL53" s="140"/>
      <c r="AM53"/>
      <c r="AN53"/>
      <c r="AO53"/>
      <c r="AP53"/>
      <c r="AQ53"/>
      <c r="AR53" s="137"/>
      <c r="AS53" s="137"/>
      <c r="AT53" s="137"/>
      <c r="AU53" s="137"/>
      <c r="AV53" s="137"/>
      <c r="AW53" s="137"/>
      <c r="AX53" s="137"/>
      <c r="AY53" s="137"/>
      <c r="AZ53" s="137"/>
      <c r="BA53" s="137"/>
      <c r="BB53" s="137"/>
      <c r="BC53" s="137"/>
      <c r="BD53" s="137"/>
      <c r="BE53" s="137"/>
      <c r="BF53" s="137"/>
      <c r="BG53" s="137"/>
      <c r="BH53" s="137"/>
      <c r="BI53" s="137"/>
      <c r="BJ53" s="137"/>
      <c r="BK53" s="137"/>
      <c r="BL53" s="137"/>
      <c r="BM53" s="137"/>
      <c r="BN53" s="137"/>
      <c r="BO53" s="137"/>
      <c r="BP53" s="137"/>
      <c r="BQ53" s="137"/>
      <c r="BR53" s="137"/>
      <c r="BS53" s="137"/>
      <c r="BT53" s="137"/>
      <c r="BU53" s="137"/>
      <c r="BV53" s="137"/>
      <c r="BW53" s="137"/>
      <c r="BX53" s="137"/>
      <c r="BY53" s="137"/>
      <c r="BZ53" s="137"/>
      <c r="CA53" s="137"/>
      <c r="CB53" s="137"/>
      <c r="CC53" s="137"/>
      <c r="CD53" s="137"/>
      <c r="CE53" s="137"/>
      <c r="CF53" s="137"/>
      <c r="CG53" s="137"/>
      <c r="CH53" s="137"/>
      <c r="CI53" s="137"/>
      <c r="CJ53" s="137"/>
      <c r="CK53" s="137"/>
      <c r="CL53" s="137"/>
      <c r="CM53" s="137"/>
      <c r="CN53" s="137"/>
      <c r="CO53" s="137"/>
      <c r="CP53" s="137"/>
      <c r="CQ53" s="137"/>
      <c r="CR53" s="137"/>
      <c r="CS53" s="137"/>
      <c r="CT53" s="137"/>
      <c r="CU53" s="137"/>
      <c r="CV53" s="137"/>
      <c r="CW53" s="137"/>
      <c r="CX53" s="137"/>
      <c r="CY53" s="137"/>
      <c r="CZ53" s="137"/>
      <c r="DA53" s="137"/>
      <c r="DB53" s="137"/>
      <c r="DC53" s="137"/>
      <c r="DD53" s="286" t="s">
        <v>342</v>
      </c>
      <c r="DE53" s="287" t="s">
        <v>342</v>
      </c>
      <c r="DF53" s="247" t="s">
        <v>617</v>
      </c>
      <c r="DG53" s="432" t="s">
        <v>617</v>
      </c>
      <c r="DH53" s="247">
        <v>153</v>
      </c>
      <c r="DI53" s="247">
        <v>51</v>
      </c>
      <c r="DJ53" s="247">
        <v>102</v>
      </c>
      <c r="DK53" s="248" t="s">
        <v>342</v>
      </c>
      <c r="DL53" s="137"/>
      <c r="DM53" s="137"/>
      <c r="DN53" s="137"/>
      <c r="DO53" s="137"/>
      <c r="DP53" s="137"/>
      <c r="DQ53" s="137"/>
      <c r="DR53" s="137"/>
      <c r="DS53" s="135">
        <v>1</v>
      </c>
    </row>
    <row r="54" spans="1:123" s="100" customFormat="1" ht="18.75" customHeight="1" thickBot="1">
      <c r="A54" s="137"/>
      <c r="B54" s="725"/>
      <c r="C54" s="726"/>
      <c r="D54" s="726"/>
      <c r="E54" s="726"/>
      <c r="F54" s="726"/>
      <c r="G54" s="1935">
        <v>1</v>
      </c>
      <c r="H54" s="137"/>
      <c r="I54" s="137"/>
      <c r="J54" s="137"/>
      <c r="K54" s="137"/>
      <c r="L54" s="435" t="s">
        <v>709</v>
      </c>
      <c r="M54" s="658"/>
      <c r="N54" s="658"/>
      <c r="O54" s="658"/>
      <c r="P54" s="683"/>
      <c r="Q54" s="137"/>
      <c r="R54" s="429" t="s">
        <v>647</v>
      </c>
      <c r="S54" s="430"/>
      <c r="T54" s="141"/>
      <c r="U54" s="161"/>
      <c r="V54" s="137"/>
      <c r="W54" s="2559">
        <v>0.5</v>
      </c>
      <c r="X54" s="2552" t="s">
        <v>593</v>
      </c>
      <c r="Y54" s="2553"/>
      <c r="Z54" s="2554"/>
      <c r="AA54" s="2564"/>
      <c r="AB54" s="2561" t="s">
        <v>594</v>
      </c>
      <c r="AC54" s="1314"/>
      <c r="AD54" s="641"/>
      <c r="AE54" s="2526" t="s">
        <v>4819</v>
      </c>
      <c r="AF54" s="636"/>
      <c r="AG54" s="636"/>
      <c r="AH54" s="636"/>
      <c r="AI54" s="132"/>
      <c r="AJ54" s="712"/>
      <c r="AK54" s="1314"/>
      <c r="AL54" s="140"/>
      <c r="AM54" s="137"/>
      <c r="AN54" s="137"/>
      <c r="AO54" s="137"/>
      <c r="AP54" s="137"/>
      <c r="AQ54" s="137"/>
      <c r="AR54" s="137"/>
      <c r="AS54" s="3924" t="s">
        <v>650</v>
      </c>
      <c r="AT54" s="3925"/>
      <c r="AU54" s="137"/>
      <c r="AV54" s="3924" t="s">
        <v>651</v>
      </c>
      <c r="AW54" s="3925"/>
      <c r="AX54" s="137"/>
      <c r="AY54" s="3809" t="s">
        <v>652</v>
      </c>
      <c r="AZ54" s="3810"/>
      <c r="BA54" s="137"/>
      <c r="BB54" s="3809" t="s">
        <v>653</v>
      </c>
      <c r="BC54" s="3810"/>
      <c r="BD54" s="137"/>
      <c r="BE54" s="3811" t="s">
        <v>654</v>
      </c>
      <c r="BF54" s="3812"/>
      <c r="BG54" s="137"/>
      <c r="BH54" s="3811" t="s">
        <v>655</v>
      </c>
      <c r="BI54" s="3812"/>
      <c r="BJ54" s="137"/>
      <c r="BK54" s="3813" t="s">
        <v>656</v>
      </c>
      <c r="BL54" s="3814"/>
      <c r="BM54" s="137"/>
      <c r="BN54" s="3813" t="s">
        <v>657</v>
      </c>
      <c r="BO54" s="3814"/>
      <c r="BP54" s="137"/>
      <c r="BQ54" s="3815" t="s">
        <v>658</v>
      </c>
      <c r="BR54" s="3816"/>
      <c r="BS54" s="137"/>
      <c r="BT54" s="3815" t="s">
        <v>659</v>
      </c>
      <c r="BU54" s="3816"/>
      <c r="BV54" s="137"/>
      <c r="BW54" s="3829" t="s">
        <v>660</v>
      </c>
      <c r="BX54" s="3830"/>
      <c r="BY54" s="137"/>
      <c r="BZ54" s="3831" t="s">
        <v>661</v>
      </c>
      <c r="CA54" s="3832"/>
      <c r="CB54" s="137"/>
      <c r="CC54" s="3833" t="s">
        <v>585</v>
      </c>
      <c r="CD54" s="3834"/>
      <c r="CE54" s="137"/>
      <c r="CF54" s="3835" t="s">
        <v>586</v>
      </c>
      <c r="CG54" s="3836"/>
      <c r="CH54" s="137"/>
      <c r="CI54" s="3846" t="s">
        <v>662</v>
      </c>
      <c r="CJ54" s="3847"/>
      <c r="CK54" s="137"/>
      <c r="CL54" s="3817" t="s">
        <v>663</v>
      </c>
      <c r="CM54" s="3818"/>
      <c r="CN54" s="137"/>
      <c r="CO54" s="3819" t="s">
        <v>664</v>
      </c>
      <c r="CP54" s="3820"/>
      <c r="CQ54" s="137"/>
      <c r="CR54" s="3819" t="s">
        <v>665</v>
      </c>
      <c r="CS54" s="3820"/>
      <c r="CT54" s="137"/>
      <c r="CU54" s="137"/>
      <c r="CV54" s="137"/>
      <c r="CW54" s="137"/>
      <c r="CX54" s="137"/>
      <c r="CY54" s="137"/>
      <c r="CZ54" s="137"/>
      <c r="DA54" s="137"/>
      <c r="DB54" s="137"/>
      <c r="DC54" s="137"/>
      <c r="DD54" s="433"/>
      <c r="DE54" s="434"/>
      <c r="DF54" s="433"/>
      <c r="DG54" s="433"/>
      <c r="DH54" s="433"/>
      <c r="DI54" s="433"/>
      <c r="DJ54" s="433"/>
      <c r="DK54" s="434"/>
      <c r="DL54" s="137"/>
      <c r="DM54" s="137"/>
      <c r="DN54" s="137"/>
      <c r="DO54" s="137"/>
      <c r="DP54" s="137"/>
      <c r="DQ54" s="137"/>
      <c r="DR54" s="137"/>
      <c r="DS54" s="135">
        <v>1</v>
      </c>
    </row>
    <row r="55" spans="1:123" s="100" customFormat="1" ht="18.75" customHeight="1" thickTop="1">
      <c r="A55" s="137"/>
      <c r="B55" s="137"/>
      <c r="C55" s="137"/>
      <c r="D55" s="137"/>
      <c r="E55" s="137"/>
      <c r="F55" s="137"/>
      <c r="G55" s="137"/>
      <c r="H55" s="137"/>
      <c r="I55" s="137"/>
      <c r="J55" s="137"/>
      <c r="K55" s="137"/>
      <c r="L55" s="654">
        <v>1</v>
      </c>
      <c r="M55" s="658"/>
      <c r="N55" s="658"/>
      <c r="O55" s="658"/>
      <c r="P55" s="683"/>
      <c r="Q55" s="137"/>
      <c r="R55" s="429" t="s">
        <v>649</v>
      </c>
      <c r="S55" s="430"/>
      <c r="T55" s="141"/>
      <c r="U55" s="161"/>
      <c r="V55" s="137"/>
      <c r="W55" s="2559">
        <v>0.75</v>
      </c>
      <c r="X55" s="2552" t="s">
        <v>596</v>
      </c>
      <c r="Y55" s="2553"/>
      <c r="Z55" s="2554"/>
      <c r="AA55" s="2564"/>
      <c r="AB55" s="2561" t="s">
        <v>597</v>
      </c>
      <c r="AC55" s="1314"/>
      <c r="AD55" s="641"/>
      <c r="AE55" s="2539" t="s">
        <v>4373</v>
      </c>
      <c r="AF55" s="132"/>
      <c r="AG55" s="132"/>
      <c r="AH55" s="132"/>
      <c r="AI55" s="132"/>
      <c r="AJ55" s="132"/>
      <c r="AK55" s="704"/>
      <c r="AL55" s="140"/>
      <c r="AM55" s="137"/>
      <c r="AN55" s="137"/>
      <c r="AO55" s="137"/>
      <c r="AP55" s="137"/>
      <c r="AQ55" s="137"/>
      <c r="AR55" s="137"/>
      <c r="AS55" s="3924"/>
      <c r="AT55" s="3925"/>
      <c r="AU55" s="137"/>
      <c r="AV55" s="3924"/>
      <c r="AW55" s="3925"/>
      <c r="AX55" s="137"/>
      <c r="AY55" s="3809"/>
      <c r="AZ55" s="3810"/>
      <c r="BA55" s="137"/>
      <c r="BB55" s="3809"/>
      <c r="BC55" s="3810"/>
      <c r="BD55" s="137"/>
      <c r="BE55" s="3811"/>
      <c r="BF55" s="3812"/>
      <c r="BG55" s="137"/>
      <c r="BH55" s="3811"/>
      <c r="BI55" s="3812"/>
      <c r="BJ55" s="137"/>
      <c r="BK55" s="3813"/>
      <c r="BL55" s="3814"/>
      <c r="BM55" s="137"/>
      <c r="BN55" s="3813"/>
      <c r="BO55" s="3814"/>
      <c r="BP55" s="137"/>
      <c r="BQ55" s="3815"/>
      <c r="BR55" s="3816"/>
      <c r="BS55" s="137"/>
      <c r="BT55" s="3815"/>
      <c r="BU55" s="3816"/>
      <c r="BV55" s="137"/>
      <c r="BW55" s="3829"/>
      <c r="BX55" s="3830"/>
      <c r="BY55" s="137"/>
      <c r="BZ55" s="3831"/>
      <c r="CA55" s="3832"/>
      <c r="CB55" s="137"/>
      <c r="CC55" s="3833"/>
      <c r="CD55" s="3834"/>
      <c r="CE55" s="137"/>
      <c r="CF55" s="3835"/>
      <c r="CG55" s="3836"/>
      <c r="CH55" s="137"/>
      <c r="CI55" s="3846"/>
      <c r="CJ55" s="3847"/>
      <c r="CK55" s="137"/>
      <c r="CL55" s="3817"/>
      <c r="CM55" s="3818"/>
      <c r="CN55" s="137"/>
      <c r="CO55" s="3819"/>
      <c r="CP55" s="3820"/>
      <c r="CQ55" s="137"/>
      <c r="CR55" s="3819"/>
      <c r="CS55" s="3820"/>
      <c r="CT55" s="137"/>
      <c r="CU55" s="137"/>
      <c r="CV55" s="137"/>
      <c r="CW55" s="137"/>
      <c r="CX55" s="137"/>
      <c r="CY55" s="137"/>
      <c r="CZ55" s="137"/>
      <c r="DA55" s="137"/>
      <c r="DB55" s="137"/>
      <c r="DC55" s="137"/>
      <c r="DD55" s="298" t="s">
        <v>359</v>
      </c>
      <c r="DE55" s="299" t="s">
        <v>359</v>
      </c>
      <c r="DF55" s="247" t="s">
        <v>428</v>
      </c>
      <c r="DG55" s="298" t="s">
        <v>428</v>
      </c>
      <c r="DH55" s="247">
        <v>204</v>
      </c>
      <c r="DI55" s="247">
        <v>255</v>
      </c>
      <c r="DJ55" s="247">
        <v>255</v>
      </c>
      <c r="DK55" s="248" t="s">
        <v>359</v>
      </c>
      <c r="DL55" s="137"/>
      <c r="DM55" s="137"/>
      <c r="DN55" s="137"/>
      <c r="DO55" s="137"/>
      <c r="DP55" s="137"/>
      <c r="DQ55" s="137"/>
      <c r="DR55" s="137"/>
      <c r="DS55" s="135">
        <v>1</v>
      </c>
    </row>
    <row r="56" spans="1:123" s="100" customFormat="1" ht="18.75" customHeight="1">
      <c r="A56" s="137"/>
      <c r="B56" s="416" t="s">
        <v>1088</v>
      </c>
      <c r="C56" s="137"/>
      <c r="D56" s="137"/>
      <c r="E56" s="137"/>
      <c r="F56" s="137"/>
      <c r="G56" s="137"/>
      <c r="H56" s="137"/>
      <c r="I56" s="137"/>
      <c r="J56" s="137"/>
      <c r="K56" s="137"/>
      <c r="L56" s="441" t="s">
        <v>711</v>
      </c>
      <c r="M56" s="658"/>
      <c r="N56" s="658"/>
      <c r="O56" s="658"/>
      <c r="P56" s="683"/>
      <c r="Q56" s="137"/>
      <c r="R56" s="429" t="s">
        <v>667</v>
      </c>
      <c r="S56" s="430"/>
      <c r="T56" s="141"/>
      <c r="U56" s="161"/>
      <c r="V56" s="137"/>
      <c r="W56" s="338">
        <v>2</v>
      </c>
      <c r="X56" s="2567" t="s">
        <v>600</v>
      </c>
      <c r="Y56" s="2553"/>
      <c r="Z56" s="2554"/>
      <c r="AA56" s="2564"/>
      <c r="AB56" s="2561"/>
      <c r="AC56" s="1314"/>
      <c r="AD56" s="641"/>
      <c r="AE56" s="2539" t="s">
        <v>4375</v>
      </c>
      <c r="AF56" s="132"/>
      <c r="AG56" s="132"/>
      <c r="AH56" s="132"/>
      <c r="AI56" s="132"/>
      <c r="AJ56" s="132"/>
      <c r="AK56" s="704"/>
      <c r="AL56" s="140"/>
      <c r="AM56" s="137"/>
      <c r="AN56" s="137"/>
      <c r="AO56" s="137"/>
      <c r="AP56" s="137"/>
      <c r="AQ56" s="137"/>
      <c r="AR56" s="137"/>
      <c r="AS56" s="137"/>
      <c r="AT56" s="137"/>
      <c r="AU56" s="137"/>
      <c r="AV56" s="137"/>
      <c r="AW56" s="137"/>
      <c r="AX56" s="137"/>
      <c r="AY56" s="137"/>
      <c r="AZ56" s="137"/>
      <c r="BA56" s="137"/>
      <c r="BB56" s="137"/>
      <c r="BC56" s="137"/>
      <c r="BD56" s="137"/>
      <c r="BE56" s="137"/>
      <c r="BF56" s="137"/>
      <c r="BG56" s="137"/>
      <c r="BH56" s="137"/>
      <c r="BI56" s="137"/>
      <c r="BJ56" s="137"/>
      <c r="BK56" s="137"/>
      <c r="BL56" s="137"/>
      <c r="BM56" s="137"/>
      <c r="BN56" s="137"/>
      <c r="BO56" s="137"/>
      <c r="BP56" s="137"/>
      <c r="BQ56" s="137"/>
      <c r="BR56" s="137"/>
      <c r="BS56" s="137"/>
      <c r="BT56" s="137"/>
      <c r="BU56" s="137"/>
      <c r="BV56" s="137"/>
      <c r="BW56" s="137"/>
      <c r="BX56" s="137"/>
      <c r="BY56" s="137"/>
      <c r="BZ56" s="137"/>
      <c r="CA56" s="137"/>
      <c r="CB56" s="137"/>
      <c r="CC56" s="137"/>
      <c r="CD56" s="137"/>
      <c r="CE56" s="137"/>
      <c r="CF56" s="137"/>
      <c r="CG56" s="137"/>
      <c r="CH56" s="137"/>
      <c r="CI56" s="137"/>
      <c r="CJ56" s="137"/>
      <c r="CK56" s="137"/>
      <c r="CL56" s="137"/>
      <c r="CM56" s="137"/>
      <c r="CN56" s="137"/>
      <c r="CO56" s="137"/>
      <c r="CP56" s="137"/>
      <c r="CQ56" s="137"/>
      <c r="CR56" s="137"/>
      <c r="CS56" s="137"/>
      <c r="CT56" s="137"/>
      <c r="CU56" s="137"/>
      <c r="CV56" s="137"/>
      <c r="CW56" s="137"/>
      <c r="CX56" s="137"/>
      <c r="CY56" s="137"/>
      <c r="CZ56" s="137"/>
      <c r="DA56" s="137"/>
      <c r="DB56" s="137"/>
      <c r="DC56" s="137"/>
      <c r="DD56" s="313" t="s">
        <v>383</v>
      </c>
      <c r="DE56" s="314" t="s">
        <v>383</v>
      </c>
      <c r="DF56" s="247" t="s">
        <v>671</v>
      </c>
      <c r="DG56" s="313" t="s">
        <v>671</v>
      </c>
      <c r="DH56" s="247">
        <v>102</v>
      </c>
      <c r="DI56" s="247">
        <v>0</v>
      </c>
      <c r="DJ56" s="247">
        <v>102</v>
      </c>
      <c r="DK56" s="248" t="s">
        <v>383</v>
      </c>
      <c r="DL56" s="137"/>
      <c r="DM56" s="137"/>
      <c r="DN56" s="137"/>
      <c r="DO56" s="137"/>
      <c r="DP56" s="137"/>
      <c r="DQ56" s="137"/>
      <c r="DR56" s="137"/>
      <c r="DS56" s="135">
        <v>1</v>
      </c>
    </row>
    <row r="57" spans="1:123" s="100" customFormat="1" ht="18.75" customHeight="1">
      <c r="A57" s="137"/>
      <c r="B57" s="137"/>
      <c r="C57" s="137"/>
      <c r="D57" s="137"/>
      <c r="E57" s="137"/>
      <c r="F57" s="137"/>
      <c r="G57" s="137"/>
      <c r="H57" s="137"/>
      <c r="I57" s="137"/>
      <c r="J57" s="137"/>
      <c r="K57" s="137"/>
      <c r="L57" s="435" t="s">
        <v>724</v>
      </c>
      <c r="M57" s="658"/>
      <c r="N57" s="658"/>
      <c r="O57" s="658"/>
      <c r="P57" s="683"/>
      <c r="Q57" s="137"/>
      <c r="R57" s="429" t="s">
        <v>669</v>
      </c>
      <c r="S57" s="436"/>
      <c r="T57" s="141"/>
      <c r="U57" s="161"/>
      <c r="V57" s="137"/>
      <c r="W57" s="2568" t="s">
        <v>4394</v>
      </c>
      <c r="X57" s="2569"/>
      <c r="Y57" s="132"/>
      <c r="Z57" s="132"/>
      <c r="AA57" s="132"/>
      <c r="AB57" s="132"/>
      <c r="AC57" s="1314"/>
      <c r="AD57" s="641"/>
      <c r="AE57" s="2539" t="s">
        <v>4377</v>
      </c>
      <c r="AF57" s="132"/>
      <c r="AG57" s="132"/>
      <c r="AH57" s="132"/>
      <c r="AI57" s="132"/>
      <c r="AJ57" s="132"/>
      <c r="AK57" s="704"/>
      <c r="AL57" s="140"/>
      <c r="AM57" s="137"/>
      <c r="AN57" s="137"/>
      <c r="AO57" s="137"/>
      <c r="AP57" s="137"/>
      <c r="AQ57" s="137"/>
      <c r="AR57" s="137"/>
      <c r="AS57" s="3927" t="s">
        <v>673</v>
      </c>
      <c r="AT57" s="3928"/>
      <c r="AU57" s="137"/>
      <c r="AV57" s="3927" t="s">
        <v>674</v>
      </c>
      <c r="AW57" s="3928"/>
      <c r="AX57" s="137"/>
      <c r="AY57" s="3809" t="s">
        <v>675</v>
      </c>
      <c r="AZ57" s="3810"/>
      <c r="BA57" s="137"/>
      <c r="BB57" s="3809" t="s">
        <v>676</v>
      </c>
      <c r="BC57" s="3810"/>
      <c r="BD57" s="137"/>
      <c r="BE57" s="3811" t="s">
        <v>677</v>
      </c>
      <c r="BF57" s="3812"/>
      <c r="BG57" s="137"/>
      <c r="BH57" s="3811" t="s">
        <v>678</v>
      </c>
      <c r="BI57" s="3812"/>
      <c r="BJ57" s="137"/>
      <c r="BK57" s="3813" t="s">
        <v>679</v>
      </c>
      <c r="BL57" s="3814"/>
      <c r="BM57" s="137"/>
      <c r="BN57" s="3813" t="s">
        <v>680</v>
      </c>
      <c r="BO57" s="3814"/>
      <c r="BP57" s="137"/>
      <c r="BQ57" s="137"/>
      <c r="BR57" s="137"/>
      <c r="BS57" s="137"/>
      <c r="BT57" s="137"/>
      <c r="BU57" s="137"/>
      <c r="BV57" s="137"/>
      <c r="BW57" s="3829" t="s">
        <v>681</v>
      </c>
      <c r="BX57" s="3830"/>
      <c r="BY57" s="137"/>
      <c r="BZ57" s="3831" t="s">
        <v>682</v>
      </c>
      <c r="CA57" s="3832"/>
      <c r="CB57" s="137"/>
      <c r="CC57" s="3833" t="s">
        <v>613</v>
      </c>
      <c r="CD57" s="3834"/>
      <c r="CE57" s="137"/>
      <c r="CF57" s="3835" t="s">
        <v>614</v>
      </c>
      <c r="CG57" s="3836"/>
      <c r="CH57" s="137"/>
      <c r="CI57" s="3846" t="s">
        <v>683</v>
      </c>
      <c r="CJ57" s="3847"/>
      <c r="CK57" s="137"/>
      <c r="CL57" s="3817" t="s">
        <v>684</v>
      </c>
      <c r="CM57" s="3818"/>
      <c r="CN57" s="137"/>
      <c r="CO57" s="3819" t="s">
        <v>685</v>
      </c>
      <c r="CP57" s="3820"/>
      <c r="CQ57" s="137"/>
      <c r="CR57" s="3819" t="s">
        <v>686</v>
      </c>
      <c r="CS57" s="3820"/>
      <c r="CT57" s="137"/>
      <c r="CU57" s="137"/>
      <c r="CV57" s="137"/>
      <c r="CW57" s="137"/>
      <c r="CX57" s="137"/>
      <c r="CY57" s="137"/>
      <c r="CZ57" s="137"/>
      <c r="DA57" s="137"/>
      <c r="DB57" s="137"/>
      <c r="DC57" s="137"/>
      <c r="DD57" s="324" t="s">
        <v>390</v>
      </c>
      <c r="DE57" s="325" t="s">
        <v>390</v>
      </c>
      <c r="DF57" s="247" t="s">
        <v>687</v>
      </c>
      <c r="DG57" s="324" t="s">
        <v>687</v>
      </c>
      <c r="DH57" s="247">
        <v>255</v>
      </c>
      <c r="DI57" s="247">
        <v>128</v>
      </c>
      <c r="DJ57" s="247">
        <v>128</v>
      </c>
      <c r="DK57" s="248" t="s">
        <v>390</v>
      </c>
      <c r="DL57" s="137"/>
      <c r="DM57" s="437" t="s">
        <v>688</v>
      </c>
      <c r="DN57" s="434"/>
      <c r="DO57" s="434"/>
      <c r="DP57" s="434"/>
      <c r="DQ57" s="434"/>
      <c r="DR57" s="137"/>
      <c r="DS57" s="135">
        <v>1</v>
      </c>
    </row>
    <row r="58" spans="1:123" s="100" customFormat="1" ht="18.75" customHeight="1">
      <c r="A58" s="137"/>
      <c r="B58" s="137"/>
      <c r="C58" s="137"/>
      <c r="D58" s="137"/>
      <c r="E58" s="137"/>
      <c r="F58" s="137"/>
      <c r="G58" s="137"/>
      <c r="H58" s="137"/>
      <c r="I58" s="137"/>
      <c r="J58" s="137"/>
      <c r="K58" s="137"/>
      <c r="L58" s="441"/>
      <c r="M58" s="658"/>
      <c r="N58" s="658"/>
      <c r="O58" s="658"/>
      <c r="P58" s="683"/>
      <c r="Q58" s="137"/>
      <c r="R58" s="429"/>
      <c r="S58" s="436"/>
      <c r="T58" s="141"/>
      <c r="U58" s="161"/>
      <c r="V58" s="137"/>
      <c r="W58" s="1148"/>
      <c r="X58" s="27" t="s">
        <v>4396</v>
      </c>
      <c r="Y58" s="132"/>
      <c r="Z58" s="132"/>
      <c r="AA58" s="132"/>
      <c r="AB58" s="132"/>
      <c r="AC58" s="1314"/>
      <c r="AD58" s="641"/>
      <c r="AE58" s="2539" t="s">
        <v>4379</v>
      </c>
      <c r="AF58" s="132"/>
      <c r="AG58" s="132"/>
      <c r="AH58" s="132"/>
      <c r="AI58" s="132"/>
      <c r="AJ58" s="132"/>
      <c r="AK58" s="704"/>
      <c r="AL58" s="140"/>
      <c r="AM58" s="137"/>
      <c r="AN58" s="137"/>
      <c r="AO58" s="137"/>
      <c r="AP58" s="137"/>
      <c r="AQ58" s="137"/>
      <c r="AR58" s="137"/>
      <c r="AS58" s="3927"/>
      <c r="AT58" s="3928"/>
      <c r="AU58" s="137"/>
      <c r="AV58" s="3927"/>
      <c r="AW58" s="3928"/>
      <c r="AX58" s="137"/>
      <c r="AY58" s="3809"/>
      <c r="AZ58" s="3810"/>
      <c r="BA58" s="137"/>
      <c r="BB58" s="3809"/>
      <c r="BC58" s="3810"/>
      <c r="BD58" s="137"/>
      <c r="BE58" s="3811"/>
      <c r="BF58" s="3812"/>
      <c r="BG58" s="137"/>
      <c r="BH58" s="3811"/>
      <c r="BI58" s="3812"/>
      <c r="BJ58" s="137"/>
      <c r="BK58" s="3813"/>
      <c r="BL58" s="3814"/>
      <c r="BM58" s="137"/>
      <c r="BN58" s="3813"/>
      <c r="BO58" s="3814"/>
      <c r="BP58" s="137"/>
      <c r="BQ58" s="137"/>
      <c r="BR58" s="137"/>
      <c r="BS58" s="137"/>
      <c r="BT58" s="137"/>
      <c r="BU58" s="137"/>
      <c r="BV58" s="137"/>
      <c r="BW58" s="3829"/>
      <c r="BX58" s="3830"/>
      <c r="BY58" s="137"/>
      <c r="BZ58" s="3831"/>
      <c r="CA58" s="3832"/>
      <c r="CB58" s="137"/>
      <c r="CC58" s="3833"/>
      <c r="CD58" s="3834"/>
      <c r="CE58" s="137"/>
      <c r="CF58" s="3835"/>
      <c r="CG58" s="3836"/>
      <c r="CH58" s="137"/>
      <c r="CI58" s="3846"/>
      <c r="CJ58" s="3847"/>
      <c r="CK58" s="137"/>
      <c r="CL58" s="3817"/>
      <c r="CM58" s="3818"/>
      <c r="CN58" s="137"/>
      <c r="CO58" s="3819"/>
      <c r="CP58" s="3820"/>
      <c r="CQ58" s="137"/>
      <c r="CR58" s="3819"/>
      <c r="CS58" s="3820"/>
      <c r="CT58" s="137"/>
      <c r="CU58" s="137"/>
      <c r="CV58" s="137"/>
      <c r="CW58" s="137"/>
      <c r="CX58" s="137"/>
      <c r="CY58" s="137"/>
      <c r="CZ58" s="137"/>
      <c r="DA58" s="137"/>
      <c r="DB58" s="137"/>
      <c r="DC58" s="137"/>
      <c r="DD58" s="330" t="s">
        <v>399</v>
      </c>
      <c r="DE58" s="331" t="s">
        <v>399</v>
      </c>
      <c r="DF58" s="247" t="s">
        <v>690</v>
      </c>
      <c r="DG58" s="330" t="s">
        <v>690</v>
      </c>
      <c r="DH58" s="247">
        <v>0</v>
      </c>
      <c r="DI58" s="247">
        <v>102</v>
      </c>
      <c r="DJ58" s="247">
        <v>204</v>
      </c>
      <c r="DK58" s="248" t="s">
        <v>399</v>
      </c>
      <c r="DL58" s="137"/>
      <c r="DM58" s="437" t="s">
        <v>691</v>
      </c>
      <c r="DN58" s="434"/>
      <c r="DO58" s="434"/>
      <c r="DP58" s="434"/>
      <c r="DQ58" s="434"/>
      <c r="DR58" s="137"/>
      <c r="DS58" s="135">
        <v>1</v>
      </c>
    </row>
    <row r="59" spans="1:123" s="100" customFormat="1" ht="18.75" customHeight="1" thickBot="1">
      <c r="A59" s="137"/>
      <c r="B59" s="137"/>
      <c r="C59" s="137"/>
      <c r="D59" s="137"/>
      <c r="E59" s="137"/>
      <c r="F59" s="137"/>
      <c r="G59" s="137"/>
      <c r="H59" s="137"/>
      <c r="I59" s="137"/>
      <c r="J59" s="137"/>
      <c r="K59" s="137"/>
      <c r="L59" s="688">
        <v>11</v>
      </c>
      <c r="M59" s="688">
        <v>11</v>
      </c>
      <c r="N59" s="688">
        <v>11</v>
      </c>
      <c r="O59" s="688">
        <v>11</v>
      </c>
      <c r="P59" s="688">
        <v>11</v>
      </c>
      <c r="Q59" s="137"/>
      <c r="R59" s="438" t="s">
        <v>107</v>
      </c>
      <c r="S59" s="439"/>
      <c r="T59" s="141"/>
      <c r="U59" s="161"/>
      <c r="V59" s="137"/>
      <c r="W59" s="1148"/>
      <c r="X59" s="27" t="s">
        <v>4397</v>
      </c>
      <c r="Y59" s="132"/>
      <c r="Z59" s="132"/>
      <c r="AA59" s="132"/>
      <c r="AB59" s="132"/>
      <c r="AC59" s="1314"/>
      <c r="AD59" s="641"/>
      <c r="AE59" s="2544" t="s">
        <v>4382</v>
      </c>
      <c r="AF59" s="132"/>
      <c r="AG59" s="132"/>
      <c r="AH59" s="132"/>
      <c r="AI59" s="132"/>
      <c r="AJ59" s="132"/>
      <c r="AK59" s="704"/>
      <c r="AL59" s="140"/>
      <c r="AM59" s="137"/>
      <c r="AN59" s="137"/>
      <c r="AO59" s="137"/>
      <c r="AP59" s="137"/>
      <c r="AQ59" s="137"/>
      <c r="AR59" s="137"/>
      <c r="AS59" s="137"/>
      <c r="AT59" s="137"/>
      <c r="AU59" s="137"/>
      <c r="AV59" s="137"/>
      <c r="AW59" s="137"/>
      <c r="AX59" s="137"/>
      <c r="AY59" s="137"/>
      <c r="AZ59" s="137"/>
      <c r="BA59" s="137"/>
      <c r="BB59" s="137"/>
      <c r="BC59" s="137"/>
      <c r="BD59" s="137"/>
      <c r="BE59" s="137"/>
      <c r="BF59" s="137"/>
      <c r="BG59" s="137"/>
      <c r="BH59" s="137"/>
      <c r="BI59" s="137"/>
      <c r="BJ59" s="137"/>
      <c r="BK59" s="137"/>
      <c r="BL59" s="137"/>
      <c r="BM59" s="137"/>
      <c r="BN59" s="137"/>
      <c r="BO59" s="137"/>
      <c r="BP59" s="137"/>
      <c r="BQ59" s="137"/>
      <c r="BR59" s="137"/>
      <c r="BS59" s="137"/>
      <c r="BT59" s="137"/>
      <c r="BU59" s="137"/>
      <c r="BV59" s="137"/>
      <c r="BW59" s="137"/>
      <c r="BX59" s="137"/>
      <c r="BY59" s="137"/>
      <c r="BZ59" s="137"/>
      <c r="CA59" s="137"/>
      <c r="CB59" s="137"/>
      <c r="CC59" s="137"/>
      <c r="CD59" s="137"/>
      <c r="CE59" s="137"/>
      <c r="CF59" s="137"/>
      <c r="CG59" s="137"/>
      <c r="CH59" s="137"/>
      <c r="CI59" s="137"/>
      <c r="CJ59" s="137"/>
      <c r="CK59" s="137"/>
      <c r="CL59" s="137"/>
      <c r="CM59" s="137"/>
      <c r="CN59" s="137"/>
      <c r="CO59" s="137"/>
      <c r="CP59" s="137"/>
      <c r="CQ59" s="137"/>
      <c r="CR59" s="137"/>
      <c r="CS59" s="137"/>
      <c r="CT59" s="137"/>
      <c r="CU59" s="137"/>
      <c r="CV59" s="137"/>
      <c r="CW59" s="137"/>
      <c r="CX59" s="137"/>
      <c r="CY59" s="137"/>
      <c r="CZ59" s="137"/>
      <c r="DA59" s="137"/>
      <c r="DB59" s="137"/>
      <c r="DC59" s="137"/>
      <c r="DD59" s="339" t="s">
        <v>425</v>
      </c>
      <c r="DE59" s="340" t="s">
        <v>425</v>
      </c>
      <c r="DF59" s="247" t="s">
        <v>692</v>
      </c>
      <c r="DG59" s="339" t="s">
        <v>692</v>
      </c>
      <c r="DH59" s="247">
        <v>204</v>
      </c>
      <c r="DI59" s="247">
        <v>204</v>
      </c>
      <c r="DJ59" s="247">
        <v>255</v>
      </c>
      <c r="DK59" s="248" t="s">
        <v>425</v>
      </c>
      <c r="DL59" s="137"/>
      <c r="DQ59" s="140">
        <v>1</v>
      </c>
      <c r="DR59" s="140">
        <v>1</v>
      </c>
      <c r="DS59" s="135">
        <v>1</v>
      </c>
    </row>
    <row r="60" spans="1:123" s="100" customFormat="1" ht="18.75" customHeight="1">
      <c r="A60" s="137"/>
      <c r="B60" s="137"/>
      <c r="C60" s="137"/>
      <c r="D60" s="137"/>
      <c r="E60" s="137"/>
      <c r="F60" s="137"/>
      <c r="G60" s="137"/>
      <c r="H60" s="137"/>
      <c r="I60" s="137"/>
      <c r="J60" s="137"/>
      <c r="K60" s="137"/>
      <c r="L60" s="1">
        <f t="shared" ref="L60:P60" ca="1" si="6">CELL("largeur",L60)</f>
        <v>11</v>
      </c>
      <c r="M60" s="1">
        <f t="shared" ca="1" si="6"/>
        <v>11</v>
      </c>
      <c r="N60" s="1">
        <f t="shared" ca="1" si="6"/>
        <v>11</v>
      </c>
      <c r="O60" s="1">
        <f t="shared" ca="1" si="6"/>
        <v>11</v>
      </c>
      <c r="P60" s="1">
        <f t="shared" ca="1" si="6"/>
        <v>11</v>
      </c>
      <c r="Q60" s="137"/>
      <c r="R60" s="440">
        <v>8</v>
      </c>
      <c r="S60" s="422" t="s">
        <v>108</v>
      </c>
      <c r="T60" s="141"/>
      <c r="U60" s="161"/>
      <c r="V60" s="137"/>
      <c r="W60" s="1148"/>
      <c r="X60" s="27"/>
      <c r="Y60" s="132"/>
      <c r="Z60" s="132"/>
      <c r="AA60" s="132"/>
      <c r="AB60" s="132"/>
      <c r="AC60" s="1314"/>
      <c r="AD60" s="641"/>
      <c r="AE60" s="2544" t="s">
        <v>4383</v>
      </c>
      <c r="AF60" s="132"/>
      <c r="AG60" s="132"/>
      <c r="AH60" s="641"/>
      <c r="AI60" s="641"/>
      <c r="AJ60" s="132"/>
      <c r="AK60" s="704"/>
      <c r="AL60" s="140"/>
      <c r="AM60" s="137"/>
      <c r="AN60" s="137"/>
      <c r="AO60" s="137"/>
      <c r="AP60" s="137"/>
      <c r="AQ60" s="137"/>
      <c r="AR60" s="137"/>
      <c r="AS60" s="3871" t="s">
        <v>695</v>
      </c>
      <c r="AT60" s="3926"/>
      <c r="AU60" s="137"/>
      <c r="AV60" s="3871" t="s">
        <v>696</v>
      </c>
      <c r="AW60" s="3926"/>
      <c r="AX60" s="137"/>
      <c r="AY60" s="3809" t="s">
        <v>697</v>
      </c>
      <c r="AZ60" s="3810"/>
      <c r="BA60" s="137"/>
      <c r="BB60" s="3809" t="s">
        <v>698</v>
      </c>
      <c r="BC60" s="3810"/>
      <c r="BD60" s="137"/>
      <c r="BE60" s="3811" t="s">
        <v>699</v>
      </c>
      <c r="BF60" s="3812"/>
      <c r="BG60" s="137"/>
      <c r="BH60" s="3811" t="s">
        <v>700</v>
      </c>
      <c r="BI60" s="3812"/>
      <c r="BJ60" s="137"/>
      <c r="BK60" s="3813" t="s">
        <v>193</v>
      </c>
      <c r="BL60" s="3814"/>
      <c r="BM60" s="137"/>
      <c r="BN60" s="3813" t="s">
        <v>194</v>
      </c>
      <c r="BO60" s="3814"/>
      <c r="BP60" s="137"/>
      <c r="BQ60" s="137"/>
      <c r="BR60" s="137"/>
      <c r="BS60" s="137"/>
      <c r="BT60" s="137"/>
      <c r="BU60" s="137"/>
      <c r="BV60" s="137"/>
      <c r="BW60" s="3829" t="s">
        <v>701</v>
      </c>
      <c r="BX60" s="3830"/>
      <c r="BY60" s="137"/>
      <c r="BZ60" s="3831" t="s">
        <v>702</v>
      </c>
      <c r="CA60" s="3832"/>
      <c r="CB60" s="137"/>
      <c r="CC60" s="3833" t="s">
        <v>703</v>
      </c>
      <c r="CD60" s="3834"/>
      <c r="CE60" s="137"/>
      <c r="CF60" s="3835" t="s">
        <v>704</v>
      </c>
      <c r="CG60" s="3836"/>
      <c r="CH60" s="137"/>
      <c r="CI60" s="3846" t="s">
        <v>705</v>
      </c>
      <c r="CJ60" s="3847"/>
      <c r="CK60" s="137"/>
      <c r="CL60" s="3817" t="s">
        <v>706</v>
      </c>
      <c r="CM60" s="3818"/>
      <c r="CN60" s="137"/>
      <c r="CO60" s="3819" t="s">
        <v>707</v>
      </c>
      <c r="CP60" s="3820"/>
      <c r="CQ60" s="137"/>
      <c r="CR60" s="3819" t="s">
        <v>708</v>
      </c>
      <c r="CS60" s="3820"/>
      <c r="CT60" s="137"/>
      <c r="CU60" s="137"/>
      <c r="CV60" s="137"/>
      <c r="CW60" s="137"/>
      <c r="CX60" s="137"/>
      <c r="CY60" s="137"/>
      <c r="CZ60" s="137"/>
      <c r="DA60" s="137"/>
      <c r="DB60" s="137"/>
      <c r="DC60" s="137"/>
      <c r="DD60" s="137"/>
      <c r="DE60" s="137"/>
      <c r="DF60" s="137"/>
      <c r="DG60" s="137"/>
      <c r="DH60" s="137"/>
      <c r="DI60" s="137"/>
      <c r="DJ60" s="137"/>
      <c r="DK60" s="137"/>
      <c r="DL60" s="137"/>
      <c r="DM60" s="137"/>
      <c r="DN60" s="137"/>
      <c r="DO60" s="137"/>
      <c r="DP60" s="137"/>
      <c r="DQ60" s="137"/>
      <c r="DR60" s="137"/>
      <c r="DS60" s="135">
        <v>1</v>
      </c>
    </row>
    <row r="61" spans="1:123" s="100" customFormat="1" ht="18.75" customHeight="1">
      <c r="A61" s="137"/>
      <c r="B61" s="137"/>
      <c r="C61" s="137"/>
      <c r="D61" s="137"/>
      <c r="E61" s="137"/>
      <c r="F61" s="137"/>
      <c r="G61" s="137"/>
      <c r="H61" s="137"/>
      <c r="I61" s="137"/>
      <c r="J61" s="137"/>
      <c r="K61" s="137"/>
      <c r="L61" s="137"/>
      <c r="M61" s="137"/>
      <c r="N61" s="137"/>
      <c r="O61" s="137"/>
      <c r="P61" s="137"/>
      <c r="Q61" s="137"/>
      <c r="R61" s="440">
        <v>3</v>
      </c>
      <c r="S61" s="422" t="s">
        <v>694</v>
      </c>
      <c r="T61" s="141"/>
      <c r="U61" s="161"/>
      <c r="V61" s="137"/>
      <c r="W61" s="1148"/>
      <c r="X61" s="422" t="s">
        <v>619</v>
      </c>
      <c r="Y61" s="132"/>
      <c r="Z61" s="132"/>
      <c r="AA61" s="132"/>
      <c r="AB61" s="132"/>
      <c r="AC61" s="1314"/>
      <c r="AD61" s="641"/>
      <c r="AE61" s="2516"/>
      <c r="AF61" s="712"/>
      <c r="AG61" s="2534" t="s">
        <v>4516</v>
      </c>
      <c r="AH61" s="3962" t="s">
        <v>4399</v>
      </c>
      <c r="AI61" s="3962"/>
      <c r="AJ61" s="3962"/>
      <c r="AK61" s="3963"/>
      <c r="AL61" s="140"/>
      <c r="AM61" s="137"/>
      <c r="AN61" s="137"/>
      <c r="AO61" s="137"/>
      <c r="AP61" s="137"/>
      <c r="AQ61" s="137"/>
      <c r="AR61" s="137"/>
      <c r="AS61" s="3871"/>
      <c r="AT61" s="3926"/>
      <c r="AU61" s="137"/>
      <c r="AV61" s="3871"/>
      <c r="AW61" s="3926"/>
      <c r="AX61" s="137"/>
      <c r="AY61" s="3809"/>
      <c r="AZ61" s="3810"/>
      <c r="BA61" s="137"/>
      <c r="BB61" s="3809"/>
      <c r="BC61" s="3810"/>
      <c r="BD61" s="137"/>
      <c r="BE61" s="3811"/>
      <c r="BF61" s="3812"/>
      <c r="BG61" s="137"/>
      <c r="BH61" s="3811"/>
      <c r="BI61" s="3812"/>
      <c r="BJ61" s="137"/>
      <c r="BK61" s="3813"/>
      <c r="BL61" s="3814"/>
      <c r="BM61" s="137"/>
      <c r="BN61" s="3813"/>
      <c r="BO61" s="3814"/>
      <c r="BP61" s="137"/>
      <c r="BQ61" s="137"/>
      <c r="BR61" s="137"/>
      <c r="BS61" s="137"/>
      <c r="BT61" s="137"/>
      <c r="BU61" s="137"/>
      <c r="BV61" s="137"/>
      <c r="BW61" s="3829"/>
      <c r="BX61" s="3830"/>
      <c r="BY61" s="137"/>
      <c r="BZ61" s="3831"/>
      <c r="CA61" s="3832"/>
      <c r="CB61" s="137"/>
      <c r="CC61" s="3833"/>
      <c r="CD61" s="3834"/>
      <c r="CE61" s="137"/>
      <c r="CF61" s="3835"/>
      <c r="CG61" s="3836"/>
      <c r="CH61" s="137"/>
      <c r="CI61" s="3846"/>
      <c r="CJ61" s="3847"/>
      <c r="CK61" s="137"/>
      <c r="CL61" s="3817"/>
      <c r="CM61" s="3818"/>
      <c r="CN61" s="137"/>
      <c r="CO61" s="3819"/>
      <c r="CP61" s="3820"/>
      <c r="CQ61" s="137"/>
      <c r="CR61" s="3819"/>
      <c r="CS61" s="3820"/>
      <c r="CT61" s="137"/>
      <c r="CU61" s="137"/>
      <c r="CV61" s="137"/>
      <c r="CW61" s="137"/>
      <c r="CX61" s="137"/>
      <c r="CY61" s="137"/>
      <c r="CZ61" s="137"/>
      <c r="DA61" s="137"/>
      <c r="DB61" s="137"/>
      <c r="DC61" s="137"/>
      <c r="DD61" s="137"/>
      <c r="DE61" s="137"/>
      <c r="DF61" s="137"/>
      <c r="DG61" s="137"/>
      <c r="DH61" s="137"/>
      <c r="DI61" s="137"/>
      <c r="DJ61" s="137"/>
      <c r="DK61" s="137"/>
      <c r="DL61" s="137"/>
      <c r="DM61" s="137"/>
      <c r="DN61" s="137"/>
      <c r="DO61" s="137"/>
      <c r="DP61" s="137"/>
      <c r="DQ61" s="137"/>
      <c r="DR61" s="137"/>
      <c r="DS61" s="135">
        <v>1</v>
      </c>
    </row>
    <row r="62" spans="1:123" s="100" customFormat="1" ht="18.75" customHeight="1">
      <c r="A62" s="137"/>
      <c r="B62" s="137"/>
      <c r="C62" s="137"/>
      <c r="D62" s="137"/>
      <c r="E62" s="137"/>
      <c r="F62" s="137"/>
      <c r="G62" s="137"/>
      <c r="H62" s="137"/>
      <c r="I62" s="137"/>
      <c r="J62" s="137"/>
      <c r="K62" s="137"/>
      <c r="L62" s="137"/>
      <c r="M62" s="137"/>
      <c r="N62" s="137"/>
      <c r="O62" s="137"/>
      <c r="P62" s="137"/>
      <c r="Q62" s="137"/>
      <c r="R62" s="4045" t="s">
        <v>710</v>
      </c>
      <c r="S62" s="4046"/>
      <c r="T62" s="141"/>
      <c r="U62" s="161"/>
      <c r="V62" s="137"/>
      <c r="W62" s="1148"/>
      <c r="X62" s="132"/>
      <c r="Y62" s="132"/>
      <c r="Z62" s="132"/>
      <c r="AA62" s="132"/>
      <c r="AB62" s="132"/>
      <c r="AC62" s="1314"/>
      <c r="AD62" s="641"/>
      <c r="AE62" s="2516"/>
      <c r="AF62" s="712"/>
      <c r="AG62" s="2534" t="s">
        <v>4515</v>
      </c>
      <c r="AH62" s="3962"/>
      <c r="AI62" s="3962"/>
      <c r="AJ62" s="3962"/>
      <c r="AK62" s="3963"/>
      <c r="AL62" s="140"/>
      <c r="AM62" s="137"/>
      <c r="AN62" s="137"/>
      <c r="AO62" s="137"/>
      <c r="AP62" s="137"/>
      <c r="AQ62" s="137"/>
      <c r="AR62" s="137"/>
      <c r="AS62" s="137"/>
      <c r="AT62" s="137"/>
      <c r="AU62" s="137"/>
      <c r="AV62" s="137"/>
      <c r="AW62" s="137"/>
      <c r="AX62" s="137"/>
      <c r="AY62" s="137"/>
      <c r="AZ62" s="137"/>
      <c r="BA62" s="137"/>
      <c r="BB62" s="137"/>
      <c r="BC62" s="137"/>
      <c r="BD62" s="137"/>
      <c r="BE62" s="137"/>
      <c r="BF62" s="137"/>
      <c r="BG62" s="137"/>
      <c r="BH62" s="137"/>
      <c r="BI62" s="137"/>
      <c r="BJ62" s="137"/>
      <c r="BK62" s="137"/>
      <c r="BL62" s="137"/>
      <c r="BM62" s="137"/>
      <c r="BN62" s="137"/>
      <c r="BO62" s="137"/>
      <c r="BP62" s="137"/>
      <c r="BQ62" s="137"/>
      <c r="BR62" s="137"/>
      <c r="BS62" s="137"/>
      <c r="BT62" s="137"/>
      <c r="BU62" s="137"/>
      <c r="BV62" s="137"/>
      <c r="BW62" s="137"/>
      <c r="BX62" s="137"/>
      <c r="BY62" s="137"/>
      <c r="BZ62" s="137"/>
      <c r="CA62" s="137"/>
      <c r="CB62" s="137"/>
      <c r="CC62" s="137"/>
      <c r="CD62" s="137"/>
      <c r="CE62" s="137"/>
      <c r="CF62" s="137"/>
      <c r="CG62" s="137"/>
      <c r="CH62" s="137"/>
      <c r="CI62" s="137"/>
      <c r="CJ62" s="137"/>
      <c r="CK62" s="137"/>
      <c r="CL62" s="137"/>
      <c r="CM62" s="137"/>
      <c r="CN62" s="137"/>
      <c r="CO62" s="137"/>
      <c r="CP62" s="137"/>
      <c r="CQ62" s="137"/>
      <c r="CR62" s="137"/>
      <c r="CS62" s="137"/>
      <c r="CT62" s="137"/>
      <c r="CU62" s="137"/>
      <c r="CV62" s="137"/>
      <c r="CW62" s="137"/>
      <c r="CX62" s="137"/>
      <c r="CY62" s="137"/>
      <c r="CZ62" s="137"/>
      <c r="DA62" s="137"/>
      <c r="DB62" s="137"/>
      <c r="DC62" s="137"/>
      <c r="DD62" s="137"/>
      <c r="DE62" s="137"/>
      <c r="DF62" s="137"/>
      <c r="DG62" s="137"/>
      <c r="DH62" s="137"/>
      <c r="DI62" s="137"/>
      <c r="DJ62" s="137"/>
      <c r="DK62" s="137"/>
      <c r="DL62" s="137"/>
      <c r="DM62" s="137"/>
      <c r="DN62" s="137"/>
      <c r="DO62" s="137"/>
      <c r="DP62" s="137"/>
      <c r="DQ62" s="137"/>
      <c r="DR62" s="137"/>
      <c r="DS62" s="135">
        <v>1</v>
      </c>
    </row>
    <row r="63" spans="1:123" s="100" customFormat="1" ht="18.75" customHeight="1">
      <c r="A63" s="137"/>
      <c r="B63" s="137"/>
      <c r="C63" s="137"/>
      <c r="D63" s="137"/>
      <c r="E63" s="137"/>
      <c r="F63" s="137"/>
      <c r="G63" s="137"/>
      <c r="H63" s="137"/>
      <c r="I63" s="137"/>
      <c r="J63" s="137"/>
      <c r="K63" s="137"/>
      <c r="L63" s="137"/>
      <c r="M63" s="137"/>
      <c r="N63" s="137"/>
      <c r="O63" s="137"/>
      <c r="P63" s="137"/>
      <c r="Q63" s="137"/>
      <c r="R63" s="4045"/>
      <c r="S63" s="4046"/>
      <c r="T63" s="141"/>
      <c r="U63" s="161"/>
      <c r="V63" s="137"/>
      <c r="W63" s="1148"/>
      <c r="X63" s="132"/>
      <c r="Y63" s="132"/>
      <c r="Z63" s="132"/>
      <c r="AA63" s="132"/>
      <c r="AB63" s="132"/>
      <c r="AC63" s="1314"/>
      <c r="AD63" s="641"/>
      <c r="AE63" s="2516"/>
      <c r="AF63" s="712"/>
      <c r="AG63" s="3541" t="s">
        <v>4400</v>
      </c>
      <c r="AH63" s="712"/>
      <c r="AI63" s="712"/>
      <c r="AJ63" s="712"/>
      <c r="AK63" s="1314"/>
      <c r="AL63" s="140"/>
      <c r="AM63" s="137"/>
      <c r="AN63" s="137"/>
      <c r="AO63" s="137"/>
      <c r="AP63" s="137"/>
      <c r="AQ63" s="137"/>
      <c r="AR63" s="137"/>
      <c r="AS63" s="3831" t="s">
        <v>712</v>
      </c>
      <c r="AT63" s="3832"/>
      <c r="AU63" s="137"/>
      <c r="AV63" s="3831" t="s">
        <v>713</v>
      </c>
      <c r="AW63" s="3832"/>
      <c r="AX63" s="137"/>
      <c r="AY63" s="3809" t="s">
        <v>714</v>
      </c>
      <c r="AZ63" s="3810"/>
      <c r="BA63" s="137"/>
      <c r="BB63" s="3809" t="s">
        <v>715</v>
      </c>
      <c r="BC63" s="3810"/>
      <c r="BD63" s="137"/>
      <c r="BE63" s="3811" t="s">
        <v>716</v>
      </c>
      <c r="BF63" s="3812"/>
      <c r="BG63" s="137"/>
      <c r="BH63" s="3811" t="s">
        <v>717</v>
      </c>
      <c r="BI63" s="3812"/>
      <c r="BJ63" s="137"/>
      <c r="BK63" s="137"/>
      <c r="BL63" s="137"/>
      <c r="BM63" s="137"/>
      <c r="BN63" s="137"/>
      <c r="BO63" s="137"/>
      <c r="BP63" s="137"/>
      <c r="BQ63" s="137"/>
      <c r="BR63" s="137"/>
      <c r="BS63" s="137"/>
      <c r="BT63" s="137"/>
      <c r="BU63" s="137"/>
      <c r="BV63" s="137"/>
      <c r="BW63" s="3829" t="s">
        <v>718</v>
      </c>
      <c r="BX63" s="3830"/>
      <c r="BY63" s="137"/>
      <c r="BZ63" s="3831" t="s">
        <v>719</v>
      </c>
      <c r="CA63" s="3832"/>
      <c r="CB63" s="137"/>
      <c r="CC63" s="3833" t="s">
        <v>639</v>
      </c>
      <c r="CD63" s="3834"/>
      <c r="CE63" s="137"/>
      <c r="CF63" s="3835" t="s">
        <v>640</v>
      </c>
      <c r="CG63" s="3836"/>
      <c r="CH63" s="137"/>
      <c r="CI63" s="3846" t="s">
        <v>720</v>
      </c>
      <c r="CJ63" s="3847"/>
      <c r="CK63" s="137"/>
      <c r="CL63" s="3817" t="s">
        <v>721</v>
      </c>
      <c r="CM63" s="3818"/>
      <c r="CN63" s="137"/>
      <c r="CO63" s="3819" t="s">
        <v>722</v>
      </c>
      <c r="CP63" s="3820"/>
      <c r="CQ63" s="137"/>
      <c r="CR63" s="3819" t="s">
        <v>723</v>
      </c>
      <c r="CS63" s="3820"/>
      <c r="CT63" s="137"/>
      <c r="CU63" s="137"/>
      <c r="CV63" s="137"/>
      <c r="CW63" s="137"/>
      <c r="CX63" s="137"/>
      <c r="CY63" s="137"/>
      <c r="CZ63" s="137"/>
      <c r="DA63" s="137"/>
      <c r="DB63" s="137"/>
      <c r="DC63" s="137"/>
      <c r="DD63" s="137"/>
      <c r="DE63" s="137"/>
      <c r="DF63" s="137"/>
      <c r="DG63" s="137"/>
      <c r="DH63" s="137"/>
      <c r="DI63" s="137"/>
      <c r="DJ63" s="137"/>
      <c r="DK63" s="137"/>
      <c r="DL63" s="137"/>
      <c r="DM63" s="137"/>
      <c r="DN63" s="137"/>
      <c r="DO63" s="137"/>
      <c r="DP63" s="137"/>
      <c r="DQ63" s="137"/>
      <c r="DR63" s="137"/>
      <c r="DS63" s="135">
        <v>1</v>
      </c>
    </row>
    <row r="64" spans="1:123" s="100" customFormat="1" ht="18.75" customHeight="1">
      <c r="A64" s="137"/>
      <c r="B64" s="137"/>
      <c r="C64" s="137"/>
      <c r="D64" s="137"/>
      <c r="E64" s="137"/>
      <c r="F64" s="137"/>
      <c r="G64" s="137"/>
      <c r="H64" s="137"/>
      <c r="I64" s="137"/>
      <c r="J64" s="137"/>
      <c r="K64" s="137"/>
      <c r="L64" s="137"/>
      <c r="M64" s="137"/>
      <c r="N64" s="137"/>
      <c r="O64" s="137"/>
      <c r="P64" s="137"/>
      <c r="Q64" s="137"/>
      <c r="R64" s="443"/>
      <c r="S64" s="444"/>
      <c r="T64" s="141"/>
      <c r="U64" s="161"/>
      <c r="V64" s="137"/>
      <c r="W64" s="1148"/>
      <c r="X64" s="132"/>
      <c r="Y64" s="132"/>
      <c r="Z64" s="132"/>
      <c r="AA64" s="132"/>
      <c r="AB64" s="132"/>
      <c r="AC64" s="1314"/>
      <c r="AD64" s="641"/>
      <c r="AE64" s="2516"/>
      <c r="AF64" s="712"/>
      <c r="AG64" s="3541" t="s">
        <v>4401</v>
      </c>
      <c r="AH64" s="712"/>
      <c r="AI64" s="712"/>
      <c r="AJ64" s="712"/>
      <c r="AK64" s="1314"/>
      <c r="AL64" s="140"/>
      <c r="AM64" s="137"/>
      <c r="AN64" s="137"/>
      <c r="AO64" s="137"/>
      <c r="AP64" s="137"/>
      <c r="AQ64" s="137"/>
      <c r="AR64" s="137"/>
      <c r="AS64" s="3831"/>
      <c r="AT64" s="3832"/>
      <c r="AU64" s="137"/>
      <c r="AV64" s="3831"/>
      <c r="AW64" s="3832"/>
      <c r="AX64" s="137"/>
      <c r="AY64" s="3809"/>
      <c r="AZ64" s="3810"/>
      <c r="BA64" s="137"/>
      <c r="BB64" s="3809"/>
      <c r="BC64" s="3810"/>
      <c r="BD64" s="137"/>
      <c r="BE64" s="3811"/>
      <c r="BF64" s="3812"/>
      <c r="BG64" s="137"/>
      <c r="BH64" s="3811"/>
      <c r="BI64" s="3812"/>
      <c r="BJ64" s="137"/>
      <c r="BK64" s="137"/>
      <c r="BL64" s="137"/>
      <c r="BM64" s="137"/>
      <c r="BN64" s="137"/>
      <c r="BO64" s="137"/>
      <c r="BP64" s="137"/>
      <c r="BQ64" s="137"/>
      <c r="BR64" s="137"/>
      <c r="BS64" s="137"/>
      <c r="BT64" s="137"/>
      <c r="BU64" s="137"/>
      <c r="BV64" s="137"/>
      <c r="BW64" s="3829"/>
      <c r="BX64" s="3830"/>
      <c r="BY64" s="137"/>
      <c r="BZ64" s="3831"/>
      <c r="CA64" s="3832"/>
      <c r="CB64" s="137"/>
      <c r="CC64" s="3833"/>
      <c r="CD64" s="3834"/>
      <c r="CE64" s="137"/>
      <c r="CF64" s="3835"/>
      <c r="CG64" s="3836"/>
      <c r="CH64" s="137"/>
      <c r="CI64" s="3846"/>
      <c r="CJ64" s="3847"/>
      <c r="CK64" s="137"/>
      <c r="CL64" s="3817"/>
      <c r="CM64" s="3818"/>
      <c r="CN64" s="137"/>
      <c r="CO64" s="3819"/>
      <c r="CP64" s="3820"/>
      <c r="CQ64" s="137"/>
      <c r="CR64" s="3819"/>
      <c r="CS64" s="3820"/>
      <c r="CT64" s="137"/>
      <c r="CU64" s="137"/>
      <c r="CV64" s="137"/>
      <c r="CW64" s="137"/>
      <c r="CX64" s="137"/>
      <c r="CY64" s="137"/>
      <c r="CZ64" s="137"/>
      <c r="DA64" s="137"/>
      <c r="DB64" s="137"/>
      <c r="DC64" s="137"/>
      <c r="DD64" s="137"/>
      <c r="DE64" s="137"/>
      <c r="DF64" s="137"/>
      <c r="DG64" s="137"/>
      <c r="DH64" s="137"/>
      <c r="DI64" s="137"/>
      <c r="DJ64" s="137"/>
      <c r="DK64" s="137"/>
      <c r="DL64" s="137"/>
      <c r="DM64" s="137"/>
      <c r="DN64" s="137"/>
      <c r="DO64" s="137"/>
      <c r="DP64" s="137"/>
      <c r="DQ64" s="137"/>
      <c r="DR64" s="137"/>
      <c r="DS64" s="135">
        <v>1</v>
      </c>
    </row>
    <row r="65" spans="1:123" s="100" customFormat="1" ht="18.75" customHeight="1">
      <c r="A65" s="137"/>
      <c r="B65" s="137"/>
      <c r="C65" s="137"/>
      <c r="D65" s="137"/>
      <c r="E65" s="137"/>
      <c r="F65" s="137"/>
      <c r="G65" s="137"/>
      <c r="H65" s="137"/>
      <c r="I65" s="137"/>
      <c r="J65" s="137"/>
      <c r="K65" s="137"/>
      <c r="L65" s="137"/>
      <c r="M65" s="137"/>
      <c r="N65" s="137"/>
      <c r="O65" s="137"/>
      <c r="P65" s="137"/>
      <c r="Q65" s="137"/>
      <c r="R65" s="446" t="s">
        <v>725</v>
      </c>
      <c r="S65" s="428"/>
      <c r="T65" s="141"/>
      <c r="U65" s="161"/>
      <c r="V65" s="137"/>
      <c r="W65" s="1148"/>
      <c r="X65" s="132"/>
      <c r="Y65" s="132"/>
      <c r="Z65" s="132"/>
      <c r="AA65" s="132"/>
      <c r="AB65" s="132"/>
      <c r="AC65" s="1314"/>
      <c r="AD65" s="641"/>
      <c r="AE65" s="2516"/>
      <c r="AF65" s="712"/>
      <c r="AG65" s="712"/>
      <c r="AH65" s="712"/>
      <c r="AI65" s="712"/>
      <c r="AJ65" s="712"/>
      <c r="AK65" s="1314"/>
      <c r="AL65" s="140"/>
      <c r="AM65" s="137"/>
      <c r="AN65" s="137"/>
      <c r="AO65" s="137"/>
      <c r="AP65" s="137"/>
      <c r="AQ65" s="137"/>
      <c r="AR65" s="137"/>
      <c r="AS65" s="137"/>
      <c r="AT65" s="137"/>
      <c r="AU65" s="137"/>
      <c r="AV65" s="137"/>
      <c r="AW65" s="137"/>
      <c r="AX65" s="137"/>
      <c r="AY65" s="137"/>
      <c r="AZ65" s="137"/>
      <c r="BA65" s="137"/>
      <c r="BB65" s="137"/>
      <c r="BC65" s="137"/>
      <c r="BD65" s="137"/>
      <c r="BE65" s="137"/>
      <c r="BF65" s="137"/>
      <c r="BG65" s="137"/>
      <c r="BH65" s="137"/>
      <c r="BI65" s="137"/>
      <c r="BJ65" s="137"/>
      <c r="BK65" s="137"/>
      <c r="BL65" s="137"/>
      <c r="BM65" s="137"/>
      <c r="BN65" s="137"/>
      <c r="BO65" s="137"/>
      <c r="BP65" s="137"/>
      <c r="BQ65" s="137"/>
      <c r="BR65" s="137"/>
      <c r="BS65" s="137"/>
      <c r="BT65" s="137"/>
      <c r="BU65" s="137"/>
      <c r="BV65" s="137"/>
      <c r="BW65" s="137"/>
      <c r="BX65" s="137"/>
      <c r="BY65" s="137"/>
      <c r="BZ65" s="137"/>
      <c r="CA65" s="137"/>
      <c r="CB65" s="137"/>
      <c r="CC65" s="137"/>
      <c r="CD65" s="137"/>
      <c r="CE65" s="137"/>
      <c r="CF65" s="137"/>
      <c r="CG65" s="137"/>
      <c r="CH65" s="137"/>
      <c r="CI65" s="137"/>
      <c r="CJ65" s="137"/>
      <c r="CK65" s="137"/>
      <c r="CL65" s="137"/>
      <c r="CM65" s="137"/>
      <c r="CN65" s="137"/>
      <c r="CO65" s="137"/>
      <c r="CP65" s="137"/>
      <c r="CQ65" s="137"/>
      <c r="CR65" s="137"/>
      <c r="CS65" s="137"/>
      <c r="CT65" s="137"/>
      <c r="CU65" s="137"/>
      <c r="CV65" s="137"/>
      <c r="CW65" s="137"/>
      <c r="CX65" s="137"/>
      <c r="CY65" s="137"/>
      <c r="CZ65" s="137"/>
      <c r="DA65" s="137"/>
      <c r="DB65" s="137"/>
      <c r="DC65" s="137"/>
      <c r="DD65" s="137"/>
      <c r="DE65" s="137"/>
      <c r="DF65" s="137"/>
      <c r="DG65" s="137"/>
      <c r="DH65" s="137"/>
      <c r="DI65" s="137"/>
      <c r="DJ65" s="137"/>
      <c r="DK65" s="137"/>
      <c r="DL65" s="137"/>
      <c r="DM65" s="137"/>
      <c r="DN65" s="137"/>
      <c r="DO65" s="137"/>
      <c r="DP65" s="137"/>
      <c r="DQ65" s="137"/>
      <c r="DR65" s="137"/>
      <c r="DS65" s="135">
        <v>1</v>
      </c>
    </row>
    <row r="66" spans="1:123" s="100" customFormat="1" ht="18.75" customHeight="1">
      <c r="A66" s="137"/>
      <c r="B66" s="137"/>
      <c r="C66" s="137"/>
      <c r="D66" s="137"/>
      <c r="E66" s="137"/>
      <c r="F66" s="137"/>
      <c r="G66" s="137"/>
      <c r="H66" s="137"/>
      <c r="I66" s="137"/>
      <c r="J66" s="137"/>
      <c r="K66" s="137"/>
      <c r="L66" s="137"/>
      <c r="M66" s="137"/>
      <c r="N66" s="137"/>
      <c r="O66" s="137"/>
      <c r="P66" s="137"/>
      <c r="Q66" s="137"/>
      <c r="R66" s="448" t="s">
        <v>726</v>
      </c>
      <c r="S66" s="428"/>
      <c r="T66" s="141"/>
      <c r="U66" s="161"/>
      <c r="V66" s="137"/>
      <c r="W66" s="1148"/>
      <c r="X66" s="132"/>
      <c r="Y66" s="132"/>
      <c r="Z66" s="132"/>
      <c r="AA66" s="132"/>
      <c r="AB66" s="132"/>
      <c r="AC66" s="1314"/>
      <c r="AD66" s="641"/>
      <c r="AE66" s="2539" t="s">
        <v>4386</v>
      </c>
      <c r="AF66" s="132"/>
      <c r="AG66" s="132"/>
      <c r="AH66" s="132"/>
      <c r="AI66" s="132"/>
      <c r="AJ66" s="132"/>
      <c r="AK66" s="704"/>
      <c r="AL66" s="140"/>
      <c r="AM66" s="137"/>
      <c r="AN66" s="137"/>
      <c r="AO66" s="137"/>
      <c r="AP66" s="137"/>
      <c r="AQ66" s="137"/>
      <c r="AR66" s="137"/>
      <c r="AS66" s="3929" t="s">
        <v>727</v>
      </c>
      <c r="AT66" s="3930"/>
      <c r="AU66" s="137"/>
      <c r="AV66" s="3929" t="s">
        <v>728</v>
      </c>
      <c r="AW66" s="3930"/>
      <c r="AX66" s="137"/>
      <c r="AY66" s="3809" t="s">
        <v>729</v>
      </c>
      <c r="AZ66" s="3810"/>
      <c r="BA66" s="137"/>
      <c r="BB66" s="3809" t="s">
        <v>730</v>
      </c>
      <c r="BC66" s="3810"/>
      <c r="BD66" s="137"/>
      <c r="BE66" s="137"/>
      <c r="BF66" s="137"/>
      <c r="BG66" s="137"/>
      <c r="BH66" s="137"/>
      <c r="BI66" s="137"/>
      <c r="BJ66" s="137"/>
      <c r="BK66" s="137"/>
      <c r="BL66" s="137"/>
      <c r="BM66" s="137"/>
      <c r="BN66" s="137"/>
      <c r="BO66" s="137"/>
      <c r="BP66" s="137"/>
      <c r="BQ66" s="137"/>
      <c r="BR66" s="137"/>
      <c r="BS66" s="137"/>
      <c r="BT66" s="137"/>
      <c r="BU66" s="137"/>
      <c r="BV66" s="137"/>
      <c r="BW66" s="3829" t="s">
        <v>731</v>
      </c>
      <c r="BX66" s="3830"/>
      <c r="BY66" s="137"/>
      <c r="BZ66" s="3831" t="s">
        <v>732</v>
      </c>
      <c r="CA66" s="3832"/>
      <c r="CB66" s="137"/>
      <c r="CC66" s="3833" t="s">
        <v>733</v>
      </c>
      <c r="CD66" s="3834"/>
      <c r="CE66" s="137"/>
      <c r="CF66" s="3835" t="s">
        <v>734</v>
      </c>
      <c r="CG66" s="3836"/>
      <c r="CH66" s="137"/>
      <c r="CI66" s="3846" t="s">
        <v>735</v>
      </c>
      <c r="CJ66" s="3847"/>
      <c r="CK66" s="137"/>
      <c r="CL66" s="3817" t="s">
        <v>736</v>
      </c>
      <c r="CM66" s="3818"/>
      <c r="CN66" s="137"/>
      <c r="CO66" s="3819" t="s">
        <v>737</v>
      </c>
      <c r="CP66" s="3820"/>
      <c r="CQ66" s="137"/>
      <c r="CR66" s="3819" t="s">
        <v>738</v>
      </c>
      <c r="CS66" s="3820"/>
      <c r="CT66" s="137"/>
      <c r="CU66" s="137"/>
      <c r="CV66" s="137"/>
      <c r="CW66" s="137"/>
      <c r="CX66" s="137"/>
      <c r="CY66" s="137"/>
      <c r="CZ66" s="137"/>
      <c r="DA66" s="137"/>
      <c r="DB66" s="137"/>
      <c r="DC66" s="137"/>
      <c r="DD66" s="137"/>
      <c r="DE66" s="137"/>
      <c r="DF66" s="137"/>
      <c r="DG66" s="137"/>
      <c r="DH66" s="137"/>
      <c r="DI66" s="137"/>
      <c r="DJ66" s="137"/>
      <c r="DK66" s="137"/>
      <c r="DL66" s="137"/>
      <c r="DM66" s="137"/>
      <c r="DN66" s="137"/>
      <c r="DO66" s="137"/>
      <c r="DP66" s="137"/>
      <c r="DQ66" s="137"/>
      <c r="DR66" s="137"/>
      <c r="DS66" s="135">
        <v>1</v>
      </c>
    </row>
    <row r="67" spans="1:123" s="100" customFormat="1" ht="18.75" customHeight="1">
      <c r="A67" s="137"/>
      <c r="C67" s="137"/>
      <c r="D67" s="137"/>
      <c r="E67" s="137"/>
      <c r="F67" s="137"/>
      <c r="G67" s="137"/>
      <c r="H67" s="137"/>
      <c r="I67" s="137"/>
      <c r="J67" s="137"/>
      <c r="K67" s="137"/>
      <c r="L67" s="137"/>
      <c r="M67" s="137"/>
      <c r="N67" s="137"/>
      <c r="O67" s="137"/>
      <c r="P67" s="137"/>
      <c r="Q67" s="137"/>
      <c r="R67" s="449">
        <v>10</v>
      </c>
      <c r="S67" s="450" t="s">
        <v>108</v>
      </c>
      <c r="T67" s="141"/>
      <c r="U67" s="161"/>
      <c r="V67" s="137"/>
      <c r="W67" s="1148"/>
      <c r="X67" s="132"/>
      <c r="Y67" s="132"/>
      <c r="Z67" s="132"/>
      <c r="AA67" s="132"/>
      <c r="AB67" s="132"/>
      <c r="AC67" s="1314"/>
      <c r="AD67" s="641"/>
      <c r="AE67" s="2539" t="s">
        <v>4388</v>
      </c>
      <c r="AF67" s="132"/>
      <c r="AG67" s="132"/>
      <c r="AH67" s="132"/>
      <c r="AI67" s="132"/>
      <c r="AJ67" s="132"/>
      <c r="AK67" s="704"/>
      <c r="AL67" s="140"/>
      <c r="AM67" s="137"/>
      <c r="AN67" s="137"/>
      <c r="AO67" s="137"/>
      <c r="AP67" s="137"/>
      <c r="AQ67" s="137"/>
      <c r="AR67" s="137"/>
      <c r="AS67" s="3929"/>
      <c r="AT67" s="3930"/>
      <c r="AU67" s="137"/>
      <c r="AV67" s="3929"/>
      <c r="AW67" s="3930"/>
      <c r="AX67" s="137"/>
      <c r="AY67" s="3809"/>
      <c r="AZ67" s="3810"/>
      <c r="BA67" s="137"/>
      <c r="BB67" s="3809"/>
      <c r="BC67" s="3810"/>
      <c r="BD67" s="137"/>
      <c r="BE67" s="137"/>
      <c r="BF67" s="137"/>
      <c r="BG67" s="137"/>
      <c r="BH67" s="137"/>
      <c r="BI67" s="137"/>
      <c r="BJ67" s="137"/>
      <c r="BK67" s="137"/>
      <c r="BL67" s="137"/>
      <c r="BM67" s="137"/>
      <c r="BN67" s="137"/>
      <c r="BO67" s="137"/>
      <c r="BP67" s="137"/>
      <c r="BQ67" s="137"/>
      <c r="BR67" s="137"/>
      <c r="BS67" s="137"/>
      <c r="BT67" s="137"/>
      <c r="BU67" s="137"/>
      <c r="BV67" s="137"/>
      <c r="BW67" s="3829"/>
      <c r="BX67" s="3830"/>
      <c r="BY67" s="137"/>
      <c r="BZ67" s="3831"/>
      <c r="CA67" s="3832"/>
      <c r="CB67" s="137"/>
      <c r="CC67" s="3833"/>
      <c r="CD67" s="3834"/>
      <c r="CE67" s="137"/>
      <c r="CF67" s="3835"/>
      <c r="CG67" s="3836"/>
      <c r="CH67" s="137"/>
      <c r="CI67" s="3846"/>
      <c r="CJ67" s="3847"/>
      <c r="CK67" s="137"/>
      <c r="CL67" s="3817"/>
      <c r="CM67" s="3818"/>
      <c r="CN67" s="137"/>
      <c r="CO67" s="3819"/>
      <c r="CP67" s="3820"/>
      <c r="CQ67" s="137"/>
      <c r="CR67" s="3819"/>
      <c r="CS67" s="3820"/>
      <c r="CT67" s="137"/>
      <c r="CU67" s="137"/>
      <c r="CV67" s="137"/>
      <c r="CW67" s="137"/>
      <c r="CX67" s="137"/>
      <c r="CY67" s="137"/>
      <c r="CZ67" s="137"/>
      <c r="DA67" s="137"/>
      <c r="DB67" s="137"/>
      <c r="DC67" s="137"/>
      <c r="DD67" s="137"/>
      <c r="DE67" s="137"/>
      <c r="DF67" s="137"/>
      <c r="DG67" s="137"/>
      <c r="DH67" s="137"/>
      <c r="DI67" s="137"/>
      <c r="DJ67" s="137"/>
      <c r="DK67" s="137"/>
      <c r="DL67" s="137"/>
      <c r="DM67" s="137"/>
      <c r="DN67" s="137"/>
      <c r="DO67" s="137"/>
      <c r="DP67" s="137"/>
      <c r="DQ67" s="137"/>
      <c r="DR67" s="137"/>
      <c r="DS67" s="135">
        <v>1</v>
      </c>
    </row>
    <row r="68" spans="1:123" s="100" customFormat="1" ht="18.75" customHeight="1" thickBot="1">
      <c r="A68" s="137"/>
      <c r="B68" s="137"/>
      <c r="C68" s="137"/>
      <c r="D68" s="137"/>
      <c r="E68" s="137"/>
      <c r="F68" s="137"/>
      <c r="G68" s="137"/>
      <c r="H68" s="137"/>
      <c r="I68" s="137"/>
      <c r="J68" s="137"/>
      <c r="K68" s="137"/>
      <c r="L68" s="137"/>
      <c r="M68" s="137"/>
      <c r="N68" s="137"/>
      <c r="O68" s="137"/>
      <c r="P68" s="137"/>
      <c r="Q68" s="137"/>
      <c r="R68" s="448" t="s">
        <v>739</v>
      </c>
      <c r="S68" s="428"/>
      <c r="T68" s="141"/>
      <c r="U68" s="161"/>
      <c r="V68" s="137"/>
      <c r="W68" s="1148"/>
      <c r="X68" s="712"/>
      <c r="Y68" s="712"/>
      <c r="Z68" s="712"/>
      <c r="AA68" s="132"/>
      <c r="AB68" s="712"/>
      <c r="AC68" s="1314"/>
      <c r="AD68" s="641"/>
      <c r="AE68" s="2516"/>
      <c r="AF68" s="712"/>
      <c r="AG68" s="712"/>
      <c r="AH68" s="712"/>
      <c r="AI68" s="712"/>
      <c r="AJ68" s="712"/>
      <c r="AK68" s="1314"/>
      <c r="AL68" s="140"/>
      <c r="AM68" s="137"/>
      <c r="AN68" s="137"/>
      <c r="AO68" s="137"/>
      <c r="AP68" s="137"/>
      <c r="AQ68" s="137"/>
      <c r="AR68" s="137"/>
      <c r="AS68" s="137"/>
      <c r="AT68" s="137"/>
      <c r="AU68" s="137"/>
      <c r="AV68" s="137"/>
      <c r="AW68" s="137"/>
      <c r="AX68" s="137"/>
      <c r="AY68" s="137"/>
      <c r="AZ68" s="137"/>
      <c r="BA68" s="137"/>
      <c r="BB68" s="137"/>
      <c r="BC68" s="137"/>
      <c r="BD68" s="137"/>
      <c r="BE68" s="137"/>
      <c r="BF68" s="137"/>
      <c r="BG68" s="137"/>
      <c r="BH68" s="137"/>
      <c r="BI68" s="137"/>
      <c r="BJ68" s="137"/>
      <c r="BK68" s="137"/>
      <c r="BL68" s="137"/>
      <c r="BM68" s="137"/>
      <c r="BN68" s="137"/>
      <c r="BO68" s="137"/>
      <c r="BP68" s="137"/>
      <c r="BQ68" s="137"/>
      <c r="BR68" s="137"/>
      <c r="BS68" s="137"/>
      <c r="BT68" s="137"/>
      <c r="BU68" s="137"/>
      <c r="BV68" s="137"/>
      <c r="BW68" s="137"/>
      <c r="BX68" s="137"/>
      <c r="BY68" s="137"/>
      <c r="BZ68" s="137"/>
      <c r="CA68" s="137"/>
      <c r="CB68" s="137"/>
      <c r="CC68" s="137"/>
      <c r="CD68" s="137"/>
      <c r="CE68" s="137"/>
      <c r="CF68" s="137"/>
      <c r="CG68" s="137"/>
      <c r="CH68" s="137"/>
      <c r="CI68" s="137"/>
      <c r="CJ68" s="137"/>
      <c r="CK68" s="137"/>
      <c r="CL68" s="137"/>
      <c r="CM68" s="137"/>
      <c r="CN68" s="137"/>
      <c r="CO68" s="137"/>
      <c r="CP68" s="137"/>
      <c r="CQ68" s="137"/>
      <c r="CR68" s="137"/>
      <c r="CS68" s="137"/>
      <c r="CT68" s="137"/>
      <c r="CU68" s="137"/>
      <c r="CV68" s="137"/>
      <c r="CW68" s="137"/>
      <c r="CX68" s="137"/>
      <c r="CY68" s="137"/>
      <c r="CZ68" s="137"/>
      <c r="DA68" s="137"/>
      <c r="DB68" s="137"/>
      <c r="DC68" s="137"/>
      <c r="DD68" s="137"/>
      <c r="DE68" s="137"/>
      <c r="DF68" s="137"/>
      <c r="DG68" s="137"/>
      <c r="DH68" s="137"/>
      <c r="DI68" s="137"/>
      <c r="DJ68" s="137"/>
      <c r="DK68" s="137"/>
      <c r="DL68" s="137"/>
      <c r="DM68" s="137"/>
      <c r="DN68" s="137"/>
      <c r="DO68" s="137"/>
      <c r="DP68" s="137"/>
      <c r="DQ68" s="137"/>
      <c r="DR68" s="137"/>
      <c r="DS68" s="135">
        <v>1</v>
      </c>
    </row>
    <row r="69" spans="1:123" s="100" customFormat="1" ht="18.75" customHeight="1" thickTop="1" thickBot="1">
      <c r="A69" s="137"/>
      <c r="B69" s="137"/>
      <c r="C69" s="137"/>
      <c r="D69" s="137"/>
      <c r="E69" s="137"/>
      <c r="F69" s="137"/>
      <c r="G69" s="137"/>
      <c r="H69" s="137"/>
      <c r="I69" s="137"/>
      <c r="J69" s="137"/>
      <c r="K69" s="137"/>
      <c r="L69" s="137"/>
      <c r="M69" s="137"/>
      <c r="N69" s="137"/>
      <c r="O69" s="137"/>
      <c r="P69" s="137"/>
      <c r="Q69" s="137"/>
      <c r="R69" s="449">
        <v>5</v>
      </c>
      <c r="S69" s="137"/>
      <c r="T69" s="141"/>
      <c r="U69" s="161"/>
      <c r="V69" s="137"/>
      <c r="W69" s="1148"/>
      <c r="X69" s="4002" t="s">
        <v>851</v>
      </c>
      <c r="Y69" s="4002"/>
      <c r="Z69" s="4005" t="s">
        <v>79</v>
      </c>
      <c r="AA69" s="4005"/>
      <c r="AB69" s="712"/>
      <c r="AC69" s="1314"/>
      <c r="AD69" s="641"/>
      <c r="AE69" s="3542"/>
      <c r="AF69" s="3511" t="s">
        <v>4809</v>
      </c>
      <c r="AG69" s="712" t="s">
        <v>4820</v>
      </c>
      <c r="AH69" s="132"/>
      <c r="AI69" s="132"/>
      <c r="AJ69" s="132"/>
      <c r="AK69" s="704"/>
      <c r="AL69" s="140"/>
      <c r="AM69" s="137"/>
      <c r="AN69" s="137"/>
      <c r="AO69" s="137"/>
      <c r="AP69" s="137"/>
      <c r="AQ69" s="137"/>
      <c r="AR69" s="137"/>
      <c r="AS69" s="3807" t="s">
        <v>743</v>
      </c>
      <c r="AT69" s="3808"/>
      <c r="AU69" s="137"/>
      <c r="AV69" s="3807" t="s">
        <v>744</v>
      </c>
      <c r="AW69" s="3808"/>
      <c r="AX69" s="137"/>
      <c r="AY69" s="3809" t="s">
        <v>745</v>
      </c>
      <c r="AZ69" s="3810"/>
      <c r="BA69" s="137"/>
      <c r="BB69" s="3809" t="s">
        <v>746</v>
      </c>
      <c r="BC69" s="3810"/>
      <c r="BD69" s="137"/>
      <c r="BE69" s="137"/>
      <c r="BF69" s="137"/>
      <c r="BG69" s="137"/>
      <c r="BH69" s="137"/>
      <c r="BI69" s="137"/>
      <c r="BJ69" s="137"/>
      <c r="BK69" s="137"/>
      <c r="BL69" s="137"/>
      <c r="BM69" s="137"/>
      <c r="BN69" s="137"/>
      <c r="BO69" s="137"/>
      <c r="BP69" s="137"/>
      <c r="BQ69" s="137"/>
      <c r="BR69" s="137"/>
      <c r="BS69" s="137"/>
      <c r="BT69" s="137"/>
      <c r="BU69" s="137"/>
      <c r="BV69" s="137"/>
      <c r="BW69" s="3829" t="s">
        <v>747</v>
      </c>
      <c r="BX69" s="3830"/>
      <c r="BY69" s="137"/>
      <c r="BZ69" s="3831" t="s">
        <v>748</v>
      </c>
      <c r="CA69" s="3832"/>
      <c r="CB69" s="137"/>
      <c r="CC69" s="3833" t="s">
        <v>662</v>
      </c>
      <c r="CD69" s="3834"/>
      <c r="CE69" s="137"/>
      <c r="CF69" s="3835" t="s">
        <v>663</v>
      </c>
      <c r="CG69" s="3836"/>
      <c r="CH69" s="137"/>
      <c r="CI69" s="3846" t="s">
        <v>749</v>
      </c>
      <c r="CJ69" s="3847"/>
      <c r="CK69" s="137"/>
      <c r="CL69" s="3817" t="s">
        <v>750</v>
      </c>
      <c r="CM69" s="3818"/>
      <c r="CN69" s="137"/>
      <c r="CO69" s="3819" t="s">
        <v>751</v>
      </c>
      <c r="CP69" s="3820"/>
      <c r="CQ69" s="137"/>
      <c r="CR69" s="3819" t="s">
        <v>752</v>
      </c>
      <c r="CS69" s="3820"/>
      <c r="CT69" s="137"/>
      <c r="CU69" s="137"/>
      <c r="CV69" s="137"/>
      <c r="CW69" s="137"/>
      <c r="CX69" s="137"/>
      <c r="CY69" s="137"/>
      <c r="CZ69" s="137"/>
      <c r="DA69" s="137"/>
      <c r="DB69" s="137"/>
      <c r="DC69" s="137"/>
      <c r="DD69" s="137"/>
      <c r="DE69" s="137"/>
      <c r="DF69" s="137"/>
      <c r="DG69" s="137"/>
      <c r="DH69" s="137"/>
      <c r="DI69" s="137"/>
      <c r="DJ69" s="137"/>
      <c r="DK69" s="137"/>
      <c r="DL69" s="137"/>
      <c r="DM69" s="137"/>
      <c r="DN69" s="137"/>
      <c r="DO69" s="137"/>
      <c r="DP69" s="137"/>
      <c r="DQ69" s="137"/>
      <c r="DR69" s="137"/>
      <c r="DS69" s="135">
        <v>1</v>
      </c>
    </row>
    <row r="70" spans="1:123" s="100" customFormat="1" ht="18.75" customHeight="1" thickTop="1" thickBot="1">
      <c r="A70" s="137"/>
      <c r="B70" s="137"/>
      <c r="C70" s="137"/>
      <c r="D70" s="137"/>
      <c r="E70" s="137"/>
      <c r="F70" s="137"/>
      <c r="G70" s="137"/>
      <c r="H70" s="137"/>
      <c r="I70" s="137"/>
      <c r="J70" s="137"/>
      <c r="K70" s="137"/>
      <c r="L70" s="137"/>
      <c r="M70" s="137"/>
      <c r="N70" s="137"/>
      <c r="O70" s="137"/>
      <c r="P70" s="137"/>
      <c r="Q70" s="137"/>
      <c r="R70" s="451" t="s">
        <v>106</v>
      </c>
      <c r="S70" s="102" t="s">
        <v>742</v>
      </c>
      <c r="T70" s="101"/>
      <c r="U70" s="161"/>
      <c r="V70" s="137"/>
      <c r="W70" s="1148"/>
      <c r="X70" s="4003"/>
      <c r="Y70" s="4003"/>
      <c r="Z70" s="4006"/>
      <c r="AA70" s="4006"/>
      <c r="AB70" s="712"/>
      <c r="AC70" s="1314"/>
      <c r="AD70" s="641"/>
      <c r="AE70" s="1148"/>
      <c r="AF70" s="3532">
        <v>115</v>
      </c>
      <c r="AG70" s="712" t="s">
        <v>4821</v>
      </c>
      <c r="AH70" s="132"/>
      <c r="AI70" s="132"/>
      <c r="AJ70" s="132"/>
      <c r="AK70" s="704"/>
      <c r="AL70" s="143"/>
      <c r="AM70" s="137"/>
      <c r="AN70" s="137"/>
      <c r="AO70" s="137"/>
      <c r="AP70" s="137"/>
      <c r="AQ70" s="137"/>
      <c r="AR70" s="137"/>
      <c r="AS70" s="3807"/>
      <c r="AT70" s="3808"/>
      <c r="AU70" s="137"/>
      <c r="AV70" s="3807"/>
      <c r="AW70" s="3808"/>
      <c r="AX70" s="137"/>
      <c r="AY70" s="3809"/>
      <c r="AZ70" s="3810"/>
      <c r="BA70" s="137"/>
      <c r="BB70" s="3809"/>
      <c r="BC70" s="3810"/>
      <c r="BD70" s="137"/>
      <c r="BE70" s="137"/>
      <c r="BF70" s="137"/>
      <c r="BG70" s="137"/>
      <c r="BH70" s="137"/>
      <c r="BI70" s="137"/>
      <c r="BJ70" s="137"/>
      <c r="BK70" s="137"/>
      <c r="BL70" s="137"/>
      <c r="BM70" s="137"/>
      <c r="BN70" s="137"/>
      <c r="BO70" s="137"/>
      <c r="BP70" s="137"/>
      <c r="BQ70" s="137"/>
      <c r="BR70" s="137"/>
      <c r="BS70" s="137"/>
      <c r="BT70" s="137"/>
      <c r="BU70" s="137"/>
      <c r="BV70" s="137"/>
      <c r="BW70" s="3829"/>
      <c r="BX70" s="3830"/>
      <c r="BY70" s="137"/>
      <c r="BZ70" s="3831"/>
      <c r="CA70" s="3832"/>
      <c r="CB70" s="137"/>
      <c r="CC70" s="3833"/>
      <c r="CD70" s="3834"/>
      <c r="CE70" s="137"/>
      <c r="CF70" s="3835"/>
      <c r="CG70" s="3836"/>
      <c r="CH70" s="137"/>
      <c r="CI70" s="3846"/>
      <c r="CJ70" s="3847"/>
      <c r="CK70" s="137"/>
      <c r="CL70" s="3817"/>
      <c r="CM70" s="3818"/>
      <c r="CN70" s="137"/>
      <c r="CO70" s="3819"/>
      <c r="CP70" s="3820"/>
      <c r="CQ70" s="137"/>
      <c r="CR70" s="3819"/>
      <c r="CS70" s="3820"/>
      <c r="CT70" s="137"/>
      <c r="CU70" s="137"/>
      <c r="CV70" s="137"/>
      <c r="CW70" s="137"/>
      <c r="CX70" s="137"/>
      <c r="CY70" s="137"/>
      <c r="CZ70" s="137"/>
      <c r="DA70" s="137"/>
      <c r="DB70" s="137"/>
      <c r="DC70" s="137"/>
      <c r="DD70" s="137"/>
      <c r="DE70" s="137"/>
      <c r="DF70" s="137"/>
      <c r="DG70" s="137"/>
      <c r="DH70" s="137"/>
      <c r="DI70" s="137"/>
      <c r="DJ70" s="137"/>
      <c r="DK70" s="137"/>
      <c r="DL70" s="137"/>
      <c r="DM70" s="137"/>
      <c r="DN70" s="137"/>
      <c r="DO70" s="137"/>
      <c r="DP70" s="137"/>
      <c r="DQ70" s="137"/>
      <c r="DR70" s="137"/>
      <c r="DS70" s="135">
        <v>1</v>
      </c>
    </row>
    <row r="71" spans="1:123" s="100" customFormat="1" ht="18.75" customHeight="1" thickTop="1">
      <c r="A71" s="137"/>
      <c r="B71" s="137"/>
      <c r="C71" s="137"/>
      <c r="D71" s="137"/>
      <c r="E71" s="137"/>
      <c r="F71" s="137"/>
      <c r="G71" s="137"/>
      <c r="H71" s="137"/>
      <c r="I71" s="137"/>
      <c r="J71" s="137"/>
      <c r="K71" s="137"/>
      <c r="L71" s="137"/>
      <c r="M71" s="137"/>
      <c r="N71" s="137"/>
      <c r="O71" s="137"/>
      <c r="P71" s="137"/>
      <c r="Q71" s="137"/>
      <c r="R71" s="425" t="s">
        <v>772</v>
      </c>
      <c r="S71" s="428"/>
      <c r="T71" s="399"/>
      <c r="U71" s="400"/>
      <c r="V71" s="137"/>
      <c r="W71" s="1148"/>
      <c r="X71" s="4004"/>
      <c r="Y71" s="4004"/>
      <c r="Z71" s="4007"/>
      <c r="AA71" s="4007"/>
      <c r="AB71" s="712"/>
      <c r="AC71" s="1314"/>
      <c r="AD71" s="641"/>
      <c r="AE71" s="1148"/>
      <c r="AF71" s="3543" t="s">
        <v>4822</v>
      </c>
      <c r="AG71" s="132"/>
      <c r="AH71" s="132"/>
      <c r="AI71" s="132"/>
      <c r="AJ71" s="132"/>
      <c r="AK71" s="704"/>
      <c r="AL71" s="143"/>
      <c r="AM71" s="137"/>
      <c r="AN71" s="137"/>
      <c r="AO71" s="137"/>
      <c r="AP71" s="137"/>
      <c r="AQ71" s="137"/>
      <c r="AR71" s="137"/>
      <c r="AS71" s="137"/>
      <c r="AT71" s="137"/>
      <c r="AU71" s="137"/>
      <c r="AV71" s="137"/>
      <c r="AW71" s="137"/>
      <c r="AX71" s="137"/>
      <c r="AY71" s="137"/>
      <c r="AZ71" s="137"/>
      <c r="BA71" s="137"/>
      <c r="BB71" s="137"/>
      <c r="BC71" s="137"/>
      <c r="BD71" s="137"/>
      <c r="BE71" s="137"/>
      <c r="BF71" s="137"/>
      <c r="BG71" s="137"/>
      <c r="BH71" s="137"/>
      <c r="BI71" s="137"/>
      <c r="BJ71" s="137"/>
      <c r="BK71" s="137"/>
      <c r="BL71" s="137"/>
      <c r="BM71" s="137"/>
      <c r="BN71" s="137"/>
      <c r="BO71" s="137"/>
      <c r="BP71" s="137"/>
      <c r="BQ71" s="137"/>
      <c r="BR71" s="137"/>
      <c r="BS71" s="137"/>
      <c r="BT71" s="137"/>
      <c r="BU71" s="137"/>
      <c r="BV71" s="137"/>
      <c r="BW71" s="137"/>
      <c r="BX71" s="137"/>
      <c r="BY71" s="137"/>
      <c r="BZ71" s="137"/>
      <c r="CA71" s="137"/>
      <c r="CB71" s="137"/>
      <c r="CC71" s="137"/>
      <c r="CD71" s="137"/>
      <c r="CE71" s="137"/>
      <c r="CF71" s="137"/>
      <c r="CG71" s="137"/>
      <c r="CH71" s="137"/>
      <c r="CI71" s="137"/>
      <c r="CJ71" s="137"/>
      <c r="CK71" s="137"/>
      <c r="CL71" s="137"/>
      <c r="CM71" s="137"/>
      <c r="CN71" s="137"/>
      <c r="CO71" s="137"/>
      <c r="CP71" s="137"/>
      <c r="CQ71" s="137"/>
      <c r="CR71" s="137"/>
      <c r="CS71" s="137"/>
      <c r="CT71" s="137"/>
      <c r="CU71" s="137"/>
      <c r="CV71" s="137"/>
      <c r="CW71" s="137"/>
      <c r="CX71" s="137"/>
      <c r="CY71" s="137"/>
      <c r="CZ71" s="137"/>
      <c r="DA71" s="137"/>
      <c r="DB71" s="137"/>
      <c r="DC71" s="137"/>
      <c r="DD71" s="137"/>
      <c r="DE71" s="137"/>
      <c r="DF71" s="137"/>
      <c r="DG71" s="137"/>
      <c r="DH71" s="137"/>
      <c r="DI71" s="137"/>
      <c r="DJ71" s="137"/>
      <c r="DK71" s="137"/>
      <c r="DL71" s="137"/>
      <c r="DM71" s="137"/>
      <c r="DN71" s="137"/>
      <c r="DO71" s="137"/>
      <c r="DP71" s="137"/>
      <c r="DQ71" s="137"/>
      <c r="DR71" s="137"/>
      <c r="DS71" s="135">
        <v>1</v>
      </c>
    </row>
    <row r="72" spans="1:123" s="100" customFormat="1" ht="18.75" customHeight="1">
      <c r="A72" s="137"/>
      <c r="B72" s="137"/>
      <c r="C72" s="137"/>
      <c r="D72" s="137"/>
      <c r="E72" s="137"/>
      <c r="F72" s="137"/>
      <c r="G72" s="137"/>
      <c r="H72" s="137"/>
      <c r="I72" s="137"/>
      <c r="J72" s="137"/>
      <c r="K72" s="137"/>
      <c r="L72" s="137"/>
      <c r="M72" s="137"/>
      <c r="N72" s="137"/>
      <c r="O72" s="137"/>
      <c r="P72" s="137"/>
      <c r="Q72" s="137"/>
      <c r="R72" s="461" t="s">
        <v>780</v>
      </c>
      <c r="S72" s="428"/>
      <c r="T72" s="399"/>
      <c r="U72" s="400"/>
      <c r="V72" s="137"/>
      <c r="W72" s="1148"/>
      <c r="X72" s="2571" t="s">
        <v>66</v>
      </c>
      <c r="Y72" s="2571" t="s">
        <v>65</v>
      </c>
      <c r="Z72" s="2572" t="s">
        <v>858</v>
      </c>
      <c r="AA72" s="2573" t="s">
        <v>859</v>
      </c>
      <c r="AB72" s="712"/>
      <c r="AC72" s="1314"/>
      <c r="AD72" s="641"/>
      <c r="AE72" s="1148"/>
      <c r="AF72" s="3544" t="s">
        <v>4387</v>
      </c>
      <c r="AG72" s="132"/>
      <c r="AH72" s="132"/>
      <c r="AI72" s="132"/>
      <c r="AJ72" s="132"/>
      <c r="AK72" s="704"/>
      <c r="AL72" s="143"/>
      <c r="AM72" s="137"/>
      <c r="AN72" s="137"/>
      <c r="AO72" s="137"/>
      <c r="AP72" s="137"/>
      <c r="AQ72" s="137"/>
      <c r="AR72" s="137"/>
      <c r="AS72" s="3807" t="s">
        <v>701</v>
      </c>
      <c r="AT72" s="3808"/>
      <c r="AU72" s="137"/>
      <c r="AV72" s="3807" t="s">
        <v>702</v>
      </c>
      <c r="AW72" s="3808"/>
      <c r="AX72" s="137"/>
      <c r="AY72" s="3809" t="s">
        <v>756</v>
      </c>
      <c r="AZ72" s="3810"/>
      <c r="BA72" s="137"/>
      <c r="BB72" s="3809" t="s">
        <v>757</v>
      </c>
      <c r="BC72" s="3810"/>
      <c r="BD72" s="137"/>
      <c r="BE72" s="137"/>
      <c r="BF72" s="137"/>
      <c r="BG72" s="137"/>
      <c r="BH72" s="137"/>
      <c r="BI72" s="137"/>
      <c r="BJ72" s="137"/>
      <c r="BK72" s="137"/>
      <c r="BL72" s="137"/>
      <c r="BM72" s="137"/>
      <c r="BN72" s="137"/>
      <c r="BO72" s="137"/>
      <c r="BP72" s="137"/>
      <c r="BQ72" s="137"/>
      <c r="BR72" s="137"/>
      <c r="BS72" s="137"/>
      <c r="BT72" s="137"/>
      <c r="BU72" s="137"/>
      <c r="BV72" s="137"/>
      <c r="BW72" s="3829" t="s">
        <v>758</v>
      </c>
      <c r="BX72" s="3830"/>
      <c r="BY72" s="137"/>
      <c r="BZ72" s="3831" t="s">
        <v>759</v>
      </c>
      <c r="CA72" s="3832"/>
      <c r="CB72" s="137"/>
      <c r="CC72" s="3833" t="s">
        <v>760</v>
      </c>
      <c r="CD72" s="3834"/>
      <c r="CE72" s="137"/>
      <c r="CF72" s="3835" t="s">
        <v>761</v>
      </c>
      <c r="CG72" s="3836"/>
      <c r="CH72" s="137"/>
      <c r="CI72" s="3846" t="s">
        <v>762</v>
      </c>
      <c r="CJ72" s="3847"/>
      <c r="CK72" s="137"/>
      <c r="CL72" s="3817" t="s">
        <v>763</v>
      </c>
      <c r="CM72" s="3818"/>
      <c r="CN72" s="137"/>
      <c r="CO72" s="137"/>
      <c r="CP72" s="137"/>
      <c r="CQ72" s="137"/>
      <c r="CR72" s="137"/>
      <c r="CS72" s="137"/>
      <c r="CT72" s="137"/>
      <c r="CU72" s="137"/>
      <c r="CV72" s="137"/>
      <c r="CW72" s="137"/>
      <c r="CX72" s="137"/>
      <c r="CY72" s="137"/>
      <c r="CZ72" s="137"/>
      <c r="DA72" s="137"/>
      <c r="DB72" s="137"/>
      <c r="DC72" s="137"/>
      <c r="DD72" s="137"/>
      <c r="DE72" s="137"/>
      <c r="DF72" s="137"/>
      <c r="DG72" s="137"/>
      <c r="DH72" s="137"/>
      <c r="DI72" s="137"/>
      <c r="DJ72" s="137"/>
      <c r="DK72" s="137"/>
      <c r="DL72" s="137"/>
      <c r="DM72" s="137"/>
      <c r="DN72" s="137"/>
      <c r="DO72" s="137"/>
      <c r="DP72" s="137"/>
      <c r="DQ72" s="137"/>
      <c r="DR72" s="137"/>
      <c r="DS72" s="135">
        <v>1</v>
      </c>
    </row>
    <row r="73" spans="1:123" s="100" customFormat="1" ht="18.75" customHeight="1">
      <c r="A73" s="137"/>
      <c r="B73" s="137"/>
      <c r="C73" s="137"/>
      <c r="D73" s="137"/>
      <c r="E73" s="137"/>
      <c r="F73" s="137"/>
      <c r="G73" s="137"/>
      <c r="H73" s="137"/>
      <c r="I73" s="137"/>
      <c r="J73" s="137"/>
      <c r="K73" s="137"/>
      <c r="L73" s="137"/>
      <c r="M73" s="137"/>
      <c r="N73" s="137"/>
      <c r="O73" s="137"/>
      <c r="P73" s="137"/>
      <c r="Q73" s="137"/>
      <c r="R73" s="425" t="s">
        <v>781</v>
      </c>
      <c r="S73" s="428"/>
      <c r="T73" s="399"/>
      <c r="U73" s="400"/>
      <c r="V73" s="137"/>
      <c r="W73" s="1148"/>
      <c r="X73" s="498">
        <v>0.25</v>
      </c>
      <c r="Y73" s="498">
        <v>0.5</v>
      </c>
      <c r="Z73" s="1988" t="s">
        <v>4403</v>
      </c>
      <c r="AA73" s="2574"/>
      <c r="AB73" s="712"/>
      <c r="AC73" s="1314"/>
      <c r="AD73" s="641"/>
      <c r="AE73" s="2516"/>
      <c r="AF73" s="712"/>
      <c r="AG73" s="712"/>
      <c r="AH73" s="712"/>
      <c r="AI73" s="712"/>
      <c r="AJ73" s="712"/>
      <c r="AK73" s="1314"/>
      <c r="AL73" s="143"/>
      <c r="AM73" s="137"/>
      <c r="AN73" s="137"/>
      <c r="AO73" s="137"/>
      <c r="AP73" s="137"/>
      <c r="AQ73" s="137"/>
      <c r="AR73" s="137"/>
      <c r="AS73" s="3807"/>
      <c r="AT73" s="3808"/>
      <c r="AU73" s="137"/>
      <c r="AV73" s="3807"/>
      <c r="AW73" s="3808"/>
      <c r="AX73" s="137"/>
      <c r="AY73" s="3809"/>
      <c r="AZ73" s="3810"/>
      <c r="BA73" s="137"/>
      <c r="BB73" s="3809"/>
      <c r="BC73" s="3810"/>
      <c r="BD73" s="137"/>
      <c r="BE73" s="137"/>
      <c r="BF73" s="137"/>
      <c r="BG73" s="137"/>
      <c r="BH73" s="137"/>
      <c r="BI73" s="137"/>
      <c r="BJ73" s="137"/>
      <c r="BK73" s="137"/>
      <c r="BL73" s="137"/>
      <c r="BM73" s="137"/>
      <c r="BN73" s="137"/>
      <c r="BO73" s="137"/>
      <c r="BP73" s="137"/>
      <c r="BQ73" s="137"/>
      <c r="BR73" s="137"/>
      <c r="BS73" s="137"/>
      <c r="BT73" s="137"/>
      <c r="BU73" s="137"/>
      <c r="BV73" s="137"/>
      <c r="BW73" s="3829"/>
      <c r="BX73" s="3830"/>
      <c r="BY73" s="137"/>
      <c r="BZ73" s="3831"/>
      <c r="CA73" s="3832"/>
      <c r="CB73" s="137"/>
      <c r="CC73" s="3833"/>
      <c r="CD73" s="3834"/>
      <c r="CE73" s="137"/>
      <c r="CF73" s="3835"/>
      <c r="CG73" s="3836"/>
      <c r="CH73" s="137"/>
      <c r="CI73" s="3846"/>
      <c r="CJ73" s="3847"/>
      <c r="CK73" s="137"/>
      <c r="CL73" s="3817"/>
      <c r="CM73" s="3818"/>
      <c r="CN73" s="137"/>
      <c r="CO73" s="137"/>
      <c r="CP73" s="137"/>
      <c r="CQ73" s="137"/>
      <c r="CR73" s="137"/>
      <c r="CS73" s="137"/>
      <c r="CT73" s="137"/>
      <c r="CU73" s="137"/>
      <c r="CV73" s="137"/>
      <c r="CW73" s="137"/>
      <c r="CX73" s="137"/>
      <c r="CY73" s="137"/>
      <c r="CZ73" s="137"/>
      <c r="DA73" s="137"/>
      <c r="DB73" s="137"/>
      <c r="DC73" s="137"/>
      <c r="DD73" s="137"/>
      <c r="DE73" s="137"/>
      <c r="DF73" s="137"/>
      <c r="DG73" s="137"/>
      <c r="DH73" s="137"/>
      <c r="DI73" s="137"/>
      <c r="DJ73" s="137"/>
      <c r="DK73" s="137"/>
      <c r="DL73" s="137"/>
      <c r="DM73" s="137"/>
      <c r="DN73" s="137"/>
      <c r="DO73" s="137"/>
      <c r="DP73" s="137"/>
      <c r="DQ73" s="137"/>
      <c r="DR73" s="137"/>
      <c r="DS73" s="135">
        <v>1</v>
      </c>
    </row>
    <row r="74" spans="1:123" s="100" customFormat="1" ht="18.75" customHeight="1">
      <c r="A74" s="137"/>
      <c r="B74" s="137"/>
      <c r="C74" s="137"/>
      <c r="D74" s="137"/>
      <c r="E74" s="137"/>
      <c r="F74" s="137"/>
      <c r="G74" s="137"/>
      <c r="H74" s="137"/>
      <c r="I74" s="137"/>
      <c r="J74" s="137"/>
      <c r="K74" s="137"/>
      <c r="L74" s="137"/>
      <c r="M74" s="137"/>
      <c r="N74" s="137"/>
      <c r="O74" s="137"/>
      <c r="P74" s="137"/>
      <c r="Q74" s="137"/>
      <c r="R74" s="459"/>
      <c r="S74" s="460"/>
      <c r="T74" s="141"/>
      <c r="U74" s="161"/>
      <c r="V74" s="137"/>
      <c r="W74" s="1148"/>
      <c r="X74" s="18"/>
      <c r="Y74" s="18"/>
      <c r="Z74" s="18"/>
      <c r="AA74" s="18"/>
      <c r="AB74" s="712"/>
      <c r="AC74" s="1314"/>
      <c r="AD74" s="641"/>
      <c r="AE74" s="2558" t="s">
        <v>4370</v>
      </c>
      <c r="AF74" s="132" t="s">
        <v>4825</v>
      </c>
      <c r="AG74" s="712"/>
      <c r="AH74" s="712"/>
      <c r="AI74" s="712"/>
      <c r="AJ74" s="712"/>
      <c r="AK74" s="1314"/>
      <c r="AL74" s="143"/>
      <c r="AM74" s="137"/>
      <c r="AN74" s="137"/>
      <c r="AO74" s="137"/>
      <c r="AP74" s="137"/>
      <c r="AQ74" s="137"/>
      <c r="AR74" s="137"/>
      <c r="AS74" s="137"/>
      <c r="AT74" s="137"/>
      <c r="AU74" s="137"/>
      <c r="AV74" s="137"/>
      <c r="AW74" s="137"/>
      <c r="AX74" s="137"/>
      <c r="AY74" s="137"/>
      <c r="AZ74" s="137"/>
      <c r="BA74" s="137"/>
      <c r="BB74" s="137"/>
      <c r="BC74" s="137"/>
      <c r="BD74" s="137"/>
      <c r="BE74" s="137"/>
      <c r="BF74" s="137"/>
      <c r="BG74" s="137"/>
      <c r="BH74" s="137"/>
      <c r="BI74" s="137"/>
      <c r="BJ74" s="137"/>
      <c r="BK74" s="137"/>
      <c r="BL74" s="137"/>
      <c r="BM74" s="137"/>
      <c r="BN74" s="137"/>
      <c r="BO74" s="137"/>
      <c r="BP74" s="137"/>
      <c r="BQ74" s="137"/>
      <c r="BR74" s="137"/>
      <c r="BS74" s="137"/>
      <c r="BT74" s="137"/>
      <c r="BU74" s="137"/>
      <c r="BV74" s="137"/>
      <c r="BW74" s="137"/>
      <c r="BX74" s="137"/>
      <c r="BY74" s="137"/>
      <c r="BZ74" s="137"/>
      <c r="CA74" s="137"/>
      <c r="CB74" s="137"/>
      <c r="CC74" s="137"/>
      <c r="CD74" s="137"/>
      <c r="CE74" s="137"/>
      <c r="CF74" s="137"/>
      <c r="CG74" s="137"/>
      <c r="CH74" s="137"/>
      <c r="CI74" s="137"/>
      <c r="CJ74" s="137"/>
      <c r="CK74" s="137"/>
      <c r="CL74" s="137"/>
      <c r="CM74" s="137"/>
      <c r="CN74" s="137"/>
      <c r="CO74" s="137"/>
      <c r="CP74" s="137"/>
      <c r="CQ74" s="137"/>
      <c r="CR74" s="137"/>
      <c r="CS74" s="137"/>
      <c r="CT74" s="137"/>
      <c r="CU74" s="137"/>
      <c r="CV74" s="137"/>
      <c r="CW74" s="137"/>
      <c r="CX74" s="137"/>
      <c r="CY74" s="137"/>
      <c r="CZ74" s="137"/>
      <c r="DA74" s="137"/>
      <c r="DB74" s="137"/>
      <c r="DC74" s="137"/>
      <c r="DD74" s="137"/>
      <c r="DE74" s="137"/>
      <c r="DF74" s="137"/>
      <c r="DG74" s="137"/>
      <c r="DH74" s="137"/>
      <c r="DI74" s="137"/>
      <c r="DJ74" s="137"/>
      <c r="DK74" s="137"/>
      <c r="DL74" s="137"/>
      <c r="DM74" s="137"/>
      <c r="DN74" s="137"/>
      <c r="DO74" s="137"/>
      <c r="DP74" s="137"/>
      <c r="DQ74" s="137"/>
      <c r="DR74" s="137"/>
      <c r="DS74" s="135">
        <v>1</v>
      </c>
    </row>
    <row r="75" spans="1:123" s="100" customFormat="1" ht="18.75" customHeight="1">
      <c r="A75" s="137"/>
      <c r="B75" s="137"/>
      <c r="C75" s="137"/>
      <c r="D75" s="137"/>
      <c r="E75" s="137"/>
      <c r="F75" s="137"/>
      <c r="G75" s="137"/>
      <c r="H75" s="137"/>
      <c r="I75" s="137"/>
      <c r="J75" s="137"/>
      <c r="K75" s="137"/>
      <c r="L75" s="137"/>
      <c r="M75" s="137"/>
      <c r="N75" s="137"/>
      <c r="O75" s="137"/>
      <c r="P75" s="137"/>
      <c r="Q75" s="137"/>
      <c r="R75" s="452" t="s">
        <v>753</v>
      </c>
      <c r="S75" s="453"/>
      <c r="T75" s="141"/>
      <c r="U75" s="161"/>
      <c r="V75" s="137"/>
      <c r="W75" s="1148"/>
      <c r="X75" s="2575" t="s">
        <v>64</v>
      </c>
      <c r="Y75" s="2576" t="s">
        <v>63</v>
      </c>
      <c r="Z75" s="2572" t="s">
        <v>867</v>
      </c>
      <c r="AA75" s="2577" t="s">
        <v>868</v>
      </c>
      <c r="AB75" s="712"/>
      <c r="AC75" s="1314"/>
      <c r="AD75" s="641"/>
      <c r="AE75" s="2563" t="s">
        <v>4827</v>
      </c>
      <c r="AF75" s="132"/>
      <c r="AG75" s="132"/>
      <c r="AH75" s="132"/>
      <c r="AI75" s="132"/>
      <c r="AJ75" s="132"/>
      <c r="AK75" s="704"/>
      <c r="AL75" s="143"/>
      <c r="AM75" s="137"/>
      <c r="AN75" s="137"/>
      <c r="AO75" s="137"/>
      <c r="AP75" s="137"/>
      <c r="AQ75" s="137"/>
      <c r="AR75" s="137"/>
      <c r="AS75" s="3807" t="s">
        <v>480</v>
      </c>
      <c r="AT75" s="3808"/>
      <c r="AU75" s="137"/>
      <c r="AV75" s="3807" t="s">
        <v>481</v>
      </c>
      <c r="AW75" s="3808"/>
      <c r="AX75" s="137"/>
      <c r="AY75" s="3809" t="s">
        <v>765</v>
      </c>
      <c r="AZ75" s="3810"/>
      <c r="BA75" s="137"/>
      <c r="BB75" s="3809" t="s">
        <v>766</v>
      </c>
      <c r="BC75" s="3810"/>
      <c r="BD75" s="137"/>
      <c r="BE75" s="137"/>
      <c r="BF75" s="137"/>
      <c r="BG75" s="137"/>
      <c r="BH75" s="137"/>
      <c r="BI75" s="137"/>
      <c r="BJ75" s="137"/>
      <c r="BK75" s="137"/>
      <c r="BL75" s="137"/>
      <c r="BM75" s="137"/>
      <c r="BN75" s="137"/>
      <c r="BO75" s="137"/>
      <c r="BP75" s="137"/>
      <c r="BQ75" s="137"/>
      <c r="BR75" s="137"/>
      <c r="BS75" s="137"/>
      <c r="BT75" s="137"/>
      <c r="BU75" s="137"/>
      <c r="BV75" s="137"/>
      <c r="BW75" s="3829" t="s">
        <v>767</v>
      </c>
      <c r="BX75" s="3830"/>
      <c r="BY75" s="137"/>
      <c r="BZ75" s="3831" t="s">
        <v>768</v>
      </c>
      <c r="CA75" s="3832"/>
      <c r="CB75" s="137"/>
      <c r="CC75" s="3833" t="s">
        <v>683</v>
      </c>
      <c r="CD75" s="3834"/>
      <c r="CE75" s="137"/>
      <c r="CF75" s="3835" t="s">
        <v>684</v>
      </c>
      <c r="CG75" s="3836"/>
      <c r="CH75" s="137"/>
      <c r="CI75" s="3846" t="s">
        <v>769</v>
      </c>
      <c r="CJ75" s="3847"/>
      <c r="CK75" s="137"/>
      <c r="CL75" s="3817" t="s">
        <v>770</v>
      </c>
      <c r="CM75" s="3818"/>
      <c r="CN75" s="137"/>
      <c r="CO75" s="137"/>
      <c r="CP75" s="137"/>
      <c r="CQ75" s="137"/>
      <c r="CR75" s="137"/>
      <c r="CS75" s="137"/>
      <c r="CT75" s="137"/>
      <c r="CU75" s="137"/>
      <c r="CV75" s="137"/>
      <c r="CW75" s="137"/>
      <c r="CX75" s="137"/>
      <c r="CY75" s="137"/>
      <c r="CZ75" s="137"/>
      <c r="DA75" s="137"/>
      <c r="DB75" s="137"/>
      <c r="DC75" s="137"/>
      <c r="DD75" s="137"/>
      <c r="DE75" s="137"/>
      <c r="DF75" s="137"/>
      <c r="DG75" s="137"/>
      <c r="DH75" s="137"/>
      <c r="DI75" s="137"/>
      <c r="DJ75" s="137"/>
      <c r="DK75" s="137"/>
      <c r="DL75" s="137"/>
      <c r="DM75" s="137"/>
      <c r="DN75" s="137"/>
      <c r="DO75" s="137"/>
      <c r="DP75" s="137"/>
      <c r="DQ75" s="137"/>
      <c r="DR75" s="137"/>
      <c r="DS75" s="135">
        <v>1</v>
      </c>
    </row>
    <row r="76" spans="1:123" s="100" customFormat="1" ht="18.75" customHeight="1">
      <c r="A76" s="137"/>
      <c r="B76" s="137"/>
      <c r="C76" s="137"/>
      <c r="D76" s="137"/>
      <c r="E76" s="137"/>
      <c r="F76" s="137"/>
      <c r="G76" s="137"/>
      <c r="H76" s="137"/>
      <c r="I76" s="137"/>
      <c r="J76" s="137"/>
      <c r="K76" s="137"/>
      <c r="L76" s="137"/>
      <c r="M76" s="137"/>
      <c r="N76" s="137"/>
      <c r="O76" s="137"/>
      <c r="P76" s="137"/>
      <c r="Q76" s="137"/>
      <c r="R76" s="454" t="s">
        <v>754</v>
      </c>
      <c r="S76" s="453"/>
      <c r="T76" s="141"/>
      <c r="U76" s="161"/>
      <c r="V76" s="137"/>
      <c r="W76" s="1148"/>
      <c r="X76" s="498">
        <v>0.25</v>
      </c>
      <c r="Y76" s="498">
        <v>0.5</v>
      </c>
      <c r="Z76" s="1988" t="s">
        <v>4404</v>
      </c>
      <c r="AA76" s="2574"/>
      <c r="AB76" s="712"/>
      <c r="AC76" s="1314"/>
      <c r="AD76" s="641"/>
      <c r="AE76" s="2565" t="s">
        <v>4392</v>
      </c>
      <c r="AF76" s="132"/>
      <c r="AG76" s="132"/>
      <c r="AH76" s="132"/>
      <c r="AI76" s="132"/>
      <c r="AJ76" s="132"/>
      <c r="AK76" s="704"/>
      <c r="AL76" s="143"/>
      <c r="AM76" s="137"/>
      <c r="AN76" s="137"/>
      <c r="AO76" s="137"/>
      <c r="AP76" s="137"/>
      <c r="AQ76" s="137"/>
      <c r="AR76" s="137"/>
      <c r="AS76" s="3807"/>
      <c r="AT76" s="3808"/>
      <c r="AU76" s="137"/>
      <c r="AV76" s="3807"/>
      <c r="AW76" s="3808"/>
      <c r="AX76" s="137"/>
      <c r="AY76" s="3809"/>
      <c r="AZ76" s="3810"/>
      <c r="BA76" s="137"/>
      <c r="BB76" s="3809"/>
      <c r="BC76" s="3810"/>
      <c r="BD76" s="137"/>
      <c r="BE76" s="137"/>
      <c r="BF76" s="137"/>
      <c r="BG76" s="137"/>
      <c r="BH76" s="137"/>
      <c r="BI76" s="137"/>
      <c r="BJ76" s="137"/>
      <c r="BK76" s="137"/>
      <c r="BL76" s="137"/>
      <c r="BM76" s="137"/>
      <c r="BN76" s="137"/>
      <c r="BO76" s="137"/>
      <c r="BP76" s="137"/>
      <c r="BQ76" s="137"/>
      <c r="BR76" s="137"/>
      <c r="BS76" s="137"/>
      <c r="BT76" s="137"/>
      <c r="BU76" s="137"/>
      <c r="BV76" s="137"/>
      <c r="BW76" s="3829"/>
      <c r="BX76" s="3830"/>
      <c r="BY76" s="137"/>
      <c r="BZ76" s="3831"/>
      <c r="CA76" s="3832"/>
      <c r="CB76" s="137"/>
      <c r="CC76" s="3833"/>
      <c r="CD76" s="3834"/>
      <c r="CE76" s="137"/>
      <c r="CF76" s="3835"/>
      <c r="CG76" s="3836"/>
      <c r="CH76" s="137"/>
      <c r="CI76" s="3846"/>
      <c r="CJ76" s="3847"/>
      <c r="CK76" s="137"/>
      <c r="CL76" s="3817"/>
      <c r="CM76" s="3818"/>
      <c r="CN76" s="137"/>
      <c r="CO76" s="137"/>
      <c r="CP76" s="137"/>
      <c r="CQ76" s="137"/>
      <c r="CR76" s="137"/>
      <c r="CS76" s="137"/>
      <c r="CT76" s="137"/>
      <c r="CU76" s="137"/>
      <c r="CV76" s="137"/>
      <c r="CW76" s="137"/>
      <c r="CX76" s="137"/>
      <c r="CY76" s="137"/>
      <c r="CZ76" s="137"/>
      <c r="DA76" s="137"/>
      <c r="DB76" s="137"/>
      <c r="DC76" s="137"/>
      <c r="DD76" s="137"/>
      <c r="DE76" s="137"/>
      <c r="DF76" s="137"/>
      <c r="DG76" s="137"/>
      <c r="DH76" s="137"/>
      <c r="DI76" s="137"/>
      <c r="DJ76" s="137"/>
      <c r="DK76" s="137"/>
      <c r="DL76" s="137"/>
      <c r="DM76" s="137"/>
      <c r="DN76" s="137"/>
      <c r="DO76" s="137"/>
      <c r="DP76" s="137"/>
      <c r="DQ76" s="137"/>
      <c r="DR76" s="137"/>
      <c r="DS76" s="135">
        <v>1</v>
      </c>
    </row>
    <row r="77" spans="1:123" s="100" customFormat="1" ht="18.75" customHeight="1">
      <c r="A77" s="137"/>
      <c r="B77" s="137"/>
      <c r="C77" s="137"/>
      <c r="D77" s="137"/>
      <c r="E77" s="137"/>
      <c r="F77" s="137"/>
      <c r="G77" s="137"/>
      <c r="H77" s="137"/>
      <c r="I77" s="137"/>
      <c r="J77" s="137"/>
      <c r="K77" s="137"/>
      <c r="L77" s="137"/>
      <c r="M77" s="137"/>
      <c r="N77" s="137"/>
      <c r="O77" s="137"/>
      <c r="P77" s="137"/>
      <c r="Q77" s="137"/>
      <c r="R77" s="456" t="s">
        <v>755</v>
      </c>
      <c r="S77" s="453"/>
      <c r="T77" s="141"/>
      <c r="U77" s="161"/>
      <c r="V77" s="137"/>
      <c r="W77" s="1148"/>
      <c r="X77" s="18" t="s">
        <v>874</v>
      </c>
      <c r="Y77" s="18" t="s">
        <v>875</v>
      </c>
      <c r="Z77" s="18"/>
      <c r="AA77" s="18"/>
      <c r="AB77" s="712"/>
      <c r="AC77" s="1314"/>
      <c r="AD77" s="641"/>
      <c r="AE77" s="2566" t="s">
        <v>4828</v>
      </c>
      <c r="AF77" s="132"/>
      <c r="AG77" s="132"/>
      <c r="AH77" s="132"/>
      <c r="AI77" s="132"/>
      <c r="AJ77" s="132"/>
      <c r="AK77" s="704"/>
      <c r="AL77" s="143"/>
      <c r="AM77" s="137"/>
      <c r="AN77" s="137"/>
      <c r="AO77" s="137"/>
      <c r="AP77" s="137"/>
      <c r="AQ77" s="137"/>
      <c r="AR77" s="137"/>
      <c r="AS77" s="137"/>
      <c r="AT77" s="137"/>
      <c r="AU77" s="137"/>
      <c r="AV77" s="137"/>
      <c r="AW77" s="137"/>
      <c r="AX77" s="137"/>
      <c r="AY77" s="137"/>
      <c r="AZ77" s="137"/>
      <c r="BA77" s="137"/>
      <c r="BB77" s="137"/>
      <c r="BC77" s="137"/>
      <c r="BD77" s="137"/>
      <c r="BE77" s="137"/>
      <c r="BF77" s="137"/>
      <c r="BG77" s="137"/>
      <c r="BH77" s="137"/>
      <c r="BI77" s="137"/>
      <c r="BJ77" s="137"/>
      <c r="BK77" s="137"/>
      <c r="BL77" s="137"/>
      <c r="BM77" s="137"/>
      <c r="BN77" s="137"/>
      <c r="BO77" s="137"/>
      <c r="BP77" s="137"/>
      <c r="BQ77" s="137"/>
      <c r="BR77" s="137"/>
      <c r="BS77" s="137"/>
      <c r="BT77" s="137"/>
      <c r="BU77" s="137"/>
      <c r="BV77" s="137"/>
      <c r="BW77" s="137"/>
      <c r="BX77" s="137"/>
      <c r="BY77" s="137"/>
      <c r="BZ77" s="137"/>
      <c r="CA77" s="137"/>
      <c r="CB77" s="137"/>
      <c r="CC77" s="137"/>
      <c r="CD77" s="137"/>
      <c r="CE77" s="137"/>
      <c r="CF77" s="137"/>
      <c r="CG77" s="137"/>
      <c r="CH77" s="137"/>
      <c r="CI77" s="137"/>
      <c r="CJ77" s="137"/>
      <c r="CK77" s="137"/>
      <c r="CL77" s="137"/>
      <c r="CM77" s="137"/>
      <c r="CN77" s="137"/>
      <c r="CO77" s="137"/>
      <c r="CP77" s="137"/>
      <c r="CQ77" s="137"/>
      <c r="CR77" s="137"/>
      <c r="CS77" s="137"/>
      <c r="CT77" s="137"/>
      <c r="CU77" s="137"/>
      <c r="CV77" s="137"/>
      <c r="CW77" s="137"/>
      <c r="CX77" s="137"/>
      <c r="CY77" s="137"/>
      <c r="CZ77" s="137"/>
      <c r="DA77" s="137"/>
      <c r="DB77" s="137"/>
      <c r="DC77" s="137"/>
      <c r="DD77" s="137"/>
      <c r="DE77" s="137"/>
      <c r="DF77" s="137"/>
      <c r="DG77" s="137"/>
      <c r="DH77" s="137"/>
      <c r="DI77" s="137"/>
      <c r="DJ77" s="137"/>
      <c r="DK77" s="137"/>
      <c r="DL77" s="137"/>
      <c r="DM77" s="137"/>
      <c r="DN77" s="137"/>
      <c r="DO77" s="137"/>
      <c r="DP77" s="137"/>
      <c r="DQ77" s="137"/>
      <c r="DR77" s="137"/>
      <c r="DS77" s="135">
        <v>1</v>
      </c>
    </row>
    <row r="78" spans="1:123" s="100" customFormat="1" ht="18.75" customHeight="1">
      <c r="A78" s="137"/>
      <c r="B78" s="137"/>
      <c r="C78" s="137"/>
      <c r="D78" s="137"/>
      <c r="E78" s="137"/>
      <c r="F78" s="137"/>
      <c r="G78" s="137"/>
      <c r="H78" s="137"/>
      <c r="I78" s="137"/>
      <c r="J78" s="137"/>
      <c r="K78" s="137"/>
      <c r="L78" s="137"/>
      <c r="M78" s="137"/>
      <c r="N78" s="137"/>
      <c r="O78" s="137"/>
      <c r="P78" s="137"/>
      <c r="Q78" s="137"/>
      <c r="R78" s="2777">
        <v>16</v>
      </c>
      <c r="S78" s="505" t="s">
        <v>108</v>
      </c>
      <c r="T78" s="141"/>
      <c r="U78" s="2778"/>
      <c r="V78" s="137"/>
      <c r="W78" s="1148"/>
      <c r="X78" s="18"/>
      <c r="Y78" s="18"/>
      <c r="Z78" s="18"/>
      <c r="AA78" s="18"/>
      <c r="AB78" s="132"/>
      <c r="AC78" s="704"/>
      <c r="AD78" s="641"/>
      <c r="AE78" s="2566" t="s">
        <v>4393</v>
      </c>
      <c r="AF78" s="132"/>
      <c r="AG78" s="132"/>
      <c r="AH78" s="132"/>
      <c r="AI78" s="132"/>
      <c r="AJ78" s="132"/>
      <c r="AK78" s="704"/>
      <c r="AL78" s="143"/>
      <c r="AM78" s="137"/>
      <c r="AN78" s="137"/>
      <c r="AO78" s="137"/>
      <c r="AP78" s="137"/>
      <c r="AQ78" s="137"/>
      <c r="AR78" s="137"/>
      <c r="AS78" s="3807" t="s">
        <v>773</v>
      </c>
      <c r="AT78" s="3808"/>
      <c r="AU78" s="137"/>
      <c r="AV78" s="3807" t="s">
        <v>774</v>
      </c>
      <c r="AW78" s="3808"/>
      <c r="AX78" s="137"/>
      <c r="AY78" s="3809" t="s">
        <v>775</v>
      </c>
      <c r="AZ78" s="3810"/>
      <c r="BA78" s="137"/>
      <c r="BB78" s="3809" t="s">
        <v>776</v>
      </c>
      <c r="BC78" s="3810"/>
      <c r="BD78" s="137"/>
      <c r="BE78" s="137"/>
      <c r="BF78" s="137"/>
      <c r="BG78" s="137"/>
      <c r="BH78" s="137"/>
      <c r="BI78" s="137"/>
      <c r="BJ78" s="137"/>
      <c r="BK78" s="137"/>
      <c r="BL78" s="137"/>
      <c r="BM78" s="137"/>
      <c r="BN78" s="137"/>
      <c r="BO78" s="137"/>
      <c r="BP78" s="137"/>
      <c r="BQ78" s="137"/>
      <c r="BR78" s="137"/>
      <c r="BS78" s="137"/>
      <c r="BT78" s="137"/>
      <c r="BU78" s="137"/>
      <c r="BV78" s="137"/>
      <c r="BW78" s="137"/>
      <c r="BX78" s="137"/>
      <c r="BY78" s="137"/>
      <c r="BZ78" s="137"/>
      <c r="CA78" s="137"/>
      <c r="CB78" s="137"/>
      <c r="CC78" s="3833" t="s">
        <v>705</v>
      </c>
      <c r="CD78" s="3834"/>
      <c r="CE78" s="137"/>
      <c r="CF78" s="3835" t="s">
        <v>706</v>
      </c>
      <c r="CG78" s="3836"/>
      <c r="CH78" s="137"/>
      <c r="CI78" s="3846" t="s">
        <v>777</v>
      </c>
      <c r="CJ78" s="3847"/>
      <c r="CK78" s="137"/>
      <c r="CL78" s="3817" t="s">
        <v>778</v>
      </c>
      <c r="CM78" s="3818"/>
      <c r="CN78" s="137"/>
      <c r="CO78" s="137"/>
      <c r="CP78" s="137"/>
      <c r="CQ78" s="137"/>
      <c r="CR78" s="137"/>
      <c r="CS78" s="137"/>
      <c r="CT78" s="137"/>
      <c r="CU78" s="137"/>
      <c r="CV78" s="137"/>
      <c r="CW78" s="137"/>
      <c r="CX78" s="137"/>
      <c r="CY78" s="137"/>
      <c r="CZ78" s="137"/>
      <c r="DA78" s="137"/>
      <c r="DB78" s="137"/>
      <c r="DC78" s="137"/>
      <c r="DD78" s="137"/>
      <c r="DE78" s="137"/>
      <c r="DF78" s="137"/>
      <c r="DG78" s="137"/>
      <c r="DH78" s="137"/>
      <c r="DI78" s="137"/>
      <c r="DJ78" s="137"/>
      <c r="DK78" s="137"/>
      <c r="DL78" s="137"/>
      <c r="DM78" s="137"/>
      <c r="DN78" s="137"/>
      <c r="DO78" s="137"/>
      <c r="DP78" s="137"/>
      <c r="DQ78" s="137"/>
      <c r="DR78" s="137"/>
      <c r="DS78" s="135">
        <v>1</v>
      </c>
    </row>
    <row r="79" spans="1:123" s="100" customFormat="1" ht="18.75" customHeight="1">
      <c r="A79" s="137"/>
      <c r="B79" s="137"/>
      <c r="C79" s="137"/>
      <c r="D79" s="137"/>
      <c r="E79" s="137"/>
      <c r="F79" s="137"/>
      <c r="G79" s="137"/>
      <c r="H79" s="137"/>
      <c r="I79" s="137"/>
      <c r="J79" s="137"/>
      <c r="K79" s="137"/>
      <c r="L79" s="137"/>
      <c r="M79" s="137"/>
      <c r="N79" s="137"/>
      <c r="O79" s="137"/>
      <c r="P79" s="137"/>
      <c r="Q79" s="137"/>
      <c r="R79" s="2777">
        <v>25</v>
      </c>
      <c r="S79" s="505" t="s">
        <v>742</v>
      </c>
      <c r="T79" s="141"/>
      <c r="U79" s="2778"/>
      <c r="V79" s="137"/>
      <c r="W79" s="397" t="s">
        <v>536</v>
      </c>
      <c r="X79" s="398"/>
      <c r="Y79" s="399"/>
      <c r="Z79" s="399"/>
      <c r="AA79" s="132"/>
      <c r="AB79" s="712"/>
      <c r="AC79" s="1314"/>
      <c r="AD79" s="641"/>
      <c r="AE79" s="2566" t="s">
        <v>4395</v>
      </c>
      <c r="AF79" s="132"/>
      <c r="AG79" s="132"/>
      <c r="AH79" s="132"/>
      <c r="AI79" s="132"/>
      <c r="AJ79" s="132"/>
      <c r="AK79" s="704"/>
      <c r="AL79" s="143"/>
      <c r="AM79" s="137"/>
      <c r="AN79" s="137"/>
      <c r="AO79" s="137"/>
      <c r="AP79" s="137"/>
      <c r="AQ79" s="137"/>
      <c r="AR79" s="137"/>
      <c r="AS79" s="3807"/>
      <c r="AT79" s="3808"/>
      <c r="AU79" s="137"/>
      <c r="AV79" s="3807"/>
      <c r="AW79" s="3808"/>
      <c r="AX79" s="137"/>
      <c r="AY79" s="3809"/>
      <c r="AZ79" s="3810"/>
      <c r="BA79" s="137"/>
      <c r="BB79" s="3809"/>
      <c r="BC79" s="3810"/>
      <c r="BD79" s="137"/>
      <c r="BE79" s="137"/>
      <c r="BF79" s="137"/>
      <c r="BG79" s="137"/>
      <c r="BH79" s="137"/>
      <c r="BI79" s="137"/>
      <c r="BJ79" s="137"/>
      <c r="BK79" s="137"/>
      <c r="BL79" s="137"/>
      <c r="BM79" s="137"/>
      <c r="BN79" s="137"/>
      <c r="BO79" s="137"/>
      <c r="BP79" s="137"/>
      <c r="BQ79" s="137"/>
      <c r="BR79" s="137"/>
      <c r="BS79" s="137"/>
      <c r="BT79" s="137"/>
      <c r="BU79" s="137"/>
      <c r="BV79" s="137"/>
      <c r="BW79" s="137"/>
      <c r="BX79" s="137"/>
      <c r="BY79" s="137"/>
      <c r="BZ79" s="137"/>
      <c r="CA79" s="137"/>
      <c r="CB79" s="137"/>
      <c r="CC79" s="3833"/>
      <c r="CD79" s="3834"/>
      <c r="CE79" s="137"/>
      <c r="CF79" s="3835"/>
      <c r="CG79" s="3836"/>
      <c r="CH79" s="137"/>
      <c r="CI79" s="3846"/>
      <c r="CJ79" s="3847"/>
      <c r="CK79" s="137"/>
      <c r="CL79" s="3817"/>
      <c r="CM79" s="3818"/>
      <c r="CN79" s="137"/>
      <c r="CO79" s="137"/>
      <c r="CP79" s="137"/>
      <c r="CQ79" s="137"/>
      <c r="CR79" s="137"/>
      <c r="CS79" s="137"/>
      <c r="CT79" s="137"/>
      <c r="CU79" s="137"/>
      <c r="CV79" s="137"/>
      <c r="CW79" s="137"/>
      <c r="CX79" s="137"/>
      <c r="CY79" s="137"/>
      <c r="CZ79" s="137"/>
      <c r="DA79" s="137"/>
      <c r="DB79" s="137"/>
      <c r="DC79" s="137"/>
      <c r="DD79" s="137"/>
      <c r="DE79" s="137"/>
      <c r="DF79" s="137"/>
      <c r="DG79" s="137"/>
      <c r="DH79" s="137"/>
      <c r="DI79" s="137"/>
      <c r="DJ79" s="137"/>
      <c r="DK79" s="137"/>
      <c r="DL79" s="137"/>
      <c r="DM79" s="137"/>
      <c r="DN79" s="137"/>
      <c r="DO79" s="137"/>
      <c r="DP79" s="137"/>
      <c r="DQ79" s="137"/>
      <c r="DR79" s="137"/>
      <c r="DS79" s="135">
        <v>1</v>
      </c>
    </row>
    <row r="80" spans="1:123" s="100" customFormat="1" ht="18.75" customHeight="1">
      <c r="A80" s="137"/>
      <c r="B80" s="137"/>
      <c r="C80" s="137"/>
      <c r="D80" s="137"/>
      <c r="E80" s="137"/>
      <c r="F80" s="137"/>
      <c r="G80" s="137"/>
      <c r="H80" s="137"/>
      <c r="I80" s="137"/>
      <c r="J80" s="137"/>
      <c r="K80" s="137"/>
      <c r="L80" s="137"/>
      <c r="M80" s="137"/>
      <c r="N80" s="137"/>
      <c r="O80" s="137"/>
      <c r="P80" s="137"/>
      <c r="Q80" s="137"/>
      <c r="R80" s="2780" t="str">
        <f>R73</f>
        <v>augmentez ou diminuez la valeur saisie</v>
      </c>
      <c r="S80" s="458">
        <f>S73</f>
        <v>0</v>
      </c>
      <c r="T80" s="141"/>
      <c r="U80" s="400"/>
      <c r="V80" s="137"/>
      <c r="W80" s="4008" t="s">
        <v>541</v>
      </c>
      <c r="X80" s="4009"/>
      <c r="Y80" s="4009"/>
      <c r="Z80" s="4009"/>
      <c r="AA80" s="132"/>
      <c r="AB80" s="712"/>
      <c r="AC80" s="1314"/>
      <c r="AD80" s="641"/>
      <c r="AE80" s="2566" t="s">
        <v>4829</v>
      </c>
      <c r="AF80" s="132"/>
      <c r="AG80" s="712"/>
      <c r="AH80" s="712"/>
      <c r="AI80" s="712"/>
      <c r="AJ80" s="712"/>
      <c r="AK80" s="1314"/>
      <c r="AL80" s="143"/>
      <c r="AM80" s="137"/>
      <c r="AN80" s="137"/>
      <c r="AO80" s="137"/>
      <c r="AP80" s="137"/>
      <c r="AQ80" s="137"/>
      <c r="AR80" s="137"/>
      <c r="AS80" s="137"/>
      <c r="AT80" s="137"/>
      <c r="AU80" s="137"/>
      <c r="AV80" s="137"/>
      <c r="AW80" s="137"/>
      <c r="AX80" s="137"/>
      <c r="AY80" s="137"/>
      <c r="AZ80" s="137"/>
      <c r="BA80" s="137"/>
      <c r="BB80" s="137"/>
      <c r="BC80" s="137"/>
      <c r="BD80" s="137"/>
      <c r="BE80" s="137"/>
      <c r="BF80" s="137"/>
      <c r="BG80" s="137"/>
      <c r="BH80" s="137"/>
      <c r="BI80" s="137"/>
      <c r="BJ80" s="137"/>
      <c r="BK80" s="137"/>
      <c r="BL80" s="137"/>
      <c r="BM80" s="137"/>
      <c r="BN80" s="137"/>
      <c r="BO80" s="137"/>
      <c r="BP80" s="137"/>
      <c r="BQ80" s="137"/>
      <c r="BR80" s="137"/>
      <c r="BS80" s="137"/>
      <c r="BT80" s="137"/>
      <c r="BU80" s="137"/>
      <c r="BV80" s="137"/>
      <c r="BW80" s="137"/>
      <c r="BX80" s="137"/>
      <c r="BY80" s="137"/>
      <c r="BZ80" s="137"/>
      <c r="CA80" s="137"/>
      <c r="CB80" s="137"/>
      <c r="CC80" s="137"/>
      <c r="CD80" s="137"/>
      <c r="CE80" s="137"/>
      <c r="CF80" s="137"/>
      <c r="CG80" s="137"/>
      <c r="CH80" s="137"/>
      <c r="CI80" s="137"/>
      <c r="CJ80" s="137"/>
      <c r="CK80" s="137"/>
      <c r="CL80" s="137"/>
      <c r="CM80" s="137"/>
      <c r="CN80" s="137"/>
      <c r="CO80" s="137"/>
      <c r="CP80" s="137"/>
      <c r="CQ80" s="137"/>
      <c r="CR80" s="137"/>
      <c r="CS80" s="137"/>
      <c r="CT80" s="137"/>
      <c r="CU80" s="137"/>
      <c r="CV80" s="137"/>
      <c r="CW80" s="137"/>
      <c r="CX80" s="137"/>
      <c r="CY80" s="137"/>
      <c r="CZ80" s="137"/>
      <c r="DA80" s="137"/>
      <c r="DB80" s="137"/>
      <c r="DC80" s="137"/>
      <c r="DD80" s="137"/>
      <c r="DE80" s="137"/>
      <c r="DF80" s="137"/>
      <c r="DG80" s="137"/>
      <c r="DH80" s="137"/>
      <c r="DI80" s="137"/>
      <c r="DJ80" s="137"/>
      <c r="DK80" s="137"/>
      <c r="DL80" s="137"/>
      <c r="DM80" s="137"/>
      <c r="DN80" s="137"/>
      <c r="DO80" s="137"/>
      <c r="DP80" s="137"/>
      <c r="DQ80" s="137"/>
      <c r="DR80" s="137"/>
      <c r="DS80" s="135">
        <v>1</v>
      </c>
    </row>
    <row r="81" spans="1:123" s="100" customFormat="1" ht="18.75" customHeight="1">
      <c r="A81" s="137"/>
      <c r="B81" s="137"/>
      <c r="C81" s="137"/>
      <c r="D81" s="137"/>
      <c r="E81" s="137"/>
      <c r="F81" s="137"/>
      <c r="G81" s="137"/>
      <c r="H81" s="137"/>
      <c r="I81" s="137"/>
      <c r="J81" s="137"/>
      <c r="K81" s="137"/>
      <c r="L81" s="137"/>
      <c r="M81" s="137"/>
      <c r="N81" s="137"/>
      <c r="O81" s="137"/>
      <c r="P81" s="137"/>
      <c r="Q81" s="137"/>
      <c r="R81" s="2781"/>
      <c r="S81" s="428"/>
      <c r="T81" s="399"/>
      <c r="U81" s="400"/>
      <c r="V81" s="137"/>
      <c r="W81" s="4008"/>
      <c r="X81" s="4009"/>
      <c r="Y81" s="4009"/>
      <c r="Z81" s="4009"/>
      <c r="AA81" s="132"/>
      <c r="AB81" s="712"/>
      <c r="AC81" s="1314"/>
      <c r="AD81" s="641"/>
      <c r="AE81" s="2570" t="s">
        <v>4832</v>
      </c>
      <c r="AF81" s="712"/>
      <c r="AG81" s="712"/>
      <c r="AH81" s="712"/>
      <c r="AI81" s="712"/>
      <c r="AJ81" s="712"/>
      <c r="AK81" s="1314"/>
      <c r="AL81" s="143"/>
      <c r="AM81" s="137"/>
      <c r="AN81" s="137"/>
      <c r="AO81" s="137"/>
      <c r="AP81" s="137"/>
      <c r="AQ81" s="137"/>
      <c r="AR81" s="137"/>
      <c r="AS81" s="3807" t="s">
        <v>782</v>
      </c>
      <c r="AT81" s="3808"/>
      <c r="AU81" s="137"/>
      <c r="AV81" s="3807" t="s">
        <v>783</v>
      </c>
      <c r="AW81" s="3808"/>
      <c r="AX81" s="137"/>
      <c r="AY81" s="3809" t="s">
        <v>784</v>
      </c>
      <c r="AZ81" s="3810"/>
      <c r="BA81" s="137"/>
      <c r="BB81" s="3809" t="s">
        <v>785</v>
      </c>
      <c r="BC81" s="3810"/>
      <c r="BD81" s="137"/>
      <c r="BE81" s="137"/>
      <c r="BF81" s="137"/>
      <c r="BG81" s="137"/>
      <c r="BH81" s="137"/>
      <c r="BI81" s="137"/>
      <c r="BJ81" s="137"/>
      <c r="BK81" s="137"/>
      <c r="BL81" s="137"/>
      <c r="BM81" s="137"/>
      <c r="BN81" s="137"/>
      <c r="BO81" s="137"/>
      <c r="BP81" s="137"/>
      <c r="BQ81" s="137"/>
      <c r="BR81" s="137"/>
      <c r="BS81" s="137"/>
      <c r="BT81" s="137"/>
      <c r="BU81" s="137"/>
      <c r="BV81" s="137"/>
      <c r="BW81" s="137"/>
      <c r="BX81" s="137"/>
      <c r="BY81" s="137"/>
      <c r="BZ81" s="137"/>
      <c r="CA81" s="137"/>
      <c r="CB81" s="137"/>
      <c r="CC81" s="3833" t="s">
        <v>720</v>
      </c>
      <c r="CD81" s="3834"/>
      <c r="CE81" s="137"/>
      <c r="CF81" s="3835" t="s">
        <v>721</v>
      </c>
      <c r="CG81" s="3836"/>
      <c r="CH81" s="137"/>
      <c r="CI81" s="3846" t="s">
        <v>786</v>
      </c>
      <c r="CJ81" s="3847"/>
      <c r="CK81" s="137"/>
      <c r="CL81" s="3817" t="s">
        <v>787</v>
      </c>
      <c r="CM81" s="3818"/>
      <c r="CN81" s="137"/>
      <c r="CO81" s="137"/>
      <c r="CP81" s="137"/>
      <c r="CQ81" s="137"/>
      <c r="CR81" s="137"/>
      <c r="CS81" s="137"/>
      <c r="CT81" s="137"/>
      <c r="CU81" s="137"/>
      <c r="CV81" s="137"/>
      <c r="CW81" s="137"/>
      <c r="CX81" s="137"/>
      <c r="CY81" s="137"/>
      <c r="CZ81" s="137"/>
      <c r="DA81" s="137"/>
      <c r="DB81" s="137"/>
      <c r="DC81" s="137"/>
      <c r="DD81" s="137"/>
      <c r="DE81" s="137"/>
      <c r="DF81" s="137"/>
      <c r="DG81" s="137"/>
      <c r="DH81" s="137"/>
      <c r="DI81" s="137"/>
      <c r="DJ81" s="137"/>
      <c r="DK81" s="137"/>
      <c r="DL81" s="137"/>
      <c r="DM81" s="137"/>
      <c r="DN81" s="137"/>
      <c r="DO81" s="137"/>
      <c r="DP81" s="137"/>
      <c r="DQ81" s="137"/>
      <c r="DR81" s="137"/>
      <c r="DS81" s="135">
        <v>1</v>
      </c>
    </row>
    <row r="82" spans="1:123" s="100" customFormat="1" ht="18.75" customHeight="1">
      <c r="A82" s="137"/>
      <c r="B82" s="137"/>
      <c r="C82" s="137"/>
      <c r="D82" s="137"/>
      <c r="E82" s="137"/>
      <c r="F82" s="137"/>
      <c r="G82" s="137"/>
      <c r="H82" s="137"/>
      <c r="I82" s="137"/>
      <c r="J82" s="137"/>
      <c r="K82" s="137"/>
      <c r="L82" s="137"/>
      <c r="M82" s="137"/>
      <c r="N82" s="137"/>
      <c r="O82" s="137"/>
      <c r="P82" s="137"/>
      <c r="Q82" s="137"/>
      <c r="R82" s="2781" t="s">
        <v>771</v>
      </c>
      <c r="S82" s="428"/>
      <c r="T82" s="399"/>
      <c r="U82" s="400"/>
      <c r="V82" s="137"/>
      <c r="W82" s="4008"/>
      <c r="X82" s="4009"/>
      <c r="Y82" s="4009"/>
      <c r="Z82" s="4009"/>
      <c r="AA82" s="132"/>
      <c r="AB82" s="712"/>
      <c r="AC82" s="1314"/>
      <c r="AD82" s="641"/>
      <c r="AE82" s="2570" t="s">
        <v>4833</v>
      </c>
      <c r="AF82" s="712"/>
      <c r="AG82" s="712"/>
      <c r="AH82" s="712"/>
      <c r="AI82" s="712"/>
      <c r="AJ82" s="712"/>
      <c r="AK82" s="1314"/>
      <c r="AL82" s="143"/>
      <c r="AM82" s="137"/>
      <c r="AN82" s="137"/>
      <c r="AO82" s="137"/>
      <c r="AP82" s="137"/>
      <c r="AQ82" s="137"/>
      <c r="AR82" s="137"/>
      <c r="AS82" s="3807"/>
      <c r="AT82" s="3808"/>
      <c r="AU82" s="137"/>
      <c r="AV82" s="3807"/>
      <c r="AW82" s="3808"/>
      <c r="AX82" s="137"/>
      <c r="AY82" s="3809"/>
      <c r="AZ82" s="3810"/>
      <c r="BA82" s="137"/>
      <c r="BB82" s="3809"/>
      <c r="BC82" s="3810"/>
      <c r="BD82" s="137"/>
      <c r="BE82" s="137"/>
      <c r="BF82" s="137"/>
      <c r="BG82" s="137"/>
      <c r="BH82" s="137"/>
      <c r="BI82" s="137"/>
      <c r="BJ82" s="137"/>
      <c r="BK82" s="137"/>
      <c r="BL82" s="137"/>
      <c r="BM82" s="137"/>
      <c r="BN82" s="137"/>
      <c r="BO82" s="137"/>
      <c r="BP82" s="137"/>
      <c r="BQ82" s="137"/>
      <c r="BR82" s="137"/>
      <c r="BS82" s="137"/>
      <c r="BT82" s="137"/>
      <c r="BU82" s="137"/>
      <c r="BV82" s="137"/>
      <c r="BW82" s="137"/>
      <c r="BX82" s="137"/>
      <c r="BY82" s="137"/>
      <c r="BZ82" s="137"/>
      <c r="CA82" s="137"/>
      <c r="CB82" s="137"/>
      <c r="CC82" s="3833"/>
      <c r="CD82" s="3834"/>
      <c r="CE82" s="137"/>
      <c r="CF82" s="3835"/>
      <c r="CG82" s="3836"/>
      <c r="CH82" s="137"/>
      <c r="CI82" s="3846"/>
      <c r="CJ82" s="3847"/>
      <c r="CK82" s="137"/>
      <c r="CL82" s="3817"/>
      <c r="CM82" s="3818"/>
      <c r="CN82" s="137"/>
      <c r="CO82" s="137"/>
      <c r="CP82" s="137"/>
      <c r="CQ82" s="137"/>
      <c r="CR82" s="137"/>
      <c r="CS82" s="137"/>
      <c r="CT82" s="137"/>
      <c r="CU82" s="137"/>
      <c r="CV82" s="137"/>
      <c r="CW82" s="137"/>
      <c r="CX82" s="137"/>
      <c r="CY82" s="137"/>
      <c r="CZ82" s="137"/>
      <c r="DA82" s="137"/>
      <c r="DB82" s="137"/>
      <c r="DC82" s="137"/>
      <c r="DD82" s="137"/>
      <c r="DE82" s="137"/>
      <c r="DF82" s="137"/>
      <c r="DG82" s="137"/>
      <c r="DH82" s="137"/>
      <c r="DI82" s="137"/>
      <c r="DJ82" s="137"/>
      <c r="DK82" s="137"/>
      <c r="DL82" s="137"/>
      <c r="DM82" s="137"/>
      <c r="DN82" s="137"/>
      <c r="DO82" s="137"/>
      <c r="DP82" s="137"/>
      <c r="DQ82" s="137"/>
      <c r="DR82" s="137"/>
      <c r="DS82" s="135">
        <v>1</v>
      </c>
    </row>
    <row r="83" spans="1:123" s="100" customFormat="1" ht="18.75" customHeight="1">
      <c r="A83" s="137"/>
      <c r="B83" s="137"/>
      <c r="C83" s="137"/>
      <c r="D83" s="137"/>
      <c r="E83" s="137"/>
      <c r="F83" s="137"/>
      <c r="G83" s="137"/>
      <c r="H83" s="137"/>
      <c r="I83" s="137"/>
      <c r="J83" s="137"/>
      <c r="K83" s="137"/>
      <c r="L83" s="137"/>
      <c r="M83" s="137"/>
      <c r="N83" s="137"/>
      <c r="O83" s="137"/>
      <c r="P83" s="137"/>
      <c r="Q83" s="137"/>
      <c r="R83" s="459"/>
      <c r="S83" s="460"/>
      <c r="T83" s="141"/>
      <c r="U83" s="161"/>
      <c r="V83" s="137"/>
      <c r="W83" s="4008"/>
      <c r="X83" s="4009"/>
      <c r="Y83" s="4009"/>
      <c r="Z83" s="4009"/>
      <c r="AA83" s="132"/>
      <c r="AB83" s="712"/>
      <c r="AC83" s="1314"/>
      <c r="AD83" s="641"/>
      <c r="AE83" s="2516" t="s">
        <v>4398</v>
      </c>
      <c r="AF83" s="712"/>
      <c r="AG83" s="712"/>
      <c r="AH83" s="712"/>
      <c r="AI83" s="712"/>
      <c r="AJ83" s="712"/>
      <c r="AK83" s="1314"/>
      <c r="AL83" s="143"/>
      <c r="AM83" s="137"/>
      <c r="AN83" s="137"/>
      <c r="AO83" s="137"/>
      <c r="AP83" s="137"/>
      <c r="AQ83" s="137"/>
      <c r="AR83" s="137"/>
      <c r="AS83" s="137"/>
      <c r="AT83" s="137"/>
      <c r="AU83" s="137"/>
      <c r="AV83" s="137"/>
      <c r="AW83" s="137"/>
      <c r="AX83" s="137"/>
      <c r="AY83" s="137"/>
      <c r="AZ83" s="137"/>
      <c r="BA83" s="137"/>
      <c r="BB83" s="137"/>
      <c r="BC83" s="137"/>
      <c r="BD83" s="137"/>
      <c r="BE83" s="137"/>
      <c r="BF83" s="137"/>
      <c r="BG83" s="137"/>
      <c r="BH83" s="137"/>
      <c r="BI83" s="137"/>
      <c r="BJ83" s="137"/>
      <c r="BK83" s="137"/>
      <c r="BL83" s="137"/>
      <c r="BM83" s="137"/>
      <c r="BN83" s="137"/>
      <c r="BO83" s="137"/>
      <c r="BP83" s="137"/>
      <c r="BQ83" s="137"/>
      <c r="BR83" s="137"/>
      <c r="BS83" s="137"/>
      <c r="BT83" s="137"/>
      <c r="BU83" s="137"/>
      <c r="BV83" s="137"/>
      <c r="BW83" s="137"/>
      <c r="BX83" s="137"/>
      <c r="BY83" s="137"/>
      <c r="BZ83" s="137"/>
      <c r="CA83" s="137"/>
      <c r="CB83" s="137"/>
      <c r="CC83" s="137"/>
      <c r="CD83" s="137"/>
      <c r="CE83" s="137"/>
      <c r="CF83" s="137"/>
      <c r="CG83" s="137"/>
      <c r="CH83" s="137"/>
      <c r="CI83" s="137"/>
      <c r="CJ83" s="137"/>
      <c r="CK83" s="137"/>
      <c r="CL83" s="137"/>
      <c r="CM83" s="137"/>
      <c r="CN83" s="137"/>
      <c r="CO83" s="137"/>
      <c r="CP83" s="137"/>
      <c r="CQ83" s="137"/>
      <c r="CR83" s="137"/>
      <c r="CS83" s="137"/>
      <c r="CT83" s="137"/>
      <c r="CU83" s="137"/>
      <c r="CV83" s="137"/>
      <c r="CW83" s="137"/>
      <c r="CX83" s="137"/>
      <c r="CY83" s="137"/>
      <c r="CZ83" s="137"/>
      <c r="DA83" s="137"/>
      <c r="DB83" s="137"/>
      <c r="DC83" s="137"/>
      <c r="DD83" s="137"/>
      <c r="DE83" s="137"/>
      <c r="DF83" s="137"/>
      <c r="DG83" s="137"/>
      <c r="DH83" s="137"/>
      <c r="DI83" s="137"/>
      <c r="DJ83" s="137"/>
      <c r="DK83" s="137"/>
      <c r="DL83" s="137"/>
      <c r="DM83" s="137"/>
      <c r="DN83" s="137"/>
      <c r="DO83" s="137"/>
      <c r="DP83" s="137"/>
      <c r="DQ83" s="137"/>
      <c r="DR83" s="137"/>
      <c r="DS83" s="135">
        <v>1</v>
      </c>
    </row>
    <row r="84" spans="1:123" s="100" customFormat="1" ht="18.75" customHeight="1" thickBot="1">
      <c r="A84" s="137"/>
      <c r="B84" s="137"/>
      <c r="C84" s="137"/>
      <c r="D84" s="137"/>
      <c r="E84" s="137"/>
      <c r="F84" s="137"/>
      <c r="G84" s="137"/>
      <c r="H84" s="137"/>
      <c r="I84" s="137"/>
      <c r="J84" s="137"/>
      <c r="K84" s="137"/>
      <c r="L84" s="137"/>
      <c r="M84" s="137"/>
      <c r="N84" s="137"/>
      <c r="O84" s="137"/>
      <c r="P84" s="137"/>
      <c r="Q84" s="137"/>
      <c r="R84" s="4036" t="s">
        <v>788</v>
      </c>
      <c r="S84" s="4037"/>
      <c r="T84" s="4037"/>
      <c r="U84" s="4038"/>
      <c r="V84" s="137"/>
      <c r="W84" s="2578" t="s">
        <v>4405</v>
      </c>
      <c r="X84"/>
      <c r="Y84"/>
      <c r="Z84"/>
      <c r="AA84"/>
      <c r="AB84"/>
      <c r="AC84" s="692"/>
      <c r="AD84" s="641"/>
      <c r="AE84" s="2516" t="s">
        <v>4838</v>
      </c>
      <c r="AF84" s="712"/>
      <c r="AG84" s="712"/>
      <c r="AH84" s="712"/>
      <c r="AI84" s="712"/>
      <c r="AJ84" s="712"/>
      <c r="AK84" s="1314"/>
      <c r="AL84" s="143"/>
      <c r="AM84" s="137"/>
      <c r="AN84" s="137"/>
      <c r="AO84" s="137"/>
      <c r="AP84" s="137"/>
      <c r="AQ84" s="137"/>
      <c r="AR84" s="137"/>
      <c r="AS84" s="3807" t="s">
        <v>792</v>
      </c>
      <c r="AT84" s="3808"/>
      <c r="AU84" s="137"/>
      <c r="AV84" s="3807" t="s">
        <v>793</v>
      </c>
      <c r="AW84" s="3808"/>
      <c r="AX84" s="137"/>
      <c r="AY84" s="3809" t="s">
        <v>794</v>
      </c>
      <c r="AZ84" s="3810"/>
      <c r="BA84" s="137"/>
      <c r="BB84" s="3809" t="s">
        <v>795</v>
      </c>
      <c r="BC84" s="3810"/>
      <c r="BD84" s="137"/>
      <c r="BE84" s="137"/>
      <c r="BF84" s="137"/>
      <c r="BG84" s="137"/>
      <c r="BH84" s="137"/>
      <c r="BI84" s="137"/>
      <c r="BJ84" s="137"/>
      <c r="BK84" s="137"/>
      <c r="BL84" s="137"/>
      <c r="BM84" s="137"/>
      <c r="BN84" s="137"/>
      <c r="BO84" s="137"/>
      <c r="BP84" s="137"/>
      <c r="BQ84" s="137"/>
      <c r="BR84" s="137"/>
      <c r="BS84" s="137"/>
      <c r="BT84" s="137"/>
      <c r="BU84" s="137"/>
      <c r="BV84" s="137"/>
      <c r="BW84" s="137"/>
      <c r="BX84" s="137"/>
      <c r="BY84" s="137"/>
      <c r="BZ84" s="137"/>
      <c r="CA84" s="137"/>
      <c r="CB84" s="137"/>
      <c r="CC84" s="3833" t="s">
        <v>735</v>
      </c>
      <c r="CD84" s="3834"/>
      <c r="CE84" s="137"/>
      <c r="CF84" s="3835" t="s">
        <v>736</v>
      </c>
      <c r="CG84" s="3836"/>
      <c r="CH84" s="137"/>
      <c r="CI84" s="3846" t="s">
        <v>796</v>
      </c>
      <c r="CJ84" s="3847"/>
      <c r="CK84" s="137"/>
      <c r="CL84" s="3817" t="s">
        <v>797</v>
      </c>
      <c r="CM84" s="3818"/>
      <c r="CN84" s="137"/>
      <c r="CO84" s="137"/>
      <c r="CP84" s="137"/>
      <c r="CQ84" s="137"/>
      <c r="CR84" s="137"/>
      <c r="CS84" s="137"/>
      <c r="CT84" s="137"/>
      <c r="CU84" s="137"/>
      <c r="CV84" s="137"/>
      <c r="CW84" s="137"/>
      <c r="CX84" s="137"/>
      <c r="CY84" s="137"/>
      <c r="CZ84" s="137"/>
      <c r="DA84" s="137"/>
      <c r="DB84" s="137"/>
      <c r="DC84" s="137"/>
      <c r="DD84" s="137"/>
      <c r="DE84" s="137"/>
      <c r="DF84" s="137"/>
      <c r="DG84" s="137"/>
      <c r="DH84" s="137"/>
      <c r="DI84" s="137"/>
      <c r="DJ84" s="137"/>
      <c r="DK84" s="137"/>
      <c r="DL84" s="137"/>
      <c r="DM84" s="137"/>
      <c r="DN84" s="137"/>
      <c r="DO84" s="137"/>
      <c r="DP84" s="137"/>
      <c r="DQ84" s="137"/>
      <c r="DR84" s="137"/>
      <c r="DS84" s="135">
        <v>1</v>
      </c>
    </row>
    <row r="85" spans="1:123" s="100" customFormat="1" ht="18.75" customHeight="1" thickTop="1">
      <c r="A85" s="137"/>
      <c r="B85" s="137"/>
      <c r="C85" s="137"/>
      <c r="D85" s="137"/>
      <c r="E85" s="137"/>
      <c r="F85" s="137"/>
      <c r="G85" s="137"/>
      <c r="H85" s="137"/>
      <c r="I85" s="137"/>
      <c r="J85" s="137"/>
      <c r="K85" s="137"/>
      <c r="L85" s="137"/>
      <c r="M85" s="137"/>
      <c r="N85" s="137"/>
      <c r="O85" s="137"/>
      <c r="P85" s="137"/>
      <c r="Q85" s="137"/>
      <c r="R85" s="4036"/>
      <c r="S85" s="4037"/>
      <c r="T85" s="4037"/>
      <c r="U85" s="4038"/>
      <c r="V85" s="137"/>
      <c r="W85" s="2527" t="s">
        <v>84</v>
      </c>
      <c r="X85" s="4010" t="s">
        <v>4086</v>
      </c>
      <c r="Y85" s="4011"/>
      <c r="Z85" s="4011"/>
      <c r="AA85" s="4014" t="s">
        <v>78</v>
      </c>
      <c r="AB85" s="4016" t="s">
        <v>4087</v>
      </c>
      <c r="AC85" s="4017"/>
      <c r="AD85" s="641"/>
      <c r="AE85" s="2563" t="s">
        <v>4839</v>
      </c>
      <c r="AF85" s="712"/>
      <c r="AG85" s="712"/>
      <c r="AH85" s="712"/>
      <c r="AI85" s="712"/>
      <c r="AJ85" s="712"/>
      <c r="AK85" s="1314"/>
      <c r="AL85" s="143"/>
      <c r="AM85" s="137"/>
      <c r="AN85" s="137"/>
      <c r="AO85" s="137"/>
      <c r="AP85" s="137"/>
      <c r="AQ85" s="137"/>
      <c r="AR85" s="137"/>
      <c r="AS85" s="3807"/>
      <c r="AT85" s="3808"/>
      <c r="AU85" s="137"/>
      <c r="AV85" s="3807"/>
      <c r="AW85" s="3808"/>
      <c r="AX85" s="137"/>
      <c r="AY85" s="3809"/>
      <c r="AZ85" s="3810"/>
      <c r="BA85" s="137"/>
      <c r="BB85" s="3809"/>
      <c r="BC85" s="3810"/>
      <c r="BD85" s="137"/>
      <c r="BE85" s="137"/>
      <c r="BF85" s="137"/>
      <c r="BG85" s="137"/>
      <c r="BH85" s="137"/>
      <c r="BI85" s="137"/>
      <c r="BJ85" s="137"/>
      <c r="BK85" s="137"/>
      <c r="BL85" s="137"/>
      <c r="BM85" s="137"/>
      <c r="BN85" s="137"/>
      <c r="BO85" s="137"/>
      <c r="BP85" s="137"/>
      <c r="BQ85" s="137"/>
      <c r="BR85" s="137"/>
      <c r="BS85" s="137"/>
      <c r="BT85" s="137"/>
      <c r="BU85" s="137"/>
      <c r="BV85" s="137"/>
      <c r="BW85" s="137"/>
      <c r="BX85" s="137"/>
      <c r="BY85" s="137"/>
      <c r="BZ85" s="137"/>
      <c r="CA85" s="137"/>
      <c r="CB85" s="137"/>
      <c r="CC85" s="3833"/>
      <c r="CD85" s="3834"/>
      <c r="CE85" s="137"/>
      <c r="CF85" s="3835"/>
      <c r="CG85" s="3836"/>
      <c r="CH85" s="137"/>
      <c r="CI85" s="3846"/>
      <c r="CJ85" s="3847"/>
      <c r="CK85" s="137"/>
      <c r="CL85" s="3817"/>
      <c r="CM85" s="3818"/>
      <c r="CN85" s="137"/>
      <c r="CO85" s="137"/>
      <c r="CP85" s="137"/>
      <c r="CQ85" s="137"/>
      <c r="CR85" s="137"/>
      <c r="CS85" s="137"/>
      <c r="CT85" s="137"/>
      <c r="CU85" s="137"/>
      <c r="CV85" s="137"/>
      <c r="CW85" s="137"/>
      <c r="CX85" s="137"/>
      <c r="CY85" s="137"/>
      <c r="CZ85" s="137"/>
      <c r="DA85" s="137"/>
      <c r="DB85" s="137"/>
      <c r="DC85" s="137"/>
      <c r="DD85" s="137"/>
      <c r="DE85" s="137"/>
      <c r="DF85" s="137"/>
      <c r="DG85" s="137"/>
      <c r="DH85" s="137"/>
      <c r="DI85" s="137"/>
      <c r="DJ85" s="137"/>
      <c r="DK85" s="137"/>
      <c r="DL85" s="137"/>
      <c r="DM85" s="137"/>
      <c r="DN85" s="137"/>
      <c r="DO85" s="137"/>
      <c r="DP85" s="137"/>
      <c r="DQ85" s="137"/>
      <c r="DR85" s="137"/>
      <c r="DS85" s="135">
        <v>1</v>
      </c>
    </row>
    <row r="86" spans="1:123" s="100" customFormat="1" ht="18.75" customHeight="1">
      <c r="A86" s="137"/>
      <c r="B86" s="137"/>
      <c r="C86" s="137"/>
      <c r="D86" s="137"/>
      <c r="E86" s="137"/>
      <c r="F86" s="137"/>
      <c r="G86" s="137"/>
      <c r="H86" s="137"/>
      <c r="I86" s="137"/>
      <c r="J86" s="137"/>
      <c r="K86" s="137"/>
      <c r="L86" s="137"/>
      <c r="M86" s="137"/>
      <c r="N86" s="137"/>
      <c r="O86" s="137"/>
      <c r="P86" s="137"/>
      <c r="Q86" s="137"/>
      <c r="R86" s="166"/>
      <c r="S86" s="11"/>
      <c r="T86" s="11"/>
      <c r="U86" s="167"/>
      <c r="V86" s="137"/>
      <c r="W86" s="2530" t="s">
        <v>75</v>
      </c>
      <c r="X86" s="4012"/>
      <c r="Y86" s="4013"/>
      <c r="Z86" s="4013"/>
      <c r="AA86" s="4015"/>
      <c r="AB86" s="4018"/>
      <c r="AC86" s="4019"/>
      <c r="AD86" s="641"/>
      <c r="AE86" s="2516"/>
      <c r="AF86" s="712"/>
      <c r="AG86" s="712"/>
      <c r="AH86" s="712"/>
      <c r="AI86" s="712"/>
      <c r="AJ86" s="3553" t="s">
        <v>4840</v>
      </c>
      <c r="AK86" s="3554" t="str">
        <f>IF(LEN(AE85) &lt;= AF70, LEN(AE85) &amp; " OK", LEN(AE85)-AF70&amp;" "&amp;"en trop")</f>
        <v>106 OK</v>
      </c>
      <c r="AL86" s="143"/>
      <c r="AM86" s="137"/>
      <c r="AN86" s="137"/>
      <c r="AO86" s="137"/>
      <c r="AP86" s="137"/>
      <c r="AQ86" s="137"/>
      <c r="AR86" s="137"/>
      <c r="AS86" s="137"/>
      <c r="AT86" s="137"/>
      <c r="AU86" s="137"/>
      <c r="AV86" s="137"/>
      <c r="AW86" s="137"/>
      <c r="AX86" s="137"/>
      <c r="AY86" s="137"/>
      <c r="AZ86" s="137"/>
      <c r="BA86" s="137"/>
      <c r="BB86" s="137"/>
      <c r="BC86" s="137"/>
      <c r="BD86" s="137"/>
      <c r="BE86" s="137"/>
      <c r="BF86" s="137"/>
      <c r="BG86" s="137"/>
      <c r="BH86" s="137"/>
      <c r="BI86" s="137"/>
      <c r="BJ86" s="137"/>
      <c r="BK86" s="137"/>
      <c r="BL86" s="137"/>
      <c r="BM86" s="137"/>
      <c r="BN86" s="137"/>
      <c r="BO86" s="137"/>
      <c r="BP86" s="137"/>
      <c r="BQ86" s="137"/>
      <c r="BR86" s="137"/>
      <c r="BS86" s="137"/>
      <c r="BT86" s="137"/>
      <c r="BU86" s="137"/>
      <c r="BV86" s="137"/>
      <c r="BW86" s="137"/>
      <c r="BX86" s="137"/>
      <c r="BY86" s="137"/>
      <c r="BZ86" s="137"/>
      <c r="CA86" s="137"/>
      <c r="CB86" s="137"/>
      <c r="CC86" s="137"/>
      <c r="CD86" s="137"/>
      <c r="CE86" s="137"/>
      <c r="CF86" s="137"/>
      <c r="CG86" s="137"/>
      <c r="CH86" s="137"/>
      <c r="CI86" s="137"/>
      <c r="CJ86" s="137"/>
      <c r="CK86" s="137"/>
      <c r="CL86" s="137"/>
      <c r="CM86" s="137"/>
      <c r="CN86" s="137"/>
      <c r="CO86" s="137"/>
      <c r="CP86" s="137"/>
      <c r="CQ86" s="137"/>
      <c r="CR86" s="137"/>
      <c r="CS86" s="137"/>
      <c r="CT86" s="137"/>
      <c r="CU86" s="137"/>
      <c r="CV86" s="137"/>
      <c r="CW86" s="137"/>
      <c r="CX86" s="137"/>
      <c r="CY86" s="137"/>
      <c r="CZ86" s="137"/>
      <c r="DA86" s="137"/>
      <c r="DB86" s="137"/>
      <c r="DC86" s="137"/>
      <c r="DD86" s="137"/>
      <c r="DE86" s="137"/>
      <c r="DF86" s="137"/>
      <c r="DG86" s="137"/>
      <c r="DH86" s="137"/>
      <c r="DI86" s="137"/>
      <c r="DJ86" s="137"/>
      <c r="DK86" s="137"/>
      <c r="DL86" s="137"/>
      <c r="DM86" s="137"/>
      <c r="DN86" s="137"/>
      <c r="DO86" s="137"/>
      <c r="DP86" s="137"/>
      <c r="DQ86" s="137"/>
      <c r="DR86" s="137"/>
      <c r="DS86" s="135">
        <v>1</v>
      </c>
    </row>
    <row r="87" spans="1:123" s="100" customFormat="1" ht="18.75" customHeight="1">
      <c r="A87" s="137"/>
      <c r="B87" s="137"/>
      <c r="C87" s="137"/>
      <c r="D87" s="137"/>
      <c r="E87" s="137"/>
      <c r="F87" s="137"/>
      <c r="G87" s="137"/>
      <c r="H87" s="137"/>
      <c r="I87" s="137"/>
      <c r="J87" s="137"/>
      <c r="K87" s="137"/>
      <c r="L87" s="137"/>
      <c r="M87" s="137"/>
      <c r="N87" s="137"/>
      <c r="O87" s="137"/>
      <c r="P87" s="137"/>
      <c r="Q87" s="137"/>
      <c r="R87" s="464" t="s">
        <v>799</v>
      </c>
      <c r="S87" s="19" t="s">
        <v>800</v>
      </c>
      <c r="T87" s="18"/>
      <c r="U87" s="465"/>
      <c r="V87" s="137"/>
      <c r="W87" s="2532" t="s">
        <v>73</v>
      </c>
      <c r="X87" s="1986">
        <v>1.1100000000000001</v>
      </c>
      <c r="Y87" s="1984" t="s">
        <v>4407</v>
      </c>
      <c r="Z87" s="1996" t="s">
        <v>4408</v>
      </c>
      <c r="AA87" s="54">
        <v>20</v>
      </c>
      <c r="AB87" s="1990">
        <v>0.88800000000000012</v>
      </c>
      <c r="AC87" s="2581" t="s">
        <v>4409</v>
      </c>
      <c r="AD87" s="641"/>
      <c r="AE87" s="2563" t="s">
        <v>4826</v>
      </c>
      <c r="AF87" s="712"/>
      <c r="AG87" s="712"/>
      <c r="AH87" s="712"/>
      <c r="AI87" s="712"/>
      <c r="AJ87" s="712"/>
      <c r="AK87" s="1314"/>
      <c r="AL87" s="143"/>
      <c r="AM87" s="137"/>
      <c r="AN87" s="137"/>
      <c r="AO87" s="137"/>
      <c r="AP87" s="137"/>
      <c r="AQ87" s="137"/>
      <c r="AR87" s="137"/>
      <c r="AS87" s="3807" t="s">
        <v>731</v>
      </c>
      <c r="AT87" s="3808"/>
      <c r="AU87" s="137"/>
      <c r="AV87" s="3807" t="s">
        <v>732</v>
      </c>
      <c r="AW87" s="3808"/>
      <c r="AX87" s="137"/>
      <c r="AY87" s="137"/>
      <c r="AZ87" s="137"/>
      <c r="BA87" s="137"/>
      <c r="BB87" s="137"/>
      <c r="BC87" s="137"/>
      <c r="BD87" s="137"/>
      <c r="BE87" s="137"/>
      <c r="BF87" s="137"/>
      <c r="BG87" s="137"/>
      <c r="BH87" s="137"/>
      <c r="BI87" s="137"/>
      <c r="BJ87" s="137"/>
      <c r="BK87" s="137"/>
      <c r="BL87" s="137"/>
      <c r="BM87" s="137"/>
      <c r="BN87" s="137"/>
      <c r="BO87" s="137"/>
      <c r="BP87" s="137"/>
      <c r="BQ87" s="137"/>
      <c r="BR87" s="137"/>
      <c r="BS87" s="137"/>
      <c r="BT87" s="137"/>
      <c r="BU87" s="137"/>
      <c r="BV87" s="137"/>
      <c r="BW87" s="137"/>
      <c r="BX87" s="137"/>
      <c r="BY87" s="137"/>
      <c r="BZ87" s="137"/>
      <c r="CA87" s="137"/>
      <c r="CB87" s="137"/>
      <c r="CC87" s="3833" t="s">
        <v>749</v>
      </c>
      <c r="CD87" s="3834"/>
      <c r="CE87" s="137"/>
      <c r="CF87" s="3835" t="s">
        <v>750</v>
      </c>
      <c r="CG87" s="3836"/>
      <c r="CH87" s="137"/>
      <c r="CI87" s="3846" t="s">
        <v>802</v>
      </c>
      <c r="CJ87" s="3847"/>
      <c r="CK87" s="137"/>
      <c r="CL87" s="3817" t="s">
        <v>803</v>
      </c>
      <c r="CM87" s="3818"/>
      <c r="CN87" s="137"/>
      <c r="CO87" s="137"/>
      <c r="CP87" s="137"/>
      <c r="CQ87" s="137"/>
      <c r="CR87" s="137"/>
      <c r="CS87" s="137"/>
      <c r="CT87" s="137"/>
      <c r="CU87" s="137"/>
      <c r="CV87" s="137"/>
      <c r="CW87" s="137"/>
      <c r="CX87" s="137"/>
      <c r="CY87" s="137"/>
      <c r="CZ87" s="137"/>
      <c r="DA87" s="137"/>
      <c r="DB87" s="137"/>
      <c r="DC87" s="137"/>
      <c r="DD87" s="137"/>
      <c r="DE87" s="137"/>
      <c r="DF87" s="137"/>
      <c r="DG87" s="137"/>
      <c r="DH87" s="137"/>
      <c r="DI87" s="137"/>
      <c r="DJ87" s="137"/>
      <c r="DK87" s="137"/>
      <c r="DL87" s="137"/>
      <c r="DM87" s="137"/>
      <c r="DN87" s="137"/>
      <c r="DO87" s="137"/>
      <c r="DP87" s="137"/>
      <c r="DQ87" s="137"/>
      <c r="DR87" s="137"/>
      <c r="DS87" s="135">
        <v>1</v>
      </c>
    </row>
    <row r="88" spans="1:123" s="100" customFormat="1" ht="18.75" customHeight="1">
      <c r="A88" s="137"/>
      <c r="B88" s="137"/>
      <c r="C88" s="137"/>
      <c r="D88" s="137"/>
      <c r="E88" s="137"/>
      <c r="F88" s="137"/>
      <c r="G88" s="137"/>
      <c r="H88" s="137"/>
      <c r="I88" s="137"/>
      <c r="J88" s="137"/>
      <c r="K88" s="137"/>
      <c r="L88" s="137"/>
      <c r="M88" s="137"/>
      <c r="N88" s="137"/>
      <c r="O88" s="137"/>
      <c r="P88" s="137"/>
      <c r="Q88" s="137"/>
      <c r="R88" s="466"/>
      <c r="S88" s="18"/>
      <c r="T88" s="141"/>
      <c r="U88" s="161"/>
      <c r="V88" s="137"/>
      <c r="W88" s="2532" t="s">
        <v>72</v>
      </c>
      <c r="X88" s="1987">
        <v>14.929499999999999</v>
      </c>
      <c r="Y88" s="1984" t="s">
        <v>4410</v>
      </c>
      <c r="Z88" s="1996" t="s">
        <v>4411</v>
      </c>
      <c r="AA88" s="54"/>
      <c r="AB88" s="1994">
        <v>14.929499999999999</v>
      </c>
      <c r="AC88" s="2585" t="s">
        <v>4412</v>
      </c>
      <c r="AD88" s="641"/>
      <c r="AE88" s="2516"/>
      <c r="AF88" s="712"/>
      <c r="AG88" s="712"/>
      <c r="AH88" s="712"/>
      <c r="AI88" s="712"/>
      <c r="AJ88" s="3555" t="s">
        <v>4841</v>
      </c>
      <c r="AK88" s="3554" t="str">
        <f>IF(LEN(AE87) &lt;= AF70, LEN(AE87) &amp; " OK", LEN(AE87)-AF70&amp;" "&amp;"en trop")</f>
        <v>14 en trop</v>
      </c>
      <c r="AL88" s="143"/>
      <c r="AM88" s="137"/>
      <c r="AN88" s="137"/>
      <c r="AO88" s="137"/>
      <c r="AP88" s="137"/>
      <c r="AQ88" s="137"/>
      <c r="AR88" s="137"/>
      <c r="AS88" s="3807"/>
      <c r="AT88" s="3808"/>
      <c r="AU88" s="137"/>
      <c r="AV88" s="3807"/>
      <c r="AW88" s="3808"/>
      <c r="AX88" s="137"/>
      <c r="AY88" s="137"/>
      <c r="AZ88" s="137"/>
      <c r="BA88" s="137"/>
      <c r="BB88" s="137"/>
      <c r="BC88" s="137"/>
      <c r="BD88" s="137"/>
      <c r="BE88" s="137"/>
      <c r="BF88" s="137"/>
      <c r="BG88" s="137"/>
      <c r="BH88" s="137"/>
      <c r="BI88" s="137"/>
      <c r="BJ88" s="137"/>
      <c r="BK88" s="137"/>
      <c r="BL88" s="137"/>
      <c r="BM88" s="137"/>
      <c r="BN88" s="137"/>
      <c r="BO88" s="137"/>
      <c r="BP88" s="137"/>
      <c r="BQ88" s="137"/>
      <c r="BR88" s="137"/>
      <c r="BS88" s="137"/>
      <c r="BT88" s="137"/>
      <c r="BU88" s="137"/>
      <c r="BV88" s="137"/>
      <c r="BW88" s="137"/>
      <c r="BX88" s="137"/>
      <c r="BY88" s="137"/>
      <c r="BZ88" s="137"/>
      <c r="CA88" s="137"/>
      <c r="CB88" s="137"/>
      <c r="CC88" s="3833"/>
      <c r="CD88" s="3834"/>
      <c r="CE88" s="137"/>
      <c r="CF88" s="3835"/>
      <c r="CG88" s="3836"/>
      <c r="CH88" s="137"/>
      <c r="CI88" s="3846"/>
      <c r="CJ88" s="3847"/>
      <c r="CK88" s="137"/>
      <c r="CL88" s="3817"/>
      <c r="CM88" s="3818"/>
      <c r="CN88" s="137"/>
      <c r="CO88" s="137"/>
      <c r="CP88" s="137"/>
      <c r="CQ88" s="137"/>
      <c r="CR88" s="137"/>
      <c r="CS88" s="137"/>
      <c r="CT88" s="137"/>
      <c r="CU88" s="137"/>
      <c r="CV88" s="137"/>
      <c r="CW88" s="137"/>
      <c r="CX88" s="137"/>
      <c r="CY88" s="137"/>
      <c r="CZ88" s="137"/>
      <c r="DA88" s="137"/>
      <c r="DB88" s="137"/>
      <c r="DC88" s="137"/>
      <c r="DD88" s="137"/>
      <c r="DE88" s="137"/>
      <c r="DF88" s="137"/>
      <c r="DG88" s="137"/>
      <c r="DH88" s="137"/>
      <c r="DI88" s="137"/>
      <c r="DJ88" s="137"/>
      <c r="DK88" s="137"/>
      <c r="DL88" s="137"/>
      <c r="DM88" s="137"/>
      <c r="DN88" s="137"/>
      <c r="DO88" s="137"/>
      <c r="DP88" s="137"/>
      <c r="DQ88" s="137"/>
      <c r="DR88" s="137"/>
      <c r="DS88" s="135">
        <v>1</v>
      </c>
    </row>
    <row r="89" spans="1:123" s="100" customFormat="1" ht="18.75" customHeight="1">
      <c r="A89" s="137"/>
      <c r="B89" s="137"/>
      <c r="C89" s="137"/>
      <c r="D89" s="137"/>
      <c r="E89" s="137"/>
      <c r="F89" s="137"/>
      <c r="G89" s="137"/>
      <c r="H89" s="137"/>
      <c r="I89" s="137"/>
      <c r="J89" s="137"/>
      <c r="K89" s="137"/>
      <c r="L89" s="137"/>
      <c r="M89" s="137"/>
      <c r="N89" s="137"/>
      <c r="O89" s="137"/>
      <c r="P89" s="137"/>
      <c r="Q89" s="137"/>
      <c r="R89" s="467" t="s">
        <v>801</v>
      </c>
      <c r="S89" s="453"/>
      <c r="T89" s="18"/>
      <c r="U89" s="465"/>
      <c r="V89" s="137"/>
      <c r="W89" s="2532" t="s">
        <v>70</v>
      </c>
      <c r="X89" s="1986">
        <v>8.3249999999999993</v>
      </c>
      <c r="Y89" s="1984" t="s">
        <v>4413</v>
      </c>
      <c r="Z89" s="1996" t="s">
        <v>4414</v>
      </c>
      <c r="AA89" s="54"/>
      <c r="AB89" s="1990">
        <v>8.3249999999999993</v>
      </c>
      <c r="AC89" s="2581" t="s">
        <v>4415</v>
      </c>
      <c r="AD89" s="641"/>
      <c r="AE89" s="2516"/>
      <c r="AF89" s="712"/>
      <c r="AG89" s="712"/>
      <c r="AH89" s="712"/>
      <c r="AI89" s="712"/>
      <c r="AJ89" s="712"/>
      <c r="AK89" s="1314"/>
      <c r="AL89" s="143"/>
      <c r="AM89" s="137"/>
      <c r="AN89" s="137"/>
      <c r="AO89" s="137"/>
      <c r="AP89" s="137"/>
      <c r="AQ89" s="137"/>
      <c r="AR89" s="137"/>
      <c r="AS89" s="137"/>
      <c r="AT89" s="137"/>
      <c r="AU89" s="137"/>
      <c r="AV89" s="137"/>
      <c r="AW89" s="137"/>
      <c r="AX89" s="137"/>
      <c r="AY89" s="137"/>
      <c r="AZ89" s="137"/>
      <c r="BA89" s="137"/>
      <c r="BB89" s="137"/>
      <c r="BC89" s="137"/>
      <c r="BD89" s="137"/>
      <c r="BE89" s="137"/>
      <c r="BF89" s="137"/>
      <c r="BG89" s="137"/>
      <c r="BH89" s="137"/>
      <c r="BI89" s="137"/>
      <c r="BJ89" s="137"/>
      <c r="BK89" s="137"/>
      <c r="BL89" s="137"/>
      <c r="BM89" s="137"/>
      <c r="BN89" s="137"/>
      <c r="BO89" s="137"/>
      <c r="BP89" s="137"/>
      <c r="BQ89" s="137"/>
      <c r="BR89" s="137"/>
      <c r="BS89" s="137"/>
      <c r="BT89" s="137"/>
      <c r="BU89" s="137"/>
      <c r="BV89" s="137"/>
      <c r="BW89" s="137"/>
      <c r="BX89" s="137"/>
      <c r="BY89" s="137"/>
      <c r="BZ89" s="137"/>
      <c r="CA89" s="137"/>
      <c r="CB89" s="137"/>
      <c r="CC89" s="137"/>
      <c r="CD89" s="137"/>
      <c r="CE89" s="137"/>
      <c r="CF89" s="137"/>
      <c r="CG89" s="137"/>
      <c r="CH89" s="137"/>
      <c r="CI89" s="137"/>
      <c r="CJ89" s="137"/>
      <c r="CK89" s="137"/>
      <c r="CL89" s="137"/>
      <c r="CM89" s="137"/>
      <c r="CN89" s="137"/>
      <c r="CO89" s="137"/>
      <c r="CP89" s="137"/>
      <c r="CQ89" s="137"/>
      <c r="CR89" s="137"/>
      <c r="CS89" s="137"/>
      <c r="CT89" s="137"/>
      <c r="CU89" s="137"/>
      <c r="CV89" s="137"/>
      <c r="CW89" s="137"/>
      <c r="CX89" s="137"/>
      <c r="CY89" s="137"/>
      <c r="CZ89" s="137"/>
      <c r="DA89" s="137"/>
      <c r="DB89" s="137"/>
      <c r="DC89" s="137"/>
      <c r="DD89" s="137"/>
      <c r="DE89" s="137"/>
      <c r="DF89" s="137"/>
      <c r="DG89" s="137"/>
      <c r="DH89" s="137"/>
      <c r="DI89" s="137"/>
      <c r="DJ89" s="137"/>
      <c r="DK89" s="137"/>
      <c r="DL89" s="137"/>
      <c r="DM89" s="137"/>
      <c r="DN89" s="137"/>
      <c r="DO89" s="137"/>
      <c r="DP89" s="137"/>
      <c r="DQ89" s="137"/>
      <c r="DR89" s="137"/>
      <c r="DS89" s="135">
        <v>1</v>
      </c>
    </row>
    <row r="90" spans="1:123" s="100" customFormat="1" ht="18.75" customHeight="1">
      <c r="A90" s="137"/>
      <c r="B90" s="137"/>
      <c r="C90" s="137"/>
      <c r="D90" s="137"/>
      <c r="E90" s="137"/>
      <c r="F90" s="137"/>
      <c r="G90" s="137"/>
      <c r="H90" s="137"/>
      <c r="I90" s="137"/>
      <c r="J90" s="137"/>
      <c r="K90" s="137"/>
      <c r="L90" s="137"/>
      <c r="M90" s="137"/>
      <c r="N90" s="137"/>
      <c r="O90" s="137"/>
      <c r="P90" s="137"/>
      <c r="Q90" s="137"/>
      <c r="R90" s="4047" t="s">
        <v>804</v>
      </c>
      <c r="S90" s="4048"/>
      <c r="T90" s="4048"/>
      <c r="U90" s="4049"/>
      <c r="V90" s="137"/>
      <c r="W90" s="2532" t="s">
        <v>1023</v>
      </c>
      <c r="X90" s="1987">
        <v>16.649999999999999</v>
      </c>
      <c r="Y90" s="1984" t="s">
        <v>4416</v>
      </c>
      <c r="Z90" s="1996" t="s">
        <v>4417</v>
      </c>
      <c r="AA90" s="54"/>
      <c r="AB90" s="1994">
        <v>16.649999999999999</v>
      </c>
      <c r="AC90" s="2585" t="s">
        <v>4416</v>
      </c>
      <c r="AD90" s="641"/>
      <c r="AE90" s="280"/>
      <c r="AF90" s="281"/>
      <c r="AG90" s="282"/>
      <c r="AH90" s="281"/>
      <c r="AI90" s="281"/>
      <c r="AJ90" s="281"/>
      <c r="AK90" s="283"/>
      <c r="AL90" s="143"/>
      <c r="AM90" s="137"/>
      <c r="AN90" s="137"/>
      <c r="AO90" s="137"/>
      <c r="AP90" s="137"/>
      <c r="AQ90" s="137"/>
      <c r="AR90" s="137"/>
      <c r="AS90" s="3807" t="s">
        <v>767</v>
      </c>
      <c r="AT90" s="3808"/>
      <c r="AU90" s="137"/>
      <c r="AV90" s="3807" t="s">
        <v>768</v>
      </c>
      <c r="AW90" s="3808"/>
      <c r="AX90" s="137"/>
      <c r="AY90" s="137"/>
      <c r="AZ90" s="137"/>
      <c r="BA90" s="137"/>
      <c r="BB90" s="137"/>
      <c r="BC90" s="137"/>
      <c r="BD90" s="137"/>
      <c r="BE90" s="137"/>
      <c r="BF90" s="137"/>
      <c r="BG90" s="137"/>
      <c r="BH90" s="137"/>
      <c r="BI90" s="137"/>
      <c r="BJ90" s="137"/>
      <c r="BK90" s="137"/>
      <c r="BL90" s="137"/>
      <c r="BM90" s="137"/>
      <c r="BN90" s="137"/>
      <c r="BO90" s="137"/>
      <c r="BP90" s="137"/>
      <c r="BQ90" s="143">
        <v>1</v>
      </c>
      <c r="BR90" s="143">
        <v>1</v>
      </c>
      <c r="BS90" s="137"/>
      <c r="BT90" s="143">
        <v>1</v>
      </c>
      <c r="BU90" s="143">
        <v>1</v>
      </c>
      <c r="BV90" s="137"/>
      <c r="BW90" s="137"/>
      <c r="BX90" s="137"/>
      <c r="BY90" s="137"/>
      <c r="BZ90" s="137"/>
      <c r="CA90" s="137"/>
      <c r="CB90" s="137"/>
      <c r="CC90" s="3833" t="s">
        <v>807</v>
      </c>
      <c r="CD90" s="3834"/>
      <c r="CE90" s="137"/>
      <c r="CF90" s="3835" t="s">
        <v>808</v>
      </c>
      <c r="CG90" s="3836"/>
      <c r="CH90" s="137"/>
      <c r="CI90" s="3846" t="s">
        <v>809</v>
      </c>
      <c r="CJ90" s="3847"/>
      <c r="CK90" s="137"/>
      <c r="CL90" s="3817" t="s">
        <v>810</v>
      </c>
      <c r="CM90" s="3818"/>
      <c r="CN90" s="137"/>
      <c r="CO90" s="137"/>
      <c r="CP90" s="137"/>
      <c r="CQ90" s="137"/>
      <c r="CR90" s="137"/>
      <c r="CS90" s="137"/>
      <c r="CT90" s="137"/>
      <c r="CU90" s="137"/>
      <c r="CV90" s="137"/>
      <c r="CW90" s="137"/>
      <c r="CX90" s="137"/>
      <c r="CY90" s="137"/>
      <c r="CZ90" s="137"/>
      <c r="DA90" s="137"/>
      <c r="DB90" s="137"/>
      <c r="DC90" s="137"/>
      <c r="DD90" s="137"/>
      <c r="DE90" s="137"/>
      <c r="DF90" s="137"/>
      <c r="DG90" s="137"/>
      <c r="DH90" s="137"/>
      <c r="DI90" s="137"/>
      <c r="DJ90" s="137"/>
      <c r="DK90" s="137"/>
      <c r="DL90" s="137"/>
      <c r="DM90" s="137"/>
      <c r="DN90" s="137"/>
      <c r="DO90" s="137"/>
      <c r="DP90" s="137"/>
      <c r="DQ90" s="137"/>
      <c r="DR90" s="137"/>
      <c r="DS90" s="135">
        <v>1</v>
      </c>
    </row>
    <row r="91" spans="1:123" s="100" customFormat="1" ht="18.75" customHeight="1">
      <c r="A91" s="137"/>
      <c r="B91" s="137"/>
      <c r="C91" s="137"/>
      <c r="D91" s="137"/>
      <c r="E91" s="137"/>
      <c r="F91" s="137"/>
      <c r="G91" s="137"/>
      <c r="H91" s="137"/>
      <c r="I91" s="137"/>
      <c r="J91" s="137"/>
      <c r="K91" s="137"/>
      <c r="L91" s="137"/>
      <c r="M91" s="137"/>
      <c r="N91" s="137"/>
      <c r="O91" s="137"/>
      <c r="P91" s="137"/>
      <c r="Q91" s="137"/>
      <c r="R91" s="4047"/>
      <c r="S91" s="4048"/>
      <c r="T91" s="4048"/>
      <c r="U91" s="4049"/>
      <c r="V91" s="137"/>
      <c r="W91" s="2532" t="s">
        <v>1025</v>
      </c>
      <c r="X91" s="1986">
        <v>3.8850000000000002</v>
      </c>
      <c r="Y91" s="1984" t="s">
        <v>4418</v>
      </c>
      <c r="Z91" s="1996" t="s">
        <v>4419</v>
      </c>
      <c r="AA91" s="54"/>
      <c r="AB91" s="1990">
        <v>3.8850000000000002</v>
      </c>
      <c r="AC91" s="2581" t="s">
        <v>4420</v>
      </c>
      <c r="AD91" s="641"/>
      <c r="AE91" s="2224"/>
      <c r="AF91" s="132"/>
      <c r="AG91" s="132"/>
      <c r="AH91" s="132"/>
      <c r="AI91" s="132"/>
      <c r="AJ91" s="132"/>
      <c r="AK91" s="704"/>
      <c r="AL91" s="143"/>
      <c r="AM91" s="137"/>
      <c r="AN91" s="137"/>
      <c r="AO91" s="137"/>
      <c r="AP91" s="137"/>
      <c r="AQ91" s="137"/>
      <c r="AR91" s="137"/>
      <c r="AS91" s="3807"/>
      <c r="AT91" s="3808"/>
      <c r="AU91" s="137"/>
      <c r="AV91" s="3807"/>
      <c r="AW91" s="3808"/>
      <c r="AX91" s="137"/>
      <c r="AY91" s="137"/>
      <c r="AZ91" s="137"/>
      <c r="BA91" s="137"/>
      <c r="BB91" s="137"/>
      <c r="BC91" s="137"/>
      <c r="BD91" s="137"/>
      <c r="BE91" s="137"/>
      <c r="BF91" s="137"/>
      <c r="BG91" s="137"/>
      <c r="BH91" s="137"/>
      <c r="BI91" s="137"/>
      <c r="BJ91" s="137"/>
      <c r="BK91" s="137"/>
      <c r="BL91" s="137"/>
      <c r="BM91" s="137"/>
      <c r="BN91" s="137"/>
      <c r="BO91" s="137"/>
      <c r="BP91" s="137"/>
      <c r="BQ91" s="143">
        <v>1</v>
      </c>
      <c r="BR91" s="143">
        <v>1</v>
      </c>
      <c r="BS91" s="137"/>
      <c r="BT91" s="143">
        <v>1</v>
      </c>
      <c r="BU91" s="143">
        <v>1</v>
      </c>
      <c r="BV91" s="137"/>
      <c r="BW91" s="137"/>
      <c r="BX91" s="137"/>
      <c r="BY91" s="137"/>
      <c r="BZ91" s="137"/>
      <c r="CA91" s="137"/>
      <c r="CB91" s="137"/>
      <c r="CC91" s="3833"/>
      <c r="CD91" s="3834"/>
      <c r="CE91" s="137"/>
      <c r="CF91" s="3835"/>
      <c r="CG91" s="3836"/>
      <c r="CH91" s="137"/>
      <c r="CI91" s="3846"/>
      <c r="CJ91" s="3847"/>
      <c r="CK91" s="137"/>
      <c r="CL91" s="3817"/>
      <c r="CM91" s="3818"/>
      <c r="CN91" s="137"/>
      <c r="CO91" s="137"/>
      <c r="CP91" s="137"/>
      <c r="CQ91" s="137"/>
      <c r="CR91" s="137"/>
      <c r="CS91" s="137"/>
      <c r="CT91" s="137"/>
      <c r="CU91" s="137"/>
      <c r="CV91" s="137"/>
      <c r="CW91" s="137"/>
      <c r="CX91" s="137"/>
      <c r="CY91" s="137"/>
      <c r="CZ91" s="137"/>
      <c r="DA91" s="137"/>
      <c r="DB91" s="137"/>
      <c r="DC91" s="137"/>
      <c r="DD91" s="137"/>
      <c r="DE91" s="137"/>
      <c r="DF91" s="137"/>
      <c r="DG91" s="137"/>
      <c r="DH91" s="137"/>
      <c r="DI91" s="137"/>
      <c r="DJ91" s="137"/>
      <c r="DK91" s="137"/>
      <c r="DL91" s="137"/>
      <c r="DM91" s="137"/>
      <c r="DN91" s="137"/>
      <c r="DO91" s="137"/>
      <c r="DP91" s="137"/>
      <c r="DQ91" s="137"/>
      <c r="DR91" s="137"/>
      <c r="DS91" s="135">
        <v>1</v>
      </c>
    </row>
    <row r="92" spans="1:123" s="100" customFormat="1" ht="18.75" customHeight="1">
      <c r="A92" s="137"/>
      <c r="B92" s="137"/>
      <c r="C92" s="137"/>
      <c r="D92" s="137"/>
      <c r="E92" s="137"/>
      <c r="F92" s="137"/>
      <c r="G92" s="137"/>
      <c r="H92" s="137"/>
      <c r="I92" s="137"/>
      <c r="J92" s="137"/>
      <c r="K92" s="137"/>
      <c r="L92" s="137"/>
      <c r="M92" s="137"/>
      <c r="N92" s="137"/>
      <c r="O92" s="137"/>
      <c r="P92" s="137"/>
      <c r="Q92" s="137"/>
      <c r="R92" s="466"/>
      <c r="S92" s="18"/>
      <c r="T92" s="18"/>
      <c r="U92" s="465"/>
      <c r="V92" s="137"/>
      <c r="W92" s="2532" t="s">
        <v>1026</v>
      </c>
      <c r="X92" s="1987">
        <v>0.13319999999999999</v>
      </c>
      <c r="Y92" s="1984" t="s">
        <v>4421</v>
      </c>
      <c r="Z92" s="1996" t="s">
        <v>4422</v>
      </c>
      <c r="AA92" s="54">
        <v>10</v>
      </c>
      <c r="AB92" s="1994">
        <v>0.11987999999999999</v>
      </c>
      <c r="AC92" s="2585" t="s">
        <v>4423</v>
      </c>
      <c r="AD92" s="641"/>
      <c r="AE92" s="2558" t="s">
        <v>4406</v>
      </c>
      <c r="AF92"/>
      <c r="AG92"/>
      <c r="AH92"/>
      <c r="AI92"/>
      <c r="AJ92"/>
      <c r="AK92" s="692"/>
      <c r="AL92" s="143"/>
      <c r="AM92" s="137"/>
      <c r="AN92" s="137"/>
      <c r="AO92" s="137"/>
      <c r="AP92" s="137"/>
      <c r="AQ92" s="137"/>
      <c r="AR92" s="137"/>
      <c r="AS92" s="137"/>
      <c r="AT92" s="137"/>
      <c r="AU92" s="137"/>
      <c r="AV92" s="137"/>
      <c r="AW92" s="137"/>
      <c r="AX92" s="137"/>
      <c r="AY92" s="137"/>
      <c r="AZ92" s="137"/>
      <c r="BA92" s="137"/>
      <c r="BB92" s="137"/>
      <c r="BC92" s="137"/>
      <c r="BD92" s="137"/>
      <c r="BE92" s="137"/>
      <c r="BF92" s="137"/>
      <c r="BG92" s="137"/>
      <c r="BH92" s="137"/>
      <c r="BI92" s="137"/>
      <c r="BJ92" s="137"/>
      <c r="BK92" s="137"/>
      <c r="BL92" s="137"/>
      <c r="BM92" s="137"/>
      <c r="BN92" s="137"/>
      <c r="BO92" s="137"/>
      <c r="BP92" s="137"/>
      <c r="BQ92" s="137"/>
      <c r="BR92" s="137"/>
      <c r="BS92" s="137"/>
      <c r="BT92" s="137"/>
      <c r="BU92" s="137"/>
      <c r="BV92" s="137"/>
      <c r="BW92" s="137"/>
      <c r="BX92" s="137"/>
      <c r="BY92" s="137"/>
      <c r="BZ92" s="137"/>
      <c r="CA92" s="137"/>
      <c r="CB92" s="137"/>
      <c r="CC92" s="137"/>
      <c r="CD92" s="137"/>
      <c r="CE92" s="137"/>
      <c r="CF92" s="137"/>
      <c r="CG92" s="137"/>
      <c r="CH92" s="137"/>
      <c r="CI92" s="137"/>
      <c r="CJ92" s="137"/>
      <c r="CK92" s="137"/>
      <c r="CL92" s="137"/>
      <c r="CM92" s="137"/>
      <c r="CN92" s="137"/>
      <c r="CO92" s="137"/>
      <c r="CP92" s="137"/>
      <c r="CQ92" s="137"/>
      <c r="CR92" s="137"/>
      <c r="CS92" s="137"/>
      <c r="CT92" s="137"/>
      <c r="CU92" s="137"/>
      <c r="CV92" s="137"/>
      <c r="CW92" s="137"/>
      <c r="CX92" s="137"/>
      <c r="CY92" s="137"/>
      <c r="CZ92" s="137"/>
      <c r="DA92" s="137"/>
      <c r="DB92" s="137"/>
      <c r="DC92" s="137"/>
      <c r="DD92" s="137"/>
      <c r="DE92" s="137"/>
      <c r="DF92" s="137"/>
      <c r="DG92" s="137"/>
      <c r="DH92" s="137"/>
      <c r="DI92" s="137"/>
      <c r="DJ92" s="137"/>
      <c r="DK92" s="137"/>
      <c r="DL92" s="137"/>
      <c r="DM92" s="137"/>
      <c r="DN92" s="137"/>
      <c r="DO92" s="137"/>
      <c r="DP92" s="137"/>
      <c r="DQ92" s="137"/>
      <c r="DR92" s="137"/>
      <c r="DS92" s="135">
        <v>1</v>
      </c>
    </row>
    <row r="93" spans="1:123" s="100" customFormat="1" ht="18.75" customHeight="1">
      <c r="A93" s="137"/>
      <c r="B93" s="137"/>
      <c r="C93" s="137"/>
      <c r="D93" s="137"/>
      <c r="E93" s="137"/>
      <c r="F93" s="137"/>
      <c r="G93" s="137"/>
      <c r="H93" s="137"/>
      <c r="I93" s="137"/>
      <c r="J93" s="137"/>
      <c r="K93" s="137"/>
      <c r="L93" s="137"/>
      <c r="M93" s="137"/>
      <c r="N93" s="137"/>
      <c r="O93" s="137"/>
      <c r="P93" s="137"/>
      <c r="Q93" s="137"/>
      <c r="R93" s="166"/>
      <c r="S93" s="2048" t="s">
        <v>81</v>
      </c>
      <c r="T93" s="2047" t="s">
        <v>80</v>
      </c>
      <c r="U93" s="465"/>
      <c r="V93" s="137"/>
      <c r="W93" s="2532" t="s">
        <v>1027</v>
      </c>
      <c r="X93" s="1986">
        <v>16.649999999999999</v>
      </c>
      <c r="Y93" s="1984" t="s">
        <v>4416</v>
      </c>
      <c r="Z93" s="1996" t="s">
        <v>4425</v>
      </c>
      <c r="AA93" s="54"/>
      <c r="AB93" s="1990">
        <v>16.649999999999999</v>
      </c>
      <c r="AC93" s="2581" t="s">
        <v>4426</v>
      </c>
      <c r="AD93" s="641"/>
      <c r="AE93" s="3671">
        <v>3.472222222222222E-3</v>
      </c>
      <c r="AF93" s="2056" t="s">
        <v>1006</v>
      </c>
      <c r="AG93" s="2580"/>
      <c r="AH93" s="2054" t="s">
        <v>4098</v>
      </c>
      <c r="AI93" s="899">
        <v>1.0416666666666666E-2</v>
      </c>
      <c r="AJ93" s="2054"/>
      <c r="AK93" s="2514"/>
      <c r="AL93" s="143"/>
      <c r="AM93" s="137"/>
      <c r="AN93" s="137"/>
      <c r="AO93" s="137"/>
      <c r="AP93" s="137"/>
      <c r="AQ93" s="137"/>
      <c r="AR93" s="137"/>
      <c r="AS93" s="3807" t="s">
        <v>254</v>
      </c>
      <c r="AT93" s="3808"/>
      <c r="AU93" s="137"/>
      <c r="AV93" s="3807" t="s">
        <v>255</v>
      </c>
      <c r="AW93" s="3808"/>
      <c r="AX93" s="137"/>
      <c r="AY93" s="137"/>
      <c r="AZ93" s="137"/>
      <c r="BA93" s="137"/>
      <c r="BB93" s="137"/>
      <c r="BC93" s="137"/>
      <c r="BD93" s="137"/>
      <c r="BE93" s="137"/>
      <c r="BF93" s="137"/>
      <c r="BG93" s="137"/>
      <c r="BH93" s="137"/>
      <c r="BI93" s="137"/>
      <c r="BJ93" s="137"/>
      <c r="BK93" s="137"/>
      <c r="BL93" s="137"/>
      <c r="BM93" s="137"/>
      <c r="BN93" s="137"/>
      <c r="BO93" s="137"/>
      <c r="BP93" s="137"/>
      <c r="BQ93" s="143">
        <v>1</v>
      </c>
      <c r="BR93" s="143">
        <v>1</v>
      </c>
      <c r="BS93" s="137"/>
      <c r="BT93" s="143">
        <v>1</v>
      </c>
      <c r="BU93" s="143">
        <v>1</v>
      </c>
      <c r="BV93" s="137"/>
      <c r="BW93" s="137"/>
      <c r="BX93" s="137"/>
      <c r="BY93" s="137"/>
      <c r="BZ93" s="137"/>
      <c r="CA93" s="137"/>
      <c r="CB93" s="137"/>
      <c r="CC93" s="3833" t="s">
        <v>762</v>
      </c>
      <c r="CD93" s="3834"/>
      <c r="CE93" s="137"/>
      <c r="CF93" s="3835" t="s">
        <v>763</v>
      </c>
      <c r="CG93" s="3836"/>
      <c r="CH93" s="137"/>
      <c r="CI93" s="3846" t="s">
        <v>814</v>
      </c>
      <c r="CJ93" s="3847"/>
      <c r="CK93" s="137"/>
      <c r="CL93" s="3817" t="s">
        <v>815</v>
      </c>
      <c r="CM93" s="3818"/>
      <c r="CN93" s="137"/>
      <c r="CO93" s="137"/>
      <c r="CP93" s="137"/>
      <c r="CQ93" s="137"/>
      <c r="CR93" s="137"/>
      <c r="CS93" s="137"/>
      <c r="CT93" s="137"/>
      <c r="CU93" s="137"/>
      <c r="CV93" s="137"/>
      <c r="CW93" s="137"/>
      <c r="CX93" s="137"/>
      <c r="CY93" s="137"/>
      <c r="CZ93" s="137"/>
      <c r="DA93" s="137"/>
      <c r="DB93" s="137"/>
      <c r="DC93" s="137"/>
      <c r="DD93" s="137"/>
      <c r="DE93" s="137"/>
      <c r="DF93" s="137"/>
      <c r="DG93" s="137"/>
      <c r="DH93" s="137"/>
      <c r="DI93" s="137"/>
      <c r="DJ93" s="137"/>
      <c r="DK93" s="137"/>
      <c r="DL93" s="137"/>
      <c r="DM93" s="137"/>
      <c r="DN93" s="137"/>
      <c r="DO93" s="137"/>
      <c r="DP93" s="137"/>
      <c r="DQ93" s="137"/>
      <c r="DR93" s="137"/>
      <c r="DS93" s="135">
        <v>1</v>
      </c>
    </row>
    <row r="94" spans="1:123" s="100" customFormat="1" ht="18.75" customHeight="1">
      <c r="A94" s="137"/>
      <c r="B94" s="137"/>
      <c r="C94" s="137"/>
      <c r="D94" s="137"/>
      <c r="E94" s="137"/>
      <c r="F94" s="137"/>
      <c r="G94" s="137"/>
      <c r="H94" s="137"/>
      <c r="I94" s="137"/>
      <c r="J94" s="137"/>
      <c r="K94" s="137"/>
      <c r="L94" s="137"/>
      <c r="M94" s="137"/>
      <c r="N94" s="137"/>
      <c r="O94" s="137"/>
      <c r="P94" s="137"/>
      <c r="Q94" s="137"/>
      <c r="R94" s="166"/>
      <c r="S94" s="471" t="s">
        <v>74</v>
      </c>
      <c r="T94" s="78">
        <v>1</v>
      </c>
      <c r="U94" s="465"/>
      <c r="V94" s="137"/>
      <c r="W94" s="2532" t="s">
        <v>600</v>
      </c>
      <c r="X94" s="1987">
        <v>8.3249999999999993</v>
      </c>
      <c r="Y94" s="1984" t="s">
        <v>4427</v>
      </c>
      <c r="Z94" s="1996" t="s">
        <v>4428</v>
      </c>
      <c r="AA94" s="54">
        <v>30</v>
      </c>
      <c r="AB94" s="1994">
        <v>5.8274999999999997</v>
      </c>
      <c r="AC94" s="2585" t="s">
        <v>4429</v>
      </c>
      <c r="AD94" s="641"/>
      <c r="AE94" s="2582" t="s">
        <v>1008</v>
      </c>
      <c r="AF94" s="2583">
        <v>2.0833333333333332E-2</v>
      </c>
      <c r="AG94" s="608"/>
      <c r="AH94" s="2584" t="s">
        <v>67</v>
      </c>
      <c r="AI94" s="2049">
        <f>AE93+AI93+AF94</f>
        <v>3.4722222222222224E-2</v>
      </c>
      <c r="AJ94" s="608"/>
      <c r="AK94" s="2517"/>
      <c r="AL94" s="143"/>
      <c r="AM94" s="137"/>
      <c r="AN94" s="137"/>
      <c r="AO94" s="137"/>
      <c r="AP94" s="137"/>
      <c r="AQ94" s="137"/>
      <c r="AR94" s="137"/>
      <c r="AS94" s="3807"/>
      <c r="AT94" s="3808"/>
      <c r="AU94" s="137"/>
      <c r="AV94" s="3807"/>
      <c r="AW94" s="3808"/>
      <c r="AX94" s="137"/>
      <c r="AY94" s="137"/>
      <c r="AZ94" s="137"/>
      <c r="BA94" s="137"/>
      <c r="BB94" s="137"/>
      <c r="BC94" s="137"/>
      <c r="BD94" s="137"/>
      <c r="BE94" s="137"/>
      <c r="BF94" s="137"/>
      <c r="BG94" s="137"/>
      <c r="BH94" s="137"/>
      <c r="BI94" s="137"/>
      <c r="BJ94" s="137"/>
      <c r="BK94" s="137"/>
      <c r="BL94" s="137"/>
      <c r="BM94" s="137"/>
      <c r="BN94" s="137"/>
      <c r="BO94" s="137"/>
      <c r="BP94" s="137"/>
      <c r="BQ94" s="143">
        <v>1</v>
      </c>
      <c r="BR94" s="143">
        <v>1</v>
      </c>
      <c r="BS94" s="137"/>
      <c r="BT94" s="143">
        <v>1</v>
      </c>
      <c r="BU94" s="143">
        <v>1</v>
      </c>
      <c r="BV94" s="137"/>
      <c r="BW94" s="137"/>
      <c r="BX94" s="137"/>
      <c r="BY94" s="137"/>
      <c r="BZ94" s="137"/>
      <c r="CA94" s="137"/>
      <c r="CB94" s="137"/>
      <c r="CC94" s="3833"/>
      <c r="CD94" s="3834"/>
      <c r="CE94" s="137"/>
      <c r="CF94" s="3835"/>
      <c r="CG94" s="3836"/>
      <c r="CH94" s="137"/>
      <c r="CI94" s="3846"/>
      <c r="CJ94" s="3847"/>
      <c r="CK94" s="137"/>
      <c r="CL94" s="3817"/>
      <c r="CM94" s="3818"/>
      <c r="CN94" s="137"/>
      <c r="CO94" s="137"/>
      <c r="CP94" s="137"/>
      <c r="CQ94" s="137"/>
      <c r="CR94" s="137"/>
      <c r="CS94" s="137"/>
      <c r="CT94" s="137"/>
      <c r="CU94" s="137"/>
      <c r="CV94" s="137"/>
      <c r="CW94" s="137"/>
      <c r="CX94" s="137"/>
      <c r="CY94" s="137"/>
      <c r="CZ94" s="137"/>
      <c r="DA94" s="137"/>
      <c r="DB94" s="137"/>
      <c r="DC94" s="137"/>
      <c r="DD94" s="137"/>
      <c r="DE94" s="137"/>
      <c r="DF94" s="137"/>
      <c r="DG94" s="137"/>
      <c r="DH94" s="137"/>
      <c r="DI94" s="137"/>
      <c r="DJ94" s="137"/>
      <c r="DK94" s="137"/>
      <c r="DL94" s="137"/>
      <c r="DM94" s="137"/>
      <c r="DN94" s="137"/>
      <c r="DO94" s="137"/>
      <c r="DP94" s="137"/>
      <c r="DQ94" s="137"/>
      <c r="DR94" s="137"/>
      <c r="DS94" s="135">
        <v>1</v>
      </c>
    </row>
    <row r="95" spans="1:123" s="100" customFormat="1" ht="18.75" customHeight="1">
      <c r="A95" s="137"/>
      <c r="B95" s="137"/>
      <c r="C95" s="137"/>
      <c r="D95" s="137"/>
      <c r="E95" s="137"/>
      <c r="F95" s="137"/>
      <c r="G95" s="137"/>
      <c r="H95" s="137"/>
      <c r="I95" s="137"/>
      <c r="J95" s="137"/>
      <c r="K95" s="137"/>
      <c r="L95" s="137"/>
      <c r="M95" s="137"/>
      <c r="N95" s="137"/>
      <c r="O95" s="137"/>
      <c r="P95" s="137"/>
      <c r="Q95" s="137"/>
      <c r="R95" s="466" t="s">
        <v>813</v>
      </c>
      <c r="S95" s="18"/>
      <c r="T95" s="18"/>
      <c r="U95" s="465"/>
      <c r="V95" s="137"/>
      <c r="W95" s="2532" t="s">
        <v>1029</v>
      </c>
      <c r="X95" s="1986">
        <v>6.2437499999999995</v>
      </c>
      <c r="Y95" s="1984" t="s">
        <v>4430</v>
      </c>
      <c r="Z95" s="1996" t="s">
        <v>4431</v>
      </c>
      <c r="AA95" s="54"/>
      <c r="AB95" s="1990">
        <v>6.2437499999999995</v>
      </c>
      <c r="AC95" s="2581" t="s">
        <v>4432</v>
      </c>
      <c r="AD95" s="641"/>
      <c r="AE95" s="1148"/>
      <c r="AF95" s="132"/>
      <c r="AG95" s="132"/>
      <c r="AH95" s="132"/>
      <c r="AI95" s="132"/>
      <c r="AJ95" s="132"/>
      <c r="AK95" s="704"/>
      <c r="AL95" s="143"/>
      <c r="AM95" s="137"/>
      <c r="AN95" s="137"/>
      <c r="AO95" s="137"/>
      <c r="AP95" s="137"/>
      <c r="AQ95" s="137"/>
      <c r="AR95" s="137"/>
      <c r="AS95" s="137"/>
      <c r="AT95" s="137"/>
      <c r="AU95" s="137"/>
      <c r="AV95" s="137"/>
      <c r="AW95" s="137"/>
      <c r="AX95" s="137"/>
      <c r="AY95" s="137"/>
      <c r="AZ95" s="137"/>
      <c r="BA95" s="137"/>
      <c r="BB95" s="137"/>
      <c r="BC95" s="137"/>
      <c r="BD95" s="137"/>
      <c r="BE95" s="137"/>
      <c r="BF95" s="137"/>
      <c r="BG95" s="137"/>
      <c r="BH95" s="137"/>
      <c r="BI95" s="137"/>
      <c r="BJ95" s="137"/>
      <c r="BK95" s="137"/>
      <c r="BL95" s="137"/>
      <c r="BM95" s="137"/>
      <c r="BN95" s="137"/>
      <c r="BO95" s="137"/>
      <c r="BP95" s="137"/>
      <c r="BQ95" s="137"/>
      <c r="BR95" s="137"/>
      <c r="BS95" s="137"/>
      <c r="BT95" s="137"/>
      <c r="BU95" s="137"/>
      <c r="BV95" s="137"/>
      <c r="BW95" s="137"/>
      <c r="BX95" s="137"/>
      <c r="BY95" s="137"/>
      <c r="BZ95" s="137"/>
      <c r="CA95" s="137"/>
      <c r="CB95" s="137"/>
      <c r="CC95" s="137"/>
      <c r="CD95" s="137"/>
      <c r="CE95" s="137"/>
      <c r="CF95" s="137"/>
      <c r="CG95" s="137"/>
      <c r="CH95" s="137"/>
      <c r="CI95" s="137"/>
      <c r="CJ95" s="137"/>
      <c r="CK95" s="137"/>
      <c r="CL95" s="137"/>
      <c r="CM95" s="137"/>
      <c r="CN95" s="137"/>
      <c r="CO95" s="137"/>
      <c r="CP95" s="137"/>
      <c r="CQ95" s="137"/>
      <c r="CR95" s="137"/>
      <c r="CS95" s="137"/>
      <c r="CT95" s="137"/>
      <c r="CU95" s="137"/>
      <c r="CV95" s="137"/>
      <c r="CW95" s="137"/>
      <c r="CX95" s="137"/>
      <c r="CY95" s="137"/>
      <c r="CZ95" s="137"/>
      <c r="DA95" s="137"/>
      <c r="DB95" s="137"/>
      <c r="DC95" s="137"/>
      <c r="DD95" s="137"/>
      <c r="DE95" s="137"/>
      <c r="DF95" s="137"/>
      <c r="DG95" s="137"/>
      <c r="DH95" s="137"/>
      <c r="DI95" s="137"/>
      <c r="DJ95" s="137"/>
      <c r="DK95" s="137"/>
      <c r="DL95" s="137"/>
      <c r="DM95" s="137"/>
      <c r="DN95" s="137"/>
      <c r="DO95" s="137"/>
      <c r="DP95" s="137"/>
      <c r="DQ95" s="137"/>
      <c r="DR95" s="137"/>
      <c r="DS95" s="135">
        <v>1</v>
      </c>
    </row>
    <row r="96" spans="1:123" s="100" customFormat="1" ht="18.75" customHeight="1">
      <c r="A96" s="137"/>
      <c r="B96" s="137"/>
      <c r="C96" s="137"/>
      <c r="D96" s="137"/>
      <c r="E96" s="137"/>
      <c r="F96" s="137"/>
      <c r="G96" s="137"/>
      <c r="H96" s="137"/>
      <c r="I96" s="137"/>
      <c r="J96" s="137"/>
      <c r="K96" s="137"/>
      <c r="L96" s="137"/>
      <c r="M96" s="137"/>
      <c r="N96" s="137"/>
      <c r="O96" s="137"/>
      <c r="P96" s="137"/>
      <c r="Q96" s="137"/>
      <c r="R96" s="466" t="s">
        <v>816</v>
      </c>
      <c r="S96" s="18"/>
      <c r="T96" s="18"/>
      <c r="U96" s="465"/>
      <c r="V96" s="137"/>
      <c r="W96" s="2532" t="s">
        <v>1030</v>
      </c>
      <c r="X96" s="1987">
        <v>0.111</v>
      </c>
      <c r="Y96" s="1984" t="s">
        <v>4433</v>
      </c>
      <c r="Z96" s="1996" t="s">
        <v>4434</v>
      </c>
      <c r="AA96" s="54"/>
      <c r="AB96" s="1994">
        <v>0.111</v>
      </c>
      <c r="AC96" s="2585" t="s">
        <v>4435</v>
      </c>
      <c r="AD96" s="641"/>
      <c r="AE96" s="2224"/>
      <c r="AF96" s="579" t="s">
        <v>1002</v>
      </c>
      <c r="AG96" s="580" t="s">
        <v>26</v>
      </c>
      <c r="AH96" s="581"/>
      <c r="AI96" s="579"/>
      <c r="AJ96" s="579" t="s">
        <v>1003</v>
      </c>
      <c r="AK96" s="2586" t="s">
        <v>26</v>
      </c>
      <c r="AL96" s="140"/>
      <c r="AM96" s="137"/>
      <c r="AN96" s="137"/>
      <c r="AO96" s="137"/>
      <c r="AP96" s="137"/>
      <c r="AQ96" s="137"/>
      <c r="AR96" s="137"/>
      <c r="AS96" s="137"/>
      <c r="AT96" s="137"/>
      <c r="AU96" s="137"/>
      <c r="AV96" s="137"/>
      <c r="AW96" s="137"/>
      <c r="AX96" s="137"/>
      <c r="AY96" s="137"/>
      <c r="AZ96" s="137"/>
      <c r="BA96" s="137"/>
      <c r="BB96" s="137"/>
      <c r="BC96" s="137"/>
      <c r="BD96" s="137"/>
      <c r="BE96" s="137"/>
      <c r="BF96" s="137"/>
      <c r="BG96" s="137"/>
      <c r="BH96" s="137"/>
      <c r="BI96" s="137"/>
      <c r="BJ96" s="137"/>
      <c r="BK96" s="137"/>
      <c r="BL96" s="143">
        <v>1</v>
      </c>
      <c r="BM96" s="137"/>
      <c r="BN96" s="143">
        <v>1</v>
      </c>
      <c r="BO96" s="143">
        <v>1</v>
      </c>
      <c r="BP96" s="137"/>
      <c r="BQ96" s="143">
        <v>1</v>
      </c>
      <c r="BR96" s="143">
        <v>1</v>
      </c>
      <c r="BS96" s="137"/>
      <c r="BT96" s="143">
        <v>1</v>
      </c>
      <c r="BU96" s="143">
        <v>1</v>
      </c>
      <c r="BV96" s="137"/>
      <c r="BW96" s="137"/>
      <c r="BX96" s="137"/>
      <c r="BY96" s="137"/>
      <c r="BZ96" s="137"/>
      <c r="CA96" s="137"/>
      <c r="CB96" s="137"/>
      <c r="CC96" s="3833" t="s">
        <v>769</v>
      </c>
      <c r="CD96" s="3834"/>
      <c r="CE96" s="137"/>
      <c r="CF96" s="3835" t="s">
        <v>770</v>
      </c>
      <c r="CG96" s="3836"/>
      <c r="CH96" s="137"/>
      <c r="CI96" s="3846" t="s">
        <v>821</v>
      </c>
      <c r="CJ96" s="3847"/>
      <c r="CK96" s="137"/>
      <c r="CL96" s="3817" t="s">
        <v>822</v>
      </c>
      <c r="CM96" s="3818"/>
      <c r="CN96" s="137"/>
      <c r="CO96" s="137"/>
      <c r="CP96" s="137"/>
      <c r="CQ96" s="137"/>
      <c r="CR96" s="137"/>
      <c r="CS96" s="137"/>
      <c r="CT96" s="137"/>
      <c r="CU96" s="137"/>
      <c r="CV96" s="137"/>
      <c r="CW96" s="137"/>
      <c r="CX96" s="137"/>
      <c r="CY96" s="137"/>
      <c r="CZ96" s="137"/>
      <c r="DA96" s="137"/>
      <c r="DB96" s="137"/>
      <c r="DC96" s="137"/>
      <c r="DD96" s="137"/>
      <c r="DE96" s="137"/>
      <c r="DF96" s="137"/>
      <c r="DG96" s="137"/>
      <c r="DH96" s="137"/>
      <c r="DI96" s="137"/>
      <c r="DJ96" s="137"/>
      <c r="DK96" s="137"/>
      <c r="DL96" s="137"/>
      <c r="DM96" s="137"/>
      <c r="DN96" s="137"/>
      <c r="DO96" s="137"/>
      <c r="DP96" s="137"/>
      <c r="DQ96" s="137"/>
      <c r="DR96" s="137"/>
      <c r="DS96" s="135">
        <v>1</v>
      </c>
    </row>
    <row r="97" spans="1:123" s="100" customFormat="1" ht="18.75" customHeight="1">
      <c r="A97" s="137"/>
      <c r="B97" s="137"/>
      <c r="C97" s="137"/>
      <c r="D97" s="137"/>
      <c r="E97" s="137"/>
      <c r="F97" s="137"/>
      <c r="G97" s="137"/>
      <c r="H97" s="137"/>
      <c r="I97" s="137"/>
      <c r="J97" s="137"/>
      <c r="K97" s="137"/>
      <c r="L97" s="137"/>
      <c r="M97" s="137"/>
      <c r="N97" s="137"/>
      <c r="O97" s="137"/>
      <c r="P97" s="137"/>
      <c r="Q97" s="137"/>
      <c r="R97" s="466" t="s">
        <v>817</v>
      </c>
      <c r="S97" s="18"/>
      <c r="T97" s="18"/>
      <c r="U97" s="465"/>
      <c r="V97" s="137"/>
      <c r="W97" s="2224"/>
      <c r="X97"/>
      <c r="Y97"/>
      <c r="Z97"/>
      <c r="AA97"/>
      <c r="AB97"/>
      <c r="AC97" s="692"/>
      <c r="AD97" s="641"/>
      <c r="AE97" s="1148"/>
      <c r="AF97" s="132"/>
      <c r="AG97" s="132"/>
      <c r="AH97" s="132"/>
      <c r="AI97" s="132"/>
      <c r="AJ97" s="132"/>
      <c r="AK97" s="704"/>
      <c r="AL97" s="140"/>
      <c r="AM97" s="137"/>
      <c r="AN97" s="661" t="s">
        <v>1054</v>
      </c>
      <c r="AO97" s="662"/>
      <c r="AP97" s="662"/>
      <c r="AQ97" s="662"/>
      <c r="AR97" s="137"/>
      <c r="AS97" s="662"/>
      <c r="AT97" s="662"/>
      <c r="AU97" s="137"/>
      <c r="AV97" s="137"/>
      <c r="AW97" s="137"/>
      <c r="AX97" s="137"/>
      <c r="AY97" s="137"/>
      <c r="AZ97" s="137"/>
      <c r="BA97" s="137"/>
      <c r="BB97" s="137"/>
      <c r="BC97" s="137"/>
      <c r="BD97" s="137"/>
      <c r="BE97" s="137"/>
      <c r="BF97" s="137"/>
      <c r="BG97" s="137"/>
      <c r="BH97" s="137"/>
      <c r="BI97" s="137"/>
      <c r="BJ97" s="137"/>
      <c r="BK97" s="137"/>
      <c r="BL97" s="143">
        <v>1</v>
      </c>
      <c r="BM97" s="137"/>
      <c r="BN97" s="143">
        <v>1</v>
      </c>
      <c r="BO97" s="143">
        <v>1</v>
      </c>
      <c r="BP97" s="137"/>
      <c r="BQ97" s="143">
        <v>1</v>
      </c>
      <c r="BR97" s="143">
        <v>1</v>
      </c>
      <c r="BS97" s="137"/>
      <c r="BT97" s="143">
        <v>1</v>
      </c>
      <c r="BU97" s="143">
        <v>1</v>
      </c>
      <c r="BV97" s="137"/>
      <c r="BW97" s="137"/>
      <c r="BX97" s="137"/>
      <c r="BY97" s="137"/>
      <c r="BZ97" s="137"/>
      <c r="CA97" s="137"/>
      <c r="CB97" s="137"/>
      <c r="CC97" s="3833"/>
      <c r="CD97" s="3834"/>
      <c r="CE97" s="137"/>
      <c r="CF97" s="3835"/>
      <c r="CG97" s="3836"/>
      <c r="CH97" s="137"/>
      <c r="CI97" s="3846"/>
      <c r="CJ97" s="3847"/>
      <c r="CK97" s="137"/>
      <c r="CL97" s="3817"/>
      <c r="CM97" s="3818"/>
      <c r="CN97" s="137"/>
      <c r="CO97" s="137"/>
      <c r="CP97" s="137"/>
      <c r="CQ97" s="137"/>
      <c r="CR97" s="137"/>
      <c r="CS97" s="137"/>
      <c r="CT97" s="137"/>
      <c r="CU97" s="137"/>
      <c r="CV97" s="137"/>
      <c r="CW97" s="137"/>
      <c r="CX97" s="137"/>
      <c r="CY97" s="137"/>
      <c r="CZ97" s="137"/>
      <c r="DA97" s="137"/>
      <c r="DB97" s="137"/>
      <c r="DC97" s="137"/>
      <c r="DD97" s="137"/>
      <c r="DE97" s="137"/>
      <c r="DF97" s="137"/>
      <c r="DG97" s="137"/>
      <c r="DH97" s="137"/>
      <c r="DI97" s="137"/>
      <c r="DJ97" s="137"/>
      <c r="DK97" s="137"/>
      <c r="DL97" s="137"/>
      <c r="DM97" s="137"/>
      <c r="DN97" s="137"/>
      <c r="DO97" s="137"/>
      <c r="DP97" s="137"/>
      <c r="DQ97" s="137"/>
      <c r="DR97" s="137"/>
      <c r="DS97" s="135">
        <v>1</v>
      </c>
    </row>
    <row r="98" spans="1:123" s="100" customFormat="1" ht="18.75" customHeight="1" thickBot="1">
      <c r="A98" s="137"/>
      <c r="B98" s="137"/>
      <c r="C98" s="137"/>
      <c r="D98" s="137"/>
      <c r="E98" s="137"/>
      <c r="F98" s="137"/>
      <c r="G98" s="137"/>
      <c r="H98" s="137"/>
      <c r="I98" s="137"/>
      <c r="J98" s="137"/>
      <c r="K98" s="137"/>
      <c r="L98" s="137"/>
      <c r="M98" s="137"/>
      <c r="N98" s="137"/>
      <c r="O98" s="137"/>
      <c r="P98" s="137"/>
      <c r="Q98" s="137"/>
      <c r="R98" s="466" t="s">
        <v>819</v>
      </c>
      <c r="S98" s="18"/>
      <c r="T98" s="18"/>
      <c r="U98" s="465"/>
      <c r="V98" s="137"/>
      <c r="W98" s="2589" t="s">
        <v>592</v>
      </c>
      <c r="X98" s="2590"/>
      <c r="Y98" s="2590"/>
      <c r="Z98" s="2590"/>
      <c r="AA98" s="132"/>
      <c r="AB98" s="712"/>
      <c r="AC98" s="1314"/>
      <c r="AD98" s="641"/>
      <c r="AE98" s="2516"/>
      <c r="AF98" s="2755" t="s">
        <v>4499</v>
      </c>
      <c r="AG98" s="2746"/>
      <c r="AH98" s="2746"/>
      <c r="AI98" s="2746"/>
      <c r="AJ98" s="2587"/>
      <c r="AK98" s="1314"/>
      <c r="AL98" s="140"/>
      <c r="AM98" s="137"/>
      <c r="AN98" s="662" t="s">
        <v>1048</v>
      </c>
      <c r="AO98" s="662"/>
      <c r="AP98" s="662"/>
      <c r="AQ98" s="662"/>
      <c r="AR98" s="137"/>
      <c r="AS98" s="662"/>
      <c r="AT98" s="662"/>
      <c r="AU98" s="137"/>
      <c r="AV98" s="137"/>
      <c r="AW98" s="137"/>
      <c r="AX98" s="137"/>
      <c r="AY98" s="137"/>
      <c r="AZ98" s="137"/>
      <c r="BA98" s="137"/>
      <c r="BB98" s="137"/>
      <c r="BC98" s="137"/>
      <c r="BD98" s="137"/>
      <c r="BE98" s="137"/>
      <c r="BF98" s="137"/>
      <c r="BG98" s="137"/>
      <c r="BH98" s="137"/>
      <c r="BI98" s="137"/>
      <c r="BJ98" s="137"/>
      <c r="BK98" s="137"/>
      <c r="BL98" s="143">
        <v>1</v>
      </c>
      <c r="BM98" s="137"/>
      <c r="BN98" s="143">
        <v>1</v>
      </c>
      <c r="BO98" s="143">
        <v>1</v>
      </c>
      <c r="BP98" s="137"/>
      <c r="BQ98" s="143">
        <v>1</v>
      </c>
      <c r="BR98" s="143">
        <v>1</v>
      </c>
      <c r="BS98" s="137"/>
      <c r="BT98" s="143">
        <v>1</v>
      </c>
      <c r="BU98" s="143">
        <v>1</v>
      </c>
      <c r="BV98" s="137"/>
      <c r="BW98" s="137"/>
      <c r="BX98" s="137"/>
      <c r="BY98" s="137"/>
      <c r="BZ98" s="137"/>
      <c r="CA98" s="137"/>
      <c r="CB98" s="137"/>
      <c r="CC98" s="140">
        <v>1</v>
      </c>
      <c r="CD98" s="140">
        <v>1</v>
      </c>
      <c r="CE98" s="137"/>
      <c r="CF98" s="3736">
        <v>1</v>
      </c>
      <c r="CG98" s="3736">
        <v>1</v>
      </c>
      <c r="CH98" s="137"/>
      <c r="CI98" s="140">
        <v>1</v>
      </c>
      <c r="CJ98" s="140">
        <v>1</v>
      </c>
      <c r="CK98" s="137"/>
      <c r="CL98" s="3736">
        <v>1</v>
      </c>
      <c r="CM98" s="3736">
        <v>1</v>
      </c>
      <c r="CN98" s="137"/>
      <c r="CO98" s="137"/>
      <c r="CP98" s="137"/>
      <c r="CQ98" s="137"/>
      <c r="CR98" s="137"/>
      <c r="CS98" s="137"/>
      <c r="CT98" s="137"/>
      <c r="CU98" s="137"/>
      <c r="CV98" s="137"/>
      <c r="CW98" s="137"/>
      <c r="CX98" s="137"/>
      <c r="CY98" s="137"/>
      <c r="CZ98" s="137"/>
      <c r="DA98" s="137"/>
      <c r="DB98" s="137"/>
      <c r="DC98" s="137"/>
      <c r="DD98" s="137"/>
      <c r="DE98" s="137"/>
      <c r="DF98" s="137"/>
      <c r="DG98" s="137"/>
      <c r="DH98" s="137"/>
      <c r="DI98" s="137"/>
      <c r="DJ98" s="137"/>
      <c r="DK98" s="137"/>
      <c r="DL98" s="137"/>
      <c r="DM98" s="137"/>
      <c r="DN98" s="137"/>
      <c r="DO98" s="137"/>
      <c r="DP98" s="137"/>
      <c r="DQ98" s="137"/>
      <c r="DR98" s="137"/>
      <c r="DS98" s="135">
        <v>1</v>
      </c>
    </row>
    <row r="99" spans="1:123" s="100" customFormat="1" ht="18.75" customHeight="1" thickTop="1" thickBot="1">
      <c r="A99" s="137"/>
      <c r="B99" s="137"/>
      <c r="C99" s="137"/>
      <c r="D99" s="137"/>
      <c r="E99" s="137"/>
      <c r="F99" s="137"/>
      <c r="G99" s="137"/>
      <c r="H99" s="137"/>
      <c r="I99" s="137"/>
      <c r="J99" s="137"/>
      <c r="K99" s="137"/>
      <c r="L99" s="137"/>
      <c r="M99" s="137"/>
      <c r="N99" s="137"/>
      <c r="O99" s="137"/>
      <c r="P99" s="137"/>
      <c r="Q99" s="137"/>
      <c r="R99" s="466"/>
      <c r="S99" s="18"/>
      <c r="T99" s="18"/>
      <c r="U99" s="465"/>
      <c r="V99" s="137"/>
      <c r="W99" s="2589"/>
      <c r="X99" s="2590"/>
      <c r="Y99" s="2590"/>
      <c r="Z99" s="2590"/>
      <c r="AA99" s="132"/>
      <c r="AB99" s="712"/>
      <c r="AC99" s="1314"/>
      <c r="AD99" s="641"/>
      <c r="AE99" s="2516"/>
      <c r="AF99" s="3964" t="s">
        <v>4498</v>
      </c>
      <c r="AG99" s="3965"/>
      <c r="AH99" s="3965"/>
      <c r="AI99" s="3965"/>
      <c r="AJ99" s="3966"/>
      <c r="AK99" s="1314"/>
      <c r="AL99" s="140"/>
      <c r="AM99" s="137"/>
      <c r="AN99" s="662" t="s">
        <v>1049</v>
      </c>
      <c r="AO99" s="662"/>
      <c r="AP99" s="662"/>
      <c r="AQ99" s="662"/>
      <c r="AR99" s="137"/>
      <c r="AS99" s="662"/>
      <c r="AT99" s="662"/>
      <c r="AU99" s="137"/>
      <c r="AV99" s="137"/>
      <c r="AW99" s="137"/>
      <c r="AX99" s="137"/>
      <c r="AY99" s="137"/>
      <c r="AZ99" s="137"/>
      <c r="BA99" s="137"/>
      <c r="BB99" s="137"/>
      <c r="BC99" s="137"/>
      <c r="BD99" s="137"/>
      <c r="BE99" s="137"/>
      <c r="BF99" s="137"/>
      <c r="BG99" s="137"/>
      <c r="BH99" s="137"/>
      <c r="BI99" s="137"/>
      <c r="BJ99" s="137"/>
      <c r="BK99" s="137"/>
      <c r="BL99" s="143">
        <v>1</v>
      </c>
      <c r="BM99" s="137"/>
      <c r="BN99" s="143">
        <v>1</v>
      </c>
      <c r="BO99" s="143">
        <v>1</v>
      </c>
      <c r="BP99" s="137"/>
      <c r="BQ99" s="143">
        <v>1</v>
      </c>
      <c r="BR99" s="143">
        <v>1</v>
      </c>
      <c r="BS99" s="137"/>
      <c r="BT99" s="143">
        <v>1</v>
      </c>
      <c r="BU99" s="143">
        <v>1</v>
      </c>
      <c r="BV99" s="137"/>
      <c r="BW99" s="137"/>
      <c r="BX99" s="137"/>
      <c r="BY99" s="137"/>
      <c r="BZ99" s="137"/>
      <c r="CA99" s="137"/>
      <c r="CB99" s="137"/>
      <c r="CC99" s="3833" t="s">
        <v>777</v>
      </c>
      <c r="CD99" s="3834"/>
      <c r="CE99" s="137"/>
      <c r="CF99" s="3835" t="s">
        <v>778</v>
      </c>
      <c r="CG99" s="3836"/>
      <c r="CH99" s="137"/>
      <c r="CI99" s="3846" t="s">
        <v>828</v>
      </c>
      <c r="CJ99" s="3847"/>
      <c r="CK99" s="137"/>
      <c r="CL99" s="3817" t="s">
        <v>829</v>
      </c>
      <c r="CM99" s="3818"/>
      <c r="CN99" s="137"/>
      <c r="CO99" s="137"/>
      <c r="CP99" s="137"/>
      <c r="CQ99" s="137"/>
      <c r="CR99" s="137"/>
      <c r="CS99" s="137"/>
      <c r="CT99" s="137"/>
      <c r="CU99" s="137"/>
      <c r="CV99" s="137"/>
      <c r="CW99" s="137"/>
      <c r="CX99" s="137"/>
      <c r="CY99" s="137"/>
      <c r="CZ99" s="137"/>
      <c r="DA99" s="137"/>
      <c r="DB99" s="137"/>
      <c r="DC99" s="137"/>
      <c r="DD99" s="137"/>
      <c r="DE99" s="137"/>
      <c r="DF99" s="137"/>
      <c r="DG99" s="137"/>
      <c r="DH99" s="137"/>
      <c r="DI99" s="137"/>
      <c r="DJ99" s="137"/>
      <c r="DK99" s="137"/>
      <c r="DL99" s="137"/>
      <c r="DM99" s="137"/>
      <c r="DN99" s="137"/>
      <c r="DO99" s="137"/>
      <c r="DP99" s="137"/>
      <c r="DQ99" s="137"/>
      <c r="DR99" s="137"/>
      <c r="DS99" s="135">
        <v>1</v>
      </c>
    </row>
    <row r="100" spans="1:123" s="100" customFormat="1" ht="18.75" customHeight="1" thickTop="1" thickBot="1">
      <c r="A100" s="137"/>
      <c r="B100" s="137"/>
      <c r="C100" s="137"/>
      <c r="D100" s="137"/>
      <c r="E100" s="137"/>
      <c r="F100" s="137"/>
      <c r="G100" s="137"/>
      <c r="H100" s="137"/>
      <c r="I100" s="137"/>
      <c r="J100" s="137"/>
      <c r="K100" s="137"/>
      <c r="L100" s="137"/>
      <c r="M100" s="137"/>
      <c r="N100" s="137"/>
      <c r="O100" s="137"/>
      <c r="P100" s="137"/>
      <c r="Q100" s="137"/>
      <c r="R100" s="474" t="s">
        <v>95</v>
      </c>
      <c r="S100" s="97" t="s">
        <v>92</v>
      </c>
      <c r="T100" s="475" t="s">
        <v>91</v>
      </c>
      <c r="U100" s="465"/>
      <c r="V100" s="137"/>
      <c r="W100" s="2516"/>
      <c r="X100" s="132"/>
      <c r="Y100" s="2592" t="s">
        <v>459</v>
      </c>
      <c r="Z100" s="2593"/>
      <c r="AA100" s="4020" t="s">
        <v>541</v>
      </c>
      <c r="AB100" s="4021"/>
      <c r="AC100" s="1314"/>
      <c r="AD100" s="641"/>
      <c r="AE100" s="2516"/>
      <c r="AF100" s="3967"/>
      <c r="AG100" s="3968"/>
      <c r="AH100" s="3968"/>
      <c r="AI100" s="3968"/>
      <c r="AJ100" s="3969"/>
      <c r="AK100" s="1314"/>
      <c r="AL100" s="140"/>
      <c r="AM100" s="137"/>
      <c r="AN100" s="662" t="s">
        <v>1050</v>
      </c>
      <c r="AO100" s="662"/>
      <c r="AP100" s="662"/>
      <c r="AQ100" s="662"/>
      <c r="AR100" s="137"/>
      <c r="AS100" s="662"/>
      <c r="AT100" s="662"/>
      <c r="AU100" s="137"/>
      <c r="AV100" s="137"/>
      <c r="AW100" s="137"/>
      <c r="AX100" s="137"/>
      <c r="AY100" s="137"/>
      <c r="AZ100" s="137"/>
      <c r="BA100" s="137"/>
      <c r="BB100" s="137"/>
      <c r="BC100" s="137"/>
      <c r="BD100" s="137"/>
      <c r="BE100" s="137"/>
      <c r="BF100" s="137"/>
      <c r="BG100" s="137"/>
      <c r="BH100" s="137"/>
      <c r="BI100" s="137"/>
      <c r="BJ100" s="137"/>
      <c r="BK100" s="137"/>
      <c r="BL100" s="143">
        <v>1</v>
      </c>
      <c r="BM100" s="137"/>
      <c r="BN100" s="143">
        <v>1</v>
      </c>
      <c r="BO100" s="143">
        <v>1</v>
      </c>
      <c r="BP100" s="137"/>
      <c r="BQ100" s="143">
        <v>1</v>
      </c>
      <c r="BR100" s="143">
        <v>1</v>
      </c>
      <c r="BS100" s="137"/>
      <c r="BT100" s="143">
        <v>1</v>
      </c>
      <c r="BU100" s="143">
        <v>1</v>
      </c>
      <c r="BV100" s="137"/>
      <c r="BW100" s="137"/>
      <c r="BX100" s="137"/>
      <c r="BY100" s="137"/>
      <c r="BZ100" s="137"/>
      <c r="CA100" s="137"/>
      <c r="CB100" s="137"/>
      <c r="CC100" s="3833"/>
      <c r="CD100" s="3834"/>
      <c r="CE100" s="137"/>
      <c r="CF100" s="3835"/>
      <c r="CG100" s="3836"/>
      <c r="CH100" s="137"/>
      <c r="CI100" s="3846"/>
      <c r="CJ100" s="3847"/>
      <c r="CK100" s="137"/>
      <c r="CL100" s="3817"/>
      <c r="CM100" s="3818"/>
      <c r="CN100" s="137"/>
      <c r="CO100" s="137"/>
      <c r="CP100" s="137"/>
      <c r="CQ100" s="137"/>
      <c r="CR100" s="137"/>
      <c r="CS100" s="137"/>
      <c r="CT100" s="137"/>
      <c r="CU100" s="137"/>
      <c r="CV100" s="137"/>
      <c r="CW100" s="137"/>
      <c r="CX100" s="137"/>
      <c r="CY100" s="137"/>
      <c r="CZ100" s="137"/>
      <c r="DA100" s="137"/>
      <c r="DB100" s="137"/>
      <c r="DC100" s="137"/>
      <c r="DD100" s="137"/>
      <c r="DE100" s="137"/>
      <c r="DF100" s="137"/>
      <c r="DG100" s="137"/>
      <c r="DH100" s="137"/>
      <c r="DI100" s="137"/>
      <c r="DJ100" s="137"/>
      <c r="DK100" s="137"/>
      <c r="DL100" s="137"/>
      <c r="DM100" s="137"/>
      <c r="DN100" s="137"/>
      <c r="DO100" s="137"/>
      <c r="DP100" s="137"/>
      <c r="DQ100" s="137"/>
      <c r="DR100" s="137"/>
      <c r="DS100" s="135">
        <v>1</v>
      </c>
    </row>
    <row r="101" spans="1:123" s="100" customFormat="1" ht="18.75" customHeight="1" thickTop="1" thickBot="1">
      <c r="A101" s="137"/>
      <c r="B101" s="137"/>
      <c r="C101" s="137"/>
      <c r="D101" s="137"/>
      <c r="E101" s="137"/>
      <c r="F101" s="137"/>
      <c r="G101" s="137"/>
      <c r="H101" s="137"/>
      <c r="I101" s="137"/>
      <c r="J101" s="137"/>
      <c r="K101" s="137"/>
      <c r="L101" s="137"/>
      <c r="M101" s="137"/>
      <c r="N101" s="137"/>
      <c r="O101" s="137"/>
      <c r="P101" s="137"/>
      <c r="Q101" s="137"/>
      <c r="R101" s="477"/>
      <c r="S101" s="478"/>
      <c r="T101" s="4039" t="s">
        <v>827</v>
      </c>
      <c r="U101" s="465"/>
      <c r="V101" s="137"/>
      <c r="W101" s="1148"/>
      <c r="X101" s="132"/>
      <c r="Y101" s="2594" t="s">
        <v>464</v>
      </c>
      <c r="Z101" s="2595" t="s">
        <v>4439</v>
      </c>
      <c r="AA101" s="4020"/>
      <c r="AB101" s="4021"/>
      <c r="AC101" s="1314"/>
      <c r="AD101" s="641"/>
      <c r="AE101" s="2516"/>
      <c r="AF101" s="3970"/>
      <c r="AG101" s="3971"/>
      <c r="AH101" s="3971"/>
      <c r="AI101" s="3971"/>
      <c r="AJ101" s="3972"/>
      <c r="AK101" s="1314"/>
      <c r="AL101" s="140"/>
      <c r="AM101" s="137"/>
      <c r="AN101" s="662" t="s">
        <v>1051</v>
      </c>
      <c r="AO101" s="662"/>
      <c r="AP101" s="662"/>
      <c r="AQ101" s="662"/>
      <c r="AR101" s="137"/>
      <c r="AS101" s="662"/>
      <c r="AT101" s="662"/>
      <c r="AU101" s="137"/>
      <c r="AV101" s="137"/>
      <c r="AW101" s="137"/>
      <c r="AX101" s="137"/>
      <c r="AY101" s="137"/>
      <c r="AZ101" s="137"/>
      <c r="BA101" s="137"/>
      <c r="BB101" s="137"/>
      <c r="BC101" s="137"/>
      <c r="BD101" s="137"/>
      <c r="BE101" s="137"/>
      <c r="BF101" s="137"/>
      <c r="BG101" s="137"/>
      <c r="BH101" s="137"/>
      <c r="BI101" s="137"/>
      <c r="BJ101" s="137"/>
      <c r="BK101" s="137"/>
      <c r="BL101" s="143">
        <v>1</v>
      </c>
      <c r="BM101" s="137"/>
      <c r="BN101" s="143">
        <v>1</v>
      </c>
      <c r="BO101" s="143">
        <v>1</v>
      </c>
      <c r="BP101" s="137"/>
      <c r="BQ101" s="143">
        <v>1</v>
      </c>
      <c r="BR101" s="143">
        <v>1</v>
      </c>
      <c r="BS101" s="137"/>
      <c r="BT101" s="143">
        <v>1</v>
      </c>
      <c r="BU101" s="143">
        <v>1</v>
      </c>
      <c r="BV101" s="137"/>
      <c r="BW101" s="137"/>
      <c r="BX101" s="137"/>
      <c r="BY101" s="137"/>
      <c r="BZ101" s="137"/>
      <c r="CA101" s="137"/>
      <c r="CB101" s="137"/>
      <c r="CC101" s="140">
        <v>1</v>
      </c>
      <c r="CD101" s="140">
        <v>1</v>
      </c>
      <c r="CE101" s="137"/>
      <c r="CF101" s="3736">
        <v>1</v>
      </c>
      <c r="CG101" s="3736">
        <v>1</v>
      </c>
      <c r="CH101" s="137"/>
      <c r="CI101" s="140">
        <v>1</v>
      </c>
      <c r="CJ101" s="140">
        <v>1</v>
      </c>
      <c r="CK101" s="137"/>
      <c r="CL101" s="3736">
        <v>1</v>
      </c>
      <c r="CM101" s="3736">
        <v>1</v>
      </c>
      <c r="CN101" s="137"/>
      <c r="CO101" s="137"/>
      <c r="CP101" s="137"/>
      <c r="CQ101" s="137"/>
      <c r="CR101" s="137"/>
      <c r="CS101" s="137"/>
      <c r="CT101" s="137"/>
      <c r="CU101" s="137"/>
      <c r="CV101" s="137"/>
      <c r="CW101" s="137"/>
      <c r="CX101" s="137"/>
      <c r="CY101" s="137"/>
      <c r="CZ101" s="137"/>
      <c r="DA101" s="137"/>
      <c r="DB101" s="137"/>
      <c r="DC101" s="137"/>
      <c r="DD101" s="137"/>
      <c r="DE101" s="137"/>
      <c r="DF101" s="137"/>
      <c r="DG101" s="137"/>
      <c r="DH101" s="137"/>
      <c r="DI101" s="137"/>
      <c r="DJ101" s="137"/>
      <c r="DK101" s="137"/>
      <c r="DL101" s="137"/>
      <c r="DM101" s="137"/>
      <c r="DN101" s="137"/>
      <c r="DO101" s="137"/>
      <c r="DP101" s="137"/>
      <c r="DQ101" s="137"/>
      <c r="DR101" s="137"/>
      <c r="DS101" s="135">
        <v>1</v>
      </c>
    </row>
    <row r="102" spans="1:123" s="100" customFormat="1" ht="18.75" customHeight="1" thickTop="1">
      <c r="A102" s="137"/>
      <c r="B102" s="137"/>
      <c r="C102" s="137"/>
      <c r="D102" s="137"/>
      <c r="E102" s="137"/>
      <c r="F102" s="137"/>
      <c r="G102" s="137"/>
      <c r="H102" s="137"/>
      <c r="I102" s="137"/>
      <c r="J102" s="137"/>
      <c r="K102" s="137"/>
      <c r="L102" s="137"/>
      <c r="M102" s="137"/>
      <c r="N102" s="137"/>
      <c r="O102" s="137"/>
      <c r="P102" s="137"/>
      <c r="Q102" s="137"/>
      <c r="R102" s="480" t="s">
        <v>78</v>
      </c>
      <c r="S102" s="481" t="s">
        <v>832</v>
      </c>
      <c r="T102" s="4040"/>
      <c r="U102" s="465"/>
      <c r="V102" s="137"/>
      <c r="W102" s="1148"/>
      <c r="X102" s="132"/>
      <c r="Y102" s="2594" t="s">
        <v>469</v>
      </c>
      <c r="Z102" s="2595" t="s">
        <v>4441</v>
      </c>
      <c r="AA102" s="4020"/>
      <c r="AB102" s="4021"/>
      <c r="AC102" s="1314"/>
      <c r="AD102" s="641"/>
      <c r="AE102" s="2516"/>
      <c r="AF102" s="2756" t="str">
        <f>LEN(SUBSTITUTE(AF99," ",""))&amp;" caractères plus "&amp;(LEN(AF99)-LEN(SUBSTITUTE(AF99," ","")))&amp;" espaces = "&amp;LEN(AF99)</f>
        <v>178 caractères plus 38 espaces = 216</v>
      </c>
      <c r="AG102" s="2757"/>
      <c r="AH102" s="2757"/>
      <c r="AI102" s="2757"/>
      <c r="AJ102" s="2757"/>
      <c r="AK102" s="1314"/>
      <c r="AL102" s="140"/>
      <c r="AM102" s="137"/>
      <c r="AN102" s="662" t="s">
        <v>1052</v>
      </c>
      <c r="AO102" s="662"/>
      <c r="AP102" s="662"/>
      <c r="AQ102" s="662"/>
      <c r="AR102" s="137"/>
      <c r="AS102" s="662"/>
      <c r="AT102" s="662"/>
      <c r="AU102" s="137"/>
      <c r="AV102" s="137"/>
      <c r="AW102" s="137"/>
      <c r="AX102" s="137"/>
      <c r="AY102" s="137"/>
      <c r="AZ102" s="137"/>
      <c r="BA102" s="137"/>
      <c r="BB102" s="137"/>
      <c r="BC102" s="137"/>
      <c r="BD102" s="137"/>
      <c r="BE102" s="137"/>
      <c r="BF102" s="137"/>
      <c r="BG102" s="137"/>
      <c r="BH102" s="137"/>
      <c r="BI102" s="137"/>
      <c r="BJ102" s="137"/>
      <c r="BK102" s="137"/>
      <c r="BL102" s="143">
        <v>1</v>
      </c>
      <c r="BM102" s="137"/>
      <c r="BN102" s="143">
        <v>1</v>
      </c>
      <c r="BO102" s="143">
        <v>1</v>
      </c>
      <c r="BP102" s="137"/>
      <c r="BQ102" s="143">
        <v>1</v>
      </c>
      <c r="BR102" s="143">
        <v>1</v>
      </c>
      <c r="BS102" s="137"/>
      <c r="BT102" s="143">
        <v>1</v>
      </c>
      <c r="BU102" s="143">
        <v>1</v>
      </c>
      <c r="BV102" s="137"/>
      <c r="BW102" s="137"/>
      <c r="BX102" s="137"/>
      <c r="BY102" s="137"/>
      <c r="BZ102" s="137"/>
      <c r="CA102" s="137"/>
      <c r="CB102" s="137"/>
      <c r="CC102" s="3833" t="s">
        <v>840</v>
      </c>
      <c r="CD102" s="3834"/>
      <c r="CE102" s="137"/>
      <c r="CF102" s="3835" t="s">
        <v>841</v>
      </c>
      <c r="CG102" s="3836"/>
      <c r="CH102" s="137"/>
      <c r="CI102" s="3846" t="s">
        <v>842</v>
      </c>
      <c r="CJ102" s="3847"/>
      <c r="CK102" s="137"/>
      <c r="CL102" s="3817" t="s">
        <v>843</v>
      </c>
      <c r="CM102" s="3818"/>
      <c r="CN102" s="137"/>
      <c r="CO102" s="137"/>
      <c r="CP102" s="137"/>
      <c r="CQ102" s="137"/>
      <c r="CR102" s="137"/>
      <c r="CS102" s="137"/>
      <c r="CT102" s="137"/>
      <c r="CU102" s="137"/>
      <c r="CV102" s="137"/>
      <c r="CW102" s="137"/>
      <c r="CX102" s="137"/>
      <c r="CY102" s="137"/>
      <c r="CZ102" s="137"/>
      <c r="DA102" s="137"/>
      <c r="DB102" s="137"/>
      <c r="DC102" s="137"/>
      <c r="DD102" s="137"/>
      <c r="DE102" s="137"/>
      <c r="DF102" s="137"/>
      <c r="DG102" s="137"/>
      <c r="DH102" s="137"/>
      <c r="DI102" s="137"/>
      <c r="DJ102" s="137"/>
      <c r="DK102" s="137"/>
      <c r="DL102" s="137"/>
      <c r="DM102" s="137"/>
      <c r="DN102" s="137"/>
      <c r="DO102" s="137"/>
      <c r="DP102" s="137"/>
      <c r="DQ102" s="137"/>
      <c r="DR102" s="137"/>
      <c r="DS102" s="135">
        <v>1</v>
      </c>
    </row>
    <row r="103" spans="1:123" s="100" customFormat="1" ht="18.75" customHeight="1">
      <c r="A103" s="137"/>
      <c r="B103" s="137"/>
      <c r="C103" s="137"/>
      <c r="D103" s="137"/>
      <c r="E103" s="137"/>
      <c r="F103" s="137"/>
      <c r="G103" s="137"/>
      <c r="H103" s="137"/>
      <c r="I103" s="137"/>
      <c r="J103" s="137"/>
      <c r="K103" s="137"/>
      <c r="L103" s="137"/>
      <c r="M103" s="137"/>
      <c r="N103" s="137"/>
      <c r="O103" s="137"/>
      <c r="P103" s="137"/>
      <c r="Q103" s="137"/>
      <c r="R103" s="484">
        <v>20</v>
      </c>
      <c r="S103" s="485">
        <v>0.75</v>
      </c>
      <c r="T103" s="486" t="s">
        <v>836</v>
      </c>
      <c r="U103" s="465"/>
      <c r="V103" s="137"/>
      <c r="W103" s="1148"/>
      <c r="X103" s="132"/>
      <c r="Y103" s="2594" t="s">
        <v>488</v>
      </c>
      <c r="Z103" s="2595" t="s">
        <v>4442</v>
      </c>
      <c r="AA103" s="4020"/>
      <c r="AB103" s="4021"/>
      <c r="AC103" s="1314"/>
      <c r="AD103" s="641"/>
      <c r="AE103" s="2224"/>
      <c r="AF103"/>
      <c r="AG103"/>
      <c r="AH103"/>
      <c r="AI103"/>
      <c r="AJ103" s="132"/>
      <c r="AK103" s="704"/>
      <c r="AL103" s="140"/>
      <c r="AM103" s="137"/>
      <c r="AN103" s="662" t="s">
        <v>1045</v>
      </c>
      <c r="AO103" s="662"/>
      <c r="AP103" s="662"/>
      <c r="AQ103" s="662"/>
      <c r="AR103" s="137"/>
      <c r="AS103" s="662"/>
      <c r="AT103" s="662"/>
      <c r="AU103" s="137"/>
      <c r="AV103" s="137"/>
      <c r="AW103" s="137"/>
      <c r="AX103" s="137"/>
      <c r="AY103" s="137"/>
      <c r="AZ103" s="137"/>
      <c r="BA103" s="137"/>
      <c r="BB103" s="137"/>
      <c r="BC103" s="137"/>
      <c r="BD103" s="137"/>
      <c r="BE103" s="137"/>
      <c r="BF103" s="137"/>
      <c r="BG103" s="137"/>
      <c r="BH103" s="137"/>
      <c r="BI103" s="137"/>
      <c r="BJ103" s="137"/>
      <c r="BK103" s="137"/>
      <c r="BL103" s="143">
        <v>1</v>
      </c>
      <c r="BM103" s="137"/>
      <c r="BN103" s="143">
        <v>1</v>
      </c>
      <c r="BO103" s="143">
        <v>1</v>
      </c>
      <c r="BP103" s="137"/>
      <c r="BQ103" s="143">
        <v>1</v>
      </c>
      <c r="BR103" s="143">
        <v>1</v>
      </c>
      <c r="BS103" s="137"/>
      <c r="BT103" s="143">
        <v>1</v>
      </c>
      <c r="BU103" s="143">
        <v>1</v>
      </c>
      <c r="BV103" s="137"/>
      <c r="BW103" s="137"/>
      <c r="BX103" s="137"/>
      <c r="BY103" s="137"/>
      <c r="BZ103" s="137"/>
      <c r="CA103" s="137"/>
      <c r="CB103" s="137"/>
      <c r="CC103" s="3833"/>
      <c r="CD103" s="3834"/>
      <c r="CE103" s="137"/>
      <c r="CF103" s="3835"/>
      <c r="CG103" s="3836"/>
      <c r="CH103" s="137"/>
      <c r="CI103" s="3846"/>
      <c r="CJ103" s="3847"/>
      <c r="CK103" s="137"/>
      <c r="CL103" s="3817"/>
      <c r="CM103" s="3818"/>
      <c r="CN103" s="137"/>
      <c r="CO103" s="137"/>
      <c r="CP103" s="137"/>
      <c r="CQ103" s="137"/>
      <c r="CR103" s="137"/>
      <c r="CS103" s="137"/>
      <c r="CT103" s="137"/>
      <c r="CU103" s="137"/>
      <c r="CV103" s="137"/>
      <c r="CW103" s="137"/>
      <c r="CX103" s="137"/>
      <c r="CY103" s="137"/>
      <c r="CZ103" s="137"/>
      <c r="DA103" s="137"/>
      <c r="DB103" s="137"/>
      <c r="DC103" s="137"/>
      <c r="DD103" s="137"/>
      <c r="DE103" s="137"/>
      <c r="DF103" s="137"/>
      <c r="DG103" s="137"/>
      <c r="DH103" s="137"/>
      <c r="DI103" s="137"/>
      <c r="DJ103" s="137"/>
      <c r="DK103" s="137"/>
      <c r="DL103" s="137"/>
      <c r="DM103" s="137"/>
      <c r="DN103" s="137"/>
      <c r="DO103" s="137"/>
      <c r="DP103" s="137"/>
      <c r="DQ103" s="137"/>
      <c r="DR103" s="137"/>
      <c r="DS103" s="135">
        <v>1</v>
      </c>
    </row>
    <row r="104" spans="1:123" s="100" customFormat="1" ht="18.75" customHeight="1">
      <c r="A104" s="137"/>
      <c r="B104" s="137"/>
      <c r="C104" s="137"/>
      <c r="D104" s="137"/>
      <c r="E104" s="137"/>
      <c r="F104" s="137"/>
      <c r="G104" s="137"/>
      <c r="H104" s="137"/>
      <c r="I104" s="137"/>
      <c r="J104" s="137"/>
      <c r="K104" s="137"/>
      <c r="L104" s="137"/>
      <c r="M104" s="137"/>
      <c r="N104" s="137"/>
      <c r="O104" s="137"/>
      <c r="P104" s="137"/>
      <c r="Q104" s="137"/>
      <c r="R104" s="166" t="s">
        <v>838</v>
      </c>
      <c r="S104" s="11"/>
      <c r="T104" s="11"/>
      <c r="U104" s="465"/>
      <c r="V104" s="137"/>
      <c r="W104" s="1148"/>
      <c r="X104" s="132"/>
      <c r="Y104" s="2594" t="s">
        <v>500</v>
      </c>
      <c r="Z104" s="2595" t="s">
        <v>501</v>
      </c>
      <c r="AA104" s="4020"/>
      <c r="AB104" s="4021"/>
      <c r="AC104" s="1314"/>
      <c r="AD104" s="641"/>
      <c r="AE104" s="2588" t="s">
        <v>4</v>
      </c>
      <c r="AF104" s="2016" t="s">
        <v>4436</v>
      </c>
      <c r="AG104" s="11"/>
      <c r="AH104" s="132"/>
      <c r="AI104" s="132"/>
      <c r="AJ104" s="132"/>
      <c r="AK104" s="704"/>
      <c r="AL104" s="140"/>
      <c r="AM104" s="137"/>
      <c r="AN104" s="662" t="s">
        <v>1046</v>
      </c>
      <c r="AO104" s="662"/>
      <c r="AP104" s="662"/>
      <c r="AQ104" s="662"/>
      <c r="AR104" s="137"/>
      <c r="AS104" s="662"/>
      <c r="AT104" s="662"/>
      <c r="AU104" s="137"/>
      <c r="AV104" s="137"/>
      <c r="AW104" s="137"/>
      <c r="AX104" s="137"/>
      <c r="AY104" s="137"/>
      <c r="AZ104" s="137"/>
      <c r="BA104" s="137"/>
      <c r="BB104" s="137"/>
      <c r="BC104" s="137"/>
      <c r="BD104" s="137"/>
      <c r="BE104" s="137"/>
      <c r="BF104" s="137"/>
      <c r="BG104" s="137"/>
      <c r="BH104" s="137"/>
      <c r="BI104" s="137"/>
      <c r="BJ104" s="137"/>
      <c r="BK104" s="137"/>
      <c r="BL104" s="143">
        <v>1</v>
      </c>
      <c r="BM104" s="137"/>
      <c r="BN104" s="143">
        <v>1</v>
      </c>
      <c r="BO104" s="143">
        <v>1</v>
      </c>
      <c r="BP104" s="137"/>
      <c r="BQ104" s="143">
        <v>1</v>
      </c>
      <c r="BR104" s="143">
        <v>1</v>
      </c>
      <c r="BS104" s="137"/>
      <c r="BT104" s="143">
        <v>1</v>
      </c>
      <c r="BU104" s="143">
        <v>1</v>
      </c>
      <c r="BV104" s="137"/>
      <c r="BW104" s="137"/>
      <c r="BX104" s="137"/>
      <c r="BY104" s="137"/>
      <c r="BZ104" s="137"/>
      <c r="CA104" s="137"/>
      <c r="CB104" s="137"/>
      <c r="CC104" s="140">
        <v>1</v>
      </c>
      <c r="CD104" s="140">
        <v>1</v>
      </c>
      <c r="CE104" s="137"/>
      <c r="CF104" s="3736">
        <v>1</v>
      </c>
      <c r="CG104" s="3736">
        <v>1</v>
      </c>
      <c r="CH104" s="137"/>
      <c r="CI104" s="140">
        <v>1</v>
      </c>
      <c r="CJ104" s="140">
        <v>1</v>
      </c>
      <c r="CK104" s="137"/>
      <c r="CL104" s="3736">
        <v>1</v>
      </c>
      <c r="CM104" s="3736">
        <v>1</v>
      </c>
      <c r="CN104" s="137"/>
      <c r="CO104" s="137"/>
      <c r="CP104" s="137"/>
      <c r="CQ104" s="137"/>
      <c r="CR104" s="137"/>
      <c r="CS104" s="137"/>
      <c r="CT104" s="137"/>
      <c r="CU104" s="137"/>
      <c r="CV104" s="137"/>
      <c r="CW104" s="137"/>
      <c r="CX104" s="137"/>
      <c r="CY104" s="137"/>
      <c r="CZ104" s="137"/>
      <c r="DA104" s="137"/>
      <c r="DB104" s="137"/>
      <c r="DC104" s="137"/>
      <c r="DD104" s="137"/>
      <c r="DE104" s="137"/>
      <c r="DF104" s="137"/>
      <c r="DG104" s="137"/>
      <c r="DH104" s="137"/>
      <c r="DI104" s="137"/>
      <c r="DJ104" s="137"/>
      <c r="DK104" s="137"/>
      <c r="DL104" s="137"/>
      <c r="DM104" s="137"/>
      <c r="DN104" s="137"/>
      <c r="DO104" s="137"/>
      <c r="DP104" s="137"/>
      <c r="DQ104" s="137"/>
      <c r="DR104" s="137"/>
      <c r="DS104" s="135">
        <v>1</v>
      </c>
    </row>
    <row r="105" spans="1:123" s="100" customFormat="1" ht="18.75" customHeight="1">
      <c r="A105" s="137"/>
      <c r="B105" s="137"/>
      <c r="C105" s="137"/>
      <c r="D105" s="137"/>
      <c r="E105" s="137"/>
      <c r="F105" s="137"/>
      <c r="G105" s="137"/>
      <c r="H105" s="137"/>
      <c r="I105" s="137"/>
      <c r="J105" s="137"/>
      <c r="K105" s="137"/>
      <c r="L105" s="137"/>
      <c r="M105" s="137"/>
      <c r="N105" s="137"/>
      <c r="O105" s="137"/>
      <c r="P105" s="137"/>
      <c r="Q105" s="137"/>
      <c r="R105" s="166" t="s">
        <v>845</v>
      </c>
      <c r="S105" s="11"/>
      <c r="T105" s="11"/>
      <c r="U105" s="465"/>
      <c r="V105" s="137"/>
      <c r="W105" s="1148"/>
      <c r="X105" s="132"/>
      <c r="Y105" s="2594" t="s">
        <v>4444</v>
      </c>
      <c r="Z105" s="2595" t="s">
        <v>489</v>
      </c>
      <c r="AA105" s="4020"/>
      <c r="AB105" s="4021"/>
      <c r="AC105" s="1314"/>
      <c r="AD105" s="641"/>
      <c r="AE105" s="2591" t="s">
        <v>2</v>
      </c>
      <c r="AF105" s="5" t="s">
        <v>1</v>
      </c>
      <c r="AG105" s="4"/>
      <c r="AH105" s="132"/>
      <c r="AI105" s="132"/>
      <c r="AJ105" s="132"/>
      <c r="AK105" s="704"/>
      <c r="AL105" s="140"/>
      <c r="AM105" s="137"/>
      <c r="AN105" s="662" t="s">
        <v>1047</v>
      </c>
      <c r="AO105" s="662"/>
      <c r="AP105" s="662"/>
      <c r="AQ105" s="662"/>
      <c r="AR105" s="137"/>
      <c r="AS105" s="662"/>
      <c r="AT105" s="662"/>
      <c r="AU105" s="137"/>
      <c r="AV105" s="137"/>
      <c r="AW105" s="137"/>
      <c r="AX105" s="137"/>
      <c r="AY105" s="137"/>
      <c r="AZ105" s="137"/>
      <c r="BA105" s="137"/>
      <c r="BB105" s="137"/>
      <c r="BC105" s="137"/>
      <c r="BD105" s="137"/>
      <c r="BE105" s="137"/>
      <c r="BF105" s="137"/>
      <c r="BG105" s="137"/>
      <c r="BH105" s="137"/>
      <c r="BI105" s="137"/>
      <c r="BJ105" s="137"/>
      <c r="BK105" s="137"/>
      <c r="BL105" s="143">
        <v>1</v>
      </c>
      <c r="BM105" s="137"/>
      <c r="BN105" s="143">
        <v>1</v>
      </c>
      <c r="BO105" s="143">
        <v>1</v>
      </c>
      <c r="BP105" s="137"/>
      <c r="BQ105" s="143">
        <v>1</v>
      </c>
      <c r="BR105" s="143">
        <v>1</v>
      </c>
      <c r="BS105" s="137"/>
      <c r="BT105" s="143">
        <v>1</v>
      </c>
      <c r="BU105" s="143">
        <v>1</v>
      </c>
      <c r="BV105" s="137"/>
      <c r="BW105" s="137"/>
      <c r="BX105" s="137"/>
      <c r="BY105" s="137"/>
      <c r="BZ105" s="137"/>
      <c r="CA105" s="137"/>
      <c r="CB105" s="137"/>
      <c r="CC105" s="3833" t="s">
        <v>852</v>
      </c>
      <c r="CD105" s="3834"/>
      <c r="CE105" s="137"/>
      <c r="CF105" s="3835" t="s">
        <v>853</v>
      </c>
      <c r="CG105" s="3836"/>
      <c r="CH105" s="137"/>
      <c r="CI105" s="3846" t="s">
        <v>854</v>
      </c>
      <c r="CJ105" s="3847"/>
      <c r="CK105" s="137"/>
      <c r="CL105" s="3817" t="s">
        <v>855</v>
      </c>
      <c r="CM105" s="3818"/>
      <c r="CN105" s="137"/>
      <c r="CO105" s="137"/>
      <c r="CP105" s="137"/>
      <c r="CQ105" s="137"/>
      <c r="CR105" s="137"/>
      <c r="CS105" s="137"/>
      <c r="CT105" s="137"/>
      <c r="CU105" s="137"/>
      <c r="CV105" s="137"/>
      <c r="CW105" s="137"/>
      <c r="CX105" s="137"/>
      <c r="CY105" s="137"/>
      <c r="CZ105" s="137"/>
      <c r="DA105" s="137"/>
      <c r="DB105" s="137"/>
      <c r="DC105" s="137"/>
      <c r="DD105" s="137"/>
      <c r="DE105" s="137"/>
      <c r="DF105" s="137"/>
      <c r="DG105" s="137"/>
      <c r="DH105" s="137"/>
      <c r="DI105" s="137"/>
      <c r="DJ105" s="137"/>
      <c r="DK105" s="137"/>
      <c r="DL105" s="137"/>
      <c r="DM105" s="137"/>
      <c r="DN105" s="137"/>
      <c r="DO105" s="137"/>
      <c r="DP105" s="137"/>
      <c r="DQ105" s="137"/>
      <c r="DR105" s="137"/>
      <c r="DS105" s="135">
        <v>1</v>
      </c>
    </row>
    <row r="106" spans="1:123" s="100" customFormat="1" ht="18.75" customHeight="1" thickBot="1">
      <c r="A106" s="137"/>
      <c r="B106" s="137"/>
      <c r="C106" s="137"/>
      <c r="D106" s="137"/>
      <c r="E106" s="137"/>
      <c r="F106" s="137"/>
      <c r="G106" s="137"/>
      <c r="H106" s="137"/>
      <c r="I106" s="137"/>
      <c r="J106" s="137"/>
      <c r="K106" s="137"/>
      <c r="L106" s="137"/>
      <c r="M106" s="137"/>
      <c r="N106" s="137"/>
      <c r="O106" s="137"/>
      <c r="P106" s="137"/>
      <c r="Q106" s="137"/>
      <c r="R106" s="491"/>
      <c r="S106" s="139"/>
      <c r="T106" s="139"/>
      <c r="U106" s="492"/>
      <c r="V106" s="137"/>
      <c r="W106" s="2224"/>
      <c r="X106" s="132"/>
      <c r="Y106" s="3679" t="s">
        <v>4446</v>
      </c>
      <c r="Z106" s="2601"/>
      <c r="AA106" s="4020"/>
      <c r="AB106" s="4021"/>
      <c r="AC106" s="1314"/>
      <c r="AD106" s="641"/>
      <c r="AE106" s="1148" t="s">
        <v>4437</v>
      </c>
      <c r="AF106" s="132"/>
      <c r="AG106" s="132"/>
      <c r="AH106" s="132"/>
      <c r="AI106" s="132"/>
      <c r="AJ106" s="132"/>
      <c r="AK106" s="704"/>
      <c r="AL106" s="143"/>
      <c r="AM106" s="137"/>
      <c r="AN106" s="662" t="s">
        <v>1055</v>
      </c>
      <c r="AO106" s="662"/>
      <c r="AP106" s="662"/>
      <c r="AQ106" s="662"/>
      <c r="AR106" s="137"/>
      <c r="AS106" s="662"/>
      <c r="AT106" s="663">
        <v>1</v>
      </c>
      <c r="AU106" s="137"/>
      <c r="AV106" s="137"/>
      <c r="AW106" s="137"/>
      <c r="AX106" s="137"/>
      <c r="AY106" s="137"/>
      <c r="AZ106" s="137"/>
      <c r="BA106" s="137"/>
      <c r="BB106" s="137"/>
      <c r="BC106" s="137"/>
      <c r="BD106" s="137"/>
      <c r="BE106" s="137"/>
      <c r="BF106" s="137"/>
      <c r="BG106" s="137"/>
      <c r="BH106" s="137"/>
      <c r="BI106" s="137"/>
      <c r="BJ106" s="137"/>
      <c r="BK106" s="137"/>
      <c r="BL106" s="143">
        <v>1</v>
      </c>
      <c r="BM106" s="137"/>
      <c r="BN106" s="143">
        <v>1</v>
      </c>
      <c r="BO106" s="143">
        <v>1</v>
      </c>
      <c r="BP106" s="137"/>
      <c r="BQ106" s="143">
        <v>1</v>
      </c>
      <c r="BR106" s="143">
        <v>1</v>
      </c>
      <c r="BS106" s="137"/>
      <c r="BT106" s="143">
        <v>1</v>
      </c>
      <c r="BU106" s="143">
        <v>1</v>
      </c>
      <c r="BV106" s="137"/>
      <c r="BW106" s="137"/>
      <c r="BX106" s="137"/>
      <c r="BY106" s="137"/>
      <c r="BZ106" s="137"/>
      <c r="CA106" s="137"/>
      <c r="CB106" s="137"/>
      <c r="CC106" s="3833"/>
      <c r="CD106" s="3834"/>
      <c r="CE106" s="137"/>
      <c r="CF106" s="3835"/>
      <c r="CG106" s="3836"/>
      <c r="CH106" s="137"/>
      <c r="CI106" s="3846"/>
      <c r="CJ106" s="3847"/>
      <c r="CK106" s="137"/>
      <c r="CL106" s="3817"/>
      <c r="CM106" s="3818"/>
      <c r="CN106" s="137"/>
      <c r="CO106" s="137"/>
      <c r="CP106" s="137"/>
      <c r="CQ106" s="137"/>
      <c r="CR106" s="137"/>
      <c r="CS106" s="137"/>
      <c r="CT106" s="137"/>
      <c r="CU106" s="137"/>
      <c r="CV106" s="137"/>
      <c r="CW106" s="137"/>
      <c r="CX106" s="137"/>
      <c r="CY106" s="137"/>
      <c r="CZ106" s="137"/>
      <c r="DA106" s="137"/>
      <c r="DB106" s="137"/>
      <c r="DC106" s="137"/>
      <c r="DD106" s="137"/>
      <c r="DE106" s="137"/>
      <c r="DF106" s="137"/>
      <c r="DG106" s="137"/>
      <c r="DH106" s="137"/>
      <c r="DI106" s="137"/>
      <c r="DJ106" s="137"/>
      <c r="DK106" s="137"/>
      <c r="DL106" s="137"/>
      <c r="DM106" s="137"/>
      <c r="DN106" s="137"/>
      <c r="DO106" s="137"/>
      <c r="DP106" s="137"/>
      <c r="DQ106" s="137"/>
      <c r="DR106" s="137"/>
      <c r="DS106" s="135">
        <v>1</v>
      </c>
    </row>
    <row r="107" spans="1:123" s="100" customFormat="1" ht="18.75" customHeight="1" thickTop="1">
      <c r="A107" s="137"/>
      <c r="B107" s="137"/>
      <c r="C107" s="137"/>
      <c r="D107" s="137"/>
      <c r="E107" s="137"/>
      <c r="F107" s="137"/>
      <c r="G107" s="137"/>
      <c r="H107" s="137"/>
      <c r="I107" s="137"/>
      <c r="J107" s="137"/>
      <c r="K107" s="137"/>
      <c r="L107" s="137"/>
      <c r="M107" s="137"/>
      <c r="N107" s="137"/>
      <c r="O107" s="137"/>
      <c r="P107" s="137"/>
      <c r="Q107" s="137"/>
      <c r="R107" s="4050" t="s">
        <v>851</v>
      </c>
      <c r="S107" s="4002"/>
      <c r="T107" s="4005" t="s">
        <v>79</v>
      </c>
      <c r="U107" s="4052"/>
      <c r="V107" s="137"/>
      <c r="W107" s="4022" t="s">
        <v>83</v>
      </c>
      <c r="X107" s="132"/>
      <c r="Y107" s="2602" t="s">
        <v>4447</v>
      </c>
      <c r="Z107" s="2801"/>
      <c r="AA107" s="4020"/>
      <c r="AB107" s="4021"/>
      <c r="AC107" s="1314"/>
      <c r="AD107" s="641"/>
      <c r="AE107" s="425" t="s">
        <v>4438</v>
      </c>
      <c r="AF107" s="132"/>
      <c r="AG107" s="132"/>
      <c r="AH107" s="132"/>
      <c r="AI107" s="132"/>
      <c r="AJ107" s="132"/>
      <c r="AK107" s="704"/>
      <c r="AL107" s="143"/>
      <c r="AM107" s="137"/>
      <c r="AN107" s="662" t="s">
        <v>1062</v>
      </c>
      <c r="AO107" s="662"/>
      <c r="AP107" s="662"/>
      <c r="AQ107" s="662"/>
      <c r="AR107" s="137"/>
      <c r="AS107" s="662"/>
      <c r="AT107" s="663">
        <v>1</v>
      </c>
      <c r="AU107" s="137"/>
      <c r="AV107" s="137"/>
      <c r="AW107" s="137"/>
      <c r="AX107" s="137"/>
      <c r="AY107" s="137"/>
      <c r="AZ107" s="137"/>
      <c r="BA107" s="137"/>
      <c r="BB107" s="137"/>
      <c r="BC107" s="137"/>
      <c r="BD107" s="137"/>
      <c r="BE107" s="137"/>
      <c r="BF107" s="137"/>
      <c r="BG107" s="137"/>
      <c r="BH107" s="137"/>
      <c r="BI107" s="137"/>
      <c r="BJ107" s="137"/>
      <c r="BK107" s="137"/>
      <c r="BL107" s="143">
        <v>1</v>
      </c>
      <c r="BM107" s="137"/>
      <c r="BN107" s="143">
        <v>1</v>
      </c>
      <c r="BO107" s="143">
        <v>1</v>
      </c>
      <c r="BP107" s="137"/>
      <c r="BQ107" s="143">
        <v>1</v>
      </c>
      <c r="BR107" s="143">
        <v>1</v>
      </c>
      <c r="BS107" s="137"/>
      <c r="BT107" s="143">
        <v>1</v>
      </c>
      <c r="BU107" s="143">
        <v>1</v>
      </c>
      <c r="BV107" s="137"/>
      <c r="BW107" s="137"/>
      <c r="BX107" s="137"/>
      <c r="BY107" s="137"/>
      <c r="BZ107" s="137"/>
      <c r="CA107" s="137"/>
      <c r="CB107" s="137"/>
      <c r="CC107" s="140">
        <v>1</v>
      </c>
      <c r="CD107" s="140">
        <v>1</v>
      </c>
      <c r="CE107" s="137"/>
      <c r="CF107" s="3736">
        <v>1</v>
      </c>
      <c r="CG107" s="3736">
        <v>1</v>
      </c>
      <c r="CH107" s="137"/>
      <c r="CI107" s="140">
        <v>1</v>
      </c>
      <c r="CJ107" s="140">
        <v>1</v>
      </c>
      <c r="CK107" s="137"/>
      <c r="CL107" s="3736">
        <v>1</v>
      </c>
      <c r="CM107" s="3736">
        <v>1</v>
      </c>
      <c r="CN107" s="137"/>
      <c r="CO107" s="137"/>
      <c r="CP107" s="137"/>
      <c r="CQ107" s="137"/>
      <c r="CR107" s="137"/>
      <c r="CS107" s="137"/>
      <c r="CT107" s="137"/>
      <c r="CU107" s="137"/>
      <c r="CV107" s="137"/>
      <c r="CW107" s="137"/>
      <c r="CX107" s="137"/>
      <c r="CY107" s="137"/>
      <c r="CZ107" s="137"/>
      <c r="DA107" s="137"/>
      <c r="DB107" s="137"/>
      <c r="DC107" s="137"/>
      <c r="DD107" s="137"/>
      <c r="DE107" s="137"/>
      <c r="DF107" s="137"/>
      <c r="DG107" s="137"/>
      <c r="DH107" s="137"/>
      <c r="DI107" s="137"/>
      <c r="DJ107" s="137"/>
      <c r="DK107" s="137"/>
      <c r="DL107" s="137"/>
      <c r="DM107" s="137"/>
      <c r="DN107" s="137"/>
      <c r="DO107" s="137"/>
      <c r="DP107" s="137"/>
      <c r="DQ107" s="137"/>
      <c r="DR107" s="137"/>
      <c r="DS107" s="135">
        <v>1</v>
      </c>
    </row>
    <row r="108" spans="1:123" s="100" customFormat="1" ht="18.75" customHeight="1">
      <c r="A108" s="137"/>
      <c r="B108" s="137"/>
      <c r="C108" s="137"/>
      <c r="D108" s="137"/>
      <c r="E108" s="137"/>
      <c r="F108" s="137"/>
      <c r="G108" s="137"/>
      <c r="H108" s="137"/>
      <c r="I108" s="137"/>
      <c r="J108" s="137"/>
      <c r="K108" s="137"/>
      <c r="L108" s="137"/>
      <c r="M108" s="137"/>
      <c r="N108" s="137"/>
      <c r="O108" s="137"/>
      <c r="P108" s="137"/>
      <c r="Q108" s="137"/>
      <c r="R108" s="4051"/>
      <c r="S108" s="4004"/>
      <c r="T108" s="4007"/>
      <c r="U108" s="4053"/>
      <c r="V108" s="137"/>
      <c r="W108" s="4023"/>
      <c r="X108" s="132"/>
      <c r="Y108" s="132"/>
      <c r="Z108" s="132"/>
      <c r="AA108" s="132"/>
      <c r="AB108" s="132"/>
      <c r="AC108" s="1314"/>
      <c r="AD108" s="641"/>
      <c r="AE108" s="2596" t="s">
        <v>4440</v>
      </c>
      <c r="AF108" s="2523"/>
      <c r="AG108" s="2523"/>
      <c r="AH108" s="2523"/>
      <c r="AI108" s="2523"/>
      <c r="AJ108" s="2523"/>
      <c r="AK108" s="2597"/>
      <c r="AL108" s="143"/>
      <c r="AM108" s="137"/>
      <c r="AN108" s="662"/>
      <c r="AO108" s="662" t="s">
        <v>1053</v>
      </c>
      <c r="AP108" s="662"/>
      <c r="AQ108" s="662"/>
      <c r="AR108" s="137"/>
      <c r="AS108" s="662"/>
      <c r="AT108" s="663">
        <v>1</v>
      </c>
      <c r="AU108" s="137"/>
      <c r="AV108" s="137"/>
      <c r="AW108" s="137"/>
      <c r="AX108" s="137"/>
      <c r="AY108" s="137"/>
      <c r="AZ108" s="137"/>
      <c r="BA108" s="137"/>
      <c r="BB108" s="137"/>
      <c r="BC108" s="137"/>
      <c r="BD108" s="137"/>
      <c r="BE108" s="137"/>
      <c r="BF108" s="137"/>
      <c r="BG108" s="137"/>
      <c r="BH108" s="137"/>
      <c r="BI108" s="137"/>
      <c r="BJ108" s="137"/>
      <c r="BK108" s="137"/>
      <c r="BL108" s="143">
        <v>1</v>
      </c>
      <c r="BM108" s="137"/>
      <c r="BN108" s="143">
        <v>1</v>
      </c>
      <c r="BO108" s="143">
        <v>1</v>
      </c>
      <c r="BP108" s="137"/>
      <c r="BQ108" s="143">
        <v>1</v>
      </c>
      <c r="BR108" s="143">
        <v>1</v>
      </c>
      <c r="BS108" s="137"/>
      <c r="BT108" s="143">
        <v>1</v>
      </c>
      <c r="BU108" s="143">
        <v>1</v>
      </c>
      <c r="BV108" s="137"/>
      <c r="BW108" s="137"/>
      <c r="BX108" s="137"/>
      <c r="BY108" s="137"/>
      <c r="BZ108" s="137"/>
      <c r="CA108" s="137"/>
      <c r="CB108" s="137"/>
      <c r="CC108" s="3833" t="s">
        <v>786</v>
      </c>
      <c r="CD108" s="3834"/>
      <c r="CE108" s="137"/>
      <c r="CF108" s="3835" t="s">
        <v>787</v>
      </c>
      <c r="CG108" s="3836"/>
      <c r="CH108" s="137"/>
      <c r="CI108" s="3846" t="s">
        <v>862</v>
      </c>
      <c r="CJ108" s="3847"/>
      <c r="CK108" s="137"/>
      <c r="CL108" s="3817" t="s">
        <v>863</v>
      </c>
      <c r="CM108" s="3818"/>
      <c r="CN108" s="137"/>
      <c r="CO108" s="137"/>
      <c r="CP108" s="137"/>
      <c r="CQ108" s="137"/>
      <c r="CR108" s="137"/>
      <c r="CS108" s="137"/>
      <c r="CT108" s="137"/>
      <c r="CU108" s="137"/>
      <c r="CV108" s="137"/>
      <c r="CW108" s="137"/>
      <c r="CX108" s="137"/>
      <c r="CY108" s="137"/>
      <c r="CZ108" s="137"/>
      <c r="DA108" s="137"/>
      <c r="DB108" s="137"/>
      <c r="DC108" s="137"/>
      <c r="DD108" s="137"/>
      <c r="DE108" s="137"/>
      <c r="DF108" s="137"/>
      <c r="DG108" s="137"/>
      <c r="DH108" s="137"/>
      <c r="DI108" s="137"/>
      <c r="DJ108" s="137"/>
      <c r="DK108" s="137"/>
      <c r="DL108" s="137"/>
      <c r="DM108" s="137"/>
      <c r="DN108" s="137"/>
      <c r="DO108" s="137"/>
      <c r="DP108" s="137"/>
      <c r="DQ108" s="137"/>
      <c r="DR108" s="137"/>
      <c r="DS108" s="135">
        <v>1</v>
      </c>
    </row>
    <row r="109" spans="1:123" s="100" customFormat="1" ht="18.75" customHeight="1">
      <c r="A109" s="137"/>
      <c r="B109" s="137"/>
      <c r="C109" s="137"/>
      <c r="D109" s="137"/>
      <c r="E109" s="137"/>
      <c r="F109" s="137"/>
      <c r="G109" s="137"/>
      <c r="H109" s="137"/>
      <c r="I109" s="137"/>
      <c r="J109" s="137"/>
      <c r="K109" s="137"/>
      <c r="L109" s="137"/>
      <c r="M109" s="137"/>
      <c r="N109" s="137"/>
      <c r="O109" s="137"/>
      <c r="P109" s="137"/>
      <c r="Q109" s="137"/>
      <c r="R109" s="493" t="s">
        <v>66</v>
      </c>
      <c r="S109" s="39" t="s">
        <v>65</v>
      </c>
      <c r="T109" s="494" t="s">
        <v>858</v>
      </c>
      <c r="U109" s="68" t="s">
        <v>859</v>
      </c>
      <c r="V109" s="137"/>
      <c r="W109" s="2605" t="s">
        <v>4450</v>
      </c>
      <c r="X109" s="132"/>
      <c r="Y109" s="132"/>
      <c r="Z109" s="132"/>
      <c r="AA109" s="132"/>
      <c r="AB109" s="132"/>
      <c r="AC109" s="704"/>
      <c r="AD109" s="641"/>
      <c r="AE109" s="1148"/>
      <c r="AF109" s="11" t="s">
        <v>4443</v>
      </c>
      <c r="AG109" s="132"/>
      <c r="AH109" s="132"/>
      <c r="AI109" s="132"/>
      <c r="AJ109" s="132"/>
      <c r="AK109" s="704"/>
      <c r="AL109" s="143"/>
      <c r="AM109" s="137"/>
      <c r="AN109" s="662" t="s">
        <v>1056</v>
      </c>
      <c r="AO109" s="662"/>
      <c r="AP109" s="662"/>
      <c r="AQ109" s="662"/>
      <c r="AR109" s="137"/>
      <c r="AS109" s="662"/>
      <c r="AT109" s="663">
        <v>1</v>
      </c>
      <c r="AU109" s="137"/>
      <c r="AV109" s="137"/>
      <c r="AW109" s="137"/>
      <c r="AX109" s="137"/>
      <c r="AY109" s="137"/>
      <c r="AZ109" s="137"/>
      <c r="BA109" s="137"/>
      <c r="BB109" s="137"/>
      <c r="BC109" s="137"/>
      <c r="BD109" s="137"/>
      <c r="BE109" s="137"/>
      <c r="BF109" s="137"/>
      <c r="BG109" s="137"/>
      <c r="BH109" s="137"/>
      <c r="BI109" s="137"/>
      <c r="BJ109" s="137"/>
      <c r="BK109" s="137"/>
      <c r="BL109" s="143">
        <v>1</v>
      </c>
      <c r="BM109" s="137"/>
      <c r="BN109" s="143">
        <v>1</v>
      </c>
      <c r="BO109" s="143">
        <v>1</v>
      </c>
      <c r="BP109" s="137"/>
      <c r="BQ109" s="143">
        <v>1</v>
      </c>
      <c r="BR109" s="143">
        <v>1</v>
      </c>
      <c r="BS109" s="137"/>
      <c r="BT109" s="143">
        <v>1</v>
      </c>
      <c r="BU109" s="143">
        <v>1</v>
      </c>
      <c r="BV109" s="137"/>
      <c r="BW109" s="137"/>
      <c r="BX109" s="137"/>
      <c r="BY109" s="137"/>
      <c r="BZ109" s="137"/>
      <c r="CA109" s="137"/>
      <c r="CB109" s="137"/>
      <c r="CC109" s="3833"/>
      <c r="CD109" s="3834"/>
      <c r="CE109" s="137"/>
      <c r="CF109" s="3835"/>
      <c r="CG109" s="3836"/>
      <c r="CH109" s="137"/>
      <c r="CI109" s="3846"/>
      <c r="CJ109" s="3847"/>
      <c r="CK109" s="137"/>
      <c r="CL109" s="3817"/>
      <c r="CM109" s="3818"/>
      <c r="CN109" s="137"/>
      <c r="CO109" s="137"/>
      <c r="CP109" s="137"/>
      <c r="CQ109" s="137"/>
      <c r="CR109" s="137"/>
      <c r="CS109" s="137"/>
      <c r="CT109" s="137"/>
      <c r="CU109" s="137"/>
      <c r="CV109" s="137"/>
      <c r="CW109" s="137"/>
      <c r="CX109" s="137"/>
      <c r="CY109" s="137"/>
      <c r="CZ109" s="137"/>
      <c r="DA109" s="137"/>
      <c r="DB109" s="137"/>
      <c r="DC109" s="137"/>
      <c r="DD109" s="137"/>
      <c r="DE109" s="137"/>
      <c r="DF109" s="137"/>
      <c r="DG109" s="137"/>
      <c r="DH109" s="137"/>
      <c r="DI109" s="137"/>
      <c r="DJ109" s="137"/>
      <c r="DK109" s="137"/>
      <c r="DL109" s="137"/>
      <c r="DM109" s="137"/>
      <c r="DN109" s="137"/>
      <c r="DO109" s="137"/>
      <c r="DP109" s="137"/>
      <c r="DQ109" s="137"/>
      <c r="DR109" s="137"/>
      <c r="DS109" s="135">
        <v>1</v>
      </c>
    </row>
    <row r="110" spans="1:123" s="100" customFormat="1" ht="18.75" customHeight="1">
      <c r="A110" s="137"/>
      <c r="B110" s="664" t="s">
        <v>1153</v>
      </c>
      <c r="C110" s="712"/>
      <c r="D110" s="712"/>
      <c r="E110" s="712"/>
      <c r="F110" s="712"/>
      <c r="G110" s="137"/>
      <c r="H110" s="137"/>
      <c r="I110" s="137"/>
      <c r="J110" s="137"/>
      <c r="K110" s="137"/>
      <c r="L110" s="137"/>
      <c r="Q110" s="137"/>
      <c r="R110" s="497">
        <v>0.25</v>
      </c>
      <c r="S110" s="498">
        <v>0.5</v>
      </c>
      <c r="T110" s="55" t="s">
        <v>861</v>
      </c>
      <c r="U110" s="257"/>
      <c r="V110" s="137"/>
      <c r="W110" s="2224"/>
      <c r="X110" s="637" t="s">
        <v>4467</v>
      </c>
      <c r="Y110" s="132"/>
      <c r="Z110" s="132"/>
      <c r="AA110" s="132"/>
      <c r="AB110" s="132"/>
      <c r="AC110" s="704"/>
      <c r="AD110" s="641"/>
      <c r="AE110" s="2598" t="str">
        <f>IF(OR(AG110&lt;&gt;"", AH110&lt;&gt;"", AI110&lt;&gt;"",AJ110&lt;&gt;"", AK110&lt;&gt;""),"A", "►")</f>
        <v>►</v>
      </c>
      <c r="AF110" s="11" t="str">
        <f ca="1">_xlfn.FORMULATEXT(AE110)</f>
        <v>=SI(OU(AG110&lt;&gt;""; AH110&lt;&gt;""; AI110&lt;&gt;"";AJ110&lt;&gt;""; AK110&lt;&gt;"");"A"; "►")</v>
      </c>
      <c r="AG110" s="11"/>
      <c r="AH110" s="139"/>
      <c r="AI110" s="132"/>
      <c r="AJ110" s="132"/>
      <c r="AK110" s="704"/>
      <c r="AL110" s="143"/>
      <c r="AM110" s="137"/>
      <c r="AN110" s="138">
        <v>1</v>
      </c>
      <c r="AO110" s="138">
        <v>1</v>
      </c>
      <c r="AP110" s="138">
        <v>1</v>
      </c>
      <c r="AQ110" s="138">
        <v>1</v>
      </c>
      <c r="AR110" s="137"/>
      <c r="AS110" s="138">
        <v>1</v>
      </c>
      <c r="AT110" s="138">
        <v>1</v>
      </c>
      <c r="AU110" s="137"/>
      <c r="AV110" s="137"/>
      <c r="AW110" s="137"/>
      <c r="AX110" s="137"/>
      <c r="AY110" s="137"/>
      <c r="AZ110" s="137"/>
      <c r="BA110" s="137"/>
      <c r="BB110" s="137"/>
      <c r="BC110" s="137"/>
      <c r="BD110" s="137"/>
      <c r="BE110" s="137"/>
      <c r="BF110" s="137"/>
      <c r="BG110" s="137"/>
      <c r="BH110" s="137"/>
      <c r="BI110" s="137"/>
      <c r="BJ110" s="137"/>
      <c r="BK110" s="137"/>
      <c r="BL110" s="143">
        <v>1</v>
      </c>
      <c r="BM110" s="137"/>
      <c r="BN110" s="143">
        <v>1</v>
      </c>
      <c r="BO110" s="143">
        <v>1</v>
      </c>
      <c r="BP110" s="137"/>
      <c r="BQ110" s="143">
        <v>1</v>
      </c>
      <c r="BR110" s="143">
        <v>1</v>
      </c>
      <c r="BS110" s="137"/>
      <c r="BT110" s="143">
        <v>1</v>
      </c>
      <c r="BU110" s="143">
        <v>1</v>
      </c>
      <c r="BV110" s="137"/>
      <c r="BW110" s="137"/>
      <c r="BX110" s="137"/>
      <c r="BY110" s="137"/>
      <c r="BZ110" s="137"/>
      <c r="CA110" s="137"/>
      <c r="CB110" s="137"/>
      <c r="CC110" s="140">
        <v>1</v>
      </c>
      <c r="CD110" s="140">
        <v>1</v>
      </c>
      <c r="CE110" s="137"/>
      <c r="CF110" s="3736">
        <v>1</v>
      </c>
      <c r="CG110" s="3736">
        <v>1</v>
      </c>
      <c r="CH110" s="137"/>
      <c r="CI110" s="140">
        <v>1</v>
      </c>
      <c r="CJ110" s="140">
        <v>1</v>
      </c>
      <c r="CK110" s="137"/>
      <c r="CL110" s="3736">
        <v>1</v>
      </c>
      <c r="CM110" s="3736">
        <v>1</v>
      </c>
      <c r="CN110" s="137"/>
      <c r="CO110" s="137"/>
      <c r="CP110" s="137"/>
      <c r="CQ110" s="137"/>
      <c r="CR110" s="137"/>
      <c r="CS110" s="137"/>
      <c r="CT110" s="137"/>
      <c r="CU110" s="137"/>
      <c r="CV110" s="137"/>
      <c r="CW110" s="137"/>
      <c r="CX110" s="137"/>
      <c r="CY110" s="137"/>
      <c r="CZ110" s="137"/>
      <c r="DA110" s="137"/>
      <c r="DB110" s="137"/>
      <c r="DC110" s="137"/>
      <c r="DD110" s="137"/>
      <c r="DE110" s="137"/>
      <c r="DF110" s="137"/>
      <c r="DG110" s="137"/>
      <c r="DH110" s="137"/>
      <c r="DI110" s="137"/>
      <c r="DJ110" s="137"/>
      <c r="DK110" s="137"/>
      <c r="DL110" s="137"/>
      <c r="DM110" s="137"/>
      <c r="DN110" s="137"/>
      <c r="DO110" s="137"/>
      <c r="DP110" s="137"/>
      <c r="DQ110" s="137"/>
      <c r="DR110" s="137"/>
      <c r="DS110" s="135">
        <v>1</v>
      </c>
    </row>
    <row r="111" spans="1:123" s="100" customFormat="1" ht="18.75" customHeight="1">
      <c r="A111" s="137"/>
      <c r="B111" s="712"/>
      <c r="C111" s="701" t="s">
        <v>1152</v>
      </c>
      <c r="D111" s="701"/>
      <c r="E111" s="712"/>
      <c r="F111" s="712"/>
      <c r="G111" s="137"/>
      <c r="H111" s="137"/>
      <c r="I111" s="137"/>
      <c r="J111" s="137"/>
      <c r="K111" s="137"/>
      <c r="L111" s="137"/>
      <c r="Q111" s="137"/>
      <c r="R111" s="466"/>
      <c r="S111" s="18"/>
      <c r="T111" s="18"/>
      <c r="U111" s="465"/>
      <c r="V111" s="137"/>
      <c r="W111" s="493" t="s">
        <v>60</v>
      </c>
      <c r="X111" s="39" t="s">
        <v>59</v>
      </c>
      <c r="Y111" s="38" t="s">
        <v>55</v>
      </c>
      <c r="Z111" s="42" t="s">
        <v>63</v>
      </c>
      <c r="AA111" s="39" t="s">
        <v>66</v>
      </c>
      <c r="AB111" s="39" t="s">
        <v>65</v>
      </c>
      <c r="AC111" s="384" t="s">
        <v>429</v>
      </c>
      <c r="AD111" s="641"/>
      <c r="AE111" s="166"/>
      <c r="AF111" s="779" t="s">
        <v>4509</v>
      </c>
      <c r="AG111" s="139"/>
      <c r="AH111" s="139"/>
      <c r="AI111" s="132"/>
      <c r="AJ111" s="132"/>
      <c r="AK111" s="704"/>
      <c r="AL111" s="143"/>
      <c r="AM111" s="137"/>
      <c r="AN111" s="138">
        <v>1</v>
      </c>
      <c r="AO111" s="138">
        <v>1</v>
      </c>
      <c r="AP111" s="138">
        <v>1</v>
      </c>
      <c r="AQ111" s="138">
        <v>1</v>
      </c>
      <c r="AR111" s="137"/>
      <c r="AS111" s="138">
        <v>1</v>
      </c>
      <c r="AT111" s="138">
        <v>1</v>
      </c>
      <c r="AU111" s="137"/>
      <c r="AV111" s="137"/>
      <c r="AW111" s="137"/>
      <c r="AX111" s="137"/>
      <c r="AY111" s="137"/>
      <c r="AZ111" s="137"/>
      <c r="BA111" s="137"/>
      <c r="BB111" s="137"/>
      <c r="BC111" s="137"/>
      <c r="BD111" s="137"/>
      <c r="BE111" s="137"/>
      <c r="BF111" s="137"/>
      <c r="BG111" s="137"/>
      <c r="BH111" s="137"/>
      <c r="BI111" s="137"/>
      <c r="BJ111" s="137"/>
      <c r="BK111" s="137"/>
      <c r="BL111" s="143">
        <v>1</v>
      </c>
      <c r="BM111" s="137"/>
      <c r="BN111" s="143">
        <v>1</v>
      </c>
      <c r="BO111" s="143">
        <v>1</v>
      </c>
      <c r="BP111" s="137"/>
      <c r="BQ111" s="143">
        <v>1</v>
      </c>
      <c r="BR111" s="143">
        <v>1</v>
      </c>
      <c r="BS111" s="137"/>
      <c r="BT111" s="143">
        <v>1</v>
      </c>
      <c r="BU111" s="143">
        <v>1</v>
      </c>
      <c r="BV111" s="137"/>
      <c r="BW111" s="137"/>
      <c r="BX111" s="137"/>
      <c r="BY111" s="137"/>
      <c r="BZ111" s="137"/>
      <c r="CA111" s="137"/>
      <c r="CB111" s="137"/>
      <c r="CC111" s="3833" t="s">
        <v>796</v>
      </c>
      <c r="CD111" s="3834"/>
      <c r="CE111" s="137"/>
      <c r="CF111" s="3835" t="s">
        <v>797</v>
      </c>
      <c r="CG111" s="3836"/>
      <c r="CH111" s="137"/>
      <c r="CI111" s="3846" t="s">
        <v>871</v>
      </c>
      <c r="CJ111" s="3847"/>
      <c r="CK111" s="137"/>
      <c r="CL111" s="3817" t="s">
        <v>872</v>
      </c>
      <c r="CM111" s="3818"/>
      <c r="CN111" s="137"/>
      <c r="CO111" s="137"/>
      <c r="CP111" s="137"/>
      <c r="CQ111" s="137"/>
      <c r="CR111" s="137"/>
      <c r="CS111" s="137"/>
      <c r="CT111" s="137"/>
      <c r="CU111" s="137"/>
      <c r="CV111" s="137"/>
      <c r="CW111" s="137"/>
      <c r="CX111" s="137"/>
      <c r="CY111" s="137"/>
      <c r="CZ111" s="137"/>
      <c r="DA111" s="137"/>
      <c r="DB111" s="137"/>
      <c r="DC111" s="137"/>
      <c r="DD111" s="137"/>
      <c r="DE111" s="137"/>
      <c r="DF111" s="137"/>
      <c r="DG111" s="137"/>
      <c r="DH111" s="137"/>
      <c r="DI111" s="137"/>
      <c r="DJ111" s="137"/>
      <c r="DK111" s="137"/>
      <c r="DL111" s="137"/>
      <c r="DM111" s="137"/>
      <c r="DN111" s="137"/>
      <c r="DO111" s="137"/>
      <c r="DP111" s="137"/>
      <c r="DQ111" s="137"/>
      <c r="DR111" s="137"/>
      <c r="DS111" s="135">
        <v>1</v>
      </c>
    </row>
    <row r="112" spans="1:123" s="100" customFormat="1" ht="18.75" customHeight="1" thickBot="1">
      <c r="A112" s="137"/>
      <c r="B112" s="712"/>
      <c r="C112" s="712"/>
      <c r="D112" s="712"/>
      <c r="E112" s="712"/>
      <c r="F112" s="712"/>
      <c r="G112" s="137"/>
      <c r="H112" s="137"/>
      <c r="I112" s="137"/>
      <c r="J112" s="137"/>
      <c r="K112" s="137"/>
      <c r="L112" s="137"/>
      <c r="M112" s="137"/>
      <c r="N112" s="137"/>
      <c r="O112" s="137"/>
      <c r="P112" s="137"/>
      <c r="Q112" s="137"/>
      <c r="R112" s="502" t="s">
        <v>64</v>
      </c>
      <c r="S112" s="42" t="s">
        <v>63</v>
      </c>
      <c r="T112" s="503" t="s">
        <v>867</v>
      </c>
      <c r="U112" s="74" t="s">
        <v>868</v>
      </c>
      <c r="V112" s="137"/>
      <c r="W112" s="2606">
        <v>0.22500000000000001</v>
      </c>
      <c r="X112" s="410">
        <v>0.01</v>
      </c>
      <c r="Y112" s="410">
        <v>1E-3</v>
      </c>
      <c r="Z112" s="409">
        <v>0.5</v>
      </c>
      <c r="AA112" s="406">
        <v>0.5</v>
      </c>
      <c r="AB112" s="407">
        <v>0.25</v>
      </c>
      <c r="AC112" s="2607">
        <v>0.1</v>
      </c>
      <c r="AD112" s="641"/>
      <c r="AE112" s="2598" t="s">
        <v>0</v>
      </c>
      <c r="AF112" s="132" t="s">
        <v>4445</v>
      </c>
      <c r="AG112" s="132"/>
      <c r="AH112" s="132"/>
      <c r="AI112" s="132"/>
      <c r="AJ112" s="132"/>
      <c r="AK112" s="704"/>
      <c r="AL112" s="143"/>
      <c r="AM112" s="137"/>
      <c r="AN112" s="664" t="s">
        <v>1059</v>
      </c>
      <c r="AO112" s="138"/>
      <c r="AP112" s="138"/>
      <c r="AQ112" s="138"/>
      <c r="AR112" s="137"/>
      <c r="AS112" s="138"/>
      <c r="AT112" s="138"/>
      <c r="AU112" s="137"/>
      <c r="AV112" s="137"/>
      <c r="AW112" s="137"/>
      <c r="AX112" s="137"/>
      <c r="AY112" s="137"/>
      <c r="AZ112" s="137"/>
      <c r="BA112" s="137"/>
      <c r="BB112" s="137"/>
      <c r="BC112" s="137"/>
      <c r="BD112" s="137"/>
      <c r="BE112" s="137"/>
      <c r="BF112" s="137"/>
      <c r="BG112" s="137"/>
      <c r="BH112" s="137"/>
      <c r="BI112" s="137"/>
      <c r="BJ112" s="137"/>
      <c r="BK112" s="137"/>
      <c r="BL112" s="143">
        <v>1</v>
      </c>
      <c r="BM112" s="137"/>
      <c r="BN112" s="143">
        <v>1</v>
      </c>
      <c r="BO112" s="143">
        <v>1</v>
      </c>
      <c r="BP112" s="137"/>
      <c r="BQ112" s="143">
        <v>1</v>
      </c>
      <c r="BR112" s="143">
        <v>1</v>
      </c>
      <c r="BS112" s="137"/>
      <c r="BT112" s="143">
        <v>1</v>
      </c>
      <c r="BU112" s="143">
        <v>1</v>
      </c>
      <c r="BV112" s="137"/>
      <c r="BW112" s="137"/>
      <c r="BX112" s="137"/>
      <c r="BY112" s="137"/>
      <c r="BZ112" s="137"/>
      <c r="CA112" s="137"/>
      <c r="CB112" s="137"/>
      <c r="CC112" s="3833"/>
      <c r="CD112" s="3834"/>
      <c r="CE112" s="137"/>
      <c r="CF112" s="3835"/>
      <c r="CG112" s="3836"/>
      <c r="CH112" s="137"/>
      <c r="CI112" s="3846"/>
      <c r="CJ112" s="3847"/>
      <c r="CK112" s="137"/>
      <c r="CL112" s="3817"/>
      <c r="CM112" s="3818"/>
      <c r="CN112" s="137"/>
      <c r="CO112" s="137"/>
      <c r="CP112" s="137"/>
      <c r="CQ112" s="137"/>
      <c r="CR112" s="137"/>
      <c r="CS112" s="137"/>
      <c r="CT112" s="137"/>
      <c r="CU112" s="137"/>
      <c r="CV112" s="137"/>
      <c r="CW112" s="137"/>
      <c r="CX112" s="137"/>
      <c r="CY112" s="137"/>
      <c r="CZ112" s="137"/>
      <c r="DA112" s="137"/>
      <c r="DB112" s="137"/>
      <c r="DC112" s="137"/>
      <c r="DD112" s="137"/>
      <c r="DE112" s="137"/>
      <c r="DF112" s="137"/>
      <c r="DG112" s="137"/>
      <c r="DH112" s="137"/>
      <c r="DI112" s="137"/>
      <c r="DJ112" s="137"/>
      <c r="DK112" s="137"/>
      <c r="DL112" s="137"/>
      <c r="DM112" s="137"/>
      <c r="DN112" s="137"/>
      <c r="DO112" s="137"/>
      <c r="DP112" s="137"/>
      <c r="DQ112" s="137"/>
      <c r="DR112" s="137"/>
      <c r="DS112" s="135">
        <v>1</v>
      </c>
    </row>
    <row r="113" spans="1:123" s="100" customFormat="1" ht="18.75" customHeight="1" thickTop="1">
      <c r="A113" s="137"/>
      <c r="B113" s="636" t="s">
        <v>1147</v>
      </c>
      <c r="C113" s="712"/>
      <c r="D113" s="712"/>
      <c r="E113" s="712"/>
      <c r="F113" s="712"/>
      <c r="G113" s="137"/>
      <c r="H113" s="137"/>
      <c r="I113" s="137"/>
      <c r="J113" s="137"/>
      <c r="K113" s="137"/>
      <c r="L113" s="137"/>
      <c r="M113" s="137"/>
      <c r="N113" s="137"/>
      <c r="O113" s="137"/>
      <c r="P113" s="137"/>
      <c r="Q113" s="137"/>
      <c r="R113" s="497">
        <v>0.25</v>
      </c>
      <c r="S113" s="498">
        <v>0.5</v>
      </c>
      <c r="T113" s="55" t="s">
        <v>870</v>
      </c>
      <c r="U113" s="257"/>
      <c r="V113" s="137"/>
      <c r="W113" s="4024" t="s">
        <v>88</v>
      </c>
      <c r="X113" s="427" t="s">
        <v>564</v>
      </c>
      <c r="Y113" s="428"/>
      <c r="Z113" s="428"/>
      <c r="AA113" s="442"/>
      <c r="AB113" s="132"/>
      <c r="AC113" s="1314"/>
      <c r="AD113" s="641"/>
      <c r="AE113" s="1148"/>
      <c r="AF113" s="2599" t="s">
        <v>4510</v>
      </c>
      <c r="AG113" s="132"/>
      <c r="AH113" s="132"/>
      <c r="AI113" s="132"/>
      <c r="AJ113" s="132"/>
      <c r="AK113" s="704"/>
      <c r="AL113" s="143"/>
      <c r="AM113" s="137"/>
      <c r="AN113" s="665" t="s">
        <v>1057</v>
      </c>
      <c r="AO113" s="665"/>
      <c r="AP113" s="3931" t="s">
        <v>1058</v>
      </c>
      <c r="AQ113" s="3932"/>
      <c r="AR113" s="3932"/>
      <c r="AS113" s="3932"/>
      <c r="AT113" s="3932"/>
      <c r="AU113" s="3932"/>
      <c r="AV113" s="3933"/>
      <c r="AW113" s="137"/>
      <c r="AX113" s="137"/>
      <c r="AY113" s="137"/>
      <c r="AZ113" s="137"/>
      <c r="BA113" s="137"/>
      <c r="BB113" s="137"/>
      <c r="BC113" s="137"/>
      <c r="BD113" s="137"/>
      <c r="BE113" s="137"/>
      <c r="BF113" s="137"/>
      <c r="BG113" s="137"/>
      <c r="BH113" s="137"/>
      <c r="BI113" s="137"/>
      <c r="BJ113" s="137"/>
      <c r="BK113" s="137"/>
      <c r="BL113" s="137"/>
      <c r="BM113" s="137"/>
      <c r="BN113" s="137"/>
      <c r="BO113" s="137"/>
      <c r="BP113" s="137"/>
      <c r="BQ113" s="143">
        <v>1</v>
      </c>
      <c r="BR113" s="143">
        <v>1</v>
      </c>
      <c r="BS113" s="137"/>
      <c r="BT113" s="143">
        <v>1</v>
      </c>
      <c r="BU113" s="143">
        <v>1</v>
      </c>
      <c r="BV113" s="137"/>
      <c r="BW113" s="137"/>
      <c r="BX113" s="137"/>
      <c r="BY113" s="137"/>
      <c r="BZ113" s="137"/>
      <c r="CA113" s="137"/>
      <c r="CB113" s="137"/>
      <c r="CC113" s="140">
        <v>1</v>
      </c>
      <c r="CD113" s="140">
        <v>1</v>
      </c>
      <c r="CE113" s="137"/>
      <c r="CF113" s="3736">
        <v>1</v>
      </c>
      <c r="CG113" s="3736">
        <v>1</v>
      </c>
      <c r="CH113" s="137"/>
      <c r="CI113" s="140">
        <v>1</v>
      </c>
      <c r="CJ113" s="140">
        <v>1</v>
      </c>
      <c r="CK113" s="137"/>
      <c r="CL113" s="3736">
        <v>1</v>
      </c>
      <c r="CM113" s="3736">
        <v>1</v>
      </c>
      <c r="CN113" s="137"/>
      <c r="CO113" s="137"/>
      <c r="CP113" s="137"/>
      <c r="CQ113" s="137"/>
      <c r="CR113" s="137"/>
      <c r="CS113" s="137"/>
      <c r="CT113" s="137"/>
      <c r="CU113" s="137"/>
      <c r="CV113" s="137"/>
      <c r="CW113" s="137"/>
      <c r="CX113" s="137"/>
      <c r="CY113" s="137"/>
      <c r="CZ113" s="137"/>
      <c r="DA113" s="137"/>
      <c r="DB113" s="137"/>
      <c r="DC113" s="137"/>
      <c r="DD113" s="137"/>
      <c r="DE113" s="137"/>
      <c r="DF113" s="137"/>
      <c r="DG113" s="137"/>
      <c r="DH113" s="137"/>
      <c r="DI113" s="137"/>
      <c r="DJ113" s="137"/>
      <c r="DK113" s="137"/>
      <c r="DL113" s="137"/>
      <c r="DM113" s="137"/>
      <c r="DN113" s="137"/>
      <c r="DO113" s="137"/>
      <c r="DP113" s="137"/>
      <c r="DQ113" s="137"/>
      <c r="DR113" s="137"/>
      <c r="DS113" s="135">
        <v>1</v>
      </c>
    </row>
    <row r="114" spans="1:123" s="100" customFormat="1" ht="18.75" customHeight="1">
      <c r="A114" s="137"/>
      <c r="B114" s="712"/>
      <c r="C114" s="713" t="s">
        <v>1148</v>
      </c>
      <c r="D114" s="714">
        <f>LEN(B115)</f>
        <v>473</v>
      </c>
      <c r="E114" s="712"/>
      <c r="F114" s="712"/>
      <c r="G114" s="137"/>
      <c r="H114" s="137"/>
      <c r="I114" s="137"/>
      <c r="J114" s="137"/>
      <c r="K114" s="137"/>
      <c r="L114" s="137"/>
      <c r="M114" s="137"/>
      <c r="N114" s="137"/>
      <c r="O114" s="137"/>
      <c r="P114" s="137"/>
      <c r="Q114" s="137"/>
      <c r="R114" s="466" t="s">
        <v>874</v>
      </c>
      <c r="S114" s="18" t="s">
        <v>875</v>
      </c>
      <c r="T114" s="18"/>
      <c r="U114" s="465"/>
      <c r="V114" s="137"/>
      <c r="W114" s="4024"/>
      <c r="X114" s="4025" t="s">
        <v>645</v>
      </c>
      <c r="Y114" s="4025"/>
      <c r="Z114" s="4025"/>
      <c r="AA114" s="4025"/>
      <c r="AB114" s="4025"/>
      <c r="AC114" s="4026"/>
      <c r="AD114" s="641"/>
      <c r="AE114" s="2603" t="s">
        <v>0</v>
      </c>
      <c r="AF114" s="2604" t="s">
        <v>4448</v>
      </c>
      <c r="AG114" s="132"/>
      <c r="AH114" s="132"/>
      <c r="AI114" s="132"/>
      <c r="AJ114" s="132"/>
      <c r="AK114" s="704"/>
      <c r="AL114" s="143"/>
      <c r="AM114" s="137"/>
      <c r="AN114" s="137"/>
      <c r="AO114" s="137"/>
      <c r="AP114" s="3934"/>
      <c r="AQ114" s="3935"/>
      <c r="AR114" s="3935"/>
      <c r="AS114" s="3935"/>
      <c r="AT114" s="3935"/>
      <c r="AU114" s="3935"/>
      <c r="AV114" s="3936"/>
      <c r="AW114" s="137"/>
      <c r="AX114" s="137"/>
      <c r="AY114" s="137"/>
      <c r="AZ114" s="137"/>
      <c r="BA114" s="137"/>
      <c r="BB114" s="137"/>
      <c r="BC114" s="137"/>
      <c r="BD114" s="137"/>
      <c r="BE114" s="137"/>
      <c r="BF114" s="137"/>
      <c r="BG114" s="137"/>
      <c r="BH114" s="137"/>
      <c r="BI114" s="137"/>
      <c r="BJ114" s="137"/>
      <c r="BK114" s="137"/>
      <c r="BL114" s="137"/>
      <c r="BM114" s="137"/>
      <c r="BN114" s="137"/>
      <c r="BO114" s="137"/>
      <c r="BP114" s="137"/>
      <c r="BQ114" s="143">
        <v>1</v>
      </c>
      <c r="BR114" s="143">
        <v>1</v>
      </c>
      <c r="BS114" s="137"/>
      <c r="BT114" s="143">
        <v>1</v>
      </c>
      <c r="BU114" s="143">
        <v>1</v>
      </c>
      <c r="BV114" s="137"/>
      <c r="BW114" s="137"/>
      <c r="BX114" s="137"/>
      <c r="BY114" s="137"/>
      <c r="BZ114" s="137"/>
      <c r="CA114" s="137"/>
      <c r="CB114" s="137"/>
      <c r="CC114" s="3833" t="s">
        <v>881</v>
      </c>
      <c r="CD114" s="3834"/>
      <c r="CE114" s="137"/>
      <c r="CF114" s="3835" t="s">
        <v>882</v>
      </c>
      <c r="CG114" s="3836"/>
      <c r="CH114" s="137"/>
      <c r="CI114" s="3846" t="s">
        <v>883</v>
      </c>
      <c r="CJ114" s="3847"/>
      <c r="CK114" s="137"/>
      <c r="CL114" s="3817" t="s">
        <v>884</v>
      </c>
      <c r="CM114" s="3818"/>
      <c r="CN114" s="137"/>
      <c r="CO114" s="137"/>
      <c r="CP114" s="137"/>
      <c r="CQ114" s="137"/>
      <c r="CR114" s="137"/>
      <c r="CS114" s="137"/>
      <c r="CT114" s="137"/>
      <c r="CU114" s="137"/>
      <c r="CV114" s="137"/>
      <c r="CW114" s="137"/>
      <c r="CX114" s="137"/>
      <c r="CY114" s="137"/>
      <c r="CZ114" s="137"/>
      <c r="DA114" s="137"/>
      <c r="DB114" s="137"/>
      <c r="DC114" s="137"/>
      <c r="DD114" s="137"/>
      <c r="DE114" s="137"/>
      <c r="DF114" s="137"/>
      <c r="DG114" s="137"/>
      <c r="DH114" s="137"/>
      <c r="DI114" s="137"/>
      <c r="DJ114" s="137"/>
      <c r="DK114" s="137"/>
      <c r="DL114" s="137"/>
      <c r="DM114" s="137"/>
      <c r="DN114" s="137"/>
      <c r="DO114" s="137"/>
      <c r="DP114" s="137"/>
      <c r="DQ114" s="137"/>
      <c r="DR114" s="137"/>
      <c r="DS114" s="135">
        <v>1</v>
      </c>
    </row>
    <row r="115" spans="1:123" s="100" customFormat="1" ht="18.75" customHeight="1">
      <c r="A115" s="137"/>
      <c r="B115" s="3944" t="s">
        <v>1150</v>
      </c>
      <c r="C115" s="3944"/>
      <c r="D115" s="3944"/>
      <c r="E115" s="3944"/>
      <c r="F115" s="3944"/>
      <c r="G115" s="3944"/>
      <c r="H115" s="3944"/>
      <c r="I115" s="3944"/>
      <c r="J115" s="3944"/>
      <c r="K115" s="137"/>
      <c r="L115" s="137"/>
      <c r="M115" s="137"/>
      <c r="N115" s="137"/>
      <c r="O115" s="137"/>
      <c r="P115" s="137"/>
      <c r="Q115" s="137"/>
      <c r="R115" s="2782"/>
      <c r="S115" s="507"/>
      <c r="T115" s="507"/>
      <c r="U115" s="508"/>
      <c r="V115" s="137"/>
      <c r="W115" s="4024"/>
      <c r="X115" s="4025"/>
      <c r="Y115" s="4025"/>
      <c r="Z115" s="4025"/>
      <c r="AA115" s="4025"/>
      <c r="AB115" s="4025"/>
      <c r="AC115" s="4026"/>
      <c r="AD115" s="641"/>
      <c r="AE115" s="44" t="s">
        <v>15</v>
      </c>
      <c r="AF115" s="2604" t="s">
        <v>4449</v>
      </c>
      <c r="AG115" s="132"/>
      <c r="AH115" s="132"/>
      <c r="AI115" s="132"/>
      <c r="AJ115" s="132"/>
      <c r="AK115" s="704"/>
      <c r="AL115" s="143"/>
      <c r="AM115" s="137"/>
      <c r="AN115" s="691" t="s">
        <v>648</v>
      </c>
      <c r="AO115" s="138"/>
      <c r="AP115" s="3934"/>
      <c r="AQ115" s="3935"/>
      <c r="AR115" s="3935"/>
      <c r="AS115" s="3935"/>
      <c r="AT115" s="3935"/>
      <c r="AU115" s="3935"/>
      <c r="AV115" s="3936"/>
      <c r="AW115" s="137"/>
      <c r="AX115" s="137"/>
      <c r="AY115" s="137"/>
      <c r="AZ115" s="137"/>
      <c r="BA115" s="137"/>
      <c r="BB115" s="137"/>
      <c r="BC115" s="137"/>
      <c r="BD115" s="137"/>
      <c r="BE115" s="137"/>
      <c r="BF115" s="137"/>
      <c r="BG115" s="137"/>
      <c r="BH115" s="137"/>
      <c r="BI115" s="137"/>
      <c r="BJ115" s="137"/>
      <c r="BK115" s="137"/>
      <c r="BL115" s="137"/>
      <c r="BM115" s="137"/>
      <c r="BN115" s="137"/>
      <c r="BO115" s="137"/>
      <c r="BP115" s="137"/>
      <c r="BQ115" s="143">
        <v>1</v>
      </c>
      <c r="BR115" s="143">
        <v>1</v>
      </c>
      <c r="BS115" s="137"/>
      <c r="BT115" s="143">
        <v>1</v>
      </c>
      <c r="BU115" s="143">
        <v>1</v>
      </c>
      <c r="BV115" s="137"/>
      <c r="BW115" s="137"/>
      <c r="BX115" s="137"/>
      <c r="BY115" s="137"/>
      <c r="BZ115" s="137"/>
      <c r="CA115" s="137"/>
      <c r="CB115" s="137"/>
      <c r="CC115" s="3833"/>
      <c r="CD115" s="3834"/>
      <c r="CE115" s="137"/>
      <c r="CF115" s="3835"/>
      <c r="CG115" s="3836"/>
      <c r="CH115" s="137"/>
      <c r="CI115" s="3846"/>
      <c r="CJ115" s="3847"/>
      <c r="CK115" s="137"/>
      <c r="CL115" s="3817"/>
      <c r="CM115" s="3818"/>
      <c r="CN115" s="137"/>
      <c r="CO115" s="137"/>
      <c r="CP115" s="137"/>
      <c r="CQ115" s="137"/>
      <c r="CR115" s="137"/>
      <c r="CS115" s="137"/>
      <c r="CT115" s="137"/>
      <c r="CU115" s="137"/>
      <c r="CV115" s="137"/>
      <c r="CW115" s="137"/>
      <c r="CX115" s="137"/>
      <c r="CY115" s="137"/>
      <c r="CZ115" s="137"/>
      <c r="DA115" s="137"/>
      <c r="DB115" s="137"/>
      <c r="DC115" s="137"/>
      <c r="DD115" s="137"/>
      <c r="DE115" s="137"/>
      <c r="DF115" s="137"/>
      <c r="DG115" s="137"/>
      <c r="DH115" s="137"/>
      <c r="DI115" s="137"/>
      <c r="DJ115" s="137"/>
      <c r="DK115" s="137"/>
      <c r="DL115" s="137"/>
      <c r="DM115" s="137"/>
      <c r="DN115" s="137"/>
      <c r="DO115" s="137"/>
      <c r="DP115" s="137"/>
      <c r="DQ115" s="137"/>
      <c r="DR115" s="137"/>
      <c r="DS115" s="135">
        <v>1</v>
      </c>
    </row>
    <row r="116" spans="1:123" s="100" customFormat="1" ht="18.75" customHeight="1">
      <c r="A116" s="137"/>
      <c r="B116" s="3944"/>
      <c r="C116" s="3944"/>
      <c r="D116" s="3944"/>
      <c r="E116" s="3944"/>
      <c r="F116" s="3944"/>
      <c r="G116" s="3944"/>
      <c r="H116" s="3944"/>
      <c r="I116" s="3944"/>
      <c r="J116" s="3944"/>
      <c r="K116" s="137"/>
      <c r="L116" s="137"/>
      <c r="M116" s="137"/>
      <c r="N116" s="137"/>
      <c r="O116" s="137"/>
      <c r="P116" s="137"/>
      <c r="Q116" s="137"/>
      <c r="R116" s="4054" t="s">
        <v>33</v>
      </c>
      <c r="S116" s="4055"/>
      <c r="T116" s="4055"/>
      <c r="U116" s="4056"/>
      <c r="V116" s="137"/>
      <c r="W116" s="4024"/>
      <c r="X116" s="4025"/>
      <c r="Y116" s="4025"/>
      <c r="Z116" s="4025"/>
      <c r="AA116" s="4025"/>
      <c r="AB116" s="4025"/>
      <c r="AC116" s="4026"/>
      <c r="AD116" s="641"/>
      <c r="AE116" s="1148"/>
      <c r="AF116" s="132"/>
      <c r="AG116" s="132"/>
      <c r="AH116" s="132"/>
      <c r="AI116" s="132"/>
      <c r="AJ116" s="132"/>
      <c r="AK116" s="704"/>
      <c r="AL116" s="143"/>
      <c r="AM116" s="137"/>
      <c r="AN116" s="137"/>
      <c r="AO116" s="137"/>
      <c r="AP116" s="3934"/>
      <c r="AQ116" s="3935"/>
      <c r="AR116" s="3935"/>
      <c r="AS116" s="3935"/>
      <c r="AT116" s="3935"/>
      <c r="AU116" s="3935"/>
      <c r="AV116" s="3936"/>
      <c r="AW116" s="137"/>
      <c r="AX116" s="137"/>
      <c r="AY116" s="137"/>
      <c r="AZ116" s="137"/>
      <c r="BA116" s="137"/>
      <c r="BB116" s="137"/>
      <c r="BC116" s="137"/>
      <c r="BD116" s="137"/>
      <c r="BE116" s="137"/>
      <c r="BF116" s="137"/>
      <c r="BG116" s="137"/>
      <c r="BH116" s="137"/>
      <c r="BI116" s="137"/>
      <c r="BJ116" s="137"/>
      <c r="BK116" s="137"/>
      <c r="BL116" s="137"/>
      <c r="BM116" s="137"/>
      <c r="BN116" s="137"/>
      <c r="BO116" s="137"/>
      <c r="BP116" s="137"/>
      <c r="BQ116" s="143">
        <v>1</v>
      </c>
      <c r="BR116" s="143">
        <v>1</v>
      </c>
      <c r="BS116" s="137"/>
      <c r="BT116" s="143">
        <v>1</v>
      </c>
      <c r="BU116" s="143">
        <v>1</v>
      </c>
      <c r="BV116" s="137"/>
      <c r="BW116" s="137"/>
      <c r="BX116" s="137"/>
      <c r="BY116" s="137"/>
      <c r="BZ116" s="137"/>
      <c r="CA116" s="137"/>
      <c r="CB116" s="137"/>
      <c r="CC116" s="140">
        <v>1</v>
      </c>
      <c r="CD116" s="140">
        <v>1</v>
      </c>
      <c r="CE116" s="137"/>
      <c r="CF116" s="3736">
        <v>1</v>
      </c>
      <c r="CG116" s="3736">
        <v>1</v>
      </c>
      <c r="CH116" s="137"/>
      <c r="CI116" s="140">
        <v>1</v>
      </c>
      <c r="CJ116" s="140">
        <v>1</v>
      </c>
      <c r="CK116" s="137"/>
      <c r="CL116" s="3736">
        <v>1</v>
      </c>
      <c r="CM116" s="3736">
        <v>1</v>
      </c>
      <c r="CN116" s="137"/>
      <c r="CO116" s="137"/>
      <c r="CP116" s="137"/>
      <c r="CQ116" s="137"/>
      <c r="CR116" s="137"/>
      <c r="CS116" s="137"/>
      <c r="CT116" s="137"/>
      <c r="CU116" s="137"/>
      <c r="CV116" s="137"/>
      <c r="CW116" s="137"/>
      <c r="CX116" s="137"/>
      <c r="CY116" s="137"/>
      <c r="CZ116" s="137"/>
      <c r="DA116" s="137"/>
      <c r="DB116" s="137"/>
      <c r="DC116" s="137"/>
      <c r="DD116" s="137"/>
      <c r="DE116" s="137"/>
      <c r="DF116" s="137"/>
      <c r="DG116" s="137"/>
      <c r="DH116" s="137"/>
      <c r="DI116" s="137"/>
      <c r="DJ116" s="137"/>
      <c r="DK116" s="137"/>
      <c r="DL116" s="137"/>
      <c r="DM116" s="137"/>
      <c r="DN116" s="137"/>
      <c r="DO116" s="137"/>
      <c r="DP116" s="137"/>
      <c r="DQ116" s="137"/>
      <c r="DR116" s="137"/>
      <c r="DS116" s="135">
        <v>1</v>
      </c>
    </row>
    <row r="117" spans="1:123" s="100" customFormat="1" ht="18.75" customHeight="1" thickBot="1">
      <c r="A117" s="137"/>
      <c r="B117" s="3944"/>
      <c r="C117" s="3944"/>
      <c r="D117" s="3944"/>
      <c r="E117" s="3944"/>
      <c r="F117" s="3944"/>
      <c r="G117" s="3944"/>
      <c r="H117" s="3944"/>
      <c r="I117" s="3944"/>
      <c r="J117" s="3944"/>
      <c r="K117" s="137"/>
      <c r="L117" s="137"/>
      <c r="M117" s="137"/>
      <c r="N117" s="137"/>
      <c r="O117" s="137"/>
      <c r="P117" s="137"/>
      <c r="Q117" s="137"/>
      <c r="R117" s="2516"/>
      <c r="S117" s="2846" t="s">
        <v>4504</v>
      </c>
      <c r="T117" s="3732">
        <v>12</v>
      </c>
      <c r="U117" s="1314"/>
      <c r="V117" s="137"/>
      <c r="W117" s="4024"/>
      <c r="X117" s="428" t="s">
        <v>670</v>
      </c>
      <c r="Y117" s="428"/>
      <c r="Z117" s="428"/>
      <c r="AA117" s="428"/>
      <c r="AB117" s="132"/>
      <c r="AC117" s="1314"/>
      <c r="AD117" s="641"/>
      <c r="AE117" s="280"/>
      <c r="AF117" s="281"/>
      <c r="AG117" s="282"/>
      <c r="AH117" s="281"/>
      <c r="AI117" s="281"/>
      <c r="AJ117" s="281"/>
      <c r="AK117" s="283"/>
      <c r="AL117" s="143"/>
      <c r="AM117" s="137"/>
      <c r="AN117" s="137"/>
      <c r="AO117" s="137"/>
      <c r="AP117" s="3937"/>
      <c r="AQ117" s="3938"/>
      <c r="AR117" s="3938"/>
      <c r="AS117" s="3938"/>
      <c r="AT117" s="3938"/>
      <c r="AU117" s="3938"/>
      <c r="AV117" s="3939"/>
      <c r="AW117" s="137"/>
      <c r="AX117" s="137"/>
      <c r="AY117" s="137"/>
      <c r="AZ117" s="137"/>
      <c r="BA117" s="137"/>
      <c r="BB117" s="137"/>
      <c r="BC117" s="137"/>
      <c r="BD117" s="137"/>
      <c r="BE117" s="137"/>
      <c r="BF117" s="137"/>
      <c r="BG117" s="137"/>
      <c r="BH117" s="137"/>
      <c r="BI117" s="137"/>
      <c r="BJ117" s="137"/>
      <c r="BK117" s="137"/>
      <c r="BL117" s="137"/>
      <c r="BM117" s="137"/>
      <c r="BN117" s="137"/>
      <c r="BO117" s="137"/>
      <c r="BP117" s="137"/>
      <c r="BQ117" s="143">
        <v>1</v>
      </c>
      <c r="BR117" s="143">
        <v>1</v>
      </c>
      <c r="BS117" s="137"/>
      <c r="BT117" s="143">
        <v>1</v>
      </c>
      <c r="BU117" s="143">
        <v>1</v>
      </c>
      <c r="BV117" s="137"/>
      <c r="BW117" s="137"/>
      <c r="BX117" s="137"/>
      <c r="BY117" s="137"/>
      <c r="BZ117" s="137"/>
      <c r="CA117" s="137"/>
      <c r="CB117" s="137"/>
      <c r="CC117" s="3833" t="s">
        <v>888</v>
      </c>
      <c r="CD117" s="3834"/>
      <c r="CE117" s="137"/>
      <c r="CF117" s="3835" t="s">
        <v>889</v>
      </c>
      <c r="CG117" s="3836"/>
      <c r="CH117" s="137"/>
      <c r="CI117" s="3846" t="s">
        <v>890</v>
      </c>
      <c r="CJ117" s="3847"/>
      <c r="CK117" s="137"/>
      <c r="CL117" s="3817" t="s">
        <v>891</v>
      </c>
      <c r="CM117" s="3818"/>
      <c r="CN117" s="137"/>
      <c r="CO117" s="137"/>
      <c r="CP117" s="137"/>
      <c r="CQ117" s="137"/>
      <c r="CR117" s="137"/>
      <c r="CS117" s="137"/>
      <c r="CT117" s="137"/>
      <c r="CU117" s="137"/>
      <c r="CV117" s="137"/>
      <c r="CW117" s="137"/>
      <c r="CX117" s="137"/>
      <c r="CY117" s="137"/>
      <c r="CZ117" s="137"/>
      <c r="DA117" s="137"/>
      <c r="DB117" s="137"/>
      <c r="DC117" s="137"/>
      <c r="DD117" s="137"/>
      <c r="DE117" s="137"/>
      <c r="DF117" s="137"/>
      <c r="DG117" s="137"/>
      <c r="DH117" s="137"/>
      <c r="DI117" s="137"/>
      <c r="DJ117" s="137"/>
      <c r="DK117" s="137"/>
      <c r="DL117" s="137"/>
      <c r="DM117" s="137"/>
      <c r="DN117" s="137"/>
      <c r="DO117" s="137"/>
      <c r="DP117" s="137"/>
      <c r="DQ117" s="137"/>
      <c r="DR117" s="137"/>
      <c r="DS117" s="135">
        <v>1</v>
      </c>
    </row>
    <row r="118" spans="1:123" s="100" customFormat="1" ht="18.75" customHeight="1" thickTop="1">
      <c r="A118" s="137"/>
      <c r="B118" s="3944"/>
      <c r="C118" s="3944"/>
      <c r="D118" s="3944"/>
      <c r="E118" s="3944"/>
      <c r="F118" s="3944"/>
      <c r="G118" s="3944"/>
      <c r="H118" s="3944"/>
      <c r="I118" s="3944"/>
      <c r="J118" s="3944"/>
      <c r="K118" s="137"/>
      <c r="L118" s="137"/>
      <c r="M118" s="137"/>
      <c r="N118" s="137"/>
      <c r="O118" s="137"/>
      <c r="P118" s="137"/>
      <c r="Q118" s="137"/>
      <c r="R118" s="2516"/>
      <c r="S118" s="2846" t="s">
        <v>266</v>
      </c>
      <c r="T118" s="3733" t="s">
        <v>27</v>
      </c>
      <c r="U118" s="2859">
        <f>T119*T121</f>
        <v>1875</v>
      </c>
      <c r="V118" s="137"/>
      <c r="W118" s="4024"/>
      <c r="X118" s="428" t="s">
        <v>672</v>
      </c>
      <c r="Y118" s="312"/>
      <c r="Z118" s="312"/>
      <c r="AA118" s="312"/>
      <c r="AB118" s="132"/>
      <c r="AC118" s="1314"/>
      <c r="AD118" s="132"/>
      <c r="AE118" s="425"/>
      <c r="AF118" s="132"/>
      <c r="AG118" s="132"/>
      <c r="AH118" s="132"/>
      <c r="AI118" s="132"/>
      <c r="AJ118" s="132"/>
      <c r="AK118" s="704"/>
      <c r="AL118" s="143"/>
      <c r="AM118" s="137"/>
      <c r="AN118" s="137"/>
      <c r="AO118" s="137"/>
      <c r="AP118" s="137"/>
      <c r="AQ118" s="137"/>
      <c r="AR118" s="137"/>
      <c r="AS118" s="137"/>
      <c r="AT118" s="137"/>
      <c r="AU118" s="137"/>
      <c r="AV118" s="137"/>
      <c r="AW118" s="137"/>
      <c r="AX118" s="137"/>
      <c r="AY118" s="137"/>
      <c r="AZ118" s="137"/>
      <c r="BA118" s="137"/>
      <c r="BB118" s="137"/>
      <c r="BC118" s="137"/>
      <c r="BD118" s="137"/>
      <c r="BE118" s="137"/>
      <c r="BF118" s="137"/>
      <c r="BG118" s="137"/>
      <c r="BH118" s="137"/>
      <c r="BI118" s="137"/>
      <c r="BJ118" s="137"/>
      <c r="BK118" s="137"/>
      <c r="BL118" s="137"/>
      <c r="BM118" s="137"/>
      <c r="BN118" s="137"/>
      <c r="BO118" s="137"/>
      <c r="BP118" s="137"/>
      <c r="BQ118" s="143">
        <v>1</v>
      </c>
      <c r="BR118" s="143">
        <v>1</v>
      </c>
      <c r="BS118" s="137"/>
      <c r="BT118" s="143">
        <v>1</v>
      </c>
      <c r="BU118" s="143">
        <v>1</v>
      </c>
      <c r="BV118" s="137"/>
      <c r="BW118" s="137"/>
      <c r="BX118" s="137"/>
      <c r="BY118" s="137"/>
      <c r="BZ118" s="137"/>
      <c r="CA118" s="137"/>
      <c r="CB118" s="137"/>
      <c r="CC118" s="3833"/>
      <c r="CD118" s="3834"/>
      <c r="CE118" s="137"/>
      <c r="CF118" s="3835"/>
      <c r="CG118" s="3836"/>
      <c r="CH118" s="137"/>
      <c r="CI118" s="3846"/>
      <c r="CJ118" s="3847"/>
      <c r="CK118" s="137"/>
      <c r="CL118" s="3817"/>
      <c r="CM118" s="3818"/>
      <c r="CN118" s="137"/>
      <c r="CO118" s="137"/>
      <c r="CP118" s="137"/>
      <c r="CQ118" s="137"/>
      <c r="CR118" s="137"/>
      <c r="CS118" s="137"/>
      <c r="CT118" s="137"/>
      <c r="CU118" s="137"/>
      <c r="CV118" s="137"/>
      <c r="CW118" s="137"/>
      <c r="CX118" s="137"/>
      <c r="CY118" s="137"/>
      <c r="CZ118" s="137"/>
      <c r="DA118" s="137"/>
      <c r="DB118" s="137"/>
      <c r="DC118" s="137"/>
      <c r="DD118" s="137"/>
      <c r="DE118" s="137"/>
      <c r="DF118" s="137"/>
      <c r="DG118" s="137"/>
      <c r="DH118" s="137"/>
      <c r="DI118" s="137"/>
      <c r="DJ118" s="137"/>
      <c r="DK118" s="137"/>
      <c r="DL118" s="137"/>
      <c r="DM118" s="137"/>
      <c r="DN118" s="137"/>
      <c r="DO118" s="137"/>
      <c r="DP118" s="137"/>
      <c r="DQ118" s="137"/>
      <c r="DR118" s="137"/>
      <c r="DS118" s="135">
        <v>1</v>
      </c>
    </row>
    <row r="119" spans="1:123" s="100" customFormat="1" ht="18.75" customHeight="1" thickBot="1">
      <c r="A119" s="137"/>
      <c r="B119" s="3944"/>
      <c r="C119" s="3944"/>
      <c r="D119" s="3944"/>
      <c r="E119" s="3944"/>
      <c r="F119" s="3944"/>
      <c r="G119" s="3944"/>
      <c r="H119" s="3944"/>
      <c r="I119" s="3944"/>
      <c r="J119" s="3944"/>
      <c r="K119" s="137"/>
      <c r="L119" s="137"/>
      <c r="M119" s="137"/>
      <c r="N119" s="137"/>
      <c r="O119" s="137"/>
      <c r="P119" s="137"/>
      <c r="Q119" s="137"/>
      <c r="R119" s="2516"/>
      <c r="S119" s="2846" t="s">
        <v>4539</v>
      </c>
      <c r="T119" s="3734">
        <v>1.5</v>
      </c>
      <c r="U119" s="1314"/>
      <c r="V119" s="137"/>
      <c r="W119" s="280"/>
      <c r="X119" s="281"/>
      <c r="Y119" s="282"/>
      <c r="Z119" s="281"/>
      <c r="AA119" s="281"/>
      <c r="AB119" s="281"/>
      <c r="AC119" s="283"/>
      <c r="AD119" s="132"/>
      <c r="AE119" s="2570" t="s">
        <v>4451</v>
      </c>
      <c r="AF119" s="132"/>
      <c r="AG119" s="132"/>
      <c r="AH119" s="132"/>
      <c r="AI119" s="132"/>
      <c r="AJ119" s="132"/>
      <c r="AK119" s="704"/>
      <c r="AL119" s="143"/>
      <c r="AM119" s="137"/>
      <c r="AN119" s="137"/>
      <c r="AO119" s="137"/>
      <c r="AP119" s="137"/>
      <c r="AQ119" s="137"/>
      <c r="AR119" s="137"/>
      <c r="AS119" s="137"/>
      <c r="AT119" s="137"/>
      <c r="AU119" s="137"/>
      <c r="AV119" s="137"/>
      <c r="AW119" s="137"/>
      <c r="AX119" s="137"/>
      <c r="AY119" s="137"/>
      <c r="AZ119" s="137"/>
      <c r="BA119" s="137"/>
      <c r="BB119" s="137"/>
      <c r="BC119" s="137"/>
      <c r="BD119" s="137"/>
      <c r="BE119" s="137"/>
      <c r="BF119" s="137"/>
      <c r="BG119" s="137"/>
      <c r="BH119" s="137"/>
      <c r="BI119" s="137"/>
      <c r="BJ119" s="137"/>
      <c r="BK119" s="137"/>
      <c r="BL119" s="137"/>
      <c r="BM119" s="137"/>
      <c r="BN119" s="137"/>
      <c r="BO119" s="137"/>
      <c r="BP119" s="137"/>
      <c r="BQ119" s="143">
        <v>1</v>
      </c>
      <c r="BR119" s="143">
        <v>1</v>
      </c>
      <c r="BS119" s="137"/>
      <c r="BT119" s="143">
        <v>1</v>
      </c>
      <c r="BU119" s="143">
        <v>1</v>
      </c>
      <c r="BV119" s="137"/>
      <c r="BW119" s="137"/>
      <c r="BX119" s="137"/>
      <c r="BY119" s="137"/>
      <c r="BZ119" s="137"/>
      <c r="CA119" s="137"/>
      <c r="CB119" s="137"/>
      <c r="CC119" s="140">
        <v>1</v>
      </c>
      <c r="CD119" s="140">
        <v>1</v>
      </c>
      <c r="CE119" s="137"/>
      <c r="CF119" s="3736">
        <v>1</v>
      </c>
      <c r="CG119" s="3736">
        <v>1</v>
      </c>
      <c r="CH119" s="137"/>
      <c r="CI119" s="140">
        <v>1</v>
      </c>
      <c r="CJ119" s="140">
        <v>1</v>
      </c>
      <c r="CK119" s="137"/>
      <c r="CL119" s="3736">
        <v>1</v>
      </c>
      <c r="CM119" s="3736">
        <v>1</v>
      </c>
      <c r="CN119" s="137"/>
      <c r="CO119" s="137"/>
      <c r="CP119" s="137"/>
      <c r="CQ119" s="137"/>
      <c r="CR119" s="137"/>
      <c r="CS119" s="137"/>
      <c r="CT119" s="137"/>
      <c r="CU119" s="137"/>
      <c r="CV119" s="137"/>
      <c r="CW119" s="137"/>
      <c r="CX119" s="137"/>
      <c r="CY119" s="137"/>
      <c r="CZ119" s="137"/>
      <c r="DA119" s="137"/>
      <c r="DB119" s="137"/>
      <c r="DC119" s="137"/>
      <c r="DD119" s="137"/>
      <c r="DE119" s="137"/>
      <c r="DF119" s="137"/>
      <c r="DG119" s="137"/>
      <c r="DH119" s="137"/>
      <c r="DI119" s="137"/>
      <c r="DJ119" s="137"/>
      <c r="DK119" s="137"/>
      <c r="DL119" s="137"/>
      <c r="DM119" s="137"/>
      <c r="DN119" s="137"/>
      <c r="DO119" s="137"/>
      <c r="DP119" s="137"/>
      <c r="DQ119" s="137"/>
      <c r="DR119" s="137"/>
      <c r="DS119" s="135">
        <v>1</v>
      </c>
    </row>
    <row r="120" spans="1:123" s="100" customFormat="1" ht="18.75" customHeight="1" thickTop="1">
      <c r="A120" s="137"/>
      <c r="B120" s="3944"/>
      <c r="C120" s="3944"/>
      <c r="D120" s="3944"/>
      <c r="E120" s="3944"/>
      <c r="F120" s="3944"/>
      <c r="G120" s="3944"/>
      <c r="H120" s="3944"/>
      <c r="I120" s="3944"/>
      <c r="J120" s="3944"/>
      <c r="K120" s="137"/>
      <c r="L120" s="137"/>
      <c r="M120" s="137"/>
      <c r="N120" s="137"/>
      <c r="O120" s="137"/>
      <c r="P120" s="137"/>
      <c r="Q120" s="137"/>
      <c r="R120" s="2516"/>
      <c r="S120" s="2854" t="s">
        <v>1001</v>
      </c>
      <c r="T120" s="3733" t="s">
        <v>28</v>
      </c>
      <c r="U120" s="1314"/>
      <c r="V120" s="137"/>
      <c r="W120" s="4027" t="s">
        <v>740</v>
      </c>
      <c r="X120" s="3940" t="s">
        <v>741</v>
      </c>
      <c r="Y120" s="421" t="s">
        <v>618</v>
      </c>
      <c r="Z120" s="11"/>
      <c r="AA120" s="11"/>
      <c r="AB120" s="11"/>
      <c r="AC120" s="1314"/>
      <c r="AD120" s="132"/>
      <c r="AE120" s="1148"/>
      <c r="AF120" s="132"/>
      <c r="AG120" s="132"/>
      <c r="AH120" s="132"/>
      <c r="AI120" s="2609" t="s">
        <v>4452</v>
      </c>
      <c r="AJ120" s="132"/>
      <c r="AK120" s="704"/>
      <c r="AL120" s="143"/>
      <c r="AM120" s="137"/>
      <c r="AN120" s="137"/>
      <c r="AO120" s="137"/>
      <c r="AP120" s="137"/>
      <c r="AQ120" s="137"/>
      <c r="AR120" s="137"/>
      <c r="AS120" s="137"/>
      <c r="AT120" s="137"/>
      <c r="AU120" s="137"/>
      <c r="AV120" s="137"/>
      <c r="AW120" s="137"/>
      <c r="AX120" s="137"/>
      <c r="AY120" s="137"/>
      <c r="AZ120" s="137"/>
      <c r="BA120" s="137"/>
      <c r="BB120" s="137"/>
      <c r="BC120" s="137"/>
      <c r="BD120" s="137"/>
      <c r="BE120" s="137"/>
      <c r="BF120" s="137"/>
      <c r="BG120" s="137"/>
      <c r="BH120" s="137"/>
      <c r="BI120" s="137"/>
      <c r="BJ120" s="137"/>
      <c r="BK120" s="137"/>
      <c r="BL120" s="137"/>
      <c r="BM120" s="137"/>
      <c r="BN120" s="137"/>
      <c r="BO120" s="137"/>
      <c r="BP120" s="137"/>
      <c r="BQ120" s="143">
        <v>1</v>
      </c>
      <c r="BR120" s="143">
        <v>1</v>
      </c>
      <c r="BS120" s="137"/>
      <c r="BT120" s="143">
        <v>1</v>
      </c>
      <c r="BU120" s="143">
        <v>1</v>
      </c>
      <c r="BV120" s="137"/>
      <c r="BW120" s="137"/>
      <c r="BX120" s="137"/>
      <c r="BY120" s="137"/>
      <c r="BZ120" s="137"/>
      <c r="CA120" s="137"/>
      <c r="CB120" s="137"/>
      <c r="CC120" s="3833" t="s">
        <v>896</v>
      </c>
      <c r="CD120" s="3834"/>
      <c r="CE120" s="137"/>
      <c r="CF120" s="3835" t="s">
        <v>897</v>
      </c>
      <c r="CG120" s="3836"/>
      <c r="CH120" s="137"/>
      <c r="CI120" s="3846" t="s">
        <v>898</v>
      </c>
      <c r="CJ120" s="3847"/>
      <c r="CK120" s="137"/>
      <c r="CL120" s="3817" t="s">
        <v>899</v>
      </c>
      <c r="CM120" s="3818"/>
      <c r="CN120" s="137"/>
      <c r="CO120" s="137"/>
      <c r="CP120" s="137"/>
      <c r="CQ120" s="137"/>
      <c r="CR120" s="137"/>
      <c r="CS120" s="137"/>
      <c r="CT120" s="137"/>
      <c r="CU120" s="137"/>
      <c r="CV120" s="137"/>
      <c r="CW120" s="137"/>
      <c r="CX120" s="137"/>
      <c r="CY120" s="137"/>
      <c r="CZ120" s="137"/>
      <c r="DA120" s="137"/>
      <c r="DB120" s="137"/>
      <c r="DC120" s="137"/>
      <c r="DD120" s="137"/>
      <c r="DE120" s="137"/>
      <c r="DF120" s="137"/>
      <c r="DG120" s="137"/>
      <c r="DH120" s="137"/>
      <c r="DI120" s="137"/>
      <c r="DJ120" s="137"/>
      <c r="DK120" s="137"/>
      <c r="DL120" s="137"/>
      <c r="DM120" s="137"/>
      <c r="DN120" s="137"/>
      <c r="DO120" s="137"/>
      <c r="DP120" s="137"/>
      <c r="DQ120" s="137"/>
      <c r="DR120" s="137"/>
      <c r="DS120" s="135">
        <v>1</v>
      </c>
    </row>
    <row r="121" spans="1:123" s="100" customFormat="1" ht="18.75" customHeight="1">
      <c r="A121" s="137"/>
      <c r="B121" s="137"/>
      <c r="C121" s="137"/>
      <c r="D121" s="137"/>
      <c r="E121" s="137"/>
      <c r="F121" s="137"/>
      <c r="G121" s="137"/>
      <c r="H121" s="137"/>
      <c r="I121" s="137"/>
      <c r="J121" s="137"/>
      <c r="K121" s="137"/>
      <c r="L121" s="137"/>
      <c r="M121" s="137"/>
      <c r="N121" s="137"/>
      <c r="O121" s="137"/>
      <c r="P121" s="137"/>
      <c r="Q121" s="137"/>
      <c r="R121" s="2516"/>
      <c r="S121" s="2852" t="s">
        <v>4507</v>
      </c>
      <c r="T121" s="3735">
        <v>1250</v>
      </c>
      <c r="U121" s="1314"/>
      <c r="V121" s="137"/>
      <c r="W121" s="4027"/>
      <c r="X121" s="3941"/>
      <c r="Y121" s="421" t="s">
        <v>621</v>
      </c>
      <c r="Z121" s="11"/>
      <c r="AA121" s="11"/>
      <c r="AB121" s="11"/>
      <c r="AC121" s="1314"/>
      <c r="AD121" s="132"/>
      <c r="AE121" s="2758"/>
      <c r="AF121" s="808"/>
      <c r="AG121" s="2699" t="str">
        <f ca="1">IF(COUNTIF(AE126:AK126,"&lt;0.5")=0,"Aucune colonne masquée",COUNTIF(AE126:AK126,"&lt;0.5")&amp;" colonnes masquées : "&amp;(AE122&amp;AF122))</f>
        <v>Aucune colonne masquée</v>
      </c>
      <c r="AH121" s="808"/>
      <c r="AI121" s="808"/>
      <c r="AJ121" s="2699"/>
      <c r="AK121" s="3557"/>
      <c r="AL121" s="143"/>
      <c r="AM121" s="137"/>
      <c r="AN121" s="137"/>
      <c r="AO121" s="137"/>
      <c r="AP121" s="137"/>
      <c r="AQ121" s="137"/>
      <c r="AR121" s="137"/>
      <c r="AS121" s="137"/>
      <c r="AT121" s="137"/>
      <c r="AU121" s="137"/>
      <c r="AV121" s="137"/>
      <c r="AW121" s="137"/>
      <c r="AX121" s="137"/>
      <c r="AY121" s="137"/>
      <c r="AZ121" s="137"/>
      <c r="BA121" s="137"/>
      <c r="BB121" s="137"/>
      <c r="BC121" s="137"/>
      <c r="BD121" s="137"/>
      <c r="BE121" s="137"/>
      <c r="BF121" s="137"/>
      <c r="BG121" s="137"/>
      <c r="BH121" s="137"/>
      <c r="BI121" s="137"/>
      <c r="BJ121" s="137"/>
      <c r="BK121" s="137"/>
      <c r="BL121" s="137"/>
      <c r="BM121" s="137"/>
      <c r="BN121" s="137"/>
      <c r="BO121" s="137"/>
      <c r="BP121" s="137"/>
      <c r="BQ121" s="143">
        <v>1</v>
      </c>
      <c r="BR121" s="143">
        <v>1</v>
      </c>
      <c r="BS121" s="137"/>
      <c r="BT121" s="143">
        <v>1</v>
      </c>
      <c r="BU121" s="143">
        <v>1</v>
      </c>
      <c r="BV121" s="137"/>
      <c r="BW121" s="137"/>
      <c r="BX121" s="137"/>
      <c r="BY121" s="137"/>
      <c r="BZ121" s="137"/>
      <c r="CA121" s="137"/>
      <c r="CB121" s="137"/>
      <c r="CC121" s="3833"/>
      <c r="CD121" s="3834"/>
      <c r="CE121" s="137"/>
      <c r="CF121" s="3835"/>
      <c r="CG121" s="3836"/>
      <c r="CH121" s="137"/>
      <c r="CI121" s="3846"/>
      <c r="CJ121" s="3847"/>
      <c r="CK121" s="137"/>
      <c r="CL121" s="3817"/>
      <c r="CM121" s="3818"/>
      <c r="CN121" s="137"/>
      <c r="CO121" s="137"/>
      <c r="CP121" s="137"/>
      <c r="CQ121" s="137"/>
      <c r="CR121" s="137"/>
      <c r="CS121" s="137"/>
      <c r="CT121" s="137"/>
      <c r="CU121" s="137"/>
      <c r="CV121" s="137"/>
      <c r="CW121" s="137"/>
      <c r="CX121" s="137"/>
      <c r="CY121" s="137"/>
      <c r="CZ121" s="137"/>
      <c r="DA121" s="137"/>
      <c r="DB121" s="137"/>
      <c r="DC121" s="137"/>
      <c r="DD121" s="137"/>
      <c r="DE121" s="137"/>
      <c r="DF121" s="137"/>
      <c r="DG121" s="137"/>
      <c r="DH121" s="137"/>
      <c r="DI121" s="137"/>
      <c r="DJ121" s="137"/>
      <c r="DK121" s="137"/>
      <c r="DL121" s="137"/>
      <c r="DM121" s="137"/>
      <c r="DN121" s="137"/>
      <c r="DO121" s="137"/>
      <c r="DP121" s="137"/>
      <c r="DQ121" s="137"/>
      <c r="DR121" s="137"/>
      <c r="DS121" s="135">
        <v>1</v>
      </c>
    </row>
    <row r="122" spans="1:123" s="100" customFormat="1" ht="18.75" customHeight="1">
      <c r="A122" s="137"/>
      <c r="B122" s="636" t="s">
        <v>1151</v>
      </c>
      <c r="C122" s="139"/>
      <c r="D122" s="139"/>
      <c r="E122" s="139"/>
      <c r="F122" s="139"/>
      <c r="G122" s="139"/>
      <c r="H122" s="139"/>
      <c r="I122" s="139"/>
      <c r="J122" s="139"/>
      <c r="K122" s="137"/>
      <c r="L122" s="137"/>
      <c r="M122" s="137"/>
      <c r="N122" s="137"/>
      <c r="O122" s="137"/>
      <c r="P122" s="137"/>
      <c r="Q122" s="137"/>
      <c r="R122" s="2516"/>
      <c r="S122" s="712"/>
      <c r="T122" s="641"/>
      <c r="U122" s="2860" t="str">
        <f>INT(U118/T117) &amp; " " &amp; T120 &amp; " de " &amp; T117 &amp; " " &amp; T118 &amp; IF(MOD(U118,T117)&gt;0, " + 1 contenant de " &amp; TEXT(MOD(U118,T117), "0.00") &amp; " " &amp; T118, "")</f>
        <v>156 Barquettes de 12 tranches + 1 contenant de 3.00 tranches</v>
      </c>
      <c r="V122" s="137"/>
      <c r="W122" s="4027"/>
      <c r="X122" s="2615">
        <v>1</v>
      </c>
      <c r="Y122" s="712"/>
      <c r="Z122" s="11"/>
      <c r="AA122" s="11"/>
      <c r="AB122" s="11"/>
      <c r="AC122" s="1314"/>
      <c r="AD122" s="132"/>
      <c r="AE122" s="2759" t="str">
        <f ca="1">IF(AE126&lt;0.5,AE125&amp;".","")&amp;IF(AF126&lt;0.5,AF125&amp;".","")&amp;IF(AG126&lt;0.5,AG125&amp;".","")&amp;IF(AH126&lt;0.5,AH125&amp;".","")</f>
        <v/>
      </c>
      <c r="AF122" s="2700" t="str">
        <f ca="1">IF(AI126&lt;0.5,AI125&amp;".","")&amp;IF(AJ126&lt;0.5,AJ125&amp;".","")&amp;IF(AK126&lt;0.5,AK125&amp;".","")</f>
        <v/>
      </c>
      <c r="AG122" s="2701"/>
      <c r="AH122" s="2701"/>
      <c r="AI122" s="2701"/>
      <c r="AJ122" s="2702" t="str" cm="1">
        <f t="array" aca="1" ref="AJ122" ca="1">IF(COUNTIF(AE126:AG126,"&lt;0.5") &gt; 0, TEXTEJOIN(".", TRUE, IF(AE126:AG126&lt;0.5, AE125:AG125, "")), "")</f>
        <v/>
      </c>
      <c r="AK122" s="3558" t="str" cm="1">
        <f t="array" aca="1" ref="AK122" ca="1">IF(COUNTIF(AH126:AK126,"&lt;0.5") &gt; 0, TEXTEJOIN(".", TRUE, IF(AH126:AK126&lt;0.5, AH125:AK125, "")), "")</f>
        <v/>
      </c>
      <c r="AL122" s="140"/>
      <c r="AM122" s="137"/>
      <c r="AN122" s="137"/>
      <c r="AO122" s="137"/>
      <c r="AP122" s="137"/>
      <c r="AQ122" s="137"/>
      <c r="AR122" s="137"/>
      <c r="AS122" s="137"/>
      <c r="AT122" s="137"/>
      <c r="AU122" s="137"/>
      <c r="AV122" s="137"/>
      <c r="AW122" s="137"/>
      <c r="AX122" s="137"/>
      <c r="AY122" s="137"/>
      <c r="AZ122" s="137"/>
      <c r="BA122" s="137"/>
      <c r="BB122" s="137"/>
      <c r="BC122" s="137"/>
      <c r="BD122" s="137"/>
      <c r="BE122" s="137"/>
      <c r="BF122" s="137"/>
      <c r="BG122" s="137"/>
      <c r="BH122" s="137"/>
      <c r="BI122" s="137"/>
      <c r="BJ122" s="137"/>
      <c r="BK122" s="137"/>
      <c r="BL122" s="137"/>
      <c r="BM122" s="137"/>
      <c r="BN122" s="137"/>
      <c r="BO122" s="137"/>
      <c r="BP122" s="137"/>
      <c r="BQ122" s="143">
        <v>1</v>
      </c>
      <c r="BR122" s="143">
        <v>1</v>
      </c>
      <c r="BS122" s="137"/>
      <c r="BT122" s="143">
        <v>1</v>
      </c>
      <c r="BU122" s="143">
        <v>1</v>
      </c>
      <c r="BV122" s="137"/>
      <c r="BW122" s="137"/>
      <c r="BX122" s="137"/>
      <c r="BY122" s="137"/>
      <c r="BZ122" s="137"/>
      <c r="CA122" s="137"/>
      <c r="CB122" s="137"/>
      <c r="CC122" s="140">
        <v>1</v>
      </c>
      <c r="CD122" s="140">
        <v>1</v>
      </c>
      <c r="CE122" s="137"/>
      <c r="CF122" s="3736">
        <v>1</v>
      </c>
      <c r="CG122" s="3736">
        <v>1</v>
      </c>
      <c r="CH122" s="137"/>
      <c r="CI122" s="140">
        <v>1</v>
      </c>
      <c r="CJ122" s="140">
        <v>1</v>
      </c>
      <c r="CK122" s="137"/>
      <c r="CL122" s="3736">
        <v>1</v>
      </c>
      <c r="CM122" s="3736">
        <v>1</v>
      </c>
      <c r="CN122" s="137"/>
      <c r="CO122" s="137"/>
      <c r="CP122" s="137"/>
      <c r="CQ122" s="137"/>
      <c r="CR122" s="137"/>
      <c r="CS122" s="137"/>
      <c r="CT122" s="137"/>
      <c r="CU122" s="137"/>
      <c r="CV122" s="137"/>
      <c r="CW122" s="137"/>
      <c r="CX122" s="137"/>
      <c r="CY122" s="137"/>
      <c r="CZ122" s="137"/>
      <c r="DA122" s="137"/>
      <c r="DB122" s="137"/>
      <c r="DC122" s="137"/>
      <c r="DD122" s="137"/>
      <c r="DE122" s="137"/>
      <c r="DF122" s="137"/>
      <c r="DG122" s="137"/>
      <c r="DH122" s="137"/>
      <c r="DI122" s="137"/>
      <c r="DJ122" s="137"/>
      <c r="DK122" s="137"/>
      <c r="DL122" s="137"/>
      <c r="DM122" s="137"/>
      <c r="DN122" s="137"/>
      <c r="DO122" s="137"/>
      <c r="DP122" s="137"/>
      <c r="DQ122" s="137"/>
      <c r="DR122" s="137"/>
      <c r="DS122" s="135">
        <v>1</v>
      </c>
    </row>
    <row r="123" spans="1:123" s="100" customFormat="1" ht="18.75" customHeight="1" thickBot="1">
      <c r="A123" s="137"/>
      <c r="B123" s="139"/>
      <c r="C123" s="713" t="s">
        <v>1148</v>
      </c>
      <c r="D123" s="714">
        <f>LEN(B124)</f>
        <v>151</v>
      </c>
      <c r="E123" s="139"/>
      <c r="F123" s="139"/>
      <c r="G123" s="139"/>
      <c r="H123" s="139"/>
      <c r="I123" s="139"/>
      <c r="J123" s="139"/>
      <c r="K123" s="137"/>
      <c r="L123" s="137"/>
      <c r="M123" s="137"/>
      <c r="N123" s="137"/>
      <c r="O123" s="137"/>
      <c r="P123" s="137"/>
      <c r="Q123" s="137"/>
      <c r="R123" s="2516"/>
      <c r="S123" s="712"/>
      <c r="T123" s="712"/>
      <c r="U123" s="1314"/>
      <c r="V123" s="137"/>
      <c r="W123" s="4027"/>
      <c r="X123" s="2616">
        <v>2</v>
      </c>
      <c r="Y123" s="132"/>
      <c r="Z123" s="11"/>
      <c r="AA123" s="11"/>
      <c r="AB123" s="11"/>
      <c r="AC123" s="1314"/>
      <c r="AD123" s="132" t="s">
        <v>798</v>
      </c>
      <c r="AE123" s="2760"/>
      <c r="AF123" s="2708"/>
      <c r="AG123" s="2709" t="str">
        <f ca="1">IF(COUNTIF(AE126:AK126,"&lt;0.5")=0,"Aucune colonne masquée",COUNTIF(AE126:AK126,"&lt;0.5")&amp;" colonnes masquées : "&amp;AK122&amp;AJ122)</f>
        <v>Aucune colonne masquée</v>
      </c>
      <c r="AH123" s="2708" t="s">
        <v>4492</v>
      </c>
      <c r="AI123" s="2710"/>
      <c r="AJ123" s="2711"/>
      <c r="AK123" s="3559"/>
      <c r="AL123" s="140"/>
      <c r="AM123" s="137"/>
      <c r="AN123" s="137"/>
      <c r="AO123" s="137"/>
      <c r="AP123" s="137"/>
      <c r="AQ123" s="137"/>
      <c r="AR123" s="137"/>
      <c r="AS123" s="137"/>
      <c r="AT123" s="137"/>
      <c r="AU123" s="137"/>
      <c r="AV123" s="137"/>
      <c r="AW123" s="137"/>
      <c r="AX123" s="137"/>
      <c r="AY123" s="137"/>
      <c r="AZ123" s="137"/>
      <c r="BA123" s="137"/>
      <c r="BB123" s="137"/>
      <c r="BC123" s="137"/>
      <c r="BD123" s="137"/>
      <c r="BE123" s="137"/>
      <c r="BF123" s="137"/>
      <c r="BG123" s="137"/>
      <c r="BH123" s="137"/>
      <c r="BI123" s="137"/>
      <c r="BJ123" s="137"/>
      <c r="BK123" s="137"/>
      <c r="BL123" s="137"/>
      <c r="BM123" s="137"/>
      <c r="BN123" s="137"/>
      <c r="BO123" s="137"/>
      <c r="BP123" s="137"/>
      <c r="BQ123" s="143">
        <v>1</v>
      </c>
      <c r="BR123" s="143">
        <v>1</v>
      </c>
      <c r="BS123" s="137"/>
      <c r="BT123" s="143">
        <v>1</v>
      </c>
      <c r="BU123" s="143">
        <v>1</v>
      </c>
      <c r="BV123" s="137"/>
      <c r="BW123" s="137"/>
      <c r="BX123" s="137"/>
      <c r="BY123" s="137"/>
      <c r="BZ123" s="137"/>
      <c r="CA123" s="137"/>
      <c r="CB123" s="137"/>
      <c r="CC123" s="3833" t="s">
        <v>904</v>
      </c>
      <c r="CD123" s="3834"/>
      <c r="CE123" s="137"/>
      <c r="CF123" s="3835" t="s">
        <v>905</v>
      </c>
      <c r="CG123" s="3836"/>
      <c r="CH123" s="137"/>
      <c r="CI123" s="3846" t="s">
        <v>906</v>
      </c>
      <c r="CJ123" s="3847"/>
      <c r="CK123" s="137"/>
      <c r="CL123" s="3817" t="s">
        <v>907</v>
      </c>
      <c r="CM123" s="3818"/>
      <c r="CN123" s="137"/>
      <c r="CO123" s="137"/>
      <c r="CP123" s="137"/>
      <c r="CQ123" s="137"/>
      <c r="CR123" s="137"/>
      <c r="CS123" s="137"/>
      <c r="CT123" s="137"/>
      <c r="CU123" s="137"/>
      <c r="CV123" s="137"/>
      <c r="CW123" s="137"/>
      <c r="CX123" s="137"/>
      <c r="CY123" s="137"/>
      <c r="CZ123" s="137"/>
      <c r="DA123" s="137"/>
      <c r="DB123" s="137"/>
      <c r="DC123" s="137"/>
      <c r="DD123" s="137"/>
      <c r="DE123" s="137"/>
      <c r="DF123" s="137"/>
      <c r="DG123" s="137"/>
      <c r="DH123" s="137"/>
      <c r="DI123" s="137"/>
      <c r="DJ123" s="137"/>
      <c r="DK123" s="137"/>
      <c r="DL123" s="137"/>
      <c r="DM123" s="137"/>
      <c r="DN123" s="137"/>
      <c r="DO123" s="137"/>
      <c r="DP123" s="137"/>
      <c r="DQ123" s="137"/>
      <c r="DR123" s="137"/>
      <c r="DS123" s="135">
        <v>1</v>
      </c>
    </row>
    <row r="124" spans="1:123" s="100" customFormat="1" ht="18.75" customHeight="1" thickTop="1" thickBot="1">
      <c r="A124" s="137"/>
      <c r="B124" s="3943" t="s">
        <v>1149</v>
      </c>
      <c r="C124" s="3943"/>
      <c r="D124" s="3943"/>
      <c r="E124" s="3943"/>
      <c r="F124" s="3943"/>
      <c r="G124" s="3943"/>
      <c r="H124" s="3943"/>
      <c r="I124" s="3943"/>
      <c r="J124" s="3943"/>
      <c r="K124" s="137"/>
      <c r="L124" s="137"/>
      <c r="M124" s="137"/>
      <c r="N124" s="137"/>
      <c r="O124" s="137"/>
      <c r="P124" s="137"/>
      <c r="Q124" s="137"/>
      <c r="R124" s="512" t="s">
        <v>895</v>
      </c>
      <c r="S124" s="11"/>
      <c r="T124" s="11"/>
      <c r="U124" s="167"/>
      <c r="V124" s="137"/>
      <c r="W124" s="4027"/>
      <c r="X124" s="2617" t="s">
        <v>624</v>
      </c>
      <c r="Y124" s="426"/>
      <c r="Z124" s="11"/>
      <c r="AA124" s="11"/>
      <c r="AB124" s="11"/>
      <c r="AC124" s="1314"/>
      <c r="AD124" s="132"/>
      <c r="AE124" s="474" t="s">
        <v>96</v>
      </c>
      <c r="AF124" s="97" t="s">
        <v>95</v>
      </c>
      <c r="AG124" s="97" t="s">
        <v>94</v>
      </c>
      <c r="AH124" s="97" t="s">
        <v>93</v>
      </c>
      <c r="AI124" s="97" t="s">
        <v>92</v>
      </c>
      <c r="AJ124" s="97" t="s">
        <v>91</v>
      </c>
      <c r="AK124" s="96" t="s">
        <v>90</v>
      </c>
      <c r="AL124" s="140"/>
      <c r="AM124" s="137"/>
      <c r="AN124" s="137"/>
      <c r="AO124" s="137"/>
      <c r="AP124" s="137"/>
      <c r="AQ124" s="137"/>
      <c r="AR124" s="137"/>
      <c r="AS124" s="137"/>
      <c r="AT124" s="137"/>
      <c r="AU124" s="137"/>
      <c r="AV124" s="137"/>
      <c r="AW124" s="137"/>
      <c r="AX124" s="137"/>
      <c r="AY124" s="137"/>
      <c r="AZ124" s="137"/>
      <c r="BA124" s="137"/>
      <c r="BB124" s="137"/>
      <c r="BC124" s="137"/>
      <c r="BD124" s="137"/>
      <c r="BE124" s="137"/>
      <c r="BF124" s="137"/>
      <c r="BG124" s="137"/>
      <c r="BH124" s="137"/>
      <c r="BI124" s="137"/>
      <c r="BJ124" s="137"/>
      <c r="BK124" s="137"/>
      <c r="BL124" s="137"/>
      <c r="BM124" s="137"/>
      <c r="BN124" s="137"/>
      <c r="BO124" s="137"/>
      <c r="BP124" s="137"/>
      <c r="BQ124" s="143">
        <v>1</v>
      </c>
      <c r="BR124" s="143">
        <v>1</v>
      </c>
      <c r="BS124" s="137"/>
      <c r="BT124" s="143">
        <v>1</v>
      </c>
      <c r="BU124" s="143">
        <v>1</v>
      </c>
      <c r="BV124" s="137"/>
      <c r="BW124" s="137"/>
      <c r="BX124" s="137"/>
      <c r="BY124" s="137"/>
      <c r="BZ124" s="137"/>
      <c r="CA124" s="137"/>
      <c r="CB124" s="137"/>
      <c r="CC124" s="3833"/>
      <c r="CD124" s="3834"/>
      <c r="CE124" s="137"/>
      <c r="CF124" s="3835"/>
      <c r="CG124" s="3836"/>
      <c r="CH124" s="137"/>
      <c r="CI124" s="3846"/>
      <c r="CJ124" s="3847"/>
      <c r="CK124" s="137"/>
      <c r="CL124" s="3817"/>
      <c r="CM124" s="3818"/>
      <c r="CN124" s="137"/>
      <c r="CO124" s="137"/>
      <c r="CP124" s="137"/>
      <c r="CQ124" s="137"/>
      <c r="CR124" s="137"/>
      <c r="CS124" s="137"/>
      <c r="CT124" s="137"/>
      <c r="CU124" s="137"/>
      <c r="CV124" s="137"/>
      <c r="CW124" s="137"/>
      <c r="CX124" s="137"/>
      <c r="CY124" s="137"/>
      <c r="CZ124" s="137"/>
      <c r="DA124" s="137"/>
      <c r="DB124" s="137"/>
      <c r="DC124" s="137"/>
      <c r="DD124" s="137"/>
      <c r="DE124" s="137"/>
      <c r="DF124" s="137"/>
      <c r="DG124" s="137"/>
      <c r="DH124" s="137"/>
      <c r="DI124" s="137"/>
      <c r="DJ124" s="137"/>
      <c r="DK124" s="137"/>
      <c r="DL124" s="137"/>
      <c r="DM124" s="137"/>
      <c r="DN124" s="137"/>
      <c r="DO124" s="137"/>
      <c r="DP124" s="137"/>
      <c r="DQ124" s="137"/>
      <c r="DR124" s="137"/>
      <c r="DS124" s="135">
        <v>1</v>
      </c>
    </row>
    <row r="125" spans="1:123" s="100" customFormat="1" ht="18.75" customHeight="1" thickTop="1">
      <c r="A125" s="137"/>
      <c r="B125" s="3943"/>
      <c r="C125" s="3943"/>
      <c r="D125" s="3943"/>
      <c r="E125" s="3943"/>
      <c r="F125" s="3943"/>
      <c r="G125" s="3943"/>
      <c r="H125" s="3943"/>
      <c r="I125" s="3943"/>
      <c r="J125" s="3943"/>
      <c r="K125" s="137"/>
      <c r="L125" s="137"/>
      <c r="M125" s="137"/>
      <c r="N125" s="137"/>
      <c r="O125" s="137"/>
      <c r="P125" s="137"/>
      <c r="Q125" s="137"/>
      <c r="R125" s="512" t="s">
        <v>4540</v>
      </c>
      <c r="S125" s="11"/>
      <c r="T125" s="11"/>
      <c r="U125" s="167"/>
      <c r="V125" s="137"/>
      <c r="W125" s="4027"/>
      <c r="X125" s="2618" t="s">
        <v>644</v>
      </c>
      <c r="Y125" s="430"/>
      <c r="Z125" s="11"/>
      <c r="AA125" s="11"/>
      <c r="AB125" s="11"/>
      <c r="AC125" s="1314"/>
      <c r="AD125" s="132"/>
      <c r="AE125" s="2749" t="str">
        <f t="shared" ref="AE125:AK125" si="7">SUBSTITUTE(ADDRESS(1,COLUMN(),4),"1","")</f>
        <v>AE</v>
      </c>
      <c r="AF125" s="2713" t="str">
        <f t="shared" si="7"/>
        <v>AF</v>
      </c>
      <c r="AG125" s="94" t="str">
        <f t="shared" si="7"/>
        <v>AG</v>
      </c>
      <c r="AH125" s="94" t="str">
        <f t="shared" si="7"/>
        <v>AH</v>
      </c>
      <c r="AI125" s="94" t="str">
        <f t="shared" si="7"/>
        <v>AI</v>
      </c>
      <c r="AJ125" s="94" t="str">
        <f t="shared" si="7"/>
        <v>AJ</v>
      </c>
      <c r="AK125" s="93" t="str">
        <f t="shared" si="7"/>
        <v>AK</v>
      </c>
      <c r="AL125" s="140"/>
      <c r="AM125" s="137"/>
      <c r="AN125" s="137"/>
      <c r="AO125" s="137"/>
      <c r="AP125" s="137"/>
      <c r="AQ125" s="137"/>
      <c r="AR125" s="137"/>
      <c r="AS125" s="137"/>
      <c r="AT125" s="137"/>
      <c r="AU125" s="137"/>
      <c r="AV125" s="137"/>
      <c r="AW125" s="137"/>
      <c r="AX125" s="137"/>
      <c r="AY125" s="137"/>
      <c r="AZ125" s="137"/>
      <c r="BA125" s="137"/>
      <c r="BB125" s="137"/>
      <c r="BC125" s="137"/>
      <c r="BD125" s="137"/>
      <c r="BE125" s="137"/>
      <c r="BF125" s="137"/>
      <c r="BG125" s="137"/>
      <c r="BH125" s="137"/>
      <c r="BI125" s="137"/>
      <c r="BJ125" s="137"/>
      <c r="BK125" s="137"/>
      <c r="BL125" s="137"/>
      <c r="BM125" s="137"/>
      <c r="BN125" s="137"/>
      <c r="BO125" s="137"/>
      <c r="BP125" s="137"/>
      <c r="BQ125" s="143">
        <v>1</v>
      </c>
      <c r="BR125" s="143">
        <v>1</v>
      </c>
      <c r="BS125" s="137"/>
      <c r="BT125" s="143">
        <v>1</v>
      </c>
      <c r="BU125" s="143">
        <v>1</v>
      </c>
      <c r="BV125" s="137"/>
      <c r="BW125" s="137"/>
      <c r="BX125" s="137"/>
      <c r="BY125" s="137"/>
      <c r="BZ125" s="137"/>
      <c r="CA125" s="137"/>
      <c r="CB125" s="137"/>
      <c r="CC125" s="140">
        <v>1</v>
      </c>
      <c r="CD125" s="140">
        <v>1</v>
      </c>
      <c r="CE125" s="137"/>
      <c r="CF125" s="3736">
        <v>1</v>
      </c>
      <c r="CG125" s="3736">
        <v>1</v>
      </c>
      <c r="CH125" s="137"/>
      <c r="CI125" s="140">
        <v>1</v>
      </c>
      <c r="CJ125" s="140">
        <v>1</v>
      </c>
      <c r="CK125" s="137"/>
      <c r="CL125" s="3736">
        <v>1</v>
      </c>
      <c r="CM125" s="3736">
        <v>1</v>
      </c>
      <c r="CN125" s="137"/>
      <c r="CO125" s="137"/>
      <c r="CP125" s="137"/>
      <c r="CQ125" s="137"/>
      <c r="CR125" s="137"/>
      <c r="CS125" s="137"/>
      <c r="CT125" s="137"/>
      <c r="CU125" s="137"/>
      <c r="CV125" s="137"/>
      <c r="CW125" s="137"/>
      <c r="CX125" s="137"/>
      <c r="CY125" s="137"/>
      <c r="CZ125" s="137"/>
      <c r="DA125" s="137"/>
      <c r="DB125" s="137"/>
      <c r="DC125" s="137"/>
      <c r="DD125" s="137"/>
      <c r="DE125" s="137"/>
      <c r="DF125" s="137"/>
      <c r="DG125" s="137"/>
      <c r="DH125" s="137"/>
      <c r="DI125" s="137"/>
      <c r="DJ125" s="137"/>
      <c r="DK125" s="137"/>
      <c r="DL125" s="137"/>
      <c r="DM125" s="137"/>
      <c r="DN125" s="137"/>
      <c r="DO125" s="137"/>
      <c r="DP125" s="137"/>
      <c r="DQ125" s="137"/>
      <c r="DR125" s="137"/>
      <c r="DS125" s="135">
        <v>1</v>
      </c>
    </row>
    <row r="126" spans="1:123" s="100" customFormat="1" ht="18.75" customHeight="1">
      <c r="A126" s="137"/>
      <c r="B126" s="3943"/>
      <c r="C126" s="3943"/>
      <c r="D126" s="3943"/>
      <c r="E126" s="3943"/>
      <c r="F126" s="3943"/>
      <c r="G126" s="3943"/>
      <c r="H126" s="3943"/>
      <c r="I126" s="3943"/>
      <c r="J126" s="3943"/>
      <c r="K126" s="137"/>
      <c r="L126" s="137"/>
      <c r="M126" s="137"/>
      <c r="N126" s="137"/>
      <c r="O126" s="137"/>
      <c r="P126" s="137"/>
      <c r="Q126" s="137"/>
      <c r="R126" s="4057" t="s">
        <v>3157</v>
      </c>
      <c r="S126" s="4058"/>
      <c r="T126" s="4058"/>
      <c r="U126" s="4059"/>
      <c r="V126" s="137"/>
      <c r="W126" s="4027"/>
      <c r="X126" s="2618" t="s">
        <v>647</v>
      </c>
      <c r="Y126" s="430"/>
      <c r="Z126" s="11"/>
      <c r="AA126" s="11"/>
      <c r="AB126" s="11"/>
      <c r="AC126" s="1314"/>
      <c r="AD126" s="132"/>
      <c r="AE126" s="2751">
        <f t="shared" ref="AE126:AK126" ca="1" si="8">CELL("largeur",AE126)</f>
        <v>19</v>
      </c>
      <c r="AF126" s="2717">
        <f t="shared" ca="1" si="8"/>
        <v>23</v>
      </c>
      <c r="AG126" s="2717">
        <f t="shared" ca="1" si="8"/>
        <v>25</v>
      </c>
      <c r="AH126" s="2717">
        <f t="shared" ca="1" si="8"/>
        <v>16</v>
      </c>
      <c r="AI126" s="2717">
        <f t="shared" ca="1" si="8"/>
        <v>11</v>
      </c>
      <c r="AJ126" s="2717">
        <f t="shared" ca="1" si="8"/>
        <v>11</v>
      </c>
      <c r="AK126" s="3519">
        <f t="shared" ca="1" si="8"/>
        <v>11</v>
      </c>
      <c r="AL126" s="140"/>
      <c r="AM126" s="137"/>
      <c r="AN126" s="137"/>
      <c r="AO126" s="137"/>
      <c r="AP126" s="137"/>
      <c r="AQ126" s="137"/>
      <c r="AR126" s="137"/>
      <c r="AS126" s="137"/>
      <c r="AT126" s="137"/>
      <c r="AU126" s="137"/>
      <c r="AV126" s="137"/>
      <c r="AW126" s="137"/>
      <c r="AX126" s="137"/>
      <c r="AY126" s="137"/>
      <c r="AZ126" s="137"/>
      <c r="BA126" s="137"/>
      <c r="BB126" s="137"/>
      <c r="BC126" s="137"/>
      <c r="BD126" s="137"/>
      <c r="BE126" s="137"/>
      <c r="BF126" s="137"/>
      <c r="BG126" s="137"/>
      <c r="BH126" s="137"/>
      <c r="BI126" s="137"/>
      <c r="BJ126" s="137"/>
      <c r="BK126" s="137"/>
      <c r="BL126" s="137"/>
      <c r="BM126" s="137"/>
      <c r="BN126" s="137"/>
      <c r="BO126" s="137"/>
      <c r="BP126" s="137"/>
      <c r="BQ126" s="137"/>
      <c r="BR126" s="137"/>
      <c r="BS126" s="137"/>
      <c r="BT126" s="137"/>
      <c r="BU126" s="137"/>
      <c r="BV126" s="137"/>
      <c r="BW126" s="137"/>
      <c r="BX126" s="137"/>
      <c r="BY126" s="137"/>
      <c r="BZ126" s="137"/>
      <c r="CA126" s="137"/>
      <c r="CB126" s="137"/>
      <c r="CC126" s="3833" t="s">
        <v>913</v>
      </c>
      <c r="CD126" s="3834"/>
      <c r="CE126" s="137"/>
      <c r="CF126" s="3835" t="s">
        <v>914</v>
      </c>
      <c r="CG126" s="3836"/>
      <c r="CH126" s="137"/>
      <c r="CI126" s="3846" t="s">
        <v>915</v>
      </c>
      <c r="CJ126" s="3847"/>
      <c r="CK126" s="137"/>
      <c r="CL126" s="3817" t="s">
        <v>916</v>
      </c>
      <c r="CM126" s="3818"/>
      <c r="CN126" s="137"/>
      <c r="CO126" s="137"/>
      <c r="CP126" s="137"/>
      <c r="CQ126" s="137"/>
      <c r="CR126" s="137"/>
      <c r="CS126" s="137"/>
      <c r="CT126" s="137"/>
      <c r="CU126" s="137"/>
      <c r="CV126" s="137"/>
      <c r="CW126" s="137"/>
      <c r="CX126" s="137"/>
      <c r="CY126" s="137"/>
      <c r="CZ126" s="137"/>
      <c r="DA126" s="137"/>
      <c r="DB126" s="137"/>
      <c r="DC126" s="137"/>
      <c r="DD126" s="137"/>
      <c r="DE126" s="137"/>
      <c r="DF126" s="137"/>
      <c r="DG126" s="137"/>
      <c r="DH126" s="137"/>
      <c r="DI126" s="137"/>
      <c r="DJ126" s="137"/>
      <c r="DK126" s="137"/>
      <c r="DL126" s="137"/>
      <c r="DM126" s="137"/>
      <c r="DN126" s="137"/>
      <c r="DO126" s="137"/>
      <c r="DP126" s="137"/>
      <c r="DQ126" s="137"/>
      <c r="DR126" s="137"/>
      <c r="DS126" s="135">
        <v>1</v>
      </c>
    </row>
    <row r="127" spans="1:123" s="100" customFormat="1" ht="18.75" customHeight="1">
      <c r="A127" s="137"/>
      <c r="B127" s="137"/>
      <c r="C127" s="137"/>
      <c r="D127" s="137"/>
      <c r="E127" s="137"/>
      <c r="F127" s="137"/>
      <c r="G127" s="137"/>
      <c r="H127" s="137"/>
      <c r="I127" s="137"/>
      <c r="J127" s="137"/>
      <c r="K127" s="137"/>
      <c r="L127" s="137"/>
      <c r="M127" s="137"/>
      <c r="N127" s="137"/>
      <c r="O127" s="137"/>
      <c r="P127" s="137"/>
      <c r="Q127" s="137"/>
      <c r="R127" s="514"/>
      <c r="S127" s="11"/>
      <c r="T127" s="11"/>
      <c r="U127" s="167"/>
      <c r="V127" s="137"/>
      <c r="W127" s="4027"/>
      <c r="X127" s="2618" t="s">
        <v>649</v>
      </c>
      <c r="Y127" s="430"/>
      <c r="Z127" s="11"/>
      <c r="AA127" s="11"/>
      <c r="AB127" s="11"/>
      <c r="AC127" s="1314"/>
      <c r="AD127" s="132"/>
      <c r="AE127" s="1148"/>
      <c r="AF127" s="132"/>
      <c r="AG127" s="132"/>
      <c r="AH127" s="132"/>
      <c r="AI127" s="2609" t="s">
        <v>4452</v>
      </c>
      <c r="AJ127" s="132"/>
      <c r="AK127" s="704"/>
      <c r="AL127" s="140"/>
      <c r="AM127" s="137"/>
      <c r="AN127" s="137"/>
      <c r="AO127" s="137"/>
      <c r="AP127" s="137"/>
      <c r="AQ127" s="137"/>
      <c r="AR127" s="137"/>
      <c r="AS127" s="137"/>
      <c r="AT127" s="137"/>
      <c r="AU127" s="137"/>
      <c r="AV127" s="137"/>
      <c r="AW127" s="137"/>
      <c r="AX127" s="137"/>
      <c r="AY127" s="137"/>
      <c r="AZ127" s="137"/>
      <c r="BA127" s="137"/>
      <c r="BB127" s="137"/>
      <c r="BC127" s="137"/>
      <c r="BD127" s="137"/>
      <c r="BE127" s="137"/>
      <c r="BF127" s="137"/>
      <c r="BG127" s="137"/>
      <c r="BH127" s="137"/>
      <c r="BI127" s="137"/>
      <c r="BJ127" s="137"/>
      <c r="BK127" s="137"/>
      <c r="BL127" s="137"/>
      <c r="BM127" s="137"/>
      <c r="BN127" s="137"/>
      <c r="BO127" s="137"/>
      <c r="BP127" s="137"/>
      <c r="BQ127" s="137"/>
      <c r="BR127" s="137"/>
      <c r="BS127" s="137"/>
      <c r="BT127" s="137"/>
      <c r="BU127" s="137"/>
      <c r="BV127" s="137"/>
      <c r="BW127" s="137"/>
      <c r="BX127" s="137"/>
      <c r="BY127" s="137"/>
      <c r="BZ127" s="137"/>
      <c r="CA127" s="137"/>
      <c r="CB127" s="137"/>
      <c r="CC127" s="3833"/>
      <c r="CD127" s="3834"/>
      <c r="CE127" s="137"/>
      <c r="CF127" s="3835"/>
      <c r="CG127" s="3836"/>
      <c r="CH127" s="137"/>
      <c r="CI127" s="3846"/>
      <c r="CJ127" s="3847"/>
      <c r="CK127" s="137"/>
      <c r="CL127" s="3817"/>
      <c r="CM127" s="3818"/>
      <c r="CN127" s="137"/>
      <c r="CO127" s="137"/>
      <c r="CP127" s="137"/>
      <c r="CQ127" s="137"/>
      <c r="CR127" s="137"/>
      <c r="CS127" s="137"/>
      <c r="CT127" s="137"/>
      <c r="CU127" s="137"/>
      <c r="CV127" s="137"/>
      <c r="CW127" s="137"/>
      <c r="CX127" s="137"/>
      <c r="CY127" s="137"/>
      <c r="CZ127" s="137"/>
      <c r="DA127" s="137"/>
      <c r="DB127" s="137"/>
      <c r="DC127" s="137"/>
      <c r="DD127" s="137"/>
      <c r="DE127" s="137"/>
      <c r="DF127" s="137"/>
      <c r="DG127" s="137"/>
      <c r="DH127" s="137"/>
      <c r="DI127" s="137"/>
      <c r="DJ127" s="137"/>
      <c r="DK127" s="137"/>
      <c r="DL127" s="137"/>
      <c r="DM127" s="137"/>
      <c r="DN127" s="137"/>
      <c r="DO127" s="137"/>
      <c r="DP127" s="137"/>
      <c r="DQ127" s="137"/>
      <c r="DR127" s="137"/>
      <c r="DS127" s="135">
        <v>1</v>
      </c>
    </row>
    <row r="128" spans="1:123" s="100" customFormat="1" ht="18.75" customHeight="1">
      <c r="A128" s="137"/>
      <c r="B128" s="3942" t="s">
        <v>823</v>
      </c>
      <c r="C128" s="472" t="s">
        <v>824</v>
      </c>
      <c r="D128" s="473"/>
      <c r="E128" s="11"/>
      <c r="G128" s="137"/>
      <c r="H128" s="137"/>
      <c r="I128" s="137"/>
      <c r="J128" s="137"/>
      <c r="K128" s="137"/>
      <c r="L128" s="137"/>
      <c r="M128" s="137"/>
      <c r="N128" s="137"/>
      <c r="O128" s="137"/>
      <c r="P128" s="137"/>
      <c r="Q128" s="137"/>
      <c r="R128" s="515" t="s">
        <v>902</v>
      </c>
      <c r="S128" s="516" t="s">
        <v>903</v>
      </c>
      <c r="T128" s="11"/>
      <c r="U128" s="167"/>
      <c r="V128" s="137"/>
      <c r="W128" s="4027"/>
      <c r="X128" s="2618" t="s">
        <v>667</v>
      </c>
      <c r="Y128" s="430"/>
      <c r="Z128" s="11"/>
      <c r="AA128" s="11"/>
      <c r="AB128" s="11"/>
      <c r="AC128" s="1314"/>
      <c r="AD128" s="132"/>
      <c r="AE128" s="1148"/>
      <c r="AF128" s="713"/>
      <c r="AG128" s="2036"/>
      <c r="AH128" s="713" t="s">
        <v>1069</v>
      </c>
      <c r="AI128" s="701" t="s">
        <v>1071</v>
      </c>
      <c r="AJ128" s="702"/>
      <c r="AK128" s="704"/>
      <c r="AL128" s="140"/>
      <c r="AM128" s="137"/>
      <c r="AN128" s="137"/>
      <c r="AO128" s="137"/>
      <c r="AP128" s="137"/>
      <c r="AQ128" s="137"/>
      <c r="AR128" s="137"/>
      <c r="AS128" s="137"/>
      <c r="AT128" s="137"/>
      <c r="AU128" s="137"/>
      <c r="AV128" s="137"/>
      <c r="AW128" s="137"/>
      <c r="AX128" s="137"/>
      <c r="AY128" s="137"/>
      <c r="AZ128" s="137"/>
      <c r="BA128" s="137"/>
      <c r="BB128" s="137"/>
      <c r="BC128" s="137"/>
      <c r="BD128" s="137"/>
      <c r="BE128" s="137"/>
      <c r="BF128" s="137"/>
      <c r="BG128" s="137"/>
      <c r="BH128" s="137"/>
      <c r="BI128" s="137"/>
      <c r="BJ128" s="137"/>
      <c r="BK128" s="137"/>
      <c r="BL128" s="137"/>
      <c r="BM128" s="137"/>
      <c r="BN128" s="137"/>
      <c r="BO128" s="137"/>
      <c r="BP128" s="137"/>
      <c r="BQ128" s="137"/>
      <c r="BR128" s="137"/>
      <c r="BS128" s="137"/>
      <c r="BT128" s="137"/>
      <c r="BU128" s="137"/>
      <c r="BV128" s="137"/>
      <c r="BW128" s="137"/>
      <c r="BX128" s="137"/>
      <c r="BY128" s="137"/>
      <c r="BZ128" s="137"/>
      <c r="CA128" s="137"/>
      <c r="CB128" s="137"/>
      <c r="CC128" s="140">
        <v>1</v>
      </c>
      <c r="CD128" s="140">
        <v>1</v>
      </c>
      <c r="CE128" s="137"/>
      <c r="CF128" s="3736">
        <v>1</v>
      </c>
      <c r="CG128" s="3736">
        <v>1</v>
      </c>
      <c r="CH128" s="137"/>
      <c r="CI128" s="140">
        <v>1</v>
      </c>
      <c r="CJ128" s="140">
        <v>1</v>
      </c>
      <c r="CK128" s="137"/>
      <c r="CL128" s="3736">
        <v>1</v>
      </c>
      <c r="CM128" s="3736">
        <v>1</v>
      </c>
      <c r="CN128" s="137"/>
      <c r="CO128" s="137"/>
      <c r="CP128" s="137"/>
      <c r="CQ128" s="137"/>
      <c r="CR128" s="137"/>
      <c r="CS128" s="137"/>
      <c r="CT128" s="137"/>
      <c r="CU128" s="137"/>
      <c r="CV128" s="137"/>
      <c r="CW128" s="137"/>
      <c r="CX128" s="137"/>
      <c r="CY128" s="137"/>
      <c r="CZ128" s="137"/>
      <c r="DA128" s="137"/>
      <c r="DB128" s="137"/>
      <c r="DC128" s="137"/>
      <c r="DD128" s="137"/>
      <c r="DE128" s="137"/>
      <c r="DF128" s="137"/>
      <c r="DG128" s="137"/>
      <c r="DH128" s="137"/>
      <c r="DI128" s="137"/>
      <c r="DJ128" s="137"/>
      <c r="DK128" s="137"/>
      <c r="DL128" s="137"/>
      <c r="DM128" s="137"/>
      <c r="DN128" s="137"/>
      <c r="DO128" s="137"/>
      <c r="DP128" s="137"/>
      <c r="DQ128" s="137"/>
      <c r="DR128" s="137"/>
      <c r="DS128" s="135">
        <v>1</v>
      </c>
    </row>
    <row r="129" spans="1:123" s="100" customFormat="1" ht="18.75" customHeight="1">
      <c r="A129" s="137"/>
      <c r="B129" s="3942"/>
      <c r="C129" s="472" t="s">
        <v>825</v>
      </c>
      <c r="D129" s="473"/>
      <c r="E129" s="11"/>
      <c r="G129" s="137"/>
      <c r="H129" s="137"/>
      <c r="I129" s="137"/>
      <c r="J129" s="137"/>
      <c r="K129" s="137"/>
      <c r="L129" s="137"/>
      <c r="M129" s="137"/>
      <c r="N129" s="137"/>
      <c r="O129" s="137"/>
      <c r="P129" s="137"/>
      <c r="Q129" s="137"/>
      <c r="R129" s="517" t="s">
        <v>909</v>
      </c>
      <c r="S129" s="11"/>
      <c r="T129" s="11"/>
      <c r="U129" s="167"/>
      <c r="V129" s="137"/>
      <c r="W129" s="4027"/>
      <c r="X129" s="2618" t="s">
        <v>669</v>
      </c>
      <c r="Y129" s="436"/>
      <c r="Z129" s="11"/>
      <c r="AA129" s="11"/>
      <c r="AB129" s="11"/>
      <c r="AC129" s="1314"/>
      <c r="AD129" s="132"/>
      <c r="AE129" s="1148"/>
      <c r="AF129" s="713"/>
      <c r="AG129" s="2036"/>
      <c r="AH129" s="713" t="s">
        <v>1070</v>
      </c>
      <c r="AI129" s="701" t="s">
        <v>1072</v>
      </c>
      <c r="AJ129" s="702"/>
      <c r="AK129" s="704"/>
      <c r="AL129" s="140"/>
      <c r="AM129" s="137"/>
      <c r="AN129" s="137"/>
      <c r="AO129" s="137"/>
      <c r="AP129" s="137"/>
      <c r="AQ129" s="137"/>
      <c r="AR129" s="137"/>
      <c r="AS129" s="137"/>
      <c r="AT129" s="137"/>
      <c r="AU129" s="137"/>
      <c r="AV129" s="137"/>
      <c r="AW129" s="137"/>
      <c r="AX129" s="137"/>
      <c r="AY129" s="137"/>
      <c r="AZ129" s="137"/>
      <c r="BA129" s="137"/>
      <c r="BB129" s="137"/>
      <c r="BC129" s="137"/>
      <c r="BD129" s="137"/>
      <c r="BE129" s="137"/>
      <c r="BF129" s="137"/>
      <c r="BG129" s="137"/>
      <c r="BH129" s="137"/>
      <c r="BI129" s="137"/>
      <c r="BJ129" s="137"/>
      <c r="BK129" s="137"/>
      <c r="BL129" s="137"/>
      <c r="BM129" s="137"/>
      <c r="BN129" s="137"/>
      <c r="BO129" s="137"/>
      <c r="BP129" s="137"/>
      <c r="BQ129" s="137"/>
      <c r="BR129" s="137"/>
      <c r="BS129" s="137"/>
      <c r="BT129" s="137"/>
      <c r="BU129" s="137"/>
      <c r="BV129" s="137"/>
      <c r="BW129" s="137"/>
      <c r="BX129" s="137"/>
      <c r="BY129" s="137"/>
      <c r="BZ129" s="137"/>
      <c r="CA129" s="137"/>
      <c r="CB129" s="137"/>
      <c r="CC129" s="3833" t="s">
        <v>922</v>
      </c>
      <c r="CD129" s="3834"/>
      <c r="CE129" s="137"/>
      <c r="CF129" s="3835" t="s">
        <v>923</v>
      </c>
      <c r="CG129" s="3836"/>
      <c r="CH129" s="137"/>
      <c r="CI129" s="3846" t="s">
        <v>924</v>
      </c>
      <c r="CJ129" s="3847"/>
      <c r="CK129" s="137"/>
      <c r="CL129" s="3817" t="s">
        <v>925</v>
      </c>
      <c r="CM129" s="3818"/>
      <c r="CN129" s="137"/>
      <c r="CO129" s="137"/>
      <c r="CP129" s="137"/>
      <c r="CQ129" s="137"/>
      <c r="CR129" s="137"/>
      <c r="CS129" s="137"/>
      <c r="CT129" s="137"/>
      <c r="CU129" s="137"/>
      <c r="CV129" s="137"/>
      <c r="CW129" s="137"/>
      <c r="CX129" s="137"/>
      <c r="CY129" s="137"/>
      <c r="CZ129" s="137"/>
      <c r="DA129" s="137"/>
      <c r="DB129" s="137"/>
      <c r="DC129" s="137"/>
      <c r="DD129" s="137"/>
      <c r="DE129" s="137"/>
      <c r="DF129" s="137"/>
      <c r="DG129" s="137"/>
      <c r="DH129" s="137"/>
      <c r="DI129" s="137"/>
      <c r="DJ129" s="137"/>
      <c r="DK129" s="137"/>
      <c r="DL129" s="137"/>
      <c r="DM129" s="137"/>
      <c r="DN129" s="137"/>
      <c r="DO129" s="137"/>
      <c r="DP129" s="137"/>
      <c r="DQ129" s="137"/>
      <c r="DR129" s="137"/>
      <c r="DS129" s="135">
        <v>1</v>
      </c>
    </row>
    <row r="130" spans="1:123" s="100" customFormat="1" ht="18.75" customHeight="1">
      <c r="A130" s="137"/>
      <c r="B130" s="3942"/>
      <c r="C130" s="472" t="s">
        <v>826</v>
      </c>
      <c r="D130" s="473"/>
      <c r="E130" s="11"/>
      <c r="K130" s="137"/>
      <c r="L130" s="137"/>
      <c r="M130" s="137"/>
      <c r="N130" s="137"/>
      <c r="O130" s="137"/>
      <c r="P130" s="137"/>
      <c r="Q130" s="137"/>
      <c r="R130" s="514"/>
      <c r="S130" s="11"/>
      <c r="T130" s="11"/>
      <c r="U130" s="167"/>
      <c r="V130" s="137"/>
      <c r="W130" s="4027"/>
      <c r="X130" s="2619" t="s">
        <v>4453</v>
      </c>
      <c r="Y130" s="712"/>
      <c r="Z130" s="132"/>
      <c r="AA130" s="132"/>
      <c r="AB130" s="132"/>
      <c r="AC130" s="1314"/>
      <c r="AD130" s="132"/>
      <c r="AE130" s="1148" t="s">
        <v>798</v>
      </c>
      <c r="AF130" s="132"/>
      <c r="AG130" s="2036"/>
      <c r="AH130" s="713" t="str">
        <f ca="1">_xlfn.FORMULATEXT(AI130)</f>
        <v>=SI(NB.SI(AE126:AK126;"&lt;0.5")=0;"Aucune colonne masquée";NB.SI(AE126:AK126;"&lt;0.5")&amp;" "&amp;SI(NB.SI(AE126:AK126;"&lt;0.5")&gt;1;"colonnes masquées";"colonne masquée")&amp;" : "&amp;CONCATENER(SI(AE126&lt;0.5;AE125&amp;" ";"");SI(AF126&lt;0.5;AF125&amp;" ";"");SI(AG126&lt;0.5;AG125&amp;" ";"");SI(AH126&lt;0.5;AH125&amp;" ";"");SI(AI126&lt;0.5;AI125&amp;" ";"");SI(AJ126&lt;0.5;AJ125&amp;" ";"");SI(AK126&lt;0.5;AK125&amp;" ";"")))</v>
      </c>
      <c r="AI130" s="2761" t="str">
        <f ca="1">IF(COUNTIF(AE126:AK126,"&lt;0.5")=0,"Aucune colonne masquée",COUNTIF(AE126:AK126,"&lt;0.5")&amp;" "&amp;IF(COUNTIF(AE126:AK126,"&lt;0.5")&gt;1,"colonnes masquées","colonne masquée")&amp;" : "&amp;CONCATENATE(IF(AE126&lt;0.5,AE125&amp;" ",""),IF(AF126&lt;0.5,AF125&amp;" ",""),IF(AG126&lt;0.5,AG125&amp;" ",""),IF(AH126&lt;0.5,AH125&amp;" ",""),IF(AI126&lt;0.5,AI125&amp;" ",""),IF(AJ126&lt;0.5,AJ125&amp;" ",""),IF(AK126&lt;0.5,AK125&amp;" ","")))</f>
        <v>Aucune colonne masquée</v>
      </c>
      <c r="AJ130" s="702"/>
      <c r="AK130" s="704"/>
      <c r="AL130" s="140"/>
      <c r="AM130" s="137"/>
      <c r="AN130" s="137"/>
      <c r="AO130" s="137"/>
      <c r="AP130" s="137"/>
      <c r="AQ130" s="137"/>
      <c r="AR130" s="137"/>
      <c r="AS130" s="137"/>
      <c r="AT130" s="137"/>
      <c r="AU130" s="137"/>
      <c r="AV130" s="137"/>
      <c r="AW130" s="137"/>
      <c r="AX130" s="137"/>
      <c r="AY130" s="137"/>
      <c r="AZ130" s="137"/>
      <c r="BA130" s="137"/>
      <c r="BB130" s="137"/>
      <c r="BC130" s="137"/>
      <c r="BD130" s="137"/>
      <c r="BE130" s="137"/>
      <c r="BF130" s="137"/>
      <c r="BG130" s="137"/>
      <c r="BH130" s="137"/>
      <c r="BI130" s="137"/>
      <c r="BJ130" s="137"/>
      <c r="BK130" s="137"/>
      <c r="BL130" s="137"/>
      <c r="BM130" s="137"/>
      <c r="BN130" s="137"/>
      <c r="BO130" s="137"/>
      <c r="BP130" s="137"/>
      <c r="BQ130" s="137"/>
      <c r="BR130" s="137"/>
      <c r="BS130" s="137"/>
      <c r="BT130" s="137"/>
      <c r="BU130" s="137"/>
      <c r="BV130" s="137"/>
      <c r="BW130" s="137"/>
      <c r="BX130" s="137"/>
      <c r="BY130" s="137"/>
      <c r="BZ130" s="137"/>
      <c r="CA130" s="137"/>
      <c r="CB130" s="137"/>
      <c r="CC130" s="3833"/>
      <c r="CD130" s="3834"/>
      <c r="CE130" s="137"/>
      <c r="CF130" s="3835"/>
      <c r="CG130" s="3836"/>
      <c r="CH130" s="137"/>
      <c r="CI130" s="3846"/>
      <c r="CJ130" s="3847"/>
      <c r="CK130" s="137"/>
      <c r="CL130" s="3817"/>
      <c r="CM130" s="3818"/>
      <c r="CN130" s="137"/>
      <c r="CO130" s="137"/>
      <c r="CP130" s="137"/>
      <c r="CQ130" s="137"/>
      <c r="CR130" s="137"/>
      <c r="CS130" s="137"/>
      <c r="CT130" s="137"/>
      <c r="CU130" s="137"/>
      <c r="CV130" s="137"/>
      <c r="CW130" s="137"/>
      <c r="CX130" s="137"/>
      <c r="CY130" s="137"/>
      <c r="CZ130" s="137"/>
      <c r="DA130" s="137"/>
      <c r="DB130" s="137"/>
      <c r="DC130" s="137"/>
      <c r="DD130" s="137"/>
      <c r="DE130" s="137"/>
      <c r="DF130" s="137"/>
      <c r="DG130" s="137"/>
      <c r="DH130" s="137"/>
      <c r="DI130" s="137"/>
      <c r="DJ130" s="137"/>
      <c r="DK130" s="137"/>
      <c r="DL130" s="137"/>
      <c r="DM130" s="137"/>
      <c r="DN130" s="137"/>
      <c r="DO130" s="137"/>
      <c r="DP130" s="137"/>
      <c r="DQ130" s="137"/>
      <c r="DR130" s="137"/>
      <c r="DS130" s="135">
        <v>1</v>
      </c>
    </row>
    <row r="131" spans="1:123" s="100" customFormat="1" ht="18.75" customHeight="1">
      <c r="A131" s="137"/>
      <c r="B131" s="3942"/>
      <c r="C131" s="472" t="s">
        <v>830</v>
      </c>
      <c r="D131" s="473"/>
      <c r="E131" s="11"/>
      <c r="K131" s="137"/>
      <c r="L131" s="137"/>
      <c r="M131" s="137"/>
      <c r="N131" s="137"/>
      <c r="O131" s="137"/>
      <c r="P131" s="137"/>
      <c r="Q131" s="137"/>
      <c r="R131" s="466" t="s">
        <v>912</v>
      </c>
      <c r="S131" s="18"/>
      <c r="T131" s="18"/>
      <c r="U131" s="465"/>
      <c r="V131" s="137"/>
      <c r="W131" s="4027"/>
      <c r="X131" s="2619" t="s">
        <v>4454</v>
      </c>
      <c r="Y131" s="712"/>
      <c r="Z131" s="132"/>
      <c r="AA131" s="132"/>
      <c r="AB131" s="132"/>
      <c r="AC131" s="1314"/>
      <c r="AD131" s="132"/>
      <c r="AE131" s="1148"/>
      <c r="AF131" s="713"/>
      <c r="AG131" s="2036"/>
      <c r="AH131" s="713" t="str">
        <f ca="1">_xlfn.FORMULATEXT(AI131)</f>
        <v>=NB.SI(AE126:AK126;"&gt;0.5")+1&amp;" "&amp;"Colonnes Visibles"</v>
      </c>
      <c r="AI131" s="2761" t="str">
        <f ca="1">COUNTIF(AE126:AK126,"&gt;0.5")+1&amp;" "&amp;"Colonnes Visibles"</f>
        <v>8 Colonnes Visibles</v>
      </c>
      <c r="AJ131" s="702"/>
      <c r="AK131" s="704"/>
      <c r="AL131" s="140"/>
      <c r="AM131" s="137"/>
      <c r="AN131" s="137"/>
      <c r="AO131" s="137"/>
      <c r="AP131" s="137"/>
      <c r="AQ131" s="137"/>
      <c r="AR131" s="137"/>
      <c r="AS131" s="137"/>
      <c r="AT131" s="137"/>
      <c r="AU131" s="137"/>
      <c r="AV131" s="137"/>
      <c r="AW131" s="137"/>
      <c r="AX131" s="137"/>
      <c r="AY131" s="137"/>
      <c r="AZ131" s="137"/>
      <c r="BA131" s="137"/>
      <c r="BB131" s="137"/>
      <c r="BC131" s="137"/>
      <c r="BD131" s="137"/>
      <c r="BE131" s="137"/>
      <c r="BF131" s="137"/>
      <c r="BG131" s="137"/>
      <c r="BH131" s="137"/>
      <c r="BI131" s="137"/>
      <c r="BJ131" s="137"/>
      <c r="BK131" s="137"/>
      <c r="BL131" s="137"/>
      <c r="BM131" s="137"/>
      <c r="BN131" s="137"/>
      <c r="BO131" s="137"/>
      <c r="BP131" s="137"/>
      <c r="BQ131" s="137"/>
      <c r="BR131" s="137"/>
      <c r="BS131" s="137"/>
      <c r="BT131" s="137"/>
      <c r="BU131" s="137"/>
      <c r="BV131" s="137"/>
      <c r="BW131" s="137"/>
      <c r="BX131" s="137"/>
      <c r="BY131" s="137"/>
      <c r="BZ131" s="137"/>
      <c r="CA131" s="137"/>
      <c r="CB131" s="137"/>
      <c r="CC131" s="140">
        <v>1</v>
      </c>
      <c r="CD131" s="140">
        <v>1</v>
      </c>
      <c r="CE131" s="137"/>
      <c r="CF131" s="3736">
        <v>1</v>
      </c>
      <c r="CG131" s="3736">
        <v>1</v>
      </c>
      <c r="CH131" s="137"/>
      <c r="CI131" s="140">
        <v>1</v>
      </c>
      <c r="CJ131" s="140">
        <v>1</v>
      </c>
      <c r="CK131" s="137"/>
      <c r="CL131" s="3736">
        <v>1</v>
      </c>
      <c r="CM131" s="3736">
        <v>1</v>
      </c>
      <c r="CN131" s="137"/>
      <c r="CO131" s="137"/>
      <c r="CP131" s="137"/>
      <c r="CQ131" s="137"/>
      <c r="CR131" s="137"/>
      <c r="CS131" s="137"/>
      <c r="CT131" s="137"/>
      <c r="CU131" s="137"/>
      <c r="CV131" s="137"/>
      <c r="CW131" s="137"/>
      <c r="CX131" s="137"/>
      <c r="CY131" s="137"/>
      <c r="CZ131" s="137"/>
      <c r="DA131" s="137"/>
      <c r="DB131" s="137"/>
      <c r="DC131" s="137"/>
      <c r="DD131" s="137"/>
      <c r="DE131" s="137"/>
      <c r="DF131" s="137"/>
      <c r="DG131" s="137"/>
      <c r="DH131" s="137"/>
      <c r="DI131" s="137"/>
      <c r="DJ131" s="137"/>
      <c r="DK131" s="137"/>
      <c r="DL131" s="137"/>
      <c r="DM131" s="137"/>
      <c r="DN131" s="137"/>
      <c r="DO131" s="137"/>
      <c r="DP131" s="137"/>
      <c r="DQ131" s="137"/>
      <c r="DR131" s="137"/>
      <c r="DS131" s="135">
        <v>1</v>
      </c>
    </row>
    <row r="132" spans="1:123" s="100" customFormat="1" ht="18.75" customHeight="1" thickBot="1">
      <c r="A132" s="137"/>
      <c r="B132" s="3942"/>
      <c r="C132" s="472" t="s">
        <v>834</v>
      </c>
      <c r="D132" s="473"/>
      <c r="E132" s="11"/>
      <c r="K132" s="137"/>
      <c r="L132" s="137"/>
      <c r="M132" s="137"/>
      <c r="N132" s="137"/>
      <c r="O132" s="137"/>
      <c r="P132" s="137"/>
      <c r="Q132" s="137"/>
      <c r="R132" s="519">
        <v>12</v>
      </c>
      <c r="S132" s="18" t="s">
        <v>917</v>
      </c>
      <c r="T132" s="18"/>
      <c r="U132" s="465"/>
      <c r="V132" s="137"/>
      <c r="W132" s="1148"/>
      <c r="X132" s="132"/>
      <c r="Y132" s="132"/>
      <c r="Z132" s="132"/>
      <c r="AA132" s="132"/>
      <c r="AB132" s="712"/>
      <c r="AC132" s="1314"/>
      <c r="AD132" s="132"/>
      <c r="AE132" s="1148"/>
      <c r="AF132" s="132"/>
      <c r="AG132" s="132"/>
      <c r="AH132" s="132"/>
      <c r="AI132" s="132"/>
      <c r="AJ132" s="132"/>
      <c r="AK132" s="704"/>
      <c r="AL132" s="140"/>
      <c r="AM132" s="137"/>
      <c r="AN132" s="137"/>
      <c r="AO132" s="137"/>
      <c r="AP132" s="137"/>
      <c r="AQ132" s="137"/>
      <c r="AR132" s="137"/>
      <c r="AS132" s="137"/>
      <c r="AT132" s="137"/>
      <c r="AU132" s="137"/>
      <c r="AV132" s="137"/>
      <c r="AW132" s="137"/>
      <c r="AX132" s="137"/>
      <c r="AY132" s="137"/>
      <c r="AZ132" s="137"/>
      <c r="BA132" s="137"/>
      <c r="BB132" s="137"/>
      <c r="BC132" s="137"/>
      <c r="BD132" s="137"/>
      <c r="BE132" s="137"/>
      <c r="BF132" s="137"/>
      <c r="BG132" s="137"/>
      <c r="BH132" s="137"/>
      <c r="BI132" s="137"/>
      <c r="BJ132" s="137"/>
      <c r="BK132" s="137"/>
      <c r="BL132" s="137"/>
      <c r="BM132" s="137"/>
      <c r="BN132" s="137"/>
      <c r="BO132" s="137"/>
      <c r="BP132" s="137"/>
      <c r="BQ132" s="137"/>
      <c r="BR132" s="137"/>
      <c r="BS132" s="137"/>
      <c r="BT132" s="137"/>
      <c r="BU132" s="137"/>
      <c r="BV132" s="137"/>
      <c r="BW132" s="137"/>
      <c r="BX132" s="137"/>
      <c r="BY132" s="137"/>
      <c r="BZ132" s="137"/>
      <c r="CA132" s="137"/>
      <c r="CB132" s="137"/>
      <c r="CC132" s="3833" t="s">
        <v>932</v>
      </c>
      <c r="CD132" s="3834"/>
      <c r="CE132" s="137"/>
      <c r="CF132" s="3835" t="s">
        <v>933</v>
      </c>
      <c r="CG132" s="3836"/>
      <c r="CH132" s="137"/>
      <c r="CI132" s="3846" t="s">
        <v>934</v>
      </c>
      <c r="CJ132" s="3847"/>
      <c r="CK132" s="137"/>
      <c r="CL132" s="3817" t="s">
        <v>935</v>
      </c>
      <c r="CM132" s="3818"/>
      <c r="CN132" s="137"/>
      <c r="CO132" s="137"/>
      <c r="CP132" s="137"/>
      <c r="CQ132" s="137"/>
      <c r="CR132" s="137"/>
      <c r="CS132" s="137"/>
      <c r="CT132" s="137"/>
      <c r="CU132" s="137"/>
      <c r="CV132" s="137"/>
      <c r="CW132" s="137"/>
      <c r="CX132" s="137"/>
      <c r="CY132" s="137"/>
      <c r="CZ132" s="137"/>
      <c r="DA132" s="137"/>
      <c r="DB132" s="137"/>
      <c r="DC132" s="137"/>
      <c r="DD132" s="137"/>
      <c r="DE132" s="137"/>
      <c r="DF132" s="137"/>
      <c r="DG132" s="137"/>
      <c r="DH132" s="137"/>
      <c r="DI132" s="137"/>
      <c r="DJ132" s="137"/>
      <c r="DK132" s="137"/>
      <c r="DL132" s="137"/>
      <c r="DM132" s="137"/>
      <c r="DN132" s="137"/>
      <c r="DO132" s="137"/>
      <c r="DP132" s="137"/>
      <c r="DQ132" s="137"/>
      <c r="DR132" s="137"/>
      <c r="DS132" s="135">
        <v>1</v>
      </c>
    </row>
    <row r="133" spans="1:123" s="100" customFormat="1" ht="18.75" customHeight="1">
      <c r="A133" s="137"/>
      <c r="B133" s="3942"/>
      <c r="C133" s="472" t="s">
        <v>837</v>
      </c>
      <c r="D133" s="473"/>
      <c r="E133" s="11"/>
      <c r="K133" s="137"/>
      <c r="L133" s="137"/>
      <c r="M133" s="137"/>
      <c r="N133" s="137"/>
      <c r="O133" s="137"/>
      <c r="P133" s="137"/>
      <c r="Q133" s="137"/>
      <c r="R133" s="520">
        <f ca="1">CELL("largeur",R133)</f>
        <v>19</v>
      </c>
      <c r="S133" s="18" t="s">
        <v>919</v>
      </c>
      <c r="T133" s="18"/>
      <c r="U133" s="465"/>
      <c r="V133" s="137"/>
      <c r="W133" s="1148"/>
      <c r="X133" s="132"/>
      <c r="Y133" s="132"/>
      <c r="Z133" s="132"/>
      <c r="AA133" s="132"/>
      <c r="AB133" s="712"/>
      <c r="AC133" s="1314"/>
      <c r="AD133" s="132"/>
      <c r="AE133" s="2610" t="s">
        <v>950</v>
      </c>
      <c r="AF133" s="2611"/>
      <c r="AG133" s="2611"/>
      <c r="AH133" s="2611"/>
      <c r="AI133" s="2611"/>
      <c r="AJ133" s="132"/>
      <c r="AK133" s="704"/>
      <c r="AL133" s="140"/>
      <c r="AM133" s="137"/>
      <c r="AN133" s="137"/>
      <c r="AO133" s="137"/>
      <c r="AP133" s="137"/>
      <c r="AQ133" s="137"/>
      <c r="AR133" s="137"/>
      <c r="AS133" s="137"/>
      <c r="AT133" s="137"/>
      <c r="AU133" s="137"/>
      <c r="AV133" s="137"/>
      <c r="AW133" s="137"/>
      <c r="AX133" s="137"/>
      <c r="AY133" s="137"/>
      <c r="AZ133" s="137"/>
      <c r="BA133" s="137"/>
      <c r="BB133" s="137"/>
      <c r="BC133" s="137"/>
      <c r="BD133" s="137"/>
      <c r="BE133" s="137"/>
      <c r="BF133" s="137"/>
      <c r="BG133" s="137"/>
      <c r="BH133" s="137"/>
      <c r="BI133" s="137"/>
      <c r="BJ133" s="137"/>
      <c r="BK133" s="137"/>
      <c r="BL133" s="137"/>
      <c r="BM133" s="137"/>
      <c r="BN133" s="137"/>
      <c r="BO133" s="137"/>
      <c r="BP133" s="137"/>
      <c r="BQ133" s="137"/>
      <c r="BR133" s="137"/>
      <c r="BS133" s="137"/>
      <c r="BT133" s="137"/>
      <c r="BU133" s="137"/>
      <c r="BV133" s="137"/>
      <c r="BW133" s="137"/>
      <c r="BX133" s="137"/>
      <c r="BY133" s="137"/>
      <c r="BZ133" s="137"/>
      <c r="CA133" s="137"/>
      <c r="CB133" s="137"/>
      <c r="CC133" s="3833"/>
      <c r="CD133" s="3834"/>
      <c r="CE133" s="137"/>
      <c r="CF133" s="3835"/>
      <c r="CG133" s="3836"/>
      <c r="CH133" s="137"/>
      <c r="CI133" s="3846"/>
      <c r="CJ133" s="3847"/>
      <c r="CK133" s="137"/>
      <c r="CL133" s="3817"/>
      <c r="CM133" s="3818"/>
      <c r="CN133" s="137"/>
      <c r="CO133" s="137"/>
      <c r="CP133" s="137"/>
      <c r="CQ133" s="137"/>
      <c r="CR133" s="137"/>
      <c r="CS133" s="137"/>
      <c r="CT133" s="137"/>
      <c r="CU133" s="137"/>
      <c r="CV133" s="137"/>
      <c r="CW133" s="137"/>
      <c r="CX133" s="137"/>
      <c r="CY133" s="137"/>
      <c r="CZ133" s="137"/>
      <c r="DA133" s="137"/>
      <c r="DB133" s="137"/>
      <c r="DC133" s="137"/>
      <c r="DD133" s="137"/>
      <c r="DE133" s="137"/>
      <c r="DF133" s="137"/>
      <c r="DG133" s="137"/>
      <c r="DH133" s="137"/>
      <c r="DI133" s="137"/>
      <c r="DJ133" s="137"/>
      <c r="DK133" s="137"/>
      <c r="DL133" s="137"/>
      <c r="DM133" s="137"/>
      <c r="DN133" s="137"/>
      <c r="DO133" s="137"/>
      <c r="DP133" s="137"/>
      <c r="DQ133" s="137"/>
      <c r="DR133" s="137"/>
      <c r="DS133" s="135">
        <v>1</v>
      </c>
    </row>
    <row r="134" spans="1:123" s="100" customFormat="1" ht="18.75" customHeight="1">
      <c r="A134" s="137"/>
      <c r="B134" s="3942"/>
      <c r="C134" s="472" t="s">
        <v>844</v>
      </c>
      <c r="D134" s="473"/>
      <c r="E134" s="11"/>
      <c r="K134" s="137"/>
      <c r="L134" s="137"/>
      <c r="M134" s="137"/>
      <c r="N134" s="137"/>
      <c r="O134" s="137"/>
      <c r="P134" s="137"/>
      <c r="Q134" s="137"/>
      <c r="R134" s="466" t="s">
        <v>921</v>
      </c>
      <c r="S134" s="18"/>
      <c r="T134" s="18"/>
      <c r="U134" s="465"/>
      <c r="V134" s="137"/>
      <c r="W134" s="1148"/>
      <c r="X134" s="132"/>
      <c r="Y134" s="132"/>
      <c r="Z134" s="132"/>
      <c r="AA134" s="132"/>
      <c r="AB134" s="712"/>
      <c r="AC134" s="1314"/>
      <c r="AD134" s="132"/>
      <c r="AE134" s="2509" t="s">
        <v>956</v>
      </c>
      <c r="AF134" s="2612"/>
      <c r="AG134" s="2612"/>
      <c r="AH134" s="2612"/>
      <c r="AI134" s="2612"/>
      <c r="AJ134" s="2613"/>
      <c r="AK134" s="2614"/>
      <c r="AL134" s="140"/>
      <c r="AM134" s="137"/>
      <c r="AN134" s="137"/>
      <c r="AO134" s="137"/>
      <c r="AP134" s="137"/>
      <c r="AQ134" s="137"/>
      <c r="AR134" s="137"/>
      <c r="AS134" s="137"/>
      <c r="AT134" s="137"/>
      <c r="AU134" s="137"/>
      <c r="AV134" s="137"/>
      <c r="AW134" s="137"/>
      <c r="AX134" s="137"/>
      <c r="AY134" s="137"/>
      <c r="AZ134" s="137"/>
      <c r="BA134" s="137"/>
      <c r="BB134" s="137"/>
      <c r="BC134" s="137"/>
      <c r="BD134" s="137"/>
      <c r="BE134" s="137"/>
      <c r="BF134" s="137"/>
      <c r="BG134" s="137"/>
      <c r="BH134" s="137"/>
      <c r="BI134" s="137"/>
      <c r="BJ134" s="137"/>
      <c r="BK134" s="137"/>
      <c r="BL134" s="137"/>
      <c r="BM134" s="137"/>
      <c r="BN134" s="137"/>
      <c r="BO134" s="137"/>
      <c r="BP134" s="137"/>
      <c r="BQ134" s="137"/>
      <c r="BR134" s="137"/>
      <c r="BS134" s="137"/>
      <c r="BT134" s="137"/>
      <c r="BU134" s="137"/>
      <c r="BV134" s="137"/>
      <c r="BW134" s="137"/>
      <c r="BX134" s="137"/>
      <c r="BY134" s="137"/>
      <c r="BZ134" s="137"/>
      <c r="CA134" s="137"/>
      <c r="CB134" s="137"/>
      <c r="CC134" s="137"/>
      <c r="CD134" s="137"/>
      <c r="CE134" s="137"/>
      <c r="CF134" s="137"/>
      <c r="CG134" s="137"/>
      <c r="CH134" s="137"/>
      <c r="CI134" s="140">
        <v>1</v>
      </c>
      <c r="CJ134" s="140">
        <v>1</v>
      </c>
      <c r="CK134" s="137"/>
      <c r="CL134" s="3736">
        <v>1</v>
      </c>
      <c r="CM134" s="3736">
        <v>1</v>
      </c>
      <c r="CN134" s="137"/>
      <c r="CO134" s="137"/>
      <c r="CP134" s="137"/>
      <c r="CQ134" s="137"/>
      <c r="CR134" s="137"/>
      <c r="CS134" s="137"/>
      <c r="CT134" s="137"/>
      <c r="CU134" s="137"/>
      <c r="CV134" s="137"/>
      <c r="CW134" s="137"/>
      <c r="CX134" s="137"/>
      <c r="CY134" s="137"/>
      <c r="CZ134" s="137"/>
      <c r="DA134" s="137"/>
      <c r="DB134" s="137"/>
      <c r="DC134" s="137"/>
      <c r="DD134" s="137"/>
      <c r="DE134" s="137"/>
      <c r="DF134" s="137"/>
      <c r="DG134" s="137"/>
      <c r="DH134" s="137"/>
      <c r="DI134" s="137"/>
      <c r="DJ134" s="137"/>
      <c r="DK134" s="137"/>
      <c r="DL134" s="137"/>
      <c r="DM134" s="137"/>
      <c r="DN134" s="137"/>
      <c r="DO134" s="137"/>
      <c r="DP134" s="137"/>
      <c r="DQ134" s="137"/>
      <c r="DR134" s="137"/>
      <c r="DS134" s="135">
        <v>1</v>
      </c>
    </row>
    <row r="135" spans="1:123" s="100" customFormat="1" ht="18.75" customHeight="1">
      <c r="A135" s="137"/>
      <c r="B135" s="3942"/>
      <c r="C135" s="472" t="s">
        <v>848</v>
      </c>
      <c r="D135" s="473"/>
      <c r="E135" s="11"/>
      <c r="K135" s="137"/>
      <c r="L135" s="137"/>
      <c r="M135" s="137"/>
      <c r="N135" s="137"/>
      <c r="O135" s="137"/>
      <c r="P135" s="137"/>
      <c r="Q135" s="137"/>
      <c r="R135" s="466" t="s">
        <v>927</v>
      </c>
      <c r="S135" s="18"/>
      <c r="T135" s="18"/>
      <c r="U135" s="465"/>
      <c r="V135" s="137"/>
      <c r="W135" s="1148"/>
      <c r="X135" s="132"/>
      <c r="Y135" s="132"/>
      <c r="Z135" s="132"/>
      <c r="AA135" s="132"/>
      <c r="AB135" s="712"/>
      <c r="AC135" s="1314"/>
      <c r="AD135" s="132"/>
      <c r="AE135" s="280"/>
      <c r="AF135" s="2510" t="s">
        <v>969</v>
      </c>
      <c r="AG135" s="282"/>
      <c r="AH135" s="281"/>
      <c r="AI135" s="281"/>
      <c r="AJ135" s="281"/>
      <c r="AK135" s="283"/>
      <c r="AL135" s="140"/>
      <c r="AM135" s="137"/>
      <c r="AN135" s="137"/>
      <c r="AO135" s="137"/>
      <c r="AP135" s="137"/>
      <c r="AQ135" s="137"/>
      <c r="AR135" s="137"/>
      <c r="AS135" s="137"/>
      <c r="AT135" s="137"/>
      <c r="AU135" s="137"/>
      <c r="AV135" s="137"/>
      <c r="AW135" s="137"/>
      <c r="AX135" s="137"/>
      <c r="AY135" s="137"/>
      <c r="AZ135" s="137"/>
      <c r="BA135" s="137"/>
      <c r="BB135" s="137"/>
      <c r="BC135" s="137"/>
      <c r="BD135" s="137"/>
      <c r="BE135" s="137"/>
      <c r="BF135" s="137"/>
      <c r="BG135" s="137"/>
      <c r="BH135" s="137"/>
      <c r="BI135" s="137"/>
      <c r="BJ135" s="137"/>
      <c r="BK135" s="137"/>
      <c r="BL135" s="137"/>
      <c r="BM135" s="137"/>
      <c r="BN135" s="137"/>
      <c r="BO135" s="137"/>
      <c r="BP135" s="137"/>
      <c r="BQ135" s="137"/>
      <c r="BR135" s="137"/>
      <c r="BS135" s="137"/>
      <c r="BT135" s="137"/>
      <c r="BU135" s="137"/>
      <c r="BV135" s="137"/>
      <c r="BW135" s="137"/>
      <c r="BX135" s="137"/>
      <c r="BY135" s="137"/>
      <c r="BZ135" s="137"/>
      <c r="CA135" s="137"/>
      <c r="CB135" s="137"/>
      <c r="CC135" s="137"/>
      <c r="CD135" s="137"/>
      <c r="CE135" s="137"/>
      <c r="CF135" s="137"/>
      <c r="CG135" s="137"/>
      <c r="CH135" s="137"/>
      <c r="CI135" s="3846" t="s">
        <v>881</v>
      </c>
      <c r="CJ135" s="3847"/>
      <c r="CK135" s="137"/>
      <c r="CL135" s="3817" t="s">
        <v>882</v>
      </c>
      <c r="CM135" s="3818"/>
      <c r="CN135" s="137"/>
      <c r="CO135" s="137"/>
      <c r="CP135" s="137"/>
      <c r="CQ135" s="137"/>
      <c r="CR135" s="137"/>
      <c r="CS135" s="137"/>
      <c r="CT135" s="137"/>
      <c r="CU135" s="137"/>
      <c r="CV135" s="137"/>
      <c r="CW135" s="137"/>
      <c r="CX135" s="137"/>
      <c r="CY135" s="137"/>
      <c r="CZ135" s="137"/>
      <c r="DA135" s="137"/>
      <c r="DB135" s="137"/>
      <c r="DC135" s="137"/>
      <c r="DD135" s="137"/>
      <c r="DE135" s="137"/>
      <c r="DF135" s="137"/>
      <c r="DG135" s="137"/>
      <c r="DH135" s="137"/>
      <c r="DI135" s="137"/>
      <c r="DJ135" s="137"/>
      <c r="DK135" s="137"/>
      <c r="DL135" s="137"/>
      <c r="DM135" s="137"/>
      <c r="DN135" s="137"/>
      <c r="DO135" s="137"/>
      <c r="DP135" s="137"/>
      <c r="DQ135" s="137"/>
      <c r="DR135" s="137"/>
      <c r="DS135" s="135">
        <v>1</v>
      </c>
    </row>
    <row r="136" spans="1:123" s="100" customFormat="1" ht="18.75" customHeight="1">
      <c r="A136" s="137"/>
      <c r="B136" s="3942"/>
      <c r="C136" s="472" t="s">
        <v>850</v>
      </c>
      <c r="D136" s="473"/>
      <c r="E136" s="11"/>
      <c r="K136" s="137"/>
      <c r="L136" s="137"/>
      <c r="M136" s="137"/>
      <c r="N136" s="137"/>
      <c r="O136" s="137"/>
      <c r="P136" s="137"/>
      <c r="Q136" s="137"/>
      <c r="R136" s="466" t="s">
        <v>929</v>
      </c>
      <c r="S136" s="139"/>
      <c r="T136" s="139"/>
      <c r="U136" s="492"/>
      <c r="V136" s="137"/>
      <c r="W136" s="1148"/>
      <c r="X136" s="132"/>
      <c r="Y136" s="132"/>
      <c r="Z136" s="132"/>
      <c r="AA136" s="132"/>
      <c r="AB136" s="712"/>
      <c r="AC136" s="1314"/>
      <c r="AD136" s="132"/>
      <c r="AE136" s="1148"/>
      <c r="AF136"/>
      <c r="AG136"/>
      <c r="AH136" s="132"/>
      <c r="AI136" s="132"/>
      <c r="AJ136" s="132"/>
      <c r="AK136" s="704"/>
      <c r="AL136" s="140"/>
      <c r="AM136" s="137"/>
      <c r="AN136" s="137"/>
      <c r="AO136" s="137"/>
      <c r="AP136" s="137"/>
      <c r="AQ136" s="137"/>
      <c r="AR136" s="137"/>
      <c r="AS136" s="137"/>
      <c r="AT136" s="137"/>
      <c r="AU136" s="137"/>
      <c r="AV136" s="137"/>
      <c r="AW136" s="137"/>
      <c r="AX136" s="137"/>
      <c r="AY136" s="137"/>
      <c r="AZ136" s="137"/>
      <c r="BA136" s="137"/>
      <c r="BB136" s="137"/>
      <c r="BC136" s="137"/>
      <c r="BD136" s="137"/>
      <c r="BE136" s="137"/>
      <c r="BF136" s="137"/>
      <c r="BG136" s="137"/>
      <c r="BH136" s="137"/>
      <c r="BI136" s="137"/>
      <c r="BJ136" s="137"/>
      <c r="BK136" s="137"/>
      <c r="BL136" s="137"/>
      <c r="BM136" s="137"/>
      <c r="BN136" s="137"/>
      <c r="BO136" s="137"/>
      <c r="BP136" s="137"/>
      <c r="BQ136" s="137"/>
      <c r="BR136" s="137"/>
      <c r="BS136" s="137"/>
      <c r="BT136" s="137"/>
      <c r="BU136" s="137"/>
      <c r="BV136" s="137"/>
      <c r="BW136" s="137"/>
      <c r="BX136" s="137"/>
      <c r="BY136" s="137"/>
      <c r="BZ136" s="137"/>
      <c r="CA136" s="137"/>
      <c r="CB136" s="137"/>
      <c r="CC136" s="137"/>
      <c r="CD136" s="137"/>
      <c r="CE136" s="137"/>
      <c r="CF136" s="137"/>
      <c r="CG136" s="137"/>
      <c r="CH136" s="137"/>
      <c r="CI136" s="3846"/>
      <c r="CJ136" s="3847"/>
      <c r="CK136" s="137"/>
      <c r="CL136" s="3817"/>
      <c r="CM136" s="3818"/>
      <c r="CN136" s="137"/>
      <c r="CO136" s="137"/>
      <c r="CP136" s="137"/>
      <c r="CQ136" s="137"/>
      <c r="CR136" s="137"/>
      <c r="CS136" s="137"/>
      <c r="CT136" s="137"/>
      <c r="CU136" s="137"/>
      <c r="CV136" s="137"/>
      <c r="CW136" s="137"/>
      <c r="CX136" s="137"/>
      <c r="CY136" s="137"/>
      <c r="CZ136" s="137"/>
      <c r="DA136" s="137"/>
      <c r="DB136" s="137"/>
      <c r="DC136" s="137"/>
      <c r="DD136" s="137"/>
      <c r="DE136" s="137"/>
      <c r="DF136" s="137"/>
      <c r="DG136" s="137"/>
      <c r="DH136" s="137"/>
      <c r="DI136" s="137"/>
      <c r="DJ136" s="137"/>
      <c r="DK136" s="137"/>
      <c r="DL136" s="137"/>
      <c r="DM136" s="137"/>
      <c r="DN136" s="137"/>
      <c r="DO136" s="137"/>
      <c r="DP136" s="137"/>
      <c r="DQ136" s="137"/>
      <c r="DR136" s="137"/>
      <c r="DS136" s="135">
        <v>1</v>
      </c>
    </row>
    <row r="137" spans="1:123" s="100" customFormat="1" ht="18.75" customHeight="1">
      <c r="A137" s="137"/>
      <c r="B137" s="3942"/>
      <c r="C137" s="472" t="s">
        <v>856</v>
      </c>
      <c r="D137" s="473"/>
      <c r="E137" s="11"/>
      <c r="K137" s="137"/>
      <c r="L137" s="137"/>
      <c r="M137" s="137"/>
      <c r="N137" s="137"/>
      <c r="O137" s="137"/>
      <c r="P137" s="137"/>
      <c r="Q137" s="137"/>
      <c r="R137" s="521"/>
      <c r="S137" s="139"/>
      <c r="T137" s="139"/>
      <c r="U137" s="492"/>
      <c r="V137" s="137"/>
      <c r="W137" s="1148"/>
      <c r="X137" s="132"/>
      <c r="Y137" s="132"/>
      <c r="Z137" s="132"/>
      <c r="AA137" s="132"/>
      <c r="AB137" s="712"/>
      <c r="AC137" s="1314"/>
      <c r="AD137" s="132"/>
      <c r="AE137" s="1148"/>
      <c r="AF137" s="529">
        <v>149.92240344353021</v>
      </c>
      <c r="AG137" s="530">
        <v>8</v>
      </c>
      <c r="AH137" s="132"/>
      <c r="AI137" s="712" t="s">
        <v>4783</v>
      </c>
      <c r="AJ137" s="132"/>
      <c r="AK137" s="704"/>
      <c r="AL137" s="140"/>
      <c r="AM137" s="137"/>
      <c r="AN137" s="137"/>
      <c r="AO137" s="137"/>
      <c r="AP137" s="137"/>
      <c r="AQ137" s="137"/>
      <c r="AR137" s="137"/>
      <c r="AS137" s="137"/>
      <c r="AT137" s="137"/>
      <c r="AU137" s="137"/>
      <c r="AV137" s="137"/>
      <c r="AW137" s="137"/>
      <c r="AX137" s="137"/>
      <c r="AY137" s="137"/>
      <c r="AZ137" s="137"/>
      <c r="BA137" s="137"/>
      <c r="BB137" s="137"/>
      <c r="BC137" s="137"/>
      <c r="BD137" s="137"/>
      <c r="BE137" s="137"/>
      <c r="BF137" s="137"/>
      <c r="BG137" s="137"/>
      <c r="BH137" s="137"/>
      <c r="BI137" s="137"/>
      <c r="BJ137" s="137"/>
      <c r="BK137" s="137"/>
      <c r="BL137" s="137"/>
      <c r="BM137" s="137"/>
      <c r="BN137" s="137"/>
      <c r="BO137" s="137"/>
      <c r="BP137" s="137"/>
      <c r="BQ137" s="137"/>
      <c r="BR137" s="137"/>
      <c r="BS137" s="137"/>
      <c r="BT137" s="137"/>
      <c r="BU137" s="137"/>
      <c r="BV137" s="137"/>
      <c r="BW137" s="137"/>
      <c r="BX137" s="137"/>
      <c r="BY137" s="137"/>
      <c r="BZ137" s="137"/>
      <c r="CA137" s="137"/>
      <c r="CB137" s="137"/>
      <c r="CC137" s="137"/>
      <c r="CD137" s="137"/>
      <c r="CE137" s="137"/>
      <c r="CF137" s="137"/>
      <c r="CG137" s="137"/>
      <c r="CH137" s="137"/>
      <c r="CI137" s="140">
        <v>1</v>
      </c>
      <c r="CJ137" s="140">
        <v>1</v>
      </c>
      <c r="CK137" s="137"/>
      <c r="CL137" s="3736">
        <v>1</v>
      </c>
      <c r="CM137" s="3736">
        <v>1</v>
      </c>
      <c r="CN137" s="137"/>
      <c r="CO137" s="137"/>
      <c r="CP137" s="137"/>
      <c r="CQ137" s="137"/>
      <c r="CR137" s="137"/>
      <c r="CS137" s="137"/>
      <c r="CT137" s="137"/>
      <c r="CU137" s="137"/>
      <c r="CV137" s="137"/>
      <c r="CW137" s="137"/>
      <c r="CX137" s="137"/>
      <c r="CY137" s="137"/>
      <c r="CZ137" s="137"/>
      <c r="DA137" s="137"/>
      <c r="DB137" s="137"/>
      <c r="DC137" s="137"/>
      <c r="DD137" s="137"/>
      <c r="DE137" s="137"/>
      <c r="DF137" s="137"/>
      <c r="DG137" s="137"/>
      <c r="DH137" s="137"/>
      <c r="DI137" s="137"/>
      <c r="DJ137" s="137"/>
      <c r="DK137" s="137"/>
      <c r="DL137" s="137"/>
      <c r="DM137" s="137"/>
      <c r="DN137" s="137"/>
      <c r="DO137" s="137"/>
      <c r="DP137" s="137"/>
      <c r="DQ137" s="137"/>
      <c r="DR137" s="137"/>
      <c r="DS137" s="135">
        <v>1</v>
      </c>
    </row>
    <row r="138" spans="1:123" s="100" customFormat="1" ht="18.75" customHeight="1">
      <c r="A138" s="137"/>
      <c r="B138" s="3942"/>
      <c r="C138" s="472" t="s">
        <v>857</v>
      </c>
      <c r="D138" s="473"/>
      <c r="E138" s="11"/>
      <c r="K138" s="137"/>
      <c r="L138" s="137"/>
      <c r="M138" s="137"/>
      <c r="N138" s="137"/>
      <c r="O138" s="137"/>
      <c r="P138" s="137"/>
      <c r="Q138" s="137"/>
      <c r="R138" s="522" t="s">
        <v>15</v>
      </c>
      <c r="S138" s="11" t="s">
        <v>937</v>
      </c>
      <c r="T138" s="11"/>
      <c r="U138" s="492"/>
      <c r="V138" s="137"/>
      <c r="W138" s="1148"/>
      <c r="X138" s="132"/>
      <c r="Y138" s="132"/>
      <c r="Z138" s="132"/>
      <c r="AA138" s="132"/>
      <c r="AB138" s="712"/>
      <c r="AC138" s="1314"/>
      <c r="AD138" s="132"/>
      <c r="AE138" s="1148"/>
      <c r="AF138" s="531">
        <v>1.28</v>
      </c>
      <c r="AG138" s="532">
        <v>7</v>
      </c>
      <c r="AH138" s="132"/>
      <c r="AI138" s="712" t="s">
        <v>4784</v>
      </c>
      <c r="AJ138" s="132"/>
      <c r="AK138" s="704"/>
      <c r="AL138" s="140"/>
      <c r="AM138" s="137"/>
      <c r="AN138" s="137"/>
      <c r="AO138" s="137"/>
      <c r="AP138" s="137"/>
      <c r="AQ138" s="137"/>
      <c r="AR138" s="137"/>
      <c r="AS138" s="137"/>
      <c r="AT138" s="137"/>
      <c r="AU138" s="137"/>
      <c r="AV138" s="137"/>
      <c r="AW138" s="137"/>
      <c r="AX138" s="137"/>
      <c r="AY138" s="137"/>
      <c r="AZ138" s="137"/>
      <c r="BA138" s="137"/>
      <c r="BB138" s="137"/>
      <c r="BC138" s="137"/>
      <c r="BD138" s="137"/>
      <c r="BE138" s="137"/>
      <c r="BF138" s="137"/>
      <c r="BG138" s="137"/>
      <c r="BH138" s="137"/>
      <c r="BI138" s="137"/>
      <c r="BJ138" s="137"/>
      <c r="BK138" s="137"/>
      <c r="BL138" s="137"/>
      <c r="BM138" s="137"/>
      <c r="BN138" s="137"/>
      <c r="BO138" s="137"/>
      <c r="BP138" s="137"/>
      <c r="BQ138" s="137"/>
      <c r="BR138" s="137"/>
      <c r="BS138" s="137"/>
      <c r="BT138" s="137"/>
      <c r="BU138" s="137"/>
      <c r="BV138" s="137"/>
      <c r="BW138" s="137"/>
      <c r="BX138" s="137"/>
      <c r="BY138" s="137"/>
      <c r="BZ138" s="137"/>
      <c r="CA138" s="137"/>
      <c r="CB138" s="137"/>
      <c r="CC138" s="137"/>
      <c r="CD138" s="137"/>
      <c r="CE138" s="137"/>
      <c r="CF138" s="137"/>
      <c r="CG138" s="137"/>
      <c r="CH138" s="137"/>
      <c r="CI138" s="3846" t="s">
        <v>942</v>
      </c>
      <c r="CJ138" s="3847"/>
      <c r="CK138" s="137"/>
      <c r="CL138" s="3817" t="s">
        <v>943</v>
      </c>
      <c r="CM138" s="3818"/>
      <c r="CN138" s="137"/>
      <c r="CO138" s="137"/>
      <c r="CP138" s="137"/>
      <c r="CQ138" s="137"/>
      <c r="CR138" s="137"/>
      <c r="CS138" s="137"/>
      <c r="CT138" s="137"/>
      <c r="CU138" s="137"/>
      <c r="CV138" s="137"/>
      <c r="CW138" s="137"/>
      <c r="CX138" s="137"/>
      <c r="CY138" s="137"/>
      <c r="CZ138" s="137"/>
      <c r="DA138" s="137"/>
      <c r="DB138" s="137"/>
      <c r="DC138" s="137"/>
      <c r="DD138" s="137"/>
      <c r="DE138" s="137"/>
      <c r="DF138" s="137"/>
      <c r="DG138" s="137"/>
      <c r="DH138" s="137"/>
      <c r="DI138" s="137"/>
      <c r="DJ138" s="137"/>
      <c r="DK138" s="137"/>
      <c r="DL138" s="137"/>
      <c r="DM138" s="137"/>
      <c r="DN138" s="137"/>
      <c r="DO138" s="137"/>
      <c r="DP138" s="137"/>
      <c r="DQ138" s="137"/>
      <c r="DR138" s="137"/>
      <c r="DS138" s="135">
        <v>1</v>
      </c>
    </row>
    <row r="139" spans="1:123" s="100" customFormat="1" ht="18.75" customHeight="1">
      <c r="A139" s="137"/>
      <c r="B139" s="3942"/>
      <c r="C139" s="495" t="s">
        <v>860</v>
      </c>
      <c r="D139" s="496"/>
      <c r="E139" s="137"/>
      <c r="F139" s="137"/>
      <c r="G139" s="137"/>
      <c r="H139" s="137"/>
      <c r="I139" s="137"/>
      <c r="J139" s="137"/>
      <c r="K139" s="137"/>
      <c r="L139" s="137"/>
      <c r="M139" s="137"/>
      <c r="N139" s="137"/>
      <c r="O139" s="137"/>
      <c r="P139" s="137"/>
      <c r="Q139" s="137"/>
      <c r="R139" s="166"/>
      <c r="S139" s="11" t="s">
        <v>1074</v>
      </c>
      <c r="T139" s="139"/>
      <c r="U139" s="492"/>
      <c r="V139" s="137"/>
      <c r="W139" s="1148"/>
      <c r="X139" s="132"/>
      <c r="Y139" s="132"/>
      <c r="Z139" s="132"/>
      <c r="AA139" s="132"/>
      <c r="AB139" s="712"/>
      <c r="AC139" s="1314"/>
      <c r="AD139" s="132"/>
      <c r="AE139" s="1148"/>
      <c r="AF139" s="533">
        <v>3</v>
      </c>
      <c r="AG139" s="534">
        <v>0.38194444444444442</v>
      </c>
      <c r="AH139" s="132"/>
      <c r="AI139" s="3490" t="s">
        <v>4785</v>
      </c>
      <c r="AJ139" s="3491" t="s">
        <v>433</v>
      </c>
      <c r="AK139" s="3492" t="s">
        <v>4786</v>
      </c>
      <c r="AL139" s="140"/>
      <c r="AM139" s="137"/>
      <c r="AN139" s="137"/>
      <c r="AO139" s="137"/>
      <c r="AP139" s="137"/>
      <c r="AQ139" s="137"/>
      <c r="AR139" s="137"/>
      <c r="AS139" s="137"/>
      <c r="AT139" s="137"/>
      <c r="AU139" s="137"/>
      <c r="AV139" s="137"/>
      <c r="AW139" s="137"/>
      <c r="AX139" s="137"/>
      <c r="AY139" s="137"/>
      <c r="AZ139" s="137"/>
      <c r="BA139" s="137"/>
      <c r="BB139" s="137"/>
      <c r="BC139" s="137"/>
      <c r="BD139" s="137"/>
      <c r="BE139" s="137"/>
      <c r="BF139" s="137"/>
      <c r="BG139" s="137"/>
      <c r="BH139" s="137"/>
      <c r="BI139" s="137"/>
      <c r="BJ139" s="137"/>
      <c r="BK139" s="137"/>
      <c r="BL139" s="137"/>
      <c r="BM139" s="137"/>
      <c r="BN139" s="137"/>
      <c r="BO139" s="137"/>
      <c r="BP139" s="137"/>
      <c r="BQ139" s="137"/>
      <c r="BR139" s="137"/>
      <c r="BS139" s="137"/>
      <c r="BT139" s="137"/>
      <c r="BU139" s="137"/>
      <c r="BV139" s="137"/>
      <c r="BW139" s="137"/>
      <c r="BX139" s="137"/>
      <c r="BY139" s="137"/>
      <c r="BZ139" s="137"/>
      <c r="CA139" s="137"/>
      <c r="CB139" s="137"/>
      <c r="CC139" s="137"/>
      <c r="CD139" s="137"/>
      <c r="CE139" s="137"/>
      <c r="CF139" s="137"/>
      <c r="CG139" s="137"/>
      <c r="CH139" s="137"/>
      <c r="CI139" s="3846"/>
      <c r="CJ139" s="3847"/>
      <c r="CK139" s="137"/>
      <c r="CL139" s="3817"/>
      <c r="CM139" s="3818"/>
      <c r="CN139" s="137"/>
      <c r="CO139" s="137"/>
      <c r="CP139" s="137"/>
      <c r="CQ139" s="137"/>
      <c r="CR139" s="137"/>
      <c r="CS139" s="137"/>
      <c r="CT139" s="137"/>
      <c r="CU139" s="137"/>
      <c r="CV139" s="137"/>
      <c r="CW139" s="137"/>
      <c r="CX139" s="137"/>
      <c r="CY139" s="137"/>
      <c r="CZ139" s="137"/>
      <c r="DA139" s="137"/>
      <c r="DB139" s="137"/>
      <c r="DC139" s="137"/>
      <c r="DD139" s="137"/>
      <c r="DE139" s="137"/>
      <c r="DF139" s="137"/>
      <c r="DG139" s="137"/>
      <c r="DH139" s="137"/>
      <c r="DI139" s="137"/>
      <c r="DJ139" s="137"/>
      <c r="DK139" s="137"/>
      <c r="DL139" s="137"/>
      <c r="DM139" s="137"/>
      <c r="DN139" s="137"/>
      <c r="DO139" s="137"/>
      <c r="DP139" s="137"/>
      <c r="DQ139" s="137"/>
      <c r="DR139" s="137"/>
      <c r="DS139" s="135">
        <v>1</v>
      </c>
    </row>
    <row r="140" spans="1:123" s="100" customFormat="1" ht="18.75" customHeight="1">
      <c r="A140" s="137"/>
      <c r="B140" s="3942"/>
      <c r="C140" s="499" t="s">
        <v>864</v>
      </c>
      <c r="D140" s="496"/>
      <c r="E140" s="137"/>
      <c r="F140" s="137"/>
      <c r="G140" s="137"/>
      <c r="H140" s="137"/>
      <c r="I140" s="137"/>
      <c r="J140" s="137"/>
      <c r="K140" s="137"/>
      <c r="L140" s="137"/>
      <c r="M140" s="137"/>
      <c r="N140" s="137"/>
      <c r="O140" s="137"/>
      <c r="P140" s="137"/>
      <c r="Q140" s="137"/>
      <c r="R140" s="694" t="s">
        <v>138</v>
      </c>
      <c r="S140" s="658"/>
      <c r="T140" s="139"/>
      <c r="U140" s="492"/>
      <c r="V140" s="137"/>
      <c r="W140" s="1148"/>
      <c r="X140" s="132"/>
      <c r="Y140" s="132"/>
      <c r="Z140" s="132"/>
      <c r="AA140" s="132"/>
      <c r="AB140" s="712"/>
      <c r="AC140" s="1314"/>
      <c r="AD140" s="132"/>
      <c r="AE140" s="466"/>
      <c r="AF140" s="535">
        <v>2</v>
      </c>
      <c r="AG140" s="536">
        <v>6</v>
      </c>
      <c r="AH140" s="132"/>
      <c r="AI140" s="3493" t="s">
        <v>4787</v>
      </c>
      <c r="AJ140" s="3494" t="s">
        <v>4788</v>
      </c>
      <c r="AK140" s="3495" t="s">
        <v>4789</v>
      </c>
      <c r="AL140" s="140"/>
      <c r="AM140" s="137"/>
      <c r="AN140" s="137"/>
      <c r="AO140" s="137"/>
      <c r="AP140" s="137"/>
      <c r="AQ140" s="137"/>
      <c r="AR140" s="137"/>
      <c r="AS140" s="137"/>
      <c r="AT140" s="137"/>
      <c r="AU140" s="137"/>
      <c r="AV140" s="137"/>
      <c r="AW140" s="137"/>
      <c r="AX140" s="137"/>
      <c r="AY140" s="137"/>
      <c r="AZ140" s="137"/>
      <c r="BA140" s="137"/>
      <c r="BB140" s="137"/>
      <c r="BC140" s="137"/>
      <c r="BD140" s="137"/>
      <c r="BE140" s="137"/>
      <c r="BF140" s="137"/>
      <c r="BG140" s="137"/>
      <c r="BH140" s="137"/>
      <c r="BI140" s="137"/>
      <c r="BJ140" s="137"/>
      <c r="BK140" s="137"/>
      <c r="BL140" s="137"/>
      <c r="BM140" s="137"/>
      <c r="BN140" s="137"/>
      <c r="BO140" s="137"/>
      <c r="BP140" s="137"/>
      <c r="BQ140" s="137"/>
      <c r="BR140" s="137"/>
      <c r="BS140" s="137"/>
      <c r="BT140" s="137"/>
      <c r="BU140" s="137"/>
      <c r="BV140" s="137"/>
      <c r="BW140" s="137"/>
      <c r="BX140" s="137"/>
      <c r="BY140" s="137"/>
      <c r="BZ140" s="137"/>
      <c r="CA140" s="137"/>
      <c r="CB140" s="137"/>
      <c r="CC140" s="137"/>
      <c r="CD140" s="137"/>
      <c r="CE140" s="137"/>
      <c r="CF140" s="137"/>
      <c r="CG140" s="137"/>
      <c r="CH140" s="137"/>
      <c r="CI140" s="140">
        <v>1</v>
      </c>
      <c r="CJ140" s="140">
        <v>1</v>
      </c>
      <c r="CK140" s="137"/>
      <c r="CL140" s="3736">
        <v>1</v>
      </c>
      <c r="CM140" s="3736">
        <v>1</v>
      </c>
      <c r="CN140" s="137"/>
      <c r="CO140" s="137"/>
      <c r="CP140" s="137"/>
      <c r="CQ140" s="137"/>
      <c r="CR140" s="137"/>
      <c r="CS140" s="137"/>
      <c r="CT140" s="137"/>
      <c r="CU140" s="137"/>
      <c r="CV140" s="137"/>
      <c r="CW140" s="137"/>
      <c r="CX140" s="137"/>
      <c r="CY140" s="137"/>
      <c r="CZ140" s="137"/>
      <c r="DA140" s="137"/>
      <c r="DB140" s="137"/>
      <c r="DC140" s="137"/>
      <c r="DD140" s="137"/>
      <c r="DE140" s="137"/>
      <c r="DF140" s="137"/>
      <c r="DG140" s="137"/>
      <c r="DH140" s="137"/>
      <c r="DI140" s="137"/>
      <c r="DJ140" s="137"/>
      <c r="DK140" s="137"/>
      <c r="DL140" s="137"/>
      <c r="DM140" s="137"/>
      <c r="DN140" s="137"/>
      <c r="DO140" s="137"/>
      <c r="DP140" s="137"/>
      <c r="DQ140" s="137"/>
      <c r="DR140" s="137"/>
      <c r="DS140" s="135">
        <v>1</v>
      </c>
    </row>
    <row r="141" spans="1:123" s="100" customFormat="1" ht="18.75" customHeight="1">
      <c r="A141" s="137"/>
      <c r="B141" s="3942"/>
      <c r="C141" s="499" t="s">
        <v>866</v>
      </c>
      <c r="D141" s="496"/>
      <c r="E141" s="137"/>
      <c r="F141" s="137"/>
      <c r="G141" s="137"/>
      <c r="H141" s="137"/>
      <c r="I141" s="137"/>
      <c r="J141" s="137"/>
      <c r="K141" s="137"/>
      <c r="L141" s="137"/>
      <c r="M141" s="137"/>
      <c r="N141" s="137"/>
      <c r="O141" s="137"/>
      <c r="P141" s="137"/>
      <c r="Q141" s="137"/>
      <c r="R141" s="695" t="s">
        <v>145</v>
      </c>
      <c r="S141" s="658"/>
      <c r="T141" s="139"/>
      <c r="U141" s="492"/>
      <c r="V141" s="137"/>
      <c r="W141" s="1148"/>
      <c r="X141" s="132"/>
      <c r="Y141" s="132"/>
      <c r="Z141" s="132"/>
      <c r="AA141" s="132"/>
      <c r="AB141" s="712"/>
      <c r="AC141" s="1314"/>
      <c r="AD141" s="132"/>
      <c r="AE141" s="425"/>
      <c r="AF141" s="537">
        <v>2</v>
      </c>
      <c r="AG141" s="538">
        <f>ROW()</f>
        <v>141</v>
      </c>
      <c r="AH141" s="132"/>
      <c r="AI141"/>
      <c r="AJ141"/>
      <c r="AK141" s="692"/>
      <c r="AL141" s="140"/>
      <c r="AM141" s="137"/>
      <c r="AN141" s="137"/>
      <c r="AO141" s="137"/>
      <c r="AP141" s="137"/>
      <c r="AQ141" s="137"/>
      <c r="AR141" s="137"/>
      <c r="AS141" s="137"/>
      <c r="AT141" s="137"/>
      <c r="AU141" s="137"/>
      <c r="AV141" s="137"/>
      <c r="AW141" s="137"/>
      <c r="AX141" s="137"/>
      <c r="AY141" s="137"/>
      <c r="AZ141" s="137"/>
      <c r="BA141" s="137"/>
      <c r="BB141" s="137"/>
      <c r="BC141" s="137"/>
      <c r="BD141" s="137"/>
      <c r="BE141" s="137"/>
      <c r="BF141" s="137"/>
      <c r="BG141" s="137"/>
      <c r="BH141" s="137"/>
      <c r="BI141" s="137"/>
      <c r="BJ141" s="137"/>
      <c r="BK141" s="137"/>
      <c r="BL141" s="137"/>
      <c r="BM141" s="137"/>
      <c r="BN141" s="137"/>
      <c r="BO141" s="137"/>
      <c r="BP141" s="137"/>
      <c r="BQ141" s="137"/>
      <c r="BR141" s="137"/>
      <c r="BS141" s="137"/>
      <c r="BT141" s="137"/>
      <c r="BU141" s="137"/>
      <c r="BV141" s="137"/>
      <c r="BW141" s="137"/>
      <c r="BX141" s="137"/>
      <c r="BY141" s="137"/>
      <c r="BZ141" s="137"/>
      <c r="CA141" s="137"/>
      <c r="CB141" s="137"/>
      <c r="CC141" s="137"/>
      <c r="CD141" s="137"/>
      <c r="CE141" s="137"/>
      <c r="CF141" s="137"/>
      <c r="CG141" s="137"/>
      <c r="CH141" s="137"/>
      <c r="CI141" s="3846" t="s">
        <v>888</v>
      </c>
      <c r="CJ141" s="3847"/>
      <c r="CK141" s="137"/>
      <c r="CL141" s="3817" t="s">
        <v>889</v>
      </c>
      <c r="CM141" s="3818"/>
      <c r="CN141" s="137"/>
      <c r="CO141" s="137"/>
      <c r="CP141" s="137"/>
      <c r="CQ141" s="137"/>
      <c r="CR141" s="137"/>
      <c r="CS141" s="137"/>
      <c r="CT141" s="137"/>
      <c r="CU141" s="137"/>
      <c r="CV141" s="137"/>
      <c r="CW141" s="137"/>
      <c r="CX141" s="137"/>
      <c r="CY141" s="137"/>
      <c r="CZ141" s="137"/>
      <c r="DA141" s="137"/>
      <c r="DB141" s="137"/>
      <c r="DC141" s="137"/>
      <c r="DD141" s="137"/>
      <c r="DE141" s="137"/>
      <c r="DF141" s="137"/>
      <c r="DG141" s="137"/>
      <c r="DH141" s="137"/>
      <c r="DI141" s="137"/>
      <c r="DJ141" s="137"/>
      <c r="DK141" s="137"/>
      <c r="DL141" s="137"/>
      <c r="DM141" s="137"/>
      <c r="DN141" s="137"/>
      <c r="DO141" s="137"/>
      <c r="DP141" s="137"/>
      <c r="DQ141" s="137"/>
      <c r="DR141" s="137"/>
      <c r="DS141" s="135">
        <v>1</v>
      </c>
    </row>
    <row r="142" spans="1:123" s="100" customFormat="1" ht="18.75" customHeight="1">
      <c r="A142" s="137"/>
      <c r="B142" s="3942"/>
      <c r="C142" s="499" t="s">
        <v>869</v>
      </c>
      <c r="D142" s="496"/>
      <c r="E142" s="137"/>
      <c r="F142" s="137"/>
      <c r="G142" s="137"/>
      <c r="H142" s="137"/>
      <c r="I142" s="137"/>
      <c r="J142" s="137"/>
      <c r="K142" s="137"/>
      <c r="L142" s="137"/>
      <c r="M142" s="137"/>
      <c r="N142" s="137"/>
      <c r="O142" s="137"/>
      <c r="P142" s="137"/>
      <c r="Q142" s="137"/>
      <c r="R142" s="694"/>
      <c r="S142" s="652" t="s">
        <v>1034</v>
      </c>
      <c r="T142" s="139"/>
      <c r="U142" s="492"/>
      <c r="V142" s="137"/>
      <c r="W142" s="1148"/>
      <c r="X142" s="132"/>
      <c r="Y142" s="132"/>
      <c r="Z142" s="132"/>
      <c r="AA142" s="132"/>
      <c r="AB142" s="712"/>
      <c r="AC142" s="1314"/>
      <c r="AD142" s="132"/>
      <c r="AE142" s="2224"/>
      <c r="AF142" s="539">
        <v>5</v>
      </c>
      <c r="AG142" s="540"/>
      <c r="AH142" s="132"/>
      <c r="AI142" s="3496" t="s">
        <v>4790</v>
      </c>
      <c r="AJ142" s="3497" t="s">
        <v>428</v>
      </c>
      <c r="AK142" s="3498" t="s">
        <v>4791</v>
      </c>
      <c r="AL142" s="140"/>
      <c r="AM142" s="137"/>
      <c r="AN142" s="137"/>
      <c r="AO142" s="137"/>
      <c r="AP142" s="137"/>
      <c r="AQ142" s="137"/>
      <c r="AR142" s="137"/>
      <c r="AS142" s="137"/>
      <c r="AT142" s="137"/>
      <c r="AU142" s="137"/>
      <c r="AV142" s="137"/>
      <c r="AW142" s="137"/>
      <c r="AX142" s="137"/>
      <c r="AY142" s="137"/>
      <c r="AZ142" s="137"/>
      <c r="BA142" s="137"/>
      <c r="BB142" s="137"/>
      <c r="BC142" s="137"/>
      <c r="BD142" s="137"/>
      <c r="BE142" s="137"/>
      <c r="BF142" s="137"/>
      <c r="BG142" s="137"/>
      <c r="BH142" s="137"/>
      <c r="BI142" s="137"/>
      <c r="BJ142" s="137"/>
      <c r="BK142" s="137"/>
      <c r="BL142" s="137"/>
      <c r="BM142" s="137"/>
      <c r="BN142" s="137"/>
      <c r="BO142" s="137"/>
      <c r="BP142" s="137"/>
      <c r="BQ142" s="137"/>
      <c r="BR142" s="137"/>
      <c r="BS142" s="137"/>
      <c r="BT142" s="137"/>
      <c r="BU142" s="137"/>
      <c r="BV142" s="137"/>
      <c r="BW142" s="137"/>
      <c r="BX142" s="137"/>
      <c r="BY142" s="137"/>
      <c r="BZ142" s="137"/>
      <c r="CA142" s="137"/>
      <c r="CB142" s="137"/>
      <c r="CC142" s="137"/>
      <c r="CD142" s="137"/>
      <c r="CE142" s="137"/>
      <c r="CF142" s="137"/>
      <c r="CG142" s="137"/>
      <c r="CH142" s="137"/>
      <c r="CI142" s="3846"/>
      <c r="CJ142" s="3847"/>
      <c r="CK142" s="137"/>
      <c r="CL142" s="3817"/>
      <c r="CM142" s="3818"/>
      <c r="CN142" s="137"/>
      <c r="CO142" s="137"/>
      <c r="CP142" s="137"/>
      <c r="CQ142" s="137"/>
      <c r="CR142" s="137"/>
      <c r="CS142" s="137"/>
      <c r="CT142" s="137"/>
      <c r="CU142" s="137"/>
      <c r="CV142" s="137"/>
      <c r="CW142" s="137"/>
      <c r="CX142" s="137"/>
      <c r="CY142" s="137"/>
      <c r="CZ142" s="137"/>
      <c r="DA142" s="137"/>
      <c r="DB142" s="137"/>
      <c r="DC142" s="137"/>
      <c r="DD142" s="137"/>
      <c r="DE142" s="137"/>
      <c r="DF142" s="137"/>
      <c r="DG142" s="137"/>
      <c r="DH142" s="137"/>
      <c r="DI142" s="137"/>
      <c r="DJ142" s="137"/>
      <c r="DK142" s="137"/>
      <c r="DL142" s="137"/>
      <c r="DM142" s="137"/>
      <c r="DN142" s="137"/>
      <c r="DO142" s="137"/>
      <c r="DP142" s="137"/>
      <c r="DQ142" s="137"/>
      <c r="DR142" s="137"/>
      <c r="DS142" s="135">
        <v>1</v>
      </c>
    </row>
    <row r="143" spans="1:123" s="100" customFormat="1" ht="18.75" customHeight="1">
      <c r="A143" s="137"/>
      <c r="B143" s="3942"/>
      <c r="C143" s="499" t="s">
        <v>873</v>
      </c>
      <c r="D143" s="496"/>
      <c r="E143" s="27"/>
      <c r="K143" s="137"/>
      <c r="L143" s="137"/>
      <c r="M143" s="137"/>
      <c r="N143" s="137"/>
      <c r="O143" s="137"/>
      <c r="P143" s="137"/>
      <c r="Q143" s="137"/>
      <c r="R143" s="693" t="s">
        <v>0</v>
      </c>
      <c r="S143" s="657" t="s">
        <v>1033</v>
      </c>
      <c r="T143" s="139"/>
      <c r="U143" s="492"/>
      <c r="V143" s="137"/>
      <c r="W143" s="1148"/>
      <c r="X143" s="132"/>
      <c r="Y143" s="132"/>
      <c r="Z143" s="132"/>
      <c r="AA143" s="132"/>
      <c r="AB143" s="712"/>
      <c r="AC143" s="1314"/>
      <c r="AD143" s="132"/>
      <c r="AE143" s="166"/>
      <c r="AF143" s="541">
        <v>12</v>
      </c>
      <c r="AG143" s="542">
        <f>ROW()</f>
        <v>143</v>
      </c>
      <c r="AH143" s="132"/>
      <c r="AI143" s="3499" t="s">
        <v>4792</v>
      </c>
      <c r="AJ143" s="3500" t="s">
        <v>4793</v>
      </c>
      <c r="AK143" s="3501" t="s">
        <v>4794</v>
      </c>
      <c r="AL143" s="140"/>
      <c r="AM143" s="137"/>
      <c r="AN143" s="137"/>
      <c r="AO143" s="137"/>
      <c r="AP143" s="137"/>
      <c r="AQ143" s="137"/>
      <c r="AR143" s="137"/>
      <c r="AS143" s="137"/>
      <c r="AT143" s="137"/>
      <c r="AU143" s="137"/>
      <c r="AV143" s="137"/>
      <c r="AW143" s="137"/>
      <c r="AX143" s="137"/>
      <c r="AY143" s="137"/>
      <c r="AZ143" s="137"/>
      <c r="BA143" s="137"/>
      <c r="BB143" s="137"/>
      <c r="BC143" s="137"/>
      <c r="BD143" s="137"/>
      <c r="BE143" s="137"/>
      <c r="BF143" s="137"/>
      <c r="BG143" s="137"/>
      <c r="BH143" s="137"/>
      <c r="BI143" s="137"/>
      <c r="BJ143" s="137"/>
      <c r="BK143" s="137"/>
      <c r="BL143" s="137"/>
      <c r="BM143" s="137"/>
      <c r="BN143" s="137"/>
      <c r="BO143" s="137"/>
      <c r="BP143" s="137"/>
      <c r="BQ143" s="137"/>
      <c r="BR143" s="137"/>
      <c r="BS143" s="137"/>
      <c r="BT143" s="137"/>
      <c r="BU143" s="137"/>
      <c r="BV143" s="137"/>
      <c r="BW143" s="137"/>
      <c r="BX143" s="137"/>
      <c r="BY143" s="137"/>
      <c r="BZ143" s="137"/>
      <c r="CA143" s="137"/>
      <c r="CB143" s="137"/>
      <c r="CC143" s="137"/>
      <c r="CD143" s="137"/>
      <c r="CE143" s="137"/>
      <c r="CF143" s="137"/>
      <c r="CG143" s="137"/>
      <c r="CH143" s="137"/>
      <c r="CI143" s="140">
        <v>1</v>
      </c>
      <c r="CJ143" s="140">
        <v>1</v>
      </c>
      <c r="CK143" s="137"/>
      <c r="CL143" s="3736">
        <v>1</v>
      </c>
      <c r="CM143" s="3736">
        <v>1</v>
      </c>
      <c r="CN143" s="137"/>
      <c r="CO143" s="137"/>
      <c r="CP143" s="137"/>
      <c r="CQ143" s="137"/>
      <c r="CR143" s="137"/>
      <c r="CS143" s="137"/>
      <c r="CT143" s="137"/>
      <c r="CU143" s="137"/>
      <c r="CV143" s="137"/>
      <c r="CW143" s="137"/>
      <c r="CX143" s="137"/>
      <c r="CY143" s="137"/>
      <c r="CZ143" s="137"/>
      <c r="DA143" s="137"/>
      <c r="DB143" s="137"/>
      <c r="DC143" s="137"/>
      <c r="DD143" s="137"/>
      <c r="DE143" s="137"/>
      <c r="DF143" s="137"/>
      <c r="DG143" s="137"/>
      <c r="DH143" s="137"/>
      <c r="DI143" s="137"/>
      <c r="DJ143" s="137"/>
      <c r="DK143" s="137"/>
      <c r="DL143" s="137"/>
      <c r="DM143" s="137"/>
      <c r="DN143" s="137"/>
      <c r="DO143" s="137"/>
      <c r="DP143" s="137"/>
      <c r="DQ143" s="137"/>
      <c r="DR143" s="137"/>
      <c r="DS143" s="135">
        <v>1</v>
      </c>
    </row>
    <row r="144" spans="1:123" s="100" customFormat="1" ht="18.75" customHeight="1">
      <c r="A144" s="137"/>
      <c r="B144" s="3942"/>
      <c r="C144" s="499" t="s">
        <v>876</v>
      </c>
      <c r="D144" s="496"/>
      <c r="E144" s="27"/>
      <c r="K144" s="137"/>
      <c r="L144" s="137"/>
      <c r="M144" s="137"/>
      <c r="N144" s="137"/>
      <c r="O144" s="137"/>
      <c r="P144" s="137"/>
      <c r="Q144" s="137"/>
      <c r="R144" s="694" t="s">
        <v>172</v>
      </c>
      <c r="S144" s="658"/>
      <c r="T144" s="139"/>
      <c r="U144" s="492"/>
      <c r="V144" s="137"/>
      <c r="W144" s="1148"/>
      <c r="X144" s="132"/>
      <c r="Y144" s="132"/>
      <c r="Z144" s="132"/>
      <c r="AA144" s="132"/>
      <c r="AB144" s="712"/>
      <c r="AC144" s="1314"/>
      <c r="AD144" s="132"/>
      <c r="AE144" s="166"/>
      <c r="AF144" s="137"/>
      <c r="AG144" s="137"/>
      <c r="AH144" s="132"/>
      <c r="AI144"/>
      <c r="AJ144"/>
      <c r="AK144" s="692"/>
      <c r="AL144" s="140"/>
      <c r="AM144" s="137"/>
      <c r="AN144" s="137"/>
      <c r="AO144" s="137"/>
      <c r="AP144" s="137"/>
      <c r="AQ144" s="137"/>
      <c r="AR144" s="137"/>
      <c r="AS144" s="137"/>
      <c r="AT144" s="137"/>
      <c r="AU144" s="137"/>
      <c r="AV144" s="137"/>
      <c r="AW144" s="137"/>
      <c r="AX144" s="137"/>
      <c r="AY144" s="137"/>
      <c r="AZ144" s="137"/>
      <c r="BA144" s="137"/>
      <c r="BB144" s="137"/>
      <c r="BC144" s="137"/>
      <c r="BD144" s="137"/>
      <c r="BE144" s="137"/>
      <c r="BF144" s="137"/>
      <c r="BG144" s="137"/>
      <c r="BH144" s="137"/>
      <c r="BI144" s="137"/>
      <c r="BJ144" s="137"/>
      <c r="BK144" s="137"/>
      <c r="BL144" s="137"/>
      <c r="BM144" s="137"/>
      <c r="BN144" s="137"/>
      <c r="BO144" s="137"/>
      <c r="BP144" s="137"/>
      <c r="BQ144" s="137"/>
      <c r="BR144" s="137"/>
      <c r="BS144" s="137"/>
      <c r="BT144" s="137"/>
      <c r="BU144" s="137"/>
      <c r="BV144" s="137"/>
      <c r="BW144" s="137"/>
      <c r="BX144" s="137"/>
      <c r="BY144" s="137"/>
      <c r="BZ144" s="137"/>
      <c r="CA144" s="137"/>
      <c r="CB144" s="137"/>
      <c r="CC144" s="137"/>
      <c r="CD144" s="137"/>
      <c r="CE144" s="137"/>
      <c r="CF144" s="137"/>
      <c r="CG144" s="137"/>
      <c r="CH144" s="137"/>
      <c r="CI144" s="3846" t="s">
        <v>896</v>
      </c>
      <c r="CJ144" s="3847"/>
      <c r="CK144" s="137"/>
      <c r="CL144" s="3817" t="s">
        <v>897</v>
      </c>
      <c r="CM144" s="3818"/>
      <c r="CN144" s="137"/>
      <c r="CO144" s="137"/>
      <c r="CP144" s="137"/>
      <c r="CQ144" s="137"/>
      <c r="CR144" s="137"/>
      <c r="CS144" s="137"/>
      <c r="CT144" s="137"/>
      <c r="CU144" s="137"/>
      <c r="CV144" s="137"/>
      <c r="CW144" s="137"/>
      <c r="CX144" s="137"/>
      <c r="CY144" s="137"/>
      <c r="CZ144" s="137"/>
      <c r="DA144" s="137"/>
      <c r="DB144" s="137"/>
      <c r="DC144" s="137"/>
      <c r="DD144" s="137"/>
      <c r="DE144" s="137"/>
      <c r="DF144" s="137"/>
      <c r="DG144" s="137"/>
      <c r="DH144" s="137"/>
      <c r="DI144" s="137"/>
      <c r="DJ144" s="137"/>
      <c r="DK144" s="137"/>
      <c r="DL144" s="137"/>
      <c r="DM144" s="137"/>
      <c r="DN144" s="137"/>
      <c r="DO144" s="137"/>
      <c r="DP144" s="137"/>
      <c r="DQ144" s="137"/>
      <c r="DR144" s="137"/>
      <c r="DS144" s="135">
        <v>1</v>
      </c>
    </row>
    <row r="145" spans="1:123" s="100" customFormat="1" ht="18.75" customHeight="1">
      <c r="A145" s="137"/>
      <c r="B145" s="3942"/>
      <c r="C145" s="509" t="s">
        <v>877</v>
      </c>
      <c r="D145" s="499" t="s">
        <v>878</v>
      </c>
      <c r="E145" s="27"/>
      <c r="K145" s="137"/>
      <c r="L145" s="137"/>
      <c r="M145" s="137"/>
      <c r="N145" s="137"/>
      <c r="O145" s="137"/>
      <c r="P145" s="137"/>
      <c r="Q145" s="137"/>
      <c r="R145" s="694" t="s">
        <v>178</v>
      </c>
      <c r="S145" s="658"/>
      <c r="T145" s="139"/>
      <c r="U145" s="492"/>
      <c r="V145" s="137"/>
      <c r="W145" s="1148"/>
      <c r="X145" s="132"/>
      <c r="Y145" s="132"/>
      <c r="Z145" s="132"/>
      <c r="AA145" s="132"/>
      <c r="AB145" s="712"/>
      <c r="AC145" s="1314"/>
      <c r="AD145" s="132"/>
      <c r="AE145" s="166"/>
      <c r="AF145" s="543" t="s">
        <v>970</v>
      </c>
      <c r="AG145" s="543" t="s">
        <v>971</v>
      </c>
      <c r="AH145" s="132"/>
      <c r="AI145" s="3502" t="s">
        <v>4795</v>
      </c>
      <c r="AJ145" s="3503" t="s">
        <v>4796</v>
      </c>
      <c r="AK145" s="3504" t="s">
        <v>4797</v>
      </c>
      <c r="AL145" s="140"/>
      <c r="AM145" s="137"/>
      <c r="AN145" s="137"/>
      <c r="AO145" s="137"/>
      <c r="AP145" s="137"/>
      <c r="AQ145" s="137"/>
      <c r="AR145" s="137"/>
      <c r="AS145" s="137"/>
      <c r="AT145" s="137"/>
      <c r="AU145" s="137"/>
      <c r="AV145" s="137"/>
      <c r="AW145" s="137"/>
      <c r="AX145" s="137"/>
      <c r="AY145" s="137"/>
      <c r="AZ145" s="137"/>
      <c r="BA145" s="137"/>
      <c r="BB145" s="137"/>
      <c r="BC145" s="137"/>
      <c r="BD145" s="137"/>
      <c r="BE145" s="137"/>
      <c r="BF145" s="137"/>
      <c r="BG145" s="137"/>
      <c r="BH145" s="137"/>
      <c r="BI145" s="137"/>
      <c r="BJ145" s="137"/>
      <c r="BK145" s="137"/>
      <c r="BL145" s="137"/>
      <c r="BM145" s="137"/>
      <c r="BN145" s="137"/>
      <c r="BO145" s="137"/>
      <c r="BP145" s="137"/>
      <c r="BQ145" s="137"/>
      <c r="BR145" s="137"/>
      <c r="BS145" s="137"/>
      <c r="BT145" s="137"/>
      <c r="BU145" s="137"/>
      <c r="BV145" s="137"/>
      <c r="BW145" s="137"/>
      <c r="BX145" s="137"/>
      <c r="BY145" s="137"/>
      <c r="BZ145" s="137"/>
      <c r="CA145" s="137"/>
      <c r="CB145" s="137"/>
      <c r="CC145" s="137"/>
      <c r="CD145" s="137"/>
      <c r="CE145" s="137"/>
      <c r="CF145" s="137"/>
      <c r="CG145" s="137"/>
      <c r="CH145" s="137"/>
      <c r="CI145" s="3846"/>
      <c r="CJ145" s="3847"/>
      <c r="CK145" s="137"/>
      <c r="CL145" s="3817"/>
      <c r="CM145" s="3818"/>
      <c r="CN145" s="137"/>
      <c r="CO145" s="137"/>
      <c r="CP145" s="137"/>
      <c r="CQ145" s="137"/>
      <c r="CR145" s="137"/>
      <c r="CS145" s="137"/>
      <c r="CT145" s="137"/>
      <c r="CU145" s="137"/>
      <c r="CV145" s="137"/>
      <c r="CW145" s="137"/>
      <c r="CX145" s="137"/>
      <c r="CY145" s="137"/>
      <c r="CZ145" s="137"/>
      <c r="DA145" s="137"/>
      <c r="DB145" s="137"/>
      <c r="DC145" s="137"/>
      <c r="DD145" s="137"/>
      <c r="DE145" s="137"/>
      <c r="DF145" s="137"/>
      <c r="DG145" s="137"/>
      <c r="DH145" s="137"/>
      <c r="DI145" s="137"/>
      <c r="DJ145" s="137"/>
      <c r="DK145" s="137"/>
      <c r="DL145" s="137"/>
      <c r="DM145" s="137"/>
      <c r="DN145" s="137"/>
      <c r="DO145" s="137"/>
      <c r="DP145" s="137"/>
      <c r="DQ145" s="137"/>
      <c r="DR145" s="137"/>
      <c r="DS145" s="135">
        <v>1</v>
      </c>
    </row>
    <row r="146" spans="1:123" s="100" customFormat="1" ht="18.75" customHeight="1">
      <c r="A146" s="137"/>
      <c r="B146" s="3942"/>
      <c r="C146" s="509" t="s">
        <v>885</v>
      </c>
      <c r="D146" s="499" t="s">
        <v>886</v>
      </c>
      <c r="E146" s="27"/>
      <c r="K146" s="137"/>
      <c r="L146" s="137"/>
      <c r="M146" s="137"/>
      <c r="N146" s="137"/>
      <c r="O146" s="137"/>
      <c r="P146" s="137"/>
      <c r="Q146" s="137"/>
      <c r="R146" s="694" t="s">
        <v>204</v>
      </c>
      <c r="S146" s="658"/>
      <c r="T146" s="18"/>
      <c r="U146" s="167"/>
      <c r="V146" s="137"/>
      <c r="W146" s="280"/>
      <c r="X146" s="281"/>
      <c r="Y146" s="282"/>
      <c r="Z146" s="281"/>
      <c r="AA146" s="281"/>
      <c r="AB146" s="281"/>
      <c r="AC146" s="283"/>
      <c r="AD146" s="132"/>
      <c r="AE146" s="166"/>
      <c r="AF146" s="543" t="s">
        <v>972</v>
      </c>
      <c r="AG146" s="543" t="s">
        <v>973</v>
      </c>
      <c r="AH146" s="132"/>
      <c r="AI146" s="3505" t="s">
        <v>437</v>
      </c>
      <c r="AJ146" s="3506" t="s">
        <v>4798</v>
      </c>
      <c r="AK146" s="3507" t="s">
        <v>4799</v>
      </c>
      <c r="AL146" s="140"/>
      <c r="AM146" s="137"/>
      <c r="AN146" s="137"/>
      <c r="AO146" s="137"/>
      <c r="AP146" s="137"/>
      <c r="AQ146" s="137"/>
      <c r="AR146" s="137"/>
      <c r="AS146" s="137"/>
      <c r="AT146" s="137"/>
      <c r="AU146" s="137"/>
      <c r="AV146" s="137"/>
      <c r="AW146" s="137"/>
      <c r="AX146" s="137"/>
      <c r="AY146" s="137"/>
      <c r="AZ146" s="137"/>
      <c r="BA146" s="137"/>
      <c r="BB146" s="137"/>
      <c r="BC146" s="137"/>
      <c r="BD146" s="137"/>
      <c r="BE146" s="137"/>
      <c r="BF146" s="137"/>
      <c r="BG146" s="137"/>
      <c r="BH146" s="137"/>
      <c r="BI146" s="137"/>
      <c r="BJ146" s="137"/>
      <c r="BK146" s="137"/>
      <c r="BL146" s="137"/>
      <c r="BM146" s="137"/>
      <c r="BN146" s="137"/>
      <c r="BO146" s="137"/>
      <c r="BP146" s="137"/>
      <c r="BQ146" s="137"/>
      <c r="BR146" s="137"/>
      <c r="BS146" s="137"/>
      <c r="BT146" s="137"/>
      <c r="BU146" s="137"/>
      <c r="BV146" s="137"/>
      <c r="BW146" s="137"/>
      <c r="BX146" s="137"/>
      <c r="BY146" s="137"/>
      <c r="BZ146" s="137"/>
      <c r="CA146" s="137"/>
      <c r="CB146" s="137"/>
      <c r="CC146" s="137"/>
      <c r="CD146" s="137"/>
      <c r="CE146" s="137"/>
      <c r="CF146" s="137"/>
      <c r="CG146" s="137"/>
      <c r="CH146" s="137"/>
      <c r="CI146" s="140">
        <v>1</v>
      </c>
      <c r="CJ146" s="140">
        <v>1</v>
      </c>
      <c r="CK146" s="137"/>
      <c r="CL146" s="3736">
        <v>1</v>
      </c>
      <c r="CM146" s="3736">
        <v>1</v>
      </c>
      <c r="CN146" s="137"/>
      <c r="CO146" s="137"/>
      <c r="CP146" s="137"/>
      <c r="CQ146" s="137"/>
      <c r="CR146" s="137"/>
      <c r="CS146" s="137"/>
      <c r="CT146" s="137"/>
      <c r="CU146" s="137"/>
      <c r="CV146" s="137"/>
      <c r="CW146" s="137"/>
      <c r="CX146" s="137"/>
      <c r="CY146" s="137"/>
      <c r="CZ146" s="137"/>
      <c r="DA146" s="137"/>
      <c r="DB146" s="137"/>
      <c r="DC146" s="137"/>
      <c r="DD146" s="137"/>
      <c r="DE146" s="137"/>
      <c r="DF146" s="137"/>
      <c r="DG146" s="137"/>
      <c r="DH146" s="137"/>
      <c r="DI146" s="137"/>
      <c r="DJ146" s="137"/>
      <c r="DK146" s="137"/>
      <c r="DL146" s="137"/>
      <c r="DM146" s="137"/>
      <c r="DN146" s="137"/>
      <c r="DO146" s="137"/>
      <c r="DP146" s="137"/>
      <c r="DQ146" s="137"/>
      <c r="DR146" s="137"/>
      <c r="DS146" s="135">
        <v>1</v>
      </c>
    </row>
    <row r="147" spans="1:123" s="100" customFormat="1" ht="18.75" customHeight="1" thickBot="1">
      <c r="A147" s="137"/>
      <c r="B147" s="137"/>
      <c r="C147" s="137"/>
      <c r="D147" s="137"/>
      <c r="E147" s="137"/>
      <c r="F147" s="137"/>
      <c r="G147" s="137"/>
      <c r="H147" s="137"/>
      <c r="I147" s="137"/>
      <c r="J147" s="137"/>
      <c r="K147" s="137"/>
      <c r="L147" s="137"/>
      <c r="M147" s="137"/>
      <c r="N147" s="137"/>
      <c r="O147" s="137"/>
      <c r="P147" s="137"/>
      <c r="Q147" s="137"/>
      <c r="R147" s="466"/>
      <c r="S147" s="18"/>
      <c r="T147" s="18"/>
      <c r="U147" s="465"/>
      <c r="V147" s="137"/>
      <c r="W147" s="2516"/>
      <c r="X147" s="712"/>
      <c r="Y147" s="712"/>
      <c r="Z147" s="141"/>
      <c r="AA147" s="132"/>
      <c r="AB147" s="712"/>
      <c r="AC147" s="1314"/>
      <c r="AD147" s="132"/>
      <c r="AE147" s="166"/>
      <c r="AF147" s="543" t="s">
        <v>974</v>
      </c>
      <c r="AG147" s="543" t="s">
        <v>975</v>
      </c>
      <c r="AH147" s="132"/>
      <c r="AI147" s="132"/>
      <c r="AJ147" s="132"/>
      <c r="AK147" s="704"/>
      <c r="AL147" s="140"/>
      <c r="AM147" s="137"/>
      <c r="AN147" s="137"/>
      <c r="AO147" s="137"/>
      <c r="AP147" s="137"/>
      <c r="AQ147" s="137"/>
      <c r="AR147" s="137"/>
      <c r="AS147" s="137"/>
      <c r="AT147" s="137"/>
      <c r="AU147" s="137"/>
      <c r="AV147" s="137"/>
      <c r="AW147" s="137"/>
      <c r="AX147" s="137"/>
      <c r="AY147" s="137"/>
      <c r="AZ147" s="137"/>
      <c r="BA147" s="137"/>
      <c r="BB147" s="137"/>
      <c r="BC147" s="137"/>
      <c r="BD147" s="137"/>
      <c r="BE147" s="137"/>
      <c r="BF147" s="137"/>
      <c r="BG147" s="137"/>
      <c r="BH147" s="137"/>
      <c r="BI147" s="137"/>
      <c r="BJ147" s="137"/>
      <c r="BK147" s="137"/>
      <c r="BL147" s="137"/>
      <c r="BM147" s="137"/>
      <c r="BN147" s="137"/>
      <c r="BO147" s="137"/>
      <c r="BP147" s="137"/>
      <c r="BQ147" s="137"/>
      <c r="BR147" s="137"/>
      <c r="BS147" s="137"/>
      <c r="BT147" s="137"/>
      <c r="BU147" s="137"/>
      <c r="BV147" s="137"/>
      <c r="BW147" s="137"/>
      <c r="BX147" s="137"/>
      <c r="BY147" s="137"/>
      <c r="BZ147" s="137"/>
      <c r="CA147" s="137"/>
      <c r="CB147" s="137"/>
      <c r="CC147" s="137"/>
      <c r="CD147" s="137"/>
      <c r="CE147" s="137"/>
      <c r="CF147" s="137"/>
      <c r="CG147" s="137"/>
      <c r="CH147" s="137"/>
      <c r="CI147" s="3846" t="s">
        <v>951</v>
      </c>
      <c r="CJ147" s="3847"/>
      <c r="CK147" s="137"/>
      <c r="CL147" s="3817" t="s">
        <v>952</v>
      </c>
      <c r="CM147" s="3818"/>
      <c r="CN147" s="137"/>
      <c r="CO147" s="137"/>
      <c r="CP147" s="137"/>
      <c r="CQ147" s="137"/>
      <c r="CR147" s="137"/>
      <c r="CS147" s="137"/>
      <c r="CT147" s="137"/>
      <c r="CU147" s="137"/>
      <c r="CV147" s="137"/>
      <c r="CW147" s="137"/>
      <c r="CX147" s="137"/>
      <c r="CY147" s="137"/>
      <c r="CZ147" s="137"/>
      <c r="DA147" s="137"/>
      <c r="DB147" s="137"/>
      <c r="DC147" s="137"/>
      <c r="DD147" s="137"/>
      <c r="DE147" s="137"/>
      <c r="DF147" s="137"/>
      <c r="DG147" s="137"/>
      <c r="DH147" s="137"/>
      <c r="DI147" s="137"/>
      <c r="DJ147" s="137"/>
      <c r="DK147" s="137"/>
      <c r="DL147" s="137"/>
      <c r="DM147" s="137"/>
      <c r="DN147" s="137"/>
      <c r="DO147" s="137"/>
      <c r="DP147" s="137"/>
      <c r="DQ147" s="137"/>
      <c r="DR147" s="137"/>
      <c r="DS147" s="135">
        <v>1</v>
      </c>
    </row>
    <row r="148" spans="1:123" s="100" customFormat="1" ht="18.75" customHeight="1" thickTop="1">
      <c r="A148" s="137"/>
      <c r="B148" s="376" t="s">
        <v>887</v>
      </c>
      <c r="C148" s="139"/>
      <c r="D148" s="18"/>
      <c r="E148" s="18"/>
      <c r="F148" s="139"/>
      <c r="G148" s="139"/>
      <c r="H148" s="523" t="s">
        <v>946</v>
      </c>
      <c r="I148" s="18"/>
      <c r="J148" s="18"/>
      <c r="K148" s="18"/>
      <c r="L148" s="139"/>
      <c r="M148" s="11"/>
      <c r="N148" s="11"/>
      <c r="O148" s="11"/>
      <c r="P148" s="11"/>
      <c r="Q148" s="11"/>
      <c r="R148" s="425" t="s">
        <v>947</v>
      </c>
      <c r="S148" s="428"/>
      <c r="T148" s="428"/>
      <c r="U148" s="524"/>
      <c r="V148" s="137"/>
      <c r="W148" s="2516"/>
      <c r="X148" s="2620" t="s">
        <v>80</v>
      </c>
      <c r="Y148" s="84" t="s">
        <v>81</v>
      </c>
      <c r="Z148" s="712"/>
      <c r="AA148" s="132"/>
      <c r="AB148" s="712"/>
      <c r="AC148" s="1314"/>
      <c r="AD148" s="132"/>
      <c r="AE148" s="322"/>
      <c r="AF148" s="543" t="s">
        <v>976</v>
      </c>
      <c r="AG148" s="543" t="s">
        <v>977</v>
      </c>
      <c r="AH148" s="132"/>
      <c r="AI148" s="3508" t="s">
        <v>4800</v>
      </c>
      <c r="AJ148" s="3509" t="s">
        <v>4801</v>
      </c>
      <c r="AK148" s="704"/>
      <c r="AL148" s="140"/>
      <c r="AM148" s="137"/>
      <c r="AN148" s="137"/>
      <c r="AO148" s="137"/>
      <c r="AP148" s="137"/>
      <c r="AQ148" s="137"/>
      <c r="AR148" s="137"/>
      <c r="AS148" s="137"/>
      <c r="AT148" s="137"/>
      <c r="AU148" s="137"/>
      <c r="AV148" s="137"/>
      <c r="AW148" s="137"/>
      <c r="AX148" s="137"/>
      <c r="AY148" s="137"/>
      <c r="AZ148" s="137"/>
      <c r="BA148" s="137"/>
      <c r="BB148" s="137"/>
      <c r="BC148" s="137"/>
      <c r="BD148" s="137"/>
      <c r="BE148" s="137"/>
      <c r="BF148" s="137"/>
      <c r="BG148" s="137"/>
      <c r="BH148" s="137"/>
      <c r="BI148" s="137"/>
      <c r="BJ148" s="137"/>
      <c r="BK148" s="137"/>
      <c r="BL148" s="137"/>
      <c r="BM148" s="137"/>
      <c r="BN148" s="137"/>
      <c r="BO148" s="137"/>
      <c r="BP148" s="137"/>
      <c r="BQ148" s="137"/>
      <c r="BR148" s="137"/>
      <c r="BS148" s="137"/>
      <c r="BT148" s="137"/>
      <c r="BU148" s="137"/>
      <c r="BV148" s="137"/>
      <c r="BW148" s="137"/>
      <c r="BX148" s="137"/>
      <c r="BY148" s="137"/>
      <c r="BZ148" s="137"/>
      <c r="CA148" s="137"/>
      <c r="CB148" s="137"/>
      <c r="CC148" s="137"/>
      <c r="CD148" s="137"/>
      <c r="CE148" s="137"/>
      <c r="CF148" s="137"/>
      <c r="CG148" s="137"/>
      <c r="CH148" s="137"/>
      <c r="CI148" s="3846"/>
      <c r="CJ148" s="3847"/>
      <c r="CK148" s="137"/>
      <c r="CL148" s="3817"/>
      <c r="CM148" s="3818"/>
      <c r="CN148" s="137"/>
      <c r="CO148" s="137"/>
      <c r="CP148" s="137"/>
      <c r="CQ148" s="137"/>
      <c r="CR148" s="137"/>
      <c r="CS148" s="137"/>
      <c r="CT148" s="137"/>
      <c r="CU148" s="137"/>
      <c r="CV148" s="137"/>
      <c r="CW148" s="137"/>
      <c r="CX148" s="137"/>
      <c r="CY148" s="137"/>
      <c r="CZ148" s="137"/>
      <c r="DA148" s="137"/>
      <c r="DB148" s="137"/>
      <c r="DC148" s="137"/>
      <c r="DD148" s="137"/>
      <c r="DE148" s="137"/>
      <c r="DF148" s="137"/>
      <c r="DG148" s="137"/>
      <c r="DH148" s="137"/>
      <c r="DI148" s="137"/>
      <c r="DJ148" s="137"/>
      <c r="DK148" s="137"/>
      <c r="DL148" s="137"/>
      <c r="DM148" s="137"/>
      <c r="DN148" s="137"/>
      <c r="DO148" s="137"/>
      <c r="DP148" s="137"/>
      <c r="DQ148" s="137"/>
      <c r="DR148" s="137"/>
      <c r="DS148" s="135">
        <v>1</v>
      </c>
    </row>
    <row r="149" spans="1:123" s="100" customFormat="1" ht="18.75" customHeight="1">
      <c r="A149" s="137"/>
      <c r="B149" s="18" t="s">
        <v>892</v>
      </c>
      <c r="C149" s="139"/>
      <c r="D149" s="18"/>
      <c r="E149" s="18"/>
      <c r="F149" s="139"/>
      <c r="G149" s="139"/>
      <c r="H149" s="18"/>
      <c r="I149" s="18"/>
      <c r="J149" s="18"/>
      <c r="K149" s="18"/>
      <c r="L149" s="139"/>
      <c r="M149" s="18"/>
      <c r="N149" s="18"/>
      <c r="O149" s="18"/>
      <c r="P149" s="18"/>
      <c r="Q149" s="18"/>
      <c r="R149" s="425" t="s">
        <v>949</v>
      </c>
      <c r="S149" s="428"/>
      <c r="T149" s="428"/>
      <c r="U149" s="524"/>
      <c r="V149" s="137"/>
      <c r="W149" s="2516"/>
      <c r="X149" s="2621" t="s">
        <v>74</v>
      </c>
      <c r="Y149" s="78">
        <v>1</v>
      </c>
      <c r="Z149" s="712"/>
      <c r="AA149" s="132"/>
      <c r="AB149" s="712"/>
      <c r="AC149" s="1314"/>
      <c r="AD149" s="132"/>
      <c r="AE149" s="322"/>
      <c r="AF149" s="543" t="s">
        <v>978</v>
      </c>
      <c r="AG149" s="543" t="s">
        <v>979</v>
      </c>
      <c r="AH149" s="132"/>
      <c r="AI149" s="132"/>
      <c r="AJ149" s="132"/>
      <c r="AK149" s="704"/>
      <c r="AL149" s="140"/>
      <c r="AM149" s="137"/>
      <c r="AN149" s="137"/>
      <c r="AO149" s="137"/>
      <c r="AP149" s="137"/>
      <c r="AQ149" s="137"/>
      <c r="AR149" s="137"/>
      <c r="AS149" s="137"/>
      <c r="AT149" s="137"/>
      <c r="AU149" s="137"/>
      <c r="AV149" s="137"/>
      <c r="AW149" s="137"/>
      <c r="AX149" s="137"/>
      <c r="AY149" s="137"/>
      <c r="AZ149" s="137"/>
      <c r="BA149" s="137"/>
      <c r="BB149" s="137"/>
      <c r="BC149" s="137"/>
      <c r="BD149" s="137"/>
      <c r="BE149" s="137"/>
      <c r="BF149" s="137"/>
      <c r="BG149" s="137"/>
      <c r="BH149" s="137"/>
      <c r="BI149" s="137"/>
      <c r="BJ149" s="137"/>
      <c r="BK149" s="137"/>
      <c r="BL149" s="137"/>
      <c r="BM149" s="137"/>
      <c r="BN149" s="137"/>
      <c r="BO149" s="137"/>
      <c r="BP149" s="137"/>
      <c r="BQ149" s="137"/>
      <c r="BR149" s="137"/>
      <c r="BS149" s="137"/>
      <c r="BT149" s="137"/>
      <c r="BU149" s="137"/>
      <c r="BV149" s="137"/>
      <c r="BW149" s="137"/>
      <c r="BX149" s="137"/>
      <c r="BY149" s="137"/>
      <c r="BZ149" s="137"/>
      <c r="CA149" s="137"/>
      <c r="CB149" s="137"/>
      <c r="CC149" s="137"/>
      <c r="CD149" s="137"/>
      <c r="CE149" s="137"/>
      <c r="CF149" s="137"/>
      <c r="CG149" s="137"/>
      <c r="CH149" s="137"/>
      <c r="CI149" s="140">
        <v>1</v>
      </c>
      <c r="CJ149" s="140">
        <v>1</v>
      </c>
      <c r="CK149" s="137"/>
      <c r="CL149" s="3736">
        <v>1</v>
      </c>
      <c r="CM149" s="3736">
        <v>1</v>
      </c>
      <c r="CN149" s="137"/>
      <c r="CO149" s="137"/>
      <c r="CP149" s="137"/>
      <c r="CQ149" s="137"/>
      <c r="CR149" s="137"/>
      <c r="CS149" s="137"/>
      <c r="CT149" s="137"/>
      <c r="CU149" s="137"/>
      <c r="CV149" s="137"/>
      <c r="CW149" s="137"/>
      <c r="CX149" s="137"/>
      <c r="CY149" s="137"/>
      <c r="CZ149" s="137"/>
      <c r="DA149" s="137"/>
      <c r="DB149" s="137"/>
      <c r="DC149" s="137"/>
      <c r="DD149" s="137"/>
      <c r="DE149" s="137"/>
      <c r="DF149" s="137"/>
      <c r="DG149" s="137"/>
      <c r="DH149" s="137"/>
      <c r="DI149" s="137"/>
      <c r="DJ149" s="137"/>
      <c r="DK149" s="137"/>
      <c r="DL149" s="137"/>
      <c r="DM149" s="137"/>
      <c r="DN149" s="137"/>
      <c r="DO149" s="137"/>
      <c r="DP149" s="137"/>
      <c r="DQ149" s="137"/>
      <c r="DR149" s="137"/>
      <c r="DS149" s="135">
        <v>1</v>
      </c>
    </row>
    <row r="150" spans="1:123" s="100" customFormat="1" ht="18.75" customHeight="1">
      <c r="A150" s="137"/>
      <c r="B150" s="18" t="s">
        <v>893</v>
      </c>
      <c r="C150" s="139"/>
      <c r="D150" s="18"/>
      <c r="E150" s="18"/>
      <c r="F150" s="139"/>
      <c r="G150" s="139"/>
      <c r="H150" s="18" t="s">
        <v>948</v>
      </c>
      <c r="I150" s="18"/>
      <c r="J150" s="18"/>
      <c r="K150" s="18"/>
      <c r="L150" s="139"/>
      <c r="M150" s="18"/>
      <c r="N150" s="18"/>
      <c r="O150" s="18"/>
      <c r="P150" s="18"/>
      <c r="Q150" s="18"/>
      <c r="R150" s="514"/>
      <c r="S150" s="137"/>
      <c r="T150" s="137"/>
      <c r="U150" s="525"/>
      <c r="V150" s="137"/>
      <c r="W150" s="2516"/>
      <c r="X150" s="19" t="s">
        <v>813</v>
      </c>
      <c r="Y150" s="132"/>
      <c r="Z150" s="132"/>
      <c r="AA150" s="132"/>
      <c r="AB150" s="712"/>
      <c r="AC150" s="1314"/>
      <c r="AD150" s="132"/>
      <c r="AE150" s="322"/>
      <c r="AF150" s="543" t="s">
        <v>980</v>
      </c>
      <c r="AG150" s="540">
        <v>1</v>
      </c>
      <c r="AH150" s="132"/>
      <c r="AI150" s="132" t="s">
        <v>4802</v>
      </c>
      <c r="AJ150" s="132"/>
      <c r="AK150" s="704"/>
      <c r="AL150" s="140"/>
      <c r="AM150" s="137"/>
      <c r="AN150" s="137"/>
      <c r="AO150" s="137"/>
      <c r="AP150" s="137"/>
      <c r="AQ150" s="137"/>
      <c r="AR150" s="137"/>
      <c r="AS150" s="137"/>
      <c r="AT150" s="137"/>
      <c r="AU150" s="137"/>
      <c r="AV150" s="137"/>
      <c r="AW150" s="137"/>
      <c r="AX150" s="137"/>
      <c r="AY150" s="137"/>
      <c r="AZ150" s="137"/>
      <c r="BA150" s="137"/>
      <c r="BB150" s="137"/>
      <c r="BC150" s="137"/>
      <c r="BD150" s="137"/>
      <c r="BE150" s="137"/>
      <c r="BF150" s="137"/>
      <c r="BG150" s="137"/>
      <c r="BH150" s="137"/>
      <c r="BI150" s="137"/>
      <c r="BJ150" s="137"/>
      <c r="BK150" s="137"/>
      <c r="BL150" s="137"/>
      <c r="BM150" s="137"/>
      <c r="BN150" s="137"/>
      <c r="BO150" s="137"/>
      <c r="BP150" s="137"/>
      <c r="BQ150" s="137"/>
      <c r="BR150" s="137"/>
      <c r="BS150" s="137"/>
      <c r="BT150" s="137"/>
      <c r="BU150" s="137"/>
      <c r="BV150" s="137"/>
      <c r="BW150" s="137"/>
      <c r="BX150" s="137"/>
      <c r="BY150" s="137"/>
      <c r="BZ150" s="137"/>
      <c r="CA150" s="137"/>
      <c r="CB150" s="137"/>
      <c r="CC150" s="137"/>
      <c r="CD150" s="137"/>
      <c r="CE150" s="137"/>
      <c r="CF150" s="137"/>
      <c r="CG150" s="137"/>
      <c r="CH150" s="137"/>
      <c r="CI150" s="3846" t="s">
        <v>904</v>
      </c>
      <c r="CJ150" s="3847"/>
      <c r="CK150" s="137"/>
      <c r="CL150" s="3817" t="s">
        <v>905</v>
      </c>
      <c r="CM150" s="3818"/>
      <c r="CN150" s="137"/>
      <c r="CO150" s="137"/>
      <c r="CP150" s="137"/>
      <c r="CQ150" s="137"/>
      <c r="CR150" s="137"/>
      <c r="CS150" s="137"/>
      <c r="CT150" s="137"/>
      <c r="CU150" s="137"/>
      <c r="CV150" s="137"/>
      <c r="CW150" s="137"/>
      <c r="CX150" s="137"/>
      <c r="CY150" s="137"/>
      <c r="CZ150" s="137"/>
      <c r="DA150" s="137"/>
      <c r="DB150" s="137"/>
      <c r="DC150" s="137"/>
      <c r="DD150" s="137"/>
      <c r="DE150" s="137"/>
      <c r="DF150" s="137"/>
      <c r="DG150" s="137"/>
      <c r="DH150" s="137"/>
      <c r="DI150" s="137"/>
      <c r="DJ150" s="137"/>
      <c r="DK150" s="137"/>
      <c r="DL150" s="137"/>
      <c r="DM150" s="137"/>
      <c r="DN150" s="137"/>
      <c r="DO150" s="137"/>
      <c r="DP150" s="137"/>
      <c r="DQ150" s="137"/>
      <c r="DR150" s="137"/>
      <c r="DS150" s="135">
        <v>1</v>
      </c>
    </row>
    <row r="151" spans="1:123" s="100" customFormat="1" ht="18.75" customHeight="1" thickBot="1">
      <c r="A151" s="137"/>
      <c r="B151" s="455" t="s">
        <v>894</v>
      </c>
      <c r="C151" s="139"/>
      <c r="D151" s="18"/>
      <c r="E151" s="18"/>
      <c r="F151" s="139"/>
      <c r="G151" s="139"/>
      <c r="H151" s="455"/>
      <c r="I151" s="18"/>
      <c r="J151" s="18"/>
      <c r="K151" s="18"/>
      <c r="L151" s="139"/>
      <c r="M151" s="18"/>
      <c r="N151" s="18"/>
      <c r="O151" s="18"/>
      <c r="P151" s="18"/>
      <c r="Q151" s="18"/>
      <c r="R151" s="526">
        <v>19</v>
      </c>
      <c r="S151" s="527">
        <v>18</v>
      </c>
      <c r="T151" s="527">
        <v>25</v>
      </c>
      <c r="U151" s="528">
        <v>16</v>
      </c>
      <c r="V151" s="137"/>
      <c r="W151" s="2516"/>
      <c r="X151" s="19" t="s">
        <v>816</v>
      </c>
      <c r="Y151" s="132"/>
      <c r="Z151" s="132"/>
      <c r="AA151" s="132"/>
      <c r="AB151" s="712"/>
      <c r="AC151" s="1314"/>
      <c r="AD151" s="132"/>
      <c r="AE151" s="322"/>
      <c r="AF151" s="543" t="s">
        <v>981</v>
      </c>
      <c r="AG151" s="543" t="s">
        <v>982</v>
      </c>
      <c r="AH151" s="3510" t="s">
        <v>4803</v>
      </c>
      <c r="AI151" s="3560" t="s">
        <v>3353</v>
      </c>
      <c r="AJ151" s="132"/>
      <c r="AK151" s="704" t="s">
        <v>798</v>
      </c>
      <c r="AL151" s="140"/>
      <c r="AM151" s="137"/>
      <c r="AN151" s="137"/>
      <c r="AO151" s="137"/>
      <c r="AP151" s="137"/>
      <c r="AQ151" s="137"/>
      <c r="AR151" s="137"/>
      <c r="AS151" s="137"/>
      <c r="AT151" s="137"/>
      <c r="AU151" s="137"/>
      <c r="AV151" s="137"/>
      <c r="AW151" s="137"/>
      <c r="AX151" s="137"/>
      <c r="AY151" s="137"/>
      <c r="AZ151" s="137"/>
      <c r="BA151" s="137"/>
      <c r="BB151" s="137"/>
      <c r="BC151" s="137"/>
      <c r="BD151" s="137"/>
      <c r="BE151" s="137"/>
      <c r="BF151" s="137"/>
      <c r="BG151" s="137"/>
      <c r="BH151" s="137"/>
      <c r="BI151" s="137"/>
      <c r="BJ151" s="137"/>
      <c r="BK151" s="137"/>
      <c r="BL151" s="137"/>
      <c r="BM151" s="137"/>
      <c r="BN151" s="137"/>
      <c r="BO151" s="137"/>
      <c r="BP151" s="137"/>
      <c r="BQ151" s="137"/>
      <c r="BR151" s="137"/>
      <c r="BS151" s="137"/>
      <c r="BT151" s="137"/>
      <c r="BU151" s="137"/>
      <c r="BV151" s="137"/>
      <c r="BW151" s="137"/>
      <c r="BX151" s="137"/>
      <c r="BY151" s="137"/>
      <c r="BZ151" s="137"/>
      <c r="CA151" s="137"/>
      <c r="CB151" s="137"/>
      <c r="CC151" s="137"/>
      <c r="CD151" s="137"/>
      <c r="CE151" s="137"/>
      <c r="CF151" s="137"/>
      <c r="CG151" s="137"/>
      <c r="CH151" s="137"/>
      <c r="CI151" s="3846"/>
      <c r="CJ151" s="3847"/>
      <c r="CK151" s="137"/>
      <c r="CL151" s="3817"/>
      <c r="CM151" s="3818"/>
      <c r="CN151" s="137"/>
      <c r="CO151" s="137"/>
      <c r="CP151" s="137"/>
      <c r="CQ151" s="137"/>
      <c r="CR151" s="137"/>
      <c r="CS151" s="137"/>
      <c r="CT151" s="137"/>
      <c r="CU151" s="137"/>
      <c r="CV151" s="137"/>
      <c r="CW151" s="137"/>
      <c r="CX151" s="137"/>
      <c r="CY151" s="137"/>
      <c r="CZ151" s="137"/>
      <c r="DA151" s="137"/>
      <c r="DB151" s="137"/>
      <c r="DC151" s="137"/>
      <c r="DD151" s="137"/>
      <c r="DE151" s="137"/>
      <c r="DF151" s="137"/>
      <c r="DG151" s="137"/>
      <c r="DH151" s="137"/>
      <c r="DI151" s="137"/>
      <c r="DJ151" s="137"/>
      <c r="DK151" s="137"/>
      <c r="DL151" s="137"/>
      <c r="DM151" s="137"/>
      <c r="DN151" s="137"/>
      <c r="DO151" s="137"/>
      <c r="DP151" s="137"/>
      <c r="DQ151" s="137"/>
      <c r="DR151" s="137"/>
      <c r="DS151" s="135">
        <v>1</v>
      </c>
    </row>
    <row r="152" spans="1:123" s="100" customFormat="1" ht="18.75" customHeight="1">
      <c r="A152" s="137"/>
      <c r="B152" s="455"/>
      <c r="C152" s="139"/>
      <c r="D152" s="18"/>
      <c r="E152" s="18"/>
      <c r="F152" s="139"/>
      <c r="G152" s="139"/>
      <c r="H152" s="513" t="s">
        <v>953</v>
      </c>
      <c r="I152" s="18"/>
      <c r="J152" s="18"/>
      <c r="K152" s="18"/>
      <c r="L152" s="139"/>
      <c r="M152" s="18"/>
      <c r="N152" s="18"/>
      <c r="O152" s="18"/>
      <c r="P152" s="18"/>
      <c r="Q152" s="18"/>
      <c r="R152" s="1">
        <f ca="1">CELL("largeur",R152)</f>
        <v>19</v>
      </c>
      <c r="S152" s="1">
        <f ca="1">CELL("largeur",S152)</f>
        <v>18</v>
      </c>
      <c r="T152" s="1">
        <f ca="1">CELL("largeur",T152)</f>
        <v>25</v>
      </c>
      <c r="U152" s="1">
        <f ca="1">CELL("largeur",U152)</f>
        <v>16</v>
      </c>
      <c r="V152" s="137"/>
      <c r="W152" s="2516"/>
      <c r="X152" s="19" t="s">
        <v>817</v>
      </c>
      <c r="Y152" s="132"/>
      <c r="Z152" s="132"/>
      <c r="AA152" s="132"/>
      <c r="AB152" s="712"/>
      <c r="AC152" s="1314"/>
      <c r="AD152" s="132"/>
      <c r="AE152" s="1148"/>
      <c r="AF152" s="132"/>
      <c r="AG152" s="132"/>
      <c r="AH152" s="132"/>
      <c r="AI152" s="132"/>
      <c r="AJ152" s="132"/>
      <c r="AK152" s="704"/>
      <c r="AL152" s="140"/>
      <c r="AM152" s="137"/>
      <c r="AN152" s="137"/>
      <c r="AO152" s="137"/>
      <c r="AP152" s="137"/>
      <c r="AQ152" s="137"/>
      <c r="AR152" s="137"/>
      <c r="AS152" s="137"/>
      <c r="AT152" s="137"/>
      <c r="AU152" s="137"/>
      <c r="AV152" s="137"/>
      <c r="AW152" s="137"/>
      <c r="AX152" s="137"/>
      <c r="AY152" s="137"/>
      <c r="AZ152" s="137"/>
      <c r="BA152" s="137"/>
      <c r="BB152" s="137"/>
      <c r="BC152" s="137"/>
      <c r="BD152" s="137"/>
      <c r="BE152" s="137"/>
      <c r="BF152" s="137"/>
      <c r="BG152" s="137"/>
      <c r="BH152" s="137"/>
      <c r="BI152" s="137"/>
      <c r="BJ152" s="137"/>
      <c r="BK152" s="137"/>
      <c r="BL152" s="137"/>
      <c r="BM152" s="137"/>
      <c r="BN152" s="137"/>
      <c r="BO152" s="137"/>
      <c r="BP152" s="137"/>
      <c r="BQ152" s="137"/>
      <c r="BR152" s="137"/>
      <c r="BS152" s="137"/>
      <c r="BT152" s="137"/>
      <c r="BU152" s="137"/>
      <c r="BV152" s="137"/>
      <c r="BW152" s="137"/>
      <c r="BX152" s="137"/>
      <c r="BY152" s="137"/>
      <c r="BZ152" s="137"/>
      <c r="CA152" s="137"/>
      <c r="CB152" s="137"/>
      <c r="CC152" s="137"/>
      <c r="CD152" s="137"/>
      <c r="CE152" s="137"/>
      <c r="CF152" s="137"/>
      <c r="CG152" s="137"/>
      <c r="CH152" s="137"/>
      <c r="CI152" s="140">
        <v>1</v>
      </c>
      <c r="CJ152" s="140">
        <v>1</v>
      </c>
      <c r="CK152" s="137"/>
      <c r="CL152" s="3736">
        <v>1</v>
      </c>
      <c r="CM152" s="3736">
        <v>1</v>
      </c>
      <c r="CN152" s="137"/>
      <c r="CO152" s="137"/>
      <c r="CP152" s="137"/>
      <c r="CQ152" s="137"/>
      <c r="CR152" s="137"/>
      <c r="CS152" s="137"/>
      <c r="CT152" s="137"/>
      <c r="CU152" s="137"/>
      <c r="CV152" s="137"/>
      <c r="CW152" s="137"/>
      <c r="CX152" s="137"/>
      <c r="CY152" s="137"/>
      <c r="CZ152" s="137"/>
      <c r="DA152" s="137"/>
      <c r="DB152" s="137"/>
      <c r="DC152" s="137"/>
      <c r="DD152" s="137"/>
      <c r="DE152" s="137"/>
      <c r="DF152" s="137"/>
      <c r="DG152" s="137"/>
      <c r="DH152" s="137"/>
      <c r="DI152" s="137"/>
      <c r="DJ152" s="137"/>
      <c r="DK152" s="137"/>
      <c r="DL152" s="137"/>
      <c r="DM152" s="137"/>
      <c r="DN152" s="137"/>
      <c r="DO152" s="137"/>
      <c r="DP152" s="137"/>
      <c r="DQ152" s="137"/>
      <c r="DR152" s="137"/>
      <c r="DS152" s="135">
        <v>1</v>
      </c>
    </row>
    <row r="153" spans="1:123" s="100" customFormat="1" ht="18.75" customHeight="1">
      <c r="A153" s="137"/>
      <c r="B153" s="513" t="s">
        <v>901</v>
      </c>
      <c r="C153" s="139"/>
      <c r="D153" s="18"/>
      <c r="E153" s="18"/>
      <c r="F153" s="139"/>
      <c r="G153" s="139"/>
      <c r="H153" s="513" t="s">
        <v>954</v>
      </c>
      <c r="I153" s="18"/>
      <c r="J153" s="18"/>
      <c r="K153" s="18"/>
      <c r="L153" s="139"/>
      <c r="M153" s="18"/>
      <c r="N153" s="18"/>
      <c r="O153" s="18"/>
      <c r="P153" s="18"/>
      <c r="Q153" s="18"/>
      <c r="R153" s="137"/>
      <c r="S153" s="137"/>
      <c r="T153" s="137"/>
      <c r="U153" s="137"/>
      <c r="V153" s="137"/>
      <c r="W153" s="2516"/>
      <c r="X153" s="19" t="s">
        <v>819</v>
      </c>
      <c r="Y153" s="132"/>
      <c r="Z153" s="132"/>
      <c r="AA153" s="132"/>
      <c r="AB153" s="712"/>
      <c r="AC153" s="1314"/>
      <c r="AD153" s="132"/>
      <c r="AE153" s="1148"/>
      <c r="AF153" s="132"/>
      <c r="AG153" s="132"/>
      <c r="AH153" s="132"/>
      <c r="AI153" s="132"/>
      <c r="AJ153" s="132"/>
      <c r="AK153" s="704"/>
      <c r="AL153" s="140"/>
      <c r="AM153" s="137"/>
      <c r="AN153" s="137"/>
      <c r="AO153" s="137"/>
      <c r="AP153" s="137"/>
      <c r="AQ153" s="137"/>
      <c r="AR153" s="137"/>
      <c r="AS153" s="137"/>
      <c r="AT153" s="137"/>
      <c r="AU153" s="137"/>
      <c r="AV153" s="137"/>
      <c r="AW153" s="137"/>
      <c r="AX153" s="137"/>
      <c r="AY153" s="137"/>
      <c r="AZ153" s="137"/>
      <c r="BA153" s="137"/>
      <c r="BB153" s="137"/>
      <c r="BC153" s="137"/>
      <c r="BD153" s="137"/>
      <c r="BE153" s="137"/>
      <c r="BF153" s="137"/>
      <c r="BG153" s="137"/>
      <c r="BH153" s="137"/>
      <c r="BI153" s="137"/>
      <c r="BJ153" s="137"/>
      <c r="BK153" s="137"/>
      <c r="BL153" s="137"/>
      <c r="BM153" s="137"/>
      <c r="BN153" s="137"/>
      <c r="BO153" s="137"/>
      <c r="BP153" s="137"/>
      <c r="BQ153" s="137"/>
      <c r="BR153" s="137"/>
      <c r="BS153" s="137"/>
      <c r="BT153" s="137"/>
      <c r="BU153" s="137"/>
      <c r="BV153" s="137"/>
      <c r="BW153" s="137"/>
      <c r="BX153" s="137"/>
      <c r="BY153" s="137"/>
      <c r="BZ153" s="137"/>
      <c r="CA153" s="137"/>
      <c r="CB153" s="137"/>
      <c r="CC153" s="137"/>
      <c r="CD153" s="137"/>
      <c r="CE153" s="137"/>
      <c r="CF153" s="137"/>
      <c r="CG153" s="137"/>
      <c r="CH153" s="137"/>
      <c r="CI153" s="3846" t="s">
        <v>913</v>
      </c>
      <c r="CJ153" s="3847"/>
      <c r="CK153" s="137"/>
      <c r="CL153" s="3817" t="s">
        <v>914</v>
      </c>
      <c r="CM153" s="3818"/>
      <c r="CN153" s="137"/>
      <c r="CO153" s="137"/>
      <c r="CP153" s="137"/>
      <c r="CQ153" s="137"/>
      <c r="CR153" s="137"/>
      <c r="CS153" s="137"/>
      <c r="CT153" s="137"/>
      <c r="CU153" s="137"/>
      <c r="CV153" s="137"/>
      <c r="CW153" s="137"/>
      <c r="CX153" s="137"/>
      <c r="CY153" s="137"/>
      <c r="CZ153" s="137"/>
      <c r="DA153" s="137"/>
      <c r="DB153" s="137"/>
      <c r="DC153" s="137"/>
      <c r="DD153" s="137"/>
      <c r="DE153" s="137"/>
      <c r="DF153" s="137"/>
      <c r="DG153" s="137"/>
      <c r="DH153" s="137"/>
      <c r="DI153" s="137"/>
      <c r="DJ153" s="137"/>
      <c r="DK153" s="137"/>
      <c r="DL153" s="137"/>
      <c r="DM153" s="137"/>
      <c r="DN153" s="137"/>
      <c r="DO153" s="137"/>
      <c r="DP153" s="137"/>
      <c r="DQ153" s="137"/>
      <c r="DR153" s="137"/>
      <c r="DS153" s="135">
        <v>1</v>
      </c>
    </row>
    <row r="154" spans="1:123" s="100" customFormat="1" ht="18.75" customHeight="1">
      <c r="A154" s="137"/>
      <c r="B154" s="455"/>
      <c r="C154" s="139"/>
      <c r="D154" s="18"/>
      <c r="E154" s="18"/>
      <c r="F154" s="139"/>
      <c r="G154" s="139"/>
      <c r="H154" s="513" t="s">
        <v>955</v>
      </c>
      <c r="I154" s="18"/>
      <c r="J154" s="18"/>
      <c r="K154" s="18"/>
      <c r="L154" s="139"/>
      <c r="M154" s="18"/>
      <c r="N154" s="18"/>
      <c r="O154" s="18"/>
      <c r="P154" s="18"/>
      <c r="Q154" s="18"/>
      <c r="R154" s="18"/>
      <c r="V154" s="137"/>
      <c r="W154" s="429"/>
      <c r="X154" s="436"/>
      <c r="Y154" s="141"/>
      <c r="Z154" s="141"/>
      <c r="AA154" s="132"/>
      <c r="AB154" s="712"/>
      <c r="AC154" s="1314"/>
      <c r="AD154" s="132"/>
      <c r="AE154" s="1148"/>
      <c r="AF154" s="3711" t="s">
        <v>124</v>
      </c>
      <c r="AG154" s="132"/>
      <c r="AH154" s="132"/>
      <c r="AI154" s="132"/>
      <c r="AJ154" s="132"/>
      <c r="AK154" s="704"/>
      <c r="AL154" s="140"/>
      <c r="AM154" s="137"/>
      <c r="AN154" s="137"/>
      <c r="AO154" s="137"/>
      <c r="AP154" s="137"/>
      <c r="AQ154" s="137"/>
      <c r="AR154" s="137"/>
      <c r="AS154" s="137"/>
      <c r="AT154" s="137"/>
      <c r="AU154" s="137"/>
      <c r="AV154" s="137"/>
      <c r="AW154" s="137"/>
      <c r="AX154" s="137"/>
      <c r="AY154" s="137"/>
      <c r="AZ154" s="137"/>
      <c r="BA154" s="137"/>
      <c r="BB154" s="137"/>
      <c r="BC154" s="137"/>
      <c r="BD154" s="137"/>
      <c r="BE154" s="137"/>
      <c r="BF154" s="137"/>
      <c r="BG154" s="137"/>
      <c r="BH154" s="137"/>
      <c r="BI154" s="137"/>
      <c r="BJ154" s="137"/>
      <c r="BK154" s="137"/>
      <c r="BL154" s="137"/>
      <c r="BM154" s="137"/>
      <c r="BN154" s="137"/>
      <c r="BO154" s="137"/>
      <c r="BP154" s="137"/>
      <c r="BQ154" s="137"/>
      <c r="BR154" s="137"/>
      <c r="BS154" s="137"/>
      <c r="BT154" s="137"/>
      <c r="BU154" s="137"/>
      <c r="BV154" s="137"/>
      <c r="BW154" s="137"/>
      <c r="BX154" s="137"/>
      <c r="BY154" s="137"/>
      <c r="BZ154" s="137"/>
      <c r="CA154" s="137"/>
      <c r="CB154" s="137"/>
      <c r="CC154" s="137"/>
      <c r="CD154" s="137"/>
      <c r="CE154" s="137"/>
      <c r="CF154" s="137"/>
      <c r="CG154" s="137"/>
      <c r="CH154" s="137"/>
      <c r="CI154" s="3846"/>
      <c r="CJ154" s="3847"/>
      <c r="CK154" s="137"/>
      <c r="CL154" s="3817"/>
      <c r="CM154" s="3818"/>
      <c r="CN154" s="137"/>
      <c r="CO154" s="137"/>
      <c r="CP154" s="137"/>
      <c r="CQ154" s="137"/>
      <c r="CR154" s="137"/>
      <c r="CS154" s="137"/>
      <c r="CT154" s="137"/>
      <c r="CU154" s="137"/>
      <c r="CV154" s="137"/>
      <c r="CW154" s="137"/>
      <c r="CX154" s="137"/>
      <c r="CY154" s="137"/>
      <c r="CZ154" s="137"/>
      <c r="DA154" s="137"/>
      <c r="DB154" s="137"/>
      <c r="DC154" s="137"/>
      <c r="DD154" s="137"/>
      <c r="DE154" s="137"/>
      <c r="DF154" s="137"/>
      <c r="DG154" s="137"/>
      <c r="DH154" s="137"/>
      <c r="DI154" s="137"/>
      <c r="DJ154" s="137"/>
      <c r="DK154" s="137"/>
      <c r="DL154" s="137"/>
      <c r="DM154" s="137"/>
      <c r="DN154" s="137"/>
      <c r="DO154" s="137"/>
      <c r="DP154" s="137"/>
      <c r="DQ154" s="137"/>
      <c r="DR154" s="137"/>
      <c r="DS154" s="135">
        <v>1</v>
      </c>
    </row>
    <row r="155" spans="1:123" s="100" customFormat="1" ht="18.75" customHeight="1">
      <c r="A155" s="137"/>
      <c r="B155" s="513" t="s">
        <v>908</v>
      </c>
      <c r="C155" s="139"/>
      <c r="D155" s="18"/>
      <c r="E155" s="18"/>
      <c r="F155" s="139"/>
      <c r="G155" s="139"/>
      <c r="H155" s="513" t="s">
        <v>957</v>
      </c>
      <c r="I155" s="18"/>
      <c r="J155" s="18"/>
      <c r="K155" s="18"/>
      <c r="L155" s="139"/>
      <c r="M155" s="18"/>
      <c r="N155" s="18"/>
      <c r="O155" s="18"/>
      <c r="P155" s="18"/>
      <c r="Q155" s="18"/>
      <c r="R155" s="18"/>
      <c r="V155" s="137"/>
      <c r="W155" s="280"/>
      <c r="X155" s="281"/>
      <c r="Y155" s="282"/>
      <c r="Z155" s="281"/>
      <c r="AA155" s="281"/>
      <c r="AB155" s="281"/>
      <c r="AC155" s="283"/>
      <c r="AD155" s="132"/>
      <c r="AE155" s="1148"/>
      <c r="AF155" s="3712" t="s">
        <v>4937</v>
      </c>
      <c r="AG155" s="132"/>
      <c r="AH155" s="132"/>
      <c r="AI155" s="132"/>
      <c r="AJ155" s="132"/>
      <c r="AK155" s="704"/>
      <c r="AL155" s="140"/>
      <c r="AM155" s="137"/>
      <c r="AN155" s="137"/>
      <c r="AO155" s="137"/>
      <c r="AP155" s="137"/>
      <c r="AQ155" s="137"/>
      <c r="AR155" s="137"/>
      <c r="AS155" s="137"/>
      <c r="AT155" s="137"/>
      <c r="AU155" s="137"/>
      <c r="AV155" s="137"/>
      <c r="AW155" s="137"/>
      <c r="AX155" s="137"/>
      <c r="AY155" s="137"/>
      <c r="AZ155" s="137"/>
      <c r="BA155" s="137"/>
      <c r="BB155" s="137"/>
      <c r="BC155" s="137"/>
      <c r="BD155" s="137"/>
      <c r="BE155" s="137"/>
      <c r="BF155" s="137"/>
      <c r="BG155" s="137"/>
      <c r="BH155" s="137"/>
      <c r="BI155" s="137"/>
      <c r="BJ155" s="137"/>
      <c r="BK155" s="137"/>
      <c r="BL155" s="137"/>
      <c r="BM155" s="137"/>
      <c r="BN155" s="137"/>
      <c r="BO155" s="137"/>
      <c r="BP155" s="137"/>
      <c r="BQ155" s="137"/>
      <c r="BR155" s="137"/>
      <c r="BS155" s="137"/>
      <c r="BT155" s="137"/>
      <c r="BU155" s="137"/>
      <c r="BV155" s="137"/>
      <c r="BW155" s="137"/>
      <c r="BX155" s="137"/>
      <c r="BY155" s="137"/>
      <c r="BZ155" s="137"/>
      <c r="CA155" s="137"/>
      <c r="CB155" s="137"/>
      <c r="CC155" s="137"/>
      <c r="CD155" s="137"/>
      <c r="CE155" s="137"/>
      <c r="CF155" s="137"/>
      <c r="CG155" s="137"/>
      <c r="CH155" s="137"/>
      <c r="CI155" s="140">
        <v>1</v>
      </c>
      <c r="CJ155" s="140">
        <v>1</v>
      </c>
      <c r="CK155" s="137"/>
      <c r="CL155" s="3736">
        <v>1</v>
      </c>
      <c r="CM155" s="3736">
        <v>1</v>
      </c>
      <c r="CN155" s="137"/>
      <c r="CO155" s="137"/>
      <c r="CP155" s="137"/>
      <c r="CQ155" s="137"/>
      <c r="CR155" s="137"/>
      <c r="CS155" s="137"/>
      <c r="CT155" s="137"/>
      <c r="CU155" s="137"/>
      <c r="CV155" s="137"/>
      <c r="CW155" s="137"/>
      <c r="CX155" s="137"/>
      <c r="CY155" s="137"/>
      <c r="CZ155" s="137"/>
      <c r="DA155" s="137"/>
      <c r="DB155" s="137"/>
      <c r="DC155" s="137"/>
      <c r="DD155" s="137"/>
      <c r="DE155" s="137"/>
      <c r="DF155" s="137"/>
      <c r="DG155" s="137"/>
      <c r="DH155" s="137"/>
      <c r="DI155" s="137"/>
      <c r="DJ155" s="137"/>
      <c r="DK155" s="137"/>
      <c r="DL155" s="137"/>
      <c r="DM155" s="137"/>
      <c r="DN155" s="137"/>
      <c r="DO155" s="137"/>
      <c r="DP155" s="137"/>
      <c r="DQ155" s="137"/>
      <c r="DR155" s="137"/>
      <c r="DS155" s="135">
        <v>1</v>
      </c>
    </row>
    <row r="156" spans="1:123" s="100" customFormat="1" ht="18.75" customHeight="1">
      <c r="A156" s="137"/>
      <c r="B156" s="513" t="s">
        <v>910</v>
      </c>
      <c r="C156" s="139"/>
      <c r="D156" s="18"/>
      <c r="E156" s="18"/>
      <c r="F156" s="139"/>
      <c r="G156" s="139"/>
      <c r="H156" s="513" t="s">
        <v>958</v>
      </c>
      <c r="I156" s="18"/>
      <c r="J156" s="18"/>
      <c r="K156" s="18"/>
      <c r="L156" s="139"/>
      <c r="M156" s="18"/>
      <c r="N156" s="18"/>
      <c r="O156" s="18"/>
      <c r="P156" s="18"/>
      <c r="Q156" s="18"/>
      <c r="R156" s="18"/>
      <c r="V156" s="137"/>
      <c r="W156" s="4028" t="s">
        <v>17</v>
      </c>
      <c r="X156" s="132"/>
      <c r="Y156" s="132"/>
      <c r="Z156" s="132"/>
      <c r="AA156" s="132"/>
      <c r="AB156" s="132"/>
      <c r="AC156" s="1314"/>
      <c r="AD156" s="132"/>
      <c r="AE156" s="1148"/>
      <c r="AF156" s="3712" t="s">
        <v>4938</v>
      </c>
      <c r="AG156" s="132"/>
      <c r="AH156" s="132"/>
      <c r="AI156" s="132"/>
      <c r="AJ156" s="132"/>
      <c r="AK156" s="704"/>
      <c r="AL156" s="140"/>
      <c r="AM156" s="137"/>
      <c r="AN156" s="137"/>
      <c r="AO156" s="137"/>
      <c r="AP156" s="137"/>
      <c r="AQ156" s="137"/>
      <c r="AR156" s="137"/>
      <c r="AS156" s="137"/>
      <c r="AT156" s="137"/>
      <c r="AU156" s="137"/>
      <c r="AV156" s="137"/>
      <c r="AW156" s="137"/>
      <c r="AX156" s="137"/>
      <c r="AY156" s="137"/>
      <c r="AZ156" s="137"/>
      <c r="BA156" s="137"/>
      <c r="BB156" s="137"/>
      <c r="BC156" s="137"/>
      <c r="BD156" s="137"/>
      <c r="BE156" s="137"/>
      <c r="BF156" s="137"/>
      <c r="BG156" s="137"/>
      <c r="BH156" s="137"/>
      <c r="BI156" s="137"/>
      <c r="BJ156" s="137"/>
      <c r="BK156" s="137"/>
      <c r="BL156" s="137"/>
      <c r="BM156" s="137"/>
      <c r="BN156" s="137"/>
      <c r="BO156" s="137"/>
      <c r="BP156" s="137"/>
      <c r="BQ156" s="137"/>
      <c r="BR156" s="137"/>
      <c r="BS156" s="137"/>
      <c r="BT156" s="137"/>
      <c r="BU156" s="137"/>
      <c r="BV156" s="137"/>
      <c r="BW156" s="137"/>
      <c r="BX156" s="137"/>
      <c r="BY156" s="137"/>
      <c r="BZ156" s="137"/>
      <c r="CA156" s="137"/>
      <c r="CB156" s="137"/>
      <c r="CC156" s="137"/>
      <c r="CD156" s="137"/>
      <c r="CE156" s="137"/>
      <c r="CF156" s="137"/>
      <c r="CG156" s="137"/>
      <c r="CH156" s="137"/>
      <c r="CI156" s="3846" t="s">
        <v>922</v>
      </c>
      <c r="CJ156" s="3847"/>
      <c r="CK156" s="137"/>
      <c r="CL156" s="3817" t="s">
        <v>923</v>
      </c>
      <c r="CM156" s="3818"/>
      <c r="CN156" s="137"/>
      <c r="CO156" s="137"/>
      <c r="CP156" s="137"/>
      <c r="CQ156" s="137"/>
      <c r="CR156" s="137"/>
      <c r="CS156" s="137"/>
      <c r="CT156" s="137"/>
      <c r="CU156" s="137"/>
      <c r="CV156" s="137"/>
      <c r="CW156" s="137"/>
      <c r="CX156" s="137"/>
      <c r="CY156" s="137"/>
      <c r="CZ156" s="137"/>
      <c r="DA156" s="137"/>
      <c r="DB156" s="137"/>
      <c r="DC156" s="137"/>
      <c r="DD156" s="137"/>
      <c r="DE156" s="137"/>
      <c r="DF156" s="137"/>
      <c r="DG156" s="137"/>
      <c r="DH156" s="137"/>
      <c r="DI156" s="137"/>
      <c r="DJ156" s="137"/>
      <c r="DK156" s="137"/>
      <c r="DL156" s="137"/>
      <c r="DM156" s="137"/>
      <c r="DN156" s="137"/>
      <c r="DO156" s="137"/>
      <c r="DP156" s="137"/>
      <c r="DQ156" s="137"/>
      <c r="DR156" s="137"/>
      <c r="DS156" s="135">
        <v>1</v>
      </c>
    </row>
    <row r="157" spans="1:123" s="100" customFormat="1" ht="18.75" customHeight="1">
      <c r="A157" s="137"/>
      <c r="B157" s="513" t="s">
        <v>911</v>
      </c>
      <c r="C157" s="139"/>
      <c r="D157" s="18"/>
      <c r="E157" s="18"/>
      <c r="F157" s="139"/>
      <c r="G157" s="139"/>
      <c r="H157" s="18"/>
      <c r="I157" s="18"/>
      <c r="J157" s="18"/>
      <c r="K157" s="18"/>
      <c r="L157" s="139"/>
      <c r="M157" s="18"/>
      <c r="N157" s="18"/>
      <c r="O157" s="18"/>
      <c r="P157" s="18"/>
      <c r="Q157" s="18"/>
      <c r="R157" s="18"/>
      <c r="V157" s="137"/>
      <c r="W157" s="4028"/>
      <c r="X157" s="447" t="s">
        <v>710</v>
      </c>
      <c r="Y157" s="447"/>
      <c r="Z157" s="141"/>
      <c r="AA157" s="132"/>
      <c r="AB157" s="712"/>
      <c r="AC157" s="1314"/>
      <c r="AD157" s="132"/>
      <c r="AE157" s="1148"/>
      <c r="AF157" s="3713" t="s">
        <v>125</v>
      </c>
      <c r="AG157" s="132"/>
      <c r="AH157" s="132"/>
      <c r="AI157" s="132"/>
      <c r="AJ157" s="132"/>
      <c r="AK157" s="704"/>
      <c r="AL157" s="140"/>
      <c r="AM157" s="137"/>
      <c r="AN157" s="137"/>
      <c r="AO157" s="137"/>
      <c r="AP157" s="137"/>
      <c r="AQ157" s="137"/>
      <c r="AR157" s="137"/>
      <c r="AS157" s="137"/>
      <c r="AT157" s="137"/>
      <c r="AU157" s="137"/>
      <c r="AV157" s="137"/>
      <c r="AW157" s="137"/>
      <c r="AX157" s="137"/>
      <c r="AY157" s="137"/>
      <c r="AZ157" s="137"/>
      <c r="BA157" s="137"/>
      <c r="BB157" s="137"/>
      <c r="BC157" s="137"/>
      <c r="BD157" s="137"/>
      <c r="BE157" s="137"/>
      <c r="BF157" s="137"/>
      <c r="BG157" s="137"/>
      <c r="BH157" s="137"/>
      <c r="BI157" s="137"/>
      <c r="BJ157" s="137"/>
      <c r="BK157" s="137"/>
      <c r="BL157" s="137"/>
      <c r="BM157" s="137"/>
      <c r="BN157" s="137"/>
      <c r="BO157" s="137"/>
      <c r="BP157" s="137"/>
      <c r="BQ157" s="137"/>
      <c r="BR157" s="137"/>
      <c r="BS157" s="137"/>
      <c r="BT157" s="137"/>
      <c r="BU157" s="137"/>
      <c r="BV157" s="137"/>
      <c r="BW157" s="137"/>
      <c r="BX157" s="137"/>
      <c r="BY157" s="137"/>
      <c r="BZ157" s="137"/>
      <c r="CA157" s="137"/>
      <c r="CB157" s="137"/>
      <c r="CC157" s="137"/>
      <c r="CD157" s="137"/>
      <c r="CE157" s="137"/>
      <c r="CF157" s="137"/>
      <c r="CG157" s="137"/>
      <c r="CH157" s="137"/>
      <c r="CI157" s="3846"/>
      <c r="CJ157" s="3847"/>
      <c r="CK157" s="137"/>
      <c r="CL157" s="3817"/>
      <c r="CM157" s="3818"/>
      <c r="CN157" s="137"/>
      <c r="CO157" s="137"/>
      <c r="CP157" s="137"/>
      <c r="CQ157" s="137"/>
      <c r="CR157" s="137"/>
      <c r="CS157" s="137"/>
      <c r="CT157" s="137"/>
      <c r="CU157" s="137"/>
      <c r="CV157" s="137"/>
      <c r="CW157" s="137"/>
      <c r="CX157" s="137"/>
      <c r="CY157" s="137"/>
      <c r="CZ157" s="137"/>
      <c r="DA157" s="137"/>
      <c r="DB157" s="137"/>
      <c r="DC157" s="137"/>
      <c r="DD157" s="137"/>
      <c r="DE157" s="137"/>
      <c r="DF157" s="137"/>
      <c r="DG157" s="137"/>
      <c r="DH157" s="137"/>
      <c r="DI157" s="137"/>
      <c r="DJ157" s="137"/>
      <c r="DK157" s="137"/>
      <c r="DL157" s="137"/>
      <c r="DM157" s="137"/>
      <c r="DN157" s="137"/>
      <c r="DO157" s="137"/>
      <c r="DP157" s="137"/>
      <c r="DQ157" s="137"/>
      <c r="DR157" s="137"/>
      <c r="DS157" s="135">
        <v>1</v>
      </c>
    </row>
    <row r="158" spans="1:123" s="100" customFormat="1" ht="18.75" customHeight="1">
      <c r="A158" s="137"/>
      <c r="B158" s="18"/>
      <c r="C158" s="18"/>
      <c r="D158" s="18"/>
      <c r="E158" s="18"/>
      <c r="F158" s="139"/>
      <c r="G158" s="139"/>
      <c r="H158" s="523" t="s">
        <v>959</v>
      </c>
      <c r="I158" s="18"/>
      <c r="J158" s="18"/>
      <c r="K158" s="18"/>
      <c r="L158" s="139"/>
      <c r="M158" s="18"/>
      <c r="N158" s="18"/>
      <c r="O158" s="18"/>
      <c r="P158" s="18"/>
      <c r="Q158" s="18"/>
      <c r="R158" s="18"/>
      <c r="V158" s="137"/>
      <c r="W158" s="4028"/>
      <c r="X158" s="2625" t="s">
        <v>107</v>
      </c>
      <c r="Y158" s="447"/>
      <c r="Z158" s="141"/>
      <c r="AA158" s="132"/>
      <c r="AB158" s="712"/>
      <c r="AC158" s="1314"/>
      <c r="AD158" s="132"/>
      <c r="AE158" s="1148"/>
      <c r="AF158" s="3714" t="s">
        <v>4939</v>
      </c>
      <c r="AG158" s="132"/>
      <c r="AH158" s="132"/>
      <c r="AI158" s="132"/>
      <c r="AJ158" s="132"/>
      <c r="AK158" s="704"/>
      <c r="AL158" s="140"/>
      <c r="AM158" s="137"/>
      <c r="AN158" s="137"/>
      <c r="AO158" s="137"/>
      <c r="AP158" s="137"/>
      <c r="AQ158" s="137"/>
      <c r="AR158" s="137"/>
      <c r="AS158" s="137"/>
      <c r="AT158" s="137"/>
      <c r="AU158" s="137"/>
      <c r="AV158" s="137"/>
      <c r="AW158" s="137"/>
      <c r="AX158" s="137"/>
      <c r="AY158" s="137"/>
      <c r="AZ158" s="137"/>
      <c r="BA158" s="137"/>
      <c r="BB158" s="137"/>
      <c r="BC158" s="137"/>
      <c r="BD158" s="137"/>
      <c r="BE158" s="137"/>
      <c r="BF158" s="137"/>
      <c r="BG158" s="137"/>
      <c r="BH158" s="137"/>
      <c r="BI158" s="137"/>
      <c r="BJ158" s="137"/>
      <c r="BK158" s="137"/>
      <c r="BL158" s="137"/>
      <c r="BM158" s="137"/>
      <c r="BN158" s="137"/>
      <c r="BO158" s="137"/>
      <c r="BP158" s="137"/>
      <c r="BQ158" s="137"/>
      <c r="BR158" s="137"/>
      <c r="BS158" s="137"/>
      <c r="BT158" s="137"/>
      <c r="BU158" s="137"/>
      <c r="BV158" s="137"/>
      <c r="BW158" s="137"/>
      <c r="BX158" s="137"/>
      <c r="BY158" s="137"/>
      <c r="BZ158" s="137"/>
      <c r="CA158" s="137"/>
      <c r="CB158" s="137"/>
      <c r="CC158" s="137"/>
      <c r="CD158" s="137"/>
      <c r="CE158" s="137"/>
      <c r="CF158" s="137"/>
      <c r="CG158" s="137"/>
      <c r="CH158" s="137"/>
      <c r="CI158" s="140">
        <v>1</v>
      </c>
      <c r="CJ158" s="140">
        <v>1</v>
      </c>
      <c r="CK158" s="137"/>
      <c r="CL158" s="3736">
        <v>1</v>
      </c>
      <c r="CM158" s="3736">
        <v>1</v>
      </c>
      <c r="CN158" s="137"/>
      <c r="CO158" s="137"/>
      <c r="CP158" s="137"/>
      <c r="CQ158" s="137"/>
      <c r="CR158" s="137"/>
      <c r="CS158" s="137"/>
      <c r="CT158" s="137"/>
      <c r="CU158" s="137"/>
      <c r="CV158" s="137"/>
      <c r="CW158" s="137"/>
      <c r="CX158" s="137"/>
      <c r="CY158" s="137"/>
      <c r="CZ158" s="137"/>
      <c r="DA158" s="137"/>
      <c r="DB158" s="137"/>
      <c r="DC158" s="137"/>
      <c r="DD158" s="137"/>
      <c r="DE158" s="137"/>
      <c r="DF158" s="137"/>
      <c r="DG158" s="137"/>
      <c r="DH158" s="137"/>
      <c r="DI158" s="137"/>
      <c r="DJ158" s="137"/>
      <c r="DK158" s="137"/>
      <c r="DL158" s="137"/>
      <c r="DM158" s="137"/>
      <c r="DN158" s="137"/>
      <c r="DO158" s="137"/>
      <c r="DP158" s="137"/>
      <c r="DQ158" s="137"/>
      <c r="DR158" s="137"/>
      <c r="DS158" s="135">
        <v>1</v>
      </c>
    </row>
    <row r="159" spans="1:123" s="100" customFormat="1" ht="18.75" customHeight="1">
      <c r="A159" s="137"/>
      <c r="B159" s="513" t="s">
        <v>918</v>
      </c>
      <c r="C159" s="139"/>
      <c r="D159" s="18"/>
      <c r="E159" s="18"/>
      <c r="F159" s="139"/>
      <c r="G159" s="139"/>
      <c r="H159" s="18"/>
      <c r="I159" s="18"/>
      <c r="J159" s="18"/>
      <c r="K159" s="18"/>
      <c r="L159" s="139"/>
      <c r="M159" s="18"/>
      <c r="N159" s="18"/>
      <c r="O159" s="18"/>
      <c r="P159" s="18"/>
      <c r="Q159" s="18"/>
      <c r="R159" s="18"/>
      <c r="V159" s="137"/>
      <c r="W159" s="4028"/>
      <c r="X159" s="2626">
        <v>1</v>
      </c>
      <c r="Y159" s="462" t="s">
        <v>789</v>
      </c>
      <c r="Z159" s="141"/>
      <c r="AA159" s="132"/>
      <c r="AB159" s="712"/>
      <c r="AC159" s="1314"/>
      <c r="AD159" s="132"/>
      <c r="AE159" s="1148"/>
      <c r="AF159"/>
      <c r="AG159"/>
      <c r="AH159"/>
      <c r="AI159"/>
      <c r="AJ159"/>
      <c r="AK159" s="704"/>
      <c r="AL159" s="140"/>
      <c r="AM159" s="137"/>
      <c r="AN159" s="137"/>
      <c r="AO159" s="137"/>
      <c r="AP159" s="137"/>
      <c r="AQ159" s="137"/>
      <c r="AR159" s="137"/>
      <c r="AS159" s="137"/>
      <c r="AT159" s="137"/>
      <c r="AU159" s="137"/>
      <c r="AV159" s="137"/>
      <c r="AW159" s="137"/>
      <c r="AX159" s="137"/>
      <c r="AY159" s="137"/>
      <c r="AZ159" s="137"/>
      <c r="BA159" s="137"/>
      <c r="BB159" s="137"/>
      <c r="BC159" s="137"/>
      <c r="BD159" s="137"/>
      <c r="BE159" s="137"/>
      <c r="BF159" s="137"/>
      <c r="BG159" s="137"/>
      <c r="BH159" s="137"/>
      <c r="BI159" s="137"/>
      <c r="BJ159" s="137"/>
      <c r="BK159" s="137"/>
      <c r="BL159" s="137"/>
      <c r="BM159" s="137"/>
      <c r="BN159" s="137"/>
      <c r="BO159" s="137"/>
      <c r="BP159" s="137"/>
      <c r="BQ159" s="137"/>
      <c r="BR159" s="137"/>
      <c r="BS159" s="137"/>
      <c r="BT159" s="137"/>
      <c r="BU159" s="137"/>
      <c r="BV159" s="137"/>
      <c r="BW159" s="137"/>
      <c r="BX159" s="137"/>
      <c r="BY159" s="137"/>
      <c r="BZ159" s="137"/>
      <c r="CA159" s="137"/>
      <c r="CB159" s="137"/>
      <c r="CC159" s="137"/>
      <c r="CD159" s="137"/>
      <c r="CE159" s="137"/>
      <c r="CF159" s="137"/>
      <c r="CG159" s="137"/>
      <c r="CH159" s="137"/>
      <c r="CI159" s="3846" t="s">
        <v>932</v>
      </c>
      <c r="CJ159" s="3847"/>
      <c r="CK159" s="137"/>
      <c r="CL159" s="3817" t="s">
        <v>933</v>
      </c>
      <c r="CM159" s="3818"/>
      <c r="CN159" s="137"/>
      <c r="CO159" s="137"/>
      <c r="CP159" s="137"/>
      <c r="CQ159" s="137"/>
      <c r="CR159" s="137"/>
      <c r="CS159" s="137"/>
      <c r="CT159" s="137"/>
      <c r="CU159" s="137"/>
      <c r="CV159" s="137"/>
      <c r="CW159" s="137"/>
      <c r="CX159" s="137"/>
      <c r="CY159" s="137"/>
      <c r="CZ159" s="137"/>
      <c r="DA159" s="137"/>
      <c r="DB159" s="137"/>
      <c r="DC159" s="137"/>
      <c r="DD159" s="137"/>
      <c r="DE159" s="137"/>
      <c r="DF159" s="137"/>
      <c r="DG159" s="137"/>
      <c r="DH159" s="137"/>
      <c r="DI159" s="137"/>
      <c r="DJ159" s="137"/>
      <c r="DK159" s="137"/>
      <c r="DL159" s="137"/>
      <c r="DM159" s="137"/>
      <c r="DN159" s="137"/>
      <c r="DO159" s="137"/>
      <c r="DP159" s="137"/>
      <c r="DQ159" s="137"/>
      <c r="DR159" s="137"/>
      <c r="DS159" s="135">
        <v>1</v>
      </c>
    </row>
    <row r="160" spans="1:123" s="100" customFormat="1" ht="18.75" customHeight="1">
      <c r="A160" s="137"/>
      <c r="B160" s="455" t="s">
        <v>920</v>
      </c>
      <c r="C160" s="139"/>
      <c r="D160" s="18"/>
      <c r="E160" s="18"/>
      <c r="F160" s="139"/>
      <c r="G160" s="139"/>
      <c r="H160" s="18" t="s">
        <v>960</v>
      </c>
      <c r="I160" s="18"/>
      <c r="J160" s="18"/>
      <c r="K160" s="18"/>
      <c r="L160" s="139"/>
      <c r="M160" s="18"/>
      <c r="N160" s="18"/>
      <c r="O160" s="18"/>
      <c r="P160" s="18"/>
      <c r="Q160" s="18"/>
      <c r="R160" s="18"/>
      <c r="V160" s="137"/>
      <c r="W160" s="4028"/>
      <c r="X160" s="2626">
        <v>3</v>
      </c>
      <c r="Y160" s="462" t="s">
        <v>790</v>
      </c>
      <c r="Z160" s="141"/>
      <c r="AA160" s="132"/>
      <c r="AB160" s="712"/>
      <c r="AC160" s="1314"/>
      <c r="AD160" s="132"/>
      <c r="AE160" s="280"/>
      <c r="AF160" s="2510" t="s">
        <v>983</v>
      </c>
      <c r="AG160" s="282"/>
      <c r="AH160" s="281"/>
      <c r="AI160" s="281"/>
      <c r="AJ160" s="281"/>
      <c r="AK160" s="283"/>
      <c r="AL160" s="140"/>
      <c r="AM160" s="137"/>
      <c r="AN160" s="137"/>
      <c r="AO160" s="137"/>
      <c r="AP160" s="137"/>
      <c r="AQ160" s="137"/>
      <c r="AR160" s="137"/>
      <c r="AS160" s="137"/>
      <c r="AT160" s="137"/>
      <c r="AU160" s="137"/>
      <c r="AV160" s="137"/>
      <c r="AW160" s="137"/>
      <c r="AX160" s="137"/>
      <c r="AY160" s="137"/>
      <c r="AZ160" s="137"/>
      <c r="BA160" s="137"/>
      <c r="BB160" s="137"/>
      <c r="BC160" s="137"/>
      <c r="BD160" s="137"/>
      <c r="BE160" s="137"/>
      <c r="BF160" s="137"/>
      <c r="BG160" s="137"/>
      <c r="BH160" s="137"/>
      <c r="BI160" s="137"/>
      <c r="BJ160" s="137"/>
      <c r="BK160" s="137"/>
      <c r="BL160" s="137"/>
      <c r="BM160" s="137"/>
      <c r="BN160" s="137"/>
      <c r="BO160" s="137"/>
      <c r="BP160" s="137"/>
      <c r="BQ160" s="137"/>
      <c r="BR160" s="137"/>
      <c r="BS160" s="137"/>
      <c r="BT160" s="137"/>
      <c r="BU160" s="137"/>
      <c r="BV160" s="137"/>
      <c r="BW160" s="137"/>
      <c r="BX160" s="137"/>
      <c r="BY160" s="137"/>
      <c r="BZ160" s="137"/>
      <c r="CA160" s="137"/>
      <c r="CB160" s="137"/>
      <c r="CC160" s="137"/>
      <c r="CD160" s="137"/>
      <c r="CE160" s="137"/>
      <c r="CF160" s="137"/>
      <c r="CG160" s="137"/>
      <c r="CH160" s="137"/>
      <c r="CI160" s="3846"/>
      <c r="CJ160" s="3847"/>
      <c r="CK160" s="137"/>
      <c r="CL160" s="3817">
        <v>0</v>
      </c>
      <c r="CM160" s="3818"/>
      <c r="CN160" s="137"/>
      <c r="CO160" s="137"/>
      <c r="CP160" s="137"/>
      <c r="CQ160" s="137"/>
      <c r="CR160" s="137"/>
      <c r="CS160" s="137"/>
      <c r="CT160" s="137"/>
      <c r="CU160" s="137"/>
      <c r="CV160" s="137"/>
      <c r="CW160" s="137"/>
      <c r="CX160" s="137"/>
      <c r="CY160" s="137"/>
      <c r="CZ160" s="137"/>
      <c r="DA160" s="137"/>
      <c r="DB160" s="137"/>
      <c r="DC160" s="137"/>
      <c r="DD160" s="137"/>
      <c r="DE160" s="137"/>
      <c r="DF160" s="137"/>
      <c r="DG160" s="137"/>
      <c r="DH160" s="137"/>
      <c r="DI160" s="137"/>
      <c r="DJ160" s="137"/>
      <c r="DK160" s="137"/>
      <c r="DL160" s="137"/>
      <c r="DM160" s="137"/>
      <c r="DN160" s="137"/>
      <c r="DO160" s="137"/>
      <c r="DP160" s="137"/>
      <c r="DQ160" s="137"/>
      <c r="DR160" s="137"/>
      <c r="DS160" s="135">
        <v>1</v>
      </c>
    </row>
    <row r="161" spans="1:123" s="100" customFormat="1" ht="18.75" customHeight="1">
      <c r="A161" s="137"/>
      <c r="B161" s="455" t="s">
        <v>926</v>
      </c>
      <c r="C161" s="139"/>
      <c r="D161" s="18"/>
      <c r="E161" s="18"/>
      <c r="F161" s="139"/>
      <c r="G161" s="139"/>
      <c r="H161" s="455"/>
      <c r="I161" s="18"/>
      <c r="J161" s="18"/>
      <c r="K161" s="18"/>
      <c r="L161" s="139"/>
      <c r="M161" s="18"/>
      <c r="N161" s="18"/>
      <c r="O161" s="18"/>
      <c r="P161" s="18"/>
      <c r="Q161" s="18"/>
      <c r="R161" s="18"/>
      <c r="V161" s="137"/>
      <c r="W161" s="4028"/>
      <c r="X161" s="2626">
        <v>1</v>
      </c>
      <c r="Y161" s="462" t="s">
        <v>791</v>
      </c>
      <c r="Z161" s="141"/>
      <c r="AA161" s="132"/>
      <c r="AB161" s="712"/>
      <c r="AC161" s="1314"/>
      <c r="AD161" s="132"/>
      <c r="AE161" s="322"/>
      <c r="AF161" s="539"/>
      <c r="AG161" s="442"/>
      <c r="AH161" s="132"/>
      <c r="AI161" s="132"/>
      <c r="AJ161" s="132"/>
      <c r="AK161" s="704"/>
      <c r="AL161" s="140"/>
      <c r="AM161" s="137"/>
      <c r="AN161" s="137"/>
      <c r="AO161" s="137"/>
      <c r="AP161" s="137"/>
      <c r="AQ161" s="137"/>
      <c r="AR161" s="137"/>
      <c r="AS161" s="137"/>
      <c r="AT161" s="137"/>
      <c r="AU161" s="137"/>
      <c r="AV161" s="137"/>
      <c r="AW161" s="137"/>
      <c r="AX161" s="137"/>
      <c r="AY161" s="137"/>
      <c r="AZ161" s="137"/>
      <c r="BA161" s="137"/>
      <c r="BB161" s="137"/>
      <c r="BC161" s="137"/>
      <c r="BD161" s="137"/>
      <c r="BE161" s="137"/>
      <c r="BF161" s="137"/>
      <c r="BG161" s="137"/>
      <c r="BH161" s="137"/>
      <c r="BI161" s="137"/>
      <c r="BJ161" s="137"/>
      <c r="BK161" s="137"/>
      <c r="BL161" s="137"/>
      <c r="BM161" s="137"/>
      <c r="BN161" s="137"/>
      <c r="BO161" s="137"/>
      <c r="BP161" s="137"/>
      <c r="BQ161" s="137"/>
      <c r="BR161" s="137"/>
      <c r="BS161" s="137"/>
      <c r="BT161" s="137"/>
      <c r="BU161" s="137"/>
      <c r="BV161" s="137"/>
      <c r="BW161" s="137"/>
      <c r="BX161" s="137"/>
      <c r="BY161" s="137"/>
      <c r="BZ161" s="137"/>
      <c r="CA161" s="137"/>
      <c r="CB161" s="137"/>
      <c r="CC161" s="137"/>
      <c r="CD161" s="137"/>
      <c r="CE161" s="137"/>
      <c r="CF161" s="137"/>
      <c r="CG161" s="137"/>
      <c r="CH161" s="137"/>
      <c r="CI161" s="137"/>
      <c r="CJ161" s="137"/>
      <c r="CK161" s="137"/>
      <c r="CL161" s="137"/>
      <c r="CM161" s="137"/>
      <c r="CN161" s="137"/>
      <c r="CO161" s="137"/>
      <c r="CP161" s="137"/>
      <c r="CQ161" s="137"/>
      <c r="CR161" s="137"/>
      <c r="CS161" s="137"/>
      <c r="CT161" s="137"/>
      <c r="CU161" s="137"/>
      <c r="CV161" s="137"/>
      <c r="CW161" s="137"/>
      <c r="CX161" s="137"/>
      <c r="CY161" s="137"/>
      <c r="CZ161" s="137"/>
      <c r="DA161" s="137"/>
      <c r="DB161" s="137"/>
      <c r="DC161" s="137"/>
      <c r="DD161" s="137"/>
      <c r="DE161" s="137"/>
      <c r="DF161" s="137"/>
      <c r="DG161" s="137"/>
      <c r="DH161" s="137"/>
      <c r="DI161" s="137"/>
      <c r="DJ161" s="137"/>
      <c r="DK161" s="137"/>
      <c r="DL161" s="137"/>
      <c r="DM161" s="137"/>
      <c r="DN161" s="137"/>
      <c r="DO161" s="137"/>
      <c r="DP161" s="137"/>
      <c r="DQ161" s="137"/>
      <c r="DR161" s="137"/>
      <c r="DS161" s="135">
        <v>1</v>
      </c>
    </row>
    <row r="162" spans="1:123" s="100" customFormat="1" ht="18.75" customHeight="1">
      <c r="A162" s="137"/>
      <c r="B162" s="455" t="s">
        <v>928</v>
      </c>
      <c r="C162" s="139"/>
      <c r="D162" s="18"/>
      <c r="E162" s="18"/>
      <c r="F162" s="139"/>
      <c r="G162" s="139"/>
      <c r="H162" s="513" t="s">
        <v>961</v>
      </c>
      <c r="I162" s="18"/>
      <c r="J162" s="18"/>
      <c r="K162" s="18"/>
      <c r="L162" s="139"/>
      <c r="M162" s="18"/>
      <c r="N162" s="18"/>
      <c r="O162" s="18"/>
      <c r="P162" s="18"/>
      <c r="Q162" s="18"/>
      <c r="R162" s="18"/>
      <c r="V162" s="137"/>
      <c r="W162" s="4028"/>
      <c r="X162" s="2626">
        <v>10</v>
      </c>
      <c r="Y162" s="462" t="s">
        <v>108</v>
      </c>
      <c r="Z162" s="141"/>
      <c r="AA162" s="132"/>
      <c r="AB162" s="712"/>
      <c r="AC162" s="1314"/>
      <c r="AD162" s="132"/>
      <c r="AE162" s="322"/>
      <c r="AF162" s="544" t="s">
        <v>984</v>
      </c>
      <c r="AG162" s="11"/>
      <c r="AH162" s="11"/>
      <c r="AI162" s="11"/>
      <c r="AJ162" s="132"/>
      <c r="AK162" s="704"/>
      <c r="AL162" s="143"/>
      <c r="AM162" s="137"/>
      <c r="AN162" s="137"/>
      <c r="AO162" s="137"/>
      <c r="AP162" s="137"/>
      <c r="AQ162" s="137"/>
      <c r="AR162" s="137"/>
      <c r="AS162" s="137"/>
      <c r="AT162" s="137"/>
      <c r="AU162" s="137"/>
      <c r="AV162" s="137"/>
      <c r="AW162" s="137"/>
      <c r="AX162" s="137"/>
      <c r="AY162" s="137"/>
      <c r="AZ162" s="137"/>
      <c r="BA162" s="137"/>
      <c r="BB162" s="137"/>
      <c r="BC162" s="137"/>
      <c r="BD162" s="137"/>
      <c r="BE162" s="137"/>
      <c r="BF162" s="137"/>
      <c r="BG162" s="137"/>
      <c r="BH162" s="137"/>
      <c r="BI162" s="137"/>
      <c r="BJ162" s="137"/>
      <c r="BK162" s="137"/>
      <c r="BL162" s="137"/>
      <c r="BM162" s="137"/>
      <c r="BN162" s="137"/>
      <c r="BO162" s="137"/>
      <c r="BP162" s="137"/>
      <c r="BQ162" s="137"/>
      <c r="BR162" s="137"/>
      <c r="BS162" s="137"/>
      <c r="BT162" s="137"/>
      <c r="BU162" s="137"/>
      <c r="BV162" s="137"/>
      <c r="BW162" s="137"/>
      <c r="BX162" s="137"/>
      <c r="BY162" s="137"/>
      <c r="BZ162" s="137"/>
      <c r="CA162" s="137"/>
      <c r="CB162" s="137"/>
      <c r="CC162" s="137"/>
      <c r="CD162" s="137"/>
      <c r="CE162" s="137"/>
      <c r="CF162" s="137"/>
      <c r="CG162" s="137"/>
      <c r="CH162" s="137"/>
      <c r="CI162" s="137"/>
      <c r="CJ162" s="137"/>
      <c r="CK162" s="137"/>
      <c r="CL162" s="137"/>
      <c r="CM162" s="137"/>
      <c r="CN162" s="137"/>
      <c r="CO162" s="137"/>
      <c r="CP162" s="137"/>
      <c r="CQ162" s="137"/>
      <c r="CR162" s="137"/>
      <c r="CS162" s="137"/>
      <c r="CT162" s="137"/>
      <c r="CU162" s="137"/>
      <c r="CV162" s="137"/>
      <c r="CW162" s="137"/>
      <c r="CX162" s="137"/>
      <c r="CY162" s="137"/>
      <c r="CZ162" s="137"/>
      <c r="DA162" s="137"/>
      <c r="DB162" s="137"/>
      <c r="DC162" s="137"/>
      <c r="DD162" s="137"/>
      <c r="DE162" s="137"/>
      <c r="DF162" s="137"/>
      <c r="DG162" s="137"/>
      <c r="DH162" s="137"/>
      <c r="DI162" s="137"/>
      <c r="DJ162" s="137"/>
      <c r="DK162" s="137"/>
      <c r="DL162" s="137"/>
      <c r="DM162" s="137"/>
      <c r="DN162" s="137"/>
      <c r="DO162" s="137"/>
      <c r="DP162" s="137"/>
      <c r="DQ162" s="137"/>
      <c r="DR162" s="137"/>
      <c r="DS162" s="135">
        <v>1</v>
      </c>
    </row>
    <row r="163" spans="1:123" s="100" customFormat="1" ht="18.75" customHeight="1">
      <c r="A163" s="137"/>
      <c r="B163" s="455" t="s">
        <v>930</v>
      </c>
      <c r="C163" s="139"/>
      <c r="D163" s="18"/>
      <c r="E163" s="18"/>
      <c r="F163" s="139"/>
      <c r="G163" s="139"/>
      <c r="H163" s="513" t="s">
        <v>962</v>
      </c>
      <c r="I163" s="139">
        <v>1</v>
      </c>
      <c r="J163" s="139">
        <v>1</v>
      </c>
      <c r="K163" s="139">
        <v>1</v>
      </c>
      <c r="L163" s="139"/>
      <c r="M163" s="18"/>
      <c r="N163" s="18"/>
      <c r="O163" s="18"/>
      <c r="P163" s="18"/>
      <c r="Q163" s="18"/>
      <c r="R163" s="18"/>
      <c r="V163" s="137"/>
      <c r="W163" s="4028"/>
      <c r="X163" s="2628">
        <v>3</v>
      </c>
      <c r="Y163" s="462" t="s">
        <v>694</v>
      </c>
      <c r="Z163" s="141"/>
      <c r="AA163" s="132"/>
      <c r="AB163" s="712"/>
      <c r="AC163" s="1314"/>
      <c r="AD163" s="132"/>
      <c r="AE163" s="514"/>
      <c r="AF163" s="395" t="s">
        <v>985</v>
      </c>
      <c r="AG163" s="11" t="s">
        <v>4500</v>
      </c>
      <c r="AH163" s="11"/>
      <c r="AI163" s="11"/>
      <c r="AJ163" s="132"/>
      <c r="AK163" s="704"/>
      <c r="AL163" s="143"/>
      <c r="AM163" s="137"/>
      <c r="AN163" s="137"/>
      <c r="AO163" s="137"/>
      <c r="AP163" s="137"/>
      <c r="AQ163" s="137"/>
      <c r="AR163" s="137"/>
      <c r="AS163" s="137"/>
      <c r="AT163" s="137"/>
      <c r="AU163" s="137"/>
      <c r="AV163" s="137"/>
      <c r="AW163" s="137"/>
      <c r="AX163" s="137"/>
      <c r="AY163" s="137"/>
      <c r="AZ163" s="137"/>
      <c r="BA163" s="137"/>
      <c r="BB163" s="137"/>
      <c r="BC163" s="137"/>
      <c r="BD163" s="137"/>
      <c r="BE163" s="137"/>
      <c r="BF163" s="137"/>
      <c r="BG163" s="137"/>
      <c r="BH163" s="137"/>
      <c r="BI163" s="137"/>
      <c r="BJ163" s="137"/>
      <c r="BK163" s="137"/>
      <c r="BL163" s="137"/>
      <c r="BM163" s="137"/>
      <c r="BN163" s="137"/>
      <c r="BO163" s="137"/>
      <c r="BP163" s="137"/>
      <c r="BQ163" s="137"/>
      <c r="BR163" s="137"/>
      <c r="BS163" s="137"/>
      <c r="BT163" s="137"/>
      <c r="BU163" s="137"/>
      <c r="BV163" s="137"/>
      <c r="BW163" s="137"/>
      <c r="BX163" s="137"/>
      <c r="BY163" s="137"/>
      <c r="BZ163" s="137"/>
      <c r="CA163" s="137"/>
      <c r="CB163" s="137"/>
      <c r="CC163" s="137"/>
      <c r="CD163" s="137"/>
      <c r="CE163" s="137"/>
      <c r="CF163" s="137"/>
      <c r="CG163" s="137"/>
      <c r="CH163" s="137"/>
      <c r="CI163" s="137"/>
      <c r="CJ163" s="137"/>
      <c r="CK163" s="137"/>
      <c r="CL163" s="137"/>
      <c r="CM163" s="137"/>
      <c r="CN163" s="137"/>
      <c r="CO163" s="137"/>
      <c r="CP163" s="137"/>
      <c r="CQ163" s="137"/>
      <c r="CR163" s="137"/>
      <c r="CS163" s="137"/>
      <c r="CT163" s="137"/>
      <c r="CU163" s="137"/>
      <c r="CV163" s="137"/>
      <c r="CW163" s="137"/>
      <c r="CX163" s="137"/>
      <c r="CY163" s="137"/>
      <c r="CZ163" s="137"/>
      <c r="DA163" s="137"/>
      <c r="DB163" s="137"/>
      <c r="DC163" s="137"/>
      <c r="DD163" s="137"/>
      <c r="DE163" s="137"/>
      <c r="DF163" s="137"/>
      <c r="DG163" s="137"/>
      <c r="DH163" s="137"/>
      <c r="DI163" s="137"/>
      <c r="DJ163" s="137"/>
      <c r="DK163" s="137"/>
      <c r="DL163" s="137"/>
      <c r="DM163" s="137"/>
      <c r="DN163" s="137"/>
      <c r="DO163" s="137"/>
      <c r="DP163" s="137"/>
      <c r="DQ163" s="137"/>
      <c r="DR163" s="137"/>
      <c r="DS163" s="135">
        <v>1</v>
      </c>
    </row>
    <row r="164" spans="1:123" s="100" customFormat="1" ht="18.75" customHeight="1">
      <c r="A164" s="137"/>
      <c r="B164" s="513" t="s">
        <v>936</v>
      </c>
      <c r="C164" s="139"/>
      <c r="D164" s="18"/>
      <c r="E164" s="18"/>
      <c r="F164" s="139"/>
      <c r="G164" s="139"/>
      <c r="H164" s="513" t="s">
        <v>963</v>
      </c>
      <c r="I164" s="18"/>
      <c r="J164" s="139"/>
      <c r="K164" s="139"/>
      <c r="L164" s="139"/>
      <c r="M164" s="18"/>
      <c r="N164" s="18"/>
      <c r="O164" s="18"/>
      <c r="P164" s="18"/>
      <c r="Q164" s="18"/>
      <c r="R164" s="18"/>
      <c r="V164" s="137"/>
      <c r="W164" s="2224"/>
      <c r="X164"/>
      <c r="Y164"/>
      <c r="Z164" s="141"/>
      <c r="AA164" s="132"/>
      <c r="AB164" s="712"/>
      <c r="AC164" s="1314"/>
      <c r="AD164" s="132"/>
      <c r="AE164" s="322"/>
      <c r="AF164" s="545" t="str">
        <f>IF(COLUMN()-COLUMN(AF164)+1&lt;=26, CHAR(64+COLUMN()-COLUMN(AF164)+1), CHAR(64+INT((COLUMN()-COLUMN(AF164))/26))&amp;CHAR(64+MOD(COLUMN()-COLUMN(AF164)-1,26)+1))</f>
        <v>A</v>
      </c>
      <c r="AG164" s="11"/>
      <c r="AH164" s="11"/>
      <c r="AI164" s="11"/>
      <c r="AJ164" s="132"/>
      <c r="AK164" s="704"/>
      <c r="AL164" s="143"/>
      <c r="AM164" s="137"/>
      <c r="AN164" s="137"/>
      <c r="AO164" s="137"/>
      <c r="AP164" s="137"/>
      <c r="AQ164" s="137"/>
      <c r="AR164" s="137"/>
      <c r="AS164" s="137"/>
      <c r="AT164" s="137"/>
      <c r="AU164" s="137"/>
      <c r="AV164" s="137"/>
      <c r="AW164" s="137"/>
      <c r="AX164" s="137"/>
      <c r="AY164" s="137"/>
      <c r="AZ164" s="137"/>
      <c r="BA164" s="137"/>
      <c r="BB164" s="137"/>
      <c r="BC164" s="137"/>
      <c r="BD164" s="137"/>
      <c r="BE164" s="137"/>
      <c r="BF164" s="137"/>
      <c r="BG164" s="137"/>
      <c r="BH164" s="137"/>
      <c r="BI164" s="137"/>
      <c r="BJ164" s="137"/>
      <c r="BK164" s="137"/>
      <c r="BL164" s="137"/>
      <c r="BM164" s="137"/>
      <c r="BN164" s="137"/>
      <c r="BO164" s="137"/>
      <c r="BP164" s="137"/>
      <c r="BQ164" s="137"/>
      <c r="BR164" s="137"/>
      <c r="BS164" s="137"/>
      <c r="BT164" s="137"/>
      <c r="BU164" s="137"/>
      <c r="BV164" s="137"/>
      <c r="BW164" s="137"/>
      <c r="BX164" s="137"/>
      <c r="BY164" s="137"/>
      <c r="BZ164" s="137"/>
      <c r="CA164" s="137"/>
      <c r="CB164" s="137"/>
      <c r="CC164" s="137"/>
      <c r="CD164" s="137"/>
      <c r="CE164" s="137"/>
      <c r="CF164" s="137"/>
      <c r="CG164" s="137"/>
      <c r="CH164" s="137"/>
      <c r="CI164" s="137"/>
      <c r="CJ164" s="137"/>
      <c r="CK164" s="137"/>
      <c r="CL164" s="137"/>
      <c r="CM164" s="137"/>
      <c r="CN164" s="137"/>
      <c r="CO164" s="137"/>
      <c r="CP164" s="137"/>
      <c r="CQ164" s="137"/>
      <c r="CR164" s="137"/>
      <c r="CS164" s="137"/>
      <c r="CT164" s="137"/>
      <c r="CU164" s="137"/>
      <c r="CV164" s="137"/>
      <c r="CW164" s="137"/>
      <c r="CX164" s="137"/>
      <c r="CY164" s="137"/>
      <c r="CZ164" s="137"/>
      <c r="DA164" s="137"/>
      <c r="DB164" s="137"/>
      <c r="DC164" s="137"/>
      <c r="DD164" s="137"/>
      <c r="DE164" s="137"/>
      <c r="DF164" s="137"/>
      <c r="DG164" s="137"/>
      <c r="DH164" s="137"/>
      <c r="DI164" s="137"/>
      <c r="DJ164" s="137"/>
      <c r="DK164" s="137"/>
      <c r="DL164" s="137"/>
      <c r="DM164" s="137"/>
      <c r="DN164" s="137"/>
      <c r="DO164" s="137"/>
      <c r="DP164" s="137"/>
      <c r="DQ164" s="137"/>
      <c r="DR164" s="137"/>
      <c r="DS164" s="135">
        <v>1</v>
      </c>
    </row>
    <row r="165" spans="1:123" s="100" customFormat="1" ht="18.75" customHeight="1">
      <c r="A165" s="137"/>
      <c r="B165" s="455" t="s">
        <v>938</v>
      </c>
      <c r="C165" s="139"/>
      <c r="D165" s="18"/>
      <c r="E165" s="18"/>
      <c r="F165" s="139"/>
      <c r="G165" s="139"/>
      <c r="H165" s="18"/>
      <c r="I165" s="18"/>
      <c r="J165" s="139"/>
      <c r="K165" s="139"/>
      <c r="L165" s="139"/>
      <c r="M165" s="18"/>
      <c r="N165" s="18"/>
      <c r="O165" s="18"/>
      <c r="P165" s="18"/>
      <c r="Q165" s="18"/>
      <c r="R165" s="18"/>
      <c r="V165" s="137"/>
      <c r="W165" s="280"/>
      <c r="X165" s="281"/>
      <c r="Y165" s="282"/>
      <c r="Z165" s="281"/>
      <c r="AA165" s="281"/>
      <c r="AB165" s="281"/>
      <c r="AC165" s="283"/>
      <c r="AD165" s="132"/>
      <c r="AE165" s="322"/>
      <c r="AF165" s="546" t="s">
        <v>986</v>
      </c>
      <c r="AG165" s="11"/>
      <c r="AH165" s="11"/>
      <c r="AI165" s="11"/>
      <c r="AJ165" s="132"/>
      <c r="AK165" s="704"/>
      <c r="AL165" s="143"/>
      <c r="AM165" s="137"/>
      <c r="AN165" s="137"/>
      <c r="AO165" s="137"/>
      <c r="AP165" s="137"/>
      <c r="AQ165" s="137"/>
      <c r="AR165" s="137"/>
      <c r="AS165" s="137"/>
      <c r="AT165" s="137"/>
      <c r="AU165" s="137"/>
      <c r="AV165" s="137"/>
      <c r="AW165" s="137"/>
      <c r="AX165" s="137"/>
      <c r="AY165" s="137"/>
      <c r="AZ165" s="137"/>
      <c r="BA165" s="137"/>
      <c r="BB165" s="137"/>
      <c r="BC165" s="137"/>
      <c r="BD165" s="137"/>
      <c r="BE165" s="137"/>
      <c r="BF165" s="137"/>
      <c r="BG165" s="137"/>
      <c r="BH165" s="137"/>
      <c r="BI165" s="137"/>
      <c r="BJ165" s="137"/>
      <c r="BK165" s="137"/>
      <c r="BL165" s="137"/>
      <c r="BM165" s="137"/>
      <c r="BN165" s="137"/>
      <c r="BO165" s="137"/>
      <c r="BP165" s="137"/>
      <c r="BQ165" s="137"/>
      <c r="BR165" s="137"/>
      <c r="BS165" s="137"/>
      <c r="BT165" s="137"/>
      <c r="BU165" s="137"/>
      <c r="BV165" s="137"/>
      <c r="BW165" s="137"/>
      <c r="BX165" s="137"/>
      <c r="BY165" s="137"/>
      <c r="BZ165" s="137"/>
      <c r="CA165" s="137"/>
      <c r="CB165" s="137"/>
      <c r="CC165" s="137"/>
      <c r="CD165" s="137"/>
      <c r="CE165" s="137"/>
      <c r="CF165" s="137"/>
      <c r="CG165" s="137"/>
      <c r="CH165" s="137"/>
      <c r="CI165" s="137"/>
      <c r="CJ165" s="137"/>
      <c r="CK165" s="137"/>
      <c r="CL165" s="137"/>
      <c r="CM165" s="137"/>
      <c r="CN165" s="137"/>
      <c r="CO165" s="137"/>
      <c r="CP165" s="137"/>
      <c r="CQ165" s="137"/>
      <c r="CR165" s="137"/>
      <c r="CS165" s="137"/>
      <c r="CT165" s="137"/>
      <c r="CU165" s="137"/>
      <c r="CV165" s="137"/>
      <c r="CW165" s="137"/>
      <c r="CX165" s="137"/>
      <c r="CY165" s="137"/>
      <c r="CZ165" s="137"/>
      <c r="DA165" s="137"/>
      <c r="DB165" s="137"/>
      <c r="DC165" s="137"/>
      <c r="DD165" s="137"/>
      <c r="DE165" s="137"/>
      <c r="DF165" s="137"/>
      <c r="DG165" s="137"/>
      <c r="DH165" s="137"/>
      <c r="DI165" s="137"/>
      <c r="DJ165" s="137"/>
      <c r="DK165" s="137"/>
      <c r="DL165" s="137"/>
      <c r="DM165" s="137"/>
      <c r="DN165" s="137"/>
      <c r="DO165" s="137"/>
      <c r="DP165" s="137"/>
      <c r="DQ165" s="137"/>
      <c r="DR165" s="137"/>
      <c r="DS165" s="135">
        <v>1</v>
      </c>
    </row>
    <row r="166" spans="1:123" s="100" customFormat="1" ht="18.75" customHeight="1" thickBot="1">
      <c r="A166" s="137"/>
      <c r="B166" s="18"/>
      <c r="C166" s="18"/>
      <c r="D166" s="18"/>
      <c r="E166" s="18"/>
      <c r="F166" s="139"/>
      <c r="G166" s="139"/>
      <c r="H166" s="523" t="s">
        <v>964</v>
      </c>
      <c r="I166" s="18"/>
      <c r="J166" s="139"/>
      <c r="K166" s="139"/>
      <c r="L166" s="139"/>
      <c r="M166" s="18"/>
      <c r="N166" s="18"/>
      <c r="O166" s="18"/>
      <c r="P166" s="18"/>
      <c r="Q166" s="18"/>
      <c r="R166" s="18"/>
      <c r="V166" s="137"/>
      <c r="W166" s="1148"/>
      <c r="X166" s="132"/>
      <c r="Y166" s="132"/>
      <c r="Z166" s="132"/>
      <c r="AA166" s="132"/>
      <c r="AB166" s="712"/>
      <c r="AC166" s="1314"/>
      <c r="AD166" s="132"/>
      <c r="AE166" s="1148"/>
      <c r="AF166" s="132"/>
      <c r="AG166" s="132"/>
      <c r="AH166" s="132"/>
      <c r="AI166" s="132"/>
      <c r="AJ166" s="132"/>
      <c r="AK166" s="704"/>
      <c r="AL166" s="137"/>
      <c r="AM166" s="137"/>
      <c r="AN166" s="137"/>
      <c r="AO166" s="137"/>
      <c r="AP166" s="137"/>
      <c r="AQ166" s="137"/>
      <c r="AR166" s="137"/>
      <c r="AS166" s="137"/>
      <c r="AT166" s="137"/>
      <c r="AU166" s="137"/>
      <c r="AV166" s="137"/>
      <c r="AW166" s="137"/>
      <c r="AX166" s="137"/>
      <c r="AY166" s="137"/>
      <c r="AZ166" s="137"/>
      <c r="BA166" s="137"/>
      <c r="BB166" s="137"/>
      <c r="BC166" s="137"/>
      <c r="BD166" s="137"/>
      <c r="BE166" s="137"/>
      <c r="BF166" s="137"/>
      <c r="BG166" s="137"/>
      <c r="BH166" s="137"/>
      <c r="BI166" s="137"/>
      <c r="BJ166" s="137"/>
      <c r="BK166" s="137"/>
      <c r="BL166" s="137"/>
      <c r="BM166" s="137"/>
      <c r="BN166" s="137"/>
      <c r="BO166" s="137"/>
      <c r="BP166" s="137"/>
      <c r="BQ166" s="137"/>
      <c r="BR166" s="137"/>
      <c r="BS166" s="137"/>
      <c r="BT166" s="137"/>
      <c r="BU166" s="137"/>
      <c r="BV166" s="137"/>
      <c r="BW166" s="137"/>
      <c r="BX166" s="137"/>
      <c r="BY166" s="137"/>
      <c r="BZ166" s="137"/>
      <c r="CA166" s="137"/>
      <c r="CB166" s="137"/>
      <c r="CC166" s="137"/>
      <c r="CD166" s="137"/>
      <c r="CE166" s="137"/>
      <c r="CF166" s="137"/>
      <c r="CG166" s="137"/>
      <c r="CH166" s="137"/>
      <c r="CI166" s="137"/>
      <c r="CJ166" s="137"/>
      <c r="CK166" s="137"/>
      <c r="CL166" s="137"/>
      <c r="CM166" s="137"/>
      <c r="CN166" s="137"/>
      <c r="CO166" s="137"/>
      <c r="CP166" s="137"/>
      <c r="CQ166" s="137"/>
      <c r="CR166" s="137"/>
      <c r="CS166" s="137"/>
      <c r="CT166" s="137"/>
      <c r="CU166" s="137"/>
      <c r="CV166" s="137"/>
      <c r="CW166" s="137"/>
      <c r="CX166" s="137"/>
      <c r="CY166" s="137"/>
      <c r="CZ166" s="137"/>
      <c r="DA166" s="137"/>
      <c r="DB166" s="137"/>
      <c r="DC166" s="137"/>
      <c r="DD166" s="137"/>
      <c r="DE166" s="137"/>
      <c r="DF166" s="137"/>
      <c r="DG166" s="137"/>
      <c r="DH166" s="137"/>
      <c r="DI166" s="137"/>
      <c r="DJ166" s="137"/>
      <c r="DK166" s="137"/>
      <c r="DL166" s="137"/>
      <c r="DM166" s="137"/>
      <c r="DN166" s="137"/>
      <c r="DO166" s="137"/>
      <c r="DP166" s="137"/>
      <c r="DQ166" s="137"/>
      <c r="DR166" s="137"/>
      <c r="DS166" s="135">
        <v>1</v>
      </c>
    </row>
    <row r="167" spans="1:123" s="100" customFormat="1" ht="18.75" customHeight="1">
      <c r="A167" s="137"/>
      <c r="B167" s="513" t="s">
        <v>939</v>
      </c>
      <c r="C167" s="139"/>
      <c r="D167" s="18"/>
      <c r="E167" s="18"/>
      <c r="F167" s="139"/>
      <c r="G167" s="139"/>
      <c r="H167" s="18"/>
      <c r="I167" s="18"/>
      <c r="J167" s="139"/>
      <c r="K167" s="139"/>
      <c r="L167" s="139"/>
      <c r="M167" s="18"/>
      <c r="N167" s="18"/>
      <c r="O167" s="18"/>
      <c r="P167" s="18"/>
      <c r="Q167" s="18"/>
      <c r="R167" s="18"/>
      <c r="V167" s="137"/>
      <c r="W167" s="429"/>
      <c r="X167" s="2630" t="s">
        <v>725</v>
      </c>
      <c r="Y167" s="132"/>
      <c r="Z167" s="132"/>
      <c r="AA167" s="132"/>
      <c r="AB167" s="712"/>
      <c r="AC167" s="1314"/>
      <c r="AD167" s="132"/>
      <c r="AE167" s="3973" t="s">
        <v>4940</v>
      </c>
      <c r="AF167" s="3974"/>
      <c r="AG167" s="3974"/>
      <c r="AH167" s="3974"/>
      <c r="AI167" s="3974"/>
      <c r="AJ167" s="3974"/>
      <c r="AK167" s="3975"/>
      <c r="AL167" s="137"/>
      <c r="AM167" s="137"/>
      <c r="AN167" s="137"/>
      <c r="AO167" s="137"/>
      <c r="AP167" s="137"/>
      <c r="AQ167" s="137"/>
      <c r="AR167" s="137"/>
      <c r="AS167" s="137"/>
      <c r="AT167" s="137"/>
      <c r="AU167" s="137"/>
      <c r="AV167" s="137"/>
      <c r="AW167" s="137"/>
      <c r="AX167" s="137"/>
      <c r="AY167" s="137"/>
      <c r="AZ167" s="137"/>
      <c r="BA167" s="137"/>
      <c r="BB167" s="137"/>
      <c r="BC167" s="137"/>
      <c r="BD167" s="137"/>
      <c r="BE167" s="137"/>
      <c r="BF167" s="137"/>
      <c r="BG167" s="137"/>
      <c r="BH167" s="137"/>
      <c r="BI167" s="137"/>
      <c r="BJ167" s="137"/>
      <c r="BK167" s="137"/>
      <c r="BL167" s="137"/>
      <c r="BM167" s="137"/>
      <c r="BN167" s="137"/>
      <c r="BO167" s="137"/>
      <c r="BP167" s="137"/>
      <c r="BQ167" s="137"/>
      <c r="BR167" s="137"/>
      <c r="BS167" s="137"/>
      <c r="BT167" s="137"/>
      <c r="BU167" s="137"/>
      <c r="BV167" s="137"/>
      <c r="BW167" s="137"/>
      <c r="BX167" s="137"/>
      <c r="BY167" s="137"/>
      <c r="BZ167" s="137"/>
      <c r="CA167" s="137"/>
      <c r="CB167" s="137"/>
      <c r="CC167" s="137"/>
      <c r="CD167" s="137"/>
      <c r="CE167" s="137"/>
      <c r="CF167" s="137"/>
      <c r="CG167" s="137"/>
      <c r="CH167" s="137"/>
      <c r="CI167" s="137"/>
      <c r="CJ167" s="137"/>
      <c r="CK167" s="137"/>
      <c r="CL167" s="137"/>
      <c r="CM167" s="137"/>
      <c r="CN167" s="137"/>
      <c r="CO167" s="137"/>
      <c r="CP167" s="137"/>
      <c r="CQ167" s="137"/>
      <c r="CR167" s="137"/>
      <c r="CS167" s="137"/>
      <c r="CT167" s="137"/>
      <c r="CU167" s="137"/>
      <c r="CV167" s="137"/>
      <c r="CW167" s="137"/>
      <c r="CX167" s="137"/>
      <c r="CY167" s="137"/>
      <c r="CZ167" s="137"/>
      <c r="DA167" s="137"/>
      <c r="DB167" s="137"/>
      <c r="DC167" s="137"/>
      <c r="DD167" s="137"/>
      <c r="DE167" s="137"/>
      <c r="DF167" s="137"/>
      <c r="DG167" s="137"/>
      <c r="DH167" s="137"/>
      <c r="DI167" s="137"/>
      <c r="DJ167" s="137"/>
      <c r="DK167" s="137"/>
      <c r="DL167" s="137"/>
      <c r="DM167" s="137"/>
      <c r="DN167" s="137"/>
      <c r="DO167" s="137"/>
      <c r="DP167" s="137"/>
      <c r="DQ167" s="137"/>
      <c r="DR167" s="137"/>
      <c r="DS167" s="135">
        <v>1</v>
      </c>
    </row>
    <row r="168" spans="1:123" s="100" customFormat="1" ht="18.75" customHeight="1">
      <c r="A168" s="137"/>
      <c r="B168" s="513" t="s">
        <v>940</v>
      </c>
      <c r="C168" s="139"/>
      <c r="D168" s="18"/>
      <c r="E168" s="18"/>
      <c r="F168" s="139"/>
      <c r="G168" s="139"/>
      <c r="H168" s="18" t="s">
        <v>965</v>
      </c>
      <c r="I168" s="18"/>
      <c r="J168" s="139"/>
      <c r="K168" s="139"/>
      <c r="L168" s="139"/>
      <c r="M168" s="18"/>
      <c r="N168" s="18"/>
      <c r="O168" s="18"/>
      <c r="P168" s="18"/>
      <c r="Q168" s="18"/>
      <c r="R168" s="18"/>
      <c r="V168" s="137"/>
      <c r="W168" s="429"/>
      <c r="X168" s="447" t="s">
        <v>726</v>
      </c>
      <c r="Y168" s="132"/>
      <c r="Z168" s="132"/>
      <c r="AA168" s="132"/>
      <c r="AB168" s="712"/>
      <c r="AC168" s="1314"/>
      <c r="AD168" s="132"/>
      <c r="AE168" s="3715" t="s">
        <v>4941</v>
      </c>
      <c r="AF168" s="3716"/>
      <c r="AG168" s="3716"/>
      <c r="AH168" s="3716"/>
      <c r="AI168" s="3716"/>
      <c r="AJ168" s="3716"/>
      <c r="AK168" s="3717"/>
      <c r="AL168" s="137"/>
      <c r="AM168" s="137"/>
      <c r="AN168" s="137"/>
      <c r="AO168" s="137"/>
      <c r="AP168" s="137"/>
      <c r="AQ168" s="137"/>
      <c r="AR168" s="137"/>
      <c r="AS168" s="137"/>
      <c r="AT168" s="137"/>
      <c r="AU168" s="137"/>
      <c r="AV168" s="137"/>
      <c r="AW168" s="137"/>
      <c r="AX168" s="137"/>
      <c r="AY168" s="137"/>
      <c r="AZ168" s="137"/>
      <c r="BA168" s="137"/>
      <c r="BB168" s="137"/>
      <c r="BC168" s="137"/>
      <c r="BD168" s="137"/>
      <c r="BE168" s="137"/>
      <c r="BF168" s="137"/>
      <c r="BG168" s="137"/>
      <c r="BH168" s="137"/>
      <c r="BI168" s="137"/>
      <c r="BJ168" s="137"/>
      <c r="BK168" s="137"/>
      <c r="BL168" s="137"/>
      <c r="BM168" s="137"/>
      <c r="BN168" s="137"/>
      <c r="BO168" s="137"/>
      <c r="BP168" s="137"/>
      <c r="BQ168" s="137"/>
      <c r="BR168" s="137"/>
      <c r="BS168" s="137"/>
      <c r="BT168" s="137"/>
      <c r="BU168" s="137"/>
      <c r="BV168" s="137"/>
      <c r="BW168" s="137"/>
      <c r="BX168" s="137"/>
      <c r="BY168" s="137"/>
      <c r="BZ168" s="137"/>
      <c r="CA168" s="137"/>
      <c r="CB168" s="137"/>
      <c r="CC168" s="137"/>
      <c r="CD168" s="137"/>
      <c r="CE168" s="137"/>
      <c r="CF168" s="137"/>
      <c r="CG168" s="137"/>
      <c r="CH168" s="137"/>
      <c r="CI168" s="137"/>
      <c r="CJ168" s="137"/>
      <c r="CK168" s="137"/>
      <c r="CL168" s="137"/>
      <c r="CM168" s="137"/>
      <c r="CN168" s="137"/>
      <c r="CO168" s="137"/>
      <c r="CP168" s="137"/>
      <c r="CQ168" s="137"/>
      <c r="CR168" s="137"/>
      <c r="CS168" s="137"/>
      <c r="CT168" s="137"/>
      <c r="CU168" s="137"/>
      <c r="CV168" s="137"/>
      <c r="CW168" s="137"/>
      <c r="CX168" s="137"/>
      <c r="CY168" s="137"/>
      <c r="CZ168" s="137"/>
      <c r="DA168" s="137"/>
      <c r="DB168" s="137"/>
      <c r="DC168" s="137"/>
      <c r="DD168" s="137"/>
      <c r="DE168" s="137"/>
      <c r="DF168" s="137"/>
      <c r="DG168" s="137"/>
      <c r="DH168" s="137"/>
      <c r="DI168" s="137"/>
      <c r="DJ168" s="137"/>
      <c r="DK168" s="137"/>
      <c r="DL168" s="137"/>
      <c r="DM168" s="137"/>
      <c r="DN168" s="137"/>
      <c r="DO168" s="137"/>
      <c r="DP168" s="137"/>
      <c r="DQ168" s="137"/>
      <c r="DR168" s="137"/>
      <c r="DS168" s="135">
        <v>1</v>
      </c>
    </row>
    <row r="169" spans="1:123" s="100" customFormat="1" ht="18.75" customHeight="1">
      <c r="A169" s="137"/>
      <c r="B169" s="513" t="s">
        <v>941</v>
      </c>
      <c r="C169" s="139"/>
      <c r="D169" s="18"/>
      <c r="E169" s="18"/>
      <c r="F169" s="139"/>
      <c r="G169" s="139"/>
      <c r="H169" s="18" t="s">
        <v>966</v>
      </c>
      <c r="I169" s="18"/>
      <c r="J169" s="139"/>
      <c r="K169" s="139"/>
      <c r="L169" s="139"/>
      <c r="M169" s="18"/>
      <c r="N169" s="18"/>
      <c r="O169" s="18"/>
      <c r="P169" s="18"/>
      <c r="Q169" s="18"/>
      <c r="R169" s="18"/>
      <c r="V169" s="137"/>
      <c r="W169" s="429"/>
      <c r="X169" s="19" t="s">
        <v>806</v>
      </c>
      <c r="Y169" s="442"/>
      <c r="Z169" s="132"/>
      <c r="AA169" s="132"/>
      <c r="AB169" s="712"/>
      <c r="AC169" s="1314"/>
      <c r="AD169" s="132"/>
      <c r="AE169" s="3976" t="s">
        <v>4512</v>
      </c>
      <c r="AF169" s="3977" t="s">
        <v>4942</v>
      </c>
      <c r="AG169" s="3979" t="s">
        <v>4943</v>
      </c>
      <c r="AH169" s="3718"/>
      <c r="AI169" s="3719" t="s">
        <v>4944</v>
      </c>
      <c r="AJ169" s="3718" t="str">
        <f>AG171&amp;" caractères"</f>
        <v>70 caractères</v>
      </c>
      <c r="AK169" s="3720"/>
      <c r="AL169" s="137"/>
      <c r="AM169" s="137"/>
      <c r="AN169" s="137"/>
      <c r="AO169" s="137"/>
      <c r="AP169" s="137"/>
      <c r="AQ169" s="137"/>
      <c r="AR169" s="137"/>
      <c r="AS169" s="137"/>
      <c r="AT169" s="137"/>
      <c r="AU169" s="137"/>
      <c r="AV169" s="137"/>
      <c r="AW169" s="137"/>
      <c r="AX169" s="137"/>
      <c r="AY169" s="137"/>
      <c r="AZ169" s="137"/>
      <c r="BA169" s="137"/>
      <c r="BB169" s="137"/>
      <c r="BC169" s="137"/>
      <c r="BD169" s="137"/>
      <c r="BE169" s="137"/>
      <c r="BF169" s="137"/>
      <c r="BG169" s="137"/>
      <c r="BH169" s="137"/>
      <c r="BI169" s="137"/>
      <c r="BJ169" s="137"/>
      <c r="BK169" s="137"/>
      <c r="BL169" s="137"/>
      <c r="BM169" s="137"/>
      <c r="BN169" s="137"/>
      <c r="BO169" s="137"/>
      <c r="BP169" s="137"/>
      <c r="BQ169" s="137"/>
      <c r="BR169" s="137"/>
      <c r="BS169" s="137"/>
      <c r="BT169" s="137"/>
      <c r="BU169" s="137"/>
      <c r="BV169" s="137"/>
      <c r="BW169" s="137"/>
      <c r="BX169" s="137"/>
      <c r="BY169" s="137"/>
      <c r="BZ169" s="137"/>
      <c r="CA169" s="137"/>
      <c r="CB169" s="137"/>
      <c r="CC169" s="137"/>
      <c r="CD169" s="137"/>
      <c r="CE169" s="137"/>
      <c r="CF169" s="137"/>
      <c r="CG169" s="137"/>
      <c r="CH169" s="137"/>
      <c r="CI169" s="137"/>
      <c r="CJ169" s="137"/>
      <c r="CK169" s="137"/>
      <c r="CL169" s="137"/>
      <c r="CM169" s="137"/>
      <c r="CN169" s="137"/>
      <c r="CO169" s="137"/>
      <c r="CP169" s="137"/>
      <c r="CQ169" s="137"/>
      <c r="CR169" s="137"/>
      <c r="CS169" s="137"/>
      <c r="CT169" s="137"/>
      <c r="CU169" s="137"/>
      <c r="CV169" s="137"/>
      <c r="CW169" s="137"/>
      <c r="CX169" s="137"/>
      <c r="CY169" s="137"/>
      <c r="CZ169" s="137"/>
      <c r="DA169" s="137"/>
      <c r="DB169" s="137"/>
      <c r="DC169" s="137"/>
      <c r="DD169" s="137"/>
      <c r="DE169" s="137"/>
      <c r="DF169" s="137"/>
      <c r="DG169" s="137"/>
      <c r="DH169" s="137"/>
      <c r="DI169" s="137"/>
      <c r="DJ169" s="137"/>
      <c r="DK169" s="137"/>
      <c r="DL169" s="137"/>
      <c r="DM169" s="137"/>
      <c r="DN169" s="137"/>
      <c r="DO169" s="137"/>
      <c r="DP169" s="137"/>
      <c r="DQ169" s="137"/>
      <c r="DR169" s="137"/>
      <c r="DS169" s="135">
        <v>1</v>
      </c>
    </row>
    <row r="170" spans="1:123" s="100" customFormat="1" ht="18.75" customHeight="1" thickBot="1">
      <c r="A170" s="137"/>
      <c r="B170" s="513" t="s">
        <v>944</v>
      </c>
      <c r="C170" s="139"/>
      <c r="D170" s="18"/>
      <c r="E170" s="18"/>
      <c r="F170" s="139"/>
      <c r="G170" s="139"/>
      <c r="H170" s="18" t="s">
        <v>967</v>
      </c>
      <c r="I170" s="18"/>
      <c r="J170" s="139"/>
      <c r="K170" s="139"/>
      <c r="L170" s="139"/>
      <c r="M170" s="18"/>
      <c r="N170" s="18"/>
      <c r="O170" s="18"/>
      <c r="P170" s="18"/>
      <c r="Q170" s="18"/>
      <c r="R170" s="18"/>
      <c r="V170" s="137"/>
      <c r="W170" s="429"/>
      <c r="X170" s="2632">
        <v>1</v>
      </c>
      <c r="Y170" s="450" t="s">
        <v>811</v>
      </c>
      <c r="Z170" s="132"/>
      <c r="AA170" s="132"/>
      <c r="AB170" s="712"/>
      <c r="AC170" s="1314"/>
      <c r="AD170" s="132"/>
      <c r="AE170" s="3976"/>
      <c r="AF170" s="3978"/>
      <c r="AG170" s="3980"/>
      <c r="AH170" s="3721" t="s">
        <v>4945</v>
      </c>
      <c r="AI170" s="3981" t="s">
        <v>4946</v>
      </c>
      <c r="AJ170" s="3981"/>
      <c r="AK170" s="3982"/>
      <c r="AL170" s="137"/>
      <c r="AM170" s="137"/>
      <c r="AN170" s="137"/>
      <c r="AO170" s="137"/>
      <c r="AP170" s="137"/>
      <c r="AQ170" s="137"/>
      <c r="AR170" s="137"/>
      <c r="AS170" s="137"/>
      <c r="AT170" s="137"/>
      <c r="AU170" s="137"/>
      <c r="AV170" s="137"/>
      <c r="AW170" s="137"/>
      <c r="AX170" s="137"/>
      <c r="AY170" s="137"/>
      <c r="AZ170" s="137"/>
      <c r="BA170" s="137"/>
      <c r="BB170" s="137"/>
      <c r="BC170" s="137"/>
      <c r="BD170" s="137"/>
      <c r="BE170" s="137"/>
      <c r="BF170" s="137"/>
      <c r="BG170" s="137"/>
      <c r="BH170" s="137"/>
      <c r="BI170" s="137"/>
      <c r="BJ170" s="137"/>
      <c r="BK170" s="137"/>
      <c r="BL170" s="137"/>
      <c r="BM170" s="137"/>
      <c r="BN170" s="137"/>
      <c r="BO170" s="137"/>
      <c r="BP170" s="137"/>
      <c r="BQ170" s="137"/>
      <c r="BR170" s="137"/>
      <c r="BS170" s="137"/>
      <c r="BT170" s="137"/>
      <c r="BU170" s="137"/>
      <c r="BV170" s="137"/>
      <c r="BW170" s="137"/>
      <c r="BX170" s="137"/>
      <c r="BY170" s="137"/>
      <c r="BZ170" s="137"/>
      <c r="CA170" s="137"/>
      <c r="CB170" s="137"/>
      <c r="CC170" s="137"/>
      <c r="CD170" s="137"/>
      <c r="CE170" s="137"/>
      <c r="CF170" s="137"/>
      <c r="CG170" s="137"/>
      <c r="CH170" s="137"/>
      <c r="CI170" s="137"/>
      <c r="CJ170" s="137"/>
      <c r="CK170" s="137"/>
      <c r="CL170" s="137"/>
      <c r="CM170" s="137"/>
      <c r="CN170" s="137"/>
      <c r="CO170" s="137"/>
      <c r="CP170" s="137"/>
      <c r="CQ170" s="137"/>
      <c r="CR170" s="137"/>
      <c r="CS170" s="137"/>
      <c r="CT170" s="137"/>
      <c r="CU170" s="137"/>
      <c r="CV170" s="137"/>
      <c r="CW170" s="137"/>
      <c r="CX170" s="137"/>
      <c r="CY170" s="137"/>
      <c r="CZ170" s="137"/>
      <c r="DA170" s="137"/>
      <c r="DB170" s="137"/>
      <c r="DC170" s="137"/>
      <c r="DD170" s="137"/>
      <c r="DE170" s="137"/>
      <c r="DF170" s="137"/>
      <c r="DG170" s="137"/>
      <c r="DH170" s="137"/>
      <c r="DI170" s="137"/>
      <c r="DJ170" s="137"/>
      <c r="DK170" s="137"/>
      <c r="DL170" s="137"/>
      <c r="DM170" s="137"/>
      <c r="DN170" s="137"/>
      <c r="DO170" s="137"/>
      <c r="DP170" s="137"/>
      <c r="DQ170" s="137"/>
      <c r="DR170" s="137"/>
      <c r="DS170" s="135">
        <v>1</v>
      </c>
    </row>
    <row r="171" spans="1:123" s="100" customFormat="1" ht="18.75" customHeight="1" thickTop="1" thickBot="1">
      <c r="A171" s="137"/>
      <c r="B171" s="18" t="s">
        <v>945</v>
      </c>
      <c r="C171" s="139"/>
      <c r="D171" s="18"/>
      <c r="E171" s="18"/>
      <c r="F171" s="139"/>
      <c r="G171" s="139"/>
      <c r="H171" s="11"/>
      <c r="I171" s="18"/>
      <c r="J171" s="18"/>
      <c r="K171" s="18"/>
      <c r="L171" s="18"/>
      <c r="M171" s="18"/>
      <c r="N171" s="18"/>
      <c r="O171" s="18"/>
      <c r="P171" s="18"/>
      <c r="Q171" s="18"/>
      <c r="R171" s="18"/>
      <c r="V171" s="137"/>
      <c r="W171" s="429"/>
      <c r="X171" s="2632">
        <v>4</v>
      </c>
      <c r="Y171" s="450" t="s">
        <v>812</v>
      </c>
      <c r="Z171" s="132"/>
      <c r="AA171" s="132"/>
      <c r="AB171" s="712"/>
      <c r="AC171" s="1314"/>
      <c r="AD171" s="132"/>
      <c r="AE171" s="2598">
        <f>LEN(AF171)</f>
        <v>263</v>
      </c>
      <c r="AF171" s="3722" t="s">
        <v>4947</v>
      </c>
      <c r="AG171" s="3532">
        <v>70</v>
      </c>
      <c r="AH171" s="3723" t="str">
        <f>TEXT(ROUND(LEN(AF171)/AG171, 1), "0.0") &amp; " lignes"</f>
        <v>3.8 lignes</v>
      </c>
      <c r="AI171" s="3981"/>
      <c r="AJ171" s="3981"/>
      <c r="AK171" s="3982"/>
      <c r="AL171" s="137"/>
      <c r="AM171" s="137"/>
      <c r="AN171" s="137"/>
      <c r="AO171" s="137"/>
      <c r="AP171" s="137"/>
      <c r="AQ171" s="137"/>
      <c r="AR171" s="137"/>
      <c r="AS171" s="137"/>
      <c r="AT171" s="137"/>
      <c r="AU171" s="137"/>
      <c r="AV171" s="137"/>
      <c r="AW171" s="137"/>
      <c r="AX171" s="137"/>
      <c r="AY171" s="137"/>
      <c r="AZ171" s="137"/>
      <c r="BA171" s="137"/>
      <c r="BB171" s="137"/>
      <c r="BC171" s="137"/>
      <c r="BD171" s="137"/>
      <c r="BE171" s="137"/>
      <c r="BF171" s="137"/>
      <c r="BG171" s="137"/>
      <c r="BH171" s="137"/>
      <c r="BI171" s="137"/>
      <c r="BJ171" s="137"/>
      <c r="BK171" s="137"/>
      <c r="BL171" s="137"/>
      <c r="BM171" s="137"/>
      <c r="BN171" s="137"/>
      <c r="BO171" s="137"/>
      <c r="BP171" s="137"/>
      <c r="BQ171" s="137"/>
      <c r="BR171" s="137"/>
      <c r="BS171" s="137"/>
      <c r="BT171" s="137"/>
      <c r="BU171" s="137"/>
      <c r="BV171" s="137"/>
      <c r="BW171" s="137"/>
      <c r="BX171" s="137"/>
      <c r="BY171" s="137"/>
      <c r="BZ171" s="137"/>
      <c r="CA171" s="137"/>
      <c r="CB171" s="137"/>
      <c r="CC171" s="137"/>
      <c r="CD171" s="137"/>
      <c r="CE171" s="137"/>
      <c r="CF171" s="137"/>
      <c r="CG171" s="137"/>
      <c r="CH171" s="137"/>
      <c r="CI171" s="137"/>
      <c r="CJ171" s="137"/>
      <c r="CK171" s="137"/>
      <c r="CL171" s="137"/>
      <c r="CM171" s="137"/>
      <c r="CN171" s="137"/>
      <c r="CO171" s="137"/>
      <c r="CP171" s="137"/>
      <c r="CQ171" s="137"/>
      <c r="CR171" s="137"/>
      <c r="CS171" s="137"/>
      <c r="CT171" s="137"/>
      <c r="CU171" s="137"/>
      <c r="CV171" s="137"/>
      <c r="CW171" s="137"/>
      <c r="CX171" s="137"/>
      <c r="CY171" s="137"/>
      <c r="CZ171" s="137"/>
      <c r="DA171" s="137"/>
      <c r="DB171" s="137"/>
      <c r="DC171" s="137"/>
      <c r="DD171" s="137"/>
      <c r="DE171" s="137"/>
      <c r="DF171" s="137"/>
      <c r="DG171" s="137"/>
      <c r="DH171" s="137"/>
      <c r="DI171" s="137"/>
      <c r="DJ171" s="137"/>
      <c r="DK171" s="137"/>
      <c r="DL171" s="137"/>
      <c r="DM171" s="137"/>
      <c r="DN171" s="137"/>
      <c r="DO171" s="137"/>
      <c r="DP171" s="137"/>
      <c r="DQ171" s="137"/>
      <c r="DR171" s="137"/>
      <c r="DS171" s="135">
        <v>1</v>
      </c>
    </row>
    <row r="172" spans="1:123" s="100" customFormat="1" ht="18.75" customHeight="1" thickTop="1">
      <c r="A172" s="137"/>
      <c r="B172" s="137"/>
      <c r="C172" s="137"/>
      <c r="D172" s="137"/>
      <c r="E172" s="137"/>
      <c r="F172" s="137"/>
      <c r="G172" s="137"/>
      <c r="T172" s="137"/>
      <c r="U172" s="137"/>
      <c r="V172" s="137"/>
      <c r="W172" s="429"/>
      <c r="X172" s="2632">
        <v>10</v>
      </c>
      <c r="Y172" s="450" t="s">
        <v>108</v>
      </c>
      <c r="Z172" s="132"/>
      <c r="AA172" s="132"/>
      <c r="AB172" s="712"/>
      <c r="AC172" s="1314"/>
      <c r="AD172" s="132"/>
      <c r="AE172" s="3945" t="s">
        <v>4948</v>
      </c>
      <c r="AF172" s="3946" t="str">
        <f>AF171</f>
        <v>Épluchez l’ail et les oignons. Coupez-les en petits morceaux. Égouttez les champignons. Dans votre Cookeo, faites roussir la viande et les lardons avec le morceau de beurre sur le mode « dorer » / 3 min (préchauffage inclus), en remuant avec une cuillère en bois.</v>
      </c>
      <c r="AG172" s="3724" t="s">
        <v>985</v>
      </c>
      <c r="AH172" s="132"/>
      <c r="AI172" s="132"/>
      <c r="AJ172" s="132"/>
      <c r="AK172" s="704"/>
      <c r="AL172" s="137"/>
      <c r="AM172" s="137"/>
      <c r="AN172" s="137"/>
      <c r="AO172" s="137"/>
      <c r="AP172" s="137"/>
      <c r="AQ172" s="137"/>
      <c r="AR172" s="137"/>
      <c r="AS172" s="137"/>
      <c r="AT172" s="137"/>
      <c r="AU172" s="137"/>
      <c r="AV172" s="137"/>
      <c r="AW172" s="137"/>
      <c r="AX172" s="137"/>
      <c r="AY172" s="137"/>
      <c r="AZ172" s="137"/>
      <c r="BA172" s="137"/>
      <c r="BB172" s="137"/>
      <c r="BC172" s="137"/>
      <c r="BD172" s="137"/>
      <c r="BE172" s="137"/>
      <c r="BF172" s="137"/>
      <c r="BG172" s="137"/>
      <c r="BH172" s="137"/>
      <c r="BI172" s="137"/>
      <c r="BJ172" s="137"/>
      <c r="BK172" s="137"/>
      <c r="BL172" s="137"/>
      <c r="BM172" s="137"/>
      <c r="BN172" s="137"/>
      <c r="BO172" s="137"/>
      <c r="BP172" s="137"/>
      <c r="BQ172" s="137"/>
      <c r="BR172" s="137"/>
      <c r="BS172" s="137"/>
      <c r="BT172" s="137"/>
      <c r="BU172" s="137"/>
      <c r="BV172" s="137"/>
      <c r="BW172" s="137"/>
      <c r="BX172" s="137"/>
      <c r="BY172" s="137"/>
      <c r="BZ172" s="137"/>
      <c r="CA172" s="137"/>
      <c r="CB172" s="137"/>
      <c r="CC172" s="137"/>
      <c r="CD172" s="137"/>
      <c r="CE172" s="137"/>
      <c r="CF172" s="137"/>
      <c r="CG172" s="137"/>
      <c r="CH172" s="137"/>
      <c r="CI172" s="137"/>
      <c r="CJ172" s="137"/>
      <c r="CK172" s="137"/>
      <c r="CL172" s="137"/>
      <c r="CM172" s="137"/>
      <c r="CN172" s="137"/>
      <c r="CO172" s="137"/>
      <c r="CP172" s="137"/>
      <c r="CQ172" s="137"/>
      <c r="CR172" s="137"/>
      <c r="CS172" s="137"/>
      <c r="CT172" s="137"/>
      <c r="CU172" s="137"/>
      <c r="CV172" s="137"/>
      <c r="CW172" s="137"/>
      <c r="CX172" s="137"/>
      <c r="CY172" s="137"/>
      <c r="CZ172" s="137"/>
      <c r="DA172" s="137"/>
      <c r="DB172" s="137"/>
      <c r="DC172" s="137"/>
      <c r="DD172" s="137"/>
      <c r="DE172" s="137"/>
      <c r="DF172" s="137"/>
      <c r="DG172" s="137"/>
      <c r="DH172" s="137"/>
      <c r="DI172" s="137"/>
      <c r="DJ172" s="137"/>
      <c r="DK172" s="137"/>
      <c r="DL172" s="137"/>
      <c r="DM172" s="137"/>
      <c r="DN172" s="137"/>
      <c r="DO172" s="137"/>
      <c r="DP172" s="137"/>
      <c r="DQ172" s="137"/>
      <c r="DR172" s="137"/>
      <c r="DS172" s="135">
        <v>1</v>
      </c>
    </row>
    <row r="173" spans="1:123" ht="15" customHeight="1">
      <c r="I173" s="137"/>
      <c r="J173" s="137"/>
      <c r="W173" s="429"/>
      <c r="X173" s="132"/>
      <c r="Y173" s="132"/>
      <c r="Z173" s="141"/>
      <c r="AA173" s="132"/>
      <c r="AB173" s="712"/>
      <c r="AC173" s="1314"/>
      <c r="AD173" s="132"/>
      <c r="AE173" s="3945"/>
      <c r="AF173" s="3947"/>
      <c r="AG173" s="3725" t="str">
        <f>LEFT(AF171,FIND(" ",AF171&amp;" ",AG171)-1) &amp; ".."</f>
        <v>Épluchez l’ail et les oignons. Coupez-les en petits morceaux. Égouttez..</v>
      </c>
      <c r="AH173" s="3726"/>
      <c r="AI173" s="712"/>
      <c r="AJ173" s="132"/>
      <c r="AK173" s="704"/>
      <c r="DS173" s="135">
        <v>1</v>
      </c>
    </row>
    <row r="174" spans="1:123" ht="15.75" customHeight="1">
      <c r="I174" s="137"/>
      <c r="J174" s="137"/>
      <c r="W174" s="429"/>
      <c r="X174" s="19" t="s">
        <v>818</v>
      </c>
      <c r="Y174" s="132"/>
      <c r="Z174" s="132"/>
      <c r="AA174" s="132"/>
      <c r="AB174" s="132"/>
      <c r="AC174" s="1314"/>
      <c r="AD174" s="132"/>
      <c r="AE174" s="3945"/>
      <c r="AF174" s="3947"/>
      <c r="AG174" s="3725" t="str">
        <f>LEFT(RIGHT(AF171,LEN(AF171)-LEN(AG173)-2),FIND(" ",RIGHT(AF171,LEN(AF171)-LEN(AG173)-2)&amp;" ",AG171)-1) &amp; ".."</f>
        <v xml:space="preserve"> champignons. Dans votre Cookeo, faites roussir la viande et les lardons..</v>
      </c>
      <c r="AH174" s="3726"/>
      <c r="AI174" s="712"/>
      <c r="AJ174" s="132"/>
      <c r="AK174" s="704"/>
      <c r="DS174" s="135">
        <v>1</v>
      </c>
    </row>
    <row r="175" spans="1:123" ht="15.75" customHeight="1">
      <c r="I175" s="137"/>
      <c r="J175" s="137"/>
      <c r="W175" s="429"/>
      <c r="X175" s="4029" t="s">
        <v>820</v>
      </c>
      <c r="Y175" s="4029"/>
      <c r="Z175" s="4029"/>
      <c r="AA175" s="4029"/>
      <c r="AB175" s="4029"/>
      <c r="AC175" s="4030"/>
      <c r="AD175" s="132"/>
      <c r="AE175" s="3945"/>
      <c r="AF175" s="3947"/>
      <c r="AG175" s="3725" t="str">
        <f>LEFT(RIGHT(AF171,LEN(AF171)-LEN(AG173)-LEN(AG174)),AG171)</f>
        <v xml:space="preserve"> avec le morceau de beurre sur le mode « dorer » / 3 min (préchauffage</v>
      </c>
      <c r="AH175" s="3726"/>
      <c r="AI175" s="712"/>
      <c r="AJ175" s="132"/>
      <c r="AK175" s="704"/>
      <c r="DS175" s="135">
        <v>1</v>
      </c>
    </row>
    <row r="176" spans="1:123" ht="15.75">
      <c r="A176" s="155"/>
      <c r="B176" s="155"/>
      <c r="C176" s="155"/>
      <c r="D176" s="155"/>
      <c r="E176" s="155"/>
      <c r="F176" s="155"/>
      <c r="G176" s="155"/>
      <c r="H176" s="155"/>
      <c r="W176" s="429"/>
      <c r="X176" s="4029"/>
      <c r="Y176" s="4029"/>
      <c r="Z176" s="4029"/>
      <c r="AA176" s="4029"/>
      <c r="AB176" s="4029"/>
      <c r="AC176" s="4030"/>
      <c r="AD176" s="132"/>
      <c r="AE176" s="3945"/>
      <c r="AF176" s="3947"/>
      <c r="AG176" s="3725" t="str">
        <f>LEFT(RIGHT(AF171,LEN(AF171)-LEN(AG173)-LEN(AG174)-LEN(AG175)),AG171)</f>
        <v xml:space="preserve"> inclus), en remuant avec une cuillère en bois.</v>
      </c>
      <c r="AH176" s="3726"/>
      <c r="AI176" s="712"/>
      <c r="AJ176" s="132"/>
      <c r="AK176" s="704"/>
      <c r="DS176" s="135">
        <v>1</v>
      </c>
    </row>
    <row r="177" spans="1:123" ht="15.75">
      <c r="A177" s="155"/>
      <c r="B177" s="155"/>
      <c r="C177" s="155"/>
      <c r="D177" s="155"/>
      <c r="E177" s="155"/>
      <c r="F177" s="155"/>
      <c r="G177" s="155"/>
      <c r="H177" s="155"/>
      <c r="W177" s="429"/>
      <c r="X177" s="132"/>
      <c r="Y177" s="132"/>
      <c r="Z177" s="132"/>
      <c r="AA177" s="132"/>
      <c r="AB177" s="132"/>
      <c r="AC177" s="1314"/>
      <c r="AD177" s="132"/>
      <c r="AE177" s="3945"/>
      <c r="AF177" s="3947"/>
      <c r="AG177" s="3727" t="str">
        <f>LEFT(RIGHT(AF171,LEN(AF171)-LEN(AG173)-LEN(AG174)-LEN(AG175)-LEN(AG176)),AG171)</f>
        <v/>
      </c>
      <c r="AH177" s="3726"/>
      <c r="AI177" s="3728"/>
      <c r="AJ177" s="132"/>
      <c r="AK177" s="704"/>
      <c r="DS177" s="135">
        <v>1</v>
      </c>
    </row>
    <row r="178" spans="1:123" ht="15.75">
      <c r="A178" s="155"/>
      <c r="B178" s="155"/>
      <c r="C178" s="155"/>
      <c r="D178" s="155"/>
      <c r="E178" s="155"/>
      <c r="F178" s="155"/>
      <c r="G178" s="155"/>
      <c r="H178" s="155"/>
      <c r="W178" s="429"/>
      <c r="X178" s="2632">
        <v>5</v>
      </c>
      <c r="Y178" s="450" t="s">
        <v>742</v>
      </c>
      <c r="Z178" s="132"/>
      <c r="AA178" s="132"/>
      <c r="AB178" s="132"/>
      <c r="AC178" s="1314"/>
      <c r="AD178" s="132"/>
      <c r="AE178" s="3945"/>
      <c r="AF178" s="3947"/>
      <c r="AG178" s="712"/>
      <c r="AH178" s="712"/>
      <c r="AI178" s="712"/>
      <c r="AJ178" s="132"/>
      <c r="AK178" s="704"/>
      <c r="DS178" s="135">
        <v>1</v>
      </c>
    </row>
    <row r="179" spans="1:123" ht="15" customHeight="1">
      <c r="A179" s="155"/>
      <c r="B179" s="155"/>
      <c r="C179" s="155"/>
      <c r="D179" s="155"/>
      <c r="E179" s="155"/>
      <c r="F179" s="155"/>
      <c r="G179" s="155"/>
      <c r="H179" s="155"/>
      <c r="W179" s="429"/>
      <c r="X179" s="2632">
        <v>8</v>
      </c>
      <c r="Y179" s="450" t="s">
        <v>694</v>
      </c>
      <c r="Z179" s="132"/>
      <c r="AA179" s="132"/>
      <c r="AB179" s="132"/>
      <c r="AC179" s="1314"/>
      <c r="AD179" s="132"/>
      <c r="AE179" s="3729"/>
      <c r="AF179" s="3730" t="s">
        <v>4949</v>
      </c>
      <c r="AG179" s="712"/>
      <c r="AH179" s="712"/>
      <c r="AI179" s="712"/>
      <c r="AJ179" s="132"/>
      <c r="AK179" s="704"/>
      <c r="DS179" s="135">
        <v>1</v>
      </c>
    </row>
    <row r="180" spans="1:123" ht="15" customHeight="1">
      <c r="A180" s="155"/>
      <c r="B180" s="155"/>
      <c r="C180" s="155"/>
      <c r="D180" s="155"/>
      <c r="E180" s="155"/>
      <c r="F180" s="155"/>
      <c r="G180" s="155"/>
      <c r="H180" s="155"/>
      <c r="W180" s="429"/>
      <c r="X180" s="2632">
        <v>1.5</v>
      </c>
      <c r="Y180" s="450" t="s">
        <v>833</v>
      </c>
      <c r="Z180" s="132"/>
      <c r="AA180" s="132"/>
      <c r="AB180" s="132"/>
      <c r="AC180" s="1314"/>
      <c r="AD180" s="132"/>
      <c r="AE180" s="2622">
        <v>9</v>
      </c>
      <c r="AF180" s="588">
        <v>35</v>
      </c>
      <c r="AG180" s="588">
        <v>11</v>
      </c>
      <c r="AH180" s="588">
        <v>14</v>
      </c>
      <c r="AI180" s="588">
        <v>14</v>
      </c>
      <c r="AJ180" s="588">
        <v>11</v>
      </c>
      <c r="AK180" s="591">
        <v>11</v>
      </c>
      <c r="DS180" s="135">
        <v>1</v>
      </c>
    </row>
    <row r="181" spans="1:123" ht="16.5" thickBot="1">
      <c r="A181" s="155"/>
      <c r="B181" s="155"/>
      <c r="C181" s="155"/>
      <c r="D181" s="155"/>
      <c r="E181" s="155"/>
      <c r="F181" s="155"/>
      <c r="G181" s="155"/>
      <c r="H181" s="155"/>
      <c r="W181" s="429"/>
      <c r="X181" s="2632">
        <v>3</v>
      </c>
      <c r="Y181" s="450" t="s">
        <v>439</v>
      </c>
      <c r="Z181" s="132"/>
      <c r="AA181" s="132"/>
      <c r="AB181" s="132"/>
      <c r="AC181" s="1314"/>
      <c r="AD181" s="132"/>
      <c r="AE181" s="880">
        <f ca="1">CELL("largeur",AE181)</f>
        <v>19</v>
      </c>
      <c r="AF181" s="590">
        <f ca="1">CELL("largeur",AF181)</f>
        <v>23</v>
      </c>
      <c r="AG181" s="590">
        <f ca="1">CELL("largeur",AG181)</f>
        <v>25</v>
      </c>
      <c r="AH181" s="590">
        <f ca="1">CELL("largeur",AH181)</f>
        <v>16</v>
      </c>
      <c r="AI181" s="590">
        <f t="shared" ref="AI181:AK181" ca="1" si="9">CELL("largeur",AI181)</f>
        <v>11</v>
      </c>
      <c r="AJ181" s="590">
        <f t="shared" ca="1" si="9"/>
        <v>11</v>
      </c>
      <c r="AK181" s="592">
        <f t="shared" ca="1" si="9"/>
        <v>11</v>
      </c>
      <c r="DS181" s="135">
        <v>1</v>
      </c>
    </row>
    <row r="182" spans="1:123" ht="15.75" customHeight="1">
      <c r="A182" s="155"/>
      <c r="B182" s="155"/>
      <c r="C182" s="155"/>
      <c r="D182" s="155"/>
      <c r="E182" s="155"/>
      <c r="F182" s="155"/>
      <c r="G182" s="155"/>
      <c r="H182" s="155"/>
      <c r="W182" s="429"/>
      <c r="X182" s="488" t="s">
        <v>839</v>
      </c>
      <c r="Y182" s="488"/>
      <c r="Z182" s="132"/>
      <c r="AA182" s="132"/>
      <c r="AB182" s="132"/>
      <c r="AC182" s="1314"/>
      <c r="AD182" s="132"/>
      <c r="AE182" s="280"/>
      <c r="AF182" s="2510"/>
      <c r="AG182" s="282"/>
      <c r="AH182" s="281"/>
      <c r="AI182" s="281"/>
      <c r="AJ182" s="281"/>
      <c r="AK182" s="283"/>
      <c r="DS182" s="135">
        <v>1</v>
      </c>
    </row>
    <row r="183" spans="1:123" ht="15.75" customHeight="1">
      <c r="A183" s="155"/>
      <c r="B183" s="155"/>
      <c r="C183" s="155"/>
      <c r="D183" s="155"/>
      <c r="E183" s="155"/>
      <c r="F183" s="155"/>
      <c r="G183" s="155"/>
      <c r="H183" s="155"/>
      <c r="W183" s="429"/>
      <c r="Z183" s="132"/>
      <c r="AA183" s="132"/>
      <c r="AB183" s="132"/>
      <c r="AC183" s="1314"/>
      <c r="AD183" s="132"/>
      <c r="AE183" s="1148"/>
      <c r="AF183" s="132"/>
      <c r="AG183" s="132"/>
      <c r="AH183" s="132"/>
      <c r="AI183" s="132"/>
      <c r="AJ183" s="132"/>
      <c r="AK183" s="692"/>
      <c r="DS183" s="135">
        <v>1</v>
      </c>
    </row>
    <row r="184" spans="1:123" ht="15.75" customHeight="1">
      <c r="A184" s="155"/>
      <c r="B184" s="155"/>
      <c r="C184" s="155"/>
      <c r="D184" s="155"/>
      <c r="E184" s="155"/>
      <c r="F184" s="155"/>
      <c r="G184" s="155"/>
      <c r="H184" s="155"/>
      <c r="W184" s="451"/>
      <c r="X184" s="103" t="s">
        <v>846</v>
      </c>
      <c r="Y184" s="102" t="s">
        <v>847</v>
      </c>
      <c r="Z184" s="132"/>
      <c r="AA184" s="132"/>
      <c r="AB184" s="132"/>
      <c r="AC184" s="1314"/>
      <c r="AD184" s="132"/>
      <c r="AE184" s="2622">
        <v>12</v>
      </c>
      <c r="AF184" s="18" t="s">
        <v>917</v>
      </c>
      <c r="AG184" s="132"/>
      <c r="AH184" s="132"/>
      <c r="AI184" s="132"/>
      <c r="AJ184" s="132"/>
      <c r="AK184" s="704"/>
      <c r="DS184" s="135">
        <v>1</v>
      </c>
    </row>
    <row r="185" spans="1:123" ht="15.75" customHeight="1">
      <c r="A185" s="155"/>
      <c r="B185" s="155"/>
      <c r="C185" s="155"/>
      <c r="D185" s="155"/>
      <c r="E185" s="155"/>
      <c r="F185" s="155"/>
      <c r="G185" s="155"/>
      <c r="H185" s="155"/>
      <c r="W185" s="4031" t="s">
        <v>849</v>
      </c>
      <c r="X185" s="4032"/>
      <c r="Y185" s="4032"/>
      <c r="Z185" s="4032"/>
      <c r="AA185" s="4032"/>
      <c r="AB185" s="4032"/>
      <c r="AC185" s="4033"/>
      <c r="AD185" s="132"/>
      <c r="AE185" s="520">
        <f ca="1">CELL("largeur",AE185)</f>
        <v>19</v>
      </c>
      <c r="AF185" s="18" t="s">
        <v>919</v>
      </c>
      <c r="AG185" s="132"/>
      <c r="AH185" s="132"/>
      <c r="AI185" s="132"/>
      <c r="AJ185" s="132"/>
      <c r="AK185" s="704"/>
      <c r="DS185" s="135">
        <v>1</v>
      </c>
    </row>
    <row r="186" spans="1:123" ht="15.75" customHeight="1">
      <c r="A186" s="155"/>
      <c r="B186" s="155"/>
      <c r="C186" s="155"/>
      <c r="D186" s="155"/>
      <c r="E186" s="155"/>
      <c r="F186" s="155"/>
      <c r="G186" s="155"/>
      <c r="H186" s="155"/>
      <c r="W186" s="4031"/>
      <c r="X186" s="4032"/>
      <c r="Y186" s="4032"/>
      <c r="Z186" s="4032"/>
      <c r="AA186" s="4032"/>
      <c r="AB186" s="4032"/>
      <c r="AC186" s="4033"/>
      <c r="AD186" s="132"/>
      <c r="AE186" s="466" t="s">
        <v>4455</v>
      </c>
      <c r="AF186" s="18"/>
      <c r="AG186" s="132"/>
      <c r="AH186" s="132"/>
      <c r="AI186" s="132"/>
      <c r="AJ186" s="132"/>
      <c r="AK186" s="704"/>
      <c r="DS186" s="135">
        <v>1</v>
      </c>
    </row>
    <row r="187" spans="1:123">
      <c r="A187" s="155"/>
      <c r="B187" s="155"/>
      <c r="C187" s="155"/>
      <c r="D187" s="155"/>
      <c r="E187" s="155"/>
      <c r="F187" s="155"/>
      <c r="G187" s="155"/>
      <c r="H187" s="155"/>
      <c r="W187" s="4031"/>
      <c r="X187" s="4032"/>
      <c r="Y187" s="4032"/>
      <c r="Z187" s="4032"/>
      <c r="AA187" s="4032"/>
      <c r="AB187" s="4032"/>
      <c r="AC187" s="4033"/>
      <c r="AD187" s="132"/>
      <c r="AE187" s="466" t="s">
        <v>4456</v>
      </c>
      <c r="AF187" s="18"/>
      <c r="AG187" s="132"/>
      <c r="AH187" s="132"/>
      <c r="AI187" s="132"/>
      <c r="AJ187" s="132"/>
      <c r="AK187" s="704"/>
      <c r="DS187" s="135">
        <v>1</v>
      </c>
    </row>
    <row r="188" spans="1:123" ht="15.75">
      <c r="A188" s="155"/>
      <c r="B188" s="155"/>
      <c r="C188" s="155"/>
      <c r="D188" s="155"/>
      <c r="E188" s="155"/>
      <c r="F188" s="155"/>
      <c r="G188" s="155"/>
      <c r="H188" s="155"/>
      <c r="W188" s="429"/>
      <c r="X188" s="132"/>
      <c r="Y188" s="132"/>
      <c r="Z188" s="132"/>
      <c r="AA188" s="132"/>
      <c r="AB188" s="132"/>
      <c r="AC188" s="1314"/>
      <c r="AD188" s="132"/>
      <c r="AE188" s="2516"/>
      <c r="AF188" s="712"/>
      <c r="AG188" s="712"/>
      <c r="AH188" s="712"/>
      <c r="AI188" s="712"/>
      <c r="AJ188" s="712"/>
      <c r="AK188" s="1314"/>
      <c r="DS188" s="135">
        <v>1</v>
      </c>
    </row>
    <row r="189" spans="1:123" ht="18.75">
      <c r="W189" s="280"/>
      <c r="X189" s="281"/>
      <c r="Y189" s="282"/>
      <c r="Z189" s="281"/>
      <c r="AA189" s="281"/>
      <c r="AB189" s="281"/>
      <c r="AC189" s="283"/>
      <c r="AD189" s="132"/>
      <c r="AE189" s="304" t="s">
        <v>968</v>
      </c>
      <c r="AF189" s="453"/>
      <c r="AG189" s="453"/>
      <c r="AH189" s="453"/>
      <c r="AI189" s="712"/>
      <c r="AJ189" s="712"/>
      <c r="AK189" s="1314"/>
      <c r="DS189" s="135">
        <v>1</v>
      </c>
    </row>
    <row r="190" spans="1:123" ht="18.75">
      <c r="W190" s="4034" t="s">
        <v>14</v>
      </c>
      <c r="X190" s="132"/>
      <c r="Y190" s="132"/>
      <c r="Z190" s="132"/>
      <c r="AA190" s="132"/>
      <c r="AB190" s="132"/>
      <c r="AC190" s="1314"/>
      <c r="AD190" s="132"/>
      <c r="AE190" s="304"/>
      <c r="AF190" s="453"/>
      <c r="AG190" s="453"/>
      <c r="AH190" s="453"/>
      <c r="AI190" s="712"/>
      <c r="AJ190" s="712"/>
      <c r="AK190" s="1314"/>
      <c r="DS190" s="135">
        <v>1</v>
      </c>
    </row>
    <row r="191" spans="1:123" ht="15.75">
      <c r="W191" s="4034"/>
      <c r="X191" s="2642" t="s">
        <v>755</v>
      </c>
      <c r="Y191" s="2642"/>
      <c r="Z191" s="2642"/>
      <c r="AA191" s="2642"/>
      <c r="AB191" s="132"/>
      <c r="AC191" s="1314"/>
      <c r="AD191" s="132"/>
      <c r="AE191" s="280"/>
      <c r="AF191" s="2510" t="s">
        <v>138</v>
      </c>
      <c r="AG191" s="282"/>
      <c r="AH191" s="281"/>
      <c r="AI191" s="281"/>
      <c r="AJ191" s="281"/>
      <c r="AK191" s="283"/>
      <c r="DS191" s="135">
        <v>1</v>
      </c>
    </row>
    <row r="192" spans="1:123" ht="18.75" customHeight="1">
      <c r="W192" s="4034"/>
      <c r="X192" s="2642"/>
      <c r="Y192" s="2642"/>
      <c r="Z192" s="2642"/>
      <c r="AA192" s="2642"/>
      <c r="AB192" s="132"/>
      <c r="AC192" s="1314"/>
      <c r="AD192" s="132"/>
      <c r="AE192" s="2623"/>
      <c r="AF192" s="652"/>
      <c r="AG192" s="658"/>
      <c r="AH192" s="656"/>
      <c r="AI192" s="656"/>
      <c r="AJ192" s="656"/>
      <c r="AK192" s="2624"/>
      <c r="DS192" s="135">
        <v>1</v>
      </c>
    </row>
    <row r="193" spans="23:123" ht="15" customHeight="1">
      <c r="W193" s="4034"/>
      <c r="X193" s="500" t="s">
        <v>865</v>
      </c>
      <c r="Y193" s="501"/>
      <c r="Z193" s="501"/>
      <c r="AA193" s="442"/>
      <c r="AB193" s="132"/>
      <c r="AC193" s="1314"/>
      <c r="AD193" s="132"/>
      <c r="AE193" s="2623"/>
      <c r="AF193" s="653" t="s">
        <v>145</v>
      </c>
      <c r="AG193" s="658"/>
      <c r="AH193" s="656"/>
      <c r="AI193" s="656"/>
      <c r="AJ193" s="656"/>
      <c r="AK193" s="2624"/>
      <c r="DS193" s="135">
        <v>1</v>
      </c>
    </row>
    <row r="194" spans="23:123" ht="15" customHeight="1">
      <c r="W194" s="4034"/>
      <c r="X194" s="504">
        <v>16</v>
      </c>
      <c r="Y194" s="505" t="s">
        <v>742</v>
      </c>
      <c r="Z194" s="442"/>
      <c r="AA194" s="442"/>
      <c r="AB194" s="132"/>
      <c r="AC194" s="1314"/>
      <c r="AD194" s="132"/>
      <c r="AE194" s="2623"/>
      <c r="AF194" s="652"/>
      <c r="AG194" s="652" t="s">
        <v>4457</v>
      </c>
      <c r="AH194" s="656"/>
      <c r="AI194" s="656"/>
      <c r="AJ194" s="656"/>
      <c r="AK194" s="2624"/>
      <c r="DS194" s="135">
        <v>1</v>
      </c>
    </row>
    <row r="195" spans="23:123" ht="15.75">
      <c r="W195" s="4034"/>
      <c r="X195" s="504">
        <v>25</v>
      </c>
      <c r="Y195" s="505" t="s">
        <v>694</v>
      </c>
      <c r="Z195" s="442"/>
      <c r="AA195" s="442"/>
      <c r="AB195" s="132"/>
      <c r="AC195" s="1314"/>
      <c r="AD195" s="132"/>
      <c r="AE195" s="2623"/>
      <c r="AF195" s="2627" t="s">
        <v>0</v>
      </c>
      <c r="AG195" s="657"/>
      <c r="AH195" s="656"/>
      <c r="AI195" s="656"/>
      <c r="AJ195" s="656"/>
      <c r="AK195" s="2624"/>
      <c r="AL195" s="137" t="s">
        <v>798</v>
      </c>
      <c r="DS195" s="135">
        <v>1</v>
      </c>
    </row>
    <row r="196" spans="23:123" ht="15.75">
      <c r="W196" s="4034"/>
      <c r="X196" s="504">
        <v>12</v>
      </c>
      <c r="Y196" s="428" t="s">
        <v>833</v>
      </c>
      <c r="Z196" s="442"/>
      <c r="AA196" s="442"/>
      <c r="AB196" s="132"/>
      <c r="AC196" s="1314"/>
      <c r="AE196" s="2623"/>
      <c r="AF196" s="652" t="s">
        <v>172</v>
      </c>
      <c r="AG196" s="658"/>
      <c r="AH196" s="656"/>
      <c r="AI196" s="656"/>
      <c r="AJ196" s="656"/>
      <c r="AK196" s="2624"/>
      <c r="DS196" s="135">
        <v>1</v>
      </c>
    </row>
    <row r="197" spans="23:123" ht="15.75">
      <c r="W197" s="4034"/>
      <c r="X197" s="504">
        <v>7</v>
      </c>
      <c r="Y197" s="428" t="s">
        <v>439</v>
      </c>
      <c r="Z197" s="442"/>
      <c r="AA197" s="442"/>
      <c r="AB197" s="132"/>
      <c r="AC197" s="1314"/>
      <c r="AE197" s="2623"/>
      <c r="AF197" s="652" t="s">
        <v>178</v>
      </c>
      <c r="AG197" s="658"/>
      <c r="AH197" s="656"/>
      <c r="AI197" s="656"/>
      <c r="AJ197" s="656"/>
      <c r="AK197" s="2624"/>
      <c r="DS197" s="135">
        <v>1</v>
      </c>
    </row>
    <row r="198" spans="23:123" ht="15.75">
      <c r="W198" s="4034"/>
      <c r="X198" s="4035" t="s">
        <v>880</v>
      </c>
      <c r="Y198" s="4035"/>
      <c r="Z198" s="4035"/>
      <c r="AA198" s="4035"/>
      <c r="AB198" s="132"/>
      <c r="AC198" s="1314"/>
      <c r="AE198" s="2623"/>
      <c r="AF198" s="652" t="s">
        <v>204</v>
      </c>
      <c r="AG198" s="658"/>
      <c r="AH198" s="656"/>
      <c r="AI198" s="656"/>
      <c r="AJ198" s="656"/>
      <c r="AK198" s="2624"/>
      <c r="AL198" s="137" t="s">
        <v>798</v>
      </c>
      <c r="DS198" s="135">
        <v>1</v>
      </c>
    </row>
    <row r="199" spans="23:123">
      <c r="W199" s="4034"/>
      <c r="X199" s="4035"/>
      <c r="Y199" s="4035"/>
      <c r="Z199" s="4035"/>
      <c r="AA199" s="4035"/>
      <c r="AB199" s="132"/>
      <c r="AC199" s="1314"/>
      <c r="AE199" s="2623"/>
      <c r="AF199" s="2629"/>
      <c r="AG199" s="2629"/>
      <c r="AH199" s="656"/>
      <c r="AI199" s="656"/>
      <c r="AJ199" s="656"/>
      <c r="AK199" s="2624"/>
      <c r="DS199" s="135">
        <v>1</v>
      </c>
    </row>
    <row r="200" spans="23:123">
      <c r="W200" s="4034"/>
      <c r="X200" s="4035"/>
      <c r="Y200" s="4035"/>
      <c r="Z200" s="4035"/>
      <c r="AA200" s="4035"/>
      <c r="AB200" s="132"/>
      <c r="AC200" s="1314"/>
      <c r="AE200" s="3948" t="s">
        <v>4458</v>
      </c>
      <c r="AF200" s="3949"/>
      <c r="AG200" s="3949"/>
      <c r="AH200" s="656"/>
      <c r="AI200" s="656"/>
      <c r="AJ200" s="656"/>
      <c r="AK200" s="2624"/>
      <c r="DS200" s="135">
        <v>1</v>
      </c>
    </row>
    <row r="201" spans="23:123" ht="15.75">
      <c r="W201" s="280"/>
      <c r="X201" s="281"/>
      <c r="Y201" s="282"/>
      <c r="Z201" s="281"/>
      <c r="AA201" s="281"/>
      <c r="AB201" s="281"/>
      <c r="AC201" s="283"/>
      <c r="AE201" s="3948"/>
      <c r="AF201" s="3949"/>
      <c r="AG201" s="3949"/>
      <c r="AH201" s="3949" t="s">
        <v>4459</v>
      </c>
      <c r="AI201" s="3949"/>
      <c r="AJ201" s="3949"/>
      <c r="AK201" s="3950"/>
      <c r="DS201" s="135">
        <v>1</v>
      </c>
    </row>
    <row r="202" spans="23:123">
      <c r="W202" s="4036" t="s">
        <v>788</v>
      </c>
      <c r="X202" s="4037"/>
      <c r="Y202" s="4037"/>
      <c r="Z202" s="4037"/>
      <c r="AA202" s="4037"/>
      <c r="AB202" s="4037"/>
      <c r="AC202" s="4038"/>
      <c r="AE202" s="3948"/>
      <c r="AF202" s="3949"/>
      <c r="AG202" s="3949"/>
      <c r="AH202" s="3949"/>
      <c r="AI202" s="3949"/>
      <c r="AJ202" s="3949"/>
      <c r="AK202" s="3950"/>
      <c r="DS202" s="135">
        <v>1</v>
      </c>
    </row>
    <row r="203" spans="23:123">
      <c r="W203" s="4036"/>
      <c r="X203" s="4037"/>
      <c r="Y203" s="4037"/>
      <c r="Z203" s="4037"/>
      <c r="AA203" s="4037"/>
      <c r="AB203" s="4037"/>
      <c r="AC203" s="4038"/>
      <c r="AE203" s="3948"/>
      <c r="AF203" s="3949"/>
      <c r="AG203" s="3949"/>
      <c r="AH203" s="3949"/>
      <c r="AI203" s="3949"/>
      <c r="AJ203" s="3949"/>
      <c r="AK203" s="3950"/>
      <c r="DS203" s="135">
        <v>1</v>
      </c>
    </row>
    <row r="204" spans="23:123">
      <c r="W204" s="166"/>
      <c r="X204" s="11"/>
      <c r="Y204" s="11"/>
      <c r="Z204" s="11"/>
      <c r="AA204" s="132"/>
      <c r="AB204" s="132"/>
      <c r="AC204" s="1314"/>
      <c r="AE204" s="2631"/>
      <c r="AF204" s="2629"/>
      <c r="AG204" s="2629"/>
      <c r="AH204" s="656"/>
      <c r="AI204" s="656"/>
      <c r="AJ204" s="656"/>
      <c r="AK204" s="2624"/>
      <c r="DS204" s="135">
        <v>1</v>
      </c>
    </row>
    <row r="205" spans="23:123" ht="15" customHeight="1">
      <c r="W205" s="429"/>
      <c r="X205" s="2647" t="s">
        <v>4464</v>
      </c>
      <c r="Y205" s="19" t="s">
        <v>800</v>
      </c>
      <c r="Z205" s="18"/>
      <c r="AA205" s="132"/>
      <c r="AB205" s="132"/>
      <c r="AC205" s="1314"/>
      <c r="AE205" s="2631"/>
      <c r="AF205" s="2629"/>
      <c r="AG205" s="2629"/>
      <c r="AH205" s="656"/>
      <c r="AI205" s="656"/>
      <c r="AJ205" s="656"/>
      <c r="AK205" s="2624"/>
      <c r="DS205" s="135">
        <v>1</v>
      </c>
    </row>
    <row r="206" spans="23:123" ht="15" customHeight="1" thickBot="1">
      <c r="W206" s="429"/>
      <c r="X206" s="18"/>
      <c r="Y206" s="18"/>
      <c r="Z206" s="141"/>
      <c r="AA206" s="132"/>
      <c r="AB206" s="132"/>
      <c r="AC206" s="1314"/>
      <c r="AE206" s="2631"/>
      <c r="AF206" s="2629"/>
      <c r="AG206" s="2629"/>
      <c r="AH206" s="656"/>
      <c r="AI206" s="656"/>
      <c r="AJ206" s="656"/>
      <c r="AK206" s="2624"/>
      <c r="DS206" s="135">
        <v>1</v>
      </c>
    </row>
    <row r="207" spans="23:123" ht="15" customHeight="1" thickTop="1">
      <c r="W207" s="2224"/>
      <c r="X207" s="548" t="s">
        <v>987</v>
      </c>
      <c r="Y207" s="549">
        <v>18.824999999999999</v>
      </c>
      <c r="Z207" s="550" t="s">
        <v>831</v>
      </c>
      <c r="AA207" s="2648">
        <v>0.15687499999999999</v>
      </c>
      <c r="AB207" s="132"/>
      <c r="AC207" s="704"/>
      <c r="AE207" s="2631"/>
      <c r="AF207" s="2629"/>
      <c r="AG207" s="2629"/>
      <c r="AH207" s="656"/>
      <c r="AI207" s="656"/>
      <c r="AJ207" s="656"/>
      <c r="AK207" s="2624"/>
      <c r="DS207" s="135">
        <v>1</v>
      </c>
    </row>
    <row r="208" spans="23:123">
      <c r="W208" s="1148"/>
      <c r="X208" s="482" t="s">
        <v>4464</v>
      </c>
      <c r="Y208" s="552" t="s">
        <v>835</v>
      </c>
      <c r="Z208" s="18"/>
      <c r="AA208" s="18"/>
      <c r="AB208" s="132"/>
      <c r="AC208" s="704"/>
      <c r="AE208" s="2631"/>
      <c r="AF208" s="2629"/>
      <c r="AG208" s="2629"/>
      <c r="AH208" s="656"/>
      <c r="AI208" s="656"/>
      <c r="AJ208" s="656"/>
      <c r="AK208" s="2624"/>
      <c r="DS208" s="135">
        <v>1</v>
      </c>
    </row>
    <row r="209" spans="23:123" ht="15" customHeight="1">
      <c r="W209" s="1148"/>
      <c r="X209" s="489">
        <v>1</v>
      </c>
      <c r="Y209" s="553">
        <v>1.5</v>
      </c>
      <c r="Z209" s="18"/>
      <c r="AA209" s="18"/>
      <c r="AB209" s="132"/>
      <c r="AC209" s="704"/>
      <c r="AE209" s="2631"/>
      <c r="AF209" s="2629"/>
      <c r="AG209" s="2629"/>
      <c r="AH209" s="656"/>
      <c r="AI209" s="656"/>
      <c r="AJ209" s="656"/>
      <c r="AK209" s="2624"/>
      <c r="DS209" s="135">
        <v>1</v>
      </c>
    </row>
    <row r="210" spans="23:123" ht="15" customHeight="1">
      <c r="W210" s="1148"/>
      <c r="X210" s="132"/>
      <c r="Y210" s="132"/>
      <c r="Z210" s="132"/>
      <c r="AA210" s="132"/>
      <c r="AB210" s="132"/>
      <c r="AC210" s="704"/>
      <c r="AE210" s="3948" t="s">
        <v>4460</v>
      </c>
      <c r="AF210" s="3949"/>
      <c r="AG210" s="3949"/>
      <c r="AH210" s="3949" t="s">
        <v>4461</v>
      </c>
      <c r="AI210" s="3949"/>
      <c r="AJ210" s="3949"/>
      <c r="AK210" s="3950"/>
      <c r="DS210" s="135">
        <v>1</v>
      </c>
    </row>
    <row r="211" spans="23:123">
      <c r="W211" s="1148"/>
      <c r="X211" s="132"/>
      <c r="Y211" s="132"/>
      <c r="Z211" s="132"/>
      <c r="AA211" s="132"/>
      <c r="AB211" s="132"/>
      <c r="AC211" s="704"/>
      <c r="AE211" s="3948"/>
      <c r="AF211" s="3949"/>
      <c r="AG211" s="3949"/>
      <c r="AH211" s="3949"/>
      <c r="AI211" s="3949"/>
      <c r="AJ211" s="3949"/>
      <c r="AK211" s="3950"/>
      <c r="DS211" s="135">
        <v>1</v>
      </c>
    </row>
    <row r="212" spans="23:123" ht="18.75">
      <c r="W212" s="429"/>
      <c r="X212" s="2649" t="s">
        <v>4465</v>
      </c>
      <c r="Y212" s="453"/>
      <c r="Z212" s="18"/>
      <c r="AA212" s="132"/>
      <c r="AB212" s="132"/>
      <c r="AC212" s="1314"/>
      <c r="AE212" s="3948"/>
      <c r="AF212" s="3949"/>
      <c r="AG212" s="3949"/>
      <c r="AH212" s="3949"/>
      <c r="AI212" s="3949"/>
      <c r="AJ212" s="3949"/>
      <c r="AK212" s="3950"/>
      <c r="DS212" s="135">
        <v>1</v>
      </c>
    </row>
    <row r="213" spans="23:123" ht="15.75">
      <c r="W213" s="429"/>
      <c r="X213" s="428" t="s">
        <v>4466</v>
      </c>
      <c r="Y213" s="428"/>
      <c r="Z213" s="428"/>
      <c r="AA213" s="132"/>
      <c r="AB213" s="132"/>
      <c r="AC213" s="1314"/>
      <c r="AE213" s="2631"/>
      <c r="AF213" s="2629"/>
      <c r="AG213" s="2629"/>
      <c r="AH213" s="3949"/>
      <c r="AI213" s="3949"/>
      <c r="AJ213" s="3949"/>
      <c r="AK213" s="3950"/>
      <c r="DS213" s="135">
        <v>1</v>
      </c>
    </row>
    <row r="214" spans="23:123" ht="16.5" thickBot="1">
      <c r="W214" s="429"/>
      <c r="X214" s="428"/>
      <c r="Y214" s="428"/>
      <c r="Z214" s="428"/>
      <c r="AA214" s="132"/>
      <c r="AB214" s="132"/>
      <c r="AC214" s="1314"/>
      <c r="AE214" s="3983" t="s">
        <v>4462</v>
      </c>
      <c r="AF214" s="3984"/>
      <c r="AG214" s="3984"/>
      <c r="AH214" s="656"/>
      <c r="AI214" s="656"/>
      <c r="AJ214" s="656"/>
      <c r="AK214" s="2624"/>
      <c r="DS214" s="135">
        <v>1</v>
      </c>
    </row>
    <row r="215" spans="23:123" ht="16.5" thickTop="1">
      <c r="W215" s="429"/>
      <c r="X215" s="2650"/>
      <c r="Y215" s="478"/>
      <c r="Z215" s="4039" t="s">
        <v>827</v>
      </c>
      <c r="AA215" s="132"/>
      <c r="AB215" s="132"/>
      <c r="AC215" s="1314"/>
      <c r="AE215" s="3983"/>
      <c r="AF215" s="3984"/>
      <c r="AG215" s="3984"/>
      <c r="AH215" s="656"/>
      <c r="AI215" s="656"/>
      <c r="AJ215" s="656"/>
      <c r="AK215" s="2624"/>
      <c r="DS215" s="135">
        <v>1</v>
      </c>
    </row>
    <row r="216" spans="23:123" ht="15.75">
      <c r="W216" s="429"/>
      <c r="X216" s="2651" t="s">
        <v>78</v>
      </c>
      <c r="Y216" s="481" t="s">
        <v>832</v>
      </c>
      <c r="Z216" s="4040"/>
      <c r="AA216" s="18"/>
      <c r="AB216" s="132"/>
      <c r="AC216" s="1314"/>
      <c r="AE216" s="3983"/>
      <c r="AF216" s="3984"/>
      <c r="AG216" s="3984"/>
      <c r="AH216" s="656"/>
      <c r="AI216" s="656"/>
      <c r="AJ216" s="656"/>
      <c r="AK216" s="2624"/>
      <c r="DS216" s="135">
        <v>1</v>
      </c>
    </row>
    <row r="217" spans="23:123" ht="15.75">
      <c r="W217" s="429"/>
      <c r="X217" s="2652">
        <v>20</v>
      </c>
      <c r="Y217" s="485">
        <v>0.75</v>
      </c>
      <c r="Z217" s="486" t="s">
        <v>836</v>
      </c>
      <c r="AA217" s="18"/>
      <c r="AB217" s="132"/>
      <c r="AC217" s="1314"/>
      <c r="AE217" s="2633"/>
      <c r="AF217" s="2634" t="s">
        <v>4463</v>
      </c>
      <c r="AG217" s="2629"/>
      <c r="AH217" s="656"/>
      <c r="AI217" s="656"/>
      <c r="AJ217" s="656"/>
      <c r="AK217" s="2624"/>
      <c r="DS217" s="135">
        <v>1</v>
      </c>
    </row>
    <row r="218" spans="23:123" ht="15.75">
      <c r="W218" s="429"/>
      <c r="X218" s="11" t="s">
        <v>838</v>
      </c>
      <c r="Y218" s="11"/>
      <c r="Z218" s="11"/>
      <c r="AA218" s="18"/>
      <c r="AB218" s="132"/>
      <c r="AC218" s="1314"/>
      <c r="AE218" s="2635"/>
      <c r="AF218" s="659"/>
      <c r="AG218" s="2629"/>
      <c r="AH218" s="656"/>
      <c r="AI218" s="656"/>
      <c r="AJ218" s="656"/>
      <c r="AK218" s="2624"/>
      <c r="DS218" s="135">
        <v>1</v>
      </c>
    </row>
    <row r="219" spans="23:123" ht="15.75">
      <c r="W219" s="429"/>
      <c r="X219" s="11" t="s">
        <v>845</v>
      </c>
      <c r="Y219" s="11"/>
      <c r="Z219" s="11"/>
      <c r="AA219" s="18"/>
      <c r="AB219" s="132"/>
      <c r="AC219" s="1314"/>
      <c r="AE219" s="2635"/>
      <c r="AF219" s="659"/>
      <c r="AG219" s="2629"/>
      <c r="AH219" s="656"/>
      <c r="AI219" s="656"/>
      <c r="AJ219" s="656"/>
      <c r="AK219" s="2624"/>
      <c r="DS219" s="135">
        <v>1</v>
      </c>
    </row>
    <row r="220" spans="23:123" ht="18.75">
      <c r="W220" s="429"/>
      <c r="AA220" s="18"/>
      <c r="AB220" s="132"/>
      <c r="AC220" s="1314"/>
      <c r="AE220" s="2636" t="s">
        <v>668</v>
      </c>
      <c r="AF220" s="659"/>
      <c r="AG220" s="2629"/>
      <c r="AH220" s="2637" t="s">
        <v>3711</v>
      </c>
      <c r="AI220" s="656"/>
      <c r="AJ220" s="656"/>
      <c r="AK220" s="2624"/>
      <c r="DS220" s="135">
        <v>1</v>
      </c>
    </row>
    <row r="221" spans="23:123">
      <c r="W221" s="2516"/>
      <c r="X221" s="712"/>
      <c r="Y221" s="712"/>
      <c r="Z221" s="712"/>
      <c r="AA221" s="712"/>
      <c r="AB221" s="712"/>
      <c r="AC221" s="1314"/>
      <c r="AE221" s="2638" t="s">
        <v>689</v>
      </c>
      <c r="AF221" s="659"/>
      <c r="AG221" s="659"/>
      <c r="AH221" s="2639" t="s">
        <v>3710</v>
      </c>
      <c r="AI221" s="656"/>
      <c r="AJ221" s="656"/>
      <c r="AK221" s="2624"/>
      <c r="DS221" s="135">
        <v>1</v>
      </c>
    </row>
    <row r="222" spans="23:123" ht="16.5" customHeight="1">
      <c r="W222" s="2644">
        <v>19</v>
      </c>
      <c r="X222" s="2645">
        <v>18</v>
      </c>
      <c r="Y222" s="2645">
        <v>25</v>
      </c>
      <c r="Z222" s="2645">
        <v>16</v>
      </c>
      <c r="AA222" s="2645">
        <v>6</v>
      </c>
      <c r="AB222" s="2645">
        <v>11</v>
      </c>
      <c r="AC222" s="2646">
        <v>11</v>
      </c>
      <c r="AE222" s="2640"/>
      <c r="AF222" s="659"/>
      <c r="AG222" s="659"/>
      <c r="AH222" s="2629">
        <v>1</v>
      </c>
      <c r="AI222" s="659"/>
      <c r="AJ222" s="659"/>
      <c r="AK222" s="2641"/>
      <c r="DS222" s="135">
        <v>1</v>
      </c>
    </row>
    <row r="223" spans="23:123" ht="16.5" thickBot="1">
      <c r="W223" s="880">
        <f t="shared" ref="W223:AC223" ca="1" si="10">CELL("largeur",W223)</f>
        <v>19</v>
      </c>
      <c r="X223" s="590">
        <f t="shared" ca="1" si="10"/>
        <v>18</v>
      </c>
      <c r="Y223" s="590">
        <f t="shared" ca="1" si="10"/>
        <v>25</v>
      </c>
      <c r="Z223" s="590">
        <f t="shared" ca="1" si="10"/>
        <v>16</v>
      </c>
      <c r="AA223" s="590">
        <f t="shared" ca="1" si="10"/>
        <v>11</v>
      </c>
      <c r="AB223" s="590">
        <f t="shared" ca="1" si="10"/>
        <v>17</v>
      </c>
      <c r="AC223" s="592">
        <f t="shared" ca="1" si="10"/>
        <v>11</v>
      </c>
      <c r="AE223" s="2636" t="s">
        <v>693</v>
      </c>
      <c r="AF223" s="659"/>
      <c r="AG223" s="659"/>
      <c r="AH223" s="2639" t="s">
        <v>990</v>
      </c>
      <c r="AI223" s="659"/>
      <c r="AJ223" s="659"/>
      <c r="AK223" s="2641"/>
      <c r="AL223" s="137" t="s">
        <v>798</v>
      </c>
      <c r="DS223" s="135">
        <v>1</v>
      </c>
    </row>
    <row r="224" spans="23:123">
      <c r="W224" s="137"/>
      <c r="X224" s="137"/>
      <c r="Y224" s="137"/>
      <c r="Z224" s="137"/>
      <c r="AA224" s="137"/>
      <c r="AB224" s="137"/>
      <c r="AC224" s="137"/>
      <c r="AE224" s="2638" t="s">
        <v>709</v>
      </c>
      <c r="AF224" s="659"/>
      <c r="AG224" s="659"/>
      <c r="AH224" s="2629">
        <v>1</v>
      </c>
      <c r="AI224" s="659"/>
      <c r="AJ224" s="659"/>
      <c r="AK224" s="2641"/>
      <c r="DS224" s="135">
        <v>1</v>
      </c>
    </row>
    <row r="225" spans="1:125" ht="15.75">
      <c r="W225" s="137"/>
      <c r="X225" s="137"/>
      <c r="Y225" s="137"/>
      <c r="Z225" s="137"/>
      <c r="AA225" s="137"/>
      <c r="AB225" s="137"/>
      <c r="AC225" s="137"/>
      <c r="AE225" s="2640">
        <v>1</v>
      </c>
      <c r="AF225" s="659"/>
      <c r="AG225" s="659"/>
      <c r="AH225" s="441" t="s">
        <v>648</v>
      </c>
      <c r="AI225" s="659"/>
      <c r="AJ225" s="659"/>
      <c r="AK225" s="2641"/>
      <c r="DS225" s="135">
        <v>1</v>
      </c>
    </row>
    <row r="226" spans="1:125" ht="15.75">
      <c r="W226" s="137"/>
      <c r="X226" s="137"/>
      <c r="Y226" s="137"/>
      <c r="Z226" s="137"/>
      <c r="AA226" s="137"/>
      <c r="AB226" s="137"/>
      <c r="AC226" s="137"/>
      <c r="AE226" s="2636" t="s">
        <v>711</v>
      </c>
      <c r="AF226" s="659"/>
      <c r="AG226" s="659"/>
      <c r="AH226" s="2643" t="s">
        <v>666</v>
      </c>
      <c r="AI226" s="659"/>
      <c r="AJ226" s="659"/>
      <c r="AK226" s="2641"/>
      <c r="AL226" s="137" t="s">
        <v>798</v>
      </c>
      <c r="DS226" s="135">
        <v>1</v>
      </c>
    </row>
    <row r="227" spans="1:125">
      <c r="W227" s="137"/>
      <c r="X227" s="137"/>
      <c r="Y227" s="137"/>
      <c r="Z227" s="137"/>
      <c r="AA227" s="137"/>
      <c r="AB227" s="137"/>
      <c r="AC227" s="137"/>
      <c r="AE227" s="2638" t="s">
        <v>724</v>
      </c>
      <c r="AF227" s="659"/>
      <c r="AG227" s="659"/>
      <c r="AH227" s="659"/>
      <c r="AI227" s="659"/>
      <c r="AJ227" s="659"/>
      <c r="AK227" s="2641"/>
      <c r="DS227" s="135">
        <v>1</v>
      </c>
    </row>
    <row r="228" spans="1:125">
      <c r="W228" s="137"/>
      <c r="X228" s="137"/>
      <c r="Y228" s="137"/>
      <c r="Z228" s="137"/>
      <c r="AA228" s="137"/>
      <c r="AB228" s="137"/>
      <c r="AC228" s="137"/>
      <c r="AE228" s="2635"/>
      <c r="AF228" s="659"/>
      <c r="AG228" s="659"/>
      <c r="AH228" s="659"/>
      <c r="AI228" s="659"/>
      <c r="AJ228" s="659"/>
      <c r="AK228" s="2641"/>
      <c r="DS228" s="135">
        <v>1</v>
      </c>
    </row>
    <row r="229" spans="1:125" ht="15.75">
      <c r="W229" s="137"/>
      <c r="X229" s="137"/>
      <c r="Y229" s="137"/>
      <c r="Z229" s="137"/>
      <c r="AA229" s="137"/>
      <c r="AB229" s="137"/>
      <c r="AC229" s="137"/>
      <c r="AE229" s="2636" t="s">
        <v>3461</v>
      </c>
      <c r="AF229" s="659"/>
      <c r="AG229" s="659"/>
      <c r="AH229" s="659"/>
      <c r="AI229" s="659"/>
      <c r="AJ229" s="659"/>
      <c r="AK229" s="2641"/>
      <c r="DS229" s="135">
        <v>1</v>
      </c>
    </row>
    <row r="230" spans="1:125">
      <c r="W230" s="137"/>
      <c r="X230" s="137"/>
      <c r="Y230" s="137"/>
      <c r="Z230" s="137"/>
      <c r="AA230" s="137"/>
      <c r="AB230" s="137"/>
      <c r="AC230" s="137"/>
      <c r="AE230" s="2638" t="s">
        <v>3460</v>
      </c>
      <c r="AF230" s="659"/>
      <c r="AG230" s="3731" t="s">
        <v>4950</v>
      </c>
      <c r="AH230" s="659"/>
      <c r="AI230" s="659"/>
      <c r="AJ230" s="659"/>
      <c r="AK230" s="2641"/>
      <c r="DS230" s="135">
        <v>1</v>
      </c>
    </row>
    <row r="231" spans="1:125">
      <c r="AE231" s="2635"/>
      <c r="AF231" s="659"/>
      <c r="AG231" s="659"/>
      <c r="AH231" s="659"/>
      <c r="AI231" s="659"/>
      <c r="AJ231" s="659"/>
      <c r="AK231" s="2641"/>
      <c r="DS231" s="135">
        <v>1</v>
      </c>
    </row>
    <row r="232" spans="1:125">
      <c r="I232" s="137"/>
      <c r="J232" s="137"/>
      <c r="W232" s="137"/>
      <c r="X232" s="137"/>
      <c r="Y232" s="137"/>
      <c r="Z232" s="137"/>
      <c r="AA232" s="137"/>
      <c r="AB232" s="137"/>
      <c r="AC232" s="137"/>
      <c r="AD232" s="137"/>
      <c r="AE232" s="2644">
        <v>19</v>
      </c>
      <c r="AF232" s="2645">
        <v>18</v>
      </c>
      <c r="AG232" s="2645">
        <v>25</v>
      </c>
      <c r="AH232" s="2645">
        <v>16</v>
      </c>
      <c r="AI232" s="2645">
        <v>6</v>
      </c>
      <c r="AJ232" s="2645">
        <v>11</v>
      </c>
      <c r="AK232" s="2646">
        <v>11</v>
      </c>
      <c r="DS232" s="135">
        <v>1</v>
      </c>
    </row>
    <row r="233" spans="1:125" ht="15.75" thickBot="1">
      <c r="AE233" s="880">
        <f t="shared" ref="AE233:AK233" ca="1" si="11">CELL("largeur",AE233)</f>
        <v>19</v>
      </c>
      <c r="AF233" s="590">
        <f t="shared" ca="1" si="11"/>
        <v>23</v>
      </c>
      <c r="AG233" s="590">
        <f t="shared" ca="1" si="11"/>
        <v>25</v>
      </c>
      <c r="AH233" s="590">
        <f t="shared" ca="1" si="11"/>
        <v>16</v>
      </c>
      <c r="AI233" s="590">
        <f t="shared" ca="1" si="11"/>
        <v>11</v>
      </c>
      <c r="AJ233" s="590">
        <f t="shared" ca="1" si="11"/>
        <v>11</v>
      </c>
      <c r="AK233" s="592">
        <f t="shared" ca="1" si="11"/>
        <v>11</v>
      </c>
      <c r="DS233" s="135">
        <v>1</v>
      </c>
    </row>
    <row r="234" spans="1:125">
      <c r="DS234" s="2653" t="s">
        <v>997</v>
      </c>
    </row>
    <row r="235" spans="1:125">
      <c r="A235" s="135">
        <v>1</v>
      </c>
      <c r="B235" s="135">
        <v>1</v>
      </c>
      <c r="C235" s="135">
        <v>1</v>
      </c>
      <c r="D235" s="135">
        <v>1</v>
      </c>
      <c r="E235" s="135">
        <v>1</v>
      </c>
      <c r="F235" s="135">
        <v>1</v>
      </c>
      <c r="G235" s="135">
        <v>1</v>
      </c>
      <c r="H235" s="135">
        <v>1</v>
      </c>
      <c r="I235" s="135">
        <v>1</v>
      </c>
      <c r="J235" s="135">
        <v>1</v>
      </c>
      <c r="K235" s="135">
        <v>1</v>
      </c>
      <c r="L235" s="135">
        <v>1</v>
      </c>
      <c r="M235" s="135">
        <v>1</v>
      </c>
      <c r="N235" s="135">
        <v>1</v>
      </c>
      <c r="O235" s="135">
        <v>1</v>
      </c>
      <c r="P235" s="135">
        <v>1</v>
      </c>
      <c r="Q235" s="135">
        <v>1</v>
      </c>
      <c r="R235" s="135">
        <v>1</v>
      </c>
      <c r="S235" s="135">
        <v>1</v>
      </c>
      <c r="T235" s="135">
        <v>1</v>
      </c>
      <c r="U235" s="135">
        <v>1</v>
      </c>
      <c r="V235" s="135">
        <v>1</v>
      </c>
      <c r="W235" s="135">
        <v>1</v>
      </c>
      <c r="X235" s="135">
        <v>1</v>
      </c>
      <c r="Y235" s="135">
        <v>1</v>
      </c>
      <c r="Z235" s="135">
        <v>1</v>
      </c>
      <c r="AA235" s="135">
        <v>1</v>
      </c>
      <c r="AB235" s="135">
        <v>1</v>
      </c>
      <c r="AC235" s="135">
        <v>1</v>
      </c>
      <c r="AD235" s="135">
        <v>1</v>
      </c>
      <c r="AE235" s="135">
        <v>1</v>
      </c>
      <c r="AF235" s="135">
        <v>1</v>
      </c>
      <c r="AG235" s="135">
        <v>1</v>
      </c>
      <c r="AH235" s="135">
        <v>1</v>
      </c>
      <c r="AI235" s="135">
        <v>1</v>
      </c>
      <c r="AJ235" s="135">
        <v>1</v>
      </c>
      <c r="AK235" s="135">
        <v>1</v>
      </c>
      <c r="AL235" s="135">
        <v>1</v>
      </c>
      <c r="AM235" s="135">
        <v>1</v>
      </c>
      <c r="AN235" s="135">
        <v>1</v>
      </c>
      <c r="AO235" s="135">
        <v>1</v>
      </c>
      <c r="AP235" s="135">
        <v>1</v>
      </c>
      <c r="AQ235" s="135">
        <v>1</v>
      </c>
      <c r="AR235" s="135">
        <v>1</v>
      </c>
      <c r="AS235" s="135">
        <v>1</v>
      </c>
      <c r="AT235" s="135">
        <v>1</v>
      </c>
      <c r="AU235" s="135">
        <v>1</v>
      </c>
      <c r="AV235" s="135">
        <v>1</v>
      </c>
      <c r="AW235" s="135">
        <v>1</v>
      </c>
      <c r="AX235" s="135">
        <v>1</v>
      </c>
      <c r="AY235" s="135">
        <v>1</v>
      </c>
      <c r="AZ235" s="135">
        <v>1</v>
      </c>
      <c r="BA235" s="135">
        <v>1</v>
      </c>
      <c r="BB235" s="135">
        <v>1</v>
      </c>
      <c r="BC235" s="135">
        <v>1</v>
      </c>
      <c r="BD235" s="135">
        <v>1</v>
      </c>
      <c r="BE235" s="135">
        <v>1</v>
      </c>
      <c r="BF235" s="135">
        <v>1</v>
      </c>
      <c r="BG235" s="135">
        <v>1</v>
      </c>
      <c r="BH235" s="135">
        <v>1</v>
      </c>
      <c r="BI235" s="135">
        <v>1</v>
      </c>
      <c r="BJ235" s="135">
        <v>1</v>
      </c>
      <c r="BK235" s="135">
        <v>1</v>
      </c>
      <c r="BL235" s="135">
        <v>1</v>
      </c>
      <c r="BM235" s="135">
        <v>1</v>
      </c>
      <c r="BN235" s="135">
        <v>1</v>
      </c>
      <c r="BO235" s="135">
        <v>1</v>
      </c>
      <c r="BP235" s="135">
        <v>1</v>
      </c>
      <c r="BQ235" s="135">
        <v>1</v>
      </c>
      <c r="BR235" s="135">
        <v>1</v>
      </c>
      <c r="BS235" s="135">
        <v>1</v>
      </c>
      <c r="BT235" s="135">
        <v>1</v>
      </c>
      <c r="BU235" s="135">
        <v>1</v>
      </c>
      <c r="BV235" s="135">
        <v>1</v>
      </c>
      <c r="BW235" s="135">
        <v>1</v>
      </c>
      <c r="BX235" s="135">
        <v>1</v>
      </c>
      <c r="BY235" s="135">
        <v>1</v>
      </c>
      <c r="BZ235" s="135">
        <v>1</v>
      </c>
      <c r="CA235" s="135">
        <v>1</v>
      </c>
      <c r="CB235" s="135">
        <v>1</v>
      </c>
      <c r="CC235" s="135">
        <v>1</v>
      </c>
      <c r="CD235" s="135">
        <v>1</v>
      </c>
      <c r="CE235" s="135">
        <v>1</v>
      </c>
      <c r="CF235" s="135">
        <v>1</v>
      </c>
      <c r="CG235" s="135">
        <v>1</v>
      </c>
      <c r="CH235" s="135">
        <v>1</v>
      </c>
      <c r="CI235" s="135">
        <v>1</v>
      </c>
      <c r="CJ235" s="135">
        <v>1</v>
      </c>
      <c r="CK235" s="135">
        <v>1</v>
      </c>
      <c r="CL235" s="135">
        <v>1</v>
      </c>
      <c r="CM235" s="135">
        <v>1</v>
      </c>
      <c r="CN235" s="135">
        <v>1</v>
      </c>
      <c r="CO235" s="135">
        <v>1</v>
      </c>
      <c r="CP235" s="135">
        <v>1</v>
      </c>
      <c r="CQ235" s="135">
        <v>1</v>
      </c>
      <c r="CR235" s="135">
        <v>1</v>
      </c>
      <c r="CS235" s="135">
        <v>1</v>
      </c>
      <c r="CT235" s="135">
        <v>1</v>
      </c>
      <c r="CU235" s="135">
        <v>1</v>
      </c>
      <c r="CV235" s="135">
        <v>1</v>
      </c>
      <c r="CW235" s="135">
        <v>1</v>
      </c>
      <c r="CX235" s="135">
        <v>1</v>
      </c>
      <c r="CY235" s="135">
        <v>1</v>
      </c>
      <c r="CZ235" s="135">
        <v>1</v>
      </c>
      <c r="DA235" s="135">
        <v>1</v>
      </c>
      <c r="DB235" s="135">
        <v>1</v>
      </c>
      <c r="DC235" s="135">
        <v>1</v>
      </c>
      <c r="DD235" s="135">
        <v>1</v>
      </c>
      <c r="DE235" s="135">
        <v>1</v>
      </c>
      <c r="DF235" s="135">
        <v>1</v>
      </c>
      <c r="DG235" s="135">
        <v>1</v>
      </c>
      <c r="DH235" s="135">
        <v>1</v>
      </c>
      <c r="DI235" s="135">
        <v>1</v>
      </c>
      <c r="DJ235" s="135">
        <v>1</v>
      </c>
      <c r="DK235" s="135">
        <v>1</v>
      </c>
      <c r="DL235" s="135">
        <v>1</v>
      </c>
      <c r="DM235" s="135">
        <v>1</v>
      </c>
      <c r="DN235" s="135">
        <v>1</v>
      </c>
      <c r="DO235" s="135">
        <v>1</v>
      </c>
      <c r="DP235" s="135">
        <v>1</v>
      </c>
      <c r="DQ235" s="135">
        <v>1</v>
      </c>
      <c r="DR235" s="135">
        <v>1</v>
      </c>
      <c r="DS235" s="133" t="str">
        <f>ADDRESS(ROW(),COLUMN(),4)</f>
        <v>DS235</v>
      </c>
      <c r="DT235" s="689"/>
      <c r="DU235" s="690" t="str">
        <f>ADDRESS(ROW(),COLUMN(),4)</f>
        <v>DU235</v>
      </c>
    </row>
  </sheetData>
  <mergeCells count="619">
    <mergeCell ref="BW63:BX64"/>
    <mergeCell ref="BW66:BX67"/>
    <mergeCell ref="BW69:BX70"/>
    <mergeCell ref="BW72:BX73"/>
    <mergeCell ref="BW75:BX76"/>
    <mergeCell ref="BW27:BX28"/>
    <mergeCell ref="BW30:BX31"/>
    <mergeCell ref="BW33:BX34"/>
    <mergeCell ref="BW36:BX37"/>
    <mergeCell ref="BW39:BX40"/>
    <mergeCell ref="BW42:BX43"/>
    <mergeCell ref="BW45:BX46"/>
    <mergeCell ref="BW48:BX49"/>
    <mergeCell ref="BW51:BX52"/>
    <mergeCell ref="W156:W163"/>
    <mergeCell ref="X175:AC176"/>
    <mergeCell ref="W185:AC187"/>
    <mergeCell ref="W190:W200"/>
    <mergeCell ref="X198:AA200"/>
    <mergeCell ref="W202:AC203"/>
    <mergeCell ref="Z215:Z216"/>
    <mergeCell ref="R8:U10"/>
    <mergeCell ref="R43:U46"/>
    <mergeCell ref="R47:U48"/>
    <mergeCell ref="R62:S63"/>
    <mergeCell ref="R84:U85"/>
    <mergeCell ref="R90:U91"/>
    <mergeCell ref="T101:T102"/>
    <mergeCell ref="R107:S108"/>
    <mergeCell ref="T107:U108"/>
    <mergeCell ref="R116:U116"/>
    <mergeCell ref="R126:U126"/>
    <mergeCell ref="AH210:AK213"/>
    <mergeCell ref="AE214:AG216"/>
    <mergeCell ref="W8:AC10"/>
    <mergeCell ref="W13:Z14"/>
    <mergeCell ref="AA19:AA20"/>
    <mergeCell ref="AB19:AC20"/>
    <mergeCell ref="AA27:AA28"/>
    <mergeCell ref="AB27:AB28"/>
    <mergeCell ref="W35:W36"/>
    <mergeCell ref="X35:X36"/>
    <mergeCell ref="Z35:Z36"/>
    <mergeCell ref="Z47:Z48"/>
    <mergeCell ref="AA47:AA48"/>
    <mergeCell ref="X69:Y71"/>
    <mergeCell ref="Z69:AA71"/>
    <mergeCell ref="W80:Z83"/>
    <mergeCell ref="X85:Z86"/>
    <mergeCell ref="AA85:AA86"/>
    <mergeCell ref="AB85:AC86"/>
    <mergeCell ref="AA100:AB107"/>
    <mergeCell ref="W107:W108"/>
    <mergeCell ref="W113:W118"/>
    <mergeCell ref="X114:AC116"/>
    <mergeCell ref="W120:W131"/>
    <mergeCell ref="AE21:AK22"/>
    <mergeCell ref="AE26:AG27"/>
    <mergeCell ref="AE42:AK43"/>
    <mergeCell ref="AH61:AK62"/>
    <mergeCell ref="AF99:AJ101"/>
    <mergeCell ref="AE167:AK167"/>
    <mergeCell ref="AE169:AE170"/>
    <mergeCell ref="AF169:AF170"/>
    <mergeCell ref="AG169:AG170"/>
    <mergeCell ref="AI170:AK171"/>
    <mergeCell ref="AE172:AE178"/>
    <mergeCell ref="AF172:AF178"/>
    <mergeCell ref="AE200:AG203"/>
    <mergeCell ref="AH201:AK203"/>
    <mergeCell ref="AE210:AG212"/>
    <mergeCell ref="CI138:CJ139"/>
    <mergeCell ref="CL138:CM139"/>
    <mergeCell ref="CC90:CD91"/>
    <mergeCell ref="CF90:CG91"/>
    <mergeCell ref="CI90:CJ91"/>
    <mergeCell ref="CC96:CD97"/>
    <mergeCell ref="CF96:CG97"/>
    <mergeCell ref="CI96:CJ97"/>
    <mergeCell ref="CL96:CM97"/>
    <mergeCell ref="CI156:CJ157"/>
    <mergeCell ref="CL156:CM157"/>
    <mergeCell ref="CF129:CG130"/>
    <mergeCell ref="CI129:CJ130"/>
    <mergeCell ref="CL129:CM130"/>
    <mergeCell ref="CC132:CD133"/>
    <mergeCell ref="CC120:CD121"/>
    <mergeCell ref="CI159:CJ160"/>
    <mergeCell ref="CL159:CM160"/>
    <mergeCell ref="CI144:CJ145"/>
    <mergeCell ref="CC123:CD124"/>
    <mergeCell ref="CF123:CG124"/>
    <mergeCell ref="CI123:CJ124"/>
    <mergeCell ref="CL123:CM124"/>
    <mergeCell ref="CC126:CD127"/>
    <mergeCell ref="CF126:CG127"/>
    <mergeCell ref="CI126:CJ127"/>
    <mergeCell ref="CL126:CM127"/>
    <mergeCell ref="CF132:CG133"/>
    <mergeCell ref="CI132:CJ133"/>
    <mergeCell ref="CL132:CM133"/>
    <mergeCell ref="CC129:CD130"/>
    <mergeCell ref="CL144:CM145"/>
    <mergeCell ref="CI147:CJ148"/>
    <mergeCell ref="CL147:CM148"/>
    <mergeCell ref="CI150:CJ151"/>
    <mergeCell ref="CL150:CM151"/>
    <mergeCell ref="CI153:CJ154"/>
    <mergeCell ref="CL153:CM154"/>
    <mergeCell ref="CF120:CG121"/>
    <mergeCell ref="CI120:CJ121"/>
    <mergeCell ref="CI141:CJ142"/>
    <mergeCell ref="CL141:CM142"/>
    <mergeCell ref="CI135:CJ136"/>
    <mergeCell ref="CL135:CM136"/>
    <mergeCell ref="CI111:CJ112"/>
    <mergeCell ref="CC117:CD118"/>
    <mergeCell ref="CF117:CG118"/>
    <mergeCell ref="CI117:CJ118"/>
    <mergeCell ref="CL117:CM118"/>
    <mergeCell ref="CL111:CM112"/>
    <mergeCell ref="CC114:CD115"/>
    <mergeCell ref="CF114:CG115"/>
    <mergeCell ref="CI114:CJ115"/>
    <mergeCell ref="CL114:CM115"/>
    <mergeCell ref="AP113:AV117"/>
    <mergeCell ref="CL120:CM121"/>
    <mergeCell ref="X120:X121"/>
    <mergeCell ref="B128:B146"/>
    <mergeCell ref="CC99:CD100"/>
    <mergeCell ref="CF99:CG100"/>
    <mergeCell ref="CI99:CJ100"/>
    <mergeCell ref="CL99:CM100"/>
    <mergeCell ref="CI102:CJ103"/>
    <mergeCell ref="CL102:CM103"/>
    <mergeCell ref="CC105:CD106"/>
    <mergeCell ref="CF105:CG106"/>
    <mergeCell ref="CI105:CJ106"/>
    <mergeCell ref="CL105:CM106"/>
    <mergeCell ref="CC108:CD109"/>
    <mergeCell ref="CF108:CG109"/>
    <mergeCell ref="CI108:CJ109"/>
    <mergeCell ref="CL108:CM109"/>
    <mergeCell ref="CC111:CD112"/>
    <mergeCell ref="CF111:CG112"/>
    <mergeCell ref="B124:J126"/>
    <mergeCell ref="CC102:CD103"/>
    <mergeCell ref="CF102:CG103"/>
    <mergeCell ref="B115:J120"/>
    <mergeCell ref="CC78:CD79"/>
    <mergeCell ref="AS84:AT85"/>
    <mergeCell ref="AV84:AW85"/>
    <mergeCell ref="AY84:AZ85"/>
    <mergeCell ref="BB84:BC85"/>
    <mergeCell ref="CC84:CD85"/>
    <mergeCell ref="CI84:CJ85"/>
    <mergeCell ref="CL90:CM91"/>
    <mergeCell ref="AS93:AT94"/>
    <mergeCell ref="AV93:AW94"/>
    <mergeCell ref="CC93:CD94"/>
    <mergeCell ref="CF93:CG94"/>
    <mergeCell ref="CI93:CJ94"/>
    <mergeCell ref="CL93:CM94"/>
    <mergeCell ref="AS90:AT91"/>
    <mergeCell ref="AV90:AW91"/>
    <mergeCell ref="CL84:CM85"/>
    <mergeCell ref="AS87:AT88"/>
    <mergeCell ref="AV87:AW88"/>
    <mergeCell ref="CC87:CD88"/>
    <mergeCell ref="CF87:CG88"/>
    <mergeCell ref="CI87:CJ88"/>
    <mergeCell ref="CL87:CM88"/>
    <mergeCell ref="CF84:CG85"/>
    <mergeCell ref="CL75:CM76"/>
    <mergeCell ref="CF78:CG79"/>
    <mergeCell ref="CI78:CJ79"/>
    <mergeCell ref="CL78:CM79"/>
    <mergeCell ref="AS81:AT82"/>
    <mergeCell ref="AV81:AW82"/>
    <mergeCell ref="AY81:AZ82"/>
    <mergeCell ref="BB81:BC82"/>
    <mergeCell ref="CC81:CD82"/>
    <mergeCell ref="CF81:CG82"/>
    <mergeCell ref="CI81:CJ82"/>
    <mergeCell ref="CL81:CM82"/>
    <mergeCell ref="AS75:AT76"/>
    <mergeCell ref="AV75:AW76"/>
    <mergeCell ref="AY75:AZ76"/>
    <mergeCell ref="BB75:BC76"/>
    <mergeCell ref="BZ75:CA76"/>
    <mergeCell ref="CC75:CD76"/>
    <mergeCell ref="CF75:CG76"/>
    <mergeCell ref="CI75:CJ76"/>
    <mergeCell ref="AS78:AT79"/>
    <mergeCell ref="AV78:AW79"/>
    <mergeCell ref="AY78:AZ79"/>
    <mergeCell ref="BB78:BC79"/>
    <mergeCell ref="AS69:AT70"/>
    <mergeCell ref="AV69:AW70"/>
    <mergeCell ref="AY69:AZ70"/>
    <mergeCell ref="BB69:BC70"/>
    <mergeCell ref="CR69:CS70"/>
    <mergeCell ref="AS72:AT73"/>
    <mergeCell ref="AV72:AW73"/>
    <mergeCell ref="AY72:AZ73"/>
    <mergeCell ref="BB72:BC73"/>
    <mergeCell ref="BZ72:CA73"/>
    <mergeCell ref="CC72:CD73"/>
    <mergeCell ref="CF72:CG73"/>
    <mergeCell ref="CI72:CJ73"/>
    <mergeCell ref="BZ69:CA70"/>
    <mergeCell ref="CC69:CD70"/>
    <mergeCell ref="CF69:CG70"/>
    <mergeCell ref="CI69:CJ70"/>
    <mergeCell ref="CL69:CM70"/>
    <mergeCell ref="CO69:CP70"/>
    <mergeCell ref="CL72:CM73"/>
    <mergeCell ref="CO63:CP64"/>
    <mergeCell ref="CR63:CS64"/>
    <mergeCell ref="AS66:AT67"/>
    <mergeCell ref="AV66:AW67"/>
    <mergeCell ref="AY66:AZ67"/>
    <mergeCell ref="BB66:BC67"/>
    <mergeCell ref="BZ66:CA67"/>
    <mergeCell ref="CC66:CD67"/>
    <mergeCell ref="CF66:CG67"/>
    <mergeCell ref="BZ63:CA64"/>
    <mergeCell ref="CC63:CD64"/>
    <mergeCell ref="CF63:CG64"/>
    <mergeCell ref="CI63:CJ64"/>
    <mergeCell ref="CL63:CM64"/>
    <mergeCell ref="AS63:AT64"/>
    <mergeCell ref="AV63:AW64"/>
    <mergeCell ref="AY63:AZ64"/>
    <mergeCell ref="BB63:BC64"/>
    <mergeCell ref="BE63:BF64"/>
    <mergeCell ref="BH63:BI64"/>
    <mergeCell ref="CI66:CJ67"/>
    <mergeCell ref="CL66:CM67"/>
    <mergeCell ref="CO66:CP67"/>
    <mergeCell ref="CR66:CS67"/>
    <mergeCell ref="CI60:CJ61"/>
    <mergeCell ref="CL60:CM61"/>
    <mergeCell ref="CO60:CP61"/>
    <mergeCell ref="CR60:CS61"/>
    <mergeCell ref="BH60:BI61"/>
    <mergeCell ref="BK60:BL61"/>
    <mergeCell ref="BN60:BO61"/>
    <mergeCell ref="BZ60:CA61"/>
    <mergeCell ref="CC60:CD61"/>
    <mergeCell ref="CF60:CG61"/>
    <mergeCell ref="AS54:AT55"/>
    <mergeCell ref="AV54:AW55"/>
    <mergeCell ref="AY54:AZ55"/>
    <mergeCell ref="BB54:BC55"/>
    <mergeCell ref="BE54:BF55"/>
    <mergeCell ref="BW54:BX55"/>
    <mergeCell ref="BW57:BX58"/>
    <mergeCell ref="AS60:AT61"/>
    <mergeCell ref="AV60:AW61"/>
    <mergeCell ref="AY60:AZ61"/>
    <mergeCell ref="BB60:BC61"/>
    <mergeCell ref="BE60:BF61"/>
    <mergeCell ref="BW60:BX61"/>
    <mergeCell ref="AS57:AT58"/>
    <mergeCell ref="AV57:AW58"/>
    <mergeCell ref="AY57:AZ58"/>
    <mergeCell ref="BB57:BC58"/>
    <mergeCell ref="BE57:BF58"/>
    <mergeCell ref="BH51:BI52"/>
    <mergeCell ref="BK51:BL52"/>
    <mergeCell ref="BN51:BO52"/>
    <mergeCell ref="BQ51:BR52"/>
    <mergeCell ref="BT51:BU52"/>
    <mergeCell ref="BH57:BI58"/>
    <mergeCell ref="BK57:BL58"/>
    <mergeCell ref="BN57:BO58"/>
    <mergeCell ref="BK54:BL55"/>
    <mergeCell ref="BN54:BO55"/>
    <mergeCell ref="BH54:BI55"/>
    <mergeCell ref="BQ54:BR55"/>
    <mergeCell ref="BT54:BU55"/>
    <mergeCell ref="CR57:CS58"/>
    <mergeCell ref="BZ57:CA58"/>
    <mergeCell ref="CC57:CD58"/>
    <mergeCell ref="CC51:CD52"/>
    <mergeCell ref="CF51:CG52"/>
    <mergeCell ref="CI51:CJ52"/>
    <mergeCell ref="CL51:CM52"/>
    <mergeCell ref="CO51:CP52"/>
    <mergeCell ref="CI54:CJ55"/>
    <mergeCell ref="CL54:CM55"/>
    <mergeCell ref="CO54:CP55"/>
    <mergeCell ref="CR54:CS55"/>
    <mergeCell ref="BZ54:CA55"/>
    <mergeCell ref="CC54:CD55"/>
    <mergeCell ref="CF54:CG55"/>
    <mergeCell ref="CF57:CG58"/>
    <mergeCell ref="CI57:CJ58"/>
    <mergeCell ref="CL57:CM58"/>
    <mergeCell ref="CO57:CP58"/>
    <mergeCell ref="CI48:CJ49"/>
    <mergeCell ref="CL48:CM49"/>
    <mergeCell ref="CO48:CP49"/>
    <mergeCell ref="CR48:CS49"/>
    <mergeCell ref="AS51:AT52"/>
    <mergeCell ref="AV51:AW52"/>
    <mergeCell ref="AY51:AZ52"/>
    <mergeCell ref="BB51:BC52"/>
    <mergeCell ref="BE51:BF52"/>
    <mergeCell ref="BQ48:BR49"/>
    <mergeCell ref="BT48:BU49"/>
    <mergeCell ref="BZ48:CA49"/>
    <mergeCell ref="CC48:CD49"/>
    <mergeCell ref="CF48:CG49"/>
    <mergeCell ref="CR51:CS52"/>
    <mergeCell ref="AS48:AT49"/>
    <mergeCell ref="AV48:AW49"/>
    <mergeCell ref="AY48:AZ49"/>
    <mergeCell ref="BB48:BC49"/>
    <mergeCell ref="BE48:BF49"/>
    <mergeCell ref="BH48:BI49"/>
    <mergeCell ref="BK48:BL49"/>
    <mergeCell ref="BN48:BO49"/>
    <mergeCell ref="BZ51:CA52"/>
    <mergeCell ref="CI42:CJ43"/>
    <mergeCell ref="BB42:BC43"/>
    <mergeCell ref="BE42:BF43"/>
    <mergeCell ref="BH42:BI43"/>
    <mergeCell ref="BK42:BL43"/>
    <mergeCell ref="BN42:BO43"/>
    <mergeCell ref="BQ42:BR43"/>
    <mergeCell ref="CR45:CS46"/>
    <mergeCell ref="CL45:CM46"/>
    <mergeCell ref="CO45:CP46"/>
    <mergeCell ref="CC45:CD46"/>
    <mergeCell ref="CF45:CG46"/>
    <mergeCell ref="CI45:CJ46"/>
    <mergeCell ref="BB45:BC46"/>
    <mergeCell ref="BE45:BF46"/>
    <mergeCell ref="BT42:BU43"/>
    <mergeCell ref="BZ42:CA43"/>
    <mergeCell ref="CC42:CD43"/>
    <mergeCell ref="CF42:CG43"/>
    <mergeCell ref="CL42:CM43"/>
    <mergeCell ref="CO42:CP43"/>
    <mergeCell ref="CR42:CS43"/>
    <mergeCell ref="AS39:AT40"/>
    <mergeCell ref="AV39:AW40"/>
    <mergeCell ref="AY39:AZ40"/>
    <mergeCell ref="BB39:BC40"/>
    <mergeCell ref="BE39:BF40"/>
    <mergeCell ref="BH39:BI40"/>
    <mergeCell ref="BZ45:CA46"/>
    <mergeCell ref="BH45:BI46"/>
    <mergeCell ref="BK45:BL46"/>
    <mergeCell ref="BN45:BO46"/>
    <mergeCell ref="BQ45:BR46"/>
    <mergeCell ref="BT45:BU46"/>
    <mergeCell ref="AS45:AT46"/>
    <mergeCell ref="AV45:AW46"/>
    <mergeCell ref="AY45:AZ46"/>
    <mergeCell ref="AS42:AT43"/>
    <mergeCell ref="AV42:AW43"/>
    <mergeCell ref="AY42:AZ43"/>
    <mergeCell ref="CL39:CM40"/>
    <mergeCell ref="CO39:CP40"/>
    <mergeCell ref="CR39:CS40"/>
    <mergeCell ref="BK39:BL40"/>
    <mergeCell ref="BN39:BO40"/>
    <mergeCell ref="BQ39:BR40"/>
    <mergeCell ref="BT39:BU40"/>
    <mergeCell ref="BZ39:CA40"/>
    <mergeCell ref="CL36:CM37"/>
    <mergeCell ref="CO36:CP37"/>
    <mergeCell ref="BK36:BL37"/>
    <mergeCell ref="CC39:CD40"/>
    <mergeCell ref="CF39:CG40"/>
    <mergeCell ref="CI39:CJ40"/>
    <mergeCell ref="AS36:AT37"/>
    <mergeCell ref="AV36:AW37"/>
    <mergeCell ref="AY36:AZ37"/>
    <mergeCell ref="BB36:BC37"/>
    <mergeCell ref="BE36:BF37"/>
    <mergeCell ref="BT33:BU34"/>
    <mergeCell ref="BZ33:CA34"/>
    <mergeCell ref="CC33:CD34"/>
    <mergeCell ref="CF33:CG34"/>
    <mergeCell ref="BZ36:CA37"/>
    <mergeCell ref="CC36:CD37"/>
    <mergeCell ref="CF36:CG37"/>
    <mergeCell ref="AS33:AT34"/>
    <mergeCell ref="BT36:BU37"/>
    <mergeCell ref="CX30:CY31"/>
    <mergeCell ref="BQ30:BR31"/>
    <mergeCell ref="BT30:BU31"/>
    <mergeCell ref="BZ30:CA31"/>
    <mergeCell ref="CC30:CD31"/>
    <mergeCell ref="CF30:CG31"/>
    <mergeCell ref="BH36:BI37"/>
    <mergeCell ref="BN36:BO37"/>
    <mergeCell ref="BQ36:BR37"/>
    <mergeCell ref="CL33:CM34"/>
    <mergeCell ref="CO33:CP34"/>
    <mergeCell ref="CR33:CS34"/>
    <mergeCell ref="CU33:CV34"/>
    <mergeCell ref="CX33:CY34"/>
    <mergeCell ref="CI33:CJ34"/>
    <mergeCell ref="CR36:CS37"/>
    <mergeCell ref="CI36:CJ37"/>
    <mergeCell ref="AV33:AW34"/>
    <mergeCell ref="AY33:AZ34"/>
    <mergeCell ref="BB33:BC34"/>
    <mergeCell ref="BE33:BF34"/>
    <mergeCell ref="BH33:BI34"/>
    <mergeCell ref="BK33:BL34"/>
    <mergeCell ref="BN33:BO34"/>
    <mergeCell ref="BQ33:BR34"/>
    <mergeCell ref="BE30:BF31"/>
    <mergeCell ref="BH30:BI31"/>
    <mergeCell ref="BK30:BL31"/>
    <mergeCell ref="BN30:BO31"/>
    <mergeCell ref="DA30:DB30"/>
    <mergeCell ref="B27:G28"/>
    <mergeCell ref="AS27:AT28"/>
    <mergeCell ref="AV27:AW28"/>
    <mergeCell ref="AY27:AZ28"/>
    <mergeCell ref="BB27:BC28"/>
    <mergeCell ref="B29:F30"/>
    <mergeCell ref="G29:G30"/>
    <mergeCell ref="AS30:AT31"/>
    <mergeCell ref="AV30:AW31"/>
    <mergeCell ref="AY30:AZ31"/>
    <mergeCell ref="BB30:BC31"/>
    <mergeCell ref="BQ27:BR28"/>
    <mergeCell ref="BT27:BU28"/>
    <mergeCell ref="CO27:CP28"/>
    <mergeCell ref="CR27:CS28"/>
    <mergeCell ref="CU27:CV28"/>
    <mergeCell ref="CX27:CY28"/>
    <mergeCell ref="DA27:DB27"/>
    <mergeCell ref="CI30:CJ31"/>
    <mergeCell ref="CL30:CM31"/>
    <mergeCell ref="CO30:CP31"/>
    <mergeCell ref="CR30:CS31"/>
    <mergeCell ref="CU30:CV31"/>
    <mergeCell ref="B25:G26"/>
    <mergeCell ref="DA29:DB29"/>
    <mergeCell ref="BZ27:CA28"/>
    <mergeCell ref="CC27:CD28"/>
    <mergeCell ref="CF27:CG28"/>
    <mergeCell ref="CI27:CJ28"/>
    <mergeCell ref="CL27:CM28"/>
    <mergeCell ref="BE27:BF28"/>
    <mergeCell ref="BH27:BI28"/>
    <mergeCell ref="BK27:BL28"/>
    <mergeCell ref="BN27:BO28"/>
    <mergeCell ref="CX24:CY25"/>
    <mergeCell ref="DA24:DB24"/>
    <mergeCell ref="BW24:BX25"/>
    <mergeCell ref="AM21:AM22"/>
    <mergeCell ref="AN21:AN22"/>
    <mergeCell ref="AP21:AP22"/>
    <mergeCell ref="AQ21:AQ22"/>
    <mergeCell ref="AY21:AZ22"/>
    <mergeCell ref="BB21:BC22"/>
    <mergeCell ref="BE21:BF22"/>
    <mergeCell ref="CU24:CV25"/>
    <mergeCell ref="BN24:BO25"/>
    <mergeCell ref="BQ24:BR25"/>
    <mergeCell ref="BT24:BU25"/>
    <mergeCell ref="BZ24:CA25"/>
    <mergeCell ref="BH21:BI22"/>
    <mergeCell ref="BK21:BL22"/>
    <mergeCell ref="BN21:BO22"/>
    <mergeCell ref="AS21:AT22"/>
    <mergeCell ref="AV21:AW22"/>
    <mergeCell ref="CF24:CG25"/>
    <mergeCell ref="CI24:CJ25"/>
    <mergeCell ref="CL24:CM25"/>
    <mergeCell ref="CO24:CP25"/>
    <mergeCell ref="CR24:CS25"/>
    <mergeCell ref="CC24:CD25"/>
    <mergeCell ref="BW21:BX22"/>
    <mergeCell ref="DD20:DK20"/>
    <mergeCell ref="DD18:DK19"/>
    <mergeCell ref="CI18:CJ19"/>
    <mergeCell ref="CL18:CM19"/>
    <mergeCell ref="DA19:DB19"/>
    <mergeCell ref="DA22:DB22"/>
    <mergeCell ref="AS24:AT25"/>
    <mergeCell ref="AV24:AW25"/>
    <mergeCell ref="AY24:AZ25"/>
    <mergeCell ref="BB24:BC25"/>
    <mergeCell ref="BE24:BF25"/>
    <mergeCell ref="BH24:BI25"/>
    <mergeCell ref="BK24:BL25"/>
    <mergeCell ref="CI21:CJ22"/>
    <mergeCell ref="CL21:CM22"/>
    <mergeCell ref="CO21:CP22"/>
    <mergeCell ref="CR21:CS22"/>
    <mergeCell ref="CU21:CV22"/>
    <mergeCell ref="CX21:CY22"/>
    <mergeCell ref="BQ21:BR22"/>
    <mergeCell ref="BT21:BU22"/>
    <mergeCell ref="BZ21:CA22"/>
    <mergeCell ref="CC21:CD22"/>
    <mergeCell ref="DA20:DB20"/>
    <mergeCell ref="CF21:CG22"/>
    <mergeCell ref="BK18:BL19"/>
    <mergeCell ref="BW18:BX19"/>
    <mergeCell ref="DA16:DB17"/>
    <mergeCell ref="AS18:AT19"/>
    <mergeCell ref="AV18:AW19"/>
    <mergeCell ref="AY18:AZ19"/>
    <mergeCell ref="BB18:BC19"/>
    <mergeCell ref="CF15:CG16"/>
    <mergeCell ref="CI15:CJ16"/>
    <mergeCell ref="CL15:CM16"/>
    <mergeCell ref="CO15:CP16"/>
    <mergeCell ref="CR15:CS16"/>
    <mergeCell ref="CU15:CV16"/>
    <mergeCell ref="BN15:BO16"/>
    <mergeCell ref="BQ15:BR16"/>
    <mergeCell ref="BT15:BU16"/>
    <mergeCell ref="BZ15:CA16"/>
    <mergeCell ref="CC15:CD16"/>
    <mergeCell ref="BZ18:CA19"/>
    <mergeCell ref="B11:G12"/>
    <mergeCell ref="CX15:CY16"/>
    <mergeCell ref="B18:G19"/>
    <mergeCell ref="AM16:AQ16"/>
    <mergeCell ref="B15:G15"/>
    <mergeCell ref="B16:G17"/>
    <mergeCell ref="AS15:AT16"/>
    <mergeCell ref="AV15:AW16"/>
    <mergeCell ref="AY15:AZ16"/>
    <mergeCell ref="BB15:BC16"/>
    <mergeCell ref="BE15:BF16"/>
    <mergeCell ref="BH15:BI16"/>
    <mergeCell ref="BK15:BL16"/>
    <mergeCell ref="AM11:AN11"/>
    <mergeCell ref="AO11:AO15"/>
    <mergeCell ref="AP11:AQ11"/>
    <mergeCell ref="BN18:BO19"/>
    <mergeCell ref="BQ18:BR19"/>
    <mergeCell ref="BT18:BU19"/>
    <mergeCell ref="CO18:CP19"/>
    <mergeCell ref="CR18:CS19"/>
    <mergeCell ref="CU18:CV19"/>
    <mergeCell ref="CX18:CY19"/>
    <mergeCell ref="AH14:AH15"/>
    <mergeCell ref="BZ12:CA13"/>
    <mergeCell ref="CC12:CD13"/>
    <mergeCell ref="CF12:CG13"/>
    <mergeCell ref="BW12:BX13"/>
    <mergeCell ref="CC18:CD19"/>
    <mergeCell ref="CF18:CG19"/>
    <mergeCell ref="BE18:BF19"/>
    <mergeCell ref="BH18:BI19"/>
    <mergeCell ref="BW15:BX16"/>
    <mergeCell ref="CI9:CJ10"/>
    <mergeCell ref="AM8:AQ9"/>
    <mergeCell ref="M7:M8"/>
    <mergeCell ref="B7:G7"/>
    <mergeCell ref="B9:G9"/>
    <mergeCell ref="B13:G13"/>
    <mergeCell ref="DA11:DB11"/>
    <mergeCell ref="AS12:AT13"/>
    <mergeCell ref="AV12:AW13"/>
    <mergeCell ref="AY12:AZ13"/>
    <mergeCell ref="BB12:BC13"/>
    <mergeCell ref="BE12:BF13"/>
    <mergeCell ref="BH12:BI13"/>
    <mergeCell ref="BK12:BL13"/>
    <mergeCell ref="BN12:BO13"/>
    <mergeCell ref="DA12:DB14"/>
    <mergeCell ref="CI12:CJ13"/>
    <mergeCell ref="CL12:CM13"/>
    <mergeCell ref="CO12:CP13"/>
    <mergeCell ref="CR12:CS13"/>
    <mergeCell ref="CU12:CV13"/>
    <mergeCell ref="CX12:CY13"/>
    <mergeCell ref="BQ12:BR13"/>
    <mergeCell ref="BT12:BU13"/>
    <mergeCell ref="J3:M4"/>
    <mergeCell ref="J5:M6"/>
    <mergeCell ref="B10:G10"/>
    <mergeCell ref="AM10:AQ10"/>
    <mergeCell ref="BT9:BU10"/>
    <mergeCell ref="BW9:BX10"/>
    <mergeCell ref="BZ9:CA10"/>
    <mergeCell ref="CC9:CD10"/>
    <mergeCell ref="CF9:CG10"/>
    <mergeCell ref="AE8:AK10"/>
    <mergeCell ref="B37:G37"/>
    <mergeCell ref="B38:G38"/>
    <mergeCell ref="B3:G4"/>
    <mergeCell ref="DN4:DP4"/>
    <mergeCell ref="AS6:AT7"/>
    <mergeCell ref="AV6:AW7"/>
    <mergeCell ref="DN6:DP6"/>
    <mergeCell ref="CU7:CV8"/>
    <mergeCell ref="CX7:CY8"/>
    <mergeCell ref="DN8:DP8"/>
    <mergeCell ref="AS9:AT10"/>
    <mergeCell ref="AV9:AW10"/>
    <mergeCell ref="AY9:AZ10"/>
    <mergeCell ref="BB9:BC10"/>
    <mergeCell ref="BE9:BF10"/>
    <mergeCell ref="BH9:BI10"/>
    <mergeCell ref="BK9:BL10"/>
    <mergeCell ref="BN9:BO10"/>
    <mergeCell ref="BQ9:BR10"/>
    <mergeCell ref="CL9:CM10"/>
    <mergeCell ref="CO9:CP10"/>
    <mergeCell ref="CR9:CS10"/>
    <mergeCell ref="CU9:CV10"/>
    <mergeCell ref="DD9:DK9"/>
  </mergeCells>
  <conditionalFormatting sqref="X122:X123">
    <cfRule type="cellIs" dxfId="66" priority="1" operator="notEqual">
      <formula>1</formula>
    </cfRule>
  </conditionalFormatting>
  <hyperlinks>
    <hyperlink ref="D39" r:id="rId1" xr:uid="{5B6CF966-330E-4C6B-8354-0BC2D0DF2E1D}"/>
    <hyperlink ref="DD18" r:id="rId2" xr:uid="{F007C1BA-9BFA-4925-9CCB-767DCB2355B9}"/>
    <hyperlink ref="DN10" r:id="rId3" xr:uid="{8283D5F3-8513-485D-BAAE-ABE52B9A61D2}"/>
    <hyperlink ref="DN12" r:id="rId4" xr:uid="{BED1FB0F-EFFC-4D0B-8D4E-8F8661FCD3EC}"/>
    <hyperlink ref="DN14" r:id="rId5" xr:uid="{DBB347A7-8568-45C3-90BF-DD6218FB379E}"/>
    <hyperlink ref="DN16" r:id="rId6" xr:uid="{B80EDD6D-9033-4D4A-B8A7-2B058D7260ED}"/>
    <hyperlink ref="C128" r:id="rId7" xr:uid="{A3677124-C0FD-4A61-B689-2D24248DD214}"/>
    <hyperlink ref="C129" r:id="rId8" xr:uid="{88BEA1E5-3B28-499B-A547-A89A404E8F41}"/>
    <hyperlink ref="C130" r:id="rId9" xr:uid="{65349199-511A-4469-BE83-FAD42E9619CC}"/>
    <hyperlink ref="C131" r:id="rId10" xr:uid="{341D39D7-8044-45FA-8027-B8825B10CB86}"/>
    <hyperlink ref="C132" r:id="rId11" xr:uid="{3D723DC3-8CCE-4B83-B211-47A3D01F5A5B}"/>
    <hyperlink ref="C133" r:id="rId12" xr:uid="{DB6E1BDA-2E62-4B63-ABD7-F695AE51150D}"/>
    <hyperlink ref="C134" r:id="rId13" xr:uid="{67E716B9-68BC-4D20-BB88-0EAA39553520}"/>
    <hyperlink ref="C135" r:id="rId14" xr:uid="{05E93208-442F-4E0F-AED8-FB9D8B5D1268}"/>
    <hyperlink ref="C136" r:id="rId15" xr:uid="{244905DF-94AD-4817-BA6B-913D227C34AC}"/>
    <hyperlink ref="C137" r:id="rId16" xr:uid="{6D6A0100-440C-4024-A61C-391FCB490B03}"/>
    <hyperlink ref="C138" r:id="rId17" xr:uid="{E57FE47A-6B18-46C2-88AC-3D8F5FD396FA}"/>
    <hyperlink ref="DN6" r:id="rId18" xr:uid="{CADD87CC-E11D-4443-B77F-85308DC52DEA}"/>
    <hyperlink ref="DN4" r:id="rId19" xr:uid="{846ECBA2-0484-433A-918A-10BF0485B63A}"/>
    <hyperlink ref="DN8" r:id="rId20" xr:uid="{C8CC5343-34BD-47AF-9D09-30BF901E52F0}"/>
    <hyperlink ref="DN18" r:id="rId21" xr:uid="{4E91EBB3-4C41-4B18-A19B-E5AE66B26FE8}"/>
    <hyperlink ref="C140" r:id="rId22" xr:uid="{B7B33B10-7D26-400D-9AFA-8F732B46C628}"/>
    <hyperlink ref="AN115" r:id="rId23" xr:uid="{C7CF1AF8-4E03-4E79-BEDF-87B33F2911DE}"/>
    <hyperlink ref="L48" r:id="rId24" xr:uid="{149012BD-F162-4BE9-9AAF-1A808B983997}"/>
    <hyperlink ref="AH226" r:id="rId25" xr:uid="{452CFF94-F888-41E4-B685-A1109A178347}"/>
    <hyperlink ref="AE221" r:id="rId26" xr:uid="{BE475CAF-6AAF-4DD1-A170-7F6D422B1950}"/>
    <hyperlink ref="AE227" r:id="rId27" xr:uid="{C0C09A5A-6251-46E4-A1AA-67B135A791A7}"/>
    <hyperlink ref="AE224" r:id="rId28" xr:uid="{DA0547D3-75B3-41AA-A6E2-F28837706CFD}"/>
    <hyperlink ref="AH223" r:id="rId29" xr:uid="{A06518CC-0592-4EB0-833C-BDEC6C3E632C}"/>
    <hyperlink ref="AH221" r:id="rId30" xr:uid="{BE9EE5A6-583F-4908-8701-A37F5FA482A0}"/>
    <hyperlink ref="AI151" r:id="rId31" xr:uid="{F126D348-3BF4-40B5-985A-02CD02E128FF}"/>
    <hyperlink ref="AE230" r:id="rId32" xr:uid="{6616AC11-757E-4FD3-B951-9E43A89A14A5}"/>
    <hyperlink ref="AG230" r:id="rId33" xr:uid="{C8D458C9-8DEA-44D0-85E9-E48AD05AE180}"/>
  </hyperlinks>
  <pageMargins left="0.7" right="0.7" top="0.75" bottom="0.75" header="0.3" footer="0.3"/>
  <pageSetup paperSize="9" orientation="portrait" r:id="rId34"/>
  <drawing r:id="rId3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2C5AC-4ABB-4B14-87B0-972DBB417190}">
  <dimension ref="A1:AW187"/>
  <sheetViews>
    <sheetView showZeros="0" zoomScaleNormal="100" workbookViewId="0">
      <selection activeCell="B7" sqref="B7"/>
    </sheetView>
  </sheetViews>
  <sheetFormatPr baseColWidth="10" defaultRowHeight="15"/>
  <cols>
    <col min="1" max="1" width="4.28515625" customWidth="1"/>
    <col min="2" max="2" width="11.28515625" customWidth="1"/>
    <col min="3" max="3" width="4.28515625" customWidth="1"/>
    <col min="4" max="4" width="3.7109375" customWidth="1"/>
    <col min="5" max="6" width="11.7109375" customWidth="1"/>
    <col min="7" max="7" width="3.7109375" customWidth="1"/>
    <col min="8" max="9" width="11.7109375" customWidth="1"/>
    <col min="10" max="10" width="9.7109375" customWidth="1"/>
    <col min="11" max="11" width="35.7109375" customWidth="1"/>
    <col min="12" max="15" width="11.7109375" customWidth="1"/>
    <col min="16" max="16" width="14.7109375" customWidth="1"/>
    <col min="17" max="18" width="11.7109375" customWidth="1"/>
    <col min="19" max="19" width="5.7109375" customWidth="1"/>
    <col min="20" max="20" width="3.7109375" customWidth="1"/>
    <col min="21" max="22" width="11.7109375" customWidth="1"/>
    <col min="23" max="23" width="3.7109375" customWidth="1"/>
    <col min="24" max="25" width="11.7109375" customWidth="1"/>
    <col min="26" max="26" width="9.7109375" customWidth="1"/>
    <col min="27" max="27" width="35.7109375" customWidth="1"/>
    <col min="28" max="34" width="11.7109375" customWidth="1"/>
    <col min="35" max="35" width="5.7109375" customWidth="1"/>
    <col min="36" max="36" width="11.7109375" style="137" customWidth="1"/>
    <col min="37" max="37" width="12.7109375" style="137" customWidth="1"/>
    <col min="38" max="38" width="3" style="137" customWidth="1"/>
    <col min="39" max="39" width="11.7109375" style="137" customWidth="1"/>
    <col min="40" max="40" width="12.7109375" style="137" customWidth="1"/>
    <col min="41" max="41" width="5.7109375" customWidth="1"/>
    <col min="42" max="42" width="19.7109375" customWidth="1"/>
    <col min="43" max="43" width="18.7109375" customWidth="1"/>
    <col min="44" max="44" width="25.7109375" customWidth="1"/>
    <col min="45" max="45" width="16.7109375" customWidth="1"/>
    <col min="46" max="46" width="5.7109375" customWidth="1"/>
    <col min="47" max="47" width="8.7109375" customWidth="1"/>
    <col min="48" max="48" width="11.42578125" style="641"/>
    <col min="49" max="49" width="43.5703125" style="641" customWidth="1"/>
  </cols>
  <sheetData>
    <row r="1" spans="1:49" ht="15.75" customHeight="1" thickBot="1">
      <c r="A1" s="133" t="str">
        <f>ADDRESS(ROW(),COLUMN(),4)</f>
        <v>A1</v>
      </c>
      <c r="B1" s="644">
        <v>11</v>
      </c>
      <c r="C1" s="644">
        <v>3</v>
      </c>
      <c r="D1" s="644">
        <v>3</v>
      </c>
      <c r="E1" s="644">
        <v>11</v>
      </c>
      <c r="F1" s="644">
        <v>11</v>
      </c>
      <c r="G1" s="644">
        <v>3</v>
      </c>
      <c r="H1" s="644">
        <v>11</v>
      </c>
      <c r="I1" s="644">
        <v>11</v>
      </c>
      <c r="J1" s="644">
        <v>9</v>
      </c>
      <c r="K1" s="644">
        <v>35</v>
      </c>
      <c r="L1" s="152">
        <v>0.2</v>
      </c>
      <c r="M1" s="644">
        <v>11</v>
      </c>
      <c r="N1" s="644">
        <v>11</v>
      </c>
      <c r="O1" s="644">
        <v>11</v>
      </c>
      <c r="P1" s="644">
        <v>14</v>
      </c>
      <c r="Q1" s="644">
        <v>11</v>
      </c>
      <c r="R1" s="644">
        <v>11</v>
      </c>
      <c r="S1" s="644">
        <v>5</v>
      </c>
      <c r="T1" s="644">
        <v>3</v>
      </c>
      <c r="U1" s="644">
        <v>11</v>
      </c>
      <c r="V1" s="644">
        <v>11</v>
      </c>
      <c r="W1" s="644">
        <v>3</v>
      </c>
      <c r="X1" s="644">
        <v>11</v>
      </c>
      <c r="Y1" s="644">
        <v>11</v>
      </c>
      <c r="Z1" s="644">
        <v>9</v>
      </c>
      <c r="AA1" s="644">
        <v>35</v>
      </c>
      <c r="AB1" s="152">
        <v>0.2</v>
      </c>
      <c r="AC1" s="644">
        <v>11</v>
      </c>
      <c r="AD1" s="644">
        <v>11</v>
      </c>
      <c r="AE1" s="644">
        <v>11</v>
      </c>
      <c r="AF1" s="644">
        <v>14</v>
      </c>
      <c r="AG1" s="644">
        <v>11</v>
      </c>
      <c r="AH1" s="644">
        <v>11</v>
      </c>
      <c r="AI1" s="644">
        <v>5</v>
      </c>
      <c r="AJ1" s="644">
        <v>11</v>
      </c>
      <c r="AK1" s="644">
        <v>12</v>
      </c>
      <c r="AL1" s="644">
        <v>2</v>
      </c>
      <c r="AM1" s="644">
        <v>11</v>
      </c>
      <c r="AN1" s="644">
        <v>12</v>
      </c>
      <c r="AO1" s="644">
        <v>5</v>
      </c>
      <c r="AP1" s="644">
        <v>19</v>
      </c>
      <c r="AQ1" s="644">
        <v>18</v>
      </c>
      <c r="AR1" s="644">
        <v>25</v>
      </c>
      <c r="AS1" s="644">
        <v>16</v>
      </c>
      <c r="AT1" s="644">
        <v>5</v>
      </c>
      <c r="AU1" s="135">
        <v>1</v>
      </c>
      <c r="AV1" s="134" t="str">
        <f>SUBSTITUTE(ADDRESS(1,COLUMN(),4),"1","")</f>
        <v>AV</v>
      </c>
      <c r="AW1" s="136" t="str">
        <f>SUBSTITUTE(ADDRESS(1,COLUMN(),4),"1","")</f>
        <v>AW</v>
      </c>
    </row>
    <row r="2" spans="1:49" ht="24.95" customHeight="1">
      <c r="D2" s="4133" t="s">
        <v>395</v>
      </c>
      <c r="E2" s="4136" t="s">
        <v>4109</v>
      </c>
      <c r="F2" s="4136"/>
      <c r="G2" s="4136"/>
      <c r="H2" s="4136"/>
      <c r="I2" s="4136"/>
      <c r="J2" s="4136"/>
      <c r="K2" s="4136"/>
      <c r="L2" s="4136"/>
      <c r="M2" s="4136"/>
      <c r="N2" s="4136"/>
      <c r="O2" s="4136"/>
      <c r="P2" s="1946"/>
      <c r="Q2" s="4136" t="s">
        <v>1016</v>
      </c>
      <c r="R2" s="4137"/>
      <c r="T2" s="4133" t="s">
        <v>395</v>
      </c>
      <c r="U2" s="4136" t="s">
        <v>4108</v>
      </c>
      <c r="V2" s="4136"/>
      <c r="W2" s="4136"/>
      <c r="X2" s="4136"/>
      <c r="Y2" s="4136"/>
      <c r="Z2" s="4136"/>
      <c r="AA2" s="4136"/>
      <c r="AB2" s="4136"/>
      <c r="AC2" s="4136"/>
      <c r="AD2" s="4136"/>
      <c r="AE2" s="4136"/>
      <c r="AF2" s="1946"/>
      <c r="AG2" s="4136" t="s">
        <v>1016</v>
      </c>
      <c r="AH2" s="4137"/>
      <c r="AJ2"/>
      <c r="AK2"/>
      <c r="AL2"/>
      <c r="AM2"/>
      <c r="AN2"/>
      <c r="AU2" s="135">
        <v>1</v>
      </c>
      <c r="AV2" s="142"/>
      <c r="AW2" s="142" t="s">
        <v>1166</v>
      </c>
    </row>
    <row r="3" spans="1:49" ht="24.95" customHeight="1" thickBot="1">
      <c r="D3" s="4134"/>
      <c r="E3" s="626"/>
      <c r="F3" s="627"/>
      <c r="G3" s="626"/>
      <c r="H3" s="626"/>
      <c r="I3" s="626"/>
      <c r="J3" s="626"/>
      <c r="K3" s="626"/>
      <c r="L3" s="626"/>
      <c r="M3" s="626"/>
      <c r="N3" s="626"/>
      <c r="O3" s="626"/>
      <c r="P3" s="626"/>
      <c r="Q3" s="4149">
        <v>15</v>
      </c>
      <c r="R3" s="4150"/>
      <c r="T3" s="4134"/>
      <c r="U3" s="626"/>
      <c r="V3" s="627"/>
      <c r="W3" s="626"/>
      <c r="X3" s="626"/>
      <c r="Y3" s="626"/>
      <c r="Z3" s="626"/>
      <c r="AA3" s="626"/>
      <c r="AB3" s="626"/>
      <c r="AC3" s="626"/>
      <c r="AD3" s="626"/>
      <c r="AE3" s="626"/>
      <c r="AF3" s="626"/>
      <c r="AG3" s="4149">
        <v>15</v>
      </c>
      <c r="AH3" s="4150"/>
      <c r="AJ3" s="627" t="s">
        <v>4117</v>
      </c>
      <c r="AK3"/>
      <c r="AL3"/>
      <c r="AM3"/>
      <c r="AN3"/>
      <c r="AU3" s="135">
        <v>1</v>
      </c>
      <c r="AV3" s="156">
        <f ca="1">COUNTA(A1:AU187) + COUNTBLANK(A1:AU187)</f>
        <v>8951</v>
      </c>
      <c r="AW3" s="145" t="str">
        <f>"cellules entre"&amp;" " &amp;A1&amp;" et  "&amp;AU187</f>
        <v>cellules entre A1 et  AU187</v>
      </c>
    </row>
    <row r="4" spans="1:49" ht="24.95" customHeight="1">
      <c r="D4" s="4134"/>
      <c r="E4" s="628"/>
      <c r="F4" s="667" t="s">
        <v>1021</v>
      </c>
      <c r="G4" s="628"/>
      <c r="H4" s="628"/>
      <c r="I4" s="628"/>
      <c r="J4" s="628"/>
      <c r="K4" s="628"/>
      <c r="L4" s="628"/>
      <c r="M4" s="628"/>
      <c r="N4" s="628"/>
      <c r="O4" s="628"/>
      <c r="P4" s="628"/>
      <c r="Q4" s="4149"/>
      <c r="R4" s="4150"/>
      <c r="T4" s="4134"/>
      <c r="U4" s="628"/>
      <c r="V4" s="667" t="s">
        <v>1021</v>
      </c>
      <c r="W4" s="628"/>
      <c r="X4" s="628"/>
      <c r="Y4" s="628"/>
      <c r="Z4" s="628"/>
      <c r="AA4" s="628"/>
      <c r="AB4" s="628"/>
      <c r="AC4" s="628"/>
      <c r="AD4" s="628"/>
      <c r="AE4" s="628"/>
      <c r="AF4" s="628"/>
      <c r="AG4" s="4149"/>
      <c r="AH4" s="4150"/>
      <c r="AJ4"/>
      <c r="AK4"/>
      <c r="AL4"/>
      <c r="AM4"/>
      <c r="AN4"/>
      <c r="AP4" s="3837" t="s">
        <v>139</v>
      </c>
      <c r="AQ4" s="3838"/>
      <c r="AR4" s="3838"/>
      <c r="AS4" s="3839"/>
      <c r="AU4" s="135">
        <v>1</v>
      </c>
      <c r="AV4" s="156">
        <f ca="1">COUNTA(A1:AU187)</f>
        <v>2410</v>
      </c>
      <c r="AW4" s="145" t="s">
        <v>1161</v>
      </c>
    </row>
    <row r="5" spans="1:49" ht="24.95" customHeight="1">
      <c r="D5" s="4134"/>
      <c r="E5" s="647" t="s">
        <v>1067</v>
      </c>
      <c r="F5" s="627"/>
      <c r="G5" s="630"/>
      <c r="H5" s="630"/>
      <c r="I5" s="630"/>
      <c r="J5" s="630"/>
      <c r="K5" s="630"/>
      <c r="L5" s="630"/>
      <c r="M5" s="630"/>
      <c r="N5" s="630"/>
      <c r="O5" s="630"/>
      <c r="P5" s="630"/>
      <c r="Q5" s="4149"/>
      <c r="R5" s="4150"/>
      <c r="T5" s="4134"/>
      <c r="U5" s="647" t="s">
        <v>1067</v>
      </c>
      <c r="V5" s="627"/>
      <c r="W5" s="630"/>
      <c r="X5" s="630"/>
      <c r="Y5" s="630"/>
      <c r="Z5" s="630"/>
      <c r="AA5" s="630"/>
      <c r="AB5" s="630"/>
      <c r="AC5" s="630"/>
      <c r="AD5" s="630"/>
      <c r="AE5" s="630"/>
      <c r="AF5" s="630"/>
      <c r="AG5" s="4149"/>
      <c r="AH5" s="4150"/>
      <c r="AJ5"/>
      <c r="AK5"/>
      <c r="AL5"/>
      <c r="AM5"/>
      <c r="AN5"/>
      <c r="AP5" s="3840"/>
      <c r="AQ5" s="3841"/>
      <c r="AR5" s="3841"/>
      <c r="AS5" s="3842"/>
      <c r="AU5" s="135">
        <v>1</v>
      </c>
      <c r="AV5" s="156">
        <f ca="1">COUNTBLANK(A1:AU187)</f>
        <v>6541</v>
      </c>
      <c r="AW5" s="145" t="s">
        <v>134</v>
      </c>
    </row>
    <row r="6" spans="1:49" ht="24.95" customHeight="1">
      <c r="D6" s="4134"/>
      <c r="E6" s="647" t="s">
        <v>120</v>
      </c>
      <c r="F6" s="631"/>
      <c r="G6" s="630"/>
      <c r="H6" s="630"/>
      <c r="I6" s="630"/>
      <c r="J6" s="630"/>
      <c r="K6" s="630"/>
      <c r="L6" s="630"/>
      <c r="M6" s="630"/>
      <c r="N6" s="630"/>
      <c r="O6" s="630"/>
      <c r="P6" s="630"/>
      <c r="Q6" s="4145" t="s">
        <v>1019</v>
      </c>
      <c r="R6" s="4146"/>
      <c r="T6" s="4134"/>
      <c r="U6" s="647" t="s">
        <v>120</v>
      </c>
      <c r="V6" s="631"/>
      <c r="W6" s="630"/>
      <c r="X6" s="630"/>
      <c r="Y6" s="630"/>
      <c r="Z6" s="630"/>
      <c r="AA6" s="630"/>
      <c r="AB6" s="630"/>
      <c r="AC6" s="630"/>
      <c r="AD6" s="630"/>
      <c r="AE6" s="630"/>
      <c r="AF6" s="630"/>
      <c r="AG6" s="4145" t="s">
        <v>1019</v>
      </c>
      <c r="AH6" s="4146"/>
      <c r="AJ6" s="3805" t="s">
        <v>130</v>
      </c>
      <c r="AK6" s="3805"/>
      <c r="AL6" s="149">
        <v>1</v>
      </c>
      <c r="AM6" s="3805" t="s">
        <v>131</v>
      </c>
      <c r="AN6" s="3805"/>
      <c r="AP6" s="159" t="s">
        <v>167</v>
      </c>
      <c r="AQ6" s="160"/>
      <c r="AR6" s="141"/>
      <c r="AS6" s="161"/>
      <c r="AU6" s="135">
        <v>1</v>
      </c>
      <c r="AV6" s="156">
        <f>SUM(AU1:AU185)+2</f>
        <v>187</v>
      </c>
      <c r="AW6" s="145" t="s">
        <v>1162</v>
      </c>
    </row>
    <row r="7" spans="1:49" ht="21.6" customHeight="1" thickBot="1">
      <c r="D7" s="4135"/>
      <c r="E7" s="632"/>
      <c r="F7" s="633"/>
      <c r="G7" s="633"/>
      <c r="H7" s="633"/>
      <c r="I7" s="633"/>
      <c r="J7" s="642" t="s">
        <v>1017</v>
      </c>
      <c r="K7" s="670">
        <f ca="1">NOW()</f>
        <v>45590.837142013886</v>
      </c>
      <c r="L7" s="633"/>
      <c r="M7" s="633"/>
      <c r="N7" s="642"/>
      <c r="O7" s="642" t="s">
        <v>1020</v>
      </c>
      <c r="P7" s="643" t="str">
        <f>AU187</f>
        <v>AU187</v>
      </c>
      <c r="Q7" s="4147" t="s">
        <v>1072</v>
      </c>
      <c r="R7" s="4148"/>
      <c r="T7" s="4135"/>
      <c r="U7" s="632"/>
      <c r="V7" s="633"/>
      <c r="W7" s="633"/>
      <c r="X7" s="633"/>
      <c r="Y7" s="633"/>
      <c r="Z7" s="642" t="s">
        <v>1017</v>
      </c>
      <c r="AA7" s="670">
        <f ca="1">NOW()</f>
        <v>45590.837142013886</v>
      </c>
      <c r="AB7" s="633"/>
      <c r="AC7" s="633"/>
      <c r="AD7" s="642"/>
      <c r="AE7" s="642" t="s">
        <v>1020</v>
      </c>
      <c r="AF7" s="643" t="str">
        <f>AU187</f>
        <v>AU187</v>
      </c>
      <c r="AG7" s="4147" t="s">
        <v>4107</v>
      </c>
      <c r="AH7" s="4148"/>
      <c r="AJ7" s="3805"/>
      <c r="AK7" s="3805"/>
      <c r="AL7" s="149">
        <v>1</v>
      </c>
      <c r="AM7" s="3805"/>
      <c r="AN7" s="3805"/>
      <c r="AP7" s="166"/>
      <c r="AQ7" s="11"/>
      <c r="AR7" s="11"/>
      <c r="AS7" s="167"/>
      <c r="AU7" s="135">
        <v>1</v>
      </c>
      <c r="AV7" s="156">
        <f>SUM(A187:AT187)+1</f>
        <v>47</v>
      </c>
      <c r="AW7" s="145" t="s">
        <v>1163</v>
      </c>
    </row>
    <row r="8" spans="1:49" ht="21.75" thickBot="1">
      <c r="D8" s="634" t="s">
        <v>2</v>
      </c>
      <c r="E8" s="635" t="str">
        <f ca="1">CELL("nomfichier")</f>
        <v>C:\Users\Joel\Desktop\[ff.fiches.repositionnables.xlsx]13.col.40.produits</v>
      </c>
      <c r="F8" s="635"/>
      <c r="G8" s="635"/>
      <c r="H8" s="138"/>
      <c r="I8" s="138"/>
      <c r="J8" s="138"/>
      <c r="K8" s="138"/>
      <c r="L8" s="138"/>
      <c r="M8" s="138"/>
      <c r="AJ8" s="157" t="s">
        <v>141</v>
      </c>
      <c r="AK8" s="158"/>
      <c r="AL8" s="140">
        <v>1</v>
      </c>
      <c r="AM8" s="157" t="s">
        <v>142</v>
      </c>
      <c r="AN8" s="158"/>
      <c r="AP8" s="159" t="s">
        <v>179</v>
      </c>
      <c r="AQ8" s="160"/>
      <c r="AR8" s="141"/>
      <c r="AS8" s="161"/>
      <c r="AU8" s="135">
        <v>1</v>
      </c>
    </row>
    <row r="9" spans="1:49" ht="16.5" customHeight="1" thickBot="1">
      <c r="D9" s="1" t="s">
        <v>0</v>
      </c>
      <c r="E9" s="669"/>
      <c r="F9" s="468"/>
      <c r="G9" s="468"/>
      <c r="H9" s="468"/>
      <c r="I9" s="468"/>
      <c r="J9" s="468"/>
      <c r="K9" s="151" t="s">
        <v>1064</v>
      </c>
      <c r="L9" s="152">
        <v>0.2</v>
      </c>
      <c r="M9" s="154" t="s">
        <v>1061</v>
      </c>
      <c r="P9" s="2007"/>
      <c r="Q9" s="139"/>
      <c r="R9" s="139"/>
      <c r="AA9" s="151" t="s">
        <v>1064</v>
      </c>
      <c r="AB9" s="2030">
        <v>0.2</v>
      </c>
      <c r="AC9" s="154" t="s">
        <v>1061</v>
      </c>
      <c r="AE9" s="2028"/>
      <c r="AJ9" s="4154" t="s">
        <v>146</v>
      </c>
      <c r="AK9" s="4154"/>
      <c r="AL9" s="143">
        <v>1</v>
      </c>
      <c r="AM9" s="4154" t="s">
        <v>147</v>
      </c>
      <c r="AN9" s="4154"/>
      <c r="AP9" s="166"/>
      <c r="AQ9" s="11"/>
      <c r="AR9" s="11"/>
      <c r="AS9" s="167"/>
      <c r="AU9" s="135">
        <v>1</v>
      </c>
    </row>
    <row r="10" spans="1:49" ht="21" customHeight="1">
      <c r="D10" s="129" t="s">
        <v>0</v>
      </c>
      <c r="E10" s="4138" t="s">
        <v>119</v>
      </c>
      <c r="F10" s="4140" t="s">
        <v>931</v>
      </c>
      <c r="G10" s="4140"/>
      <c r="H10" s="4140"/>
      <c r="I10" s="4140"/>
      <c r="J10" s="4140"/>
      <c r="K10" s="4140"/>
      <c r="L10" s="4140"/>
      <c r="M10" s="4140"/>
      <c r="N10" s="4140"/>
      <c r="O10" s="4140" t="s">
        <v>4089</v>
      </c>
      <c r="P10" s="4185" t="s">
        <v>214</v>
      </c>
      <c r="Q10" s="4185"/>
      <c r="R10" s="4159" t="str">
        <f>LEFT(F10,1)</f>
        <v>N</v>
      </c>
      <c r="T10" s="618" t="s">
        <v>0</v>
      </c>
      <c r="U10" s="4187" t="s">
        <v>119</v>
      </c>
      <c r="V10" s="4140" t="s">
        <v>931</v>
      </c>
      <c r="W10" s="4140"/>
      <c r="X10" s="4140"/>
      <c r="Y10" s="4140"/>
      <c r="Z10" s="4140"/>
      <c r="AA10" s="4140"/>
      <c r="AB10" s="4140"/>
      <c r="AC10" s="4140"/>
      <c r="AD10" s="4140"/>
      <c r="AE10" s="4144" t="s">
        <v>4089</v>
      </c>
      <c r="AF10" s="4189" t="s">
        <v>214</v>
      </c>
      <c r="AG10" s="4189"/>
      <c r="AH10" s="4081" t="str">
        <f>LEFT(V10,1)</f>
        <v>N</v>
      </c>
      <c r="AJ10" s="3807"/>
      <c r="AK10" s="3807"/>
      <c r="AL10" s="143">
        <v>1</v>
      </c>
      <c r="AM10" s="3807"/>
      <c r="AN10" s="3807"/>
      <c r="AP10" s="197" t="s">
        <v>209</v>
      </c>
      <c r="AQ10" s="160"/>
      <c r="AR10" s="141"/>
      <c r="AS10" s="161"/>
      <c r="AU10" s="135">
        <v>1</v>
      </c>
    </row>
    <row r="11" spans="1:49" ht="21" customHeight="1" thickBot="1">
      <c r="D11" s="53" t="s">
        <v>0</v>
      </c>
      <c r="E11" s="3850"/>
      <c r="F11" s="4141"/>
      <c r="G11" s="4141"/>
      <c r="H11" s="4141"/>
      <c r="I11" s="4141"/>
      <c r="J11" s="4141"/>
      <c r="K11" s="4141"/>
      <c r="L11" s="4141"/>
      <c r="M11" s="4141"/>
      <c r="N11" s="4141"/>
      <c r="O11" s="4141"/>
      <c r="P11" s="4186"/>
      <c r="Q11" s="4186"/>
      <c r="R11" s="4160"/>
      <c r="T11" s="9" t="s">
        <v>0</v>
      </c>
      <c r="U11" s="4188"/>
      <c r="V11" s="4141"/>
      <c r="W11" s="4141"/>
      <c r="X11" s="4141"/>
      <c r="Y11" s="4141"/>
      <c r="Z11" s="4141"/>
      <c r="AA11" s="4141"/>
      <c r="AB11" s="4141"/>
      <c r="AC11" s="4141"/>
      <c r="AD11" s="4141"/>
      <c r="AE11" s="4141"/>
      <c r="AF11" s="4186"/>
      <c r="AG11" s="4186"/>
      <c r="AH11" s="4082"/>
      <c r="AJ11" s="140">
        <v>1</v>
      </c>
      <c r="AK11" s="140">
        <v>1</v>
      </c>
      <c r="AL11" s="140">
        <v>1</v>
      </c>
      <c r="AM11" s="140"/>
      <c r="AN11" s="140"/>
      <c r="AP11" s="166"/>
      <c r="AQ11" s="11"/>
      <c r="AR11" s="11"/>
      <c r="AS11" s="167"/>
      <c r="AU11" s="135">
        <v>1</v>
      </c>
    </row>
    <row r="12" spans="1:49" ht="21" customHeight="1">
      <c r="D12" s="53" t="s">
        <v>0</v>
      </c>
      <c r="E12" s="128" t="s">
        <v>116</v>
      </c>
      <c r="F12" s="127"/>
      <c r="G12" s="127"/>
      <c r="H12" s="127"/>
      <c r="I12" s="126" t="s">
        <v>115</v>
      </c>
      <c r="J12" s="125" t="s">
        <v>114</v>
      </c>
      <c r="K12" s="124"/>
      <c r="L12" s="124"/>
      <c r="M12" s="124"/>
      <c r="N12" s="124"/>
      <c r="O12" s="124"/>
      <c r="P12" s="124"/>
      <c r="Q12" s="124"/>
      <c r="R12" s="122"/>
      <c r="T12" s="9" t="s">
        <v>0</v>
      </c>
      <c r="U12" s="128" t="s">
        <v>116</v>
      </c>
      <c r="V12" s="127"/>
      <c r="W12" s="127"/>
      <c r="X12" s="127"/>
      <c r="Y12" s="126" t="s">
        <v>115</v>
      </c>
      <c r="Z12" s="125" t="s">
        <v>114</v>
      </c>
      <c r="AA12" s="124"/>
      <c r="AB12" s="124"/>
      <c r="AC12" s="124"/>
      <c r="AD12" s="124"/>
      <c r="AE12" s="124"/>
      <c r="AF12" s="124"/>
      <c r="AG12" s="124"/>
      <c r="AH12" s="595"/>
      <c r="AJ12" s="4153" t="s">
        <v>183</v>
      </c>
      <c r="AK12" s="4153"/>
      <c r="AL12" s="143">
        <v>1</v>
      </c>
      <c r="AM12" s="4153" t="s">
        <v>184</v>
      </c>
      <c r="AN12" s="4153"/>
      <c r="AP12" s="197" t="s">
        <v>239</v>
      </c>
      <c r="AQ12" s="160"/>
      <c r="AR12" s="141"/>
      <c r="AS12" s="161"/>
      <c r="AU12" s="135">
        <v>1</v>
      </c>
    </row>
    <row r="13" spans="1:49" ht="18.75">
      <c r="D13" s="53" t="s">
        <v>0</v>
      </c>
      <c r="E13" s="121" t="s">
        <v>113</v>
      </c>
      <c r="F13" s="104"/>
      <c r="G13" s="115"/>
      <c r="H13" s="115"/>
      <c r="I13" s="115"/>
      <c r="J13" s="104" t="s">
        <v>112</v>
      </c>
      <c r="K13" s="104"/>
      <c r="L13" s="104"/>
      <c r="M13" s="104"/>
      <c r="N13" s="104"/>
      <c r="O13" s="104"/>
      <c r="P13" s="104"/>
      <c r="Q13" s="104"/>
      <c r="R13" s="672"/>
      <c r="T13" s="9" t="s">
        <v>0</v>
      </c>
      <c r="U13" s="121" t="s">
        <v>113</v>
      </c>
      <c r="V13" s="104"/>
      <c r="W13" s="115"/>
      <c r="X13" s="115"/>
      <c r="Y13" s="115"/>
      <c r="Z13" s="104" t="s">
        <v>112</v>
      </c>
      <c r="AA13" s="104"/>
      <c r="AB13" s="104"/>
      <c r="AC13" s="104"/>
      <c r="AD13" s="104"/>
      <c r="AE13" s="104"/>
      <c r="AF13" s="104"/>
      <c r="AG13" s="104"/>
      <c r="AH13" s="619"/>
      <c r="AJ13" s="3855"/>
      <c r="AK13" s="3855"/>
      <c r="AL13" s="143">
        <v>1</v>
      </c>
      <c r="AM13" s="3855"/>
      <c r="AN13" s="3855"/>
      <c r="AP13" s="166"/>
      <c r="AQ13" s="11"/>
      <c r="AR13" s="11"/>
      <c r="AS13" s="167"/>
      <c r="AU13" s="135">
        <v>1</v>
      </c>
    </row>
    <row r="14" spans="1:49" ht="21.75" thickBot="1">
      <c r="D14" s="554" t="s">
        <v>0</v>
      </c>
      <c r="E14" s="7"/>
      <c r="F14" s="8" t="s">
        <v>3</v>
      </c>
      <c r="G14" s="7"/>
      <c r="H14" s="7"/>
      <c r="I14" s="7"/>
      <c r="J14" s="715" t="str">
        <f>COUNTIF(D10:D67,"**")&amp;" "&amp;"lignes"</f>
        <v>58 lignes</v>
      </c>
      <c r="K14" s="564" t="str">
        <f>ROWS(D10:D67)-SUBTOTAL(103,D10:D67)&amp;" "&amp;"Lignes masquées"</f>
        <v>0 Lignes masquées</v>
      </c>
      <c r="L14" s="18"/>
      <c r="M14" s="18"/>
      <c r="N14" s="18"/>
      <c r="O14" s="18"/>
      <c r="P14" s="18"/>
      <c r="Q14" s="11"/>
      <c r="R14" s="167"/>
      <c r="T14" s="596" t="s">
        <v>15</v>
      </c>
      <c r="U14" s="121"/>
      <c r="V14" s="597"/>
      <c r="W14" s="598"/>
      <c r="X14" s="1949" t="str">
        <f ca="1">IF(U17&lt;0.5,U16&amp;",","")&amp;IF(V17&lt;0.5,V16&amp;".","")&amp;IF(W17&lt;0.5,W16&amp;".","")&amp;IF(X17&lt;0.5,X16&amp;".","")&amp;IF(Y17&lt;0.5,Y16&amp;".","")&amp;IF(Z17&lt;0.5,Z16&amp;".","")&amp;IF(AA17&lt;0.5,AA16&amp;".","")&amp;IF(AB17&lt;0.5,AB16&amp;".","")</f>
        <v/>
      </c>
      <c r="Y14" s="1949" t="str">
        <f ca="1">IF(AC17&lt;0.5,AC16&amp;".","")&amp;IF(AD17&lt;0.5,AD16&amp;".","")&amp;IF(AE17&lt;0.5,AE16&amp;".","")&amp;IF(AF17&lt;0.5,AF16&amp;".","")&amp;IF(AG17&lt;0.5,AG16&amp;".","")&amp;IF(AH17&lt;0.5,AH16&amp;".","")</f>
        <v/>
      </c>
      <c r="Z14" s="715" t="str">
        <f>COUNTIF(T10:T67,"**")&amp;" "&amp;"lignes"</f>
        <v>58 lignes</v>
      </c>
      <c r="AA14" s="564" t="str">
        <f>ROWS(T10:T67)-SUBTOTAL(103,T10:T67)&amp;" "&amp;"Lignes masquées"</f>
        <v>0 Lignes masquées</v>
      </c>
      <c r="AB14" s="699"/>
      <c r="AC14" s="701" t="str">
        <f ca="1">IF(COUNTIF(U17:AH17,"&lt;0.5")=0,"Aucune colonne masquée",COUNTIF(U17:AH17,"&lt;0.5")&amp;" colonnes masquées : "&amp;(X14&amp;Y14))</f>
        <v>Aucune colonne masquée</v>
      </c>
      <c r="AD14" s="699"/>
      <c r="AE14" s="699"/>
      <c r="AF14" s="699"/>
      <c r="AG14" s="699" t="str">
        <f ca="1">COUNTIF(U17:AH17,"&gt;0.5")+1&amp;" "&amp;"Colonnes Visibles"</f>
        <v>15 Colonnes Visibles</v>
      </c>
      <c r="AH14" s="700"/>
      <c r="AJ14" s="140">
        <v>1</v>
      </c>
      <c r="AK14" s="140">
        <v>1</v>
      </c>
      <c r="AL14" s="140">
        <v>1</v>
      </c>
      <c r="AM14" s="140">
        <v>1</v>
      </c>
      <c r="AN14" s="140">
        <v>1</v>
      </c>
      <c r="AP14" s="235" t="s">
        <v>244</v>
      </c>
      <c r="AQ14" s="160"/>
      <c r="AR14" s="141"/>
      <c r="AS14" s="161"/>
      <c r="AU14" s="135">
        <v>1</v>
      </c>
    </row>
    <row r="15" spans="1:49" ht="22.5" customHeight="1" thickTop="1" thickBot="1">
      <c r="D15" s="44" t="s">
        <v>15</v>
      </c>
      <c r="E15" s="668" t="s">
        <v>105</v>
      </c>
      <c r="F15" s="572"/>
      <c r="G15" s="572"/>
      <c r="H15" s="572"/>
      <c r="I15" s="572"/>
      <c r="J15" s="1948"/>
      <c r="K15" s="564" t="str">
        <f>COUNTA(D23:D62)&amp;"  lignes produits"</f>
        <v>40  lignes produits</v>
      </c>
      <c r="L15" s="132"/>
      <c r="M15" s="18"/>
      <c r="N15" s="118" t="s">
        <v>111</v>
      </c>
      <c r="O15" s="117">
        <v>120</v>
      </c>
      <c r="P15" s="116" t="str">
        <f>P16</f>
        <v>couverts</v>
      </c>
      <c r="Q15" s="11"/>
      <c r="R15" s="167"/>
      <c r="T15" s="596" t="s">
        <v>15</v>
      </c>
      <c r="U15" s="97" t="s">
        <v>104</v>
      </c>
      <c r="V15" s="97" t="s">
        <v>103</v>
      </c>
      <c r="W15" s="97" t="s">
        <v>102</v>
      </c>
      <c r="X15" s="97" t="s">
        <v>101</v>
      </c>
      <c r="Y15" s="97" t="s">
        <v>100</v>
      </c>
      <c r="Z15" s="97" t="s">
        <v>99</v>
      </c>
      <c r="AA15" s="97" t="s">
        <v>98</v>
      </c>
      <c r="AB15" s="97" t="s">
        <v>97</v>
      </c>
      <c r="AC15" s="97" t="s">
        <v>96</v>
      </c>
      <c r="AD15" s="97" t="s">
        <v>95</v>
      </c>
      <c r="AE15" s="97" t="s">
        <v>94</v>
      </c>
      <c r="AF15" s="97" t="s">
        <v>93</v>
      </c>
      <c r="AG15" s="97" t="s">
        <v>92</v>
      </c>
      <c r="AH15" s="600" t="s">
        <v>91</v>
      </c>
      <c r="AJ15" s="4151" t="s">
        <v>217</v>
      </c>
      <c r="AK15" s="4151"/>
      <c r="AL15" s="143">
        <v>1</v>
      </c>
      <c r="AM15" s="4151" t="s">
        <v>218</v>
      </c>
      <c r="AN15" s="4151"/>
      <c r="AP15" s="166"/>
      <c r="AQ15" s="11"/>
      <c r="AR15" s="11"/>
      <c r="AS15" s="167"/>
      <c r="AU15" s="135">
        <v>1</v>
      </c>
    </row>
    <row r="16" spans="1:49" ht="21.75" thickTop="1">
      <c r="D16" s="53" t="s">
        <v>0</v>
      </c>
      <c r="E16" s="114">
        <f>(L63/E17)</f>
        <v>0.79444999999999999</v>
      </c>
      <c r="F16" s="113" t="s">
        <v>110</v>
      </c>
      <c r="G16" s="112"/>
      <c r="H16" s="111"/>
      <c r="I16" s="111"/>
      <c r="J16" s="1949" t="str">
        <f ca="1">IF(E20&lt;0.5,E19&amp;",","")&amp;IF(F20&lt;0.5,F19&amp;".","")&amp;IF(G20&lt;0.5,G19&amp;".","")&amp;IF(H20&lt;0.5,H19&amp;".","")&amp;IF(I20&lt;0.5,I19&amp;".","")&amp;IF(J20&lt;0.5,J19&amp;".","")&amp;IF(K20&lt;0.5,K19&amp;".","")&amp;IF(L20&lt;0.5,L19&amp;".","")</f>
        <v/>
      </c>
      <c r="K16" s="564" t="str">
        <f ca="1">IF(COUNTIF(E20:R20,"&lt;0.5")=0,"Aucune colonne masquée",COUNTIF(E20:R20,"&lt;0.5")&amp;" colonnes masquées : "&amp;(J16&amp;J17))</f>
        <v>Aucune colonne masquée</v>
      </c>
      <c r="L16" s="132"/>
      <c r="M16" s="18"/>
      <c r="N16" s="110" t="s">
        <v>109</v>
      </c>
      <c r="O16" s="109">
        <v>10</v>
      </c>
      <c r="P16" s="108" t="s">
        <v>108</v>
      </c>
      <c r="Q16" s="11"/>
      <c r="R16" s="167"/>
      <c r="T16" s="601" t="s">
        <v>15</v>
      </c>
      <c r="U16" s="95" t="str">
        <f t="shared" ref="U16:AH16" si="0">SUBSTITUTE(ADDRESS(1,COLUMN(),4),"1","")</f>
        <v>U</v>
      </c>
      <c r="V16" s="94" t="str">
        <f t="shared" si="0"/>
        <v>V</v>
      </c>
      <c r="W16" s="94" t="str">
        <f t="shared" si="0"/>
        <v>W</v>
      </c>
      <c r="X16" s="94" t="str">
        <f t="shared" si="0"/>
        <v>X</v>
      </c>
      <c r="Y16" s="94" t="str">
        <f t="shared" si="0"/>
        <v>Y</v>
      </c>
      <c r="Z16" s="94" t="str">
        <f t="shared" si="0"/>
        <v>Z</v>
      </c>
      <c r="AA16" s="94" t="str">
        <f t="shared" si="0"/>
        <v>AA</v>
      </c>
      <c r="AB16" s="2031" t="str">
        <f t="shared" si="0"/>
        <v>AB</v>
      </c>
      <c r="AC16" s="94" t="str">
        <f t="shared" si="0"/>
        <v>AC</v>
      </c>
      <c r="AD16" s="94" t="str">
        <f t="shared" si="0"/>
        <v>AD</v>
      </c>
      <c r="AE16" s="94" t="str">
        <f t="shared" si="0"/>
        <v>AE</v>
      </c>
      <c r="AF16" s="94" t="str">
        <f t="shared" si="0"/>
        <v>AF</v>
      </c>
      <c r="AG16" s="94" t="str">
        <f t="shared" si="0"/>
        <v>AG</v>
      </c>
      <c r="AH16" s="602" t="str">
        <f t="shared" si="0"/>
        <v>AH</v>
      </c>
      <c r="AJ16" s="3864"/>
      <c r="AK16" s="3864"/>
      <c r="AL16" s="143">
        <v>1</v>
      </c>
      <c r="AM16" s="3864"/>
      <c r="AN16" s="3864"/>
      <c r="AP16" s="235" t="s">
        <v>271</v>
      </c>
      <c r="AQ16" s="160"/>
      <c r="AR16" s="141"/>
      <c r="AS16" s="161"/>
      <c r="AU16" s="135">
        <v>1</v>
      </c>
    </row>
    <row r="17" spans="2:47" ht="16.899999999999999" customHeight="1" thickBot="1">
      <c r="D17" s="53" t="s">
        <v>0</v>
      </c>
      <c r="E17" s="107">
        <v>10</v>
      </c>
      <c r="F17" s="106" t="s">
        <v>108</v>
      </c>
      <c r="G17" s="105" t="s">
        <v>107</v>
      </c>
      <c r="H17" s="105"/>
      <c r="I17" s="104"/>
      <c r="J17" s="1949" t="str">
        <f ca="1">IF(M20&lt;0.5,M19&amp;".","")&amp;IF(N20&lt;0.5,N19&amp;".","")&amp;IF(O20&lt;0.5,O19&amp;".","")&amp;IF(P20&lt;0.5,P19&amp;".","")&amp;IF(Q20&lt;0.5,Q19&amp;".","")&amp;IF(R20&lt;0.5,R19&amp;".","")</f>
        <v/>
      </c>
      <c r="K17" s="564" t="str">
        <f ca="1">COUNTIF(E20:R20,"&gt;0.5")+1&amp;" "&amp;"Colonnes Visibles"</f>
        <v>15 Colonnes Visibles</v>
      </c>
      <c r="L17" s="103"/>
      <c r="M17" s="18"/>
      <c r="N17" s="103" t="s">
        <v>106</v>
      </c>
      <c r="O17" s="102"/>
      <c r="P17" s="102"/>
      <c r="Q17" s="102"/>
      <c r="R17" s="673"/>
      <c r="T17" s="601" t="s">
        <v>15</v>
      </c>
      <c r="U17" s="476">
        <f t="shared" ref="U17:AH17" ca="1" si="1">CELL("largeur",U17)</f>
        <v>11</v>
      </c>
      <c r="V17" s="91">
        <f t="shared" ca="1" si="1"/>
        <v>11</v>
      </c>
      <c r="W17" s="91">
        <f t="shared" ca="1" si="1"/>
        <v>3</v>
      </c>
      <c r="X17" s="91">
        <f t="shared" ca="1" si="1"/>
        <v>11</v>
      </c>
      <c r="Y17" s="91">
        <f t="shared" ca="1" si="1"/>
        <v>11</v>
      </c>
      <c r="Z17" s="91">
        <f t="shared" ca="1" si="1"/>
        <v>9</v>
      </c>
      <c r="AA17" s="91">
        <f t="shared" ca="1" si="1"/>
        <v>35</v>
      </c>
      <c r="AB17" s="91">
        <f t="shared" ca="1" si="1"/>
        <v>11</v>
      </c>
      <c r="AC17" s="91">
        <f t="shared" ca="1" si="1"/>
        <v>11</v>
      </c>
      <c r="AD17" s="91">
        <f t="shared" ca="1" si="1"/>
        <v>11</v>
      </c>
      <c r="AE17" s="91">
        <f t="shared" ca="1" si="1"/>
        <v>11</v>
      </c>
      <c r="AF17" s="91">
        <f t="shared" ca="1" si="1"/>
        <v>11</v>
      </c>
      <c r="AG17" s="91">
        <f t="shared" ca="1" si="1"/>
        <v>11</v>
      </c>
      <c r="AH17" s="603">
        <f t="shared" ca="1" si="1"/>
        <v>11</v>
      </c>
      <c r="AJ17" s="140">
        <v>1</v>
      </c>
      <c r="AK17" s="140">
        <v>1</v>
      </c>
      <c r="AL17" s="140">
        <v>1</v>
      </c>
      <c r="AM17" s="140">
        <v>1</v>
      </c>
      <c r="AN17" s="140">
        <v>1</v>
      </c>
      <c r="AP17" s="166"/>
      <c r="AQ17" s="11"/>
      <c r="AR17" s="11"/>
      <c r="AS17" s="167"/>
      <c r="AU17" s="135">
        <v>1</v>
      </c>
    </row>
    <row r="18" spans="2:47" ht="22.5" customHeight="1" thickTop="1" thickBot="1">
      <c r="D18" s="98" t="s">
        <v>15</v>
      </c>
      <c r="E18" s="97" t="s">
        <v>104</v>
      </c>
      <c r="F18" s="97" t="s">
        <v>103</v>
      </c>
      <c r="G18" s="97" t="s">
        <v>102</v>
      </c>
      <c r="H18" s="97" t="s">
        <v>101</v>
      </c>
      <c r="I18" s="97" t="s">
        <v>100</v>
      </c>
      <c r="J18" s="97" t="s">
        <v>99</v>
      </c>
      <c r="K18" s="97" t="s">
        <v>98</v>
      </c>
      <c r="L18" s="97" t="s">
        <v>97</v>
      </c>
      <c r="M18" s="97" t="s">
        <v>96</v>
      </c>
      <c r="N18" s="97" t="s">
        <v>95</v>
      </c>
      <c r="O18" s="97" t="s">
        <v>94</v>
      </c>
      <c r="P18" s="97" t="s">
        <v>93</v>
      </c>
      <c r="Q18" s="97" t="s">
        <v>92</v>
      </c>
      <c r="R18" s="96" t="s">
        <v>91</v>
      </c>
      <c r="T18" s="9" t="s">
        <v>0</v>
      </c>
      <c r="U18" s="2009"/>
      <c r="V18" s="37" t="s">
        <v>3</v>
      </c>
      <c r="W18" s="36"/>
      <c r="X18" s="36"/>
      <c r="Y18" s="36"/>
      <c r="Z18" s="604">
        <v>0</v>
      </c>
      <c r="AA18" s="35" t="s">
        <v>4097</v>
      </c>
      <c r="AB18" s="2032"/>
      <c r="AC18" s="415"/>
      <c r="AD18" s="415"/>
      <c r="AE18" s="415"/>
      <c r="AF18" s="415"/>
      <c r="AG18" s="415"/>
      <c r="AH18" s="621"/>
      <c r="AJ18" s="4152" t="s">
        <v>160</v>
      </c>
      <c r="AK18" s="4152"/>
      <c r="AL18" s="143">
        <v>1</v>
      </c>
      <c r="AM18" s="4152" t="s">
        <v>245</v>
      </c>
      <c r="AN18" s="4152"/>
      <c r="AP18" s="258" t="s">
        <v>304</v>
      </c>
      <c r="AQ18" s="160"/>
      <c r="AR18" s="141"/>
      <c r="AS18" s="161"/>
      <c r="AU18" s="135">
        <v>1</v>
      </c>
    </row>
    <row r="19" spans="2:47" ht="17.25" customHeight="1" thickTop="1" thickBot="1">
      <c r="B19" s="97" t="s">
        <v>100</v>
      </c>
      <c r="D19" s="92" t="s">
        <v>15</v>
      </c>
      <c r="E19" s="95" t="str">
        <f t="shared" ref="E19:R19" si="2">SUBSTITUTE(ADDRESS(1,COLUMN(),4),"1","")</f>
        <v>E</v>
      </c>
      <c r="F19" s="94" t="str">
        <f t="shared" si="2"/>
        <v>F</v>
      </c>
      <c r="G19" s="94" t="str">
        <f t="shared" si="2"/>
        <v>G</v>
      </c>
      <c r="H19" s="94" t="str">
        <f t="shared" si="2"/>
        <v>H</v>
      </c>
      <c r="I19" s="94" t="str">
        <f t="shared" si="2"/>
        <v>I</v>
      </c>
      <c r="J19" s="94" t="str">
        <f t="shared" si="2"/>
        <v>J</v>
      </c>
      <c r="K19" s="94" t="str">
        <f t="shared" si="2"/>
        <v>K</v>
      </c>
      <c r="L19" s="94" t="str">
        <f t="shared" si="2"/>
        <v>L</v>
      </c>
      <c r="M19" s="94" t="str">
        <f t="shared" si="2"/>
        <v>M</v>
      </c>
      <c r="N19" s="94" t="str">
        <f t="shared" si="2"/>
        <v>N</v>
      </c>
      <c r="O19" s="94" t="str">
        <f t="shared" si="2"/>
        <v>O</v>
      </c>
      <c r="P19" s="94" t="str">
        <f t="shared" si="2"/>
        <v>P</v>
      </c>
      <c r="Q19" s="94" t="str">
        <f t="shared" si="2"/>
        <v>Q</v>
      </c>
      <c r="R19" s="93" t="str">
        <f t="shared" si="2"/>
        <v>R</v>
      </c>
      <c r="T19" s="9" t="s">
        <v>0</v>
      </c>
      <c r="U19" s="1938" t="s">
        <v>53</v>
      </c>
      <c r="V19" s="33"/>
      <c r="W19" s="33"/>
      <c r="X19" s="33"/>
      <c r="Y19" s="33"/>
      <c r="Z19" s="604" t="str">
        <f ca="1">IF(ISBLANK(AA19),"",LARGE(OFFSET(Z18,0,0,ROWS(Z18:Z18)),1)+1)</f>
        <v/>
      </c>
      <c r="AA19" s="1921"/>
      <c r="AB19" s="2035"/>
      <c r="AC19" s="1921" t="s">
        <v>4074</v>
      </c>
      <c r="AD19" s="1921"/>
      <c r="AE19" s="1921"/>
      <c r="AF19" s="1921"/>
      <c r="AG19" s="1921"/>
      <c r="AH19" s="2010"/>
      <c r="AJ19" s="3817"/>
      <c r="AK19" s="3817"/>
      <c r="AL19" s="143">
        <v>1</v>
      </c>
      <c r="AM19" s="3817"/>
      <c r="AN19" s="3817"/>
      <c r="AP19" s="166"/>
      <c r="AQ19" s="11"/>
      <c r="AR19" s="11"/>
      <c r="AS19" s="167"/>
      <c r="AU19" s="135">
        <v>1</v>
      </c>
    </row>
    <row r="20" spans="2:47" ht="16.149999999999999" customHeight="1" thickTop="1" thickBot="1">
      <c r="B20" s="242" t="s">
        <v>270</v>
      </c>
      <c r="D20" s="92" t="s">
        <v>15</v>
      </c>
      <c r="E20" s="476">
        <f t="shared" ref="E20:R20" ca="1" si="3">CELL("largeur",E20)</f>
        <v>11</v>
      </c>
      <c r="F20" s="91">
        <f t="shared" ca="1" si="3"/>
        <v>11</v>
      </c>
      <c r="G20" s="91">
        <f t="shared" ca="1" si="3"/>
        <v>3</v>
      </c>
      <c r="H20" s="91">
        <f t="shared" ca="1" si="3"/>
        <v>11</v>
      </c>
      <c r="I20" s="91">
        <f t="shared" ca="1" si="3"/>
        <v>11</v>
      </c>
      <c r="J20" s="91">
        <f t="shared" ca="1" si="3"/>
        <v>9</v>
      </c>
      <c r="K20" s="91">
        <f t="shared" ca="1" si="3"/>
        <v>35</v>
      </c>
      <c r="L20" s="91">
        <f t="shared" ca="1" si="3"/>
        <v>11</v>
      </c>
      <c r="M20" s="91">
        <f t="shared" ca="1" si="3"/>
        <v>11</v>
      </c>
      <c r="N20" s="91">
        <f t="shared" ca="1" si="3"/>
        <v>11</v>
      </c>
      <c r="O20" s="91">
        <f t="shared" ca="1" si="3"/>
        <v>11</v>
      </c>
      <c r="P20" s="91">
        <f t="shared" ca="1" si="3"/>
        <v>14</v>
      </c>
      <c r="Q20" s="91">
        <f t="shared" ca="1" si="3"/>
        <v>11</v>
      </c>
      <c r="R20" s="90">
        <f t="shared" ca="1" si="3"/>
        <v>11</v>
      </c>
      <c r="T20" s="28" t="str">
        <f t="shared" ref="T20:T58" si="4">IF(OR(AA20&lt;&gt;"", AC20&lt;&gt;"", AD20&lt;&gt;"",AE20&lt;&gt;"",AF20&lt;&gt; ""),"A", "►")</f>
        <v>A</v>
      </c>
      <c r="U20" s="1939" t="s">
        <v>52</v>
      </c>
      <c r="V20" s="31"/>
      <c r="W20" s="31"/>
      <c r="X20" s="31"/>
      <c r="Y20" s="31"/>
      <c r="Z20" s="604">
        <f ca="1">IF(ISBLANK(AA20),"",LARGE(OFFSET(Z18,0,0,ROWS(Z18:Z19)),1)+1)</f>
        <v>1</v>
      </c>
      <c r="AA20" s="1921" t="s">
        <v>4092</v>
      </c>
      <c r="AB20" s="2035"/>
      <c r="AC20" s="1921"/>
      <c r="AD20" s="1921"/>
      <c r="AE20" s="1921"/>
      <c r="AF20" s="1921"/>
      <c r="AG20" s="1921"/>
      <c r="AH20" s="2010"/>
      <c r="AJ20" s="140">
        <v>1</v>
      </c>
      <c r="AK20" s="140">
        <v>1</v>
      </c>
      <c r="AL20" s="140">
        <v>1</v>
      </c>
      <c r="AM20" s="140">
        <v>1</v>
      </c>
      <c r="AN20" s="140">
        <v>1</v>
      </c>
      <c r="AP20" s="258" t="s">
        <v>86</v>
      </c>
      <c r="AQ20" s="160"/>
      <c r="AR20" s="141"/>
      <c r="AS20" s="161"/>
      <c r="AU20" s="135">
        <v>1</v>
      </c>
    </row>
    <row r="21" spans="2:47" ht="16.149999999999999" customHeight="1" thickTop="1">
      <c r="B21" s="243" t="s">
        <v>274</v>
      </c>
      <c r="D21" s="53" t="s">
        <v>0</v>
      </c>
      <c r="E21" s="89" t="s">
        <v>89</v>
      </c>
      <c r="F21" s="88" t="s">
        <v>88</v>
      </c>
      <c r="G21" s="87"/>
      <c r="H21" s="3992" t="s">
        <v>87</v>
      </c>
      <c r="I21" s="3994" t="s">
        <v>86</v>
      </c>
      <c r="J21" s="4105" t="s">
        <v>85</v>
      </c>
      <c r="K21" s="86" t="s">
        <v>84</v>
      </c>
      <c r="L21" s="4142" t="s">
        <v>83</v>
      </c>
      <c r="M21" s="85" t="s">
        <v>81</v>
      </c>
      <c r="N21" s="84" t="s">
        <v>80</v>
      </c>
      <c r="O21" s="4155" t="s">
        <v>4090</v>
      </c>
      <c r="P21" s="4190"/>
      <c r="Q21" s="4157" t="s">
        <v>80</v>
      </c>
      <c r="R21" s="4052" t="s">
        <v>266</v>
      </c>
      <c r="T21" s="28" t="str">
        <f t="shared" si="4"/>
        <v>A</v>
      </c>
      <c r="U21" s="1939" t="s">
        <v>1010</v>
      </c>
      <c r="V21" s="31"/>
      <c r="W21" s="31"/>
      <c r="X21" s="31"/>
      <c r="Y21" s="31"/>
      <c r="Z21" s="604">
        <f ca="1">IF(ISBLANK(AA21),"",LARGE(OFFSET(Z18,0,0,ROWS(Z18:Z20)),1)+1)</f>
        <v>2</v>
      </c>
      <c r="AA21" s="1921" t="s">
        <v>4093</v>
      </c>
      <c r="AB21" s="2035"/>
      <c r="AC21" s="1921"/>
      <c r="AD21" s="1921"/>
      <c r="AE21" s="1921"/>
      <c r="AF21" s="1921"/>
      <c r="AG21" s="1921"/>
      <c r="AH21" s="2010"/>
      <c r="AJ21" s="4161" t="s">
        <v>158</v>
      </c>
      <c r="AK21" s="4161"/>
      <c r="AL21" s="143">
        <v>1</v>
      </c>
      <c r="AM21" s="4161" t="s">
        <v>278</v>
      </c>
      <c r="AN21" s="4161"/>
      <c r="AP21" s="166"/>
      <c r="AQ21" s="11"/>
      <c r="AR21" s="11"/>
      <c r="AS21" s="167"/>
      <c r="AU21" s="135">
        <v>1</v>
      </c>
    </row>
    <row r="22" spans="2:47" ht="21">
      <c r="B22" s="41" t="s">
        <v>62</v>
      </c>
      <c r="D22" s="53" t="s">
        <v>0</v>
      </c>
      <c r="E22" s="83" t="s">
        <v>77</v>
      </c>
      <c r="F22" s="82" t="s">
        <v>30</v>
      </c>
      <c r="G22" s="81" t="s">
        <v>76</v>
      </c>
      <c r="H22" s="3993"/>
      <c r="I22" s="3995"/>
      <c r="J22" s="4106"/>
      <c r="K22" s="80" t="s">
        <v>75</v>
      </c>
      <c r="L22" s="4143"/>
      <c r="M22" s="79" t="s">
        <v>74</v>
      </c>
      <c r="N22" s="78">
        <v>1</v>
      </c>
      <c r="O22" s="4156"/>
      <c r="P22" s="4191"/>
      <c r="Q22" s="4158"/>
      <c r="R22" s="4053"/>
      <c r="T22" s="28" t="str">
        <f t="shared" si="4"/>
        <v>A</v>
      </c>
      <c r="U22" s="1939" t="s">
        <v>48</v>
      </c>
      <c r="V22" s="31"/>
      <c r="W22" s="31"/>
      <c r="X22" s="31"/>
      <c r="Y22" s="31"/>
      <c r="Z22" s="604">
        <f ca="1">IF(ISBLANK(AA22),"",LARGE(OFFSET(Z18,0,0,ROWS(Z18:Z21)),1)+1)</f>
        <v>3</v>
      </c>
      <c r="AA22" s="1921" t="s">
        <v>4094</v>
      </c>
      <c r="AB22" s="2035"/>
      <c r="AC22" s="1921"/>
      <c r="AD22" s="1921"/>
      <c r="AE22" s="1921"/>
      <c r="AF22" s="1921"/>
      <c r="AG22" s="1921"/>
      <c r="AH22" s="2010"/>
      <c r="AJ22" s="3835"/>
      <c r="AK22" s="3835"/>
      <c r="AL22" s="143">
        <v>1</v>
      </c>
      <c r="AM22" s="3835"/>
      <c r="AN22" s="3835"/>
      <c r="AP22" s="304" t="s">
        <v>356</v>
      </c>
      <c r="AQ22" s="305"/>
      <c r="AR22" s="141"/>
      <c r="AS22" s="161"/>
      <c r="AU22" s="135">
        <v>1</v>
      </c>
    </row>
    <row r="23" spans="2:47" ht="19.5" thickBot="1">
      <c r="B23" s="645" t="s">
        <v>61</v>
      </c>
      <c r="D23" s="53" t="s">
        <v>0</v>
      </c>
      <c r="E23" s="66"/>
      <c r="F23" s="65"/>
      <c r="G23" s="64" t="str">
        <f t="shared" ref="G23:G62" si="5">IF(AND(E23&gt;0,H23&gt;0),"de","")</f>
        <v/>
      </c>
      <c r="H23" s="63">
        <v>100</v>
      </c>
      <c r="I23" s="41" t="s">
        <v>62</v>
      </c>
      <c r="J23" s="61">
        <v>1</v>
      </c>
      <c r="K23" s="60" t="s">
        <v>73</v>
      </c>
      <c r="L23" s="59">
        <f>IFERROR(INDEX(E65:Q65,MATCH(I23,E64:Q64,0)) * H23 * IF(ISBLANK(E23), 1, E23), 0)</f>
        <v>0.1</v>
      </c>
      <c r="M23" s="71">
        <f>IF(L63=0,0,(L23/L63)*N22*1000)</f>
        <v>12.587324564163888</v>
      </c>
      <c r="N23" s="1951">
        <f>IF(L63=0, 0, (E23*J23)/(L63*N22))</f>
        <v>0</v>
      </c>
      <c r="O23" s="1998">
        <f>IF(ISBLANK(O16), 0, (L23 * J23) * (O15 / O16))</f>
        <v>1.2000000000000002</v>
      </c>
      <c r="P23" s="1999" t="str">
        <f>IFERROR(IF(O23=0, 0, IF(ISBLANK(I23), "", IF(ROUND(O23/INDEX(F65:P65, MATCH(I23,F64:P64, 0)), 2), ROUND(O23/INDEX(F65:P65, MATCH(I23,F64:R64, 0)), 2) &amp; " " &amp; I23))), "")</f>
        <v>1200 g</v>
      </c>
      <c r="Q23" s="2000">
        <f>(E23/O16)*O15*J23</f>
        <v>0</v>
      </c>
      <c r="R23" s="2001">
        <f t="shared" ref="R23:R62" si="6">F23</f>
        <v>0</v>
      </c>
      <c r="T23" s="28" t="str">
        <f t="shared" si="4"/>
        <v>A</v>
      </c>
      <c r="U23" s="1939" t="s">
        <v>45</v>
      </c>
      <c r="V23" s="31"/>
      <c r="W23" s="31"/>
      <c r="X23" s="31"/>
      <c r="Y23" s="31"/>
      <c r="Z23" s="604">
        <f ca="1">IF(ISBLANK(AA23),"",LARGE(OFFSET(Z18,0,0,ROWS(Z18:Z22)),1)+1)</f>
        <v>4</v>
      </c>
      <c r="AA23" s="1921" t="s">
        <v>47</v>
      </c>
      <c r="AB23" s="2035"/>
      <c r="AC23" s="1921"/>
      <c r="AD23" s="1921"/>
      <c r="AE23" s="1921"/>
      <c r="AF23" s="1921"/>
      <c r="AG23" s="1921"/>
      <c r="AH23" s="2010"/>
      <c r="AJ23" s="140">
        <v>1</v>
      </c>
      <c r="AK23" s="140">
        <v>1</v>
      </c>
      <c r="AL23" s="140">
        <v>1</v>
      </c>
      <c r="AM23" s="140">
        <v>1</v>
      </c>
      <c r="AN23" s="140">
        <v>1</v>
      </c>
      <c r="AP23" s="166"/>
      <c r="AQ23" s="11"/>
      <c r="AR23" s="11"/>
      <c r="AS23" s="167"/>
      <c r="AU23" s="135">
        <v>1</v>
      </c>
    </row>
    <row r="24" spans="2:47" ht="18.75" customHeight="1">
      <c r="B24" s="38" t="s">
        <v>58</v>
      </c>
      <c r="D24" s="67" t="str">
        <f t="shared" ref="D24:D61" si="7">IF(K24&lt;&gt;"","A","►")</f>
        <v>A</v>
      </c>
      <c r="E24" s="66"/>
      <c r="F24" s="72"/>
      <c r="G24" s="73" t="str">
        <f t="shared" si="5"/>
        <v/>
      </c>
      <c r="H24" s="63">
        <v>1.345</v>
      </c>
      <c r="I24" s="645" t="s">
        <v>61</v>
      </c>
      <c r="J24" s="61">
        <v>1</v>
      </c>
      <c r="K24" s="60" t="s">
        <v>72</v>
      </c>
      <c r="L24" s="59">
        <f>IFERROR(INDEX(E65:Q65,MATCH(I24,E64:Q64,0)) * H24 * IF(ISBLANK(E24), 1, E24), 0)</f>
        <v>1.345</v>
      </c>
      <c r="M24" s="58">
        <f>IF(O63=0,0,(O24/O63)*N22*1000)</f>
        <v>169.29951538800427</v>
      </c>
      <c r="N24" s="57">
        <f>IF(L63=0, 0, (E24*J24)/(L63*N22))</f>
        <v>0</v>
      </c>
      <c r="O24" s="1986">
        <f>IF(ISBLANK(O16), 0, (L24 * J24) * (O15 / O16))</f>
        <v>16.14</v>
      </c>
      <c r="P24" s="1988" t="str">
        <f>IFERROR(IF(O24=0, 0, IF(ISBLANK(I24), "", IF(ROUND(O24/INDEX(F65:P65, MATCH(I24,F64:P64, 0)), 2), ROUND(O24/INDEX(F65:P65, MATCH(I24,F64:R64, 0)), 2) &amp; " " &amp; I24))), "")</f>
        <v>16.14 kg</v>
      </c>
      <c r="Q24" s="2002">
        <f>(E24/O16)*O15*J24</f>
        <v>0</v>
      </c>
      <c r="R24" s="2003">
        <f t="shared" si="6"/>
        <v>0</v>
      </c>
      <c r="T24" s="28" t="str">
        <f t="shared" si="4"/>
        <v>►</v>
      </c>
      <c r="U24" s="1939" t="s">
        <v>43</v>
      </c>
      <c r="V24" s="31"/>
      <c r="W24" s="31"/>
      <c r="X24" s="31"/>
      <c r="Y24" s="31"/>
      <c r="Z24" s="604" t="str">
        <f ca="1">IF(ISBLANK(AA24),"",LARGE(OFFSET(Z18,0,0,ROWS(Z18:Z23)),1)+1)</f>
        <v/>
      </c>
      <c r="AA24" s="1922"/>
      <c r="AB24" s="2035"/>
      <c r="AC24" s="1922"/>
      <c r="AD24" s="1921"/>
      <c r="AE24" s="1921"/>
      <c r="AF24" s="1921"/>
      <c r="AG24" s="1921"/>
      <c r="AH24" s="2010"/>
      <c r="AJ24" s="4162" t="s">
        <v>322</v>
      </c>
      <c r="AK24" s="4162"/>
      <c r="AL24" s="143">
        <v>1</v>
      </c>
      <c r="AM24" s="4162" t="s">
        <v>323</v>
      </c>
      <c r="AN24" s="4162"/>
      <c r="AP24" s="319"/>
      <c r="AQ24" s="320" t="s">
        <v>58</v>
      </c>
      <c r="AR24" s="321" t="s">
        <v>56</v>
      </c>
      <c r="AS24" s="161"/>
      <c r="AU24" s="135">
        <v>1</v>
      </c>
    </row>
    <row r="25" spans="2:47" ht="18.75">
      <c r="B25" s="38" t="s">
        <v>56</v>
      </c>
      <c r="D25" s="67" t="str">
        <f t="shared" si="7"/>
        <v>A</v>
      </c>
      <c r="E25" s="396">
        <v>27</v>
      </c>
      <c r="F25" s="72" t="s">
        <v>404</v>
      </c>
      <c r="G25" s="64" t="str">
        <f t="shared" si="5"/>
        <v>de</v>
      </c>
      <c r="H25" s="63">
        <v>20</v>
      </c>
      <c r="I25" s="41" t="s">
        <v>62</v>
      </c>
      <c r="J25" s="61">
        <v>1</v>
      </c>
      <c r="K25" s="60" t="s">
        <v>71</v>
      </c>
      <c r="L25" s="59">
        <f>IFERROR(INDEX(E65:Q65,MATCH(I25,E64:Q64,0)) * H25 * IF(ISBLANK(E25), 1, E25), 0)</f>
        <v>0.54</v>
      </c>
      <c r="M25" s="71">
        <f>IF(O63=0,0,(O25/O63)*N22*1000)</f>
        <v>67.971552646484994</v>
      </c>
      <c r="N25" s="70">
        <f>IF(L63=0, 0, (E25*J25)/(L63*N22))</f>
        <v>3.3985776323242498</v>
      </c>
      <c r="O25" s="1987">
        <f>IF(ISBLANK(O16), 0, (L25 * J25) * (O15 / O16))</f>
        <v>6.48</v>
      </c>
      <c r="P25" s="1989" t="str">
        <f>IFERROR(IF(O25=0, 0, IF(ISBLANK(I25), "", IF(ROUND(O25/INDEX(F65:P65, MATCH(I25,F64:P64, 0)), 2), ROUND(O25/INDEX(F65:P65, MATCH(I25,F64:R64, 0)), 2) &amp; " " &amp; I25))), "")</f>
        <v>6480 g</v>
      </c>
      <c r="Q25" s="2004">
        <f>(E25/O16)*O15*J25</f>
        <v>324</v>
      </c>
      <c r="R25" s="2005" t="str">
        <f t="shared" si="6"/>
        <v>jaunes</v>
      </c>
      <c r="T25" s="28" t="str">
        <f t="shared" si="4"/>
        <v>A</v>
      </c>
      <c r="U25" s="1939" t="s">
        <v>41</v>
      </c>
      <c r="V25" s="31"/>
      <c r="W25" s="31"/>
      <c r="X25" s="31"/>
      <c r="Y25" s="31"/>
      <c r="Z25" s="604" t="str">
        <f ca="1">IF(ISBLANK(AA25),"",LARGE(OFFSET(Z18,0,0,ROWS(Z18:Z24)),1)+1)</f>
        <v/>
      </c>
      <c r="AA25" s="1922"/>
      <c r="AB25" s="2035"/>
      <c r="AC25" s="1922" t="s">
        <v>49</v>
      </c>
      <c r="AD25" s="1921"/>
      <c r="AE25" s="1921"/>
      <c r="AF25" s="1921"/>
      <c r="AG25" s="1921"/>
      <c r="AH25" s="2010"/>
      <c r="AJ25" s="3886"/>
      <c r="AK25" s="3886"/>
      <c r="AL25" s="143">
        <v>1</v>
      </c>
      <c r="AM25" s="3886"/>
      <c r="AN25" s="3886"/>
      <c r="AP25" s="319"/>
      <c r="AQ25" s="320" t="s">
        <v>57</v>
      </c>
      <c r="AR25" s="321" t="s">
        <v>55</v>
      </c>
      <c r="AS25" s="161"/>
      <c r="AU25" s="135">
        <v>1</v>
      </c>
    </row>
    <row r="26" spans="2:47" ht="19.5" thickBot="1">
      <c r="B26" s="38" t="s">
        <v>57</v>
      </c>
      <c r="D26" s="67" t="str">
        <f t="shared" si="7"/>
        <v>A</v>
      </c>
      <c r="E26" s="66"/>
      <c r="F26" s="72"/>
      <c r="G26" s="73" t="str">
        <f t="shared" si="5"/>
        <v/>
      </c>
      <c r="H26" s="63">
        <v>75</v>
      </c>
      <c r="I26" s="41" t="s">
        <v>56</v>
      </c>
      <c r="J26" s="61">
        <v>1</v>
      </c>
      <c r="K26" s="60" t="s">
        <v>70</v>
      </c>
      <c r="L26" s="59">
        <f>IFERROR(INDEX(E65:Q65,MATCH(I26,E64:Q64,0)) * H26 * IF(ISBLANK(E26), 1, E26), 0)</f>
        <v>0.75</v>
      </c>
      <c r="M26" s="58">
        <f>IF(O63=0,0,(O26/O63)*N22*1000)</f>
        <v>94.404934231229149</v>
      </c>
      <c r="N26" s="57">
        <f>IF(L63=0, 0, (E26*J26)/(L63*N22))</f>
        <v>0</v>
      </c>
      <c r="O26" s="1986">
        <f>IF(ISBLANK(O16), 0, (L26 * J26) * (O15 / O16))</f>
        <v>9</v>
      </c>
      <c r="P26" s="1988" t="str">
        <f>IFERROR(IF(O26=0, 0, IF(ISBLANK(I26), "", IF(ROUND(O26/INDEX(F65:P65, MATCH(I26,F64:P64, 0)), 2), ROUND(O26/INDEX(F65:P65, MATCH(I26,F64:R64, 0)), 2) &amp; " " &amp; I26))), "")</f>
        <v/>
      </c>
      <c r="Q26" s="2002">
        <f>(E26/O16)*O15*J26</f>
        <v>0</v>
      </c>
      <c r="R26" s="2003">
        <f t="shared" si="6"/>
        <v>0</v>
      </c>
      <c r="T26" s="28" t="str">
        <f t="shared" si="4"/>
        <v>A</v>
      </c>
      <c r="U26" s="1939" t="s">
        <v>40</v>
      </c>
      <c r="V26" s="31"/>
      <c r="W26" s="31"/>
      <c r="X26" s="31"/>
      <c r="Y26" s="31"/>
      <c r="Z26" s="604" t="str">
        <f ca="1">IF(ISBLANK(AA26),"",LARGE(OFFSET(Z18,0,0,ROWS(Z18:Z25)),1)+1)</f>
        <v/>
      </c>
      <c r="AA26" s="1922"/>
      <c r="AB26" s="2035"/>
      <c r="AC26" s="1922" t="s">
        <v>46</v>
      </c>
      <c r="AD26" s="1921"/>
      <c r="AE26" s="1921"/>
      <c r="AF26" s="1921"/>
      <c r="AG26" s="1921"/>
      <c r="AH26" s="2010"/>
      <c r="AJ26" s="140">
        <v>1</v>
      </c>
      <c r="AK26" s="140">
        <v>1</v>
      </c>
      <c r="AL26" s="140">
        <v>1</v>
      </c>
      <c r="AM26" s="140">
        <v>1</v>
      </c>
      <c r="AN26" s="140">
        <v>1</v>
      </c>
      <c r="AP26" s="319"/>
      <c r="AQ26" s="336" t="s">
        <v>403</v>
      </c>
      <c r="AR26" s="337" t="s">
        <v>62</v>
      </c>
      <c r="AS26" s="161"/>
      <c r="AU26" s="135">
        <v>1</v>
      </c>
    </row>
    <row r="27" spans="2:47" ht="18.75" customHeight="1">
      <c r="B27" s="38" t="s">
        <v>55</v>
      </c>
      <c r="D27" s="67" t="str">
        <f t="shared" si="7"/>
        <v>A</v>
      </c>
      <c r="E27" s="66">
        <v>1</v>
      </c>
      <c r="F27" s="65" t="s">
        <v>69</v>
      </c>
      <c r="G27" s="64" t="str">
        <f t="shared" si="5"/>
        <v/>
      </c>
      <c r="H27" s="63"/>
      <c r="I27" s="62"/>
      <c r="J27" s="61">
        <v>2</v>
      </c>
      <c r="K27" s="60" t="s">
        <v>68</v>
      </c>
      <c r="L27" s="59">
        <f>IFERROR(INDEX(E65:Q65,MATCH(I27,E64:Q64,0)) * H27 * IF(ISBLANK(E27), 1, E27), 0)</f>
        <v>0</v>
      </c>
      <c r="M27" s="71">
        <f>IF(O63=0,0,(O27/O63)*N22*1000)</f>
        <v>0</v>
      </c>
      <c r="N27" s="70">
        <f>IF(L63=0, 0, (E27*J27)/(L63*N22))</f>
        <v>0.25174649128327775</v>
      </c>
      <c r="O27" s="1987">
        <f>IF(ISBLANK(O16), 0, (L27 * J27) * (O15 / O16))</f>
        <v>0</v>
      </c>
      <c r="P27" s="1989">
        <f>IFERROR(IF(O27=0, 0, IF(ISBLANK(I27), "", IF(ROUND(O27/INDEX(F65:P65, MATCH(I27,F64:P64, 0)), 2), ROUND(O27/INDEX(F65:P65, MATCH(I27,F64:R64, 0)), 2) &amp; " " &amp; I27))), "")</f>
        <v>0</v>
      </c>
      <c r="Q27" s="2004">
        <f>(E27/O16)*O15*J27</f>
        <v>24</v>
      </c>
      <c r="R27" s="2005" t="str">
        <f t="shared" si="6"/>
        <v>orange</v>
      </c>
      <c r="T27" s="28" t="str">
        <f t="shared" si="4"/>
        <v>A</v>
      </c>
      <c r="U27" s="1939" t="s">
        <v>39</v>
      </c>
      <c r="V27" s="31"/>
      <c r="W27" s="31"/>
      <c r="X27" s="31"/>
      <c r="Y27" s="31"/>
      <c r="Z27" s="604" t="str">
        <f ca="1">IF(ISBLANK(AA27),"",LARGE(OFFSET(Z18,0,0,ROWS(Z18:Z26)),1)+1)</f>
        <v/>
      </c>
      <c r="AA27" s="1922"/>
      <c r="AB27" s="2035"/>
      <c r="AC27" s="1922" t="s">
        <v>44</v>
      </c>
      <c r="AD27" s="1921"/>
      <c r="AE27" s="1921"/>
      <c r="AF27" s="1921"/>
      <c r="AG27" s="1921"/>
      <c r="AH27" s="2010"/>
      <c r="AJ27" s="4166" t="s">
        <v>364</v>
      </c>
      <c r="AK27" s="4166"/>
      <c r="AL27" s="143">
        <v>1</v>
      </c>
      <c r="AM27" s="4166" t="s">
        <v>365</v>
      </c>
      <c r="AN27" s="4166"/>
      <c r="AP27" s="319"/>
      <c r="AQ27" s="347" t="s">
        <v>66</v>
      </c>
      <c r="AR27" s="348" t="s">
        <v>429</v>
      </c>
      <c r="AS27" s="161"/>
      <c r="AU27" s="135">
        <v>1</v>
      </c>
    </row>
    <row r="28" spans="2:47" ht="18.75">
      <c r="B28" s="39" t="s">
        <v>66</v>
      </c>
      <c r="D28" s="67" t="str">
        <f t="shared" si="7"/>
        <v>A</v>
      </c>
      <c r="E28" s="66"/>
      <c r="F28" s="65"/>
      <c r="G28" s="64" t="str">
        <f t="shared" si="5"/>
        <v/>
      </c>
      <c r="H28" s="382">
        <v>1.5</v>
      </c>
      <c r="I28" s="38" t="s">
        <v>58</v>
      </c>
      <c r="J28" s="61">
        <v>1</v>
      </c>
      <c r="K28" s="60" t="s">
        <v>1023</v>
      </c>
      <c r="L28" s="59">
        <f>IFERROR(INDEX(E65:Q65,MATCH(I28,E64:Q64,0)) * H28 * IF(ISBLANK(E28), 1, E28), 0)</f>
        <v>1.5</v>
      </c>
      <c r="M28" s="58">
        <f>IF(O63=0,0,(O28/O63)*N22*1000)</f>
        <v>188.8098684624583</v>
      </c>
      <c r="N28" s="57">
        <f>IF(L63=0, 0, (E28*J28)/(L63*N22))</f>
        <v>0</v>
      </c>
      <c r="O28" s="1986">
        <f>IF(ISBLANK(O16), 0, (L28 * J28) * (O15 / O16))</f>
        <v>18</v>
      </c>
      <c r="P28" s="1988" t="str">
        <f>IFERROR(IF(O28=0, 0, IF(ISBLANK(I28), "", IF(ROUND(O28/INDEX(F65:P65, MATCH(I28,F64:P64, 0)), 2), ROUND(O28/INDEX(F65:P65, MATCH(I28,F64:R64, 0)), 2) &amp; " " &amp; I28))), "")</f>
        <v>18 L</v>
      </c>
      <c r="Q28" s="56">
        <f>(E28/O16)*O15*J28</f>
        <v>0</v>
      </c>
      <c r="R28" s="675">
        <f t="shared" si="6"/>
        <v>0</v>
      </c>
      <c r="T28" s="28" t="str">
        <f t="shared" si="4"/>
        <v>►</v>
      </c>
      <c r="U28" s="1939" t="s">
        <v>38</v>
      </c>
      <c r="V28" s="31"/>
      <c r="W28" s="31"/>
      <c r="X28" s="31"/>
      <c r="Y28" s="31"/>
      <c r="Z28" s="604" t="str">
        <f ca="1">IF(ISBLANK(AA28),"",LARGE(OFFSET(Z18,0,0,ROWS(Z18:Z27)),1)+1)</f>
        <v/>
      </c>
      <c r="AA28" s="1922"/>
      <c r="AB28" s="2035"/>
      <c r="AC28" s="1922"/>
      <c r="AD28" s="1921"/>
      <c r="AE28" s="1921"/>
      <c r="AF28" s="1921"/>
      <c r="AG28" s="1921"/>
      <c r="AH28" s="2010"/>
      <c r="AJ28" s="3898"/>
      <c r="AK28" s="3898"/>
      <c r="AL28" s="143">
        <v>1</v>
      </c>
      <c r="AM28" s="3898"/>
      <c r="AN28" s="3898"/>
      <c r="AP28" s="319"/>
      <c r="AQ28" s="347" t="s">
        <v>65</v>
      </c>
      <c r="AR28" s="358" t="s">
        <v>59</v>
      </c>
      <c r="AS28" s="161"/>
      <c r="AU28" s="135">
        <v>1</v>
      </c>
    </row>
    <row r="29" spans="2:47" ht="18" customHeight="1" thickBot="1">
      <c r="B29" s="39" t="s">
        <v>65</v>
      </c>
      <c r="D29" s="67" t="str">
        <f t="shared" si="7"/>
        <v>A</v>
      </c>
      <c r="E29" s="66"/>
      <c r="F29" s="65"/>
      <c r="G29" s="64" t="str">
        <f t="shared" si="5"/>
        <v/>
      </c>
      <c r="H29" s="382">
        <v>2.5</v>
      </c>
      <c r="I29" s="38" t="s">
        <v>56</v>
      </c>
      <c r="J29" s="61">
        <v>1</v>
      </c>
      <c r="K29" s="60" t="s">
        <v>1024</v>
      </c>
      <c r="L29" s="59">
        <f>IFERROR(INDEX(E65:Q65,MATCH(I29,E64:Q64,0)) * H29 * IF(ISBLANK(E29), 1, E29), 0)</f>
        <v>2.5000000000000001E-2</v>
      </c>
      <c r="M29" s="71">
        <f>IF(O63=0,0,(O29/O63)*N22*1000)</f>
        <v>3.1468311410409719</v>
      </c>
      <c r="N29" s="70">
        <f>IF(L63=0, 0, (E29*J29)/(L63*N22))</f>
        <v>0</v>
      </c>
      <c r="O29" s="1987">
        <f>IF(ISBLANK(O16), 0, (L29 * J29) * (O15 / O16))</f>
        <v>0.30000000000000004</v>
      </c>
      <c r="P29" s="1989" t="str">
        <f>IFERROR(IF(O29=0, 0, IF(ISBLANK(I29), "", IF(ROUND(O29/INDEX(F65:P65, MATCH(I29,F64:P64, 0)), 2), ROUND(O29/INDEX(F65:P65, MATCH(I29,F64:R64, 0)), 2) &amp; " " &amp; I29))), "")</f>
        <v/>
      </c>
      <c r="Q29" s="2004">
        <f>(E29/O16)*O15*J29</f>
        <v>0</v>
      </c>
      <c r="R29" s="2005">
        <f t="shared" si="6"/>
        <v>0</v>
      </c>
      <c r="T29" s="28" t="str">
        <f t="shared" si="4"/>
        <v>A</v>
      </c>
      <c r="U29" s="1939" t="s">
        <v>1011</v>
      </c>
      <c r="V29" s="31"/>
      <c r="W29" s="31"/>
      <c r="X29" s="31"/>
      <c r="Y29" s="31"/>
      <c r="Z29" s="604">
        <f ca="1">IF(ISBLANK(AA29),"",LARGE(OFFSET(Z18,0,0,ROWS(Z18:Z28)),1)+1)</f>
        <v>5</v>
      </c>
      <c r="AA29" s="1922" t="s">
        <v>1066</v>
      </c>
      <c r="AB29" s="2035"/>
      <c r="AC29" s="1922"/>
      <c r="AD29" s="1921"/>
      <c r="AE29" s="1921"/>
      <c r="AF29" s="1921"/>
      <c r="AG29" s="1921"/>
      <c r="AH29" s="2010"/>
      <c r="AJ29" s="140">
        <v>1</v>
      </c>
      <c r="AK29" s="140">
        <v>1</v>
      </c>
      <c r="AL29" s="140">
        <v>1</v>
      </c>
      <c r="AM29" s="140">
        <v>1</v>
      </c>
      <c r="AN29" s="140">
        <v>1</v>
      </c>
      <c r="AP29" s="319"/>
      <c r="AQ29" s="366" t="s">
        <v>60</v>
      </c>
      <c r="AR29" s="367"/>
      <c r="AS29" s="161"/>
      <c r="AU29" s="135">
        <v>1</v>
      </c>
    </row>
    <row r="30" spans="2:47" ht="18.75">
      <c r="B30" s="43" t="s">
        <v>64</v>
      </c>
      <c r="D30" s="67" t="str">
        <f t="shared" si="7"/>
        <v>A</v>
      </c>
      <c r="E30" s="66"/>
      <c r="F30" s="72"/>
      <c r="G30" s="64" t="str">
        <f t="shared" si="5"/>
        <v/>
      </c>
      <c r="H30" s="63">
        <v>3.5</v>
      </c>
      <c r="I30" s="38" t="s">
        <v>57</v>
      </c>
      <c r="J30" s="61">
        <v>1</v>
      </c>
      <c r="K30" s="60" t="s">
        <v>1025</v>
      </c>
      <c r="L30" s="59">
        <f>IFERROR(INDEX(E65:Q65,MATCH(I30,E64:Q64,0)) * H30 * IF(ISBLANK(E30), 1, E30), 0)</f>
        <v>0.35000000000000003</v>
      </c>
      <c r="M30" s="58">
        <f>IF(O63=0,0,(O30/O63)*N22*1000)</f>
        <v>44.055635974573605</v>
      </c>
      <c r="N30" s="57">
        <f>IF(L63=0, 0, (E30*J30)/(L63*N22))</f>
        <v>0</v>
      </c>
      <c r="O30" s="1986">
        <f>IF(ISBLANK(O16), 0, (L30 * J30) * (O15 / O16))</f>
        <v>4.2</v>
      </c>
      <c r="P30" s="1988" t="str">
        <f>IFERROR(IF(O30=0, 0, IF(ISBLANK(I30), "", IF(ROUND(O30/INDEX(F65:P65, MATCH(I30,F64:P64, 0)), 2), ROUND(O30/INDEX(F65:P65, MATCH(I30,F64:R64, 0)), 2) &amp; " " &amp; I30))), "")</f>
        <v>42 dl</v>
      </c>
      <c r="Q30" s="56">
        <f>(E30/O16)*O15*J30</f>
        <v>0</v>
      </c>
      <c r="R30" s="675">
        <f t="shared" si="6"/>
        <v>0</v>
      </c>
      <c r="T30" s="28" t="str">
        <f t="shared" si="4"/>
        <v>A</v>
      </c>
      <c r="U30" s="1939" t="s">
        <v>37</v>
      </c>
      <c r="V30" s="31"/>
      <c r="W30" s="31"/>
      <c r="X30" s="31"/>
      <c r="Y30" s="31"/>
      <c r="Z30" s="604" t="str">
        <f ca="1">IF(ISBLANK(AA30),"",LARGE(OFFSET(Z18,0,0,ROWS(Z18:Z29)),1)+1)</f>
        <v/>
      </c>
      <c r="AA30" s="1922"/>
      <c r="AB30" s="2035"/>
      <c r="AC30" s="1921" t="s">
        <v>1065</v>
      </c>
      <c r="AD30" s="641"/>
      <c r="AE30" s="1921"/>
      <c r="AF30" s="1921"/>
      <c r="AG30" s="1921"/>
      <c r="AH30" s="2010"/>
      <c r="AJ30" s="4167" t="s">
        <v>405</v>
      </c>
      <c r="AK30" s="4167"/>
      <c r="AL30" s="143">
        <v>1</v>
      </c>
      <c r="AM30" s="4167" t="s">
        <v>406</v>
      </c>
      <c r="AN30" s="4167"/>
      <c r="AP30" s="319"/>
      <c r="AQ30" s="372" t="s">
        <v>459</v>
      </c>
      <c r="AR30" s="2059"/>
      <c r="AS30" s="161"/>
      <c r="AU30" s="135">
        <v>1</v>
      </c>
    </row>
    <row r="31" spans="2:47" ht="18.75">
      <c r="B31" s="42" t="s">
        <v>63</v>
      </c>
      <c r="D31" s="67" t="str">
        <f t="shared" si="7"/>
        <v>A</v>
      </c>
      <c r="E31" s="66"/>
      <c r="F31" s="72"/>
      <c r="G31" s="64" t="str">
        <f t="shared" si="5"/>
        <v/>
      </c>
      <c r="H31" s="63">
        <v>12</v>
      </c>
      <c r="I31" s="38" t="s">
        <v>55</v>
      </c>
      <c r="J31" s="61">
        <v>1</v>
      </c>
      <c r="K31" s="60" t="s">
        <v>1026</v>
      </c>
      <c r="L31" s="59">
        <f>IFERROR(INDEX(E65:Q65,MATCH(I31,E64:Q64,0)) * H31 * IF(ISBLANK(E31), 1, E31), 0)</f>
        <v>1.2E-2</v>
      </c>
      <c r="M31" s="71">
        <f>IF(O63=0,0,(O31/O63)*N22*1000)</f>
        <v>1.5104789476996665</v>
      </c>
      <c r="N31" s="70">
        <f>IF(L63=0, 0, (E31*J31)/(L63*N22))</f>
        <v>0</v>
      </c>
      <c r="O31" s="1987">
        <f>IF(ISBLANK(O16), 0, (L31 * J31) * (O15 / O16))</f>
        <v>0.14400000000000002</v>
      </c>
      <c r="P31" s="1989" t="str">
        <f>IFERROR(IF(O31=0, 0, IF(ISBLANK(I31), "", IF(ROUND(O31/INDEX(F65:P65, MATCH(I31,F64:P64, 0)), 2), ROUND(O31/INDEX(F65:P65, MATCH(I31,F64:R64, 0)), 2) &amp; " " &amp; I31))), "")</f>
        <v>144 ml</v>
      </c>
      <c r="Q31" s="2004">
        <f>(E31/O16)*O15*J31</f>
        <v>0</v>
      </c>
      <c r="R31" s="2005">
        <f t="shared" si="6"/>
        <v>0</v>
      </c>
      <c r="T31" s="28" t="str">
        <f t="shared" si="4"/>
        <v>►</v>
      </c>
      <c r="U31" s="1939" t="s">
        <v>36</v>
      </c>
      <c r="V31" s="31"/>
      <c r="W31" s="31"/>
      <c r="X31" s="31"/>
      <c r="Y31" s="31"/>
      <c r="Z31" s="604" t="str">
        <f ca="1">IF(ISBLANK(AA31),"",LARGE(OFFSET(Z18,0,0,ROWS(Z18:Z30)),1)+1)</f>
        <v/>
      </c>
      <c r="AA31" s="1922"/>
      <c r="AB31" s="2035"/>
      <c r="AC31" s="1922"/>
      <c r="AD31" s="1921"/>
      <c r="AE31" s="1921"/>
      <c r="AF31" s="1921"/>
      <c r="AG31" s="1921"/>
      <c r="AH31" s="2010"/>
      <c r="AJ31" s="3903"/>
      <c r="AK31" s="3903"/>
      <c r="AL31" s="143">
        <v>1</v>
      </c>
      <c r="AM31" s="3903"/>
      <c r="AN31" s="3903"/>
      <c r="AP31" s="319"/>
      <c r="AQ31" s="377" t="s">
        <v>464</v>
      </c>
      <c r="AR31" s="378" t="s">
        <v>465</v>
      </c>
      <c r="AS31" s="161"/>
      <c r="AU31" s="135">
        <v>1</v>
      </c>
    </row>
    <row r="32" spans="2:47" ht="18" customHeight="1" thickBot="1">
      <c r="B32" s="39" t="s">
        <v>60</v>
      </c>
      <c r="D32" s="67" t="str">
        <f t="shared" si="7"/>
        <v>A</v>
      </c>
      <c r="E32" s="66"/>
      <c r="F32" s="72"/>
      <c r="G32" s="64" t="str">
        <f t="shared" si="5"/>
        <v/>
      </c>
      <c r="H32" s="63">
        <v>3</v>
      </c>
      <c r="I32" s="39" t="s">
        <v>66</v>
      </c>
      <c r="J32" s="61">
        <v>1</v>
      </c>
      <c r="K32" s="60" t="s">
        <v>1027</v>
      </c>
      <c r="L32" s="59">
        <f>IFERROR(INDEX(E65:Q65,MATCH(I32,E64:Q64,0)) * H32 * IF(ISBLANK(E32), 1, E32), 0)</f>
        <v>1.5</v>
      </c>
      <c r="M32" s="58">
        <f>IF(O63=0,0,(O32/O63)*N22*1000)</f>
        <v>188.8098684624583</v>
      </c>
      <c r="N32" s="57">
        <f>IF(L63=0, 0, (E32*J32)/(L63*N22))</f>
        <v>0</v>
      </c>
      <c r="O32" s="1986">
        <f>IF(ISBLANK(O16), 0, (L32 * J32) * (O15 / O16))</f>
        <v>18</v>
      </c>
      <c r="P32" s="1988" t="str">
        <f>IFERROR(IF(O32=0, 0, IF(ISBLANK(I32), "", IF(ROUND(O32/INDEX(F65:P65, MATCH(I32,F64:P64, 0)), 2), ROUND(O32/INDEX(F65:P65, MATCH(I32,F64:R64, 0)), 2) &amp; " " &amp; I32))), "")</f>
        <v/>
      </c>
      <c r="Q32" s="56">
        <f>(E32/O16)*O15*J32</f>
        <v>0</v>
      </c>
      <c r="R32" s="675">
        <f t="shared" si="6"/>
        <v>0</v>
      </c>
      <c r="T32" s="28" t="str">
        <f t="shared" si="4"/>
        <v>►</v>
      </c>
      <c r="U32" s="1939"/>
      <c r="V32" s="31"/>
      <c r="W32" s="31"/>
      <c r="X32" s="31"/>
      <c r="Y32" s="31"/>
      <c r="Z32" s="604" t="str">
        <f ca="1">IF(ISBLANK(AA32),"",LARGE(OFFSET(Z18,0,0,ROWS(Z18:Z31)),1)+1)</f>
        <v/>
      </c>
      <c r="AA32" s="1922"/>
      <c r="AB32" s="2035"/>
      <c r="AC32" s="1922"/>
      <c r="AD32" s="1921"/>
      <c r="AE32" s="1921"/>
      <c r="AF32" s="1921"/>
      <c r="AG32" s="1921"/>
      <c r="AH32" s="2010"/>
      <c r="AJ32" s="140">
        <v>1</v>
      </c>
      <c r="AK32" s="140">
        <v>1</v>
      </c>
      <c r="AL32" s="140">
        <v>1</v>
      </c>
      <c r="AM32" s="140">
        <v>1</v>
      </c>
      <c r="AN32" s="140">
        <v>1</v>
      </c>
      <c r="AP32" s="319"/>
      <c r="AQ32" s="383" t="s">
        <v>469</v>
      </c>
      <c r="AR32" s="378" t="s">
        <v>470</v>
      </c>
      <c r="AS32" s="161"/>
      <c r="AU32" s="135">
        <v>1</v>
      </c>
    </row>
    <row r="33" spans="1:47" ht="18.75" customHeight="1">
      <c r="B33" s="39" t="s">
        <v>59</v>
      </c>
      <c r="D33" s="67" t="str">
        <f t="shared" si="7"/>
        <v>A</v>
      </c>
      <c r="E33" s="66"/>
      <c r="F33" s="72"/>
      <c r="G33" s="64" t="str">
        <f t="shared" si="5"/>
        <v/>
      </c>
      <c r="H33" s="63">
        <v>3</v>
      </c>
      <c r="I33" s="43" t="s">
        <v>64</v>
      </c>
      <c r="J33" s="61">
        <v>1</v>
      </c>
      <c r="K33" s="60" t="s">
        <v>600</v>
      </c>
      <c r="L33" s="59">
        <f>IFERROR(INDEX(E65:Q65,MATCH(I33,E64:Q64,0)) * H33 * IF(ISBLANK(E33), 1, E33), 0)</f>
        <v>0.75</v>
      </c>
      <c r="M33" s="71">
        <f>IF(O63=0,0,(O33/O63)*N22*1000)</f>
        <v>94.404934231229149</v>
      </c>
      <c r="N33" s="70">
        <f>IF(L63=0, 0, (E33*J33)/(L63*N22))</f>
        <v>0</v>
      </c>
      <c r="O33" s="1987">
        <f>IF(ISBLANK(O16), 0, (L33 * J33) * (O15 / O16))</f>
        <v>9</v>
      </c>
      <c r="P33" s="1989" t="str">
        <f>IFERROR(IF(O33=0, 0, IF(ISBLANK(I33), "", IF(ROUND(O33/INDEX(F65:P65, MATCH(I33,F64:P64, 0)), 2), ROUND(O33/INDEX(F65:P65, MATCH(I33,F64:R64, 0)), 2) &amp; " " &amp; I33))), "")</f>
        <v>36 quart(s)</v>
      </c>
      <c r="Q33" s="2004">
        <f>(E33/O16)*O15*J33</f>
        <v>0</v>
      </c>
      <c r="R33" s="2005">
        <f t="shared" si="6"/>
        <v>0</v>
      </c>
      <c r="T33" s="28" t="str">
        <f t="shared" si="4"/>
        <v>►</v>
      </c>
      <c r="U33" s="1939"/>
      <c r="V33" s="31"/>
      <c r="W33" s="31"/>
      <c r="X33" s="31"/>
      <c r="Y33" s="31"/>
      <c r="Z33" s="604" t="str">
        <f ca="1">IF(ISBLANK(AA33),"",LARGE(OFFSET(Z18,0,0,ROWS(Z18:Z32)),1)+1)</f>
        <v/>
      </c>
      <c r="AA33" s="1922"/>
      <c r="AB33" s="2035"/>
      <c r="AC33" s="1922"/>
      <c r="AD33" s="1921"/>
      <c r="AE33" s="1921"/>
      <c r="AF33" s="1921"/>
      <c r="AG33" s="1921"/>
      <c r="AH33" s="2010"/>
      <c r="AJ33" s="4162" t="s">
        <v>366</v>
      </c>
      <c r="AK33" s="4162"/>
      <c r="AL33" s="143">
        <v>1</v>
      </c>
      <c r="AM33" s="4162" t="s">
        <v>367</v>
      </c>
      <c r="AN33" s="4162"/>
      <c r="AP33" s="319"/>
      <c r="AQ33" s="383" t="s">
        <v>488</v>
      </c>
      <c r="AR33" s="378" t="s">
        <v>489</v>
      </c>
      <c r="AS33" s="161"/>
      <c r="AU33" s="135">
        <v>1</v>
      </c>
    </row>
    <row r="34" spans="1:47" ht="18.600000000000001" customHeight="1">
      <c r="D34" s="67" t="str">
        <f t="shared" si="7"/>
        <v>A</v>
      </c>
      <c r="E34" s="66"/>
      <c r="F34" s="65"/>
      <c r="G34" s="64" t="str">
        <f t="shared" si="5"/>
        <v/>
      </c>
      <c r="H34" s="63">
        <v>1</v>
      </c>
      <c r="I34" s="42" t="s">
        <v>63</v>
      </c>
      <c r="J34" s="61">
        <v>1</v>
      </c>
      <c r="K34" s="60" t="s">
        <v>1028</v>
      </c>
      <c r="L34" s="59">
        <f>IFERROR(INDEX(E65:Q65,MATCH(I34,E64:Q64,0)) * H34 * IF(ISBLANK(E34), 1, E34), 0)</f>
        <v>0.5</v>
      </c>
      <c r="M34" s="58">
        <f>IF(O63=0,0,(O34/O63)*N22*1000)</f>
        <v>62.936622820819437</v>
      </c>
      <c r="N34" s="57">
        <f>IF(L63=0, 0, (E34*J34)/(L63*N22))</f>
        <v>0</v>
      </c>
      <c r="O34" s="1986">
        <f>IF(ISBLANK(O16), 0, (L34 * J34) * (O15 / O16))</f>
        <v>6</v>
      </c>
      <c r="P34" s="1988" t="str">
        <f>IFERROR(IF(O34=0, 0, IF(ISBLANK(I34), "", IF(ROUND(O34/INDEX(F65:P65, MATCH(I34,F64:P64, 0)), 2), ROUND(O34/INDEX(F65:P65, MATCH(I34,F64:R64, 0)), 2) &amp; " " &amp; I34))), "")</f>
        <v>12 demi(s)</v>
      </c>
      <c r="Q34" s="56">
        <f>(E34/O16)*O15*J34</f>
        <v>0</v>
      </c>
      <c r="R34" s="675">
        <f t="shared" si="6"/>
        <v>0</v>
      </c>
      <c r="T34" s="28" t="str">
        <f t="shared" si="4"/>
        <v>►</v>
      </c>
      <c r="U34" s="1939"/>
      <c r="V34" s="31"/>
      <c r="W34" s="31"/>
      <c r="X34" s="31"/>
      <c r="Y34" s="31"/>
      <c r="Z34" s="604" t="str">
        <f ca="1">IF(ISBLANK(AA34),"",LARGE(OFFSET(Z18,0,0,ROWS(Z18:Z33)),1)+1)</f>
        <v/>
      </c>
      <c r="AA34" s="1922"/>
      <c r="AB34" s="2035"/>
      <c r="AC34" s="1922"/>
      <c r="AD34" s="1921"/>
      <c r="AE34" s="1921"/>
      <c r="AF34" s="1921"/>
      <c r="AG34" s="1921"/>
      <c r="AH34" s="2010"/>
      <c r="AJ34" s="3886"/>
      <c r="AK34" s="3886"/>
      <c r="AL34" s="143">
        <v>1</v>
      </c>
      <c r="AM34" s="3886"/>
      <c r="AN34" s="3886"/>
      <c r="AP34" s="319"/>
      <c r="AQ34" s="383" t="s">
        <v>500</v>
      </c>
      <c r="AR34" s="378" t="s">
        <v>501</v>
      </c>
      <c r="AS34" s="161"/>
      <c r="AU34" s="135">
        <v>1</v>
      </c>
    </row>
    <row r="35" spans="1:47" ht="18" customHeight="1" thickBot="1">
      <c r="D35" s="67" t="str">
        <f t="shared" si="7"/>
        <v>A</v>
      </c>
      <c r="E35" s="66"/>
      <c r="F35" s="65"/>
      <c r="G35" s="64" t="str">
        <f t="shared" si="5"/>
        <v/>
      </c>
      <c r="H35" s="382">
        <v>2.5</v>
      </c>
      <c r="I35" s="39" t="s">
        <v>60</v>
      </c>
      <c r="J35" s="61">
        <v>1</v>
      </c>
      <c r="K35" s="60" t="s">
        <v>1029</v>
      </c>
      <c r="L35" s="59">
        <f>IFERROR(INDEX(E65:Q65,MATCH(I35,E64:Q64,0)) * H35 * IF(ISBLANK(E35), 1, E35), 0)</f>
        <v>0.5625</v>
      </c>
      <c r="M35" s="71">
        <f>IF(O63=0,0,(O35/O63)*N22*1000)</f>
        <v>70.803700673421858</v>
      </c>
      <c r="N35" s="70">
        <f>IF(L63=0, 0, (E35*J35)/(L63*N22))</f>
        <v>0</v>
      </c>
      <c r="O35" s="1987">
        <f>IF(ISBLANK(O16), 0, (L35 * J35) * (O15 / O16))</f>
        <v>6.75</v>
      </c>
      <c r="P35" s="1989" t="str">
        <f>IFERROR(IF(O35=0, 0, IF(ISBLANK(I35), "", IF(ROUND(O35/INDEX(F65:P65, MATCH(I35,F64:P64, 0)), 2), ROUND(O35/INDEX(F65:P65, MATCH(I35,F64:R64, 0)), 2) &amp; " " &amp; I35))), "")</f>
        <v>30 Verre(s)</v>
      </c>
      <c r="Q35" s="2004">
        <f>(E35/O16)*O15*J35</f>
        <v>0</v>
      </c>
      <c r="R35" s="2005">
        <f t="shared" si="6"/>
        <v>0</v>
      </c>
      <c r="T35" s="28" t="str">
        <f t="shared" si="4"/>
        <v>►</v>
      </c>
      <c r="U35" s="1939"/>
      <c r="V35" s="31"/>
      <c r="W35" s="31"/>
      <c r="X35" s="31"/>
      <c r="Y35" s="31"/>
      <c r="Z35" s="604" t="str">
        <f ca="1">IF(ISBLANK(AA35),"",LARGE(OFFSET(Z18,0,0,ROWS(Z18:Z34)),1)+1)</f>
        <v/>
      </c>
      <c r="AA35" s="1922"/>
      <c r="AB35" s="2035"/>
      <c r="AC35" s="1922"/>
      <c r="AD35" s="1921"/>
      <c r="AE35" s="1921"/>
      <c r="AF35" s="1921"/>
      <c r="AG35" s="1921"/>
      <c r="AH35" s="2010"/>
      <c r="AJ35" s="140">
        <v>1</v>
      </c>
      <c r="AK35" s="140">
        <v>1</v>
      </c>
      <c r="AL35" s="140">
        <v>1</v>
      </c>
      <c r="AM35" s="140">
        <v>1</v>
      </c>
      <c r="AN35" s="140">
        <v>1</v>
      </c>
      <c r="AP35" s="319"/>
      <c r="AQ35" s="393" t="s">
        <v>508</v>
      </c>
      <c r="AR35" s="394" t="s">
        <v>509</v>
      </c>
      <c r="AS35" s="161"/>
      <c r="AU35" s="135">
        <v>1</v>
      </c>
    </row>
    <row r="36" spans="1:47" ht="18.75" customHeight="1">
      <c r="D36" s="67" t="str">
        <f t="shared" si="7"/>
        <v>A</v>
      </c>
      <c r="E36" s="66"/>
      <c r="F36" s="65"/>
      <c r="G36" s="64" t="str">
        <f t="shared" si="5"/>
        <v/>
      </c>
      <c r="H36" s="63">
        <v>1</v>
      </c>
      <c r="I36" s="39" t="s">
        <v>59</v>
      </c>
      <c r="J36" s="61">
        <v>1</v>
      </c>
      <c r="K36" s="60" t="s">
        <v>1030</v>
      </c>
      <c r="L36" s="59">
        <f>IFERROR(INDEX(E65:Q65,MATCH(I36,E64:Q64,0)) * H36 * IF(ISBLANK(E36), 1, E36), 0)</f>
        <v>0.01</v>
      </c>
      <c r="M36" s="58">
        <f>IF(O63=0,0,(O36/O63)*N22*1000)</f>
        <v>1.2587324564163886</v>
      </c>
      <c r="N36" s="57">
        <f>IF(L63=0, 0, (E36*J36)/(L63*N22))</f>
        <v>0</v>
      </c>
      <c r="O36" s="1986">
        <f>IF(ISBLANK(O16), 0, (L36 * J36) * (O15 / O16))</f>
        <v>0.12</v>
      </c>
      <c r="P36" s="1988" t="str">
        <f>IFERROR(IF(O36=0, 0, IF(ISBLANK(I36), "", IF(ROUND(O36/INDEX(F65:P65, MATCH(I36,F64:P64, 0)), 2), ROUND(O36/INDEX(F65:P65, MATCH(I36,F64:R64, 0)), 2) &amp; " " &amp; I36))), "")</f>
        <v>12 cuil.Soupe</v>
      </c>
      <c r="Q36" s="56">
        <f>(E36/O16)*O15*J36</f>
        <v>0</v>
      </c>
      <c r="R36" s="675">
        <f t="shared" si="6"/>
        <v>0</v>
      </c>
      <c r="T36" s="28" t="str">
        <f t="shared" si="4"/>
        <v>►</v>
      </c>
      <c r="U36" s="1939"/>
      <c r="V36" s="31"/>
      <c r="W36" s="31"/>
      <c r="X36" s="31"/>
      <c r="Y36" s="31"/>
      <c r="Z36" s="604" t="str">
        <f ca="1">IF(ISBLANK(AA36),"",LARGE(OFFSET(Z18,0,0,ROWS(Z18:Z35)),1)+1)</f>
        <v/>
      </c>
      <c r="AA36" s="1922"/>
      <c r="AB36" s="2035"/>
      <c r="AC36" s="1922"/>
      <c r="AD36" s="1921"/>
      <c r="AE36" s="1921"/>
      <c r="AF36" s="1921"/>
      <c r="AG36" s="1921"/>
      <c r="AH36" s="2010"/>
      <c r="AJ36" s="4163" t="s">
        <v>471</v>
      </c>
      <c r="AK36" s="4163"/>
      <c r="AL36" s="143">
        <v>1</v>
      </c>
      <c r="AM36" s="4163" t="s">
        <v>163</v>
      </c>
      <c r="AN36" s="4163"/>
      <c r="AP36" s="166"/>
      <c r="AQ36" s="11"/>
      <c r="AR36" s="11"/>
      <c r="AS36" s="167"/>
      <c r="AU36" s="135">
        <v>1</v>
      </c>
    </row>
    <row r="37" spans="1:47" s="641" customFormat="1" ht="18.75">
      <c r="A37"/>
      <c r="B37"/>
      <c r="C37"/>
      <c r="D37" s="67" t="str">
        <f t="shared" si="7"/>
        <v>►</v>
      </c>
      <c r="E37" s="66"/>
      <c r="F37" s="65"/>
      <c r="G37" s="64" t="str">
        <f t="shared" si="5"/>
        <v/>
      </c>
      <c r="H37" s="63"/>
      <c r="I37" s="62"/>
      <c r="J37" s="61">
        <v>1</v>
      </c>
      <c r="K37" s="60"/>
      <c r="L37" s="59">
        <f>IFERROR(INDEX(E65:Q65,MATCH(I37,E64:Q64,0)) * H37 * IF(ISBLANK(E37), 1, E37), 0)</f>
        <v>0</v>
      </c>
      <c r="M37" s="71">
        <f>IF(O63=0,0,(O37/O63)*N22*1000)</f>
        <v>0</v>
      </c>
      <c r="N37" s="70">
        <f>IF(L63=0, 0, (E37*J37)/(L63*N22))</f>
        <v>0</v>
      </c>
      <c r="O37" s="1987">
        <f>IF(ISBLANK(O16), 0, (L37 * J37) * (O15 / O16))</f>
        <v>0</v>
      </c>
      <c r="P37" s="1989">
        <f>IFERROR(IF(O37=0, 0, IF(ISBLANK(I37), "", IF(ROUND(O37/INDEX(F65:P65, MATCH(I37,F64:P64, 0)), 2), ROUND(O37/INDEX(F65:P65, MATCH(I37,F64:R64, 0)), 2) &amp; " " &amp; I37))), "")</f>
        <v>0</v>
      </c>
      <c r="Q37" s="2004">
        <f>(E37/O16)*O15*J37</f>
        <v>0</v>
      </c>
      <c r="R37" s="2005">
        <f t="shared" si="6"/>
        <v>0</v>
      </c>
      <c r="S37"/>
      <c r="T37" s="28" t="str">
        <f t="shared" si="4"/>
        <v>►</v>
      </c>
      <c r="U37" s="1939"/>
      <c r="V37" s="31"/>
      <c r="W37" s="31"/>
      <c r="X37" s="31"/>
      <c r="Y37" s="31"/>
      <c r="Z37" s="604" t="str">
        <f ca="1">IF(ISBLANK(AA37),"",LARGE(OFFSET(Z18,0,0,ROWS(Z18:Z36)),1)+1)</f>
        <v/>
      </c>
      <c r="AA37" s="1922"/>
      <c r="AB37" s="2035"/>
      <c r="AC37" s="1922"/>
      <c r="AD37" s="1921"/>
      <c r="AE37" s="1921"/>
      <c r="AF37" s="1921"/>
      <c r="AG37" s="1921"/>
      <c r="AH37" s="2010"/>
      <c r="AI37"/>
      <c r="AJ37" s="3911"/>
      <c r="AK37" s="3911"/>
      <c r="AL37" s="143">
        <v>1</v>
      </c>
      <c r="AM37" s="3911"/>
      <c r="AN37" s="3911"/>
      <c r="AO37"/>
      <c r="AP37" s="397" t="s">
        <v>536</v>
      </c>
      <c r="AQ37" s="398"/>
      <c r="AR37" s="399"/>
      <c r="AS37" s="400"/>
      <c r="AT37"/>
      <c r="AU37" s="135">
        <v>1</v>
      </c>
    </row>
    <row r="38" spans="1:47" s="641" customFormat="1" ht="19.5" thickBot="1">
      <c r="A38"/>
      <c r="B38"/>
      <c r="C38"/>
      <c r="D38" s="67" t="str">
        <f t="shared" si="7"/>
        <v>►</v>
      </c>
      <c r="E38" s="66"/>
      <c r="F38" s="65"/>
      <c r="G38" s="64" t="str">
        <f t="shared" si="5"/>
        <v/>
      </c>
      <c r="H38" s="63"/>
      <c r="I38" s="62"/>
      <c r="J38" s="61">
        <v>1</v>
      </c>
      <c r="K38" s="60"/>
      <c r="L38" s="59">
        <f>IFERROR(INDEX(E65:Q65,MATCH(I38,E64:Q64,0)) * H38 * IF(ISBLANK(E38), 1, E38), 0)</f>
        <v>0</v>
      </c>
      <c r="M38" s="58">
        <f>IF(O63=0,0,(O38/O63)*N22*1000)</f>
        <v>0</v>
      </c>
      <c r="N38" s="57">
        <f>IF(L63=0, 0, (E38*J38)/(L63*N22))</f>
        <v>0</v>
      </c>
      <c r="O38" s="1986">
        <f>IF(ISBLANK(O16), 0, (L38 * J38) * (O15 / O16))</f>
        <v>0</v>
      </c>
      <c r="P38" s="1988">
        <f>IFERROR(IF(O38=0, 0, IF(ISBLANK(I38), "", IF(ROUND(O38/INDEX(F65:P65, MATCH(I38,F64:P64, 0)), 2), ROUND(O38/INDEX(F65:P65, MATCH(I38,F64:R64, 0)), 2) &amp; " " &amp; I38))), "")</f>
        <v>0</v>
      </c>
      <c r="Q38" s="56">
        <f>(E38/O16)*O15*J38</f>
        <v>0</v>
      </c>
      <c r="R38" s="675">
        <f t="shared" si="6"/>
        <v>0</v>
      </c>
      <c r="S38"/>
      <c r="T38" s="28" t="str">
        <f t="shared" si="4"/>
        <v>►</v>
      </c>
      <c r="U38" s="1939"/>
      <c r="V38" s="31"/>
      <c r="W38" s="31"/>
      <c r="X38" s="31"/>
      <c r="Y38" s="31"/>
      <c r="Z38" s="604" t="str">
        <f ca="1">IF(ISBLANK(AA38),"",LARGE(OFFSET(Z18,0,0,ROWS(Z18:Z37)),1)+1)</f>
        <v/>
      </c>
      <c r="AA38" s="1922"/>
      <c r="AB38" s="2035"/>
      <c r="AC38" s="1922"/>
      <c r="AD38" s="1921"/>
      <c r="AE38" s="1921"/>
      <c r="AF38" s="1921"/>
      <c r="AG38" s="1921"/>
      <c r="AH38" s="2010"/>
      <c r="AI38"/>
      <c r="AJ38" s="140">
        <v>1</v>
      </c>
      <c r="AK38" s="140">
        <v>1</v>
      </c>
      <c r="AL38" s="140">
        <v>1</v>
      </c>
      <c r="AM38" s="140">
        <v>1</v>
      </c>
      <c r="AN38" s="140">
        <v>1</v>
      </c>
      <c r="AO38"/>
      <c r="AP38" s="4008" t="s">
        <v>541</v>
      </c>
      <c r="AQ38" s="4009"/>
      <c r="AR38" s="4009"/>
      <c r="AS38" s="4041"/>
      <c r="AT38"/>
      <c r="AU38" s="135">
        <v>1</v>
      </c>
    </row>
    <row r="39" spans="1:47" s="641" customFormat="1" ht="18.75">
      <c r="A39"/>
      <c r="B39"/>
      <c r="C39"/>
      <c r="D39" s="67" t="str">
        <f t="shared" si="7"/>
        <v>►</v>
      </c>
      <c r="E39" s="66"/>
      <c r="F39" s="65"/>
      <c r="G39" s="64" t="str">
        <f t="shared" si="5"/>
        <v/>
      </c>
      <c r="H39" s="63"/>
      <c r="I39" s="62"/>
      <c r="J39" s="61">
        <v>1</v>
      </c>
      <c r="K39" s="60"/>
      <c r="L39" s="59">
        <f>IFERROR(INDEX(E65:Q65,MATCH(I39,E64:Q64,0)) * H39 * IF(ISBLANK(E39), 1, E39), 0)</f>
        <v>0</v>
      </c>
      <c r="M39" s="71">
        <f>IF(O63=0,0,(O39/O63)*N22*1000)</f>
        <v>0</v>
      </c>
      <c r="N39" s="70">
        <f>IF(L63=0, 0, (E39*J39)/(L63*N22))</f>
        <v>0</v>
      </c>
      <c r="O39" s="1987">
        <f>IF(ISBLANK(O16), 0, (L39 * J39) * (O15 / O16))</f>
        <v>0</v>
      </c>
      <c r="P39" s="1989">
        <f>IFERROR(IF(O39=0, 0, IF(ISBLANK(I39), "", IF(ROUND(O39/INDEX(F65:P65, MATCH(I39,F64:P64, 0)), 2), ROUND(O39/INDEX(F65:P65, MATCH(I39,F64:R64, 0)), 2) &amp; " " &amp; I39))), "")</f>
        <v>0</v>
      </c>
      <c r="Q39" s="2004">
        <f>(E39/O16)*O15*J39</f>
        <v>0</v>
      </c>
      <c r="R39" s="2005">
        <f t="shared" si="6"/>
        <v>0</v>
      </c>
      <c r="S39"/>
      <c r="T39" s="28" t="str">
        <f t="shared" si="4"/>
        <v>►</v>
      </c>
      <c r="U39" s="1939"/>
      <c r="V39" s="31"/>
      <c r="W39" s="31"/>
      <c r="X39" s="31"/>
      <c r="Y39" s="31"/>
      <c r="Z39" s="604" t="str">
        <f ca="1">IF(ISBLANK(AA39),"",LARGE(OFFSET(Z18,0,0,ROWS(Z18:Z38)),1)+1)</f>
        <v/>
      </c>
      <c r="AA39" s="1922"/>
      <c r="AB39" s="2035"/>
      <c r="AC39" s="1922"/>
      <c r="AD39" s="1921"/>
      <c r="AE39" s="1921"/>
      <c r="AF39" s="1921"/>
      <c r="AG39" s="1921"/>
      <c r="AH39" s="2010"/>
      <c r="AI39"/>
      <c r="AJ39" s="4164" t="s">
        <v>510</v>
      </c>
      <c r="AK39" s="4164"/>
      <c r="AL39" s="143">
        <v>1</v>
      </c>
      <c r="AM39" s="4164" t="s">
        <v>511</v>
      </c>
      <c r="AN39" s="4164"/>
      <c r="AO39"/>
      <c r="AP39" s="4008"/>
      <c r="AQ39" s="4009"/>
      <c r="AR39" s="4009"/>
      <c r="AS39" s="4041"/>
      <c r="AT39"/>
      <c r="AU39" s="135">
        <v>1</v>
      </c>
    </row>
    <row r="40" spans="1:47" s="641" customFormat="1" ht="18.75">
      <c r="A40"/>
      <c r="B40"/>
      <c r="C40"/>
      <c r="D40" s="67" t="str">
        <f t="shared" si="7"/>
        <v>►</v>
      </c>
      <c r="E40" s="66"/>
      <c r="F40" s="65"/>
      <c r="G40" s="64" t="str">
        <f t="shared" si="5"/>
        <v/>
      </c>
      <c r="H40" s="63"/>
      <c r="I40" s="62"/>
      <c r="J40" s="61">
        <v>1</v>
      </c>
      <c r="K40" s="60"/>
      <c r="L40" s="59">
        <f>IFERROR(INDEX(E65:Q65,MATCH(I40,E64:Q64,0)) * H40 * IF(ISBLANK(E40), 1, E40), 0)</f>
        <v>0</v>
      </c>
      <c r="M40" s="58">
        <f>IF(O63=0,0,(O40/O63)*N22*1000)</f>
        <v>0</v>
      </c>
      <c r="N40" s="57">
        <f>IF(L63=0, 0, (E40*J40)/(L63*N22))</f>
        <v>0</v>
      </c>
      <c r="O40" s="1986">
        <f>IF(ISBLANK(O16), 0, (L40 * J40) * (O15 / O16))</f>
        <v>0</v>
      </c>
      <c r="P40" s="1988">
        <f>IFERROR(IF(O40=0, 0, IF(ISBLANK(I40), "", IF(ROUND(O40/INDEX(F65:P65, MATCH(I40,F64:P64, 0)), 2), ROUND(O40/INDEX(F65:P65, MATCH(I40,F64:R64, 0)), 2) &amp; " " &amp; I40))), "")</f>
        <v>0</v>
      </c>
      <c r="Q40" s="56">
        <f>(E40/O16)*O15*J40</f>
        <v>0</v>
      </c>
      <c r="R40" s="675">
        <f t="shared" si="6"/>
        <v>0</v>
      </c>
      <c r="S40"/>
      <c r="T40" s="28" t="str">
        <f t="shared" si="4"/>
        <v>►</v>
      </c>
      <c r="U40" s="1939"/>
      <c r="V40" s="31"/>
      <c r="W40" s="31"/>
      <c r="X40" s="31"/>
      <c r="Y40" s="31"/>
      <c r="Z40" s="604" t="str">
        <f ca="1">IF(ISBLANK(AA40),"",LARGE(OFFSET(Z18,0,0,ROWS(Z18:Z39)),1)+1)</f>
        <v/>
      </c>
      <c r="AA40" s="1922"/>
      <c r="AB40" s="2035"/>
      <c r="AC40" s="1922"/>
      <c r="AD40" s="1921"/>
      <c r="AE40" s="1921"/>
      <c r="AF40" s="1921"/>
      <c r="AG40" s="1921"/>
      <c r="AH40" s="2010"/>
      <c r="AI40"/>
      <c r="AJ40" s="3913"/>
      <c r="AK40" s="3913"/>
      <c r="AL40" s="143">
        <v>1</v>
      </c>
      <c r="AM40" s="3913"/>
      <c r="AN40" s="3913"/>
      <c r="AO40"/>
      <c r="AP40" s="4008"/>
      <c r="AQ40" s="4009"/>
      <c r="AR40" s="4009"/>
      <c r="AS40" s="4041"/>
      <c r="AT40"/>
      <c r="AU40" s="135">
        <v>1</v>
      </c>
    </row>
    <row r="41" spans="1:47" s="641" customFormat="1" ht="19.5" thickBot="1">
      <c r="A41"/>
      <c r="B41"/>
      <c r="C41"/>
      <c r="D41" s="67" t="str">
        <f t="shared" si="7"/>
        <v>►</v>
      </c>
      <c r="E41" s="66"/>
      <c r="F41" s="65"/>
      <c r="G41" s="64" t="str">
        <f t="shared" si="5"/>
        <v/>
      </c>
      <c r="H41" s="63"/>
      <c r="I41" s="62"/>
      <c r="J41" s="61">
        <v>1</v>
      </c>
      <c r="K41" s="60"/>
      <c r="L41" s="59">
        <f>IFERROR(INDEX(E65:Q65,MATCH(I41,E64:Q64,0)) * H41 * IF(ISBLANK(E41), 1, E41), 0)</f>
        <v>0</v>
      </c>
      <c r="M41" s="71">
        <f>IF(O63=0,0,(O41/O63)*N22*1000)</f>
        <v>0</v>
      </c>
      <c r="N41" s="70">
        <f>IF(L63=0, 0, (E41*J41)/(L63*N22))</f>
        <v>0</v>
      </c>
      <c r="O41" s="1987">
        <f>IF(ISBLANK(O16), 0, (L41 * J41) * (O15 / O16))</f>
        <v>0</v>
      </c>
      <c r="P41" s="1989">
        <f>IFERROR(IF(O41=0, 0, IF(ISBLANK(I41), "", IF(ROUND(O41/INDEX(F65:P65, MATCH(I41,F64:P64, 0)), 2), ROUND(O41/INDEX(F65:P65, MATCH(I41,F64:R64, 0)), 2) &amp; " " &amp; I41))), "")</f>
        <v>0</v>
      </c>
      <c r="Q41" s="2004">
        <f>(E41/O16)*O15*J41</f>
        <v>0</v>
      </c>
      <c r="R41" s="2005">
        <f t="shared" si="6"/>
        <v>0</v>
      </c>
      <c r="S41"/>
      <c r="T41" s="28" t="str">
        <f t="shared" si="4"/>
        <v>►</v>
      </c>
      <c r="U41" s="1939"/>
      <c r="V41" s="31"/>
      <c r="W41" s="31"/>
      <c r="X41" s="31"/>
      <c r="Y41" s="31"/>
      <c r="Z41" s="604" t="str">
        <f ca="1">IF(ISBLANK(AA41),"",LARGE(OFFSET(Z18,0,0,ROWS(Z18:Z40)),1)+1)</f>
        <v/>
      </c>
      <c r="AA41" s="1922"/>
      <c r="AB41" s="2035"/>
      <c r="AC41" s="1922"/>
      <c r="AD41" s="1921"/>
      <c r="AE41" s="1921"/>
      <c r="AF41" s="1921"/>
      <c r="AG41" s="1921"/>
      <c r="AH41" s="2010"/>
      <c r="AI41"/>
      <c r="AJ41" s="140">
        <v>1</v>
      </c>
      <c r="AK41" s="140">
        <v>1</v>
      </c>
      <c r="AL41" s="140">
        <v>1</v>
      </c>
      <c r="AM41" s="140">
        <v>1</v>
      </c>
      <c r="AN41" s="140">
        <v>1</v>
      </c>
      <c r="AO41"/>
      <c r="AP41" s="4008"/>
      <c r="AQ41" s="4009"/>
      <c r="AR41" s="4009"/>
      <c r="AS41" s="4041"/>
      <c r="AT41"/>
      <c r="AU41" s="135">
        <v>1</v>
      </c>
    </row>
    <row r="42" spans="1:47" s="641" customFormat="1" ht="18.75">
      <c r="A42"/>
      <c r="B42"/>
      <c r="C42"/>
      <c r="D42" s="67" t="str">
        <f t="shared" si="7"/>
        <v>►</v>
      </c>
      <c r="E42" s="66"/>
      <c r="F42" s="65"/>
      <c r="G42" s="64" t="str">
        <f t="shared" si="5"/>
        <v/>
      </c>
      <c r="H42" s="63"/>
      <c r="I42" s="62"/>
      <c r="J42" s="61">
        <v>1</v>
      </c>
      <c r="K42" s="60"/>
      <c r="L42" s="59">
        <f>IFERROR(INDEX(E65:Q65,MATCH(I42,E64:Q64,0)) * H42 * IF(ISBLANK(E42), 1, E42), 0)</f>
        <v>0</v>
      </c>
      <c r="M42" s="58">
        <f>IF(O63=0,0,(O42/O63)*N22*1000)</f>
        <v>0</v>
      </c>
      <c r="N42" s="57">
        <f>IF(L63=0, 0, (E42*J42)/(L63*N22))</f>
        <v>0</v>
      </c>
      <c r="O42" s="1986">
        <f>IF(ISBLANK(O16), 0, (L42 * J42) * (O15 / O16))</f>
        <v>0</v>
      </c>
      <c r="P42" s="1988">
        <f>IFERROR(IF(O42=0, 0, IF(ISBLANK(I42), "", IF(ROUND(O42/INDEX(F65:P65, MATCH(I42,F64:P64, 0)), 2), ROUND(O42/INDEX(F65:P65, MATCH(I42,F64:R64, 0)), 2) &amp; " " &amp; I42))), "")</f>
        <v>0</v>
      </c>
      <c r="Q42" s="56">
        <f>(E42/O16)*O15*J42</f>
        <v>0</v>
      </c>
      <c r="R42" s="675">
        <f t="shared" si="6"/>
        <v>0</v>
      </c>
      <c r="S42"/>
      <c r="T42" s="28" t="str">
        <f t="shared" si="4"/>
        <v>►</v>
      </c>
      <c r="U42" s="1939"/>
      <c r="V42" s="31"/>
      <c r="W42" s="31"/>
      <c r="X42" s="31"/>
      <c r="Y42" s="31"/>
      <c r="Z42" s="604" t="str">
        <f ca="1">IF(ISBLANK(AA42),"",LARGE(OFFSET(Z18,0,0,ROWS(Z18:Z41)),1)+1)</f>
        <v/>
      </c>
      <c r="AA42" s="1922"/>
      <c r="AB42" s="2035"/>
      <c r="AC42" s="1922"/>
      <c r="AD42" s="1921"/>
      <c r="AE42" s="1921"/>
      <c r="AF42" s="1921"/>
      <c r="AG42" s="1921"/>
      <c r="AH42" s="2010"/>
      <c r="AI42"/>
      <c r="AJ42" s="4165" t="s">
        <v>542</v>
      </c>
      <c r="AK42" s="4165"/>
      <c r="AL42" s="143">
        <v>1</v>
      </c>
      <c r="AM42" s="4165" t="s">
        <v>543</v>
      </c>
      <c r="AN42" s="4165"/>
      <c r="AO42"/>
      <c r="AP42" s="4042" t="s">
        <v>592</v>
      </c>
      <c r="AQ42" s="4043"/>
      <c r="AR42" s="4043"/>
      <c r="AS42" s="4044"/>
      <c r="AT42"/>
      <c r="AU42" s="135">
        <v>1</v>
      </c>
    </row>
    <row r="43" spans="1:47" s="641" customFormat="1" ht="18.75">
      <c r="A43"/>
      <c r="B43"/>
      <c r="C43"/>
      <c r="D43" s="67" t="str">
        <f t="shared" si="7"/>
        <v>►</v>
      </c>
      <c r="E43" s="66"/>
      <c r="F43" s="65"/>
      <c r="G43" s="64" t="str">
        <f t="shared" si="5"/>
        <v/>
      </c>
      <c r="H43" s="63"/>
      <c r="I43" s="62"/>
      <c r="J43" s="61">
        <v>1</v>
      </c>
      <c r="K43" s="60"/>
      <c r="L43" s="59">
        <f>IFERROR(INDEX(E65:Q65,MATCH(I43,E64:Q64,0)) * H43 * IF(ISBLANK(E43), 1, E43), 0)</f>
        <v>0</v>
      </c>
      <c r="M43" s="71">
        <f>IF(O63=0,0,(O43/O63)*N22*1000)</f>
        <v>0</v>
      </c>
      <c r="N43" s="70">
        <f>IF(L63=0, 0, (E43*J43)/(L63*N22))</f>
        <v>0</v>
      </c>
      <c r="O43" s="1987">
        <f>IF(ISBLANK(O16), 0, (L43 * J43) * (O15 / O16))</f>
        <v>0</v>
      </c>
      <c r="P43" s="1989">
        <f>IFERROR(IF(O43=0, 0, IF(ISBLANK(I43), "", IF(ROUND(O43/INDEX(F65:P65, MATCH(I43,F64:P64, 0)), 2), ROUND(O43/INDEX(F65:P65, MATCH(I43,F64:R64, 0)), 2) &amp; " " &amp; I43))), "")</f>
        <v>0</v>
      </c>
      <c r="Q43" s="2004">
        <f>(E43/O16)*O15*J43</f>
        <v>0</v>
      </c>
      <c r="R43" s="2005">
        <f t="shared" si="6"/>
        <v>0</v>
      </c>
      <c r="S43"/>
      <c r="T43" s="28" t="str">
        <f t="shared" si="4"/>
        <v>►</v>
      </c>
      <c r="U43" s="1939"/>
      <c r="V43" s="31"/>
      <c r="W43" s="31"/>
      <c r="X43" s="31"/>
      <c r="Y43" s="31"/>
      <c r="Z43" s="604" t="str">
        <f ca="1">IF(ISBLANK(AA43),"",LARGE(OFFSET(Z18,0,0,ROWS(Z18:Z42)),1)+1)</f>
        <v/>
      </c>
      <c r="AA43" s="1922"/>
      <c r="AB43" s="2035"/>
      <c r="AC43" s="1922"/>
      <c r="AD43" s="1921"/>
      <c r="AE43" s="1921"/>
      <c r="AF43" s="1921"/>
      <c r="AG43" s="1921"/>
      <c r="AH43" s="2010"/>
      <c r="AI43"/>
      <c r="AJ43" s="3916"/>
      <c r="AK43" s="3916"/>
      <c r="AL43" s="143">
        <v>1</v>
      </c>
      <c r="AM43" s="3916"/>
      <c r="AN43" s="3916"/>
      <c r="AO43"/>
      <c r="AP43" s="4042"/>
      <c r="AQ43" s="4043"/>
      <c r="AR43" s="4043"/>
      <c r="AS43" s="4044"/>
      <c r="AT43"/>
      <c r="AU43" s="135">
        <v>1</v>
      </c>
    </row>
    <row r="44" spans="1:47" s="641" customFormat="1" ht="19.5" thickBot="1">
      <c r="A44"/>
      <c r="B44"/>
      <c r="C44"/>
      <c r="D44" s="67" t="str">
        <f t="shared" si="7"/>
        <v>►</v>
      </c>
      <c r="E44" s="66"/>
      <c r="F44" s="65"/>
      <c r="G44" s="64" t="str">
        <f t="shared" si="5"/>
        <v/>
      </c>
      <c r="H44" s="63"/>
      <c r="I44" s="62"/>
      <c r="J44" s="61">
        <v>1</v>
      </c>
      <c r="K44" s="60"/>
      <c r="L44" s="59">
        <f>IFERROR(INDEX(E65:Q65,MATCH(I44,E64:Q64,0)) * H44 * IF(ISBLANK(E44), 1, E44), 0)</f>
        <v>0</v>
      </c>
      <c r="M44" s="58">
        <f>IF(O63=0,0,(O44/O63)*N22*1000)</f>
        <v>0</v>
      </c>
      <c r="N44" s="57">
        <f>IF(L63=0, 0, (E44*J44)/(L63*N22))</f>
        <v>0</v>
      </c>
      <c r="O44" s="1986">
        <f>IF(ISBLANK(O16), 0, (L44 * J44) * (O15 / O16))</f>
        <v>0</v>
      </c>
      <c r="P44" s="1988">
        <f>IFERROR(IF(O44=0, 0, IF(ISBLANK(I44), "", IF(ROUND(O44/INDEX(F65:P65, MATCH(I44,F64:P64, 0)), 2), ROUND(O44/INDEX(F65:P65, MATCH(I44,F64:R64, 0)), 2) &amp; " " &amp; I44))), "")</f>
        <v>0</v>
      </c>
      <c r="Q44" s="56">
        <f>(E44/O16)*O15*J44</f>
        <v>0</v>
      </c>
      <c r="R44" s="675">
        <f t="shared" si="6"/>
        <v>0</v>
      </c>
      <c r="S44"/>
      <c r="T44" s="28" t="str">
        <f t="shared" si="4"/>
        <v>►</v>
      </c>
      <c r="U44" s="1939"/>
      <c r="V44" s="31"/>
      <c r="W44" s="31"/>
      <c r="X44" s="31"/>
      <c r="Y44" s="31"/>
      <c r="Z44" s="604" t="str">
        <f ca="1">IF(ISBLANK(AA44),"",LARGE(OFFSET(Z18,0,0,ROWS(Z18:Z43)),1)+1)</f>
        <v/>
      </c>
      <c r="AA44" s="1922"/>
      <c r="AB44" s="2035"/>
      <c r="AC44" s="1922"/>
      <c r="AD44" s="1921"/>
      <c r="AE44" s="1921"/>
      <c r="AF44" s="1921"/>
      <c r="AG44" s="1921"/>
      <c r="AH44" s="2010"/>
      <c r="AI44"/>
      <c r="AJ44" s="140">
        <v>1</v>
      </c>
      <c r="AK44" s="140">
        <v>1</v>
      </c>
      <c r="AL44" s="140">
        <v>1</v>
      </c>
      <c r="AM44" s="140">
        <v>1</v>
      </c>
      <c r="AN44" s="140">
        <v>1</v>
      </c>
      <c r="AO44"/>
      <c r="AP44" s="418"/>
      <c r="AQ44" s="100"/>
      <c r="AR44" s="141"/>
      <c r="AS44" s="161"/>
      <c r="AT44"/>
      <c r="AU44" s="135">
        <v>1</v>
      </c>
    </row>
    <row r="45" spans="1:47" s="641" customFormat="1" ht="18.75">
      <c r="A45"/>
      <c r="B45"/>
      <c r="C45"/>
      <c r="D45" s="67" t="str">
        <f t="shared" si="7"/>
        <v>►</v>
      </c>
      <c r="E45" s="66"/>
      <c r="F45" s="65"/>
      <c r="G45" s="64" t="str">
        <f t="shared" si="5"/>
        <v/>
      </c>
      <c r="H45" s="63"/>
      <c r="I45" s="62"/>
      <c r="J45" s="61">
        <v>1</v>
      </c>
      <c r="K45" s="60"/>
      <c r="L45" s="59">
        <f>IFERROR(INDEX(E65:Q65,MATCH(I45,E64:Q64,0)) * H45 * IF(ISBLANK(E45), 1, E45), 0)</f>
        <v>0</v>
      </c>
      <c r="M45" s="71">
        <f>IF(O63=0,0,(O45/O63)*N22*1000)</f>
        <v>0</v>
      </c>
      <c r="N45" s="70">
        <f>IF(L63=0, 0, (E45*J45)/(L63*N22))</f>
        <v>0</v>
      </c>
      <c r="O45" s="1987">
        <f>IF(ISBLANK(O16), 0, (L45 * J45) * (O15 / O16))</f>
        <v>0</v>
      </c>
      <c r="P45" s="1989">
        <f>IFERROR(IF(O45=0, 0, IF(ISBLANK(I45), "", IF(ROUND(O45/INDEX(F65:P65, MATCH(I45,F64:P64, 0)), 2), ROUND(O45/INDEX(F65:P65, MATCH(I45,F64:R64, 0)), 2) &amp; " " &amp; I45))), "")</f>
        <v>0</v>
      </c>
      <c r="Q45" s="2004">
        <f>(E45/O16)*O15*J45</f>
        <v>0</v>
      </c>
      <c r="R45" s="2005">
        <f t="shared" si="6"/>
        <v>0</v>
      </c>
      <c r="S45"/>
      <c r="T45" s="28" t="str">
        <f t="shared" si="4"/>
        <v>►</v>
      </c>
      <c r="U45" s="1939"/>
      <c r="V45" s="31"/>
      <c r="W45" s="31"/>
      <c r="X45" s="31"/>
      <c r="Y45" s="31"/>
      <c r="Z45" s="604" t="str">
        <f ca="1">IF(ISBLANK(AA45),"",LARGE(OFFSET(Z18,0,0,ROWS(Z18:Z44)),1)+1)</f>
        <v/>
      </c>
      <c r="AA45" s="1922"/>
      <c r="AB45" s="2035"/>
      <c r="AC45" s="1922"/>
      <c r="AD45" s="1921"/>
      <c r="AE45" s="1921"/>
      <c r="AF45" s="1921"/>
      <c r="AG45" s="1921"/>
      <c r="AH45" s="2010"/>
      <c r="AI45"/>
      <c r="AJ45" s="4181" t="s">
        <v>571</v>
      </c>
      <c r="AK45" s="4181"/>
      <c r="AL45" s="143">
        <v>1</v>
      </c>
      <c r="AM45" s="4181" t="s">
        <v>572</v>
      </c>
      <c r="AN45" s="4181"/>
      <c r="AO45"/>
      <c r="AP45" s="420" t="s">
        <v>85</v>
      </c>
      <c r="AQ45" s="421" t="s">
        <v>618</v>
      </c>
      <c r="AR45" s="399"/>
      <c r="AS45" s="161"/>
      <c r="AT45"/>
      <c r="AU45" s="135">
        <v>1</v>
      </c>
    </row>
    <row r="46" spans="1:47" s="641" customFormat="1" ht="18.75">
      <c r="A46"/>
      <c r="B46"/>
      <c r="C46"/>
      <c r="D46" s="67" t="str">
        <f t="shared" si="7"/>
        <v>►</v>
      </c>
      <c r="E46" s="66"/>
      <c r="F46" s="65"/>
      <c r="G46" s="64" t="str">
        <f t="shared" si="5"/>
        <v/>
      </c>
      <c r="H46" s="63"/>
      <c r="I46" s="62"/>
      <c r="J46" s="61">
        <v>1</v>
      </c>
      <c r="K46" s="60"/>
      <c r="L46" s="59">
        <f>IFERROR(INDEX(E65:Q65,MATCH(I46,E64:Q64,0)) * H46 * IF(ISBLANK(E46), 1, E46), 0)</f>
        <v>0</v>
      </c>
      <c r="M46" s="58">
        <f>IF(O63=0,0,(O46/O63)*N22*1000)</f>
        <v>0</v>
      </c>
      <c r="N46" s="57">
        <f>IF(L63=0, 0, (E46*J46)/(L63*N22))</f>
        <v>0</v>
      </c>
      <c r="O46" s="1986">
        <f>IF(ISBLANK(O16), 0, (L46 * J46) * (O15 / O16))</f>
        <v>0</v>
      </c>
      <c r="P46" s="1988">
        <f>IFERROR(IF(O46=0, 0, IF(ISBLANK(I46), "", IF(ROUND(O46/INDEX(F65:P65, MATCH(I46,F64:P64, 0)), 2), ROUND(O46/INDEX(F65:P65, MATCH(I46,F64:R64, 0)), 2) &amp; " " &amp; I46))), "")</f>
        <v>0</v>
      </c>
      <c r="Q46" s="56">
        <f>(E46/O16)*O15*J46</f>
        <v>0</v>
      </c>
      <c r="R46" s="675">
        <f t="shared" si="6"/>
        <v>0</v>
      </c>
      <c r="S46"/>
      <c r="T46" s="28" t="str">
        <f t="shared" si="4"/>
        <v>►</v>
      </c>
      <c r="U46" s="1939"/>
      <c r="V46" s="31"/>
      <c r="W46" s="31"/>
      <c r="X46" s="31"/>
      <c r="Y46" s="31"/>
      <c r="Z46" s="604" t="str">
        <f ca="1">IF(ISBLANK(AA46),"",LARGE(OFFSET(Z18,0,0,ROWS(Z18:Z45)),1)+1)</f>
        <v/>
      </c>
      <c r="AA46" s="1922"/>
      <c r="AB46" s="2035"/>
      <c r="AC46" s="1922"/>
      <c r="AD46" s="1921"/>
      <c r="AE46" s="1921"/>
      <c r="AF46" s="1921"/>
      <c r="AG46" s="1921"/>
      <c r="AH46" s="2010"/>
      <c r="AI46"/>
      <c r="AJ46" s="3905"/>
      <c r="AK46" s="3905"/>
      <c r="AL46" s="143">
        <v>1</v>
      </c>
      <c r="AM46" s="3905"/>
      <c r="AN46" s="3905"/>
      <c r="AO46"/>
      <c r="AP46" s="424" t="s">
        <v>621</v>
      </c>
      <c r="AQ46" s="421"/>
      <c r="AR46" s="399"/>
      <c r="AS46" s="161"/>
      <c r="AT46"/>
      <c r="AU46" s="135">
        <v>1</v>
      </c>
    </row>
    <row r="47" spans="1:47" s="641" customFormat="1" ht="19.5" thickBot="1">
      <c r="A47"/>
      <c r="B47"/>
      <c r="C47"/>
      <c r="D47" s="67" t="str">
        <f t="shared" si="7"/>
        <v>►</v>
      </c>
      <c r="E47" s="66"/>
      <c r="F47" s="65"/>
      <c r="G47" s="64" t="str">
        <f t="shared" si="5"/>
        <v/>
      </c>
      <c r="H47" s="63"/>
      <c r="I47" s="62"/>
      <c r="J47" s="61">
        <v>1</v>
      </c>
      <c r="K47" s="60"/>
      <c r="L47" s="59">
        <f>IFERROR(INDEX(E65:Q65,MATCH(I47,E64:Q64,0)) * H47 * IF(ISBLANK(E47), 1, E47), 0)</f>
        <v>0</v>
      </c>
      <c r="M47" s="71">
        <f>IF(O63=0,0,(O47/O63)*N22*1000)</f>
        <v>0</v>
      </c>
      <c r="N47" s="70">
        <f>IF(L63=0, 0, (E47*J47)/(L63*N22))</f>
        <v>0</v>
      </c>
      <c r="O47" s="1987">
        <f>IF(ISBLANK(O16), 0, (L47 * J47) * (O15 / O16))</f>
        <v>0</v>
      </c>
      <c r="P47" s="1989">
        <f>IFERROR(IF(O47=0, 0, IF(ISBLANK(I47), "", IF(ROUND(O47/INDEX(F65:P65, MATCH(I47,F64:P64, 0)), 2), ROUND(O47/INDEX(F65:P65, MATCH(I47,F64:R64, 0)), 2) &amp; " " &amp; I47))), "")</f>
        <v>0</v>
      </c>
      <c r="Q47" s="2004">
        <f>(E47/O16)*O15*J47</f>
        <v>0</v>
      </c>
      <c r="R47" s="2005">
        <f t="shared" si="6"/>
        <v>0</v>
      </c>
      <c r="S47"/>
      <c r="T47" s="28" t="str">
        <f t="shared" si="4"/>
        <v>►</v>
      </c>
      <c r="U47" s="1939"/>
      <c r="V47" s="31"/>
      <c r="W47" s="31"/>
      <c r="X47" s="31"/>
      <c r="Y47" s="31"/>
      <c r="Z47" s="604" t="str">
        <f ca="1">IF(ISBLANK(AA47),"",LARGE(OFFSET(Z18,0,0,ROWS(Z18:Z46)),1)+1)</f>
        <v/>
      </c>
      <c r="AA47" s="1922"/>
      <c r="AB47" s="2035"/>
      <c r="AC47" s="1922"/>
      <c r="AD47" s="1921"/>
      <c r="AE47" s="1921"/>
      <c r="AF47" s="1921"/>
      <c r="AG47" s="1921"/>
      <c r="AH47" s="2010"/>
      <c r="AI47"/>
      <c r="AJ47" s="140">
        <v>1</v>
      </c>
      <c r="AK47" s="140">
        <v>1</v>
      </c>
      <c r="AL47" s="140">
        <v>1</v>
      </c>
      <c r="AM47" s="140">
        <v>1</v>
      </c>
      <c r="AN47" s="140">
        <v>1</v>
      </c>
      <c r="AO47"/>
      <c r="AP47" s="425" t="s">
        <v>624</v>
      </c>
      <c r="AQ47" s="426"/>
      <c r="AR47" s="141"/>
      <c r="AS47" s="161"/>
      <c r="AT47"/>
      <c r="AU47" s="135">
        <v>1</v>
      </c>
    </row>
    <row r="48" spans="1:47" s="641" customFormat="1" ht="18.75">
      <c r="A48"/>
      <c r="B48"/>
      <c r="C48"/>
      <c r="D48" s="67" t="str">
        <f t="shared" si="7"/>
        <v>►</v>
      </c>
      <c r="E48" s="66"/>
      <c r="F48" s="65"/>
      <c r="G48" s="64" t="str">
        <f t="shared" si="5"/>
        <v/>
      </c>
      <c r="H48" s="63"/>
      <c r="I48" s="62"/>
      <c r="J48" s="61">
        <v>1</v>
      </c>
      <c r="K48" s="60"/>
      <c r="L48" s="59">
        <f>IFERROR(INDEX(E65:Q65,MATCH(I48,E64:Q64,0)) * H48 * IF(ISBLANK(E48), 1, E48), 0)</f>
        <v>0</v>
      </c>
      <c r="M48" s="58">
        <f>IF(O63=0,0,(O48/O63)*N22*1000)</f>
        <v>0</v>
      </c>
      <c r="N48" s="57">
        <f>IF(L63=0, 0, (E48*J48)/(L63*N22))</f>
        <v>0</v>
      </c>
      <c r="O48" s="1986">
        <f>IF(ISBLANK(O16), 0, (L48 * J48) * (O15 / O16))</f>
        <v>0</v>
      </c>
      <c r="P48" s="1988">
        <f>IFERROR(IF(O48=0, 0, IF(ISBLANK(I48), "", IF(ROUND(O48/INDEX(F65:P65, MATCH(I48,F64:P64, 0)), 2), ROUND(O48/INDEX(F65:P65, MATCH(I48,F64:R64, 0)), 2) &amp; " " &amp; I48))), "")</f>
        <v>0</v>
      </c>
      <c r="Q48" s="56">
        <f>(E48/O16)*O15*J48</f>
        <v>0</v>
      </c>
      <c r="R48" s="675">
        <f t="shared" si="6"/>
        <v>0</v>
      </c>
      <c r="S48"/>
      <c r="T48" s="28" t="str">
        <f t="shared" si="4"/>
        <v>►</v>
      </c>
      <c r="U48" s="1939"/>
      <c r="V48" s="31"/>
      <c r="W48" s="31"/>
      <c r="X48" s="31"/>
      <c r="Y48" s="31"/>
      <c r="Z48" s="604" t="str">
        <f ca="1">IF(ISBLANK(AA48),"",LARGE(OFFSET(Z18,0,0,ROWS(Z18:Z47)),1)+1)</f>
        <v/>
      </c>
      <c r="AA48" s="1922"/>
      <c r="AB48" s="2035"/>
      <c r="AC48" s="1922"/>
      <c r="AD48" s="1921"/>
      <c r="AE48" s="1921"/>
      <c r="AF48" s="1921"/>
      <c r="AG48" s="1921"/>
      <c r="AH48" s="2010"/>
      <c r="AI48"/>
      <c r="AJ48" s="4175" t="s">
        <v>601</v>
      </c>
      <c r="AK48" s="4175"/>
      <c r="AL48" s="143">
        <v>1</v>
      </c>
      <c r="AM48" s="4175" t="s">
        <v>602</v>
      </c>
      <c r="AN48" s="4175"/>
      <c r="AO48"/>
      <c r="AP48" s="429" t="s">
        <v>644</v>
      </c>
      <c r="AQ48" s="430"/>
      <c r="AR48" s="141"/>
      <c r="AS48" s="161"/>
      <c r="AT48"/>
      <c r="AU48" s="135">
        <v>1</v>
      </c>
    </row>
    <row r="49" spans="1:47" s="641" customFormat="1" ht="18.75">
      <c r="A49"/>
      <c r="B49"/>
      <c r="C49"/>
      <c r="D49" s="67" t="str">
        <f t="shared" si="7"/>
        <v>►</v>
      </c>
      <c r="E49" s="66"/>
      <c r="F49" s="65"/>
      <c r="G49" s="64" t="str">
        <f t="shared" si="5"/>
        <v/>
      </c>
      <c r="H49" s="63"/>
      <c r="I49" s="62"/>
      <c r="J49" s="61">
        <v>1</v>
      </c>
      <c r="K49" s="60"/>
      <c r="L49" s="59">
        <f>IFERROR(INDEX(E65:Q65,MATCH(I49,E64:Q64,0)) * H49 * IF(ISBLANK(E49), 1, E49), 0)</f>
        <v>0</v>
      </c>
      <c r="M49" s="71">
        <f>IF(O63=0,0,(O49/O63)*N22*1000)</f>
        <v>0</v>
      </c>
      <c r="N49" s="70">
        <f>IF(L63=0, 0, (E49*J49)/(L63*N22))</f>
        <v>0</v>
      </c>
      <c r="O49" s="1987">
        <f>IF(ISBLANK(O16), 0, (L49 * J49) * (O15 / O16))</f>
        <v>0</v>
      </c>
      <c r="P49" s="1989">
        <f>IFERROR(IF(O49=0, 0, IF(ISBLANK(I49), "", IF(ROUND(O49/INDEX(F65:P65, MATCH(I49,F64:P64, 0)), 2), ROUND(O49/INDEX(F65:P65, MATCH(I49,F64:R64, 0)), 2) &amp; " " &amp; I49))), "")</f>
        <v>0</v>
      </c>
      <c r="Q49" s="2004">
        <f>(E49/O16)*O15*J49</f>
        <v>0</v>
      </c>
      <c r="R49" s="2005">
        <f t="shared" si="6"/>
        <v>0</v>
      </c>
      <c r="S49"/>
      <c r="T49" s="28" t="str">
        <f t="shared" si="4"/>
        <v>►</v>
      </c>
      <c r="U49" s="1939"/>
      <c r="V49" s="31"/>
      <c r="W49" s="31"/>
      <c r="X49" s="31"/>
      <c r="Y49" s="31"/>
      <c r="Z49" s="604" t="str">
        <f ca="1">IF(ISBLANK(AA49),"",LARGE(OFFSET(Z18,0,0,ROWS(Z18:Z48)),1)+1)</f>
        <v/>
      </c>
      <c r="AA49" s="1922"/>
      <c r="AB49" s="2035"/>
      <c r="AC49" s="1922"/>
      <c r="AD49" s="1921"/>
      <c r="AE49" s="1921"/>
      <c r="AF49" s="1921"/>
      <c r="AG49" s="1921"/>
      <c r="AH49" s="2010"/>
      <c r="AI49"/>
      <c r="AJ49" s="3920"/>
      <c r="AK49" s="3920"/>
      <c r="AL49" s="143">
        <v>1</v>
      </c>
      <c r="AM49" s="3920"/>
      <c r="AN49" s="3920"/>
      <c r="AO49"/>
      <c r="AP49" s="429" t="s">
        <v>647</v>
      </c>
      <c r="AQ49" s="430"/>
      <c r="AR49" s="141"/>
      <c r="AS49" s="161"/>
      <c r="AT49"/>
      <c r="AU49" s="135">
        <v>1</v>
      </c>
    </row>
    <row r="50" spans="1:47" s="641" customFormat="1" ht="19.5" thickBot="1">
      <c r="A50"/>
      <c r="B50"/>
      <c r="C50"/>
      <c r="D50" s="67" t="str">
        <f t="shared" si="7"/>
        <v>►</v>
      </c>
      <c r="E50" s="66"/>
      <c r="F50" s="65"/>
      <c r="G50" s="64" t="str">
        <f t="shared" si="5"/>
        <v/>
      </c>
      <c r="H50" s="63"/>
      <c r="I50" s="62"/>
      <c r="J50" s="61">
        <v>1</v>
      </c>
      <c r="K50" s="60"/>
      <c r="L50" s="59">
        <f>IFERROR(INDEX(E65:Q65,MATCH(I50,E64:Q64,0)) * H50 * IF(ISBLANK(E50), 1, E50), 0)</f>
        <v>0</v>
      </c>
      <c r="M50" s="58">
        <f>IF(O63=0,0,(O50/O63)*N22*1000)</f>
        <v>0</v>
      </c>
      <c r="N50" s="57">
        <f>IF(L63=0, 0, (E50*J50)/(L63*N22))</f>
        <v>0</v>
      </c>
      <c r="O50" s="1986">
        <f>IF(ISBLANK(O16), 0, (L50 * J50) * (O15 / O16))</f>
        <v>0</v>
      </c>
      <c r="P50" s="1988">
        <f>IFERROR(IF(O50=0, 0, IF(ISBLANK(I50), "", IF(ROUND(O50/INDEX(F65:P65, MATCH(I50,F64:P64, 0)), 2), ROUND(O50/INDEX(F65:P65, MATCH(I50,F64:R64, 0)), 2) &amp; " " &amp; I50))), "")</f>
        <v>0</v>
      </c>
      <c r="Q50" s="56">
        <f>(E50/O16)*O15*J50</f>
        <v>0</v>
      </c>
      <c r="R50" s="675">
        <f t="shared" si="6"/>
        <v>0</v>
      </c>
      <c r="S50"/>
      <c r="T50" s="28" t="str">
        <f t="shared" si="4"/>
        <v>►</v>
      </c>
      <c r="U50" s="1939"/>
      <c r="V50" s="31"/>
      <c r="W50" s="31"/>
      <c r="X50" s="31"/>
      <c r="Y50" s="31"/>
      <c r="Z50" s="604" t="str">
        <f ca="1">IF(ISBLANK(AA50),"",LARGE(OFFSET(Z18,0,0,ROWS(Z18:Z49)),1)+1)</f>
        <v/>
      </c>
      <c r="AA50" s="1922"/>
      <c r="AB50" s="2035"/>
      <c r="AC50" s="1922"/>
      <c r="AD50" s="1921"/>
      <c r="AE50" s="1921"/>
      <c r="AF50" s="1921"/>
      <c r="AG50" s="1921"/>
      <c r="AH50" s="2010"/>
      <c r="AI50"/>
      <c r="AJ50" s="140">
        <v>1</v>
      </c>
      <c r="AK50" s="140">
        <v>1</v>
      </c>
      <c r="AL50" s="140">
        <v>1</v>
      </c>
      <c r="AM50" s="140">
        <v>1</v>
      </c>
      <c r="AN50" s="140">
        <v>1</v>
      </c>
      <c r="AO50"/>
      <c r="AP50" s="429" t="s">
        <v>649</v>
      </c>
      <c r="AQ50" s="430"/>
      <c r="AR50" s="141"/>
      <c r="AS50" s="161"/>
      <c r="AT50"/>
      <c r="AU50" s="135">
        <v>1</v>
      </c>
    </row>
    <row r="51" spans="1:47" s="641" customFormat="1" ht="18.75">
      <c r="A51"/>
      <c r="B51"/>
      <c r="C51"/>
      <c r="D51" s="67" t="str">
        <f t="shared" si="7"/>
        <v>►</v>
      </c>
      <c r="E51" s="66"/>
      <c r="F51" s="65"/>
      <c r="G51" s="64" t="str">
        <f t="shared" si="5"/>
        <v/>
      </c>
      <c r="H51" s="63"/>
      <c r="I51" s="62"/>
      <c r="J51" s="61">
        <v>1</v>
      </c>
      <c r="K51" s="60"/>
      <c r="L51" s="59">
        <f>IFERROR(INDEX(E65:Q65,MATCH(I51,E64:Q64,0)) * H51 * IF(ISBLANK(E51), 1, E51), 0)</f>
        <v>0</v>
      </c>
      <c r="M51" s="71">
        <f>IF(O63=0,0,(O51/O63)*N22*1000)</f>
        <v>0</v>
      </c>
      <c r="N51" s="70">
        <f>IF(L63=0, 0, (E51*J51)/(L63*N22))</f>
        <v>0</v>
      </c>
      <c r="O51" s="1987">
        <f>IF(ISBLANK(O16), 0, (L51 * J51) * (O15 / O16))</f>
        <v>0</v>
      </c>
      <c r="P51" s="1989">
        <f>IFERROR(IF(O51=0, 0, IF(ISBLANK(I51), "", IF(ROUND(O51/INDEX(F65:P65, MATCH(I51,F64:P64, 0)), 2), ROUND(O51/INDEX(F65:P65, MATCH(I51,F64:R64, 0)), 2) &amp; " " &amp; I51))), "")</f>
        <v>0</v>
      </c>
      <c r="Q51" s="2004">
        <f>(E51/O16)*O15*J51</f>
        <v>0</v>
      </c>
      <c r="R51" s="2005">
        <f t="shared" si="6"/>
        <v>0</v>
      </c>
      <c r="S51"/>
      <c r="T51" s="28" t="str">
        <f t="shared" si="4"/>
        <v>►</v>
      </c>
      <c r="U51" s="1939"/>
      <c r="V51" s="31"/>
      <c r="W51" s="31"/>
      <c r="X51" s="31"/>
      <c r="Y51" s="31"/>
      <c r="Z51" s="604" t="str">
        <f ca="1">IF(ISBLANK(AA51),"",LARGE(OFFSET(Z18,0,0,ROWS(Z18:Z50)),1)+1)</f>
        <v/>
      </c>
      <c r="AA51" s="1922"/>
      <c r="AB51" s="2035"/>
      <c r="AC51" s="1922"/>
      <c r="AD51" s="1921"/>
      <c r="AE51" s="1921"/>
      <c r="AF51" s="1921"/>
      <c r="AG51" s="1921"/>
      <c r="AH51" s="2010"/>
      <c r="AI51"/>
      <c r="AJ51" s="4183" t="s">
        <v>625</v>
      </c>
      <c r="AK51" s="4183"/>
      <c r="AL51" s="143">
        <v>1</v>
      </c>
      <c r="AM51" s="4183" t="s">
        <v>626</v>
      </c>
      <c r="AN51" s="4183"/>
      <c r="AO51"/>
      <c r="AP51" s="429" t="s">
        <v>667</v>
      </c>
      <c r="AQ51" s="430"/>
      <c r="AR51" s="141"/>
      <c r="AS51" s="161"/>
      <c r="AT51"/>
      <c r="AU51" s="135">
        <v>1</v>
      </c>
    </row>
    <row r="52" spans="1:47" s="641" customFormat="1" ht="18.75">
      <c r="A52"/>
      <c r="B52"/>
      <c r="C52"/>
      <c r="D52" s="67" t="str">
        <f t="shared" si="7"/>
        <v>►</v>
      </c>
      <c r="E52" s="66"/>
      <c r="F52" s="65"/>
      <c r="G52" s="64" t="str">
        <f t="shared" si="5"/>
        <v/>
      </c>
      <c r="H52" s="63"/>
      <c r="I52" s="62"/>
      <c r="J52" s="61">
        <v>1</v>
      </c>
      <c r="K52" s="60"/>
      <c r="L52" s="59">
        <f>IFERROR(INDEX(E65:Q65,MATCH(I52,E64:Q64,0)) * H52 * IF(ISBLANK(E52), 1, E52), 0)</f>
        <v>0</v>
      </c>
      <c r="M52" s="58">
        <f>IF(O63=0,0,(O52/O63)*N22*1000)</f>
        <v>0</v>
      </c>
      <c r="N52" s="57">
        <f>IF(L63=0, 0, (E52*J52)/(L63*N22))</f>
        <v>0</v>
      </c>
      <c r="O52" s="1986">
        <f>IF(ISBLANK(O16), 0, (L52 * J52) * (O15 / O16))</f>
        <v>0</v>
      </c>
      <c r="P52" s="1988">
        <f>IFERROR(IF(O52=0, 0, IF(ISBLANK(I52), "", IF(ROUND(O52/INDEX(F65:P65, MATCH(I52,F64:P64, 0)), 2), ROUND(O52/INDEX(F65:P65, MATCH(I52,F64:R64, 0)), 2) &amp; " " &amp; I52))), "")</f>
        <v>0</v>
      </c>
      <c r="Q52" s="56">
        <f>(E52/O16)*O15*J52</f>
        <v>0</v>
      </c>
      <c r="R52" s="675">
        <f t="shared" si="6"/>
        <v>0</v>
      </c>
      <c r="S52"/>
      <c r="T52" s="28" t="str">
        <f t="shared" si="4"/>
        <v>►</v>
      </c>
      <c r="U52" s="1939"/>
      <c r="V52" s="31"/>
      <c r="W52" s="31"/>
      <c r="X52" s="31"/>
      <c r="Y52" s="31"/>
      <c r="Z52" s="604" t="str">
        <f ca="1">IF(ISBLANK(AA52),"",LARGE(OFFSET(Z18,0,0,ROWS(Z18:Z51)),1)+1)</f>
        <v/>
      </c>
      <c r="AA52" s="1922"/>
      <c r="AB52" s="2035"/>
      <c r="AC52" s="1922"/>
      <c r="AD52" s="1921"/>
      <c r="AE52" s="1921"/>
      <c r="AF52" s="1921"/>
      <c r="AG52" s="1921"/>
      <c r="AH52" s="2010"/>
      <c r="AI52"/>
      <c r="AJ52" s="3918"/>
      <c r="AK52" s="3918"/>
      <c r="AL52" s="143">
        <v>1</v>
      </c>
      <c r="AM52" s="3918"/>
      <c r="AN52" s="3918"/>
      <c r="AO52"/>
      <c r="AP52" s="429" t="s">
        <v>669</v>
      </c>
      <c r="AQ52" s="436"/>
      <c r="AR52" s="141"/>
      <c r="AS52" s="161"/>
      <c r="AT52"/>
      <c r="AU52" s="135">
        <v>1</v>
      </c>
    </row>
    <row r="53" spans="1:47" s="641" customFormat="1" ht="19.5" thickBot="1">
      <c r="A53"/>
      <c r="B53"/>
      <c r="C53"/>
      <c r="D53" s="67" t="str">
        <f t="shared" si="7"/>
        <v>►</v>
      </c>
      <c r="E53" s="66"/>
      <c r="F53" s="65"/>
      <c r="G53" s="64" t="str">
        <f t="shared" si="5"/>
        <v/>
      </c>
      <c r="H53" s="63"/>
      <c r="I53" s="62"/>
      <c r="J53" s="61">
        <v>1</v>
      </c>
      <c r="K53" s="60"/>
      <c r="L53" s="59">
        <f>IFERROR(INDEX(E65:Q65,MATCH(I53,E64:Q64,0)) * H53 * IF(ISBLANK(E53), 1, E53), 0)</f>
        <v>0</v>
      </c>
      <c r="M53" s="71">
        <f>IF(O63=0,0,(O53/O63)*N22*1000)</f>
        <v>0</v>
      </c>
      <c r="N53" s="70">
        <f>IF(L63=0, 0, (E53*J53)/(L63*N22))</f>
        <v>0</v>
      </c>
      <c r="O53" s="1987">
        <f>IF(ISBLANK(O16), 0, (L53 * J53) * (O15 / O16))</f>
        <v>0</v>
      </c>
      <c r="P53" s="1989">
        <f>IFERROR(IF(O53=0, 0, IF(ISBLANK(I53), "", IF(ROUND(O53/INDEX(F65:P65, MATCH(I53,F64:P64, 0)), 2), ROUND(O53/INDEX(F65:P65, MATCH(I53,F64:R64, 0)), 2) &amp; " " &amp; I53))), "")</f>
        <v>0</v>
      </c>
      <c r="Q53" s="2004">
        <f>(E53/O16)*O15*J53</f>
        <v>0</v>
      </c>
      <c r="R53" s="2005">
        <f t="shared" si="6"/>
        <v>0</v>
      </c>
      <c r="S53"/>
      <c r="T53" s="28" t="str">
        <f t="shared" si="4"/>
        <v>►</v>
      </c>
      <c r="U53" s="1939"/>
      <c r="V53" s="31"/>
      <c r="W53" s="31"/>
      <c r="X53" s="31"/>
      <c r="Y53" s="31"/>
      <c r="Z53" s="604" t="str">
        <f ca="1">IF(ISBLANK(AA53),"",LARGE(OFFSET(Z18,0,0,ROWS(Z18:Z52)),1)+1)</f>
        <v/>
      </c>
      <c r="AA53" s="1922"/>
      <c r="AB53" s="2035"/>
      <c r="AC53" s="1922"/>
      <c r="AD53" s="1921"/>
      <c r="AE53" s="1921"/>
      <c r="AF53" s="1921"/>
      <c r="AG53" s="1921"/>
      <c r="AH53" s="2010"/>
      <c r="AI53"/>
      <c r="AJ53" s="140">
        <v>1</v>
      </c>
      <c r="AK53" s="140">
        <v>1</v>
      </c>
      <c r="AL53" s="140">
        <v>1</v>
      </c>
      <c r="AM53" s="140">
        <v>1</v>
      </c>
      <c r="AN53" s="140">
        <v>1</v>
      </c>
      <c r="AO53"/>
      <c r="AP53" s="429"/>
      <c r="AQ53" s="436"/>
      <c r="AR53" s="141"/>
      <c r="AS53" s="161"/>
      <c r="AT53"/>
      <c r="AU53" s="135">
        <v>1</v>
      </c>
    </row>
    <row r="54" spans="1:47" s="641" customFormat="1" ht="18.75">
      <c r="A54"/>
      <c r="B54"/>
      <c r="C54"/>
      <c r="D54" s="67" t="str">
        <f t="shared" si="7"/>
        <v>►</v>
      </c>
      <c r="E54" s="66"/>
      <c r="F54" s="65"/>
      <c r="G54" s="64" t="str">
        <f t="shared" si="5"/>
        <v/>
      </c>
      <c r="H54" s="63"/>
      <c r="I54" s="62"/>
      <c r="J54" s="61">
        <v>1</v>
      </c>
      <c r="K54" s="60"/>
      <c r="L54" s="59">
        <f>IFERROR(INDEX(E65:Q65,MATCH(I54,E64:Q64,0)) * H54 * IF(ISBLANK(E54), 1, E54), 0)</f>
        <v>0</v>
      </c>
      <c r="M54" s="58">
        <f>IF(O63=0,0,(O54/O63)*N22*1000)</f>
        <v>0</v>
      </c>
      <c r="N54" s="57">
        <f>IF(L63=0, 0, (E54*J54)/(L63*N22))</f>
        <v>0</v>
      </c>
      <c r="O54" s="1986">
        <f>IF(ISBLANK(O16), 0, (L54 * J54) * (O15 / O16))</f>
        <v>0</v>
      </c>
      <c r="P54" s="1988">
        <f>IFERROR(IF(O54=0, 0, IF(ISBLANK(I54), "", IF(ROUND(O54/INDEX(F65:P65, MATCH(I54,F64:P64, 0)), 2), ROUND(O54/INDEX(F65:P65, MATCH(I54,F64:R64, 0)), 2) &amp; " " &amp; I54))), "")</f>
        <v>0</v>
      </c>
      <c r="Q54" s="56">
        <f>(E54/O16)*O15*J54</f>
        <v>0</v>
      </c>
      <c r="R54" s="675">
        <f t="shared" si="6"/>
        <v>0</v>
      </c>
      <c r="S54"/>
      <c r="T54" s="28" t="str">
        <f t="shared" si="4"/>
        <v>►</v>
      </c>
      <c r="U54" s="1939"/>
      <c r="V54" s="31"/>
      <c r="W54" s="31"/>
      <c r="X54" s="31"/>
      <c r="Y54" s="31"/>
      <c r="Z54" s="604" t="str">
        <f ca="1">IF(ISBLANK(AA54),"",LARGE(OFFSET(Z18,0,0,ROWS(Z18:Z53)),1)+1)</f>
        <v/>
      </c>
      <c r="AA54" s="1922"/>
      <c r="AB54" s="2035"/>
      <c r="AC54" s="1922"/>
      <c r="AD54" s="1921"/>
      <c r="AE54" s="1921"/>
      <c r="AF54" s="1921"/>
      <c r="AG54" s="1921"/>
      <c r="AH54" s="2010"/>
      <c r="AI54"/>
      <c r="AJ54" s="4184" t="s">
        <v>650</v>
      </c>
      <c r="AK54" s="4184"/>
      <c r="AL54" s="143">
        <v>1</v>
      </c>
      <c r="AM54" s="4184" t="s">
        <v>651</v>
      </c>
      <c r="AN54" s="4184"/>
      <c r="AO54"/>
      <c r="AP54" s="438" t="s">
        <v>107</v>
      </c>
      <c r="AQ54" s="439"/>
      <c r="AR54" s="141"/>
      <c r="AS54" s="161"/>
      <c r="AT54"/>
      <c r="AU54" s="135">
        <v>1</v>
      </c>
    </row>
    <row r="55" spans="1:47" s="641" customFormat="1" ht="18.75">
      <c r="A55"/>
      <c r="B55"/>
      <c r="C55"/>
      <c r="D55" s="67" t="str">
        <f t="shared" si="7"/>
        <v>►</v>
      </c>
      <c r="E55" s="66"/>
      <c r="F55" s="65"/>
      <c r="G55" s="64" t="str">
        <f t="shared" si="5"/>
        <v/>
      </c>
      <c r="H55" s="63"/>
      <c r="I55" s="62"/>
      <c r="J55" s="61">
        <v>1</v>
      </c>
      <c r="K55" s="60"/>
      <c r="L55" s="59">
        <f>IFERROR(INDEX(E65:Q65,MATCH(I55,E64:Q64,0)) * H55 * IF(ISBLANK(E55), 1, E55), 0)</f>
        <v>0</v>
      </c>
      <c r="M55" s="71">
        <f>IF(O63=0,0,(O55/O63)*N22*1000)</f>
        <v>0</v>
      </c>
      <c r="N55" s="70">
        <f>IF(L63=0, 0, (E55*J55)/(L63*N22))</f>
        <v>0</v>
      </c>
      <c r="O55" s="1987">
        <f>IF(ISBLANK(O16), 0, (L55 * J55) * (O15 / O16))</f>
        <v>0</v>
      </c>
      <c r="P55" s="1989">
        <f>IFERROR(IF(O55=0, 0, IF(ISBLANK(I55), "", IF(ROUND(O55/INDEX(F65:P65, MATCH(I55,F64:P64, 0)), 2), ROUND(O55/INDEX(F65:P65, MATCH(I55,F64:R64, 0)), 2) &amp; " " &amp; I55))), "")</f>
        <v>0</v>
      </c>
      <c r="Q55" s="2004">
        <f>(E55/O16)*O15*J55</f>
        <v>0</v>
      </c>
      <c r="R55" s="2005">
        <f t="shared" si="6"/>
        <v>0</v>
      </c>
      <c r="S55"/>
      <c r="T55" s="28" t="str">
        <f t="shared" si="4"/>
        <v>►</v>
      </c>
      <c r="U55" s="1939"/>
      <c r="V55" s="31"/>
      <c r="W55" s="31"/>
      <c r="X55" s="31"/>
      <c r="Y55" s="31"/>
      <c r="Z55" s="604" t="str">
        <f ca="1">IF(ISBLANK(AA55),"",LARGE(OFFSET(Z18,0,0,ROWS(Z18:Z54)),1)+1)</f>
        <v/>
      </c>
      <c r="AA55" s="1922"/>
      <c r="AB55" s="2035"/>
      <c r="AC55" s="1922"/>
      <c r="AD55" s="1921"/>
      <c r="AE55" s="1921"/>
      <c r="AF55" s="1921"/>
      <c r="AG55" s="1921"/>
      <c r="AH55" s="2010"/>
      <c r="AI55"/>
      <c r="AJ55" s="3924"/>
      <c r="AK55" s="3924"/>
      <c r="AL55" s="143">
        <v>1</v>
      </c>
      <c r="AM55" s="3924"/>
      <c r="AN55" s="3924"/>
      <c r="AO55"/>
      <c r="AP55" s="440">
        <v>8</v>
      </c>
      <c r="AQ55" s="422" t="s">
        <v>108</v>
      </c>
      <c r="AR55" s="141"/>
      <c r="AS55" s="161"/>
      <c r="AT55"/>
      <c r="AU55" s="135">
        <v>1</v>
      </c>
    </row>
    <row r="56" spans="1:47" s="641" customFormat="1" ht="19.5" thickBot="1">
      <c r="A56"/>
      <c r="B56"/>
      <c r="C56"/>
      <c r="D56" s="67" t="str">
        <f t="shared" si="7"/>
        <v>►</v>
      </c>
      <c r="E56" s="66"/>
      <c r="F56" s="65"/>
      <c r="G56" s="64" t="str">
        <f t="shared" si="5"/>
        <v/>
      </c>
      <c r="H56" s="63"/>
      <c r="I56" s="62"/>
      <c r="J56" s="61">
        <v>1</v>
      </c>
      <c r="K56" s="60"/>
      <c r="L56" s="59">
        <f>IFERROR(INDEX(E65:Q65,MATCH(I56,E64:Q64,0)) * H56 * IF(ISBLANK(E56), 1, E56), 0)</f>
        <v>0</v>
      </c>
      <c r="M56" s="58">
        <f>IF(O63=0,0,(O56/O63)*N22*1000)</f>
        <v>0</v>
      </c>
      <c r="N56" s="57">
        <f>IF(L63=0, 0, (E56*J56)/(L63*N22))</f>
        <v>0</v>
      </c>
      <c r="O56" s="1986">
        <f>IF(ISBLANK(O16), 0, (L56 * J56) * (O15 / O16))</f>
        <v>0</v>
      </c>
      <c r="P56" s="1988">
        <f>IFERROR(IF(O56=0, 0, IF(ISBLANK(I56), "", IF(ROUND(O56/INDEX(F65:P65, MATCH(I56,F64:P64, 0)), 2), ROUND(O56/INDEX(F65:P65, MATCH(I56,F64:R64, 0)), 2) &amp; " " &amp; I56))), "")</f>
        <v>0</v>
      </c>
      <c r="Q56" s="56">
        <f>(E56/O16)*O15*J56</f>
        <v>0</v>
      </c>
      <c r="R56" s="675">
        <f t="shared" si="6"/>
        <v>0</v>
      </c>
      <c r="S56"/>
      <c r="T56" s="28" t="str">
        <f t="shared" si="4"/>
        <v>►</v>
      </c>
      <c r="U56" s="1939"/>
      <c r="V56" s="31"/>
      <c r="W56" s="31"/>
      <c r="X56" s="31"/>
      <c r="Y56" s="31"/>
      <c r="Z56" s="604" t="str">
        <f ca="1">IF(ISBLANK(AA56),"",LARGE(OFFSET(Z18,0,0,ROWS(Z18:Z55)),1)+1)</f>
        <v/>
      </c>
      <c r="AA56" s="1922"/>
      <c r="AB56" s="2035"/>
      <c r="AC56" s="1922"/>
      <c r="AD56" s="1921"/>
      <c r="AE56" s="1921"/>
      <c r="AF56" s="1921"/>
      <c r="AG56" s="1921"/>
      <c r="AH56" s="2010"/>
      <c r="AI56"/>
      <c r="AJ56" s="140">
        <v>1</v>
      </c>
      <c r="AK56" s="140">
        <v>1</v>
      </c>
      <c r="AL56" s="140">
        <v>1</v>
      </c>
      <c r="AM56" s="140">
        <v>1</v>
      </c>
      <c r="AN56" s="140">
        <v>1</v>
      </c>
      <c r="AO56"/>
      <c r="AP56" s="440">
        <v>3</v>
      </c>
      <c r="AQ56" s="422" t="s">
        <v>694</v>
      </c>
      <c r="AR56" s="141"/>
      <c r="AS56" s="161"/>
      <c r="AT56"/>
      <c r="AU56" s="135">
        <v>1</v>
      </c>
    </row>
    <row r="57" spans="1:47" s="641" customFormat="1" ht="18.75">
      <c r="A57"/>
      <c r="B57"/>
      <c r="C57"/>
      <c r="D57" s="67" t="str">
        <f t="shared" si="7"/>
        <v>►</v>
      </c>
      <c r="E57" s="66"/>
      <c r="F57" s="65"/>
      <c r="G57" s="64" t="str">
        <f t="shared" si="5"/>
        <v/>
      </c>
      <c r="H57" s="63"/>
      <c r="I57" s="62"/>
      <c r="J57" s="61">
        <v>1</v>
      </c>
      <c r="K57" s="60"/>
      <c r="L57" s="59">
        <f>IFERROR(INDEX(E65:Q65,MATCH(I57,E64:Q64,0)) * H57 * IF(ISBLANK(E57), 1, E57), 0)</f>
        <v>0</v>
      </c>
      <c r="M57" s="71">
        <f>IF(O63=0,0,(O57/O63)*N22*1000)</f>
        <v>0</v>
      </c>
      <c r="N57" s="70">
        <f>IF(L63=0, 0, (E57*J57)/(L63*N22))</f>
        <v>0</v>
      </c>
      <c r="O57" s="1987">
        <f>IF(ISBLANK(O16), 0, (L57 * J57) * (O15 / O16))</f>
        <v>0</v>
      </c>
      <c r="P57" s="1989">
        <f>IFERROR(IF(O57=0, 0, IF(ISBLANK(I57), "", IF(ROUND(O57/INDEX(F65:P65, MATCH(I57,F64:P64, 0)), 2), ROUND(O57/INDEX(F65:P65, MATCH(I57,F64:R64, 0)), 2) &amp; " " &amp; I57))), "")</f>
        <v>0</v>
      </c>
      <c r="Q57" s="2004">
        <f>(E57/O16)*O15*J57</f>
        <v>0</v>
      </c>
      <c r="R57" s="2005">
        <f t="shared" si="6"/>
        <v>0</v>
      </c>
      <c r="S57"/>
      <c r="T57" s="28" t="str">
        <f t="shared" si="4"/>
        <v>►</v>
      </c>
      <c r="U57" s="1939"/>
      <c r="V57" s="31"/>
      <c r="W57" s="31"/>
      <c r="X57" s="31"/>
      <c r="Y57" s="31"/>
      <c r="Z57" s="604" t="str">
        <f ca="1">IF(ISBLANK(AA57),"",LARGE(OFFSET(Z18,0,0,ROWS(Z18:Z56)),1)+1)</f>
        <v/>
      </c>
      <c r="AA57" s="1922"/>
      <c r="AB57" s="2035"/>
      <c r="AC57" s="1922"/>
      <c r="AD57" s="1921"/>
      <c r="AE57" s="1921"/>
      <c r="AF57" s="1921"/>
      <c r="AG57" s="1921"/>
      <c r="AH57" s="2010"/>
      <c r="AI57"/>
      <c r="AJ57" s="4182" t="s">
        <v>673</v>
      </c>
      <c r="AK57" s="4182"/>
      <c r="AL57" s="143">
        <v>1</v>
      </c>
      <c r="AM57" s="4182" t="s">
        <v>674</v>
      </c>
      <c r="AN57" s="4182"/>
      <c r="AO57"/>
      <c r="AP57" s="4045" t="s">
        <v>710</v>
      </c>
      <c r="AQ57" s="4046"/>
      <c r="AR57" s="141"/>
      <c r="AS57" s="161"/>
      <c r="AT57"/>
      <c r="AU57" s="135">
        <v>1</v>
      </c>
    </row>
    <row r="58" spans="1:47" s="641" customFormat="1" ht="18" customHeight="1">
      <c r="A58"/>
      <c r="B58"/>
      <c r="C58"/>
      <c r="D58" s="67" t="str">
        <f t="shared" si="7"/>
        <v>►</v>
      </c>
      <c r="E58" s="66"/>
      <c r="F58" s="65"/>
      <c r="G58" s="64" t="str">
        <f t="shared" si="5"/>
        <v/>
      </c>
      <c r="H58" s="63"/>
      <c r="I58" s="62"/>
      <c r="J58" s="61">
        <v>1</v>
      </c>
      <c r="K58" s="60"/>
      <c r="L58" s="59">
        <f>IFERROR(INDEX(E65:Q65,MATCH(I58,E64:Q64,0)) * H58 * IF(ISBLANK(E58), 1, E58), 0)</f>
        <v>0</v>
      </c>
      <c r="M58" s="58">
        <f>IF(O63=0,0,(O58/O63)*N22*1000)</f>
        <v>0</v>
      </c>
      <c r="N58" s="57">
        <f>IF(L63=0, 0, (E58*J58)/(L63*N22))</f>
        <v>0</v>
      </c>
      <c r="O58" s="1986">
        <f>IF(ISBLANK(O16), 0, (L58 * J58) * (O15 / O16))</f>
        <v>0</v>
      </c>
      <c r="P58" s="1988">
        <f>IFERROR(IF(O58=0, 0, IF(ISBLANK(I58), "", IF(ROUND(O58/INDEX(F65:P65, MATCH(I58,F64:P64, 0)), 2), ROUND(O58/INDEX(F65:P65, MATCH(I58,F64:R64, 0)), 2) &amp; " " &amp; I58))), "")</f>
        <v>0</v>
      </c>
      <c r="Q58" s="56">
        <f>(E58/O16)*O15*J58</f>
        <v>0</v>
      </c>
      <c r="R58" s="675">
        <f t="shared" si="6"/>
        <v>0</v>
      </c>
      <c r="S58"/>
      <c r="T58" s="28" t="str">
        <f t="shared" si="4"/>
        <v>►</v>
      </c>
      <c r="U58" s="1939"/>
      <c r="V58" s="31"/>
      <c r="W58" s="31"/>
      <c r="X58" s="31"/>
      <c r="Y58" s="31"/>
      <c r="Z58" s="604" t="str">
        <f ca="1">IF(ISBLANK(AA58),"",LARGE(OFFSET(Z18,0,0,ROWS(Z18:Z57)),1)+1)</f>
        <v/>
      </c>
      <c r="AA58" s="1922"/>
      <c r="AB58" s="2035"/>
      <c r="AC58" s="1922"/>
      <c r="AD58" s="1921"/>
      <c r="AE58" s="1921"/>
      <c r="AF58" s="1921"/>
      <c r="AG58" s="1921"/>
      <c r="AH58" s="2010"/>
      <c r="AI58"/>
      <c r="AJ58" s="3927"/>
      <c r="AK58" s="3927"/>
      <c r="AL58" s="143">
        <v>1</v>
      </c>
      <c r="AM58" s="3927"/>
      <c r="AN58" s="3927"/>
      <c r="AO58"/>
      <c r="AP58" s="4045"/>
      <c r="AQ58" s="4046"/>
      <c r="AR58" s="141"/>
      <c r="AS58" s="161"/>
      <c r="AT58"/>
      <c r="AU58" s="135">
        <v>1</v>
      </c>
    </row>
    <row r="59" spans="1:47" s="641" customFormat="1" ht="18.75" customHeight="1" thickBot="1">
      <c r="A59"/>
      <c r="B59"/>
      <c r="C59"/>
      <c r="D59" s="67" t="str">
        <f t="shared" si="7"/>
        <v>►</v>
      </c>
      <c r="E59" s="66"/>
      <c r="F59" s="65"/>
      <c r="G59" s="64" t="str">
        <f t="shared" si="5"/>
        <v/>
      </c>
      <c r="H59" s="63"/>
      <c r="I59" s="62"/>
      <c r="J59" s="61">
        <v>1</v>
      </c>
      <c r="K59" s="60"/>
      <c r="L59" s="59">
        <f>IFERROR(INDEX(E65:Q65,MATCH(I59,E64:Q64,0)) * H59 * IF(ISBLANK(E59), 1, E59), 0)</f>
        <v>0</v>
      </c>
      <c r="M59" s="71">
        <f>IF(O63=0,0,(O59/O63)*N22*1000)</f>
        <v>0</v>
      </c>
      <c r="N59" s="70">
        <f>IF(L63=0, 0, (E59*J59)/(L63*N22))</f>
        <v>0</v>
      </c>
      <c r="O59" s="1987">
        <f>IF(ISBLANK(O16), 0, (L59 * J59) * (O15 / O16))</f>
        <v>0</v>
      </c>
      <c r="P59" s="1989">
        <f>IFERROR(IF(O59=0, 0, IF(ISBLANK(I59), "", IF(ROUND(O59/INDEX(F65:P65, MATCH(I59,F64:P64, 0)), 2), ROUND(O59/INDEX(F65:P65, MATCH(I59,F64:R64, 0)), 2) &amp; " " &amp; I59))), "")</f>
        <v>0</v>
      </c>
      <c r="Q59" s="2004">
        <f>(E59/O16)*O15*J59</f>
        <v>0</v>
      </c>
      <c r="R59" s="2005">
        <f t="shared" si="6"/>
        <v>0</v>
      </c>
      <c r="S59"/>
      <c r="T59" s="9" t="s">
        <v>0</v>
      </c>
      <c r="U59" s="1939"/>
      <c r="V59" s="31"/>
      <c r="W59" s="31"/>
      <c r="X59" s="31"/>
      <c r="Y59" s="31"/>
      <c r="Z59" s="604" t="str">
        <f ca="1">IF(ISBLANK(AA59),"",LARGE(OFFSET(Z18,0,0,ROWS(Z18:Z58)),1)+1)</f>
        <v/>
      </c>
      <c r="AA59" s="1922"/>
      <c r="AB59" s="2035"/>
      <c r="AC59" s="1922"/>
      <c r="AD59" s="1921"/>
      <c r="AE59" s="1921"/>
      <c r="AF59" s="1921"/>
      <c r="AG59" s="1921"/>
      <c r="AH59" s="2010"/>
      <c r="AI59"/>
      <c r="AJ59" s="140">
        <v>1</v>
      </c>
      <c r="AK59" s="140">
        <v>1</v>
      </c>
      <c r="AL59" s="140">
        <v>1</v>
      </c>
      <c r="AM59" s="140">
        <v>1</v>
      </c>
      <c r="AN59" s="140">
        <v>1</v>
      </c>
      <c r="AO59"/>
      <c r="AP59" s="443"/>
      <c r="AQ59" s="444"/>
      <c r="AR59" s="141"/>
      <c r="AS59" s="161"/>
      <c r="AT59"/>
      <c r="AU59" s="135">
        <v>1</v>
      </c>
    </row>
    <row r="60" spans="1:47" s="641" customFormat="1" ht="18.75">
      <c r="A60"/>
      <c r="B60"/>
      <c r="C60"/>
      <c r="D60" s="67" t="str">
        <f t="shared" si="7"/>
        <v>►</v>
      </c>
      <c r="E60" s="66"/>
      <c r="F60" s="65"/>
      <c r="G60" s="64" t="str">
        <f t="shared" si="5"/>
        <v/>
      </c>
      <c r="H60" s="63"/>
      <c r="I60" s="62"/>
      <c r="J60" s="61">
        <v>1</v>
      </c>
      <c r="K60" s="60"/>
      <c r="L60" s="59">
        <f>IFERROR(INDEX(E65:Q65,MATCH(I60,E64:Q64,0)) * H60 * IF(ISBLANK(E60), 1, E60), 0)</f>
        <v>0</v>
      </c>
      <c r="M60" s="58">
        <f>IF(O63=0,0,(O60/O63)*N22*1000)</f>
        <v>0</v>
      </c>
      <c r="N60" s="57">
        <f>IF(L63=0, 0, (E60*J60)/(L63*N22))</f>
        <v>0</v>
      </c>
      <c r="O60" s="1986">
        <f>IF(ISBLANK(O16), 0, (L60 * J60) * (O15 / O16))</f>
        <v>0</v>
      </c>
      <c r="P60" s="1988">
        <f>IFERROR(IF(O60=0, 0, IF(ISBLANK(I60), "", IF(ROUND(O60/INDEX(F65:P65, MATCH(I60,F64:P64, 0)), 2), ROUND(O60/INDEX(F65:P65, MATCH(I60,F64:R64, 0)), 2) &amp; " " &amp; I60))), "")</f>
        <v>0</v>
      </c>
      <c r="Q60" s="56">
        <f>(E60/O16)*O15*J60</f>
        <v>0</v>
      </c>
      <c r="R60" s="675">
        <f t="shared" si="6"/>
        <v>0</v>
      </c>
      <c r="S60"/>
      <c r="T60" s="28" t="s">
        <v>0</v>
      </c>
      <c r="U60" s="1939"/>
      <c r="V60" s="31"/>
      <c r="W60" s="31"/>
      <c r="X60" s="31"/>
      <c r="Y60" s="31"/>
      <c r="Z60" s="1940">
        <v>3.472222222222222E-3</v>
      </c>
      <c r="AA60" s="1941" t="s">
        <v>1006</v>
      </c>
      <c r="AB60" s="2011"/>
      <c r="AC60" s="1942">
        <v>1.0416666666666666E-2</v>
      </c>
      <c r="AD60" s="1941" t="s">
        <v>1007</v>
      </c>
      <c r="AE60" s="1943"/>
      <c r="AF60" s="1943" t="s">
        <v>1008</v>
      </c>
      <c r="AG60" s="1944">
        <v>2.0833333333333332E-2</v>
      </c>
      <c r="AH60" s="1945">
        <f>Z60+AC60+AG60</f>
        <v>3.4722222222222224E-2</v>
      </c>
      <c r="AI60"/>
      <c r="AJ60" s="4174" t="s">
        <v>695</v>
      </c>
      <c r="AK60" s="4174"/>
      <c r="AL60" s="143">
        <v>1</v>
      </c>
      <c r="AM60" s="4174" t="s">
        <v>696</v>
      </c>
      <c r="AN60" s="4174"/>
      <c r="AO60"/>
      <c r="AP60" s="446" t="s">
        <v>725</v>
      </c>
      <c r="AQ60" s="428"/>
      <c r="AR60" s="141"/>
      <c r="AS60" s="161"/>
      <c r="AT60"/>
      <c r="AU60" s="135">
        <v>1</v>
      </c>
    </row>
    <row r="61" spans="1:47" s="641" customFormat="1" ht="18" customHeight="1">
      <c r="A61"/>
      <c r="B61"/>
      <c r="C61"/>
      <c r="D61" s="67" t="str">
        <f t="shared" si="7"/>
        <v>►</v>
      </c>
      <c r="E61" s="66"/>
      <c r="F61" s="65"/>
      <c r="G61" s="64" t="str">
        <f t="shared" si="5"/>
        <v/>
      </c>
      <c r="H61" s="63"/>
      <c r="I61" s="62"/>
      <c r="J61" s="61">
        <v>1</v>
      </c>
      <c r="K61" s="60"/>
      <c r="L61" s="59">
        <f>IFERROR(INDEX(E65:Q65,MATCH(I61,E64:Q64,0)) * H61 * IF(ISBLANK(E61), 1, E61), 0)</f>
        <v>0</v>
      </c>
      <c r="M61" s="71">
        <f>IF(O63=0,0,(O61/O63)*N22*1000)</f>
        <v>0</v>
      </c>
      <c r="N61" s="70">
        <f>IF(L63=0, 0, (E61*J61)/(L63*N22))</f>
        <v>0</v>
      </c>
      <c r="O61" s="1987">
        <f>IF(ISBLANK(O16), 0, (L61 * J61) * (O15 / O16))</f>
        <v>0</v>
      </c>
      <c r="P61" s="1989">
        <f>IFERROR(IF(O61=0, 0, IF(ISBLANK(I61), "", IF(ROUND(O61/INDEX(F65:P65, MATCH(I61,F64:P64, 0)), 2), ROUND(O61/INDEX(F65:P65, MATCH(I61,F64:R64, 0)), 2) &amp; " " &amp; I61))), "")</f>
        <v>0</v>
      </c>
      <c r="Q61" s="2004">
        <f>(E61/O16)*O15*J61</f>
        <v>0</v>
      </c>
      <c r="R61" s="2005">
        <f t="shared" si="6"/>
        <v>0</v>
      </c>
      <c r="S61"/>
      <c r="T61" s="28" t="s">
        <v>0</v>
      </c>
      <c r="U61" s="1939"/>
      <c r="V61" s="31"/>
      <c r="W61" s="31"/>
      <c r="X61" s="31"/>
      <c r="Y61" s="31"/>
      <c r="Z61" s="608"/>
      <c r="AA61" s="579" t="s">
        <v>1002</v>
      </c>
      <c r="AB61" s="2011"/>
      <c r="AC61" s="580" t="s">
        <v>26</v>
      </c>
      <c r="AD61" s="608"/>
      <c r="AE61" s="608"/>
      <c r="AF61" s="608"/>
      <c r="AG61" s="579" t="s">
        <v>1003</v>
      </c>
      <c r="AH61" s="582" t="s">
        <v>26</v>
      </c>
      <c r="AI61"/>
      <c r="AJ61" s="3871"/>
      <c r="AK61" s="3871"/>
      <c r="AL61" s="143">
        <v>1</v>
      </c>
      <c r="AM61" s="3871"/>
      <c r="AN61" s="3871"/>
      <c r="AO61"/>
      <c r="AP61" s="448" t="s">
        <v>726</v>
      </c>
      <c r="AQ61" s="428"/>
      <c r="AR61" s="141"/>
      <c r="AS61" s="161"/>
      <c r="AT61"/>
      <c r="AU61" s="135">
        <v>1</v>
      </c>
    </row>
    <row r="62" spans="1:47" s="641" customFormat="1" ht="18" customHeight="1" thickBot="1">
      <c r="A62"/>
      <c r="B62"/>
      <c r="C62"/>
      <c r="D62" s="53" t="s">
        <v>0</v>
      </c>
      <c r="E62" s="66"/>
      <c r="F62" s="65"/>
      <c r="G62" s="64" t="str">
        <f t="shared" si="5"/>
        <v/>
      </c>
      <c r="H62" s="63"/>
      <c r="I62" s="62"/>
      <c r="J62" s="61">
        <v>1</v>
      </c>
      <c r="K62" s="60"/>
      <c r="L62" s="59">
        <f>IFERROR(INDEX(E65:Q65,MATCH(I62,E64:Q64,0)) * H62 * IF(ISBLANK(E62), 1, E62), 0)</f>
        <v>0</v>
      </c>
      <c r="M62" s="58">
        <f>IF(O63=0,0,(O62/O63)*N22*1000)</f>
        <v>0</v>
      </c>
      <c r="N62" s="57">
        <f>IF(L63=0, 0, (E62*J62)/(L63*N22))</f>
        <v>0</v>
      </c>
      <c r="O62" s="1986">
        <f>IF(ISBLANK(O16), 0, (L62 * J62) * (O15 / O16))</f>
        <v>0</v>
      </c>
      <c r="P62" s="1988">
        <f>IFERROR(IF(O62=0, 0, IF(ISBLANK(I62), "", IF(ROUND(O62/INDEX(F65:P65, MATCH(I62,F64:P64, 0)), 2), ROUND(O62/INDEX(F65:P65, MATCH(I62,F64:R64, 0)), 2) &amp; " " &amp; I62))), "")</f>
        <v>0</v>
      </c>
      <c r="Q62" s="56">
        <f>(E62/O16)*O15*J62</f>
        <v>0</v>
      </c>
      <c r="R62" s="675">
        <f t="shared" si="6"/>
        <v>0</v>
      </c>
      <c r="S62"/>
      <c r="T62" s="28" t="s">
        <v>15</v>
      </c>
      <c r="U62" s="1939"/>
      <c r="V62" s="31"/>
      <c r="W62" s="31"/>
      <c r="X62" s="31"/>
      <c r="Y62" s="31"/>
      <c r="Z62" s="2012"/>
      <c r="AA62" s="2012"/>
      <c r="AB62" s="2012"/>
      <c r="AC62" s="2012"/>
      <c r="AD62" s="2012"/>
      <c r="AE62" s="2012"/>
      <c r="AF62" s="2012"/>
      <c r="AG62" s="2012"/>
      <c r="AH62" s="2058" t="s">
        <v>35</v>
      </c>
      <c r="AI62"/>
      <c r="AJ62" s="140">
        <v>1</v>
      </c>
      <c r="AK62" s="140">
        <v>1</v>
      </c>
      <c r="AL62" s="140">
        <v>1</v>
      </c>
      <c r="AM62" s="140">
        <v>1</v>
      </c>
      <c r="AN62" s="140">
        <v>1</v>
      </c>
      <c r="AO62"/>
      <c r="AP62" s="449">
        <v>10</v>
      </c>
      <c r="AQ62" s="450" t="s">
        <v>108</v>
      </c>
      <c r="AR62" s="141"/>
      <c r="AS62" s="161"/>
      <c r="AT62"/>
      <c r="AU62" s="135">
        <v>1</v>
      </c>
    </row>
    <row r="63" spans="1:47" s="641" customFormat="1" ht="15.75" customHeight="1">
      <c r="A63"/>
      <c r="B63"/>
      <c r="C63"/>
      <c r="D63" s="53" t="s">
        <v>0</v>
      </c>
      <c r="E63" s="51"/>
      <c r="F63" s="50"/>
      <c r="G63" s="52"/>
      <c r="H63" s="52"/>
      <c r="I63" s="51"/>
      <c r="J63" s="50"/>
      <c r="K63" s="49"/>
      <c r="L63" s="48">
        <f>SUM(L23:L62)</f>
        <v>7.9444999999999997</v>
      </c>
      <c r="M63" s="49"/>
      <c r="N63" s="49"/>
      <c r="O63" s="46">
        <f>SUM(O23:O62)</f>
        <v>95.334000000000003</v>
      </c>
      <c r="P63" s="46"/>
      <c r="Q63" s="47"/>
      <c r="R63" s="45"/>
      <c r="S63"/>
      <c r="T63" s="28" t="s">
        <v>15</v>
      </c>
      <c r="U63" s="1939"/>
      <c r="V63" s="31"/>
      <c r="W63" s="31"/>
      <c r="X63" s="31"/>
      <c r="Y63" s="31"/>
      <c r="Z63" s="2014"/>
      <c r="AA63" s="2014"/>
      <c r="AB63" s="2014"/>
      <c r="AC63" s="2014"/>
      <c r="AD63" s="2014"/>
      <c r="AE63" s="2014"/>
      <c r="AF63" s="2014"/>
      <c r="AG63" s="2014"/>
      <c r="AH63" s="2015" t="s">
        <v>34</v>
      </c>
      <c r="AI63"/>
      <c r="AJ63" s="4176" t="s">
        <v>712</v>
      </c>
      <c r="AK63" s="4176"/>
      <c r="AL63" s="143">
        <v>1</v>
      </c>
      <c r="AM63" s="4176" t="s">
        <v>713</v>
      </c>
      <c r="AN63" s="4176"/>
      <c r="AO63"/>
      <c r="AP63" s="448" t="s">
        <v>739</v>
      </c>
      <c r="AQ63" s="428"/>
      <c r="AR63" s="141"/>
      <c r="AS63" s="161"/>
      <c r="AT63"/>
      <c r="AU63" s="135">
        <v>1</v>
      </c>
    </row>
    <row r="64" spans="1:47" s="641" customFormat="1" ht="15.75" customHeight="1">
      <c r="A64"/>
      <c r="B64"/>
      <c r="C64"/>
      <c r="D64" s="44" t="s">
        <v>15</v>
      </c>
      <c r="E64" s="39" t="s">
        <v>66</v>
      </c>
      <c r="F64" s="39" t="s">
        <v>65</v>
      </c>
      <c r="G64" s="623" t="s">
        <v>54</v>
      </c>
      <c r="H64" s="43" t="s">
        <v>64</v>
      </c>
      <c r="I64" s="42" t="s">
        <v>63</v>
      </c>
      <c r="J64" s="41" t="s">
        <v>62</v>
      </c>
      <c r="K64" s="40" t="s">
        <v>61</v>
      </c>
      <c r="L64" s="38" t="s">
        <v>55</v>
      </c>
      <c r="M64" s="39" t="s">
        <v>60</v>
      </c>
      <c r="N64" s="39" t="s">
        <v>59</v>
      </c>
      <c r="O64" s="624" t="s">
        <v>58</v>
      </c>
      <c r="P64" s="624" t="s">
        <v>57</v>
      </c>
      <c r="Q64" s="38" t="s">
        <v>56</v>
      </c>
      <c r="R64" s="2006"/>
      <c r="S64"/>
      <c r="T64" s="28" t="s">
        <v>0</v>
      </c>
      <c r="U64" s="1939"/>
      <c r="V64" s="31"/>
      <c r="W64" s="31"/>
      <c r="X64" s="31"/>
      <c r="Y64" s="31"/>
      <c r="Z64" s="14" t="s">
        <v>4</v>
      </c>
      <c r="AA64" s="2016"/>
      <c r="AB64" s="11"/>
      <c r="AC64" s="11"/>
      <c r="AD64" s="11"/>
      <c r="AE64" s="11"/>
      <c r="AF64" s="11"/>
      <c r="AG64" s="11"/>
      <c r="AH64" s="10"/>
      <c r="AI64"/>
      <c r="AJ64" s="3831"/>
      <c r="AK64" s="3831"/>
      <c r="AL64" s="143">
        <v>1</v>
      </c>
      <c r="AM64" s="3831"/>
      <c r="AN64" s="3831"/>
      <c r="AO64"/>
      <c r="AP64" s="449">
        <v>5</v>
      </c>
      <c r="AQ64" s="450" t="s">
        <v>742</v>
      </c>
      <c r="AR64" s="141"/>
      <c r="AS64" s="161"/>
      <c r="AT64"/>
      <c r="AU64" s="135">
        <v>1</v>
      </c>
    </row>
    <row r="65" spans="1:47" s="641" customFormat="1" ht="16.149999999999999" customHeight="1" thickBot="1">
      <c r="A65"/>
      <c r="B65"/>
      <c r="C65"/>
      <c r="D65" s="44" t="s">
        <v>15</v>
      </c>
      <c r="E65" s="406">
        <v>0.5</v>
      </c>
      <c r="F65" s="407">
        <v>0.25</v>
      </c>
      <c r="G65" s="679">
        <v>1</v>
      </c>
      <c r="H65" s="407">
        <v>0.25</v>
      </c>
      <c r="I65" s="409">
        <v>0.5</v>
      </c>
      <c r="J65" s="410">
        <v>1E-3</v>
      </c>
      <c r="K65" s="408">
        <v>1</v>
      </c>
      <c r="L65" s="410">
        <v>1E-3</v>
      </c>
      <c r="M65" s="410">
        <v>0.22500000000000001</v>
      </c>
      <c r="N65" s="410">
        <v>0.01</v>
      </c>
      <c r="O65" s="678">
        <v>1</v>
      </c>
      <c r="P65" s="679">
        <v>0.1</v>
      </c>
      <c r="Q65" s="410">
        <v>0.01</v>
      </c>
      <c r="R65" s="2006"/>
      <c r="S65"/>
      <c r="T65" s="28" t="s">
        <v>0</v>
      </c>
      <c r="U65" s="1939"/>
      <c r="V65" s="31"/>
      <c r="W65" s="31"/>
      <c r="X65" s="31"/>
      <c r="Y65" s="31"/>
      <c r="Z65" s="6" t="s">
        <v>2</v>
      </c>
      <c r="AA65" s="5" t="s">
        <v>1</v>
      </c>
      <c r="AB65" s="4"/>
      <c r="AC65" s="3"/>
      <c r="AD65" s="3"/>
      <c r="AE65" s="3"/>
      <c r="AF65" s="3"/>
      <c r="AG65" s="3"/>
      <c r="AH65" s="463"/>
      <c r="AI65"/>
      <c r="AJ65" s="140">
        <v>1</v>
      </c>
      <c r="AK65" s="140">
        <v>1</v>
      </c>
      <c r="AL65" s="140">
        <v>1</v>
      </c>
      <c r="AM65" s="140">
        <v>1</v>
      </c>
      <c r="AN65" s="140">
        <v>1</v>
      </c>
      <c r="AO65"/>
      <c r="AP65" s="451" t="s">
        <v>106</v>
      </c>
      <c r="AQ65" s="102" t="s">
        <v>742</v>
      </c>
      <c r="AR65" s="101"/>
      <c r="AS65" s="161"/>
      <c r="AT65"/>
      <c r="AU65" s="135">
        <v>1</v>
      </c>
    </row>
    <row r="66" spans="1:47" s="641" customFormat="1" ht="16.149999999999999" customHeight="1">
      <c r="A66"/>
      <c r="B66"/>
      <c r="C66"/>
      <c r="D66" s="593" t="s">
        <v>15</v>
      </c>
      <c r="E66" s="588">
        <v>11</v>
      </c>
      <c r="F66" s="588">
        <v>11</v>
      </c>
      <c r="G66" s="588">
        <v>3</v>
      </c>
      <c r="H66" s="588">
        <v>11</v>
      </c>
      <c r="I66" s="588">
        <v>11</v>
      </c>
      <c r="J66" s="588">
        <v>9</v>
      </c>
      <c r="K66" s="588">
        <v>35</v>
      </c>
      <c r="L66" s="589">
        <v>0.2</v>
      </c>
      <c r="M66" s="588">
        <v>11</v>
      </c>
      <c r="N66" s="588">
        <v>11</v>
      </c>
      <c r="O66" s="588">
        <v>11</v>
      </c>
      <c r="P66" s="588">
        <v>14</v>
      </c>
      <c r="Q66" s="588">
        <v>11</v>
      </c>
      <c r="R66" s="591">
        <v>11</v>
      </c>
      <c r="S66"/>
      <c r="T66" s="718" t="s">
        <v>0</v>
      </c>
      <c r="U66" s="588">
        <v>11</v>
      </c>
      <c r="V66" s="588">
        <v>11</v>
      </c>
      <c r="W66" s="588">
        <v>3</v>
      </c>
      <c r="X66" s="588">
        <v>11</v>
      </c>
      <c r="Y66" s="588">
        <v>11</v>
      </c>
      <c r="Z66" s="588">
        <v>9</v>
      </c>
      <c r="AA66" s="588">
        <v>35</v>
      </c>
      <c r="AB66" s="2033">
        <v>0.2</v>
      </c>
      <c r="AC66" s="588">
        <v>11</v>
      </c>
      <c r="AD66" s="588">
        <v>11</v>
      </c>
      <c r="AE66" s="588">
        <v>11</v>
      </c>
      <c r="AF66" s="588">
        <v>11</v>
      </c>
      <c r="AG66" s="588">
        <v>11</v>
      </c>
      <c r="AH66" s="591">
        <v>11</v>
      </c>
      <c r="AI66"/>
      <c r="AJ66" s="4177" t="s">
        <v>727</v>
      </c>
      <c r="AK66" s="4177"/>
      <c r="AL66" s="143">
        <v>1</v>
      </c>
      <c r="AM66" s="4177" t="s">
        <v>728</v>
      </c>
      <c r="AN66" s="4177"/>
      <c r="AO66"/>
      <c r="AP66" s="452" t="s">
        <v>753</v>
      </c>
      <c r="AQ66" s="453"/>
      <c r="AR66" s="141"/>
      <c r="AS66" s="161"/>
      <c r="AT66"/>
      <c r="AU66" s="135">
        <v>1</v>
      </c>
    </row>
    <row r="67" spans="1:47" s="641" customFormat="1" ht="19.5" thickBot="1">
      <c r="A67"/>
      <c r="B67"/>
      <c r="C67"/>
      <c r="D67" s="594" t="s">
        <v>15</v>
      </c>
      <c r="E67" s="590">
        <f t="shared" ref="E67:R67" ca="1" si="8">CELL("largeur",E67)</f>
        <v>11</v>
      </c>
      <c r="F67" s="590">
        <f t="shared" ca="1" si="8"/>
        <v>11</v>
      </c>
      <c r="G67" s="590">
        <f t="shared" ca="1" si="8"/>
        <v>3</v>
      </c>
      <c r="H67" s="590">
        <f t="shared" ca="1" si="8"/>
        <v>11</v>
      </c>
      <c r="I67" s="590">
        <f t="shared" ca="1" si="8"/>
        <v>11</v>
      </c>
      <c r="J67" s="590">
        <f t="shared" ca="1" si="8"/>
        <v>9</v>
      </c>
      <c r="K67" s="590">
        <f t="shared" ca="1" si="8"/>
        <v>35</v>
      </c>
      <c r="L67" s="590">
        <f t="shared" ca="1" si="8"/>
        <v>11</v>
      </c>
      <c r="M67" s="590">
        <f t="shared" ca="1" si="8"/>
        <v>11</v>
      </c>
      <c r="N67" s="590">
        <f t="shared" ca="1" si="8"/>
        <v>11</v>
      </c>
      <c r="O67" s="590">
        <f t="shared" ca="1" si="8"/>
        <v>11</v>
      </c>
      <c r="P67" s="590">
        <f t="shared" ca="1" si="8"/>
        <v>14</v>
      </c>
      <c r="Q67" s="590">
        <f t="shared" ca="1" si="8"/>
        <v>11</v>
      </c>
      <c r="R67" s="592">
        <f t="shared" ca="1" si="8"/>
        <v>11</v>
      </c>
      <c r="S67"/>
      <c r="T67" s="745" t="s">
        <v>0</v>
      </c>
      <c r="U67" s="716">
        <f t="shared" ref="U67:AH67" ca="1" si="9">CELL("largeur",U67)</f>
        <v>11</v>
      </c>
      <c r="V67" s="716">
        <f t="shared" ca="1" si="9"/>
        <v>11</v>
      </c>
      <c r="W67" s="716">
        <f t="shared" ca="1" si="9"/>
        <v>3</v>
      </c>
      <c r="X67" s="716">
        <f t="shared" ca="1" si="9"/>
        <v>11</v>
      </c>
      <c r="Y67" s="716">
        <f t="shared" ca="1" si="9"/>
        <v>11</v>
      </c>
      <c r="Z67" s="716">
        <f t="shared" ca="1" si="9"/>
        <v>9</v>
      </c>
      <c r="AA67" s="716">
        <f t="shared" ca="1" si="9"/>
        <v>35</v>
      </c>
      <c r="AB67" s="716">
        <f t="shared" ca="1" si="9"/>
        <v>11</v>
      </c>
      <c r="AC67" s="716">
        <f t="shared" ca="1" si="9"/>
        <v>11</v>
      </c>
      <c r="AD67" s="716">
        <f t="shared" ca="1" si="9"/>
        <v>11</v>
      </c>
      <c r="AE67" s="716">
        <f t="shared" ca="1" si="9"/>
        <v>11</v>
      </c>
      <c r="AF67" s="716">
        <f t="shared" ca="1" si="9"/>
        <v>11</v>
      </c>
      <c r="AG67" s="716">
        <f t="shared" ca="1" si="9"/>
        <v>11</v>
      </c>
      <c r="AH67" s="717">
        <f t="shared" ca="1" si="9"/>
        <v>11</v>
      </c>
      <c r="AI67"/>
      <c r="AJ67" s="3929"/>
      <c r="AK67" s="3929"/>
      <c r="AL67" s="143">
        <v>1</v>
      </c>
      <c r="AM67" s="3929"/>
      <c r="AN67" s="3929"/>
      <c r="AO67"/>
      <c r="AP67" s="454" t="s">
        <v>754</v>
      </c>
      <c r="AQ67" s="453"/>
      <c r="AR67" s="141"/>
      <c r="AS67" s="161"/>
      <c r="AT67"/>
      <c r="AU67" s="135">
        <v>1</v>
      </c>
    </row>
    <row r="68" spans="1:47" s="641" customFormat="1" ht="15" customHeight="1" thickBot="1">
      <c r="A68"/>
      <c r="B68"/>
      <c r="C68"/>
      <c r="D68" s="1" t="s">
        <v>0</v>
      </c>
      <c r="E68" s="617" t="s">
        <v>0</v>
      </c>
      <c r="F68" s="617" t="s">
        <v>0</v>
      </c>
      <c r="G68" s="617" t="s">
        <v>0</v>
      </c>
      <c r="H68" s="617" t="s">
        <v>0</v>
      </c>
      <c r="I68" s="617" t="s">
        <v>0</v>
      </c>
      <c r="J68" s="617" t="s">
        <v>0</v>
      </c>
      <c r="K68" s="617" t="s">
        <v>0</v>
      </c>
      <c r="L68" s="617" t="s">
        <v>0</v>
      </c>
      <c r="M68" s="617" t="s">
        <v>0</v>
      </c>
      <c r="N68" s="617" t="s">
        <v>0</v>
      </c>
      <c r="O68" s="617" t="s">
        <v>0</v>
      </c>
      <c r="P68" s="617" t="s">
        <v>0</v>
      </c>
      <c r="Q68" s="617" t="s">
        <v>0</v>
      </c>
      <c r="R68" s="617" t="s">
        <v>0</v>
      </c>
      <c r="S68"/>
      <c r="T68"/>
      <c r="U68"/>
      <c r="V68"/>
      <c r="W68"/>
      <c r="X68"/>
      <c r="Y68"/>
      <c r="Z68"/>
      <c r="AA68" s="151" t="s">
        <v>1064</v>
      </c>
      <c r="AB68" s="2030">
        <v>0.2</v>
      </c>
      <c r="AC68" s="154" t="s">
        <v>1061</v>
      </c>
      <c r="AD68"/>
      <c r="AE68"/>
      <c r="AF68"/>
      <c r="AG68"/>
      <c r="AH68"/>
      <c r="AI68"/>
      <c r="AJ68" s="140">
        <v>1</v>
      </c>
      <c r="AK68" s="140">
        <v>1</v>
      </c>
      <c r="AL68" s="140">
        <v>1</v>
      </c>
      <c r="AM68" s="140">
        <v>1</v>
      </c>
      <c r="AN68" s="140">
        <v>1</v>
      </c>
      <c r="AO68"/>
      <c r="AP68" s="456" t="s">
        <v>755</v>
      </c>
      <c r="AQ68" s="453"/>
      <c r="AR68" s="141"/>
      <c r="AS68" s="161"/>
      <c r="AT68"/>
      <c r="AU68" s="135">
        <v>1</v>
      </c>
    </row>
    <row r="69" spans="1:47" s="641" customFormat="1" ht="14.45" customHeight="1">
      <c r="A69"/>
      <c r="B69"/>
      <c r="C69"/>
      <c r="D69" s="618" t="s">
        <v>0</v>
      </c>
      <c r="E69" s="4187" t="s">
        <v>119</v>
      </c>
      <c r="F69" s="4140" t="s">
        <v>931</v>
      </c>
      <c r="G69" s="4140"/>
      <c r="H69" s="4140"/>
      <c r="I69" s="4140"/>
      <c r="J69" s="4140"/>
      <c r="K69" s="4140"/>
      <c r="L69" s="4140"/>
      <c r="M69" s="4140"/>
      <c r="N69" s="4140"/>
      <c r="O69" s="4144" t="s">
        <v>4089</v>
      </c>
      <c r="P69" s="4189" t="s">
        <v>214</v>
      </c>
      <c r="Q69" s="4189"/>
      <c r="R69" s="4081" t="str">
        <f>LEFT(F69,1)</f>
        <v>N</v>
      </c>
      <c r="S69"/>
      <c r="T69"/>
      <c r="U69"/>
      <c r="V69"/>
      <c r="W69"/>
      <c r="X69"/>
      <c r="Y69"/>
      <c r="Z69"/>
      <c r="AA69"/>
      <c r="AB69"/>
      <c r="AC69"/>
      <c r="AD69"/>
      <c r="AE69"/>
      <c r="AF69"/>
      <c r="AG69"/>
      <c r="AH69"/>
      <c r="AI69"/>
      <c r="AJ69" s="4154" t="s">
        <v>743</v>
      </c>
      <c r="AK69" s="4154"/>
      <c r="AL69" s="143">
        <v>1</v>
      </c>
      <c r="AM69" s="4154" t="s">
        <v>744</v>
      </c>
      <c r="AN69" s="4154"/>
      <c r="AO69"/>
      <c r="AP69" s="457">
        <v>40</v>
      </c>
      <c r="AQ69" s="458" t="str">
        <f>AQ62</f>
        <v>couverts</v>
      </c>
      <c r="AR69" s="141"/>
      <c r="AS69" s="161"/>
      <c r="AT69"/>
      <c r="AU69" s="135">
        <v>1</v>
      </c>
    </row>
    <row r="70" spans="1:47" s="641" customFormat="1" ht="15.6" customHeight="1">
      <c r="A70"/>
      <c r="B70"/>
      <c r="C70"/>
      <c r="D70" s="9" t="s">
        <v>0</v>
      </c>
      <c r="E70" s="4188"/>
      <c r="F70" s="4141"/>
      <c r="G70" s="4141"/>
      <c r="H70" s="4141"/>
      <c r="I70" s="4141"/>
      <c r="J70" s="4141"/>
      <c r="K70" s="4141"/>
      <c r="L70" s="4141"/>
      <c r="M70" s="4141"/>
      <c r="N70" s="4141"/>
      <c r="O70" s="4141"/>
      <c r="P70" s="4186"/>
      <c r="Q70" s="4186"/>
      <c r="R70" s="4082"/>
      <c r="S70"/>
      <c r="T70"/>
      <c r="U70" s="648" t="s">
        <v>1013</v>
      </c>
      <c r="V70"/>
      <c r="W70"/>
      <c r="X70"/>
      <c r="Y70"/>
      <c r="Z70"/>
      <c r="AA70"/>
      <c r="AB70"/>
      <c r="AC70"/>
      <c r="AD70"/>
      <c r="AE70"/>
      <c r="AF70"/>
      <c r="AG70"/>
      <c r="AH70"/>
      <c r="AI70"/>
      <c r="AJ70" s="3807"/>
      <c r="AK70" s="3807"/>
      <c r="AL70" s="143">
        <v>1</v>
      </c>
      <c r="AM70" s="3807"/>
      <c r="AN70" s="3807"/>
      <c r="AO70"/>
      <c r="AP70" s="457">
        <v>16</v>
      </c>
      <c r="AQ70" s="458" t="str">
        <f>AQ64</f>
        <v>poulets</v>
      </c>
      <c r="AR70" s="141"/>
      <c r="AS70" s="161"/>
      <c r="AT70"/>
      <c r="AU70" s="135">
        <v>1</v>
      </c>
    </row>
    <row r="71" spans="1:47" s="641" customFormat="1" ht="18.75" customHeight="1" thickBot="1">
      <c r="A71"/>
      <c r="B71"/>
      <c r="C71"/>
      <c r="D71" s="9" t="s">
        <v>0</v>
      </c>
      <c r="E71" s="128" t="s">
        <v>116</v>
      </c>
      <c r="F71" s="127"/>
      <c r="G71" s="127"/>
      <c r="H71" s="127"/>
      <c r="I71" s="126" t="s">
        <v>115</v>
      </c>
      <c r="J71" s="125" t="s">
        <v>114</v>
      </c>
      <c r="K71" s="124"/>
      <c r="L71" s="124"/>
      <c r="M71" s="124"/>
      <c r="N71" s="124"/>
      <c r="O71" s="124"/>
      <c r="P71" s="124"/>
      <c r="Q71" s="124"/>
      <c r="R71" s="595"/>
      <c r="S71"/>
      <c r="T71"/>
      <c r="U71" s="648" t="s">
        <v>120</v>
      </c>
      <c r="V71"/>
      <c r="W71"/>
      <c r="X71"/>
      <c r="Y71"/>
      <c r="Z71"/>
      <c r="AA71"/>
      <c r="AB71"/>
      <c r="AC71"/>
      <c r="AD71"/>
      <c r="AE71"/>
      <c r="AF71"/>
      <c r="AG71"/>
      <c r="AH71"/>
      <c r="AI71"/>
      <c r="AJ71" s="140">
        <v>1</v>
      </c>
      <c r="AK71" s="140">
        <v>1</v>
      </c>
      <c r="AL71" s="140">
        <v>1</v>
      </c>
      <c r="AM71" s="140">
        <v>1</v>
      </c>
      <c r="AN71" s="140">
        <v>1</v>
      </c>
      <c r="AO71"/>
      <c r="AP71" s="459"/>
      <c r="AQ71" s="460"/>
      <c r="AR71" s="141"/>
      <c r="AS71" s="161"/>
      <c r="AT71"/>
      <c r="AU71" s="135">
        <v>1</v>
      </c>
    </row>
    <row r="72" spans="1:47" s="641" customFormat="1" ht="18.75" customHeight="1">
      <c r="A72"/>
      <c r="B72"/>
      <c r="C72"/>
      <c r="D72" s="9" t="s">
        <v>0</v>
      </c>
      <c r="E72" s="121" t="s">
        <v>113</v>
      </c>
      <c r="F72" s="104"/>
      <c r="G72" s="115"/>
      <c r="H72" s="115"/>
      <c r="I72" s="115"/>
      <c r="J72" s="104" t="s">
        <v>112</v>
      </c>
      <c r="K72" s="104"/>
      <c r="L72" s="104"/>
      <c r="M72" s="104"/>
      <c r="N72" s="104"/>
      <c r="O72" s="104"/>
      <c r="P72" s="104"/>
      <c r="Q72" s="104"/>
      <c r="R72" s="619"/>
      <c r="S72"/>
      <c r="T72"/>
      <c r="U72" s="646" t="s">
        <v>121</v>
      </c>
      <c r="V72"/>
      <c r="W72"/>
      <c r="X72"/>
      <c r="Y72"/>
      <c r="Z72"/>
      <c r="AA72"/>
      <c r="AB72"/>
      <c r="AC72"/>
      <c r="AD72"/>
      <c r="AE72"/>
      <c r="AF72"/>
      <c r="AG72"/>
      <c r="AH72"/>
      <c r="AI72"/>
      <c r="AJ72" s="4154" t="s">
        <v>701</v>
      </c>
      <c r="AK72" s="4154"/>
      <c r="AL72" s="143">
        <v>1</v>
      </c>
      <c r="AM72" s="4154" t="s">
        <v>702</v>
      </c>
      <c r="AN72" s="4154"/>
      <c r="AO72"/>
      <c r="AP72" s="4178" t="s">
        <v>771</v>
      </c>
      <c r="AQ72" s="4179"/>
      <c r="AR72" s="4179"/>
      <c r="AS72" s="4180"/>
      <c r="AT72"/>
      <c r="AU72" s="135">
        <v>1</v>
      </c>
    </row>
    <row r="73" spans="1:47" s="641" customFormat="1" ht="19.5" customHeight="1" thickBot="1">
      <c r="A73"/>
      <c r="B73"/>
      <c r="C73"/>
      <c r="D73" s="596" t="s">
        <v>15</v>
      </c>
      <c r="E73" s="121"/>
      <c r="F73" s="597"/>
      <c r="G73" s="598"/>
      <c r="H73" s="1949" t="str">
        <f ca="1">IF(E76&lt;0.5,E75&amp;",","")&amp;IF(F76&lt;0.5,F75&amp;".","")&amp;IF(G76&lt;0.5,G75&amp;".","")&amp;IF(H76&lt;0.5,H75&amp;".","")&amp;IF(I76&lt;0.5,I75&amp;".","")&amp;IF(J76&lt;0.5,J75&amp;".","")&amp;IF(K76&lt;0.5,K75&amp;".","")&amp;IF(L76&lt;0.5,L75&amp;".","")</f>
        <v/>
      </c>
      <c r="I73" s="1949" t="str">
        <f ca="1">IF(M76&lt;0.5,M75&amp;".","")&amp;IF(N76&lt;0.5,N75&amp;".","")&amp;IF(O76&lt;0.5,O75&amp;".","")&amp;IF(P76&lt;0.5,P75&amp;".","")&amp;IF(Q76&lt;0.5,Q75&amp;".","")&amp;IF(R76&lt;0.5,R75&amp;".","")</f>
        <v/>
      </c>
      <c r="J73" s="715" t="str">
        <f>COUNTIF(D69:D126,"**")&amp;" "&amp;"lignes"</f>
        <v>58 lignes</v>
      </c>
      <c r="K73" s="564" t="str">
        <f>ROWS(D69:D126)-SUBTOTAL(103,D69:D126)&amp;" "&amp;"Lignes masquées"</f>
        <v>0 Lignes masquées</v>
      </c>
      <c r="L73" s="699"/>
      <c r="M73" s="701" t="str">
        <f ca="1">IF(COUNTIF(E76:R76,"&lt;0.5")=0,"Aucune colonne masquée",COUNTIF(E76:R76,"&lt;0.5")&amp;" colonnes masquées : "&amp;(H73&amp;I73))</f>
        <v>Aucune colonne masquée</v>
      </c>
      <c r="N73" s="699"/>
      <c r="O73" s="699"/>
      <c r="P73" s="699"/>
      <c r="Q73" s="699" t="str">
        <f ca="1">COUNTIF(E76:R76,"&gt;0.5")+1&amp;" "&amp;"Colonnes Visibles"</f>
        <v>15 Colonnes Visibles</v>
      </c>
      <c r="R73" s="700"/>
      <c r="S73"/>
      <c r="T73"/>
      <c r="U73" s="646" t="s">
        <v>1014</v>
      </c>
      <c r="V73"/>
      <c r="W73"/>
      <c r="X73"/>
      <c r="Y73"/>
      <c r="Z73"/>
      <c r="AA73"/>
      <c r="AB73"/>
      <c r="AC73"/>
      <c r="AD73"/>
      <c r="AE73"/>
      <c r="AF73"/>
      <c r="AG73"/>
      <c r="AH73"/>
      <c r="AI73"/>
      <c r="AJ73" s="3807"/>
      <c r="AK73" s="3807"/>
      <c r="AL73" s="143">
        <v>1</v>
      </c>
      <c r="AM73" s="3807"/>
      <c r="AN73" s="3807"/>
      <c r="AO73"/>
      <c r="AP73" s="4178"/>
      <c r="AQ73" s="4179"/>
      <c r="AR73" s="4179"/>
      <c r="AS73" s="4180"/>
      <c r="AT73"/>
      <c r="AU73" s="135">
        <v>1</v>
      </c>
    </row>
    <row r="74" spans="1:47" s="641" customFormat="1" ht="16.899999999999999" customHeight="1" thickTop="1" thickBot="1">
      <c r="A74"/>
      <c r="B74"/>
      <c r="C74"/>
      <c r="D74" s="596" t="s">
        <v>15</v>
      </c>
      <c r="E74" s="97" t="s">
        <v>104</v>
      </c>
      <c r="F74" s="97" t="s">
        <v>103</v>
      </c>
      <c r="G74" s="97" t="s">
        <v>102</v>
      </c>
      <c r="H74" s="97" t="s">
        <v>101</v>
      </c>
      <c r="I74" s="97" t="s">
        <v>100</v>
      </c>
      <c r="J74" s="97" t="s">
        <v>99</v>
      </c>
      <c r="K74" s="97" t="s">
        <v>98</v>
      </c>
      <c r="L74" s="97" t="s">
        <v>97</v>
      </c>
      <c r="M74" s="97" t="s">
        <v>96</v>
      </c>
      <c r="N74" s="97" t="s">
        <v>95</v>
      </c>
      <c r="O74" s="97" t="s">
        <v>94</v>
      </c>
      <c r="P74" s="97" t="s">
        <v>93</v>
      </c>
      <c r="Q74" s="97" t="s">
        <v>92</v>
      </c>
      <c r="R74" s="600" t="s">
        <v>91</v>
      </c>
      <c r="S74"/>
      <c r="T74"/>
      <c r="U74" s="646" t="s">
        <v>1015</v>
      </c>
      <c r="V74"/>
      <c r="W74"/>
      <c r="X74"/>
      <c r="Y74"/>
      <c r="Z74"/>
      <c r="AA74"/>
      <c r="AB74"/>
      <c r="AC74"/>
      <c r="AD74"/>
      <c r="AE74"/>
      <c r="AF74"/>
      <c r="AG74"/>
      <c r="AH74"/>
      <c r="AI74"/>
      <c r="AJ74" s="140">
        <v>1</v>
      </c>
      <c r="AK74" s="140">
        <v>1</v>
      </c>
      <c r="AL74" s="140">
        <v>1</v>
      </c>
      <c r="AM74" s="140">
        <v>1</v>
      </c>
      <c r="AN74" s="140">
        <v>1</v>
      </c>
      <c r="AO74"/>
      <c r="AP74" s="425" t="s">
        <v>772</v>
      </c>
      <c r="AQ74" s="428"/>
      <c r="AR74" s="399"/>
      <c r="AS74" s="400"/>
      <c r="AT74"/>
      <c r="AU74" s="135">
        <v>1</v>
      </c>
    </row>
    <row r="75" spans="1:47" s="641" customFormat="1" ht="16.149999999999999" customHeight="1" thickTop="1">
      <c r="A75"/>
      <c r="B75"/>
      <c r="C75"/>
      <c r="D75" s="601" t="s">
        <v>15</v>
      </c>
      <c r="E75" s="95" t="str">
        <f t="shared" ref="E75:R75" si="10">SUBSTITUTE(ADDRESS(1,COLUMN(),4),"1","")</f>
        <v>E</v>
      </c>
      <c r="F75" s="94" t="str">
        <f t="shared" si="10"/>
        <v>F</v>
      </c>
      <c r="G75" s="94" t="str">
        <f t="shared" si="10"/>
        <v>G</v>
      </c>
      <c r="H75" s="94" t="str">
        <f t="shared" si="10"/>
        <v>H</v>
      </c>
      <c r="I75" s="94" t="str">
        <f t="shared" si="10"/>
        <v>I</v>
      </c>
      <c r="J75" s="94" t="str">
        <f t="shared" si="10"/>
        <v>J</v>
      </c>
      <c r="K75" s="94" t="str">
        <f t="shared" si="10"/>
        <v>K</v>
      </c>
      <c r="L75" s="2031" t="str">
        <f t="shared" si="10"/>
        <v>L</v>
      </c>
      <c r="M75" s="94" t="str">
        <f t="shared" si="10"/>
        <v>M</v>
      </c>
      <c r="N75" s="94" t="str">
        <f t="shared" si="10"/>
        <v>N</v>
      </c>
      <c r="O75" s="94" t="str">
        <f t="shared" si="10"/>
        <v>O</v>
      </c>
      <c r="P75" s="94" t="str">
        <f t="shared" si="10"/>
        <v>P</v>
      </c>
      <c r="Q75" s="94" t="str">
        <f t="shared" si="10"/>
        <v>Q</v>
      </c>
      <c r="R75" s="602" t="str">
        <f t="shared" si="10"/>
        <v>R</v>
      </c>
      <c r="S75"/>
      <c r="T75"/>
      <c r="U75"/>
      <c r="V75"/>
      <c r="W75"/>
      <c r="X75"/>
      <c r="Y75"/>
      <c r="Z75"/>
      <c r="AA75"/>
      <c r="AB75"/>
      <c r="AC75"/>
      <c r="AD75"/>
      <c r="AE75"/>
      <c r="AF75"/>
      <c r="AG75"/>
      <c r="AH75"/>
      <c r="AI75"/>
      <c r="AJ75" s="4154" t="s">
        <v>480</v>
      </c>
      <c r="AK75" s="4154"/>
      <c r="AL75" s="143">
        <v>1</v>
      </c>
      <c r="AM75" s="4154" t="s">
        <v>481</v>
      </c>
      <c r="AN75" s="4154"/>
      <c r="AO75"/>
      <c r="AP75" s="461" t="s">
        <v>780</v>
      </c>
      <c r="AQ75" s="428"/>
      <c r="AR75" s="399"/>
      <c r="AS75" s="400"/>
      <c r="AT75"/>
      <c r="AU75" s="135">
        <v>1</v>
      </c>
    </row>
    <row r="76" spans="1:47" s="641" customFormat="1" ht="16.5" customHeight="1" thickBot="1">
      <c r="A76"/>
      <c r="B76"/>
      <c r="C76"/>
      <c r="D76" s="601" t="s">
        <v>15</v>
      </c>
      <c r="E76" s="476">
        <f t="shared" ref="E76:R76" ca="1" si="11">CELL("largeur",E76)</f>
        <v>11</v>
      </c>
      <c r="F76" s="91">
        <f t="shared" ca="1" si="11"/>
        <v>11</v>
      </c>
      <c r="G76" s="91">
        <f t="shared" ca="1" si="11"/>
        <v>3</v>
      </c>
      <c r="H76" s="91">
        <f t="shared" ca="1" si="11"/>
        <v>11</v>
      </c>
      <c r="I76" s="91">
        <f t="shared" ca="1" si="11"/>
        <v>11</v>
      </c>
      <c r="J76" s="91">
        <f t="shared" ca="1" si="11"/>
        <v>9</v>
      </c>
      <c r="K76" s="91">
        <f t="shared" ca="1" si="11"/>
        <v>35</v>
      </c>
      <c r="L76" s="91">
        <f t="shared" ca="1" si="11"/>
        <v>11</v>
      </c>
      <c r="M76" s="91">
        <f t="shared" ca="1" si="11"/>
        <v>11</v>
      </c>
      <c r="N76" s="91">
        <f t="shared" ca="1" si="11"/>
        <v>11</v>
      </c>
      <c r="O76" s="91">
        <f t="shared" ca="1" si="11"/>
        <v>11</v>
      </c>
      <c r="P76" s="91">
        <f t="shared" ca="1" si="11"/>
        <v>14</v>
      </c>
      <c r="Q76" s="91">
        <f t="shared" ca="1" si="11"/>
        <v>11</v>
      </c>
      <c r="R76" s="603">
        <f t="shared" ca="1" si="11"/>
        <v>11</v>
      </c>
      <c r="S76"/>
      <c r="T76"/>
      <c r="U76"/>
      <c r="V76"/>
      <c r="W76"/>
      <c r="X76"/>
      <c r="Y76"/>
      <c r="Z76"/>
      <c r="AA76"/>
      <c r="AB76"/>
      <c r="AC76"/>
      <c r="AD76"/>
      <c r="AE76"/>
      <c r="AF76"/>
      <c r="AG76"/>
      <c r="AH76"/>
      <c r="AI76"/>
      <c r="AJ76" s="3807"/>
      <c r="AK76" s="3807"/>
      <c r="AL76" s="143">
        <v>1</v>
      </c>
      <c r="AM76" s="3807"/>
      <c r="AN76" s="3807"/>
      <c r="AO76"/>
      <c r="AP76" s="425" t="s">
        <v>781</v>
      </c>
      <c r="AQ76" s="428"/>
      <c r="AR76" s="399"/>
      <c r="AS76" s="400"/>
      <c r="AT76"/>
      <c r="AU76" s="135">
        <v>1</v>
      </c>
    </row>
    <row r="77" spans="1:47" s="641" customFormat="1" ht="21.75" customHeight="1" thickTop="1" thickBot="1">
      <c r="A77"/>
      <c r="B77"/>
      <c r="C77"/>
      <c r="D77" s="9" t="s">
        <v>0</v>
      </c>
      <c r="E77" s="2009"/>
      <c r="F77" s="37" t="s">
        <v>3</v>
      </c>
      <c r="G77" s="36"/>
      <c r="H77" s="36"/>
      <c r="I77" s="36"/>
      <c r="J77" s="604">
        <v>0</v>
      </c>
      <c r="K77" s="35" t="s">
        <v>4097</v>
      </c>
      <c r="L77" s="2032"/>
      <c r="M77" s="415"/>
      <c r="N77" s="415"/>
      <c r="O77" s="415"/>
      <c r="P77" s="415"/>
      <c r="Q77" s="415"/>
      <c r="R77" s="621"/>
      <c r="S77"/>
      <c r="T77"/>
      <c r="U77"/>
      <c r="V77"/>
      <c r="W77"/>
      <c r="X77"/>
      <c r="Y77"/>
      <c r="Z77"/>
      <c r="AA77"/>
      <c r="AB77"/>
      <c r="AC77"/>
      <c r="AD77"/>
      <c r="AE77"/>
      <c r="AF77"/>
      <c r="AG77"/>
      <c r="AH77"/>
      <c r="AI77"/>
      <c r="AJ77" s="140">
        <v>1</v>
      </c>
      <c r="AK77" s="140">
        <v>1</v>
      </c>
      <c r="AL77" s="140">
        <v>1</v>
      </c>
      <c r="AM77" s="140">
        <v>1</v>
      </c>
      <c r="AN77" s="140">
        <v>1</v>
      </c>
      <c r="AO77"/>
      <c r="AP77" s="459"/>
      <c r="AQ77" s="460"/>
      <c r="AR77" s="141"/>
      <c r="AS77" s="161"/>
      <c r="AT77"/>
      <c r="AU77" s="135">
        <v>1</v>
      </c>
    </row>
    <row r="78" spans="1:47" s="641" customFormat="1" ht="15.6" customHeight="1">
      <c r="A78"/>
      <c r="B78"/>
      <c r="C78"/>
      <c r="D78" s="9" t="s">
        <v>0</v>
      </c>
      <c r="E78" s="1938" t="s">
        <v>53</v>
      </c>
      <c r="F78" s="33"/>
      <c r="G78" s="33"/>
      <c r="H78" s="33"/>
      <c r="I78" s="33"/>
      <c r="J78" s="604" t="str">
        <f ca="1">IF(ISBLANK(K78),"",LARGE(OFFSET(J77,0,0,ROWS(J77:J77)),1)+1)</f>
        <v/>
      </c>
      <c r="K78" s="1921"/>
      <c r="L78" s="2035"/>
      <c r="M78" s="1921" t="s">
        <v>4074</v>
      </c>
      <c r="N78" s="1921"/>
      <c r="O78" s="1921"/>
      <c r="P78" s="1921"/>
      <c r="Q78" s="1921"/>
      <c r="R78" s="2010"/>
      <c r="S78"/>
      <c r="T78"/>
      <c r="U78"/>
      <c r="V78"/>
      <c r="W78"/>
      <c r="X78"/>
      <c r="Y78"/>
      <c r="Z78"/>
      <c r="AA78"/>
      <c r="AB78"/>
      <c r="AC78"/>
      <c r="AD78"/>
      <c r="AE78"/>
      <c r="AF78"/>
      <c r="AG78"/>
      <c r="AH78"/>
      <c r="AI78"/>
      <c r="AJ78" s="4154" t="s">
        <v>773</v>
      </c>
      <c r="AK78" s="4154"/>
      <c r="AL78" s="143">
        <v>1</v>
      </c>
      <c r="AM78" s="4154" t="s">
        <v>774</v>
      </c>
      <c r="AN78" s="4154"/>
      <c r="AO78"/>
      <c r="AP78" s="4036" t="s">
        <v>788</v>
      </c>
      <c r="AQ78" s="4037"/>
      <c r="AR78" s="4037"/>
      <c r="AS78" s="4038"/>
      <c r="AT78"/>
      <c r="AU78" s="135">
        <v>1</v>
      </c>
    </row>
    <row r="79" spans="1:47" s="641" customFormat="1" ht="18.75" customHeight="1">
      <c r="A79"/>
      <c r="B79"/>
      <c r="C79"/>
      <c r="D79" s="28" t="str">
        <f t="shared" ref="D79:D117" si="12">IF(OR(K79&lt;&gt;"", M79&lt;&gt;"", N79&lt;&gt;"",O79&lt;&gt;"",P79&lt;&gt; ""),"A", "►")</f>
        <v>A</v>
      </c>
      <c r="E79" s="1939" t="s">
        <v>52</v>
      </c>
      <c r="F79" s="31"/>
      <c r="G79" s="31"/>
      <c r="H79" s="31"/>
      <c r="I79" s="31"/>
      <c r="J79" s="604">
        <f ca="1">IF(ISBLANK(K79),"",LARGE(OFFSET(J77,0,0,ROWS(J77:J78)),1)+1)</f>
        <v>1</v>
      </c>
      <c r="K79" s="1921" t="s">
        <v>4092</v>
      </c>
      <c r="L79" s="2035"/>
      <c r="M79" s="1921"/>
      <c r="N79" s="1921"/>
      <c r="O79" s="1921"/>
      <c r="P79" s="1921"/>
      <c r="Q79" s="1921"/>
      <c r="R79" s="2010"/>
      <c r="S79"/>
      <c r="T79"/>
      <c r="U79"/>
      <c r="V79"/>
      <c r="W79"/>
      <c r="X79"/>
      <c r="Y79"/>
      <c r="Z79"/>
      <c r="AA79"/>
      <c r="AB79"/>
      <c r="AC79"/>
      <c r="AD79"/>
      <c r="AE79"/>
      <c r="AF79"/>
      <c r="AG79"/>
      <c r="AH79"/>
      <c r="AI79"/>
      <c r="AJ79" s="3807"/>
      <c r="AK79" s="3807"/>
      <c r="AL79" s="143">
        <v>1</v>
      </c>
      <c r="AM79" s="3807"/>
      <c r="AN79" s="3807"/>
      <c r="AO79"/>
      <c r="AP79" s="4036"/>
      <c r="AQ79" s="4037"/>
      <c r="AR79" s="4037"/>
      <c r="AS79" s="4038"/>
      <c r="AT79"/>
      <c r="AU79" s="135">
        <v>1</v>
      </c>
    </row>
    <row r="80" spans="1:47" s="641" customFormat="1" ht="15.6" customHeight="1" thickBot="1">
      <c r="A80"/>
      <c r="B80"/>
      <c r="C80"/>
      <c r="D80" s="28" t="str">
        <f t="shared" si="12"/>
        <v>A</v>
      </c>
      <c r="E80" s="1939" t="s">
        <v>1010</v>
      </c>
      <c r="F80" s="31"/>
      <c r="G80" s="31"/>
      <c r="H80" s="31"/>
      <c r="I80" s="31"/>
      <c r="J80" s="604">
        <f ca="1">IF(ISBLANK(K80),"",LARGE(OFFSET(J77,0,0,ROWS(J77:J79)),1)+1)</f>
        <v>2</v>
      </c>
      <c r="K80" s="1921" t="s">
        <v>4093</v>
      </c>
      <c r="L80" s="2035"/>
      <c r="M80" s="1921"/>
      <c r="N80" s="1921"/>
      <c r="O80" s="1921"/>
      <c r="P80" s="1921"/>
      <c r="Q80" s="1921"/>
      <c r="R80" s="2010"/>
      <c r="S80"/>
      <c r="T80"/>
      <c r="U80"/>
      <c r="V80"/>
      <c r="W80"/>
      <c r="X80"/>
      <c r="Y80"/>
      <c r="Z80"/>
      <c r="AA80"/>
      <c r="AB80"/>
      <c r="AC80"/>
      <c r="AD80"/>
      <c r="AE80"/>
      <c r="AF80"/>
      <c r="AG80"/>
      <c r="AH80"/>
      <c r="AI80"/>
      <c r="AJ80" s="140">
        <v>1</v>
      </c>
      <c r="AK80" s="140">
        <v>1</v>
      </c>
      <c r="AL80" s="140">
        <v>1</v>
      </c>
      <c r="AM80" s="140">
        <v>1</v>
      </c>
      <c r="AN80" s="140">
        <v>1</v>
      </c>
      <c r="AO80"/>
      <c r="AP80" s="166"/>
      <c r="AQ80" s="11"/>
      <c r="AR80" s="11"/>
      <c r="AS80" s="167"/>
      <c r="AT80"/>
      <c r="AU80" s="135">
        <v>1</v>
      </c>
    </row>
    <row r="81" spans="1:47" s="641" customFormat="1" ht="15.6" customHeight="1">
      <c r="A81"/>
      <c r="B81"/>
      <c r="C81"/>
      <c r="D81" s="28" t="str">
        <f t="shared" si="12"/>
        <v>A</v>
      </c>
      <c r="E81" s="1939" t="s">
        <v>48</v>
      </c>
      <c r="F81" s="31"/>
      <c r="G81" s="31"/>
      <c r="H81" s="31"/>
      <c r="I81" s="31"/>
      <c r="J81" s="604">
        <f ca="1">IF(ISBLANK(K81),"",LARGE(OFFSET(J77,0,0,ROWS(J77:J80)),1)+1)</f>
        <v>3</v>
      </c>
      <c r="K81" s="1921" t="s">
        <v>4094</v>
      </c>
      <c r="L81" s="2035"/>
      <c r="M81" s="1921"/>
      <c r="N81" s="1921"/>
      <c r="O81" s="1921"/>
      <c r="P81" s="1921"/>
      <c r="Q81" s="1921"/>
      <c r="R81" s="2010"/>
      <c r="S81"/>
      <c r="T81" s="138">
        <v>1</v>
      </c>
      <c r="U81" s="569" t="s">
        <v>124</v>
      </c>
      <c r="V81" s="609"/>
      <c r="W81"/>
      <c r="X81"/>
      <c r="Y81"/>
      <c r="Z81" s="138">
        <v>1</v>
      </c>
      <c r="AA81" s="138">
        <v>1</v>
      </c>
      <c r="AB81" s="138">
        <v>1</v>
      </c>
      <c r="AC81" s="138">
        <v>1</v>
      </c>
      <c r="AD81"/>
      <c r="AE81"/>
      <c r="AF81"/>
      <c r="AG81"/>
      <c r="AH81"/>
      <c r="AI81"/>
      <c r="AJ81" s="4154" t="s">
        <v>782</v>
      </c>
      <c r="AK81" s="4154"/>
      <c r="AL81" s="143">
        <v>1</v>
      </c>
      <c r="AM81" s="4154" t="s">
        <v>783</v>
      </c>
      <c r="AN81" s="4154"/>
      <c r="AO81"/>
      <c r="AP81" s="464" t="s">
        <v>799</v>
      </c>
      <c r="AQ81" s="19" t="s">
        <v>800</v>
      </c>
      <c r="AR81" s="18"/>
      <c r="AS81" s="465"/>
      <c r="AT81"/>
      <c r="AU81" s="135">
        <v>1</v>
      </c>
    </row>
    <row r="82" spans="1:47" s="641" customFormat="1" ht="15.75">
      <c r="A82"/>
      <c r="B82"/>
      <c r="C82"/>
      <c r="D82" s="28" t="str">
        <f t="shared" si="12"/>
        <v>A</v>
      </c>
      <c r="E82" s="1939" t="s">
        <v>45</v>
      </c>
      <c r="F82" s="31"/>
      <c r="G82" s="31"/>
      <c r="H82" s="31"/>
      <c r="I82" s="31"/>
      <c r="J82" s="604">
        <f ca="1">IF(ISBLANK(K82),"",LARGE(OFFSET(J77,0,0,ROWS(J77:J81)),1)+1)</f>
        <v>4</v>
      </c>
      <c r="K82" s="1921" t="s">
        <v>47</v>
      </c>
      <c r="L82" s="2035"/>
      <c r="M82" s="1921"/>
      <c r="N82" s="1921"/>
      <c r="O82" s="1921"/>
      <c r="P82" s="1921"/>
      <c r="Q82" s="1921"/>
      <c r="R82" s="2010"/>
      <c r="S82"/>
      <c r="T82" s="138">
        <v>1</v>
      </c>
      <c r="U82" s="570" t="s">
        <v>1063</v>
      </c>
      <c r="V82" s="610"/>
      <c r="W82"/>
      <c r="X82"/>
      <c r="Y82"/>
      <c r="Z82" s="138">
        <v>1</v>
      </c>
      <c r="AA82" s="138">
        <v>1</v>
      </c>
      <c r="AB82" s="138">
        <v>1</v>
      </c>
      <c r="AC82" s="138">
        <v>1</v>
      </c>
      <c r="AD82"/>
      <c r="AE82"/>
      <c r="AF82"/>
      <c r="AG82"/>
      <c r="AH82"/>
      <c r="AI82"/>
      <c r="AJ82" s="3807"/>
      <c r="AK82" s="3807"/>
      <c r="AL82" s="143">
        <v>1</v>
      </c>
      <c r="AM82" s="3807"/>
      <c r="AN82" s="3807"/>
      <c r="AO82"/>
      <c r="AP82" s="466"/>
      <c r="AQ82" s="18"/>
      <c r="AR82" s="141"/>
      <c r="AS82" s="161"/>
      <c r="AT82"/>
      <c r="AU82" s="135">
        <v>1</v>
      </c>
    </row>
    <row r="83" spans="1:47" s="641" customFormat="1" ht="15.6" customHeight="1" thickBot="1">
      <c r="A83"/>
      <c r="B83"/>
      <c r="C83"/>
      <c r="D83" s="28" t="str">
        <f t="shared" si="12"/>
        <v>►</v>
      </c>
      <c r="E83" s="1939" t="s">
        <v>43</v>
      </c>
      <c r="F83" s="31"/>
      <c r="G83" s="31"/>
      <c r="H83" s="31"/>
      <c r="I83" s="31"/>
      <c r="J83" s="604" t="str">
        <f ca="1">IF(ISBLANK(K83),"",LARGE(OFFSET(J77,0,0,ROWS(J77:J82)),1)+1)</f>
        <v/>
      </c>
      <c r="K83" s="1922"/>
      <c r="L83" s="2035"/>
      <c r="M83" s="1922"/>
      <c r="N83" s="1921"/>
      <c r="O83" s="1921"/>
      <c r="P83" s="1921"/>
      <c r="Q83" s="1921"/>
      <c r="R83" s="2010"/>
      <c r="S83"/>
      <c r="T83" s="138">
        <v>1</v>
      </c>
      <c r="U83" s="571" t="s">
        <v>125</v>
      </c>
      <c r="V83" s="611"/>
      <c r="W83"/>
      <c r="X83"/>
      <c r="Y83"/>
      <c r="Z83" s="138">
        <v>1</v>
      </c>
      <c r="AA83" s="138">
        <v>1</v>
      </c>
      <c r="AB83" s="138">
        <v>1</v>
      </c>
      <c r="AC83" s="138">
        <v>1</v>
      </c>
      <c r="AD83"/>
      <c r="AE83"/>
      <c r="AF83"/>
      <c r="AG83"/>
      <c r="AH83"/>
      <c r="AI83"/>
      <c r="AJ83" s="140">
        <v>1</v>
      </c>
      <c r="AK83" s="140">
        <v>1</v>
      </c>
      <c r="AL83" s="140">
        <v>1</v>
      </c>
      <c r="AM83" s="140">
        <v>1</v>
      </c>
      <c r="AN83" s="140">
        <v>1</v>
      </c>
      <c r="AO83"/>
      <c r="AP83" s="467" t="s">
        <v>801</v>
      </c>
      <c r="AQ83" s="453"/>
      <c r="AR83" s="18"/>
      <c r="AS83" s="465"/>
      <c r="AT83"/>
      <c r="AU83" s="135">
        <v>1</v>
      </c>
    </row>
    <row r="84" spans="1:47" s="641" customFormat="1" ht="15.6" customHeight="1">
      <c r="A84"/>
      <c r="B84"/>
      <c r="C84"/>
      <c r="D84" s="28" t="str">
        <f t="shared" si="12"/>
        <v>A</v>
      </c>
      <c r="E84" s="1939" t="s">
        <v>41</v>
      </c>
      <c r="F84" s="31"/>
      <c r="G84" s="31"/>
      <c r="H84" s="31"/>
      <c r="I84" s="31"/>
      <c r="J84" s="604" t="str">
        <f ca="1">IF(ISBLANK(K84),"",LARGE(OFFSET(J77,0,0,ROWS(J77:J83)),1)+1)</f>
        <v/>
      </c>
      <c r="K84" s="1922"/>
      <c r="L84" s="2035"/>
      <c r="M84" s="1922" t="s">
        <v>49</v>
      </c>
      <c r="N84" s="1921"/>
      <c r="O84" s="1921"/>
      <c r="P84" s="1921"/>
      <c r="Q84" s="1921"/>
      <c r="R84" s="2010"/>
      <c r="S84"/>
      <c r="T84"/>
      <c r="U84"/>
      <c r="V84"/>
      <c r="W84"/>
      <c r="X84"/>
      <c r="Y84"/>
      <c r="Z84"/>
      <c r="AA84"/>
      <c r="AB84"/>
      <c r="AC84"/>
      <c r="AD84"/>
      <c r="AE84"/>
      <c r="AF84"/>
      <c r="AG84"/>
      <c r="AH84"/>
      <c r="AI84"/>
      <c r="AJ84" s="4154" t="s">
        <v>792</v>
      </c>
      <c r="AK84" s="4154"/>
      <c r="AL84" s="143">
        <v>1</v>
      </c>
      <c r="AM84" s="4154" t="s">
        <v>793</v>
      </c>
      <c r="AN84" s="4154"/>
      <c r="AO84"/>
      <c r="AP84" s="4047" t="s">
        <v>804</v>
      </c>
      <c r="AQ84" s="4048"/>
      <c r="AR84" s="4048"/>
      <c r="AS84" s="4049"/>
      <c r="AT84"/>
      <c r="AU84" s="135">
        <v>1</v>
      </c>
    </row>
    <row r="85" spans="1:47" s="641" customFormat="1" ht="15.75" customHeight="1">
      <c r="A85"/>
      <c r="B85"/>
      <c r="C85"/>
      <c r="D85" s="28" t="str">
        <f t="shared" si="12"/>
        <v>A</v>
      </c>
      <c r="E85" s="1939" t="s">
        <v>40</v>
      </c>
      <c r="F85" s="31"/>
      <c r="G85" s="31"/>
      <c r="H85" s="31"/>
      <c r="I85" s="31"/>
      <c r="J85" s="604" t="str">
        <f ca="1">IF(ISBLANK(K85),"",LARGE(OFFSET(J77,0,0,ROWS(J77:J84)),1)+1)</f>
        <v/>
      </c>
      <c r="K85" s="1922"/>
      <c r="L85" s="2035"/>
      <c r="M85" s="1922" t="s">
        <v>46</v>
      </c>
      <c r="N85" s="1921"/>
      <c r="O85" s="1921"/>
      <c r="P85" s="1921"/>
      <c r="Q85" s="1921"/>
      <c r="R85" s="2010"/>
      <c r="S85"/>
      <c r="T85"/>
      <c r="U85"/>
      <c r="V85"/>
      <c r="W85"/>
      <c r="X85"/>
      <c r="Y85"/>
      <c r="Z85"/>
      <c r="AA85"/>
      <c r="AB85"/>
      <c r="AC85"/>
      <c r="AD85"/>
      <c r="AE85"/>
      <c r="AF85"/>
      <c r="AG85"/>
      <c r="AH85"/>
      <c r="AI85"/>
      <c r="AJ85" s="3807"/>
      <c r="AK85" s="3807"/>
      <c r="AL85" s="143">
        <v>1</v>
      </c>
      <c r="AM85" s="3807"/>
      <c r="AN85" s="3807"/>
      <c r="AO85"/>
      <c r="AP85" s="4047"/>
      <c r="AQ85" s="4048"/>
      <c r="AR85" s="4048"/>
      <c r="AS85" s="4049"/>
      <c r="AT85"/>
      <c r="AU85" s="135">
        <v>1</v>
      </c>
    </row>
    <row r="86" spans="1:47" s="641" customFormat="1" ht="15.6" customHeight="1" thickBot="1">
      <c r="A86"/>
      <c r="B86"/>
      <c r="C86"/>
      <c r="D86" s="28" t="str">
        <f t="shared" si="12"/>
        <v>A</v>
      </c>
      <c r="E86" s="1939" t="s">
        <v>39</v>
      </c>
      <c r="F86" s="31"/>
      <c r="G86" s="31"/>
      <c r="H86" s="31"/>
      <c r="I86" s="31"/>
      <c r="J86" s="604" t="str">
        <f ca="1">IF(ISBLANK(K86),"",LARGE(OFFSET(J77,0,0,ROWS(J77:J85)),1)+1)</f>
        <v/>
      </c>
      <c r="K86" s="1922"/>
      <c r="L86" s="2035"/>
      <c r="M86" s="1922" t="s">
        <v>44</v>
      </c>
      <c r="N86" s="1921"/>
      <c r="O86" s="1921"/>
      <c r="P86" s="1921"/>
      <c r="Q86" s="1921"/>
      <c r="R86" s="2010"/>
      <c r="S86"/>
      <c r="T86"/>
      <c r="U86"/>
      <c r="V86"/>
      <c r="W86"/>
      <c r="X86"/>
      <c r="Y86"/>
      <c r="Z86"/>
      <c r="AA86"/>
      <c r="AB86"/>
      <c r="AC86"/>
      <c r="AD86"/>
      <c r="AE86"/>
      <c r="AF86"/>
      <c r="AG86"/>
      <c r="AH86"/>
      <c r="AI86"/>
      <c r="AJ86" s="140">
        <v>1</v>
      </c>
      <c r="AK86" s="140">
        <v>1</v>
      </c>
      <c r="AL86" s="140">
        <v>1</v>
      </c>
      <c r="AM86" s="140">
        <v>1</v>
      </c>
      <c r="AN86" s="140">
        <v>1</v>
      </c>
      <c r="AO86"/>
      <c r="AP86" s="466"/>
      <c r="AQ86" s="18"/>
      <c r="AR86" s="18"/>
      <c r="AS86" s="465"/>
      <c r="AT86"/>
      <c r="AU86" s="135">
        <v>1</v>
      </c>
    </row>
    <row r="87" spans="1:47" s="641" customFormat="1" ht="15.6" customHeight="1">
      <c r="A87"/>
      <c r="B87"/>
      <c r="C87"/>
      <c r="D87" s="28" t="str">
        <f t="shared" si="12"/>
        <v>►</v>
      </c>
      <c r="E87" s="1939" t="s">
        <v>38</v>
      </c>
      <c r="F87" s="31"/>
      <c r="G87" s="31"/>
      <c r="H87" s="31"/>
      <c r="I87" s="31"/>
      <c r="J87" s="604" t="str">
        <f ca="1">IF(ISBLANK(K87),"",LARGE(OFFSET(J77,0,0,ROWS(J77:J86)),1)+1)</f>
        <v/>
      </c>
      <c r="K87" s="1922"/>
      <c r="L87" s="2035"/>
      <c r="M87" s="1922"/>
      <c r="N87" s="1921"/>
      <c r="O87" s="1921"/>
      <c r="P87" s="1921"/>
      <c r="Q87" s="1921"/>
      <c r="R87" s="2010"/>
      <c r="S87"/>
      <c r="T87"/>
      <c r="U87"/>
      <c r="V87"/>
      <c r="W87"/>
      <c r="X87"/>
      <c r="Y87"/>
      <c r="Z87"/>
      <c r="AA87"/>
      <c r="AB87"/>
      <c r="AC87"/>
      <c r="AD87"/>
      <c r="AE87"/>
      <c r="AF87"/>
      <c r="AG87"/>
      <c r="AH87"/>
      <c r="AI87"/>
      <c r="AJ87" s="4154" t="s">
        <v>731</v>
      </c>
      <c r="AK87" s="4154"/>
      <c r="AL87" s="143">
        <v>1</v>
      </c>
      <c r="AM87" s="4154" t="s">
        <v>732</v>
      </c>
      <c r="AN87" s="4154"/>
      <c r="AO87"/>
      <c r="AP87" s="166"/>
      <c r="AQ87" s="2048" t="s">
        <v>81</v>
      </c>
      <c r="AR87" s="2047" t="s">
        <v>80</v>
      </c>
      <c r="AS87" s="465"/>
      <c r="AT87"/>
      <c r="AU87" s="135">
        <v>1</v>
      </c>
    </row>
    <row r="88" spans="1:47" s="641" customFormat="1" ht="16.149999999999999" customHeight="1">
      <c r="A88"/>
      <c r="B88"/>
      <c r="C88"/>
      <c r="D88" s="28" t="str">
        <f t="shared" si="12"/>
        <v>A</v>
      </c>
      <c r="E88" s="1939" t="s">
        <v>1011</v>
      </c>
      <c r="F88" s="31"/>
      <c r="G88" s="31"/>
      <c r="H88" s="31"/>
      <c r="I88" s="31"/>
      <c r="J88" s="604">
        <f ca="1">IF(ISBLANK(K88),"",LARGE(OFFSET(J77,0,0,ROWS(J77:J87)),1)+1)</f>
        <v>5</v>
      </c>
      <c r="K88" s="1922" t="s">
        <v>1066</v>
      </c>
      <c r="L88" s="2035"/>
      <c r="M88" s="1922"/>
      <c r="N88" s="1921"/>
      <c r="O88" s="1921"/>
      <c r="P88" s="1921"/>
      <c r="Q88" s="1921"/>
      <c r="R88" s="2010"/>
      <c r="S88"/>
      <c r="T88"/>
      <c r="U88"/>
      <c r="V88"/>
      <c r="W88"/>
      <c r="X88"/>
      <c r="Y88"/>
      <c r="Z88"/>
      <c r="AA88"/>
      <c r="AB88"/>
      <c r="AC88"/>
      <c r="AD88"/>
      <c r="AE88"/>
      <c r="AF88"/>
      <c r="AG88"/>
      <c r="AH88"/>
      <c r="AI88"/>
      <c r="AJ88" s="3807"/>
      <c r="AK88" s="3807"/>
      <c r="AL88" s="143">
        <v>1</v>
      </c>
      <c r="AM88" s="3807"/>
      <c r="AN88" s="3807"/>
      <c r="AO88"/>
      <c r="AP88" s="166"/>
      <c r="AQ88" s="471" t="s">
        <v>74</v>
      </c>
      <c r="AR88" s="78">
        <v>1</v>
      </c>
      <c r="AS88" s="465"/>
      <c r="AT88"/>
      <c r="AU88" s="135">
        <v>1</v>
      </c>
    </row>
    <row r="89" spans="1:47" s="641" customFormat="1" ht="15.75" customHeight="1" thickBot="1">
      <c r="A89"/>
      <c r="B89"/>
      <c r="C89"/>
      <c r="D89" s="28" t="str">
        <f t="shared" si="12"/>
        <v>A</v>
      </c>
      <c r="E89" s="1939" t="s">
        <v>37</v>
      </c>
      <c r="F89" s="31"/>
      <c r="G89" s="31"/>
      <c r="H89" s="31"/>
      <c r="I89" s="31"/>
      <c r="J89" s="604" t="str">
        <f ca="1">IF(ISBLANK(K89),"",LARGE(OFFSET(J77,0,0,ROWS(J77:J88)),1)+1)</f>
        <v/>
      </c>
      <c r="K89" s="1922"/>
      <c r="L89" s="2035"/>
      <c r="M89" s="1921" t="s">
        <v>1065</v>
      </c>
      <c r="O89" s="1921"/>
      <c r="P89" s="1921"/>
      <c r="Q89" s="1921"/>
      <c r="R89" s="2010"/>
      <c r="S89"/>
      <c r="T89"/>
      <c r="U89"/>
      <c r="V89"/>
      <c r="W89"/>
      <c r="X89"/>
      <c r="Y89"/>
      <c r="Z89"/>
      <c r="AA89"/>
      <c r="AB89"/>
      <c r="AC89"/>
      <c r="AD89"/>
      <c r="AE89"/>
      <c r="AF89"/>
      <c r="AG89"/>
      <c r="AH89"/>
      <c r="AI89"/>
      <c r="AJ89" s="140">
        <v>1</v>
      </c>
      <c r="AK89" s="140">
        <v>1</v>
      </c>
      <c r="AL89" s="140">
        <v>1</v>
      </c>
      <c r="AM89" s="140">
        <v>1</v>
      </c>
      <c r="AN89" s="140">
        <v>1</v>
      </c>
      <c r="AO89"/>
      <c r="AP89" s="466" t="s">
        <v>813</v>
      </c>
      <c r="AQ89" s="18"/>
      <c r="AR89" s="18"/>
      <c r="AS89" s="465"/>
      <c r="AT89"/>
      <c r="AU89" s="135">
        <v>1</v>
      </c>
    </row>
    <row r="90" spans="1:47" s="641" customFormat="1" ht="15.75" customHeight="1">
      <c r="A90"/>
      <c r="B90"/>
      <c r="C90"/>
      <c r="D90" s="28" t="str">
        <f t="shared" si="12"/>
        <v>►</v>
      </c>
      <c r="E90" s="1939" t="s">
        <v>36</v>
      </c>
      <c r="F90" s="31"/>
      <c r="G90" s="31"/>
      <c r="H90" s="31"/>
      <c r="I90" s="31"/>
      <c r="J90" s="604" t="str">
        <f ca="1">IF(ISBLANK(K90),"",LARGE(OFFSET(J77,0,0,ROWS(J77:J89)),1)+1)</f>
        <v/>
      </c>
      <c r="K90" s="1922"/>
      <c r="L90" s="2035"/>
      <c r="M90" s="1922"/>
      <c r="N90" s="1921"/>
      <c r="O90" s="1921"/>
      <c r="P90" s="1921"/>
      <c r="Q90" s="1921"/>
      <c r="R90" s="2010"/>
      <c r="S90"/>
      <c r="T90"/>
      <c r="U90"/>
      <c r="V90"/>
      <c r="W90"/>
      <c r="X90"/>
      <c r="Y90"/>
      <c r="Z90"/>
      <c r="AA90"/>
      <c r="AB90"/>
      <c r="AC90"/>
      <c r="AD90"/>
      <c r="AE90"/>
      <c r="AF90"/>
      <c r="AG90"/>
      <c r="AH90"/>
      <c r="AI90"/>
      <c r="AJ90" s="4154" t="s">
        <v>767</v>
      </c>
      <c r="AK90" s="4154"/>
      <c r="AL90" s="143">
        <v>1</v>
      </c>
      <c r="AM90" s="4154" t="s">
        <v>768</v>
      </c>
      <c r="AN90" s="4154"/>
      <c r="AO90"/>
      <c r="AP90" s="466" t="s">
        <v>816</v>
      </c>
      <c r="AQ90" s="18"/>
      <c r="AR90" s="18"/>
      <c r="AS90" s="465"/>
      <c r="AT90"/>
      <c r="AU90" s="135">
        <v>1</v>
      </c>
    </row>
    <row r="91" spans="1:47" s="641" customFormat="1" ht="15.75" customHeight="1">
      <c r="A91"/>
      <c r="B91"/>
      <c r="C91"/>
      <c r="D91" s="28" t="str">
        <f t="shared" si="12"/>
        <v>►</v>
      </c>
      <c r="E91" s="1939"/>
      <c r="F91" s="31"/>
      <c r="G91" s="31"/>
      <c r="H91" s="31"/>
      <c r="I91" s="31"/>
      <c r="J91" s="604" t="str">
        <f ca="1">IF(ISBLANK(K91),"",LARGE(OFFSET(J77,0,0,ROWS(J77:J90)),1)+1)</f>
        <v/>
      </c>
      <c r="K91" s="1922"/>
      <c r="L91" s="2035"/>
      <c r="M91" s="1922"/>
      <c r="N91" s="1921"/>
      <c r="O91" s="1921"/>
      <c r="P91" s="1921"/>
      <c r="Q91" s="1921"/>
      <c r="R91" s="2010"/>
      <c r="S91"/>
      <c r="T91"/>
      <c r="U91"/>
      <c r="V91"/>
      <c r="W91"/>
      <c r="X91"/>
      <c r="Y91"/>
      <c r="Z91"/>
      <c r="AA91"/>
      <c r="AB91"/>
      <c r="AC91"/>
      <c r="AD91"/>
      <c r="AE91"/>
      <c r="AF91"/>
      <c r="AG91"/>
      <c r="AH91"/>
      <c r="AI91"/>
      <c r="AJ91" s="3807"/>
      <c r="AK91" s="3807"/>
      <c r="AL91" s="143">
        <v>1</v>
      </c>
      <c r="AM91" s="3807"/>
      <c r="AN91" s="3807"/>
      <c r="AO91"/>
      <c r="AP91" s="466" t="s">
        <v>817</v>
      </c>
      <c r="AQ91" s="18"/>
      <c r="AR91" s="18"/>
      <c r="AS91" s="465"/>
      <c r="AT91"/>
      <c r="AU91" s="135">
        <v>1</v>
      </c>
    </row>
    <row r="92" spans="1:47" s="641" customFormat="1" ht="15.75" customHeight="1" thickBot="1">
      <c r="A92"/>
      <c r="B92"/>
      <c r="C92"/>
      <c r="D92" s="28" t="str">
        <f t="shared" si="12"/>
        <v>►</v>
      </c>
      <c r="E92" s="1939"/>
      <c r="F92" s="31"/>
      <c r="G92" s="31"/>
      <c r="H92" s="31"/>
      <c r="I92" s="31"/>
      <c r="J92" s="604" t="str">
        <f ca="1">IF(ISBLANK(K92),"",LARGE(OFFSET(J77,0,0,ROWS(J77:J91)),1)+1)</f>
        <v/>
      </c>
      <c r="K92" s="1922"/>
      <c r="L92" s="2035"/>
      <c r="M92" s="1922"/>
      <c r="N92" s="1921"/>
      <c r="O92" s="1921"/>
      <c r="P92" s="1921"/>
      <c r="Q92" s="1921"/>
      <c r="R92" s="2010"/>
      <c r="S92"/>
      <c r="T92"/>
      <c r="U92"/>
      <c r="V92"/>
      <c r="W92"/>
      <c r="X92"/>
      <c r="Y92"/>
      <c r="Z92"/>
      <c r="AA92"/>
      <c r="AB92"/>
      <c r="AC92"/>
      <c r="AD92"/>
      <c r="AE92"/>
      <c r="AF92"/>
      <c r="AG92"/>
      <c r="AH92"/>
      <c r="AI92"/>
      <c r="AJ92" s="140">
        <v>1</v>
      </c>
      <c r="AK92" s="140">
        <v>1</v>
      </c>
      <c r="AL92" s="140">
        <v>1</v>
      </c>
      <c r="AM92" s="140">
        <v>1</v>
      </c>
      <c r="AN92" s="140">
        <v>1</v>
      </c>
      <c r="AO92"/>
      <c r="AP92" s="466" t="s">
        <v>819</v>
      </c>
      <c r="AQ92" s="18"/>
      <c r="AR92" s="18"/>
      <c r="AS92" s="465"/>
      <c r="AT92"/>
      <c r="AU92" s="135">
        <v>1</v>
      </c>
    </row>
    <row r="93" spans="1:47" s="641" customFormat="1" ht="15.75" customHeight="1" thickBot="1">
      <c r="A93"/>
      <c r="B93"/>
      <c r="C93"/>
      <c r="D93" s="28" t="str">
        <f t="shared" si="12"/>
        <v>►</v>
      </c>
      <c r="E93" s="1939"/>
      <c r="F93" s="31"/>
      <c r="G93" s="31"/>
      <c r="H93" s="31"/>
      <c r="I93" s="31"/>
      <c r="J93" s="604" t="str">
        <f ca="1">IF(ISBLANK(K93),"",LARGE(OFFSET(J77,0,0,ROWS(J77:J92)),1)+1)</f>
        <v/>
      </c>
      <c r="K93" s="1922"/>
      <c r="L93" s="2035"/>
      <c r="M93" s="1922"/>
      <c r="N93" s="1921"/>
      <c r="O93" s="1921"/>
      <c r="P93" s="1921"/>
      <c r="Q93" s="1921"/>
      <c r="R93" s="2010"/>
      <c r="S93"/>
      <c r="T93"/>
      <c r="U93"/>
      <c r="V93"/>
      <c r="W93"/>
      <c r="X93"/>
      <c r="Y93"/>
      <c r="Z93"/>
      <c r="AA93"/>
      <c r="AB93"/>
      <c r="AC93"/>
      <c r="AD93"/>
      <c r="AE93"/>
      <c r="AF93"/>
      <c r="AG93"/>
      <c r="AH93"/>
      <c r="AI93"/>
      <c r="AJ93" s="4154" t="s">
        <v>254</v>
      </c>
      <c r="AK93" s="4154"/>
      <c r="AL93" s="143">
        <v>1</v>
      </c>
      <c r="AM93" s="4154" t="s">
        <v>255</v>
      </c>
      <c r="AN93" s="4154"/>
      <c r="AO93"/>
      <c r="AP93" s="466"/>
      <c r="AQ93" s="18"/>
      <c r="AR93" s="18"/>
      <c r="AS93" s="465"/>
      <c r="AT93"/>
      <c r="AU93" s="135">
        <v>1</v>
      </c>
    </row>
    <row r="94" spans="1:47" s="641" customFormat="1" ht="17.25" thickTop="1" thickBot="1">
      <c r="A94"/>
      <c r="B94"/>
      <c r="C94"/>
      <c r="D94" s="28" t="str">
        <f t="shared" si="12"/>
        <v>►</v>
      </c>
      <c r="E94" s="1939"/>
      <c r="F94" s="31"/>
      <c r="G94" s="31"/>
      <c r="H94" s="31"/>
      <c r="I94" s="31"/>
      <c r="J94" s="604" t="str">
        <f ca="1">IF(ISBLANK(K94),"",LARGE(OFFSET(J77,0,0,ROWS(J77:J93)),1)+1)</f>
        <v/>
      </c>
      <c r="K94" s="1922"/>
      <c r="L94" s="2035"/>
      <c r="M94" s="1922"/>
      <c r="N94" s="1921"/>
      <c r="O94" s="1921"/>
      <c r="P94" s="1921"/>
      <c r="Q94" s="1921"/>
      <c r="R94" s="2010"/>
      <c r="S94"/>
      <c r="T94"/>
      <c r="U94"/>
      <c r="V94"/>
      <c r="W94"/>
      <c r="X94"/>
      <c r="Y94"/>
      <c r="Z94"/>
      <c r="AA94"/>
      <c r="AB94"/>
      <c r="AC94"/>
      <c r="AD94"/>
      <c r="AE94"/>
      <c r="AF94"/>
      <c r="AG94"/>
      <c r="AH94"/>
      <c r="AI94"/>
      <c r="AJ94" s="3807"/>
      <c r="AK94" s="3807"/>
      <c r="AL94" s="143">
        <v>1</v>
      </c>
      <c r="AM94" s="3807"/>
      <c r="AN94" s="3807"/>
      <c r="AO94"/>
      <c r="AP94" s="474" t="s">
        <v>95</v>
      </c>
      <c r="AQ94" s="97" t="s">
        <v>92</v>
      </c>
      <c r="AR94" s="475" t="s">
        <v>91</v>
      </c>
      <c r="AS94" s="465"/>
      <c r="AT94"/>
      <c r="AU94" s="135">
        <v>1</v>
      </c>
    </row>
    <row r="95" spans="1:47" s="641" customFormat="1" ht="15.75" customHeight="1" thickTop="1">
      <c r="A95"/>
      <c r="B95"/>
      <c r="C95"/>
      <c r="D95" s="28" t="str">
        <f t="shared" si="12"/>
        <v>►</v>
      </c>
      <c r="E95" s="1939"/>
      <c r="F95" s="31"/>
      <c r="G95" s="31"/>
      <c r="H95" s="31"/>
      <c r="I95" s="31"/>
      <c r="J95" s="604" t="str">
        <f ca="1">IF(ISBLANK(K95),"",LARGE(OFFSET(J77,0,0,ROWS(J77:J94)),1)+1)</f>
        <v/>
      </c>
      <c r="K95" s="1922"/>
      <c r="L95" s="2035"/>
      <c r="M95" s="1922"/>
      <c r="N95" s="1921"/>
      <c r="O95" s="1921"/>
      <c r="P95" s="1921"/>
      <c r="Q95" s="1921"/>
      <c r="R95" s="2010"/>
      <c r="S95"/>
      <c r="T95"/>
      <c r="U95"/>
      <c r="V95"/>
      <c r="W95"/>
      <c r="X95"/>
      <c r="Y95"/>
      <c r="Z95"/>
      <c r="AA95"/>
      <c r="AB95"/>
      <c r="AC95"/>
      <c r="AD95"/>
      <c r="AE95"/>
      <c r="AF95"/>
      <c r="AG95"/>
      <c r="AH95"/>
      <c r="AI95"/>
      <c r="AJ95"/>
      <c r="AK95"/>
      <c r="AL95"/>
      <c r="AM95"/>
      <c r="AN95"/>
      <c r="AO95"/>
      <c r="AP95" s="477"/>
      <c r="AQ95" s="478"/>
      <c r="AR95" s="4039" t="s">
        <v>827</v>
      </c>
      <c r="AS95" s="465"/>
      <c r="AT95"/>
      <c r="AU95" s="135">
        <v>1</v>
      </c>
    </row>
    <row r="96" spans="1:47" s="641" customFormat="1" ht="15.75" customHeight="1">
      <c r="A96"/>
      <c r="B96"/>
      <c r="C96"/>
      <c r="D96" s="28" t="str">
        <f t="shared" si="12"/>
        <v>►</v>
      </c>
      <c r="E96" s="1939"/>
      <c r="F96" s="31"/>
      <c r="G96" s="31"/>
      <c r="H96" s="31"/>
      <c r="I96" s="31"/>
      <c r="J96" s="604" t="str">
        <f ca="1">IF(ISBLANK(K96),"",LARGE(OFFSET(J77,0,0,ROWS(J77:J95)),1)+1)</f>
        <v/>
      </c>
      <c r="K96" s="1922"/>
      <c r="L96" s="2035"/>
      <c r="M96" s="1922"/>
      <c r="N96" s="1921"/>
      <c r="O96" s="1921"/>
      <c r="P96" s="1921"/>
      <c r="Q96" s="1921"/>
      <c r="R96" s="2010"/>
      <c r="S96"/>
      <c r="T96"/>
      <c r="U96"/>
      <c r="V96"/>
      <c r="W96"/>
      <c r="X96"/>
      <c r="Y96"/>
      <c r="Z96"/>
      <c r="AA96"/>
      <c r="AB96"/>
      <c r="AC96"/>
      <c r="AD96"/>
      <c r="AE96"/>
      <c r="AF96"/>
      <c r="AG96"/>
      <c r="AH96"/>
      <c r="AI96"/>
      <c r="AJ96"/>
      <c r="AK96"/>
      <c r="AL96"/>
      <c r="AM96"/>
      <c r="AN96"/>
      <c r="AO96"/>
      <c r="AP96" s="480" t="s">
        <v>78</v>
      </c>
      <c r="AQ96" s="481" t="s">
        <v>832</v>
      </c>
      <c r="AR96" s="4040"/>
      <c r="AS96" s="465"/>
      <c r="AT96"/>
      <c r="AU96" s="135">
        <v>1</v>
      </c>
    </row>
    <row r="97" spans="1:47" s="641" customFormat="1" ht="18.75" customHeight="1">
      <c r="A97"/>
      <c r="B97"/>
      <c r="C97"/>
      <c r="D97" s="28" t="str">
        <f t="shared" si="12"/>
        <v>►</v>
      </c>
      <c r="E97" s="1939"/>
      <c r="F97" s="31"/>
      <c r="G97" s="31"/>
      <c r="H97" s="31"/>
      <c r="I97" s="31"/>
      <c r="J97" s="604" t="str">
        <f ca="1">IF(ISBLANK(K97),"",LARGE(OFFSET(J77,0,0,ROWS(J77:J96)),1)+1)</f>
        <v/>
      </c>
      <c r="K97" s="1922"/>
      <c r="L97" s="2035"/>
      <c r="M97" s="1922"/>
      <c r="N97" s="1921"/>
      <c r="O97" s="1921"/>
      <c r="P97" s="1921"/>
      <c r="Q97" s="1921"/>
      <c r="R97" s="2010"/>
      <c r="S97"/>
      <c r="T97"/>
      <c r="U97"/>
      <c r="V97"/>
      <c r="W97"/>
      <c r="X97"/>
      <c r="Y97"/>
      <c r="Z97"/>
      <c r="AA97"/>
      <c r="AB97"/>
      <c r="AC97"/>
      <c r="AD97"/>
      <c r="AE97"/>
      <c r="AF97"/>
      <c r="AG97"/>
      <c r="AH97"/>
      <c r="AI97"/>
      <c r="AJ97"/>
      <c r="AK97"/>
      <c r="AL97"/>
      <c r="AM97"/>
      <c r="AN97"/>
      <c r="AO97"/>
      <c r="AP97" s="484">
        <v>20</v>
      </c>
      <c r="AQ97" s="485">
        <v>0.75</v>
      </c>
      <c r="AR97" s="486" t="s">
        <v>836</v>
      </c>
      <c r="AS97" s="465"/>
      <c r="AT97"/>
      <c r="AU97" s="135">
        <v>1</v>
      </c>
    </row>
    <row r="98" spans="1:47" s="641" customFormat="1" ht="15.75" customHeight="1">
      <c r="A98"/>
      <c r="B98"/>
      <c r="C98"/>
      <c r="D98" s="28" t="str">
        <f t="shared" si="12"/>
        <v>►</v>
      </c>
      <c r="E98" s="1939"/>
      <c r="F98" s="31"/>
      <c r="G98" s="31"/>
      <c r="H98" s="31"/>
      <c r="I98" s="31"/>
      <c r="J98" s="604" t="str">
        <f ca="1">IF(ISBLANK(K98),"",LARGE(OFFSET(J77,0,0,ROWS(J77:J97)),1)+1)</f>
        <v/>
      </c>
      <c r="K98" s="1922"/>
      <c r="L98" s="2035"/>
      <c r="M98" s="1922"/>
      <c r="N98" s="1921"/>
      <c r="O98" s="1921"/>
      <c r="P98" s="1921"/>
      <c r="Q98" s="1921"/>
      <c r="R98" s="2010"/>
      <c r="S98"/>
      <c r="T98"/>
      <c r="U98"/>
      <c r="V98"/>
      <c r="W98"/>
      <c r="X98"/>
      <c r="Y98"/>
      <c r="Z98"/>
      <c r="AA98"/>
      <c r="AB98"/>
      <c r="AC98"/>
      <c r="AD98"/>
      <c r="AE98"/>
      <c r="AF98"/>
      <c r="AG98"/>
      <c r="AH98"/>
      <c r="AI98"/>
      <c r="AJ98"/>
      <c r="AK98"/>
      <c r="AL98"/>
      <c r="AM98"/>
      <c r="AN98"/>
      <c r="AO98"/>
      <c r="AP98" s="166" t="s">
        <v>838</v>
      </c>
      <c r="AQ98" s="11"/>
      <c r="AR98" s="11"/>
      <c r="AS98" s="465"/>
      <c r="AT98"/>
      <c r="AU98" s="135">
        <v>1</v>
      </c>
    </row>
    <row r="99" spans="1:47" s="641" customFormat="1" ht="18.75" customHeight="1">
      <c r="A99"/>
      <c r="B99"/>
      <c r="C99"/>
      <c r="D99" s="28" t="str">
        <f t="shared" si="12"/>
        <v>►</v>
      </c>
      <c r="E99" s="1939"/>
      <c r="F99" s="31"/>
      <c r="G99" s="31"/>
      <c r="H99" s="31"/>
      <c r="I99" s="31"/>
      <c r="J99" s="604" t="str">
        <f ca="1">IF(ISBLANK(K99),"",LARGE(OFFSET(J77,0,0,ROWS(J77:J98)),1)+1)</f>
        <v/>
      </c>
      <c r="K99" s="1922"/>
      <c r="L99" s="2035"/>
      <c r="M99" s="1922"/>
      <c r="N99" s="1921"/>
      <c r="O99" s="1921"/>
      <c r="P99" s="1921"/>
      <c r="Q99" s="1921"/>
      <c r="R99" s="2010"/>
      <c r="S99"/>
      <c r="T99"/>
      <c r="U99"/>
      <c r="V99"/>
      <c r="W99"/>
      <c r="X99"/>
      <c r="Y99"/>
      <c r="Z99"/>
      <c r="AA99"/>
      <c r="AB99"/>
      <c r="AC99"/>
      <c r="AD99"/>
      <c r="AE99"/>
      <c r="AF99"/>
      <c r="AG99"/>
      <c r="AH99"/>
      <c r="AI99"/>
      <c r="AJ99"/>
      <c r="AK99"/>
      <c r="AL99"/>
      <c r="AM99"/>
      <c r="AN99"/>
      <c r="AO99"/>
      <c r="AP99" s="166" t="s">
        <v>845</v>
      </c>
      <c r="AQ99" s="11"/>
      <c r="AR99" s="11"/>
      <c r="AS99" s="465"/>
      <c r="AT99"/>
      <c r="AU99" s="135">
        <v>1</v>
      </c>
    </row>
    <row r="100" spans="1:47" s="641" customFormat="1" ht="16.5" thickBot="1">
      <c r="A100"/>
      <c r="B100"/>
      <c r="C100"/>
      <c r="D100" s="28" t="str">
        <f t="shared" si="12"/>
        <v>►</v>
      </c>
      <c r="E100" s="1939"/>
      <c r="F100" s="31"/>
      <c r="G100" s="31"/>
      <c r="H100" s="31"/>
      <c r="I100" s="31"/>
      <c r="J100" s="604" t="str">
        <f ca="1">IF(ISBLANK(K100),"",LARGE(OFFSET(J77,0,0,ROWS(J77:J99)),1)+1)</f>
        <v/>
      </c>
      <c r="K100" s="1922"/>
      <c r="L100" s="2035"/>
      <c r="M100" s="1922"/>
      <c r="N100" s="1921"/>
      <c r="O100" s="1921"/>
      <c r="P100" s="1921"/>
      <c r="Q100" s="1921"/>
      <c r="R100" s="2010"/>
      <c r="S100"/>
      <c r="T100"/>
      <c r="U100"/>
      <c r="V100"/>
      <c r="W100"/>
      <c r="X100"/>
      <c r="Y100"/>
      <c r="Z100"/>
      <c r="AA100"/>
      <c r="AB100"/>
      <c r="AC100"/>
      <c r="AD100"/>
      <c r="AE100"/>
      <c r="AF100"/>
      <c r="AG100"/>
      <c r="AH100"/>
      <c r="AI100"/>
      <c r="AJ100"/>
      <c r="AK100"/>
      <c r="AL100"/>
      <c r="AM100"/>
      <c r="AN100"/>
      <c r="AO100"/>
      <c r="AP100" s="491"/>
      <c r="AQ100" s="139"/>
      <c r="AR100" s="139"/>
      <c r="AS100" s="492"/>
      <c r="AT100"/>
      <c r="AU100" s="135">
        <v>1</v>
      </c>
    </row>
    <row r="101" spans="1:47" s="641" customFormat="1" ht="15.75" customHeight="1" thickTop="1">
      <c r="A101"/>
      <c r="B101"/>
      <c r="C101"/>
      <c r="D101" s="28" t="str">
        <f t="shared" si="12"/>
        <v>►</v>
      </c>
      <c r="E101" s="1939"/>
      <c r="F101" s="31"/>
      <c r="G101" s="31"/>
      <c r="H101" s="31"/>
      <c r="I101" s="31"/>
      <c r="J101" s="604" t="str">
        <f ca="1">IF(ISBLANK(K101),"",LARGE(OFFSET(J77,0,0,ROWS(J77:J100)),1)+1)</f>
        <v/>
      </c>
      <c r="K101" s="1922"/>
      <c r="L101" s="2035"/>
      <c r="M101" s="1922"/>
      <c r="N101" s="1921"/>
      <c r="O101" s="1921"/>
      <c r="P101" s="1921"/>
      <c r="Q101" s="1921"/>
      <c r="R101" s="2010"/>
      <c r="S101"/>
      <c r="T101"/>
      <c r="U101"/>
      <c r="V101"/>
      <c r="W101"/>
      <c r="X101"/>
      <c r="Y101"/>
      <c r="Z101"/>
      <c r="AA101"/>
      <c r="AB101"/>
      <c r="AC101"/>
      <c r="AD101"/>
      <c r="AE101"/>
      <c r="AF101"/>
      <c r="AG101"/>
      <c r="AH101"/>
      <c r="AI101"/>
      <c r="AJ101"/>
      <c r="AK101"/>
      <c r="AL101"/>
      <c r="AM101"/>
      <c r="AN101"/>
      <c r="AO101"/>
      <c r="AP101" s="4050" t="s">
        <v>851</v>
      </c>
      <c r="AQ101" s="4002"/>
      <c r="AR101" s="4005" t="s">
        <v>79</v>
      </c>
      <c r="AS101" s="4052"/>
      <c r="AT101"/>
      <c r="AU101" s="135">
        <v>1</v>
      </c>
    </row>
    <row r="102" spans="1:47" s="641" customFormat="1" ht="15.75" customHeight="1">
      <c r="A102"/>
      <c r="B102"/>
      <c r="C102"/>
      <c r="D102" s="28" t="str">
        <f t="shared" si="12"/>
        <v>►</v>
      </c>
      <c r="E102" s="1939"/>
      <c r="F102" s="31"/>
      <c r="G102" s="31"/>
      <c r="H102" s="31"/>
      <c r="I102" s="31"/>
      <c r="J102" s="604" t="str">
        <f ca="1">IF(ISBLANK(K102),"",LARGE(OFFSET(J77,0,0,ROWS(J77:J101)),1)+1)</f>
        <v/>
      </c>
      <c r="K102" s="1922"/>
      <c r="L102" s="2035"/>
      <c r="M102" s="1922"/>
      <c r="N102" s="1921"/>
      <c r="O102" s="1921"/>
      <c r="P102" s="1921"/>
      <c r="Q102" s="1921"/>
      <c r="R102" s="2010"/>
      <c r="S102"/>
      <c r="T102"/>
      <c r="U102"/>
      <c r="V102"/>
      <c r="W102"/>
      <c r="X102"/>
      <c r="Y102"/>
      <c r="Z102"/>
      <c r="AA102"/>
      <c r="AB102"/>
      <c r="AC102"/>
      <c r="AD102"/>
      <c r="AE102"/>
      <c r="AF102"/>
      <c r="AG102"/>
      <c r="AH102"/>
      <c r="AI102"/>
      <c r="AJ102"/>
      <c r="AK102"/>
      <c r="AL102"/>
      <c r="AM102"/>
      <c r="AN102"/>
      <c r="AO102"/>
      <c r="AP102" s="4051"/>
      <c r="AQ102" s="4004"/>
      <c r="AR102" s="4007"/>
      <c r="AS102" s="4053"/>
      <c r="AT102"/>
      <c r="AU102" s="135">
        <v>1</v>
      </c>
    </row>
    <row r="103" spans="1:47" s="641" customFormat="1" ht="15.75">
      <c r="A103"/>
      <c r="B103"/>
      <c r="C103"/>
      <c r="D103" s="28" t="str">
        <f t="shared" si="12"/>
        <v>►</v>
      </c>
      <c r="E103" s="1939"/>
      <c r="F103" s="31"/>
      <c r="G103" s="31"/>
      <c r="H103" s="31"/>
      <c r="I103" s="31"/>
      <c r="J103" s="604" t="str">
        <f ca="1">IF(ISBLANK(K103),"",LARGE(OFFSET(J77,0,0,ROWS(J77:J102)),1)+1)</f>
        <v/>
      </c>
      <c r="K103" s="1922"/>
      <c r="L103" s="2035"/>
      <c r="M103" s="1922"/>
      <c r="N103" s="1921"/>
      <c r="O103" s="1921"/>
      <c r="P103" s="1921"/>
      <c r="Q103" s="1921"/>
      <c r="R103" s="2010"/>
      <c r="S103"/>
      <c r="T103"/>
      <c r="U103"/>
      <c r="V103"/>
      <c r="W103"/>
      <c r="X103"/>
      <c r="Y103"/>
      <c r="Z103"/>
      <c r="AA103"/>
      <c r="AB103"/>
      <c r="AC103"/>
      <c r="AD103"/>
      <c r="AE103"/>
      <c r="AF103"/>
      <c r="AG103"/>
      <c r="AH103"/>
      <c r="AI103"/>
      <c r="AJ103"/>
      <c r="AK103"/>
      <c r="AL103"/>
      <c r="AM103"/>
      <c r="AN103"/>
      <c r="AO103"/>
      <c r="AP103" s="493" t="s">
        <v>66</v>
      </c>
      <c r="AQ103" s="39" t="s">
        <v>65</v>
      </c>
      <c r="AR103" s="494" t="s">
        <v>858</v>
      </c>
      <c r="AS103" s="68" t="s">
        <v>859</v>
      </c>
      <c r="AT103"/>
      <c r="AU103" s="135">
        <v>1</v>
      </c>
    </row>
    <row r="104" spans="1:47" s="641" customFormat="1" ht="15.75" customHeight="1">
      <c r="A104"/>
      <c r="B104"/>
      <c r="C104"/>
      <c r="D104" s="28" t="str">
        <f t="shared" si="12"/>
        <v>►</v>
      </c>
      <c r="E104" s="1939"/>
      <c r="F104" s="31"/>
      <c r="G104" s="31"/>
      <c r="H104" s="31"/>
      <c r="I104" s="31"/>
      <c r="J104" s="604" t="str">
        <f ca="1">IF(ISBLANK(K104),"",LARGE(OFFSET(J77,0,0,ROWS(J77:J103)),1)+1)</f>
        <v/>
      </c>
      <c r="K104" s="1922"/>
      <c r="L104" s="2035"/>
      <c r="M104" s="1922"/>
      <c r="N104" s="1921"/>
      <c r="O104" s="1921"/>
      <c r="P104" s="1921"/>
      <c r="Q104" s="1921"/>
      <c r="R104" s="2010"/>
      <c r="S104"/>
      <c r="T104"/>
      <c r="U104"/>
      <c r="V104"/>
      <c r="W104"/>
      <c r="X104"/>
      <c r="Y104"/>
      <c r="Z104"/>
      <c r="AA104"/>
      <c r="AB104"/>
      <c r="AC104"/>
      <c r="AD104"/>
      <c r="AE104"/>
      <c r="AF104"/>
      <c r="AG104"/>
      <c r="AH104"/>
      <c r="AI104"/>
      <c r="AJ104"/>
      <c r="AK104"/>
      <c r="AL104"/>
      <c r="AM104"/>
      <c r="AN104"/>
      <c r="AO104"/>
      <c r="AP104" s="497">
        <v>0.25</v>
      </c>
      <c r="AQ104" s="498">
        <v>0.5</v>
      </c>
      <c r="AR104" s="55" t="s">
        <v>861</v>
      </c>
      <c r="AS104" s="257"/>
      <c r="AT104"/>
      <c r="AU104" s="135">
        <v>1</v>
      </c>
    </row>
    <row r="105" spans="1:47" s="641" customFormat="1" ht="16.5" customHeight="1">
      <c r="A105"/>
      <c r="B105"/>
      <c r="C105"/>
      <c r="D105" s="28" t="str">
        <f t="shared" si="12"/>
        <v>►</v>
      </c>
      <c r="E105" s="1939"/>
      <c r="F105" s="31"/>
      <c r="G105" s="31"/>
      <c r="H105" s="31"/>
      <c r="I105" s="31"/>
      <c r="J105" s="604" t="str">
        <f ca="1">IF(ISBLANK(K105),"",LARGE(OFFSET(J77,0,0,ROWS(J77:J104)),1)+1)</f>
        <v/>
      </c>
      <c r="K105" s="1922"/>
      <c r="L105" s="2035"/>
      <c r="M105" s="1922"/>
      <c r="N105" s="1921"/>
      <c r="O105" s="1921"/>
      <c r="P105" s="1921"/>
      <c r="Q105" s="1921"/>
      <c r="R105" s="2010"/>
      <c r="S105"/>
      <c r="T105"/>
      <c r="U105"/>
      <c r="V105"/>
      <c r="W105"/>
      <c r="X105"/>
      <c r="Y105"/>
      <c r="Z105"/>
      <c r="AA105"/>
      <c r="AB105"/>
      <c r="AC105"/>
      <c r="AD105"/>
      <c r="AE105"/>
      <c r="AF105"/>
      <c r="AG105"/>
      <c r="AH105"/>
      <c r="AI105"/>
      <c r="AJ105"/>
      <c r="AK105"/>
      <c r="AL105"/>
      <c r="AM105"/>
      <c r="AN105"/>
      <c r="AO105"/>
      <c r="AP105" s="466"/>
      <c r="AQ105" s="18"/>
      <c r="AR105" s="18"/>
      <c r="AS105" s="465"/>
      <c r="AT105"/>
      <c r="AU105" s="135">
        <v>1</v>
      </c>
    </row>
    <row r="106" spans="1:47" s="641" customFormat="1" ht="15.75">
      <c r="A106"/>
      <c r="B106"/>
      <c r="C106"/>
      <c r="D106" s="28" t="str">
        <f t="shared" si="12"/>
        <v>►</v>
      </c>
      <c r="E106" s="1939"/>
      <c r="F106" s="31"/>
      <c r="G106" s="31"/>
      <c r="H106" s="31"/>
      <c r="I106" s="31"/>
      <c r="J106" s="604" t="str">
        <f ca="1">IF(ISBLANK(K106),"",LARGE(OFFSET(J77,0,0,ROWS(J77:J105)),1)+1)</f>
        <v/>
      </c>
      <c r="K106" s="1922"/>
      <c r="L106" s="2035"/>
      <c r="M106" s="1922"/>
      <c r="N106" s="1921"/>
      <c r="O106" s="1921"/>
      <c r="P106" s="1921"/>
      <c r="Q106" s="1921"/>
      <c r="R106" s="2010"/>
      <c r="S106"/>
      <c r="T106"/>
      <c r="U106"/>
      <c r="V106"/>
      <c r="W106"/>
      <c r="X106"/>
      <c r="Y106"/>
      <c r="Z106"/>
      <c r="AA106"/>
      <c r="AB106"/>
      <c r="AC106"/>
      <c r="AD106"/>
      <c r="AE106"/>
      <c r="AF106"/>
      <c r="AG106"/>
      <c r="AH106"/>
      <c r="AI106"/>
      <c r="AJ106"/>
      <c r="AK106"/>
      <c r="AL106"/>
      <c r="AM106"/>
      <c r="AN106"/>
      <c r="AO106"/>
      <c r="AP106" s="502" t="s">
        <v>64</v>
      </c>
      <c r="AQ106" s="42" t="s">
        <v>63</v>
      </c>
      <c r="AR106" s="503" t="s">
        <v>867</v>
      </c>
      <c r="AS106" s="74" t="s">
        <v>868</v>
      </c>
      <c r="AT106"/>
      <c r="AU106" s="135">
        <v>1</v>
      </c>
    </row>
    <row r="107" spans="1:47" s="641" customFormat="1" ht="15" customHeight="1">
      <c r="A107"/>
      <c r="B107"/>
      <c r="C107"/>
      <c r="D107" s="28" t="str">
        <f t="shared" si="12"/>
        <v>►</v>
      </c>
      <c r="E107" s="1939"/>
      <c r="F107" s="31"/>
      <c r="G107" s="31"/>
      <c r="H107" s="31"/>
      <c r="I107" s="31"/>
      <c r="J107" s="604" t="str">
        <f ca="1">IF(ISBLANK(K107),"",LARGE(OFFSET(J77,0,0,ROWS(J77:J106)),1)+1)</f>
        <v/>
      </c>
      <c r="K107" s="1922"/>
      <c r="L107" s="2035"/>
      <c r="M107" s="1922"/>
      <c r="N107" s="1921"/>
      <c r="O107" s="1921"/>
      <c r="P107" s="1921"/>
      <c r="Q107" s="1921"/>
      <c r="R107" s="2010"/>
      <c r="S107"/>
      <c r="T107"/>
      <c r="U107"/>
      <c r="V107"/>
      <c r="W107"/>
      <c r="X107"/>
      <c r="Y107"/>
      <c r="Z107"/>
      <c r="AA107"/>
      <c r="AB107"/>
      <c r="AC107"/>
      <c r="AD107"/>
      <c r="AE107"/>
      <c r="AF107"/>
      <c r="AG107"/>
      <c r="AH107"/>
      <c r="AI107"/>
      <c r="AJ107"/>
      <c r="AK107"/>
      <c r="AL107"/>
      <c r="AM107"/>
      <c r="AN107"/>
      <c r="AO107"/>
      <c r="AP107" s="497">
        <v>0.25</v>
      </c>
      <c r="AQ107" s="498">
        <v>0.5</v>
      </c>
      <c r="AR107" s="55" t="s">
        <v>870</v>
      </c>
      <c r="AS107" s="257"/>
      <c r="AT107"/>
      <c r="AU107" s="135">
        <v>1</v>
      </c>
    </row>
    <row r="108" spans="1:47" s="641" customFormat="1" ht="15.75" customHeight="1">
      <c r="A108"/>
      <c r="B108"/>
      <c r="C108"/>
      <c r="D108" s="28" t="str">
        <f t="shared" si="12"/>
        <v>►</v>
      </c>
      <c r="E108" s="1939"/>
      <c r="F108" s="31"/>
      <c r="G108" s="31"/>
      <c r="H108" s="31"/>
      <c r="I108" s="31"/>
      <c r="J108" s="604" t="str">
        <f ca="1">IF(ISBLANK(K108),"",LARGE(OFFSET(J77,0,0,ROWS(J77:J107)),1)+1)</f>
        <v/>
      </c>
      <c r="K108" s="1922"/>
      <c r="L108" s="2035"/>
      <c r="M108" s="1922"/>
      <c r="N108" s="1921"/>
      <c r="O108" s="1921"/>
      <c r="P108" s="1921"/>
      <c r="Q108" s="1921"/>
      <c r="R108" s="2010"/>
      <c r="S108"/>
      <c r="T108"/>
      <c r="U108"/>
      <c r="V108"/>
      <c r="W108"/>
      <c r="X108"/>
      <c r="Y108"/>
      <c r="Z108"/>
      <c r="AA108"/>
      <c r="AB108"/>
      <c r="AC108"/>
      <c r="AD108"/>
      <c r="AE108"/>
      <c r="AF108"/>
      <c r="AG108"/>
      <c r="AH108"/>
      <c r="AI108"/>
      <c r="AJ108"/>
      <c r="AK108"/>
      <c r="AL108"/>
      <c r="AM108"/>
      <c r="AN108"/>
      <c r="AO108"/>
      <c r="AP108" s="466" t="s">
        <v>874</v>
      </c>
      <c r="AQ108" s="18" t="s">
        <v>875</v>
      </c>
      <c r="AR108" s="18"/>
      <c r="AS108" s="465"/>
      <c r="AT108"/>
      <c r="AU108" s="135">
        <v>1</v>
      </c>
    </row>
    <row r="109" spans="1:47" s="641" customFormat="1" ht="15.75">
      <c r="A109"/>
      <c r="B109"/>
      <c r="C109"/>
      <c r="D109" s="28" t="str">
        <f t="shared" si="12"/>
        <v>►</v>
      </c>
      <c r="E109" s="1939"/>
      <c r="F109" s="31"/>
      <c r="G109" s="31"/>
      <c r="H109" s="31"/>
      <c r="I109" s="31"/>
      <c r="J109" s="604" t="str">
        <f ca="1">IF(ISBLANK(K109),"",LARGE(OFFSET(J77,0,0,ROWS(J77:J108)),1)+1)</f>
        <v/>
      </c>
      <c r="K109" s="1922"/>
      <c r="L109" s="2035"/>
      <c r="M109" s="1922"/>
      <c r="N109" s="1921"/>
      <c r="O109" s="1921"/>
      <c r="P109" s="1921"/>
      <c r="Q109" s="1921"/>
      <c r="R109" s="2010"/>
      <c r="S109"/>
      <c r="T109"/>
      <c r="U109"/>
      <c r="V109"/>
      <c r="W109"/>
      <c r="X109"/>
      <c r="Y109"/>
      <c r="Z109"/>
      <c r="AA109"/>
      <c r="AB109"/>
      <c r="AC109"/>
      <c r="AD109"/>
      <c r="AE109"/>
      <c r="AF109"/>
      <c r="AG109"/>
      <c r="AH109"/>
      <c r="AI109"/>
      <c r="AJ109"/>
      <c r="AK109"/>
      <c r="AL109"/>
      <c r="AM109"/>
      <c r="AN109"/>
      <c r="AO109"/>
      <c r="AP109" s="506"/>
      <c r="AQ109" s="507"/>
      <c r="AR109" s="507"/>
      <c r="AS109" s="2046"/>
      <c r="AT109"/>
      <c r="AU109" s="135">
        <v>1</v>
      </c>
    </row>
    <row r="110" spans="1:47" s="641" customFormat="1" ht="15.75" customHeight="1">
      <c r="A110"/>
      <c r="B110"/>
      <c r="C110"/>
      <c r="D110" s="28" t="str">
        <f t="shared" si="12"/>
        <v>►</v>
      </c>
      <c r="E110" s="1939"/>
      <c r="F110" s="31"/>
      <c r="G110" s="31"/>
      <c r="H110" s="31"/>
      <c r="I110" s="31"/>
      <c r="J110" s="604" t="str">
        <f ca="1">IF(ISBLANK(K110),"",LARGE(OFFSET(J77,0,0,ROWS(J77:J109)),1)+1)</f>
        <v/>
      </c>
      <c r="K110" s="1922"/>
      <c r="L110" s="2035"/>
      <c r="M110" s="1922"/>
      <c r="N110" s="1921"/>
      <c r="O110" s="1921"/>
      <c r="P110" s="1921"/>
      <c r="Q110" s="1921"/>
      <c r="R110" s="2010"/>
      <c r="S110"/>
      <c r="T110"/>
      <c r="U110"/>
      <c r="V110"/>
      <c r="W110"/>
      <c r="X110"/>
      <c r="Y110"/>
      <c r="Z110"/>
      <c r="AA110"/>
      <c r="AB110"/>
      <c r="AC110"/>
      <c r="AD110"/>
      <c r="AE110"/>
      <c r="AF110"/>
      <c r="AG110"/>
      <c r="AH110"/>
      <c r="AI110"/>
      <c r="AJ110"/>
      <c r="AK110"/>
      <c r="AL110"/>
      <c r="AM110"/>
      <c r="AN110"/>
      <c r="AO110"/>
      <c r="AP110" s="4168" t="s">
        <v>879</v>
      </c>
      <c r="AQ110" s="4169"/>
      <c r="AR110" s="4169"/>
      <c r="AS110" s="4170"/>
      <c r="AT110"/>
      <c r="AU110" s="135">
        <v>1</v>
      </c>
    </row>
    <row r="111" spans="1:47" s="641" customFormat="1" ht="15.75" customHeight="1">
      <c r="A111"/>
      <c r="B111"/>
      <c r="C111"/>
      <c r="D111" s="28" t="str">
        <f t="shared" si="12"/>
        <v>►</v>
      </c>
      <c r="E111" s="1939"/>
      <c r="F111" s="31"/>
      <c r="G111" s="31"/>
      <c r="H111" s="31"/>
      <c r="I111" s="31"/>
      <c r="J111" s="604" t="str">
        <f ca="1">IF(ISBLANK(K111),"",LARGE(OFFSET(J77,0,0,ROWS(J77:J110)),1)+1)</f>
        <v/>
      </c>
      <c r="K111" s="1922"/>
      <c r="L111" s="2035"/>
      <c r="M111" s="1922"/>
      <c r="N111" s="1921"/>
      <c r="O111" s="1921"/>
      <c r="P111" s="1921"/>
      <c r="Q111" s="1921"/>
      <c r="R111" s="2010"/>
      <c r="S111"/>
      <c r="T111"/>
      <c r="U111"/>
      <c r="V111"/>
      <c r="W111"/>
      <c r="X111"/>
      <c r="Y111"/>
      <c r="Z111"/>
      <c r="AA111"/>
      <c r="AB111"/>
      <c r="AC111"/>
      <c r="AD111"/>
      <c r="AE111"/>
      <c r="AF111"/>
      <c r="AG111"/>
      <c r="AH111"/>
      <c r="AI111"/>
      <c r="AJ111"/>
      <c r="AK111"/>
      <c r="AL111"/>
      <c r="AM111"/>
      <c r="AN111"/>
      <c r="AO111"/>
      <c r="AP111" s="510" t="s">
        <v>32</v>
      </c>
      <c r="AQ111" s="25" t="s">
        <v>31</v>
      </c>
      <c r="AR111" s="131" t="s">
        <v>30</v>
      </c>
      <c r="AS111" s="511" t="s">
        <v>764</v>
      </c>
      <c r="AT111"/>
      <c r="AU111" s="135">
        <v>1</v>
      </c>
    </row>
    <row r="112" spans="1:47" s="641" customFormat="1" ht="14.45" customHeight="1">
      <c r="A112"/>
      <c r="B112"/>
      <c r="C112"/>
      <c r="D112" s="28" t="str">
        <f t="shared" si="12"/>
        <v>►</v>
      </c>
      <c r="E112" s="1939"/>
      <c r="F112" s="31"/>
      <c r="G112" s="31"/>
      <c r="H112" s="31"/>
      <c r="I112" s="31"/>
      <c r="J112" s="604" t="str">
        <f ca="1">IF(ISBLANK(K112),"",LARGE(OFFSET(J77,0,0,ROWS(J77:J111)),1)+1)</f>
        <v/>
      </c>
      <c r="K112" s="1922"/>
      <c r="L112" s="2035"/>
      <c r="M112" s="1922"/>
      <c r="N112" s="1921"/>
      <c r="O112" s="1921"/>
      <c r="P112" s="1921"/>
      <c r="Q112" s="1921"/>
      <c r="R112" s="2010"/>
      <c r="S112"/>
      <c r="T112"/>
      <c r="U112"/>
      <c r="V112"/>
      <c r="W112"/>
      <c r="X112"/>
      <c r="Y112"/>
      <c r="Z112"/>
      <c r="AA112"/>
      <c r="AB112"/>
      <c r="AC112"/>
      <c r="AD112"/>
      <c r="AE112"/>
      <c r="AF112"/>
      <c r="AG112"/>
      <c r="AH112"/>
      <c r="AI112"/>
      <c r="AJ112"/>
      <c r="AK112"/>
      <c r="AL112"/>
      <c r="AM112"/>
      <c r="AN112"/>
      <c r="AO112"/>
      <c r="AP112" s="512" t="s">
        <v>895</v>
      </c>
      <c r="AQ112" s="11"/>
      <c r="AR112" s="11"/>
      <c r="AS112" s="167"/>
      <c r="AT112"/>
      <c r="AU112" s="135">
        <v>1</v>
      </c>
    </row>
    <row r="113" spans="1:47" s="641" customFormat="1" ht="14.45" customHeight="1">
      <c r="A113"/>
      <c r="B113"/>
      <c r="C113"/>
      <c r="D113" s="28" t="str">
        <f t="shared" si="12"/>
        <v>►</v>
      </c>
      <c r="E113" s="1939"/>
      <c r="F113" s="31"/>
      <c r="G113" s="31"/>
      <c r="H113" s="31"/>
      <c r="I113" s="31"/>
      <c r="J113" s="604" t="str">
        <f ca="1">IF(ISBLANK(K113),"",LARGE(OFFSET(J77,0,0,ROWS(J77:J112)),1)+1)</f>
        <v/>
      </c>
      <c r="K113" s="1922"/>
      <c r="L113" s="2035"/>
      <c r="M113" s="1922"/>
      <c r="N113" s="1921"/>
      <c r="O113" s="1921"/>
      <c r="P113" s="1921"/>
      <c r="Q113" s="1921"/>
      <c r="R113" s="2010"/>
      <c r="S113"/>
      <c r="T113"/>
      <c r="U113"/>
      <c r="V113"/>
      <c r="W113"/>
      <c r="X113"/>
      <c r="Y113"/>
      <c r="Z113"/>
      <c r="AA113"/>
      <c r="AB113"/>
      <c r="AC113"/>
      <c r="AD113"/>
      <c r="AE113"/>
      <c r="AF113"/>
      <c r="AG113"/>
      <c r="AH113"/>
      <c r="AI113"/>
      <c r="AJ113"/>
      <c r="AK113"/>
      <c r="AL113"/>
      <c r="AM113"/>
      <c r="AN113"/>
      <c r="AO113"/>
      <c r="AP113" s="4171" t="s">
        <v>900</v>
      </c>
      <c r="AQ113" s="4172"/>
      <c r="AR113" s="4172"/>
      <c r="AS113" s="4173"/>
      <c r="AT113"/>
      <c r="AU113" s="135">
        <v>1</v>
      </c>
    </row>
    <row r="114" spans="1:47" s="641" customFormat="1" ht="14.45" customHeight="1" thickBot="1">
      <c r="A114"/>
      <c r="B114"/>
      <c r="C114"/>
      <c r="D114" s="28" t="str">
        <f t="shared" si="12"/>
        <v>►</v>
      </c>
      <c r="E114" s="1939"/>
      <c r="F114" s="31"/>
      <c r="G114" s="31"/>
      <c r="H114" s="31"/>
      <c r="I114" s="31"/>
      <c r="J114" s="604" t="str">
        <f ca="1">IF(ISBLANK(K114),"",LARGE(OFFSET(J77,0,0,ROWS(J77:J113)),1)+1)</f>
        <v/>
      </c>
      <c r="K114" s="1922"/>
      <c r="L114" s="2035"/>
      <c r="M114" s="1922"/>
      <c r="N114" s="1921"/>
      <c r="O114" s="1921"/>
      <c r="P114" s="1921"/>
      <c r="Q114" s="1921"/>
      <c r="R114" s="2010"/>
      <c r="S114"/>
      <c r="T114"/>
      <c r="U114"/>
      <c r="V114"/>
      <c r="W114"/>
      <c r="X114"/>
      <c r="Y114"/>
      <c r="Z114"/>
      <c r="AA114"/>
      <c r="AB114"/>
      <c r="AC114"/>
      <c r="AD114"/>
      <c r="AE114"/>
      <c r="AF114"/>
      <c r="AG114"/>
      <c r="AH114"/>
      <c r="AI114"/>
      <c r="AJ114"/>
      <c r="AK114"/>
      <c r="AL114"/>
      <c r="AM114"/>
      <c r="AN114"/>
      <c r="AO114"/>
      <c r="AP114" s="519">
        <v>12</v>
      </c>
      <c r="AQ114" s="18" t="s">
        <v>917</v>
      </c>
      <c r="AR114" s="18"/>
      <c r="AS114" s="465"/>
      <c r="AT114"/>
      <c r="AU114" s="135">
        <v>1</v>
      </c>
    </row>
    <row r="115" spans="1:47" s="641" customFormat="1" ht="15.75">
      <c r="A115"/>
      <c r="B115"/>
      <c r="C115"/>
      <c r="D115" s="28" t="str">
        <f t="shared" si="12"/>
        <v>►</v>
      </c>
      <c r="E115" s="1939"/>
      <c r="F115" s="31"/>
      <c r="G115" s="31"/>
      <c r="H115" s="31"/>
      <c r="I115" s="31"/>
      <c r="J115" s="604" t="str">
        <f ca="1">IF(ISBLANK(K115),"",LARGE(OFFSET(J77,0,0,ROWS(J77:J114)),1)+1)</f>
        <v/>
      </c>
      <c r="K115" s="1922"/>
      <c r="L115" s="2035"/>
      <c r="M115" s="1922"/>
      <c r="N115" s="1921"/>
      <c r="O115" s="1921"/>
      <c r="P115" s="1921"/>
      <c r="Q115" s="1921"/>
      <c r="R115" s="2010"/>
      <c r="S115"/>
      <c r="T115"/>
      <c r="U115"/>
      <c r="V115"/>
      <c r="W115"/>
      <c r="X115"/>
      <c r="Y115"/>
      <c r="Z115"/>
      <c r="AA115"/>
      <c r="AB115"/>
      <c r="AC115"/>
      <c r="AD115"/>
      <c r="AE115"/>
      <c r="AF115"/>
      <c r="AG115"/>
      <c r="AH115"/>
      <c r="AI115"/>
      <c r="AJ115"/>
      <c r="AK115"/>
      <c r="AL115"/>
      <c r="AM115"/>
      <c r="AN115"/>
      <c r="AO115"/>
      <c r="AP115" s="520">
        <f ca="1">CELL("largeur",AP115)</f>
        <v>19</v>
      </c>
      <c r="AQ115" s="18" t="s">
        <v>919</v>
      </c>
      <c r="AR115" s="18"/>
      <c r="AS115" s="465"/>
      <c r="AT115"/>
      <c r="AU115" s="135">
        <v>1</v>
      </c>
    </row>
    <row r="116" spans="1:47" s="641" customFormat="1" ht="15.75">
      <c r="A116"/>
      <c r="B116"/>
      <c r="C116"/>
      <c r="D116" s="28" t="str">
        <f t="shared" si="12"/>
        <v>►</v>
      </c>
      <c r="E116" s="1939"/>
      <c r="F116" s="31"/>
      <c r="G116" s="31"/>
      <c r="H116" s="31"/>
      <c r="I116" s="31"/>
      <c r="J116" s="604" t="str">
        <f ca="1">IF(ISBLANK(K116),"",LARGE(OFFSET(J77,0,0,ROWS(J77:J115)),1)+1)</f>
        <v/>
      </c>
      <c r="K116" s="1922"/>
      <c r="L116" s="2035"/>
      <c r="M116" s="1922"/>
      <c r="N116" s="1921"/>
      <c r="O116" s="1921"/>
      <c r="P116" s="1921"/>
      <c r="Q116" s="1921"/>
      <c r="R116" s="2010"/>
      <c r="S116"/>
      <c r="T116"/>
      <c r="U116"/>
      <c r="V116"/>
      <c r="W116"/>
      <c r="X116"/>
      <c r="Y116"/>
      <c r="Z116"/>
      <c r="AA116"/>
      <c r="AB116"/>
      <c r="AC116"/>
      <c r="AD116"/>
      <c r="AE116"/>
      <c r="AF116"/>
      <c r="AG116"/>
      <c r="AH116"/>
      <c r="AI116"/>
      <c r="AJ116"/>
      <c r="AK116"/>
      <c r="AL116"/>
      <c r="AM116"/>
      <c r="AN116"/>
      <c r="AO116"/>
      <c r="AP116" s="466" t="s">
        <v>921</v>
      </c>
      <c r="AQ116" s="18"/>
      <c r="AR116" s="18"/>
      <c r="AS116" s="465"/>
      <c r="AT116"/>
      <c r="AU116" s="135">
        <v>1</v>
      </c>
    </row>
    <row r="117" spans="1:47" s="641" customFormat="1" ht="15.75">
      <c r="A117"/>
      <c r="B117"/>
      <c r="C117"/>
      <c r="D117" s="28" t="str">
        <f t="shared" si="12"/>
        <v>►</v>
      </c>
      <c r="E117" s="1939"/>
      <c r="F117" s="31"/>
      <c r="G117" s="31"/>
      <c r="H117" s="31"/>
      <c r="I117" s="31"/>
      <c r="J117" s="604" t="str">
        <f ca="1">IF(ISBLANK(K117),"",LARGE(OFFSET(J77,0,0,ROWS(J77:J116)),1)+1)</f>
        <v/>
      </c>
      <c r="K117" s="1922"/>
      <c r="L117" s="2035"/>
      <c r="M117" s="1922"/>
      <c r="N117" s="1921"/>
      <c r="O117" s="1921"/>
      <c r="P117" s="1921"/>
      <c r="Q117" s="1921"/>
      <c r="R117" s="2010"/>
      <c r="S117"/>
      <c r="T117"/>
      <c r="U117"/>
      <c r="V117"/>
      <c r="W117"/>
      <c r="X117"/>
      <c r="Y117"/>
      <c r="Z117"/>
      <c r="AA117"/>
      <c r="AB117"/>
      <c r="AC117"/>
      <c r="AD117"/>
      <c r="AE117"/>
      <c r="AF117"/>
      <c r="AG117"/>
      <c r="AH117"/>
      <c r="AI117"/>
      <c r="AJ117"/>
      <c r="AK117"/>
      <c r="AL117"/>
      <c r="AM117"/>
      <c r="AN117"/>
      <c r="AO117"/>
      <c r="AP117" s="466" t="s">
        <v>927</v>
      </c>
      <c r="AQ117" s="18"/>
      <c r="AR117" s="18"/>
      <c r="AS117" s="465"/>
      <c r="AT117"/>
      <c r="AU117" s="135">
        <v>1</v>
      </c>
    </row>
    <row r="118" spans="1:47" s="641" customFormat="1" ht="15.75">
      <c r="A118"/>
      <c r="B118"/>
      <c r="C118"/>
      <c r="D118" s="9" t="s">
        <v>0</v>
      </c>
      <c r="E118" s="1939"/>
      <c r="F118" s="31"/>
      <c r="G118" s="31"/>
      <c r="H118" s="31"/>
      <c r="I118" s="31"/>
      <c r="J118" s="604" t="str">
        <f ca="1">IF(ISBLANK(K118),"",LARGE(OFFSET(J77,0,0,ROWS(J77:J117)),1)+1)</f>
        <v/>
      </c>
      <c r="K118" s="1922"/>
      <c r="L118" s="2035"/>
      <c r="M118" s="1922"/>
      <c r="N118" s="1921"/>
      <c r="O118" s="1921"/>
      <c r="P118" s="1921"/>
      <c r="Q118" s="1921"/>
      <c r="R118" s="2010"/>
      <c r="S118"/>
      <c r="T118"/>
      <c r="U118"/>
      <c r="V118"/>
      <c r="W118"/>
      <c r="X118"/>
      <c r="Y118"/>
      <c r="Z118"/>
      <c r="AA118"/>
      <c r="AB118"/>
      <c r="AC118"/>
      <c r="AD118"/>
      <c r="AE118"/>
      <c r="AF118"/>
      <c r="AG118"/>
      <c r="AH118"/>
      <c r="AI118"/>
      <c r="AJ118"/>
      <c r="AK118"/>
      <c r="AL118"/>
      <c r="AM118"/>
      <c r="AN118"/>
      <c r="AO118"/>
      <c r="AP118" s="466" t="s">
        <v>929</v>
      </c>
      <c r="AQ118" s="139"/>
      <c r="AR118" s="139"/>
      <c r="AS118" s="492"/>
      <c r="AT118"/>
      <c r="AU118" s="135">
        <v>1</v>
      </c>
    </row>
    <row r="119" spans="1:47" s="641" customFormat="1" ht="14.45" customHeight="1">
      <c r="A119"/>
      <c r="B119"/>
      <c r="C119"/>
      <c r="D119" s="28" t="s">
        <v>0</v>
      </c>
      <c r="E119" s="1939"/>
      <c r="F119" s="31"/>
      <c r="G119" s="31"/>
      <c r="H119" s="31"/>
      <c r="I119" s="31"/>
      <c r="J119" s="1940">
        <v>3.472222222222222E-3</v>
      </c>
      <c r="K119" s="1941" t="s">
        <v>1006</v>
      </c>
      <c r="L119" s="2011"/>
      <c r="M119" s="1942">
        <v>1.0416666666666666E-2</v>
      </c>
      <c r="N119" s="1941" t="s">
        <v>1007</v>
      </c>
      <c r="O119" s="1943"/>
      <c r="P119" s="1943" t="s">
        <v>1008</v>
      </c>
      <c r="Q119" s="1944">
        <v>2.0833333333333332E-2</v>
      </c>
      <c r="R119" s="1945">
        <f>J119+M119+Q119</f>
        <v>3.4722222222222224E-2</v>
      </c>
      <c r="S119"/>
      <c r="T119"/>
      <c r="U119"/>
      <c r="V119"/>
      <c r="W119"/>
      <c r="X119"/>
      <c r="Y119"/>
      <c r="Z119"/>
      <c r="AA119"/>
      <c r="AB119"/>
      <c r="AC119"/>
      <c r="AD119"/>
      <c r="AE119"/>
      <c r="AF119"/>
      <c r="AG119"/>
      <c r="AH119"/>
      <c r="AI119"/>
      <c r="AJ119"/>
      <c r="AK119"/>
      <c r="AL119"/>
      <c r="AM119"/>
      <c r="AN119"/>
      <c r="AO119"/>
      <c r="AP119" s="521"/>
      <c r="AQ119" s="139"/>
      <c r="AR119" s="139"/>
      <c r="AS119" s="492"/>
      <c r="AT119"/>
      <c r="AU119" s="135">
        <v>1</v>
      </c>
    </row>
    <row r="120" spans="1:47" s="641" customFormat="1" ht="15" customHeight="1">
      <c r="A120"/>
      <c r="B120"/>
      <c r="C120"/>
      <c r="D120" s="28" t="s">
        <v>0</v>
      </c>
      <c r="E120" s="1939"/>
      <c r="F120" s="31"/>
      <c r="G120" s="31"/>
      <c r="H120" s="31"/>
      <c r="I120" s="31"/>
      <c r="J120" s="608"/>
      <c r="K120" s="579" t="s">
        <v>1002</v>
      </c>
      <c r="L120" s="2011"/>
      <c r="M120" s="580" t="s">
        <v>26</v>
      </c>
      <c r="N120" s="608"/>
      <c r="O120" s="608"/>
      <c r="P120" s="608"/>
      <c r="Q120" s="579" t="s">
        <v>1003</v>
      </c>
      <c r="R120" s="582" t="s">
        <v>26</v>
      </c>
      <c r="S120"/>
      <c r="T120"/>
      <c r="U120"/>
      <c r="V120"/>
      <c r="W120"/>
      <c r="X120"/>
      <c r="Y120"/>
      <c r="Z120"/>
      <c r="AA120"/>
      <c r="AB120"/>
      <c r="AC120"/>
      <c r="AD120"/>
      <c r="AE120"/>
      <c r="AF120"/>
      <c r="AG120"/>
      <c r="AH120"/>
      <c r="AI120"/>
      <c r="AJ120"/>
      <c r="AK120"/>
      <c r="AL120"/>
      <c r="AM120"/>
      <c r="AN120"/>
      <c r="AO120"/>
      <c r="AP120" s="522" t="s">
        <v>15</v>
      </c>
      <c r="AQ120" s="11" t="s">
        <v>937</v>
      </c>
      <c r="AR120" s="11"/>
      <c r="AS120" s="492"/>
      <c r="AT120"/>
      <c r="AU120" s="135">
        <v>1</v>
      </c>
    </row>
    <row r="121" spans="1:47" s="641" customFormat="1" ht="14.45" customHeight="1">
      <c r="A121"/>
      <c r="B121"/>
      <c r="C121"/>
      <c r="D121" s="28" t="s">
        <v>15</v>
      </c>
      <c r="E121" s="1939"/>
      <c r="F121" s="31"/>
      <c r="G121" s="31"/>
      <c r="H121" s="31"/>
      <c r="I121" s="31"/>
      <c r="J121" s="2012"/>
      <c r="K121" s="2012"/>
      <c r="L121" s="2012"/>
      <c r="M121" s="2012"/>
      <c r="N121" s="2012"/>
      <c r="O121" s="2012"/>
      <c r="P121" s="2012"/>
      <c r="Q121" s="2012"/>
      <c r="R121" s="2058" t="s">
        <v>35</v>
      </c>
      <c r="S121"/>
      <c r="T121"/>
      <c r="U121"/>
      <c r="V121"/>
      <c r="W121"/>
      <c r="X121"/>
      <c r="Y121"/>
      <c r="Z121"/>
      <c r="AA121"/>
      <c r="AB121"/>
      <c r="AC121"/>
      <c r="AD121"/>
      <c r="AE121"/>
      <c r="AF121"/>
      <c r="AG121"/>
      <c r="AH121"/>
      <c r="AI121"/>
      <c r="AJ121"/>
      <c r="AK121"/>
      <c r="AL121"/>
      <c r="AM121"/>
      <c r="AN121"/>
      <c r="AO121"/>
      <c r="AP121" s="166"/>
      <c r="AQ121" s="11" t="s">
        <v>1074</v>
      </c>
      <c r="AR121" s="139"/>
      <c r="AS121" s="492"/>
      <c r="AT121"/>
      <c r="AU121" s="135">
        <v>1</v>
      </c>
    </row>
    <row r="122" spans="1:47" s="641" customFormat="1" ht="14.45" customHeight="1">
      <c r="A122"/>
      <c r="B122"/>
      <c r="C122"/>
      <c r="D122" s="28" t="s">
        <v>15</v>
      </c>
      <c r="E122" s="1939"/>
      <c r="F122" s="31"/>
      <c r="G122" s="31"/>
      <c r="H122" s="31"/>
      <c r="I122" s="31"/>
      <c r="J122" s="2014"/>
      <c r="K122" s="2014"/>
      <c r="L122" s="2014"/>
      <c r="M122" s="2014"/>
      <c r="N122" s="2014"/>
      <c r="O122" s="2014"/>
      <c r="P122" s="2014"/>
      <c r="Q122" s="2014"/>
      <c r="R122" s="2015" t="s">
        <v>34</v>
      </c>
      <c r="S122"/>
      <c r="T122"/>
      <c r="U122"/>
      <c r="V122"/>
      <c r="W122"/>
      <c r="X122"/>
      <c r="Y122"/>
      <c r="Z122"/>
      <c r="AA122"/>
      <c r="AB122"/>
      <c r="AC122"/>
      <c r="AD122"/>
      <c r="AE122"/>
      <c r="AF122"/>
      <c r="AG122"/>
      <c r="AH122"/>
      <c r="AI122"/>
      <c r="AJ122"/>
      <c r="AK122"/>
      <c r="AL122"/>
      <c r="AM122"/>
      <c r="AN122"/>
      <c r="AO122"/>
      <c r="AP122" s="694" t="s">
        <v>138</v>
      </c>
      <c r="AQ122" s="658"/>
      <c r="AR122" s="139"/>
      <c r="AS122" s="492"/>
      <c r="AT122"/>
      <c r="AU122" s="135">
        <v>1</v>
      </c>
    </row>
    <row r="123" spans="1:47" s="641" customFormat="1" ht="14.45" customHeight="1">
      <c r="A123"/>
      <c r="B123"/>
      <c r="C123"/>
      <c r="D123" s="28" t="s">
        <v>0</v>
      </c>
      <c r="E123" s="1939"/>
      <c r="F123" s="31"/>
      <c r="G123" s="31"/>
      <c r="H123" s="31"/>
      <c r="I123" s="31"/>
      <c r="J123" s="14" t="s">
        <v>4</v>
      </c>
      <c r="K123" s="2016"/>
      <c r="L123" s="11"/>
      <c r="M123" s="11"/>
      <c r="N123" s="11"/>
      <c r="O123" s="11"/>
      <c r="P123" s="11"/>
      <c r="Q123" s="11"/>
      <c r="R123" s="10"/>
      <c r="S123"/>
      <c r="T123"/>
      <c r="U123"/>
      <c r="V123"/>
      <c r="W123"/>
      <c r="X123"/>
      <c r="Y123"/>
      <c r="Z123"/>
      <c r="AA123"/>
      <c r="AB123"/>
      <c r="AC123"/>
      <c r="AD123"/>
      <c r="AE123"/>
      <c r="AF123"/>
      <c r="AG123"/>
      <c r="AH123"/>
      <c r="AI123"/>
      <c r="AJ123"/>
      <c r="AK123"/>
      <c r="AL123"/>
      <c r="AM123"/>
      <c r="AN123"/>
      <c r="AO123"/>
      <c r="AP123" s="695" t="s">
        <v>145</v>
      </c>
      <c r="AQ123" s="658"/>
      <c r="AR123" s="139"/>
      <c r="AS123" s="492"/>
      <c r="AT123"/>
      <c r="AU123" s="135">
        <v>1</v>
      </c>
    </row>
    <row r="124" spans="1:47" s="641" customFormat="1" ht="16.899999999999999" customHeight="1">
      <c r="A124"/>
      <c r="B124"/>
      <c r="C124"/>
      <c r="D124" s="28" t="s">
        <v>0</v>
      </c>
      <c r="E124" s="1939"/>
      <c r="F124" s="31"/>
      <c r="G124" s="31"/>
      <c r="H124" s="31"/>
      <c r="I124" s="31"/>
      <c r="J124" s="6" t="s">
        <v>2</v>
      </c>
      <c r="K124" s="5" t="s">
        <v>1</v>
      </c>
      <c r="L124" s="4"/>
      <c r="M124" s="3"/>
      <c r="N124" s="3"/>
      <c r="O124" s="3"/>
      <c r="P124" s="3"/>
      <c r="Q124" s="3"/>
      <c r="R124" s="463"/>
      <c r="S124"/>
      <c r="T124"/>
      <c r="U124"/>
      <c r="V124"/>
      <c r="W124"/>
      <c r="X124"/>
      <c r="Y124"/>
      <c r="Z124"/>
      <c r="AA124"/>
      <c r="AB124"/>
      <c r="AC124"/>
      <c r="AD124"/>
      <c r="AE124"/>
      <c r="AF124"/>
      <c r="AG124"/>
      <c r="AH124"/>
      <c r="AI124"/>
      <c r="AJ124"/>
      <c r="AK124"/>
      <c r="AL124"/>
      <c r="AM124"/>
      <c r="AN124"/>
      <c r="AO124"/>
      <c r="AP124" s="694"/>
      <c r="AQ124" s="652" t="s">
        <v>1034</v>
      </c>
      <c r="AR124" s="139"/>
      <c r="AS124" s="492"/>
      <c r="AT124"/>
      <c r="AU124" s="135">
        <v>1</v>
      </c>
    </row>
    <row r="125" spans="1:47" s="641" customFormat="1" ht="15" customHeight="1">
      <c r="A125"/>
      <c r="B125"/>
      <c r="C125"/>
      <c r="D125" s="718" t="s">
        <v>0</v>
      </c>
      <c r="E125" s="588">
        <v>11</v>
      </c>
      <c r="F125" s="588">
        <v>11</v>
      </c>
      <c r="G125" s="588">
        <v>3</v>
      </c>
      <c r="H125" s="588">
        <v>11</v>
      </c>
      <c r="I125" s="588">
        <v>11</v>
      </c>
      <c r="J125" s="588">
        <v>9</v>
      </c>
      <c r="K125" s="588">
        <v>35</v>
      </c>
      <c r="L125" s="2033">
        <v>0.2</v>
      </c>
      <c r="M125" s="588">
        <v>11</v>
      </c>
      <c r="N125" s="588">
        <v>11</v>
      </c>
      <c r="O125" s="588">
        <v>11</v>
      </c>
      <c r="P125" s="588">
        <v>11</v>
      </c>
      <c r="Q125" s="588">
        <v>11</v>
      </c>
      <c r="R125" s="591">
        <v>11</v>
      </c>
      <c r="S125"/>
      <c r="T125"/>
      <c r="U125"/>
      <c r="V125"/>
      <c r="W125"/>
      <c r="X125"/>
      <c r="Y125"/>
      <c r="Z125"/>
      <c r="AA125"/>
      <c r="AB125"/>
      <c r="AC125"/>
      <c r="AD125"/>
      <c r="AE125"/>
      <c r="AF125"/>
      <c r="AG125"/>
      <c r="AH125"/>
      <c r="AI125"/>
      <c r="AJ125"/>
      <c r="AK125"/>
      <c r="AL125"/>
      <c r="AM125"/>
      <c r="AN125"/>
      <c r="AO125"/>
      <c r="AP125" s="693" t="s">
        <v>0</v>
      </c>
      <c r="AQ125" s="657" t="s">
        <v>1033</v>
      </c>
      <c r="AR125" s="139"/>
      <c r="AS125" s="492"/>
      <c r="AT125"/>
      <c r="AU125" s="135">
        <v>1</v>
      </c>
    </row>
    <row r="126" spans="1:47" s="641" customFormat="1" ht="15" customHeight="1" thickBot="1">
      <c r="A126"/>
      <c r="B126"/>
      <c r="C126"/>
      <c r="D126" s="745" t="s">
        <v>0</v>
      </c>
      <c r="E126" s="716">
        <f t="shared" ref="E126:R126" ca="1" si="13">CELL("largeur",E126)</f>
        <v>11</v>
      </c>
      <c r="F126" s="716">
        <f t="shared" ca="1" si="13"/>
        <v>11</v>
      </c>
      <c r="G126" s="716">
        <f t="shared" ca="1" si="13"/>
        <v>3</v>
      </c>
      <c r="H126" s="716">
        <f t="shared" ca="1" si="13"/>
        <v>11</v>
      </c>
      <c r="I126" s="716">
        <f t="shared" ca="1" si="13"/>
        <v>11</v>
      </c>
      <c r="J126" s="716">
        <f t="shared" ca="1" si="13"/>
        <v>9</v>
      </c>
      <c r="K126" s="716">
        <f t="shared" ca="1" si="13"/>
        <v>35</v>
      </c>
      <c r="L126" s="716">
        <f t="shared" ca="1" si="13"/>
        <v>11</v>
      </c>
      <c r="M126" s="716">
        <f t="shared" ca="1" si="13"/>
        <v>11</v>
      </c>
      <c r="N126" s="716">
        <f t="shared" ca="1" si="13"/>
        <v>11</v>
      </c>
      <c r="O126" s="716">
        <f t="shared" ca="1" si="13"/>
        <v>11</v>
      </c>
      <c r="P126" s="716">
        <f t="shared" ca="1" si="13"/>
        <v>14</v>
      </c>
      <c r="Q126" s="716">
        <f t="shared" ca="1" si="13"/>
        <v>11</v>
      </c>
      <c r="R126" s="717">
        <f t="shared" ca="1" si="13"/>
        <v>11</v>
      </c>
      <c r="S126"/>
      <c r="T126"/>
      <c r="U126"/>
      <c r="V126"/>
      <c r="W126"/>
      <c r="X126"/>
      <c r="Y126"/>
      <c r="Z126"/>
      <c r="AA126"/>
      <c r="AB126"/>
      <c r="AC126"/>
      <c r="AD126"/>
      <c r="AE126"/>
      <c r="AF126"/>
      <c r="AG126"/>
      <c r="AH126"/>
      <c r="AI126"/>
      <c r="AJ126"/>
      <c r="AK126"/>
      <c r="AL126"/>
      <c r="AM126"/>
      <c r="AN126"/>
      <c r="AO126"/>
      <c r="AP126" s="694" t="s">
        <v>172</v>
      </c>
      <c r="AQ126" s="658"/>
      <c r="AR126" s="139"/>
      <c r="AS126" s="492"/>
      <c r="AT126"/>
      <c r="AU126" s="135">
        <v>1</v>
      </c>
    </row>
    <row r="127" spans="1:47" s="641" customFormat="1" ht="15" customHeight="1">
      <c r="A127"/>
      <c r="B127"/>
      <c r="C127"/>
      <c r="D127"/>
      <c r="E127"/>
      <c r="F127"/>
      <c r="G127"/>
      <c r="H127"/>
      <c r="I127"/>
      <c r="J127"/>
      <c r="K127" s="151" t="s">
        <v>1064</v>
      </c>
      <c r="L127" s="2030">
        <v>0.2</v>
      </c>
      <c r="M127" s="154" t="s">
        <v>1061</v>
      </c>
      <c r="N127"/>
      <c r="O127"/>
      <c r="P127"/>
      <c r="Q127"/>
      <c r="R127"/>
      <c r="S127"/>
      <c r="T127"/>
      <c r="U127"/>
      <c r="V127"/>
      <c r="W127"/>
      <c r="X127"/>
      <c r="Y127"/>
      <c r="Z127"/>
      <c r="AA127"/>
      <c r="AB127"/>
      <c r="AC127"/>
      <c r="AD127"/>
      <c r="AE127"/>
      <c r="AF127"/>
      <c r="AG127"/>
      <c r="AH127"/>
      <c r="AI127"/>
      <c r="AJ127"/>
      <c r="AK127"/>
      <c r="AL127"/>
      <c r="AM127"/>
      <c r="AN127"/>
      <c r="AO127"/>
      <c r="AP127" s="694" t="s">
        <v>178</v>
      </c>
      <c r="AQ127" s="658"/>
      <c r="AR127" s="139"/>
      <c r="AS127" s="492"/>
      <c r="AT127"/>
      <c r="AU127" s="135">
        <v>1</v>
      </c>
    </row>
    <row r="128" spans="1:47" s="641" customFormat="1" ht="15.75" customHeight="1" thickBot="1">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s="694" t="s">
        <v>204</v>
      </c>
      <c r="AQ128" s="658"/>
      <c r="AR128" s="18"/>
      <c r="AS128" s="167"/>
      <c r="AT128"/>
      <c r="AU128" s="135">
        <v>1</v>
      </c>
    </row>
    <row r="129" spans="1:47" s="641" customFormat="1" ht="15.75" customHeight="1">
      <c r="A129"/>
      <c r="B129"/>
      <c r="C129"/>
      <c r="D129" s="129" t="s">
        <v>0</v>
      </c>
      <c r="E129" s="4138" t="s">
        <v>119</v>
      </c>
      <c r="F129" s="4140" t="s">
        <v>931</v>
      </c>
      <c r="G129" s="4140"/>
      <c r="H129" s="4140"/>
      <c r="I129" s="4140"/>
      <c r="J129" s="4140"/>
      <c r="K129" s="4140"/>
      <c r="L129" s="4140"/>
      <c r="M129" s="4140"/>
      <c r="N129" s="4140"/>
      <c r="O129" s="4140" t="s">
        <v>4089</v>
      </c>
      <c r="P129" s="4185" t="s">
        <v>214</v>
      </c>
      <c r="Q129" s="4185"/>
      <c r="R129" s="4159" t="str">
        <f>LEFT(F129,1)</f>
        <v>N</v>
      </c>
      <c r="S129"/>
      <c r="T129"/>
      <c r="U129"/>
      <c r="V129"/>
      <c r="W129"/>
      <c r="X129"/>
      <c r="Y129"/>
      <c r="Z129"/>
      <c r="AA129"/>
      <c r="AB129"/>
      <c r="AC129"/>
      <c r="AD129"/>
      <c r="AE129"/>
      <c r="AF129"/>
      <c r="AG129"/>
      <c r="AH129"/>
      <c r="AI129"/>
      <c r="AJ129"/>
      <c r="AK129"/>
      <c r="AL129"/>
      <c r="AM129"/>
      <c r="AN129"/>
      <c r="AO129"/>
      <c r="AP129" s="466"/>
      <c r="AQ129" s="18"/>
      <c r="AR129" s="18"/>
      <c r="AS129" s="465"/>
      <c r="AT129"/>
      <c r="AU129" s="135">
        <v>1</v>
      </c>
    </row>
    <row r="130" spans="1:47" s="641" customFormat="1" ht="18.75" customHeight="1">
      <c r="A130"/>
      <c r="B130"/>
      <c r="C130"/>
      <c r="D130" s="53" t="s">
        <v>0</v>
      </c>
      <c r="E130" s="3850"/>
      <c r="F130" s="4141"/>
      <c r="G130" s="4141"/>
      <c r="H130" s="4141"/>
      <c r="I130" s="4141"/>
      <c r="J130" s="4141"/>
      <c r="K130" s="4141"/>
      <c r="L130" s="4141"/>
      <c r="M130" s="4141"/>
      <c r="N130" s="4141"/>
      <c r="O130" s="4141"/>
      <c r="P130" s="4186"/>
      <c r="Q130" s="4186"/>
      <c r="R130" s="4160"/>
      <c r="S130"/>
      <c r="T130"/>
      <c r="U130"/>
      <c r="V130"/>
      <c r="W130"/>
      <c r="X130"/>
      <c r="Y130"/>
      <c r="Z130"/>
      <c r="AA130"/>
      <c r="AB130"/>
      <c r="AC130"/>
      <c r="AD130"/>
      <c r="AE130"/>
      <c r="AF130"/>
      <c r="AG130"/>
      <c r="AH130"/>
      <c r="AI130"/>
      <c r="AJ130"/>
      <c r="AK130"/>
      <c r="AL130"/>
      <c r="AM130"/>
      <c r="AN130"/>
      <c r="AO130"/>
      <c r="AP130" s="466"/>
      <c r="AQ130" s="18"/>
      <c r="AR130" s="18"/>
      <c r="AS130" s="465"/>
      <c r="AT130"/>
      <c r="AU130" s="135">
        <v>1</v>
      </c>
    </row>
    <row r="131" spans="1:47" s="641" customFormat="1" ht="18.75">
      <c r="A131"/>
      <c r="B131"/>
      <c r="C131"/>
      <c r="D131" s="53" t="s">
        <v>0</v>
      </c>
      <c r="E131" s="128" t="s">
        <v>116</v>
      </c>
      <c r="F131" s="127"/>
      <c r="G131" s="127"/>
      <c r="H131" s="127"/>
      <c r="I131" s="126" t="s">
        <v>115</v>
      </c>
      <c r="J131" s="125" t="s">
        <v>114</v>
      </c>
      <c r="K131" s="124"/>
      <c r="L131" s="124"/>
      <c r="M131" s="124"/>
      <c r="N131" s="124"/>
      <c r="O131" s="124"/>
      <c r="P131" s="124"/>
      <c r="Q131" s="124"/>
      <c r="R131" s="122"/>
      <c r="S131"/>
      <c r="T131"/>
      <c r="U131"/>
      <c r="V131"/>
      <c r="W131"/>
      <c r="X131"/>
      <c r="Y131"/>
      <c r="Z131"/>
      <c r="AA131"/>
      <c r="AB131"/>
      <c r="AC131"/>
      <c r="AD131"/>
      <c r="AE131"/>
      <c r="AF131"/>
      <c r="AG131"/>
      <c r="AH131"/>
      <c r="AI131"/>
      <c r="AJ131"/>
      <c r="AK131"/>
      <c r="AL131"/>
      <c r="AM131"/>
      <c r="AN131"/>
      <c r="AO131"/>
      <c r="AP131" s="466"/>
      <c r="AQ131" s="18"/>
      <c r="AR131" s="18"/>
      <c r="AS131" s="465"/>
      <c r="AT131"/>
      <c r="AU131" s="135">
        <v>1</v>
      </c>
    </row>
    <row r="132" spans="1:47" s="641" customFormat="1" ht="18.75">
      <c r="A132"/>
      <c r="B132"/>
      <c r="C132"/>
      <c r="D132" s="53" t="s">
        <v>0</v>
      </c>
      <c r="E132" s="121" t="s">
        <v>113</v>
      </c>
      <c r="F132" s="104"/>
      <c r="G132" s="115"/>
      <c r="H132" s="115"/>
      <c r="I132" s="115"/>
      <c r="J132" s="104" t="s">
        <v>112</v>
      </c>
      <c r="K132" s="104"/>
      <c r="L132" s="104"/>
      <c r="M132" s="104"/>
      <c r="N132" s="104"/>
      <c r="O132" s="104"/>
      <c r="P132" s="104"/>
      <c r="Q132" s="104"/>
      <c r="R132" s="672"/>
      <c r="S132"/>
      <c r="T132"/>
      <c r="U132"/>
      <c r="V132"/>
      <c r="W132"/>
      <c r="X132"/>
      <c r="Y132"/>
      <c r="Z132"/>
      <c r="AA132"/>
      <c r="AB132"/>
      <c r="AC132"/>
      <c r="AD132"/>
      <c r="AE132"/>
      <c r="AF132"/>
      <c r="AG132"/>
      <c r="AH132"/>
      <c r="AI132"/>
      <c r="AJ132"/>
      <c r="AK132"/>
      <c r="AL132"/>
      <c r="AM132"/>
      <c r="AN132"/>
      <c r="AO132"/>
      <c r="AP132" s="425" t="s">
        <v>947</v>
      </c>
      <c r="AQ132" s="428"/>
      <c r="AR132" s="428"/>
      <c r="AS132" s="524"/>
      <c r="AT132"/>
      <c r="AU132" s="135">
        <v>1</v>
      </c>
    </row>
    <row r="133" spans="1:47" s="641" customFormat="1" ht="15.75" customHeight="1">
      <c r="A133"/>
      <c r="B133"/>
      <c r="C133"/>
      <c r="D133" s="554" t="s">
        <v>0</v>
      </c>
      <c r="E133" s="7"/>
      <c r="F133" s="8" t="s">
        <v>3</v>
      </c>
      <c r="G133" s="7"/>
      <c r="H133" s="7"/>
      <c r="I133" s="7"/>
      <c r="J133" s="715" t="str">
        <f>COUNTIF(D129:D186,"**")&amp;" "&amp;"lignes"</f>
        <v>58 lignes</v>
      </c>
      <c r="K133" s="564" t="str">
        <f>ROWS(D129:D186)-SUBTOTAL(103,D129:D186)&amp;" "&amp;"Lignes masquées"</f>
        <v>0 Lignes masquées</v>
      </c>
      <c r="L133" s="18"/>
      <c r="M133" s="18"/>
      <c r="N133" s="18"/>
      <c r="O133" s="18"/>
      <c r="P133" s="18"/>
      <c r="Q133" s="11"/>
      <c r="R133" s="167"/>
      <c r="S133"/>
      <c r="T133"/>
      <c r="U133"/>
      <c r="V133"/>
      <c r="W133"/>
      <c r="X133"/>
      <c r="Y133"/>
      <c r="Z133"/>
      <c r="AA133"/>
      <c r="AB133"/>
      <c r="AC133"/>
      <c r="AD133"/>
      <c r="AE133"/>
      <c r="AF133"/>
      <c r="AG133"/>
      <c r="AH133"/>
      <c r="AI133"/>
      <c r="AJ133"/>
      <c r="AK133"/>
      <c r="AL133"/>
      <c r="AM133"/>
      <c r="AN133"/>
      <c r="AO133"/>
      <c r="AP133" s="425" t="s">
        <v>949</v>
      </c>
      <c r="AQ133" s="428"/>
      <c r="AR133" s="428"/>
      <c r="AS133" s="524"/>
      <c r="AT133"/>
      <c r="AU133" s="135">
        <v>1</v>
      </c>
    </row>
    <row r="134" spans="1:47" s="641" customFormat="1" ht="21">
      <c r="A134"/>
      <c r="B134"/>
      <c r="C134"/>
      <c r="D134" s="44" t="s">
        <v>15</v>
      </c>
      <c r="E134" s="668" t="s">
        <v>105</v>
      </c>
      <c r="F134" s="572"/>
      <c r="G134" s="572"/>
      <c r="H134" s="572"/>
      <c r="I134" s="572"/>
      <c r="J134" s="1948"/>
      <c r="K134" s="564" t="str">
        <f>COUNTA(D142:D181)&amp;"  lignes produits"</f>
        <v>40  lignes produits</v>
      </c>
      <c r="L134" s="132"/>
      <c r="M134" s="18"/>
      <c r="N134" s="118" t="s">
        <v>111</v>
      </c>
      <c r="O134" s="117">
        <v>120</v>
      </c>
      <c r="P134" s="116" t="str">
        <f>P135</f>
        <v>couverts</v>
      </c>
      <c r="Q134" s="11"/>
      <c r="R134" s="167"/>
      <c r="S134"/>
      <c r="T134"/>
      <c r="U134"/>
      <c r="V134"/>
      <c r="W134"/>
      <c r="X134"/>
      <c r="Y134"/>
      <c r="Z134"/>
      <c r="AA134"/>
      <c r="AB134"/>
      <c r="AC134"/>
      <c r="AD134"/>
      <c r="AE134"/>
      <c r="AF134"/>
      <c r="AG134"/>
      <c r="AH134"/>
      <c r="AI134"/>
      <c r="AJ134"/>
      <c r="AK134"/>
      <c r="AL134"/>
      <c r="AM134"/>
      <c r="AN134"/>
      <c r="AO134"/>
      <c r="AP134" s="514"/>
      <c r="AQ134" s="137"/>
      <c r="AR134" s="137"/>
      <c r="AS134" s="525"/>
      <c r="AT134"/>
      <c r="AU134" s="135">
        <v>1</v>
      </c>
    </row>
    <row r="135" spans="1:47" s="641" customFormat="1" ht="16.5" thickBot="1">
      <c r="A135"/>
      <c r="B135"/>
      <c r="C135"/>
      <c r="D135" s="53" t="s">
        <v>0</v>
      </c>
      <c r="E135" s="114">
        <f>(L182/E136)</f>
        <v>0</v>
      </c>
      <c r="F135" s="113" t="s">
        <v>110</v>
      </c>
      <c r="G135" s="112"/>
      <c r="H135" s="111"/>
      <c r="I135" s="111"/>
      <c r="J135" s="1949" t="str">
        <f ca="1">IF(E139&lt;0.5,E138&amp;",","")&amp;IF(F139&lt;0.5,F138&amp;".","")&amp;IF(G139&lt;0.5,G138&amp;".","")&amp;IF(H139&lt;0.5,H138&amp;".","")&amp;IF(I139&lt;0.5,I138&amp;".","")&amp;IF(J139&lt;0.5,J138&amp;".","")&amp;IF(K139&lt;0.5,K138&amp;".","")&amp;IF(L139&lt;0.5,L138&amp;".","")</f>
        <v/>
      </c>
      <c r="K135" s="564" t="str">
        <f ca="1">IF(COUNTIF(E139:R139,"&lt;0.5")=0,"Aucune colonne masquée",COUNTIF(E139:R139,"&lt;0.5")&amp;" colonnes masquées : "&amp;(J135&amp;J136))</f>
        <v>Aucune colonne masquée</v>
      </c>
      <c r="L135" s="132"/>
      <c r="M135" s="18"/>
      <c r="N135" s="110" t="s">
        <v>109</v>
      </c>
      <c r="O135" s="109">
        <v>10</v>
      </c>
      <c r="P135" s="108" t="s">
        <v>108</v>
      </c>
      <c r="Q135" s="11"/>
      <c r="R135" s="167"/>
      <c r="S135"/>
      <c r="T135"/>
      <c r="U135"/>
      <c r="V135"/>
      <c r="W135"/>
      <c r="X135"/>
      <c r="Y135"/>
      <c r="Z135"/>
      <c r="AA135"/>
      <c r="AB135"/>
      <c r="AC135"/>
      <c r="AD135"/>
      <c r="AE135"/>
      <c r="AF135"/>
      <c r="AG135"/>
      <c r="AH135"/>
      <c r="AI135"/>
      <c r="AJ135"/>
      <c r="AK135"/>
      <c r="AL135"/>
      <c r="AM135"/>
      <c r="AN135"/>
      <c r="AO135"/>
      <c r="AP135" s="526">
        <v>19</v>
      </c>
      <c r="AQ135" s="527">
        <v>18</v>
      </c>
      <c r="AR135" s="527">
        <v>25</v>
      </c>
      <c r="AS135" s="528">
        <v>16</v>
      </c>
      <c r="AT135"/>
      <c r="AU135" s="135">
        <v>1</v>
      </c>
    </row>
    <row r="136" spans="1:47" s="641" customFormat="1" ht="16.5" thickBot="1">
      <c r="A136"/>
      <c r="B136"/>
      <c r="C136"/>
      <c r="D136" s="53" t="s">
        <v>0</v>
      </c>
      <c r="E136" s="107">
        <v>10</v>
      </c>
      <c r="F136" s="106" t="s">
        <v>108</v>
      </c>
      <c r="G136" s="105" t="s">
        <v>107</v>
      </c>
      <c r="H136" s="105"/>
      <c r="I136" s="104"/>
      <c r="J136" s="1949" t="str">
        <f ca="1">IF(M139&lt;0.5,M138&amp;".","")&amp;IF(N139&lt;0.5,N138&amp;".","")&amp;IF(O139&lt;0.5,O138&amp;".","")&amp;IF(P139&lt;0.5,P138&amp;".","")&amp;IF(Q139&lt;0.5,Q138&amp;".","")&amp;IF(R139&lt;0.5,R138&amp;".","")</f>
        <v/>
      </c>
      <c r="K136" s="564" t="str">
        <f ca="1">COUNTIF(E139:R139,"&gt;0.5")+1&amp;" "&amp;"Colonnes Visibles"</f>
        <v>15 Colonnes Visibles</v>
      </c>
      <c r="L136" s="103"/>
      <c r="M136" s="18"/>
      <c r="N136" s="103" t="s">
        <v>106</v>
      </c>
      <c r="O136" s="102"/>
      <c r="P136" s="102"/>
      <c r="Q136" s="102"/>
      <c r="R136" s="673"/>
      <c r="S136"/>
      <c r="T136"/>
      <c r="U136"/>
      <c r="V136"/>
      <c r="W136"/>
      <c r="X136"/>
      <c r="Y136"/>
      <c r="Z136"/>
      <c r="AA136"/>
      <c r="AB136"/>
      <c r="AC136"/>
      <c r="AD136"/>
      <c r="AE136"/>
      <c r="AF136"/>
      <c r="AG136"/>
      <c r="AH136"/>
      <c r="AI136"/>
      <c r="AJ136"/>
      <c r="AK136"/>
      <c r="AL136"/>
      <c r="AM136"/>
      <c r="AN136"/>
      <c r="AO136"/>
      <c r="AP136" s="1">
        <f ca="1">CELL("largeur",AP136)</f>
        <v>19</v>
      </c>
      <c r="AQ136" s="1">
        <f ca="1">CELL("largeur",AQ136)</f>
        <v>18</v>
      </c>
      <c r="AR136" s="1">
        <f ca="1">CELL("largeur",AR136)</f>
        <v>25</v>
      </c>
      <c r="AS136" s="1">
        <f ca="1">CELL("largeur",AS136)</f>
        <v>16</v>
      </c>
      <c r="AT136"/>
      <c r="AU136" s="135">
        <v>1</v>
      </c>
    </row>
    <row r="137" spans="1:47" s="641" customFormat="1" ht="16.5" thickTop="1" thickBot="1">
      <c r="A137"/>
      <c r="B137"/>
      <c r="C137"/>
      <c r="D137" s="98" t="s">
        <v>15</v>
      </c>
      <c r="E137" s="97" t="s">
        <v>104</v>
      </c>
      <c r="F137" s="97" t="s">
        <v>103</v>
      </c>
      <c r="G137" s="97" t="s">
        <v>102</v>
      </c>
      <c r="H137" s="97" t="s">
        <v>101</v>
      </c>
      <c r="I137" s="97" t="s">
        <v>100</v>
      </c>
      <c r="J137" s="97" t="s">
        <v>99</v>
      </c>
      <c r="K137" s="97" t="s">
        <v>98</v>
      </c>
      <c r="L137" s="97" t="s">
        <v>97</v>
      </c>
      <c r="M137" s="97" t="s">
        <v>96</v>
      </c>
      <c r="N137" s="97" t="s">
        <v>95</v>
      </c>
      <c r="O137" s="97" t="s">
        <v>94</v>
      </c>
      <c r="P137" s="97" t="s">
        <v>93</v>
      </c>
      <c r="Q137" s="97" t="s">
        <v>92</v>
      </c>
      <c r="R137" s="96" t="s">
        <v>91</v>
      </c>
      <c r="S137"/>
      <c r="T137"/>
      <c r="U137"/>
      <c r="V137"/>
      <c r="W137"/>
      <c r="X137"/>
      <c r="Y137"/>
      <c r="Z137"/>
      <c r="AA137"/>
      <c r="AB137"/>
      <c r="AC137"/>
      <c r="AD137"/>
      <c r="AE137"/>
      <c r="AF137"/>
      <c r="AG137"/>
      <c r="AH137"/>
      <c r="AI137"/>
      <c r="AJ137"/>
      <c r="AK137"/>
      <c r="AL137"/>
      <c r="AM137"/>
      <c r="AN137"/>
      <c r="AO137"/>
      <c r="AP137"/>
      <c r="AQ137"/>
      <c r="AR137"/>
      <c r="AS137"/>
      <c r="AT137"/>
      <c r="AU137" s="135">
        <v>1</v>
      </c>
    </row>
    <row r="138" spans="1:47" s="641" customFormat="1" ht="15.75" thickTop="1">
      <c r="A138"/>
      <c r="B138"/>
      <c r="C138"/>
      <c r="D138" s="92" t="s">
        <v>15</v>
      </c>
      <c r="E138" s="95" t="str">
        <f t="shared" ref="E138:R138" si="14">SUBSTITUTE(ADDRESS(1,COLUMN(),4),"1","")</f>
        <v>E</v>
      </c>
      <c r="F138" s="94" t="str">
        <f t="shared" si="14"/>
        <v>F</v>
      </c>
      <c r="G138" s="94" t="str">
        <f t="shared" si="14"/>
        <v>G</v>
      </c>
      <c r="H138" s="94" t="str">
        <f t="shared" si="14"/>
        <v>H</v>
      </c>
      <c r="I138" s="94" t="str">
        <f t="shared" si="14"/>
        <v>I</v>
      </c>
      <c r="J138" s="94" t="str">
        <f t="shared" si="14"/>
        <v>J</v>
      </c>
      <c r="K138" s="94" t="str">
        <f t="shared" si="14"/>
        <v>K</v>
      </c>
      <c r="L138" s="94" t="str">
        <f t="shared" si="14"/>
        <v>L</v>
      </c>
      <c r="M138" s="94" t="str">
        <f t="shared" si="14"/>
        <v>M</v>
      </c>
      <c r="N138" s="94" t="str">
        <f t="shared" si="14"/>
        <v>N</v>
      </c>
      <c r="O138" s="94" t="str">
        <f t="shared" si="14"/>
        <v>O</v>
      </c>
      <c r="P138" s="94" t="str">
        <f t="shared" si="14"/>
        <v>P</v>
      </c>
      <c r="Q138" s="94" t="str">
        <f t="shared" si="14"/>
        <v>Q</v>
      </c>
      <c r="R138" s="93" t="str">
        <f t="shared" si="14"/>
        <v>R</v>
      </c>
      <c r="S138"/>
      <c r="T138"/>
      <c r="U138"/>
      <c r="V138"/>
      <c r="W138"/>
      <c r="X138"/>
      <c r="Y138"/>
      <c r="Z138"/>
      <c r="AA138"/>
      <c r="AB138"/>
      <c r="AC138"/>
      <c r="AD138"/>
      <c r="AE138"/>
      <c r="AF138"/>
      <c r="AG138"/>
      <c r="AH138"/>
      <c r="AI138"/>
      <c r="AJ138"/>
      <c r="AK138"/>
      <c r="AL138"/>
      <c r="AM138"/>
      <c r="AN138"/>
      <c r="AO138"/>
      <c r="AP138"/>
      <c r="AQ138"/>
      <c r="AR138"/>
      <c r="AS138"/>
      <c r="AT138"/>
      <c r="AU138" s="135">
        <v>1</v>
      </c>
    </row>
    <row r="139" spans="1:47" s="641" customFormat="1" ht="15" customHeight="1" thickBot="1">
      <c r="A139"/>
      <c r="B139"/>
      <c r="C139"/>
      <c r="D139" s="92" t="s">
        <v>15</v>
      </c>
      <c r="E139" s="476">
        <f t="shared" ref="E139:R139" ca="1" si="15">CELL("largeur",E139)</f>
        <v>11</v>
      </c>
      <c r="F139" s="91">
        <f t="shared" ca="1" si="15"/>
        <v>11</v>
      </c>
      <c r="G139" s="91">
        <f t="shared" ca="1" si="15"/>
        <v>3</v>
      </c>
      <c r="H139" s="91">
        <f t="shared" ca="1" si="15"/>
        <v>11</v>
      </c>
      <c r="I139" s="91">
        <f t="shared" ca="1" si="15"/>
        <v>11</v>
      </c>
      <c r="J139" s="91">
        <f t="shared" ca="1" si="15"/>
        <v>9</v>
      </c>
      <c r="K139" s="91">
        <f t="shared" ca="1" si="15"/>
        <v>35</v>
      </c>
      <c r="L139" s="91">
        <f t="shared" ca="1" si="15"/>
        <v>11</v>
      </c>
      <c r="M139" s="91">
        <f t="shared" ca="1" si="15"/>
        <v>11</v>
      </c>
      <c r="N139" s="91">
        <f t="shared" ca="1" si="15"/>
        <v>11</v>
      </c>
      <c r="O139" s="91">
        <f t="shared" ca="1" si="15"/>
        <v>11</v>
      </c>
      <c r="P139" s="91">
        <f t="shared" ca="1" si="15"/>
        <v>14</v>
      </c>
      <c r="Q139" s="91">
        <f t="shared" ca="1" si="15"/>
        <v>11</v>
      </c>
      <c r="R139" s="90">
        <f t="shared" ca="1" si="15"/>
        <v>11</v>
      </c>
      <c r="S139"/>
      <c r="T139"/>
      <c r="U139"/>
      <c r="V139"/>
      <c r="W139"/>
      <c r="X139"/>
      <c r="Y139"/>
      <c r="Z139"/>
      <c r="AA139"/>
      <c r="AB139"/>
      <c r="AC139"/>
      <c r="AD139"/>
      <c r="AE139"/>
      <c r="AF139"/>
      <c r="AG139"/>
      <c r="AH139"/>
      <c r="AI139"/>
      <c r="AJ139"/>
      <c r="AK139"/>
      <c r="AL139"/>
      <c r="AM139"/>
      <c r="AN139"/>
      <c r="AO139"/>
      <c r="AP139"/>
      <c r="AQ139"/>
      <c r="AR139"/>
      <c r="AS139"/>
      <c r="AT139"/>
      <c r="AU139" s="135">
        <v>1</v>
      </c>
    </row>
    <row r="140" spans="1:47" s="641" customFormat="1" ht="16.5" thickTop="1">
      <c r="A140"/>
      <c r="B140"/>
      <c r="C140"/>
      <c r="D140" s="53" t="s">
        <v>0</v>
      </c>
      <c r="E140" s="89" t="s">
        <v>89</v>
      </c>
      <c r="F140" s="88" t="s">
        <v>88</v>
      </c>
      <c r="G140" s="87"/>
      <c r="H140" s="3992" t="s">
        <v>87</v>
      </c>
      <c r="I140" s="3994" t="s">
        <v>86</v>
      </c>
      <c r="J140" s="4105" t="s">
        <v>85</v>
      </c>
      <c r="K140" s="86" t="s">
        <v>84</v>
      </c>
      <c r="L140" s="4142" t="s">
        <v>83</v>
      </c>
      <c r="M140" s="85" t="s">
        <v>81</v>
      </c>
      <c r="N140" s="84" t="s">
        <v>80</v>
      </c>
      <c r="O140" s="4155" t="s">
        <v>4090</v>
      </c>
      <c r="P140" s="4190"/>
      <c r="Q140" s="4157" t="s">
        <v>80</v>
      </c>
      <c r="R140" s="4052" t="s">
        <v>266</v>
      </c>
      <c r="S140"/>
      <c r="T140"/>
      <c r="U140"/>
      <c r="V140"/>
      <c r="W140"/>
      <c r="X140"/>
      <c r="Y140"/>
      <c r="Z140"/>
      <c r="AA140"/>
      <c r="AB140"/>
      <c r="AC140"/>
      <c r="AD140"/>
      <c r="AE140"/>
      <c r="AF140"/>
      <c r="AG140"/>
      <c r="AH140"/>
      <c r="AI140"/>
      <c r="AJ140" s="137"/>
      <c r="AK140" s="137"/>
      <c r="AL140" s="137"/>
      <c r="AM140" s="137"/>
      <c r="AN140" s="137"/>
      <c r="AO140"/>
      <c r="AP140"/>
      <c r="AQ140"/>
      <c r="AR140"/>
      <c r="AS140"/>
      <c r="AT140"/>
      <c r="AU140" s="135">
        <v>1</v>
      </c>
    </row>
    <row r="141" spans="1:47" s="641" customFormat="1" ht="15.75">
      <c r="A141"/>
      <c r="B141"/>
      <c r="C141"/>
      <c r="D141" s="53" t="s">
        <v>0</v>
      </c>
      <c r="E141" s="83" t="s">
        <v>77</v>
      </c>
      <c r="F141" s="82" t="s">
        <v>30</v>
      </c>
      <c r="G141" s="81" t="s">
        <v>76</v>
      </c>
      <c r="H141" s="3993"/>
      <c r="I141" s="3995"/>
      <c r="J141" s="4106"/>
      <c r="K141" s="80" t="s">
        <v>75</v>
      </c>
      <c r="L141" s="4143"/>
      <c r="M141" s="79" t="s">
        <v>74</v>
      </c>
      <c r="N141" s="78">
        <v>1</v>
      </c>
      <c r="O141" s="4156"/>
      <c r="P141" s="4191"/>
      <c r="Q141" s="4158"/>
      <c r="R141" s="4053"/>
      <c r="S141"/>
      <c r="T141"/>
      <c r="U141"/>
      <c r="V141"/>
      <c r="W141"/>
      <c r="X141"/>
      <c r="Y141"/>
      <c r="Z141"/>
      <c r="AA141"/>
      <c r="AB141"/>
      <c r="AC141"/>
      <c r="AD141"/>
      <c r="AE141"/>
      <c r="AF141"/>
      <c r="AG141"/>
      <c r="AH141"/>
      <c r="AI141"/>
      <c r="AJ141" s="137"/>
      <c r="AK141" s="137"/>
      <c r="AL141" s="137"/>
      <c r="AM141" s="137"/>
      <c r="AN141" s="137"/>
      <c r="AO141"/>
      <c r="AP141"/>
      <c r="AQ141"/>
      <c r="AR141"/>
      <c r="AS141"/>
      <c r="AT141"/>
      <c r="AU141" s="135">
        <v>1</v>
      </c>
    </row>
    <row r="142" spans="1:47" s="641" customFormat="1" ht="18.75" customHeight="1">
      <c r="A142"/>
      <c r="B142"/>
      <c r="C142"/>
      <c r="D142" s="53" t="s">
        <v>0</v>
      </c>
      <c r="E142" s="66"/>
      <c r="F142" s="65"/>
      <c r="G142" s="64" t="str">
        <f t="shared" ref="G142:G181" si="16">IF(AND(E142&gt;0,H142&gt;0),"de","")</f>
        <v/>
      </c>
      <c r="H142" s="63"/>
      <c r="I142" s="62"/>
      <c r="J142" s="61">
        <v>1</v>
      </c>
      <c r="K142" s="60"/>
      <c r="L142" s="59">
        <f>IFERROR(INDEX(E184:Q184,MATCH(I142,E183:Q183,0)) * H142 * IF(ISBLANK(E142), 1, E142), 0)</f>
        <v>0</v>
      </c>
      <c r="M142" s="71">
        <f>IF(L182=0,0,(L142/L182)*N141*1000)</f>
        <v>0</v>
      </c>
      <c r="N142" s="1951">
        <f>IF(L182=0, 0, (E142*J142)/(L182*N141))</f>
        <v>0</v>
      </c>
      <c r="O142" s="1998">
        <f>IF(ISBLANK(O135), 0, (L142 * J142) * (O134 / O135))</f>
        <v>0</v>
      </c>
      <c r="P142" s="1999">
        <f>IFERROR(IF(O142=0, 0, IF(ISBLANK(I142), "", IF(ROUND(O142/INDEX(F184:P184, MATCH(I142,F183:P183, 0)), 2), ROUND(O142/INDEX(F184:P184, MATCH(I142,F183:R183, 0)), 2) &amp; " " &amp; I142))), "")</f>
        <v>0</v>
      </c>
      <c r="Q142" s="2000">
        <f>(E142/O135)*O134*J142</f>
        <v>0</v>
      </c>
      <c r="R142" s="2001">
        <f t="shared" ref="R142:R181" si="17">F142</f>
        <v>0</v>
      </c>
      <c r="S142"/>
      <c r="T142"/>
      <c r="U142"/>
      <c r="V142"/>
      <c r="W142"/>
      <c r="X142"/>
      <c r="Y142"/>
      <c r="Z142"/>
      <c r="AA142"/>
      <c r="AB142"/>
      <c r="AC142"/>
      <c r="AD142"/>
      <c r="AE142"/>
      <c r="AF142"/>
      <c r="AG142"/>
      <c r="AH142"/>
      <c r="AI142"/>
      <c r="AJ142" s="137"/>
      <c r="AK142" s="137"/>
      <c r="AL142" s="137"/>
      <c r="AM142" s="137"/>
      <c r="AN142" s="137"/>
      <c r="AO142"/>
      <c r="AP142"/>
      <c r="AQ142"/>
      <c r="AR142"/>
      <c r="AS142"/>
      <c r="AT142"/>
      <c r="AU142" s="135">
        <v>1</v>
      </c>
    </row>
    <row r="143" spans="1:47" s="641" customFormat="1" ht="18.75" customHeight="1">
      <c r="A143"/>
      <c r="B143"/>
      <c r="C143"/>
      <c r="D143" s="67" t="str">
        <f t="shared" ref="D143:D180" si="18">IF(K143&lt;&gt;"","A","►")</f>
        <v>►</v>
      </c>
      <c r="E143" s="66"/>
      <c r="F143" s="72"/>
      <c r="G143" s="73" t="str">
        <f t="shared" si="16"/>
        <v/>
      </c>
      <c r="H143" s="63"/>
      <c r="I143" s="62"/>
      <c r="J143" s="61">
        <v>1</v>
      </c>
      <c r="K143" s="60"/>
      <c r="L143" s="59">
        <f>IFERROR(INDEX(E184:Q184,MATCH(I143,E183:Q183,0)) * H143 * IF(ISBLANK(E143), 1, E143), 0)</f>
        <v>0</v>
      </c>
      <c r="M143" s="58">
        <f>IF(O182=0,0,(O143/O182)*N141*1000)</f>
        <v>0</v>
      </c>
      <c r="N143" s="57">
        <f>IF(L182=0, 0, (E143*J143)/(L182*N141))</f>
        <v>0</v>
      </c>
      <c r="O143" s="1986">
        <f>IF(ISBLANK(O135), 0, (L143 * J143) * (O134 / O135))</f>
        <v>0</v>
      </c>
      <c r="P143" s="1988">
        <f>IFERROR(IF(O143=0, 0, IF(ISBLANK(I143), "", IF(ROUND(O143/INDEX(F184:P184, MATCH(I143,F183:P183, 0)), 2), ROUND(O143/INDEX(F184:P184, MATCH(I143,F183:R183, 0)), 2) &amp; " " &amp; I143))), "")</f>
        <v>0</v>
      </c>
      <c r="Q143" s="2002">
        <f>(E143/O135)*O134*J143</f>
        <v>0</v>
      </c>
      <c r="R143" s="2003">
        <f t="shared" si="17"/>
        <v>0</v>
      </c>
      <c r="S143"/>
      <c r="T143"/>
      <c r="U143"/>
      <c r="V143"/>
      <c r="W143"/>
      <c r="X143"/>
      <c r="Y143"/>
      <c r="Z143"/>
      <c r="AA143"/>
      <c r="AB143"/>
      <c r="AC143"/>
      <c r="AD143"/>
      <c r="AE143"/>
      <c r="AF143"/>
      <c r="AG143"/>
      <c r="AH143"/>
      <c r="AI143"/>
      <c r="AJ143" s="137"/>
      <c r="AK143" s="137"/>
      <c r="AL143" s="137"/>
      <c r="AM143" s="137"/>
      <c r="AN143" s="137"/>
      <c r="AO143"/>
      <c r="AP143"/>
      <c r="AQ143"/>
      <c r="AR143"/>
      <c r="AS143"/>
      <c r="AT143"/>
      <c r="AU143" s="135">
        <v>1</v>
      </c>
    </row>
    <row r="144" spans="1:47" s="641" customFormat="1" ht="18.75" customHeight="1">
      <c r="A144"/>
      <c r="B144"/>
      <c r="C144"/>
      <c r="D144" s="67" t="str">
        <f t="shared" si="18"/>
        <v>►</v>
      </c>
      <c r="E144" s="396"/>
      <c r="F144" s="72"/>
      <c r="G144" s="64" t="str">
        <f t="shared" si="16"/>
        <v/>
      </c>
      <c r="H144" s="63"/>
      <c r="I144" s="62"/>
      <c r="J144" s="61">
        <v>1</v>
      </c>
      <c r="K144" s="60"/>
      <c r="L144" s="59">
        <f>IFERROR(INDEX(E184:Q184,MATCH(I144,E183:Q183,0)) * H144 * IF(ISBLANK(E144), 1, E144), 0)</f>
        <v>0</v>
      </c>
      <c r="M144" s="71">
        <f>IF(O182=0,0,(O144/O182)*N141*1000)</f>
        <v>0</v>
      </c>
      <c r="N144" s="70">
        <f>IF(L182=0, 0, (E144*J144)/(L182*N141))</f>
        <v>0</v>
      </c>
      <c r="O144" s="1987">
        <f>IF(ISBLANK(O135), 0, (L144 * J144) * (O134 / O135))</f>
        <v>0</v>
      </c>
      <c r="P144" s="1989">
        <f>IFERROR(IF(O144=0, 0, IF(ISBLANK(I144), "", IF(ROUND(O144/INDEX(F184:P184, MATCH(I144,F183:P183, 0)), 2), ROUND(O144/INDEX(F184:P184, MATCH(I144,F183:R183, 0)), 2) &amp; " " &amp; I144))), "")</f>
        <v>0</v>
      </c>
      <c r="Q144" s="2004">
        <f>(E144/O135)*O134*J144</f>
        <v>0</v>
      </c>
      <c r="R144" s="2005">
        <f t="shared" si="17"/>
        <v>0</v>
      </c>
      <c r="S144"/>
      <c r="T144"/>
      <c r="U144"/>
      <c r="V144"/>
      <c r="W144"/>
      <c r="X144"/>
      <c r="Y144"/>
      <c r="Z144"/>
      <c r="AA144"/>
      <c r="AB144"/>
      <c r="AC144"/>
      <c r="AD144"/>
      <c r="AE144"/>
      <c r="AF144"/>
      <c r="AG144"/>
      <c r="AH144"/>
      <c r="AI144"/>
      <c r="AJ144" s="137"/>
      <c r="AK144" s="137"/>
      <c r="AL144" s="137"/>
      <c r="AM144" s="137"/>
      <c r="AN144" s="137"/>
      <c r="AO144"/>
      <c r="AP144"/>
      <c r="AQ144"/>
      <c r="AR144"/>
      <c r="AS144"/>
      <c r="AT144"/>
      <c r="AU144" s="135">
        <v>1</v>
      </c>
    </row>
    <row r="145" spans="1:47" s="641" customFormat="1" ht="18.75" customHeight="1">
      <c r="A145"/>
      <c r="B145"/>
      <c r="C145"/>
      <c r="D145" s="67" t="str">
        <f t="shared" si="18"/>
        <v>►</v>
      </c>
      <c r="E145" s="66"/>
      <c r="F145" s="72"/>
      <c r="G145" s="73" t="str">
        <f t="shared" si="16"/>
        <v/>
      </c>
      <c r="H145" s="63"/>
      <c r="I145" s="62"/>
      <c r="J145" s="61">
        <v>1</v>
      </c>
      <c r="K145" s="60"/>
      <c r="L145" s="59">
        <f>IFERROR(INDEX(E184:Q184,MATCH(I145,E183:Q183,0)) * H145 * IF(ISBLANK(E145), 1, E145), 0)</f>
        <v>0</v>
      </c>
      <c r="M145" s="58">
        <f>IF(O182=0,0,(O145/O182)*N141*1000)</f>
        <v>0</v>
      </c>
      <c r="N145" s="57">
        <f>IF(L182=0, 0, (E145*J145)/(L182*N141))</f>
        <v>0</v>
      </c>
      <c r="O145" s="1986">
        <f>IF(ISBLANK(O135), 0, (L145 * J145) * (O134 / O135))</f>
        <v>0</v>
      </c>
      <c r="P145" s="1988">
        <f>IFERROR(IF(O145=0, 0, IF(ISBLANK(I145), "", IF(ROUND(O145/INDEX(F184:P184, MATCH(I145,F183:P183, 0)), 2), ROUND(O145/INDEX(F184:P184, MATCH(I145,F183:R183, 0)), 2) &amp; " " &amp; I145))), "")</f>
        <v>0</v>
      </c>
      <c r="Q145" s="2002">
        <f>(E145/O135)*O134*J145</f>
        <v>0</v>
      </c>
      <c r="R145" s="2003">
        <f t="shared" si="17"/>
        <v>0</v>
      </c>
      <c r="S145"/>
      <c r="T145"/>
      <c r="U145"/>
      <c r="V145"/>
      <c r="W145"/>
      <c r="X145"/>
      <c r="Y145"/>
      <c r="Z145"/>
      <c r="AA145"/>
      <c r="AB145"/>
      <c r="AC145"/>
      <c r="AD145"/>
      <c r="AE145"/>
      <c r="AF145"/>
      <c r="AG145"/>
      <c r="AH145"/>
      <c r="AI145"/>
      <c r="AJ145" s="137"/>
      <c r="AK145" s="137"/>
      <c r="AL145" s="137"/>
      <c r="AM145" s="137"/>
      <c r="AN145" s="137"/>
      <c r="AO145"/>
      <c r="AP145"/>
      <c r="AQ145"/>
      <c r="AR145"/>
      <c r="AS145"/>
      <c r="AT145"/>
      <c r="AU145" s="135">
        <v>1</v>
      </c>
    </row>
    <row r="146" spans="1:47" s="641" customFormat="1" ht="18.75" customHeight="1">
      <c r="A146"/>
      <c r="B146"/>
      <c r="C146"/>
      <c r="D146" s="67" t="str">
        <f t="shared" si="18"/>
        <v>►</v>
      </c>
      <c r="E146" s="66"/>
      <c r="F146" s="65"/>
      <c r="G146" s="64" t="str">
        <f t="shared" si="16"/>
        <v/>
      </c>
      <c r="H146" s="63"/>
      <c r="I146" s="62"/>
      <c r="J146" s="61">
        <v>1</v>
      </c>
      <c r="K146" s="60"/>
      <c r="L146" s="59">
        <f>IFERROR(INDEX(E184:Q184,MATCH(I146,E183:Q183,0)) * H146 * IF(ISBLANK(E146), 1, E146), 0)</f>
        <v>0</v>
      </c>
      <c r="M146" s="71">
        <f>IF(O182=0,0,(O146/O182)*N141*1000)</f>
        <v>0</v>
      </c>
      <c r="N146" s="70">
        <f>IF(L182=0, 0, (E146*J146)/(L182*N141))</f>
        <v>0</v>
      </c>
      <c r="O146" s="1987">
        <f>IF(ISBLANK(O135), 0, (L146 * J146) * (O134 / O135))</f>
        <v>0</v>
      </c>
      <c r="P146" s="1989">
        <f>IFERROR(IF(O146=0, 0, IF(ISBLANK(I146), "", IF(ROUND(O146/INDEX(F184:P184, MATCH(I146,F183:P183, 0)), 2), ROUND(O146/INDEX(F184:P184, MATCH(I146,F183:R183, 0)), 2) &amp; " " &amp; I146))), "")</f>
        <v>0</v>
      </c>
      <c r="Q146" s="2004">
        <f>(E146/O135)*O134*J146</f>
        <v>0</v>
      </c>
      <c r="R146" s="2005">
        <f t="shared" si="17"/>
        <v>0</v>
      </c>
      <c r="S146"/>
      <c r="T146"/>
      <c r="U146"/>
      <c r="V146"/>
      <c r="W146"/>
      <c r="X146"/>
      <c r="Y146"/>
      <c r="Z146"/>
      <c r="AA146"/>
      <c r="AB146"/>
      <c r="AC146"/>
      <c r="AD146"/>
      <c r="AE146"/>
      <c r="AF146"/>
      <c r="AG146"/>
      <c r="AH146"/>
      <c r="AI146"/>
      <c r="AJ146" s="137"/>
      <c r="AK146" s="137"/>
      <c r="AL146" s="137"/>
      <c r="AM146" s="137"/>
      <c r="AN146" s="137"/>
      <c r="AO146"/>
      <c r="AP146"/>
      <c r="AQ146"/>
      <c r="AR146"/>
      <c r="AS146"/>
      <c r="AT146"/>
      <c r="AU146" s="135">
        <v>1</v>
      </c>
    </row>
    <row r="147" spans="1:47" s="641" customFormat="1" ht="18.75" customHeight="1">
      <c r="A147"/>
      <c r="B147"/>
      <c r="C147"/>
      <c r="D147" s="67" t="str">
        <f t="shared" si="18"/>
        <v>►</v>
      </c>
      <c r="E147" s="66"/>
      <c r="F147" s="65"/>
      <c r="G147" s="64" t="str">
        <f t="shared" si="16"/>
        <v/>
      </c>
      <c r="H147" s="382"/>
      <c r="I147" s="62"/>
      <c r="J147" s="61">
        <v>1</v>
      </c>
      <c r="K147" s="60"/>
      <c r="L147" s="59">
        <f>IFERROR(INDEX(E184:Q184,MATCH(I147,E183:Q183,0)) * H147 * IF(ISBLANK(E147), 1, E147), 0)</f>
        <v>0</v>
      </c>
      <c r="M147" s="58">
        <f>IF(O182=0,0,(O147/O182)*N141*1000)</f>
        <v>0</v>
      </c>
      <c r="N147" s="57">
        <f>IF(L182=0, 0, (E147*J147)/(L182*N141))</f>
        <v>0</v>
      </c>
      <c r="O147" s="1986">
        <f>IF(ISBLANK(O135), 0, (L147 * J147) * (O134 / O135))</f>
        <v>0</v>
      </c>
      <c r="P147" s="1988">
        <f>IFERROR(IF(O147=0, 0, IF(ISBLANK(I147), "", IF(ROUND(O147/INDEX(F184:P184, MATCH(I147,F183:P183, 0)), 2), ROUND(O147/INDEX(F184:P184, MATCH(I147,F183:R183, 0)), 2) &amp; " " &amp; I147))), "")</f>
        <v>0</v>
      </c>
      <c r="Q147" s="56">
        <f>(E147/O135)*O134*J147</f>
        <v>0</v>
      </c>
      <c r="R147" s="675">
        <f t="shared" si="17"/>
        <v>0</v>
      </c>
      <c r="S147"/>
      <c r="T147"/>
      <c r="U147"/>
      <c r="V147"/>
      <c r="W147"/>
      <c r="X147"/>
      <c r="Y147"/>
      <c r="Z147"/>
      <c r="AA147"/>
      <c r="AB147"/>
      <c r="AC147"/>
      <c r="AD147"/>
      <c r="AE147"/>
      <c r="AF147"/>
      <c r="AG147"/>
      <c r="AH147"/>
      <c r="AI147"/>
      <c r="AJ147" s="137"/>
      <c r="AK147" s="137"/>
      <c r="AL147" s="137"/>
      <c r="AM147" s="137"/>
      <c r="AN147" s="137"/>
      <c r="AO147"/>
      <c r="AP147"/>
      <c r="AQ147"/>
      <c r="AR147"/>
      <c r="AS147"/>
      <c r="AT147"/>
      <c r="AU147" s="135">
        <v>1</v>
      </c>
    </row>
    <row r="148" spans="1:47" s="641" customFormat="1" ht="18.75" customHeight="1">
      <c r="A148"/>
      <c r="B148"/>
      <c r="C148"/>
      <c r="D148" s="67" t="str">
        <f t="shared" si="18"/>
        <v>►</v>
      </c>
      <c r="E148" s="66"/>
      <c r="F148" s="65"/>
      <c r="G148" s="64" t="str">
        <f t="shared" si="16"/>
        <v/>
      </c>
      <c r="H148" s="382"/>
      <c r="I148" s="62"/>
      <c r="J148" s="61">
        <v>1</v>
      </c>
      <c r="K148" s="60"/>
      <c r="L148" s="59">
        <f>IFERROR(INDEX(E184:Q184,MATCH(I148,E183:Q183,0)) * H148 * IF(ISBLANK(E148), 1, E148), 0)</f>
        <v>0</v>
      </c>
      <c r="M148" s="71">
        <f>IF(O182=0,0,(O148/O182)*N141*1000)</f>
        <v>0</v>
      </c>
      <c r="N148" s="70">
        <f>IF(L182=0, 0, (E148*J148)/(L182*N141))</f>
        <v>0</v>
      </c>
      <c r="O148" s="1987">
        <f>IF(ISBLANK(O135), 0, (L148 * J148) * (O134 / O135))</f>
        <v>0</v>
      </c>
      <c r="P148" s="1989">
        <f>IFERROR(IF(O148=0, 0, IF(ISBLANK(I148), "", IF(ROUND(O148/INDEX(F184:P184, MATCH(I148,F183:P183, 0)), 2), ROUND(O148/INDEX(F184:P184, MATCH(I148,F183:R183, 0)), 2) &amp; " " &amp; I148))), "")</f>
        <v>0</v>
      </c>
      <c r="Q148" s="2004">
        <f>(E148/O135)*O134*J148</f>
        <v>0</v>
      </c>
      <c r="R148" s="2005">
        <f t="shared" si="17"/>
        <v>0</v>
      </c>
      <c r="S148"/>
      <c r="T148"/>
      <c r="U148"/>
      <c r="V148"/>
      <c r="W148"/>
      <c r="X148"/>
      <c r="Y148"/>
      <c r="Z148"/>
      <c r="AA148"/>
      <c r="AB148"/>
      <c r="AC148"/>
      <c r="AD148"/>
      <c r="AE148"/>
      <c r="AF148"/>
      <c r="AG148"/>
      <c r="AH148"/>
      <c r="AI148"/>
      <c r="AJ148" s="137"/>
      <c r="AK148" s="137"/>
      <c r="AL148" s="137"/>
      <c r="AM148" s="137"/>
      <c r="AN148" s="137"/>
      <c r="AO148"/>
      <c r="AP148"/>
      <c r="AQ148"/>
      <c r="AR148"/>
      <c r="AS148"/>
      <c r="AT148"/>
      <c r="AU148" s="135">
        <v>1</v>
      </c>
    </row>
    <row r="149" spans="1:47" s="641" customFormat="1" ht="18.75" customHeight="1">
      <c r="A149"/>
      <c r="B149"/>
      <c r="C149"/>
      <c r="D149" s="67" t="str">
        <f t="shared" si="18"/>
        <v>►</v>
      </c>
      <c r="E149" s="66"/>
      <c r="F149" s="72"/>
      <c r="G149" s="64" t="str">
        <f t="shared" si="16"/>
        <v/>
      </c>
      <c r="H149" s="63"/>
      <c r="I149" s="62"/>
      <c r="J149" s="61">
        <v>1</v>
      </c>
      <c r="K149" s="60"/>
      <c r="L149" s="59">
        <f>IFERROR(INDEX(E184:Q184,MATCH(I149,E183:Q183,0)) * H149 * IF(ISBLANK(E149), 1, E149), 0)</f>
        <v>0</v>
      </c>
      <c r="M149" s="58">
        <f>IF(O182=0,0,(O149/O182)*N141*1000)</f>
        <v>0</v>
      </c>
      <c r="N149" s="57">
        <f>IF(L182=0, 0, (E149*J149)/(L182*N141))</f>
        <v>0</v>
      </c>
      <c r="O149" s="1986">
        <f>IF(ISBLANK(O135), 0, (L149 * J149) * (O134 / O135))</f>
        <v>0</v>
      </c>
      <c r="P149" s="1988">
        <f>IFERROR(IF(O149=0, 0, IF(ISBLANK(I149), "", IF(ROUND(O149/INDEX(F184:P184, MATCH(I149,F183:P183, 0)), 2), ROUND(O149/INDEX(F184:P184, MATCH(I149,F183:R183, 0)), 2) &amp; " " &amp; I149))), "")</f>
        <v>0</v>
      </c>
      <c r="Q149" s="56">
        <f>(E149/O135)*O134*J149</f>
        <v>0</v>
      </c>
      <c r="R149" s="675">
        <f t="shared" si="17"/>
        <v>0</v>
      </c>
      <c r="S149"/>
      <c r="T149"/>
      <c r="U149"/>
      <c r="V149"/>
      <c r="W149"/>
      <c r="X149"/>
      <c r="Y149"/>
      <c r="Z149"/>
      <c r="AA149"/>
      <c r="AB149"/>
      <c r="AC149"/>
      <c r="AD149"/>
      <c r="AE149"/>
      <c r="AF149"/>
      <c r="AG149"/>
      <c r="AH149"/>
      <c r="AI149"/>
      <c r="AJ149" s="137"/>
      <c r="AK149" s="137"/>
      <c r="AL149" s="137"/>
      <c r="AM149" s="137"/>
      <c r="AN149" s="137"/>
      <c r="AO149"/>
      <c r="AP149"/>
      <c r="AQ149"/>
      <c r="AR149"/>
      <c r="AS149"/>
      <c r="AT149"/>
      <c r="AU149" s="135">
        <v>1</v>
      </c>
    </row>
    <row r="150" spans="1:47" s="641" customFormat="1" ht="18.75" customHeight="1">
      <c r="A150"/>
      <c r="B150"/>
      <c r="C150"/>
      <c r="D150" s="67" t="str">
        <f t="shared" si="18"/>
        <v>►</v>
      </c>
      <c r="E150" s="66"/>
      <c r="F150" s="72"/>
      <c r="G150" s="64" t="str">
        <f t="shared" si="16"/>
        <v/>
      </c>
      <c r="H150" s="63"/>
      <c r="I150" s="62"/>
      <c r="J150" s="61">
        <v>1</v>
      </c>
      <c r="K150" s="60"/>
      <c r="L150" s="59">
        <f>IFERROR(INDEX(E184:Q184,MATCH(I150,E183:Q183,0)) * H150 * IF(ISBLANK(E150), 1, E150), 0)</f>
        <v>0</v>
      </c>
      <c r="M150" s="71">
        <f>IF(O182=0,0,(O150/O182)*N141*1000)</f>
        <v>0</v>
      </c>
      <c r="N150" s="70">
        <f>IF(L182=0, 0, (E150*J150)/(L182*N141))</f>
        <v>0</v>
      </c>
      <c r="O150" s="1987">
        <f>IF(ISBLANK(O135), 0, (L150 * J150) * (O134 / O135))</f>
        <v>0</v>
      </c>
      <c r="P150" s="1989">
        <f>IFERROR(IF(O150=0, 0, IF(ISBLANK(I150), "", IF(ROUND(O150/INDEX(F184:P184, MATCH(I150,F183:P183, 0)), 2), ROUND(O150/INDEX(F184:P184, MATCH(I150,F183:R183, 0)), 2) &amp; " " &amp; I150))), "")</f>
        <v>0</v>
      </c>
      <c r="Q150" s="2004">
        <f>(E150/O135)*O134*J150</f>
        <v>0</v>
      </c>
      <c r="R150" s="2005">
        <f t="shared" si="17"/>
        <v>0</v>
      </c>
      <c r="S150"/>
      <c r="T150"/>
      <c r="U150"/>
      <c r="V150"/>
      <c r="W150"/>
      <c r="X150"/>
      <c r="Y150"/>
      <c r="Z150"/>
      <c r="AA150"/>
      <c r="AB150"/>
      <c r="AC150"/>
      <c r="AD150"/>
      <c r="AE150"/>
      <c r="AF150"/>
      <c r="AG150"/>
      <c r="AH150"/>
      <c r="AI150"/>
      <c r="AJ150" s="137"/>
      <c r="AK150" s="137"/>
      <c r="AL150" s="137"/>
      <c r="AM150" s="137"/>
      <c r="AN150" s="137"/>
      <c r="AO150"/>
      <c r="AP150"/>
      <c r="AQ150"/>
      <c r="AR150"/>
      <c r="AS150"/>
      <c r="AT150"/>
      <c r="AU150" s="135">
        <v>1</v>
      </c>
    </row>
    <row r="151" spans="1:47" s="641" customFormat="1" ht="18.75" customHeight="1">
      <c r="A151"/>
      <c r="B151"/>
      <c r="C151"/>
      <c r="D151" s="67" t="str">
        <f t="shared" si="18"/>
        <v>►</v>
      </c>
      <c r="E151" s="66"/>
      <c r="F151" s="72"/>
      <c r="G151" s="64" t="str">
        <f t="shared" si="16"/>
        <v/>
      </c>
      <c r="H151" s="63"/>
      <c r="I151" s="62"/>
      <c r="J151" s="61">
        <v>1</v>
      </c>
      <c r="K151" s="60"/>
      <c r="L151" s="59">
        <f>IFERROR(INDEX(E184:Q184,MATCH(I151,E183:Q183,0)) * H151 * IF(ISBLANK(E151), 1, E151), 0)</f>
        <v>0</v>
      </c>
      <c r="M151" s="58">
        <f>IF(O182=0,0,(O151/O182)*N141*1000)</f>
        <v>0</v>
      </c>
      <c r="N151" s="57">
        <f>IF(L182=0, 0, (E151*J151)/(L182*N141))</f>
        <v>0</v>
      </c>
      <c r="O151" s="1986">
        <f>IF(ISBLANK(O135), 0, (L151 * J151) * (O134 / O135))</f>
        <v>0</v>
      </c>
      <c r="P151" s="1988">
        <f>IFERROR(IF(O151=0, 0, IF(ISBLANK(I151), "", IF(ROUND(O151/INDEX(F184:P184, MATCH(I151,F183:P183, 0)), 2), ROUND(O151/INDEX(F184:P184, MATCH(I151,F183:R183, 0)), 2) &amp; " " &amp; I151))), "")</f>
        <v>0</v>
      </c>
      <c r="Q151" s="56">
        <f>(E151/O135)*O134*J151</f>
        <v>0</v>
      </c>
      <c r="R151" s="675">
        <f t="shared" si="17"/>
        <v>0</v>
      </c>
      <c r="S151"/>
      <c r="T151"/>
      <c r="U151"/>
      <c r="V151"/>
      <c r="W151"/>
      <c r="X151"/>
      <c r="Y151"/>
      <c r="Z151"/>
      <c r="AA151"/>
      <c r="AB151"/>
      <c r="AC151"/>
      <c r="AD151"/>
      <c r="AE151"/>
      <c r="AF151"/>
      <c r="AG151"/>
      <c r="AH151"/>
      <c r="AI151"/>
      <c r="AJ151" s="137"/>
      <c r="AK151" s="137"/>
      <c r="AL151" s="137"/>
      <c r="AM151" s="137"/>
      <c r="AN151" s="137"/>
      <c r="AO151"/>
      <c r="AP151"/>
      <c r="AQ151"/>
      <c r="AR151"/>
      <c r="AS151"/>
      <c r="AT151"/>
      <c r="AU151" s="135">
        <v>1</v>
      </c>
    </row>
    <row r="152" spans="1:47" s="641" customFormat="1" ht="18.75" customHeight="1">
      <c r="A152"/>
      <c r="B152"/>
      <c r="C152"/>
      <c r="D152" s="67" t="str">
        <f t="shared" si="18"/>
        <v>►</v>
      </c>
      <c r="E152" s="66"/>
      <c r="F152" s="72"/>
      <c r="G152" s="64" t="str">
        <f t="shared" si="16"/>
        <v/>
      </c>
      <c r="H152" s="63"/>
      <c r="I152" s="62"/>
      <c r="J152" s="61">
        <v>1</v>
      </c>
      <c r="K152" s="60"/>
      <c r="L152" s="59">
        <f>IFERROR(INDEX(E184:Q184,MATCH(I152,E183:Q183,0)) * H152 * IF(ISBLANK(E152), 1, E152), 0)</f>
        <v>0</v>
      </c>
      <c r="M152" s="71">
        <f>IF(O182=0,0,(O152/O182)*N141*1000)</f>
        <v>0</v>
      </c>
      <c r="N152" s="70">
        <f>IF(L182=0, 0, (E152*J152)/(L182*N141))</f>
        <v>0</v>
      </c>
      <c r="O152" s="1987">
        <f>IF(ISBLANK(O135), 0, (L152 * J152) * (O134 / O135))</f>
        <v>0</v>
      </c>
      <c r="P152" s="1989">
        <f>IFERROR(IF(O152=0, 0, IF(ISBLANK(I152), "", IF(ROUND(O152/INDEX(F184:P184, MATCH(I152,F183:P183, 0)), 2), ROUND(O152/INDEX(F184:P184, MATCH(I152,F183:R183, 0)), 2) &amp; " " &amp; I152))), "")</f>
        <v>0</v>
      </c>
      <c r="Q152" s="2004">
        <f>(E152/O135)*O134*J152</f>
        <v>0</v>
      </c>
      <c r="R152" s="2005">
        <f t="shared" si="17"/>
        <v>0</v>
      </c>
      <c r="S152"/>
      <c r="T152"/>
      <c r="U152"/>
      <c r="V152"/>
      <c r="W152"/>
      <c r="X152"/>
      <c r="Y152"/>
      <c r="Z152"/>
      <c r="AA152"/>
      <c r="AB152"/>
      <c r="AC152"/>
      <c r="AD152"/>
      <c r="AE152"/>
      <c r="AF152"/>
      <c r="AG152"/>
      <c r="AH152"/>
      <c r="AI152"/>
      <c r="AJ152" s="137"/>
      <c r="AK152" s="137"/>
      <c r="AL152" s="137"/>
      <c r="AM152" s="137"/>
      <c r="AN152" s="137"/>
      <c r="AO152"/>
      <c r="AP152"/>
      <c r="AQ152"/>
      <c r="AR152"/>
      <c r="AS152"/>
      <c r="AT152"/>
      <c r="AU152" s="135">
        <v>1</v>
      </c>
    </row>
    <row r="153" spans="1:47" s="641" customFormat="1" ht="18.75" customHeight="1">
      <c r="A153"/>
      <c r="B153"/>
      <c r="C153"/>
      <c r="D153" s="67" t="str">
        <f t="shared" si="18"/>
        <v>►</v>
      </c>
      <c r="E153" s="66"/>
      <c r="F153" s="65"/>
      <c r="G153" s="64" t="str">
        <f t="shared" si="16"/>
        <v/>
      </c>
      <c r="H153" s="63"/>
      <c r="I153" s="62"/>
      <c r="J153" s="61">
        <v>1</v>
      </c>
      <c r="K153" s="60"/>
      <c r="L153" s="59">
        <f>IFERROR(INDEX(E184:Q184,MATCH(I153,E183:Q183,0)) * H153 * IF(ISBLANK(E153), 1, E153), 0)</f>
        <v>0</v>
      </c>
      <c r="M153" s="58">
        <f>IF(O182=0,0,(O153/O182)*N141*1000)</f>
        <v>0</v>
      </c>
      <c r="N153" s="57">
        <f>IF(L182=0, 0, (E153*J153)/(L182*N141))</f>
        <v>0</v>
      </c>
      <c r="O153" s="1986">
        <f>IF(ISBLANK(O135), 0, (L153 * J153) * (O134 / O135))</f>
        <v>0</v>
      </c>
      <c r="P153" s="1988">
        <f>IFERROR(IF(O153=0, 0, IF(ISBLANK(I153), "", IF(ROUND(O153/INDEX(F184:P184, MATCH(I153,F183:P183, 0)), 2), ROUND(O153/INDEX(F184:P184, MATCH(I153,F183:R183, 0)), 2) &amp; " " &amp; I153))), "")</f>
        <v>0</v>
      </c>
      <c r="Q153" s="56">
        <f>(E153/O135)*O134*J153</f>
        <v>0</v>
      </c>
      <c r="R153" s="675">
        <f t="shared" si="17"/>
        <v>0</v>
      </c>
      <c r="S153"/>
      <c r="T153"/>
      <c r="U153"/>
      <c r="V153"/>
      <c r="W153"/>
      <c r="X153"/>
      <c r="Y153"/>
      <c r="Z153"/>
      <c r="AA153"/>
      <c r="AB153"/>
      <c r="AC153"/>
      <c r="AD153"/>
      <c r="AE153"/>
      <c r="AF153"/>
      <c r="AG153"/>
      <c r="AH153"/>
      <c r="AI153"/>
      <c r="AJ153" s="137"/>
      <c r="AK153" s="137"/>
      <c r="AL153" s="137"/>
      <c r="AM153" s="137"/>
      <c r="AN153" s="137"/>
      <c r="AO153"/>
      <c r="AP153"/>
      <c r="AQ153"/>
      <c r="AR153"/>
      <c r="AS153"/>
      <c r="AT153"/>
      <c r="AU153" s="135">
        <v>1</v>
      </c>
    </row>
    <row r="154" spans="1:47" s="641" customFormat="1" ht="18.75" customHeight="1">
      <c r="A154"/>
      <c r="B154"/>
      <c r="C154"/>
      <c r="D154" s="67" t="str">
        <f t="shared" si="18"/>
        <v>►</v>
      </c>
      <c r="E154" s="66"/>
      <c r="F154" s="65"/>
      <c r="G154" s="64" t="str">
        <f t="shared" si="16"/>
        <v/>
      </c>
      <c r="H154" s="382"/>
      <c r="I154" s="62"/>
      <c r="J154" s="61">
        <v>1</v>
      </c>
      <c r="K154" s="60"/>
      <c r="L154" s="59">
        <f>IFERROR(INDEX(E184:Q184,MATCH(I154,E183:Q183,0)) * H154 * IF(ISBLANK(E154), 1, E154), 0)</f>
        <v>0</v>
      </c>
      <c r="M154" s="71">
        <f>IF(O182=0,0,(O154/O182)*N141*1000)</f>
        <v>0</v>
      </c>
      <c r="N154" s="70">
        <f>IF(L182=0, 0, (E154*J154)/(L182*N141))</f>
        <v>0</v>
      </c>
      <c r="O154" s="1987">
        <f>IF(ISBLANK(O135), 0, (L154 * J154) * (O134 / O135))</f>
        <v>0</v>
      </c>
      <c r="P154" s="1989">
        <f>IFERROR(IF(O154=0, 0, IF(ISBLANK(I154), "", IF(ROUND(O154/INDEX(F184:P184, MATCH(I154,F183:P183, 0)), 2), ROUND(O154/INDEX(F184:P184, MATCH(I154,F183:R183, 0)), 2) &amp; " " &amp; I154))), "")</f>
        <v>0</v>
      </c>
      <c r="Q154" s="2004">
        <f>(E154/O135)*O134*J154</f>
        <v>0</v>
      </c>
      <c r="R154" s="2005">
        <f t="shared" si="17"/>
        <v>0</v>
      </c>
      <c r="S154"/>
      <c r="T154"/>
      <c r="U154"/>
      <c r="V154"/>
      <c r="W154"/>
      <c r="X154"/>
      <c r="Y154"/>
      <c r="Z154"/>
      <c r="AA154"/>
      <c r="AB154"/>
      <c r="AC154"/>
      <c r="AD154"/>
      <c r="AE154"/>
      <c r="AF154"/>
      <c r="AG154"/>
      <c r="AH154"/>
      <c r="AI154"/>
      <c r="AJ154" s="137"/>
      <c r="AK154" s="137"/>
      <c r="AL154" s="137"/>
      <c r="AM154" s="137"/>
      <c r="AN154" s="137"/>
      <c r="AO154"/>
      <c r="AP154"/>
      <c r="AQ154"/>
      <c r="AR154"/>
      <c r="AS154"/>
      <c r="AT154"/>
      <c r="AU154" s="135">
        <v>1</v>
      </c>
    </row>
    <row r="155" spans="1:47" s="641" customFormat="1" ht="18.75" customHeight="1">
      <c r="A155"/>
      <c r="B155"/>
      <c r="C155"/>
      <c r="D155" s="67" t="str">
        <f t="shared" si="18"/>
        <v>►</v>
      </c>
      <c r="E155" s="66"/>
      <c r="F155" s="65"/>
      <c r="G155" s="64" t="str">
        <f t="shared" si="16"/>
        <v/>
      </c>
      <c r="H155" s="63"/>
      <c r="I155" s="62"/>
      <c r="J155" s="61">
        <v>1</v>
      </c>
      <c r="K155" s="60"/>
      <c r="L155" s="59">
        <f>IFERROR(INDEX(E184:Q184,MATCH(I155,E183:Q183,0)) * H155 * IF(ISBLANK(E155), 1, E155), 0)</f>
        <v>0</v>
      </c>
      <c r="M155" s="58">
        <f>IF(O182=0,0,(O155/O182)*N141*1000)</f>
        <v>0</v>
      </c>
      <c r="N155" s="57">
        <f>IF(L182=0, 0, (E155*J155)/(L182*N141))</f>
        <v>0</v>
      </c>
      <c r="O155" s="1986">
        <f>IF(ISBLANK(O135), 0, (L155 * J155) * (O134 / O135))</f>
        <v>0</v>
      </c>
      <c r="P155" s="1988">
        <f>IFERROR(IF(O155=0, 0, IF(ISBLANK(I155), "", IF(ROUND(O155/INDEX(F184:P184, MATCH(I155,F183:P183, 0)), 2), ROUND(O155/INDEX(F184:P184, MATCH(I155,F183:R183, 0)), 2) &amp; " " &amp; I155))), "")</f>
        <v>0</v>
      </c>
      <c r="Q155" s="56">
        <f>(E155/O135)*O134*J155</f>
        <v>0</v>
      </c>
      <c r="R155" s="675">
        <f t="shared" si="17"/>
        <v>0</v>
      </c>
      <c r="S155"/>
      <c r="T155"/>
      <c r="U155"/>
      <c r="V155"/>
      <c r="W155"/>
      <c r="X155"/>
      <c r="Y155"/>
      <c r="Z155"/>
      <c r="AA155"/>
      <c r="AB155"/>
      <c r="AC155"/>
      <c r="AD155"/>
      <c r="AE155"/>
      <c r="AF155"/>
      <c r="AG155"/>
      <c r="AH155"/>
      <c r="AI155"/>
      <c r="AJ155" s="137"/>
      <c r="AK155" s="137"/>
      <c r="AL155" s="137"/>
      <c r="AM155" s="137"/>
      <c r="AN155" s="137"/>
      <c r="AO155"/>
      <c r="AP155"/>
      <c r="AQ155"/>
      <c r="AR155"/>
      <c r="AS155"/>
      <c r="AT155"/>
      <c r="AU155" s="135">
        <v>1</v>
      </c>
    </row>
    <row r="156" spans="1:47" s="641" customFormat="1" ht="18.75" customHeight="1">
      <c r="A156"/>
      <c r="B156"/>
      <c r="C156"/>
      <c r="D156" s="67" t="str">
        <f t="shared" si="18"/>
        <v>►</v>
      </c>
      <c r="E156" s="66"/>
      <c r="F156" s="65"/>
      <c r="G156" s="64" t="str">
        <f t="shared" si="16"/>
        <v/>
      </c>
      <c r="H156" s="63"/>
      <c r="I156" s="62"/>
      <c r="J156" s="61">
        <v>1</v>
      </c>
      <c r="K156" s="60"/>
      <c r="L156" s="59">
        <f>IFERROR(INDEX(E184:Q184,MATCH(I156,E183:Q183,0)) * H156 * IF(ISBLANK(E156), 1, E156), 0)</f>
        <v>0</v>
      </c>
      <c r="M156" s="71">
        <f>IF(O182=0,0,(O156/O182)*N141*1000)</f>
        <v>0</v>
      </c>
      <c r="N156" s="70">
        <f>IF(L182=0, 0, (E156*J156)/(L182*N141))</f>
        <v>0</v>
      </c>
      <c r="O156" s="1987">
        <f>IF(ISBLANK(O135), 0, (L156 * J156) * (O134 / O135))</f>
        <v>0</v>
      </c>
      <c r="P156" s="1989">
        <f>IFERROR(IF(O156=0, 0, IF(ISBLANK(I156), "", IF(ROUND(O156/INDEX(F184:P184, MATCH(I156,F183:P183, 0)), 2), ROUND(O156/INDEX(F184:P184, MATCH(I156,F183:R183, 0)), 2) &amp; " " &amp; I156))), "")</f>
        <v>0</v>
      </c>
      <c r="Q156" s="2004">
        <f>(E156/O135)*O134*J156</f>
        <v>0</v>
      </c>
      <c r="R156" s="2005">
        <f t="shared" si="17"/>
        <v>0</v>
      </c>
      <c r="S156"/>
      <c r="T156"/>
      <c r="U156"/>
      <c r="V156"/>
      <c r="W156"/>
      <c r="X156"/>
      <c r="Y156"/>
      <c r="Z156"/>
      <c r="AA156"/>
      <c r="AB156"/>
      <c r="AC156"/>
      <c r="AD156"/>
      <c r="AE156"/>
      <c r="AF156"/>
      <c r="AG156"/>
      <c r="AH156"/>
      <c r="AI156"/>
      <c r="AJ156" s="137"/>
      <c r="AK156" s="137"/>
      <c r="AL156" s="137"/>
      <c r="AM156" s="137"/>
      <c r="AN156" s="137"/>
      <c r="AO156"/>
      <c r="AP156"/>
      <c r="AQ156"/>
      <c r="AR156"/>
      <c r="AS156"/>
      <c r="AT156"/>
      <c r="AU156" s="135">
        <v>1</v>
      </c>
    </row>
    <row r="157" spans="1:47" s="641" customFormat="1" ht="18.75" customHeight="1">
      <c r="A157"/>
      <c r="B157"/>
      <c r="C157"/>
      <c r="D157" s="67" t="str">
        <f t="shared" si="18"/>
        <v>►</v>
      </c>
      <c r="E157" s="66"/>
      <c r="F157" s="65"/>
      <c r="G157" s="64" t="str">
        <f t="shared" si="16"/>
        <v/>
      </c>
      <c r="H157" s="63"/>
      <c r="I157" s="62"/>
      <c r="J157" s="61">
        <v>1</v>
      </c>
      <c r="K157" s="60"/>
      <c r="L157" s="59">
        <f>IFERROR(INDEX(E184:Q184,MATCH(I157,E183:Q183,0)) * H157 * IF(ISBLANK(E157), 1, E157), 0)</f>
        <v>0</v>
      </c>
      <c r="M157" s="58">
        <f>IF(O182=0,0,(O157/O182)*N141*1000)</f>
        <v>0</v>
      </c>
      <c r="N157" s="57">
        <f>IF(L182=0, 0, (E157*J157)/(L182*N141))</f>
        <v>0</v>
      </c>
      <c r="O157" s="1986">
        <f>IF(ISBLANK(O135), 0, (L157 * J157) * (O134 / O135))</f>
        <v>0</v>
      </c>
      <c r="P157" s="1988">
        <f>IFERROR(IF(O157=0, 0, IF(ISBLANK(I157), "", IF(ROUND(O157/INDEX(F184:P184, MATCH(I157,F183:P183, 0)), 2), ROUND(O157/INDEX(F184:P184, MATCH(I157,F183:R183, 0)), 2) &amp; " " &amp; I157))), "")</f>
        <v>0</v>
      </c>
      <c r="Q157" s="56">
        <f>(E157/O135)*O134*J157</f>
        <v>0</v>
      </c>
      <c r="R157" s="675">
        <f t="shared" si="17"/>
        <v>0</v>
      </c>
      <c r="S157"/>
      <c r="T157"/>
      <c r="U157"/>
      <c r="V157"/>
      <c r="W157"/>
      <c r="X157"/>
      <c r="Y157"/>
      <c r="Z157"/>
      <c r="AA157"/>
      <c r="AB157"/>
      <c r="AC157"/>
      <c r="AD157"/>
      <c r="AE157"/>
      <c r="AF157"/>
      <c r="AG157"/>
      <c r="AH157"/>
      <c r="AI157"/>
      <c r="AJ157" s="137"/>
      <c r="AK157" s="137"/>
      <c r="AL157" s="137"/>
      <c r="AM157" s="137"/>
      <c r="AN157" s="137"/>
      <c r="AO157"/>
      <c r="AP157"/>
      <c r="AQ157"/>
      <c r="AR157"/>
      <c r="AS157"/>
      <c r="AT157"/>
      <c r="AU157" s="135">
        <v>1</v>
      </c>
    </row>
    <row r="158" spans="1:47" s="641" customFormat="1" ht="18.75" customHeight="1">
      <c r="A158"/>
      <c r="B158"/>
      <c r="C158"/>
      <c r="D158" s="67" t="str">
        <f t="shared" si="18"/>
        <v>►</v>
      </c>
      <c r="E158" s="66"/>
      <c r="F158" s="65"/>
      <c r="G158" s="64" t="str">
        <f t="shared" si="16"/>
        <v/>
      </c>
      <c r="H158" s="63"/>
      <c r="I158" s="62"/>
      <c r="J158" s="61">
        <v>1</v>
      </c>
      <c r="K158" s="60"/>
      <c r="L158" s="59">
        <f>IFERROR(INDEX(E184:Q184,MATCH(I158,E183:Q183,0)) * H158 * IF(ISBLANK(E158), 1, E158), 0)</f>
        <v>0</v>
      </c>
      <c r="M158" s="71">
        <f>IF(O182=0,0,(O158/O182)*N141*1000)</f>
        <v>0</v>
      </c>
      <c r="N158" s="70">
        <f>IF(L182=0, 0, (E158*J158)/(L182*N141))</f>
        <v>0</v>
      </c>
      <c r="O158" s="1987">
        <f>IF(ISBLANK(O135), 0, (L158 * J158) * (O134 / O135))</f>
        <v>0</v>
      </c>
      <c r="P158" s="1989">
        <f>IFERROR(IF(O158=0, 0, IF(ISBLANK(I158), "", IF(ROUND(O158/INDEX(F184:P184, MATCH(I158,F183:P183, 0)), 2), ROUND(O158/INDEX(F184:P184, MATCH(I158,F183:R183, 0)), 2) &amp; " " &amp; I158))), "")</f>
        <v>0</v>
      </c>
      <c r="Q158" s="2004">
        <f>(E158/O135)*O134*J158</f>
        <v>0</v>
      </c>
      <c r="R158" s="2005">
        <f t="shared" si="17"/>
        <v>0</v>
      </c>
      <c r="S158"/>
      <c r="T158"/>
      <c r="U158"/>
      <c r="V158"/>
      <c r="W158"/>
      <c r="X158"/>
      <c r="Y158"/>
      <c r="Z158"/>
      <c r="AA158"/>
      <c r="AB158"/>
      <c r="AC158"/>
      <c r="AD158"/>
      <c r="AE158"/>
      <c r="AF158"/>
      <c r="AG158"/>
      <c r="AH158"/>
      <c r="AI158"/>
      <c r="AJ158" s="137"/>
      <c r="AK158" s="137"/>
      <c r="AL158" s="137"/>
      <c r="AM158" s="137"/>
      <c r="AN158" s="137"/>
      <c r="AO158"/>
      <c r="AP158"/>
      <c r="AQ158"/>
      <c r="AR158"/>
      <c r="AS158"/>
      <c r="AT158"/>
      <c r="AU158" s="135">
        <v>1</v>
      </c>
    </row>
    <row r="159" spans="1:47" ht="18.75" customHeight="1">
      <c r="D159" s="67" t="str">
        <f t="shared" si="18"/>
        <v>►</v>
      </c>
      <c r="E159" s="66"/>
      <c r="F159" s="65"/>
      <c r="G159" s="64" t="str">
        <f t="shared" si="16"/>
        <v/>
      </c>
      <c r="H159" s="63"/>
      <c r="I159" s="62"/>
      <c r="J159" s="61">
        <v>1</v>
      </c>
      <c r="K159" s="60"/>
      <c r="L159" s="59">
        <f>IFERROR(INDEX(E184:Q184,MATCH(I159,E183:Q183,0)) * H159 * IF(ISBLANK(E159), 1, E159), 0)</f>
        <v>0</v>
      </c>
      <c r="M159" s="58">
        <f>IF(O182=0,0,(O159/O182)*N141*1000)</f>
        <v>0</v>
      </c>
      <c r="N159" s="57">
        <f>IF(L182=0, 0, (E159*J159)/(L182*N141))</f>
        <v>0</v>
      </c>
      <c r="O159" s="1986">
        <f>IF(ISBLANK(O135), 0, (L159 * J159) * (O134 / O135))</f>
        <v>0</v>
      </c>
      <c r="P159" s="1988">
        <f>IFERROR(IF(O159=0, 0, IF(ISBLANK(I159), "", IF(ROUND(O159/INDEX(F184:P184, MATCH(I159,F183:P183, 0)), 2), ROUND(O159/INDEX(F184:P184, MATCH(I159,F183:R183, 0)), 2) &amp; " " &amp; I159))), "")</f>
        <v>0</v>
      </c>
      <c r="Q159" s="56">
        <f>(E159/O135)*O134*J159</f>
        <v>0</v>
      </c>
      <c r="R159" s="675">
        <f t="shared" si="17"/>
        <v>0</v>
      </c>
      <c r="AU159" s="135">
        <v>1</v>
      </c>
    </row>
    <row r="160" spans="1:47" ht="18.75" customHeight="1">
      <c r="D160" s="67" t="str">
        <f t="shared" si="18"/>
        <v>►</v>
      </c>
      <c r="E160" s="66"/>
      <c r="F160" s="65"/>
      <c r="G160" s="64" t="str">
        <f t="shared" si="16"/>
        <v/>
      </c>
      <c r="H160" s="63"/>
      <c r="I160" s="62"/>
      <c r="J160" s="61">
        <v>1</v>
      </c>
      <c r="K160" s="60"/>
      <c r="L160" s="59">
        <f>IFERROR(INDEX(E184:Q184,MATCH(I160,E183:Q183,0)) * H160 * IF(ISBLANK(E160), 1, E160), 0)</f>
        <v>0</v>
      </c>
      <c r="M160" s="71">
        <f>IF(O182=0,0,(O160/O182)*N141*1000)</f>
        <v>0</v>
      </c>
      <c r="N160" s="70">
        <f>IF(L182=0, 0, (E160*J160)/(L182*N141))</f>
        <v>0</v>
      </c>
      <c r="O160" s="1987">
        <f>IF(ISBLANK(O135), 0, (L160 * J160) * (O134 / O135))</f>
        <v>0</v>
      </c>
      <c r="P160" s="1989">
        <f>IFERROR(IF(O160=0, 0, IF(ISBLANK(I160), "", IF(ROUND(O160/INDEX(F184:P184, MATCH(I160,F183:P183, 0)), 2), ROUND(O160/INDEX(F184:P184, MATCH(I160,F183:R183, 0)), 2) &amp; " " &amp; I160))), "")</f>
        <v>0</v>
      </c>
      <c r="Q160" s="2004">
        <f>(E160/O135)*O134*J160</f>
        <v>0</v>
      </c>
      <c r="R160" s="2005">
        <f t="shared" si="17"/>
        <v>0</v>
      </c>
      <c r="AU160" s="135">
        <v>1</v>
      </c>
    </row>
    <row r="161" spans="4:47" ht="18.75" customHeight="1">
      <c r="D161" s="67" t="str">
        <f t="shared" si="18"/>
        <v>►</v>
      </c>
      <c r="E161" s="66"/>
      <c r="F161" s="65"/>
      <c r="G161" s="64" t="str">
        <f t="shared" si="16"/>
        <v/>
      </c>
      <c r="H161" s="63"/>
      <c r="I161" s="62"/>
      <c r="J161" s="61">
        <v>1</v>
      </c>
      <c r="K161" s="60"/>
      <c r="L161" s="59">
        <f>IFERROR(INDEX(E184:Q184,MATCH(I161,E183:Q183,0)) * H161 * IF(ISBLANK(E161), 1, E161), 0)</f>
        <v>0</v>
      </c>
      <c r="M161" s="58">
        <f>IF(O182=0,0,(O161/O182)*N141*1000)</f>
        <v>0</v>
      </c>
      <c r="N161" s="57">
        <f>IF(L182=0, 0, (E161*J161)/(L182*N141))</f>
        <v>0</v>
      </c>
      <c r="O161" s="1986">
        <f>IF(ISBLANK(O135), 0, (L161 * J161) * (O134 / O135))</f>
        <v>0</v>
      </c>
      <c r="P161" s="1988">
        <f>IFERROR(IF(O161=0, 0, IF(ISBLANK(I161), "", IF(ROUND(O161/INDEX(F184:P184, MATCH(I161,F183:P183, 0)), 2), ROUND(O161/INDEX(F184:P184, MATCH(I161,F183:R183, 0)), 2) &amp; " " &amp; I161))), "")</f>
        <v>0</v>
      </c>
      <c r="Q161" s="56">
        <f>(E161/O135)*O134*J161</f>
        <v>0</v>
      </c>
      <c r="R161" s="675">
        <f t="shared" si="17"/>
        <v>0</v>
      </c>
      <c r="AU161" s="135">
        <v>1</v>
      </c>
    </row>
    <row r="162" spans="4:47" ht="18.75" customHeight="1">
      <c r="D162" s="67" t="str">
        <f t="shared" si="18"/>
        <v>►</v>
      </c>
      <c r="E162" s="66"/>
      <c r="F162" s="65"/>
      <c r="G162" s="64" t="str">
        <f t="shared" si="16"/>
        <v/>
      </c>
      <c r="H162" s="63"/>
      <c r="I162" s="62"/>
      <c r="J162" s="61">
        <v>1</v>
      </c>
      <c r="K162" s="60"/>
      <c r="L162" s="59">
        <f>IFERROR(INDEX(E184:Q184,MATCH(I162,E183:Q183,0)) * H162 * IF(ISBLANK(E162), 1, E162), 0)</f>
        <v>0</v>
      </c>
      <c r="M162" s="71">
        <f>IF(O182=0,0,(O162/O182)*N141*1000)</f>
        <v>0</v>
      </c>
      <c r="N162" s="70">
        <f>IF(L182=0, 0, (E162*J162)/(L182*N141))</f>
        <v>0</v>
      </c>
      <c r="O162" s="1987">
        <f>IF(ISBLANK(O135), 0, (L162 * J162) * (O134 / O135))</f>
        <v>0</v>
      </c>
      <c r="P162" s="1989">
        <f>IFERROR(IF(O162=0, 0, IF(ISBLANK(I162), "", IF(ROUND(O162/INDEX(F184:P184, MATCH(I162,F183:P183, 0)), 2), ROUND(O162/INDEX(F184:P184, MATCH(I162,F183:R183, 0)), 2) &amp; " " &amp; I162))), "")</f>
        <v>0</v>
      </c>
      <c r="Q162" s="2004">
        <f>(E162/O135)*O134*J162</f>
        <v>0</v>
      </c>
      <c r="R162" s="2005">
        <f t="shared" si="17"/>
        <v>0</v>
      </c>
      <c r="AU162" s="135">
        <v>1</v>
      </c>
    </row>
    <row r="163" spans="4:47" ht="18.75" customHeight="1">
      <c r="D163" s="67" t="str">
        <f t="shared" si="18"/>
        <v>►</v>
      </c>
      <c r="E163" s="66"/>
      <c r="F163" s="65"/>
      <c r="G163" s="64" t="str">
        <f t="shared" si="16"/>
        <v/>
      </c>
      <c r="H163" s="63"/>
      <c r="I163" s="62"/>
      <c r="J163" s="61">
        <v>1</v>
      </c>
      <c r="K163" s="60"/>
      <c r="L163" s="59">
        <f>IFERROR(INDEX(E184:Q184,MATCH(I163,E183:Q183,0)) * H163 * IF(ISBLANK(E163), 1, E163), 0)</f>
        <v>0</v>
      </c>
      <c r="M163" s="58">
        <f>IF(O182=0,0,(O163/O182)*N141*1000)</f>
        <v>0</v>
      </c>
      <c r="N163" s="57">
        <f>IF(L182=0, 0, (E163*J163)/(L182*N141))</f>
        <v>0</v>
      </c>
      <c r="O163" s="1986">
        <f>IF(ISBLANK(O135), 0, (L163 * J163) * (O134 / O135))</f>
        <v>0</v>
      </c>
      <c r="P163" s="1988">
        <f>IFERROR(IF(O163=0, 0, IF(ISBLANK(I163), "", IF(ROUND(O163/INDEX(F184:P184, MATCH(I163,F183:P183, 0)), 2), ROUND(O163/INDEX(F184:P184, MATCH(I163,F183:R183, 0)), 2) &amp; " " &amp; I163))), "")</f>
        <v>0</v>
      </c>
      <c r="Q163" s="56">
        <f>(E163/O135)*O134*J163</f>
        <v>0</v>
      </c>
      <c r="R163" s="675">
        <f t="shared" si="17"/>
        <v>0</v>
      </c>
      <c r="AU163" s="135">
        <v>1</v>
      </c>
    </row>
    <row r="164" spans="4:47" ht="18.75" customHeight="1">
      <c r="D164" s="67" t="str">
        <f t="shared" si="18"/>
        <v>►</v>
      </c>
      <c r="E164" s="66"/>
      <c r="F164" s="65"/>
      <c r="G164" s="64" t="str">
        <f t="shared" si="16"/>
        <v/>
      </c>
      <c r="H164" s="63"/>
      <c r="I164" s="62"/>
      <c r="J164" s="61">
        <v>1</v>
      </c>
      <c r="K164" s="60"/>
      <c r="L164" s="59">
        <f>IFERROR(INDEX(E184:Q184,MATCH(I164,E183:Q183,0)) * H164 * IF(ISBLANK(E164), 1, E164), 0)</f>
        <v>0</v>
      </c>
      <c r="M164" s="71">
        <f>IF(O182=0,0,(O164/O182)*N141*1000)</f>
        <v>0</v>
      </c>
      <c r="N164" s="70">
        <f>IF(L182=0, 0, (E164*J164)/(L182*N141))</f>
        <v>0</v>
      </c>
      <c r="O164" s="1987">
        <f>IF(ISBLANK(O135), 0, (L164 * J164) * (O134 / O135))</f>
        <v>0</v>
      </c>
      <c r="P164" s="1989">
        <f>IFERROR(IF(O164=0, 0, IF(ISBLANK(I164), "", IF(ROUND(O164/INDEX(F184:P184, MATCH(I164,F183:P183, 0)), 2), ROUND(O164/INDEX(F184:P184, MATCH(I164,F183:R183, 0)), 2) &amp; " " &amp; I164))), "")</f>
        <v>0</v>
      </c>
      <c r="Q164" s="2004">
        <f>(E164/O135)*O134*J164</f>
        <v>0</v>
      </c>
      <c r="R164" s="2005">
        <f t="shared" si="17"/>
        <v>0</v>
      </c>
      <c r="AU164" s="135">
        <v>1</v>
      </c>
    </row>
    <row r="165" spans="4:47" ht="18.75" customHeight="1">
      <c r="D165" s="67" t="str">
        <f t="shared" si="18"/>
        <v>►</v>
      </c>
      <c r="E165" s="66"/>
      <c r="F165" s="65"/>
      <c r="G165" s="64" t="str">
        <f t="shared" si="16"/>
        <v/>
      </c>
      <c r="H165" s="63"/>
      <c r="I165" s="62"/>
      <c r="J165" s="61">
        <v>1</v>
      </c>
      <c r="K165" s="60"/>
      <c r="L165" s="59">
        <f>IFERROR(INDEX(E184:Q184,MATCH(I165,E183:Q183,0)) * H165 * IF(ISBLANK(E165), 1, E165), 0)</f>
        <v>0</v>
      </c>
      <c r="M165" s="58">
        <f>IF(O182=0,0,(O165/O182)*N141*1000)</f>
        <v>0</v>
      </c>
      <c r="N165" s="57">
        <f>IF(L182=0, 0, (E165*J165)/(L182*N141))</f>
        <v>0</v>
      </c>
      <c r="O165" s="1986">
        <f>IF(ISBLANK(O135), 0, (L165 * J165) * (O134 / O135))</f>
        <v>0</v>
      </c>
      <c r="P165" s="1988">
        <f>IFERROR(IF(O165=0, 0, IF(ISBLANK(I165), "", IF(ROUND(O165/INDEX(F184:P184, MATCH(I165,F183:P183, 0)), 2), ROUND(O165/INDEX(F184:P184, MATCH(I165,F183:R183, 0)), 2) &amp; " " &amp; I165))), "")</f>
        <v>0</v>
      </c>
      <c r="Q165" s="56">
        <f>(E165/O135)*O134*J165</f>
        <v>0</v>
      </c>
      <c r="R165" s="675">
        <f t="shared" si="17"/>
        <v>0</v>
      </c>
      <c r="AU165" s="135">
        <v>1</v>
      </c>
    </row>
    <row r="166" spans="4:47" ht="18.75" customHeight="1">
      <c r="D166" s="67" t="str">
        <f t="shared" si="18"/>
        <v>►</v>
      </c>
      <c r="E166" s="66"/>
      <c r="F166" s="65"/>
      <c r="G166" s="64" t="str">
        <f t="shared" si="16"/>
        <v/>
      </c>
      <c r="H166" s="63"/>
      <c r="I166" s="62"/>
      <c r="J166" s="61">
        <v>1</v>
      </c>
      <c r="K166" s="60"/>
      <c r="L166" s="59">
        <f>IFERROR(INDEX(E184:Q184,MATCH(I166,E183:Q183,0)) * H166 * IF(ISBLANK(E166), 1, E166), 0)</f>
        <v>0</v>
      </c>
      <c r="M166" s="71">
        <f>IF(O182=0,0,(O166/O182)*N141*1000)</f>
        <v>0</v>
      </c>
      <c r="N166" s="70">
        <f>IF(L182=0, 0, (E166*J166)/(L182*N141))</f>
        <v>0</v>
      </c>
      <c r="O166" s="1987">
        <f>IF(ISBLANK(O135), 0, (L166 * J166) * (O134 / O135))</f>
        <v>0</v>
      </c>
      <c r="P166" s="1989">
        <f>IFERROR(IF(O166=0, 0, IF(ISBLANK(I166), "", IF(ROUND(O166/INDEX(F184:P184, MATCH(I166,F183:P183, 0)), 2), ROUND(O166/INDEX(F184:P184, MATCH(I166,F183:R183, 0)), 2) &amp; " " &amp; I166))), "")</f>
        <v>0</v>
      </c>
      <c r="Q166" s="2004">
        <f>(E166/O135)*O134*J166</f>
        <v>0</v>
      </c>
      <c r="R166" s="2005">
        <f t="shared" si="17"/>
        <v>0</v>
      </c>
      <c r="AU166" s="135">
        <v>1</v>
      </c>
    </row>
    <row r="167" spans="4:47" ht="18.75" customHeight="1">
      <c r="D167" s="67" t="str">
        <f t="shared" si="18"/>
        <v>►</v>
      </c>
      <c r="E167" s="66"/>
      <c r="F167" s="65"/>
      <c r="G167" s="64" t="str">
        <f t="shared" si="16"/>
        <v/>
      </c>
      <c r="H167" s="63"/>
      <c r="I167" s="62"/>
      <c r="J167" s="61">
        <v>1</v>
      </c>
      <c r="K167" s="60"/>
      <c r="L167" s="59">
        <f>IFERROR(INDEX(E184:Q184,MATCH(I167,E183:Q183,0)) * H167 * IF(ISBLANK(E167), 1, E167), 0)</f>
        <v>0</v>
      </c>
      <c r="M167" s="58">
        <f>IF(O182=0,0,(O167/O182)*N141*1000)</f>
        <v>0</v>
      </c>
      <c r="N167" s="57">
        <f>IF(L182=0, 0, (E167*J167)/(L182*N141))</f>
        <v>0</v>
      </c>
      <c r="O167" s="1986">
        <f>IF(ISBLANK(O135), 0, (L167 * J167) * (O134 / O135))</f>
        <v>0</v>
      </c>
      <c r="P167" s="1988">
        <f>IFERROR(IF(O167=0, 0, IF(ISBLANK(I167), "", IF(ROUND(O167/INDEX(F184:P184, MATCH(I167,F183:P183, 0)), 2), ROUND(O167/INDEX(F184:P184, MATCH(I167,F183:R183, 0)), 2) &amp; " " &amp; I167))), "")</f>
        <v>0</v>
      </c>
      <c r="Q167" s="56">
        <f>(E167/O135)*O134*J167</f>
        <v>0</v>
      </c>
      <c r="R167" s="675">
        <f t="shared" si="17"/>
        <v>0</v>
      </c>
      <c r="AU167" s="135">
        <v>1</v>
      </c>
    </row>
    <row r="168" spans="4:47" ht="18.75" customHeight="1">
      <c r="D168" s="67" t="str">
        <f t="shared" si="18"/>
        <v>►</v>
      </c>
      <c r="E168" s="66"/>
      <c r="F168" s="65"/>
      <c r="G168" s="64" t="str">
        <f t="shared" si="16"/>
        <v/>
      </c>
      <c r="H168" s="63"/>
      <c r="I168" s="62"/>
      <c r="J168" s="61">
        <v>1</v>
      </c>
      <c r="K168" s="60"/>
      <c r="L168" s="59">
        <f>IFERROR(INDEX(E184:Q184,MATCH(I168,E183:Q183,0)) * H168 * IF(ISBLANK(E168), 1, E168), 0)</f>
        <v>0</v>
      </c>
      <c r="M168" s="71">
        <f>IF(O182=0,0,(O168/O182)*N141*1000)</f>
        <v>0</v>
      </c>
      <c r="N168" s="70">
        <f>IF(L182=0, 0, (E168*J168)/(L182*N141))</f>
        <v>0</v>
      </c>
      <c r="O168" s="1987">
        <f>IF(ISBLANK(O135), 0, (L168 * J168) * (O134 / O135))</f>
        <v>0</v>
      </c>
      <c r="P168" s="1989">
        <f>IFERROR(IF(O168=0, 0, IF(ISBLANK(I168), "", IF(ROUND(O168/INDEX(F184:P184, MATCH(I168,F183:P183, 0)), 2), ROUND(O168/INDEX(F184:P184, MATCH(I168,F183:R183, 0)), 2) &amp; " " &amp; I168))), "")</f>
        <v>0</v>
      </c>
      <c r="Q168" s="2004">
        <f>(E168/O135)*O134*J168</f>
        <v>0</v>
      </c>
      <c r="R168" s="2005">
        <f t="shared" si="17"/>
        <v>0</v>
      </c>
      <c r="AU168" s="135">
        <v>1</v>
      </c>
    </row>
    <row r="169" spans="4:47" ht="18.75" customHeight="1">
      <c r="D169" s="67" t="str">
        <f t="shared" si="18"/>
        <v>►</v>
      </c>
      <c r="E169" s="66"/>
      <c r="F169" s="65"/>
      <c r="G169" s="64" t="str">
        <f t="shared" si="16"/>
        <v/>
      </c>
      <c r="H169" s="63"/>
      <c r="I169" s="62"/>
      <c r="J169" s="61">
        <v>1</v>
      </c>
      <c r="K169" s="60"/>
      <c r="L169" s="59">
        <f>IFERROR(INDEX(E184:Q184,MATCH(I169,E183:Q183,0)) * H169 * IF(ISBLANK(E169), 1, E169), 0)</f>
        <v>0</v>
      </c>
      <c r="M169" s="58">
        <f>IF(O182=0,0,(O169/O182)*N141*1000)</f>
        <v>0</v>
      </c>
      <c r="N169" s="57">
        <f>IF(L182=0, 0, (E169*J169)/(L182*N141))</f>
        <v>0</v>
      </c>
      <c r="O169" s="1986">
        <f>IF(ISBLANK(O135), 0, (L169 * J169) * (O134 / O135))</f>
        <v>0</v>
      </c>
      <c r="P169" s="1988">
        <f>IFERROR(IF(O169=0, 0, IF(ISBLANK(I169), "", IF(ROUND(O169/INDEX(F184:P184, MATCH(I169,F183:P183, 0)), 2), ROUND(O169/INDEX(F184:P184, MATCH(I169,F183:R183, 0)), 2) &amp; " " &amp; I169))), "")</f>
        <v>0</v>
      </c>
      <c r="Q169" s="56">
        <f>(E169/O135)*O134*J169</f>
        <v>0</v>
      </c>
      <c r="R169" s="675">
        <f t="shared" si="17"/>
        <v>0</v>
      </c>
      <c r="AU169" s="135">
        <v>1</v>
      </c>
    </row>
    <row r="170" spans="4:47" ht="18.75" customHeight="1">
      <c r="D170" s="67" t="str">
        <f t="shared" si="18"/>
        <v>►</v>
      </c>
      <c r="E170" s="66"/>
      <c r="F170" s="65"/>
      <c r="G170" s="64" t="str">
        <f t="shared" si="16"/>
        <v/>
      </c>
      <c r="H170" s="63"/>
      <c r="I170" s="62"/>
      <c r="J170" s="61">
        <v>1</v>
      </c>
      <c r="K170" s="60"/>
      <c r="L170" s="59">
        <f>IFERROR(INDEX(E184:Q184,MATCH(I170,E183:Q183,0)) * H170 * IF(ISBLANK(E170), 1, E170), 0)</f>
        <v>0</v>
      </c>
      <c r="M170" s="71">
        <f>IF(O182=0,0,(O170/O182)*N141*1000)</f>
        <v>0</v>
      </c>
      <c r="N170" s="70">
        <f>IF(L182=0, 0, (E170*J170)/(L182*N141))</f>
        <v>0</v>
      </c>
      <c r="O170" s="1987">
        <f>IF(ISBLANK(O135), 0, (L170 * J170) * (O134 / O135))</f>
        <v>0</v>
      </c>
      <c r="P170" s="1989">
        <f>IFERROR(IF(O170=0, 0, IF(ISBLANK(I170), "", IF(ROUND(O170/INDEX(F184:P184, MATCH(I170,F183:P183, 0)), 2), ROUND(O170/INDEX(F184:P184, MATCH(I170,F183:R183, 0)), 2) &amp; " " &amp; I170))), "")</f>
        <v>0</v>
      </c>
      <c r="Q170" s="2004">
        <f>(E170/O135)*O134*J170</f>
        <v>0</v>
      </c>
      <c r="R170" s="2005">
        <f t="shared" si="17"/>
        <v>0</v>
      </c>
      <c r="AU170" s="135">
        <v>1</v>
      </c>
    </row>
    <row r="171" spans="4:47" ht="18.75" customHeight="1">
      <c r="D171" s="67" t="str">
        <f t="shared" si="18"/>
        <v>►</v>
      </c>
      <c r="E171" s="66"/>
      <c r="F171" s="65"/>
      <c r="G171" s="64" t="str">
        <f t="shared" si="16"/>
        <v/>
      </c>
      <c r="H171" s="63"/>
      <c r="I171" s="62"/>
      <c r="J171" s="61">
        <v>1</v>
      </c>
      <c r="K171" s="60"/>
      <c r="L171" s="59">
        <f>IFERROR(INDEX(E184:Q184,MATCH(I171,E183:Q183,0)) * H171 * IF(ISBLANK(E171), 1, E171), 0)</f>
        <v>0</v>
      </c>
      <c r="M171" s="58">
        <f>IF(O182=0,0,(O171/O182)*N141*1000)</f>
        <v>0</v>
      </c>
      <c r="N171" s="57">
        <f>IF(L182=0, 0, (E171*J171)/(L182*N141))</f>
        <v>0</v>
      </c>
      <c r="O171" s="1986">
        <f>IF(ISBLANK(O135), 0, (L171 * J171) * (O134 / O135))</f>
        <v>0</v>
      </c>
      <c r="P171" s="1988">
        <f>IFERROR(IF(O171=0, 0, IF(ISBLANK(I171), "", IF(ROUND(O171/INDEX(F184:P184, MATCH(I171,F183:P183, 0)), 2), ROUND(O171/INDEX(F184:P184, MATCH(I171,F183:R183, 0)), 2) &amp; " " &amp; I171))), "")</f>
        <v>0</v>
      </c>
      <c r="Q171" s="56">
        <f>(E171/O135)*O134*J171</f>
        <v>0</v>
      </c>
      <c r="R171" s="675">
        <f t="shared" si="17"/>
        <v>0</v>
      </c>
      <c r="AU171" s="135">
        <v>1</v>
      </c>
    </row>
    <row r="172" spans="4:47" ht="18.75" customHeight="1">
      <c r="D172" s="67" t="str">
        <f t="shared" si="18"/>
        <v>►</v>
      </c>
      <c r="E172" s="66"/>
      <c r="F172" s="65"/>
      <c r="G172" s="64" t="str">
        <f t="shared" si="16"/>
        <v/>
      </c>
      <c r="H172" s="63"/>
      <c r="I172" s="62"/>
      <c r="J172" s="61">
        <v>1</v>
      </c>
      <c r="K172" s="60"/>
      <c r="L172" s="59">
        <f>IFERROR(INDEX(E184:Q184,MATCH(I172,E183:Q183,0)) * H172 * IF(ISBLANK(E172), 1, E172), 0)</f>
        <v>0</v>
      </c>
      <c r="M172" s="71">
        <f>IF(O182=0,0,(O172/O182)*N141*1000)</f>
        <v>0</v>
      </c>
      <c r="N172" s="70">
        <f>IF(L182=0, 0, (E172*J172)/(L182*N141))</f>
        <v>0</v>
      </c>
      <c r="O172" s="1987">
        <f>IF(ISBLANK(O135), 0, (L172 * J172) * (O134 / O135))</f>
        <v>0</v>
      </c>
      <c r="P172" s="1989">
        <f>IFERROR(IF(O172=0, 0, IF(ISBLANK(I172), "", IF(ROUND(O172/INDEX(F184:P184, MATCH(I172,F183:P183, 0)), 2), ROUND(O172/INDEX(F184:P184, MATCH(I172,F183:R183, 0)), 2) &amp; " " &amp; I172))), "")</f>
        <v>0</v>
      </c>
      <c r="Q172" s="2004">
        <f>(E172/O135)*O134*J172</f>
        <v>0</v>
      </c>
      <c r="R172" s="2005">
        <f t="shared" si="17"/>
        <v>0</v>
      </c>
      <c r="AU172" s="135">
        <v>1</v>
      </c>
    </row>
    <row r="173" spans="4:47" ht="18.75" customHeight="1">
      <c r="D173" s="67" t="str">
        <f t="shared" si="18"/>
        <v>►</v>
      </c>
      <c r="E173" s="66"/>
      <c r="F173" s="65"/>
      <c r="G173" s="64" t="str">
        <f t="shared" si="16"/>
        <v/>
      </c>
      <c r="H173" s="63"/>
      <c r="I173" s="62"/>
      <c r="J173" s="61">
        <v>1</v>
      </c>
      <c r="K173" s="60"/>
      <c r="L173" s="59">
        <f>IFERROR(INDEX(E184:Q184,MATCH(I173,E183:Q183,0)) * H173 * IF(ISBLANK(E173), 1, E173), 0)</f>
        <v>0</v>
      </c>
      <c r="M173" s="58">
        <f>IF(O182=0,0,(O173/O182)*N141*1000)</f>
        <v>0</v>
      </c>
      <c r="N173" s="57">
        <f>IF(L182=0, 0, (E173*J173)/(L182*N141))</f>
        <v>0</v>
      </c>
      <c r="O173" s="1986">
        <f>IF(ISBLANK(O135), 0, (L173 * J173) * (O134 / O135))</f>
        <v>0</v>
      </c>
      <c r="P173" s="1988">
        <f>IFERROR(IF(O173=0, 0, IF(ISBLANK(I173), "", IF(ROUND(O173/INDEX(F184:P184, MATCH(I173,F183:P183, 0)), 2), ROUND(O173/INDEX(F184:P184, MATCH(I173,F183:R183, 0)), 2) &amp; " " &amp; I173))), "")</f>
        <v>0</v>
      </c>
      <c r="Q173" s="56">
        <f>(E173/O135)*O134*J173</f>
        <v>0</v>
      </c>
      <c r="R173" s="675">
        <f t="shared" si="17"/>
        <v>0</v>
      </c>
      <c r="AU173" s="135">
        <v>1</v>
      </c>
    </row>
    <row r="174" spans="4:47" ht="18.75" customHeight="1">
      <c r="D174" s="67" t="str">
        <f t="shared" si="18"/>
        <v>►</v>
      </c>
      <c r="E174" s="66"/>
      <c r="F174" s="65"/>
      <c r="G174" s="64" t="str">
        <f t="shared" si="16"/>
        <v/>
      </c>
      <c r="H174" s="63"/>
      <c r="I174" s="62"/>
      <c r="J174" s="61">
        <v>1</v>
      </c>
      <c r="K174" s="60"/>
      <c r="L174" s="59">
        <f>IFERROR(INDEX(E184:Q184,MATCH(I174,E183:Q183,0)) * H174 * IF(ISBLANK(E174), 1, E174), 0)</f>
        <v>0</v>
      </c>
      <c r="M174" s="71">
        <f>IF(O182=0,0,(O174/O182)*N141*1000)</f>
        <v>0</v>
      </c>
      <c r="N174" s="70">
        <f>IF(L182=0, 0, (E174*J174)/(L182*N141))</f>
        <v>0</v>
      </c>
      <c r="O174" s="1987">
        <f>IF(ISBLANK(O135), 0, (L174 * J174) * (O134 / O135))</f>
        <v>0</v>
      </c>
      <c r="P174" s="1989">
        <f>IFERROR(IF(O174=0, 0, IF(ISBLANK(I174), "", IF(ROUND(O174/INDEX(F184:P184, MATCH(I174,F183:P183, 0)), 2), ROUND(O174/INDEX(F184:P184, MATCH(I174,F183:R183, 0)), 2) &amp; " " &amp; I174))), "")</f>
        <v>0</v>
      </c>
      <c r="Q174" s="2004">
        <f>(E174/O135)*O134*J174</f>
        <v>0</v>
      </c>
      <c r="R174" s="2005">
        <f t="shared" si="17"/>
        <v>0</v>
      </c>
      <c r="AU174" s="135">
        <v>1</v>
      </c>
    </row>
    <row r="175" spans="4:47" ht="18.75" customHeight="1">
      <c r="D175" s="67" t="str">
        <f t="shared" si="18"/>
        <v>►</v>
      </c>
      <c r="E175" s="66"/>
      <c r="F175" s="65"/>
      <c r="G175" s="64" t="str">
        <f t="shared" si="16"/>
        <v/>
      </c>
      <c r="H175" s="63"/>
      <c r="I175" s="62"/>
      <c r="J175" s="61">
        <v>1</v>
      </c>
      <c r="K175" s="60"/>
      <c r="L175" s="59">
        <f>IFERROR(INDEX(E184:Q184,MATCH(I175,E183:Q183,0)) * H175 * IF(ISBLANK(E175), 1, E175), 0)</f>
        <v>0</v>
      </c>
      <c r="M175" s="58">
        <f>IF(O182=0,0,(O175/O182)*N141*1000)</f>
        <v>0</v>
      </c>
      <c r="N175" s="57">
        <f>IF(L182=0, 0, (E175*J175)/(L182*N141))</f>
        <v>0</v>
      </c>
      <c r="O175" s="1986">
        <f>IF(ISBLANK(O135), 0, (L175 * J175) * (O134 / O135))</f>
        <v>0</v>
      </c>
      <c r="P175" s="1988">
        <f>IFERROR(IF(O175=0, 0, IF(ISBLANK(I175), "", IF(ROUND(O175/INDEX(F184:P184, MATCH(I175,F183:P183, 0)), 2), ROUND(O175/INDEX(F184:P184, MATCH(I175,F183:R183, 0)), 2) &amp; " " &amp; I175))), "")</f>
        <v>0</v>
      </c>
      <c r="Q175" s="56">
        <f>(E175/O135)*O134*J175</f>
        <v>0</v>
      </c>
      <c r="R175" s="675">
        <f t="shared" si="17"/>
        <v>0</v>
      </c>
      <c r="AU175" s="135">
        <v>1</v>
      </c>
    </row>
    <row r="176" spans="4:47" ht="18.75" customHeight="1">
      <c r="D176" s="67" t="str">
        <f t="shared" si="18"/>
        <v>►</v>
      </c>
      <c r="E176" s="66"/>
      <c r="F176" s="65"/>
      <c r="G176" s="64" t="str">
        <f t="shared" si="16"/>
        <v/>
      </c>
      <c r="H176" s="63"/>
      <c r="I176" s="62"/>
      <c r="J176" s="61">
        <v>1</v>
      </c>
      <c r="K176" s="60"/>
      <c r="L176" s="59">
        <f>IFERROR(INDEX(E184:Q184,MATCH(I176,E183:Q183,0)) * H176 * IF(ISBLANK(E176), 1, E176), 0)</f>
        <v>0</v>
      </c>
      <c r="M176" s="71">
        <f>IF(O182=0,0,(O176/O182)*N141*1000)</f>
        <v>0</v>
      </c>
      <c r="N176" s="70">
        <f>IF(L182=0, 0, (E176*J176)/(L182*N141))</f>
        <v>0</v>
      </c>
      <c r="O176" s="1987">
        <f>IF(ISBLANK(O135), 0, (L176 * J176) * (O134 / O135))</f>
        <v>0</v>
      </c>
      <c r="P176" s="1989">
        <f>IFERROR(IF(O176=0, 0, IF(ISBLANK(I176), "", IF(ROUND(O176/INDEX(F184:P184, MATCH(I176,F183:P183, 0)), 2), ROUND(O176/INDEX(F184:P184, MATCH(I176,F183:R183, 0)), 2) &amp; " " &amp; I176))), "")</f>
        <v>0</v>
      </c>
      <c r="Q176" s="2004">
        <f>(E176/O135)*O134*J176</f>
        <v>0</v>
      </c>
      <c r="R176" s="2005">
        <f t="shared" si="17"/>
        <v>0</v>
      </c>
      <c r="AU176" s="135">
        <v>1</v>
      </c>
    </row>
    <row r="177" spans="1:49" ht="18.75" customHeight="1">
      <c r="D177" s="67" t="str">
        <f t="shared" si="18"/>
        <v>►</v>
      </c>
      <c r="E177" s="66"/>
      <c r="F177" s="65"/>
      <c r="G177" s="64" t="str">
        <f t="shared" si="16"/>
        <v/>
      </c>
      <c r="H177" s="63"/>
      <c r="I177" s="62"/>
      <c r="J177" s="61">
        <v>1</v>
      </c>
      <c r="K177" s="60"/>
      <c r="L177" s="59">
        <f>IFERROR(INDEX(E184:Q184,MATCH(I177,E183:Q183,0)) * H177 * IF(ISBLANK(E177), 1, E177), 0)</f>
        <v>0</v>
      </c>
      <c r="M177" s="58">
        <f>IF(O182=0,0,(O177/O182)*N141*1000)</f>
        <v>0</v>
      </c>
      <c r="N177" s="57">
        <f>IF(L182=0, 0, (E177*J177)/(L182*N141))</f>
        <v>0</v>
      </c>
      <c r="O177" s="1986">
        <f>IF(ISBLANK(O135), 0, (L177 * J177) * (O134 / O135))</f>
        <v>0</v>
      </c>
      <c r="P177" s="1988">
        <f>IFERROR(IF(O177=0, 0, IF(ISBLANK(I177), "", IF(ROUND(O177/INDEX(F184:P184, MATCH(I177,F183:P183, 0)), 2), ROUND(O177/INDEX(F184:P184, MATCH(I177,F183:R183, 0)), 2) &amp; " " &amp; I177))), "")</f>
        <v>0</v>
      </c>
      <c r="Q177" s="56">
        <f>(E177/O135)*O134*J177</f>
        <v>0</v>
      </c>
      <c r="R177" s="675">
        <f t="shared" si="17"/>
        <v>0</v>
      </c>
      <c r="AU177" s="135">
        <v>1</v>
      </c>
    </row>
    <row r="178" spans="1:49" ht="18.75" customHeight="1">
      <c r="D178" s="67" t="str">
        <f t="shared" si="18"/>
        <v>►</v>
      </c>
      <c r="E178" s="66"/>
      <c r="F178" s="65"/>
      <c r="G178" s="64" t="str">
        <f t="shared" si="16"/>
        <v/>
      </c>
      <c r="H178" s="63"/>
      <c r="I178" s="62"/>
      <c r="J178" s="61">
        <v>1</v>
      </c>
      <c r="K178" s="60"/>
      <c r="L178" s="59">
        <f>IFERROR(INDEX(E184:Q184,MATCH(I178,E183:Q183,0)) * H178 * IF(ISBLANK(E178), 1, E178), 0)</f>
        <v>0</v>
      </c>
      <c r="M178" s="71">
        <f>IF(O182=0,0,(O178/O182)*N141*1000)</f>
        <v>0</v>
      </c>
      <c r="N178" s="70">
        <f>IF(L182=0, 0, (E178*J178)/(L182*N141))</f>
        <v>0</v>
      </c>
      <c r="O178" s="1987">
        <f>IF(ISBLANK(O135), 0, (L178 * J178) * (O134 / O135))</f>
        <v>0</v>
      </c>
      <c r="P178" s="1989">
        <f>IFERROR(IF(O178=0, 0, IF(ISBLANK(I178), "", IF(ROUND(O178/INDEX(F184:P184, MATCH(I178,F183:P183, 0)), 2), ROUND(O178/INDEX(F184:P184, MATCH(I178,F183:R183, 0)), 2) &amp; " " &amp; I178))), "")</f>
        <v>0</v>
      </c>
      <c r="Q178" s="2004">
        <f>(E178/O135)*O134*J178</f>
        <v>0</v>
      </c>
      <c r="R178" s="2005">
        <f t="shared" si="17"/>
        <v>0</v>
      </c>
      <c r="AU178" s="135">
        <v>1</v>
      </c>
    </row>
    <row r="179" spans="1:49" ht="18.75" customHeight="1">
      <c r="D179" s="67" t="str">
        <f t="shared" si="18"/>
        <v>►</v>
      </c>
      <c r="E179" s="66"/>
      <c r="F179" s="65"/>
      <c r="G179" s="64" t="str">
        <f t="shared" si="16"/>
        <v/>
      </c>
      <c r="H179" s="63"/>
      <c r="I179" s="62"/>
      <c r="J179" s="61">
        <v>1</v>
      </c>
      <c r="K179" s="60"/>
      <c r="L179" s="59">
        <f>IFERROR(INDEX(E184:Q184,MATCH(I179,E183:Q183,0)) * H179 * IF(ISBLANK(E179), 1, E179), 0)</f>
        <v>0</v>
      </c>
      <c r="M179" s="58">
        <f>IF(O182=0,0,(O179/O182)*N141*1000)</f>
        <v>0</v>
      </c>
      <c r="N179" s="57">
        <f>IF(L182=0, 0, (E179*J179)/(L182*N141))</f>
        <v>0</v>
      </c>
      <c r="O179" s="1986">
        <f>IF(ISBLANK(O135), 0, (L179 * J179) * (O134 / O135))</f>
        <v>0</v>
      </c>
      <c r="P179" s="1988">
        <f>IFERROR(IF(O179=0, 0, IF(ISBLANK(I179), "", IF(ROUND(O179/INDEX(F184:P184, MATCH(I179,F183:P183, 0)), 2), ROUND(O179/INDEX(F184:P184, MATCH(I179,F183:R183, 0)), 2) &amp; " " &amp; I179))), "")</f>
        <v>0</v>
      </c>
      <c r="Q179" s="56">
        <f>(E179/O135)*O134*J179</f>
        <v>0</v>
      </c>
      <c r="R179" s="675">
        <f t="shared" si="17"/>
        <v>0</v>
      </c>
      <c r="AU179" s="135">
        <v>1</v>
      </c>
    </row>
    <row r="180" spans="1:49" ht="18.75" customHeight="1">
      <c r="D180" s="67" t="str">
        <f t="shared" si="18"/>
        <v>►</v>
      </c>
      <c r="E180" s="66"/>
      <c r="F180" s="65"/>
      <c r="G180" s="64" t="str">
        <f t="shared" si="16"/>
        <v/>
      </c>
      <c r="H180" s="63"/>
      <c r="I180" s="62"/>
      <c r="J180" s="61">
        <v>1</v>
      </c>
      <c r="K180" s="60"/>
      <c r="L180" s="59">
        <f>IFERROR(INDEX(E184:Q184,MATCH(I180,E183:Q183,0)) * H180 * IF(ISBLANK(E180), 1, E180), 0)</f>
        <v>0</v>
      </c>
      <c r="M180" s="71">
        <f>IF(O182=0,0,(O180/O182)*N141*1000)</f>
        <v>0</v>
      </c>
      <c r="N180" s="70">
        <f>IF(L182=0, 0, (E180*J180)/(L182*N141))</f>
        <v>0</v>
      </c>
      <c r="O180" s="1987">
        <f>IF(ISBLANK(O135), 0, (L180 * J180) * (O134 / O135))</f>
        <v>0</v>
      </c>
      <c r="P180" s="1989">
        <f>IFERROR(IF(O180=0, 0, IF(ISBLANK(I180), "", IF(ROUND(O180/INDEX(F184:P184, MATCH(I180,F183:P183, 0)), 2), ROUND(O180/INDEX(F184:P184, MATCH(I180,F183:R183, 0)), 2) &amp; " " &amp; I180))), "")</f>
        <v>0</v>
      </c>
      <c r="Q180" s="2004">
        <f>(E180/O135)*O134*J180</f>
        <v>0</v>
      </c>
      <c r="R180" s="2005">
        <f t="shared" si="17"/>
        <v>0</v>
      </c>
      <c r="AU180" s="135">
        <v>1</v>
      </c>
    </row>
    <row r="181" spans="1:49" ht="18.75" customHeight="1">
      <c r="D181" s="53" t="s">
        <v>0</v>
      </c>
      <c r="E181" s="66"/>
      <c r="F181" s="65"/>
      <c r="G181" s="64" t="str">
        <f t="shared" si="16"/>
        <v/>
      </c>
      <c r="H181" s="63"/>
      <c r="I181" s="62"/>
      <c r="J181" s="61">
        <v>1</v>
      </c>
      <c r="K181" s="60"/>
      <c r="L181" s="59">
        <f>IFERROR(INDEX(E184:Q184,MATCH(I181,E183:Q183,0)) * H181 * IF(ISBLANK(E181), 1, E181), 0)</f>
        <v>0</v>
      </c>
      <c r="M181" s="58">
        <f>IF(O182=0,0,(O181/O182)*N141*1000)</f>
        <v>0</v>
      </c>
      <c r="N181" s="57">
        <f>IF(L182=0, 0, (E181*J181)/(L182*N141))</f>
        <v>0</v>
      </c>
      <c r="O181" s="1986">
        <f>IF(ISBLANK(O135), 0, (L181 * J181) * (O134 / O135))</f>
        <v>0</v>
      </c>
      <c r="P181" s="1988">
        <f>IFERROR(IF(O181=0, 0, IF(ISBLANK(I181), "", IF(ROUND(O181/INDEX(F184:P184, MATCH(I181,F183:P183, 0)), 2), ROUND(O181/INDEX(F184:P184, MATCH(I181,F183:R183, 0)), 2) &amp; " " &amp; I181))), "")</f>
        <v>0</v>
      </c>
      <c r="Q181" s="56">
        <f>(E181/O135)*O134*J181</f>
        <v>0</v>
      </c>
      <c r="R181" s="675">
        <f t="shared" si="17"/>
        <v>0</v>
      </c>
      <c r="AU181" s="135">
        <v>1</v>
      </c>
    </row>
    <row r="182" spans="1:49" ht="18.75" customHeight="1">
      <c r="D182" s="53" t="s">
        <v>0</v>
      </c>
      <c r="E182" s="51"/>
      <c r="F182" s="50"/>
      <c r="G182" s="52"/>
      <c r="H182" s="52"/>
      <c r="I182" s="51"/>
      <c r="J182" s="50"/>
      <c r="K182" s="49"/>
      <c r="L182" s="48">
        <f>SUM(L142:L181)</f>
        <v>0</v>
      </c>
      <c r="M182" s="49"/>
      <c r="N182" s="49"/>
      <c r="O182" s="46">
        <f>SUM(O142:O181)</f>
        <v>0</v>
      </c>
      <c r="P182" s="46"/>
      <c r="Q182" s="47"/>
      <c r="R182" s="45"/>
      <c r="AU182" s="135">
        <v>1</v>
      </c>
    </row>
    <row r="183" spans="1:49" ht="18.75" customHeight="1">
      <c r="D183" s="44" t="s">
        <v>15</v>
      </c>
      <c r="E183" s="39" t="s">
        <v>66</v>
      </c>
      <c r="F183" s="39" t="s">
        <v>65</v>
      </c>
      <c r="G183" s="623" t="s">
        <v>54</v>
      </c>
      <c r="H183" s="43" t="s">
        <v>64</v>
      </c>
      <c r="I183" s="42" t="s">
        <v>63</v>
      </c>
      <c r="J183" s="41" t="s">
        <v>62</v>
      </c>
      <c r="K183" s="40" t="s">
        <v>61</v>
      </c>
      <c r="L183" s="38" t="s">
        <v>55</v>
      </c>
      <c r="M183" s="39" t="s">
        <v>60</v>
      </c>
      <c r="N183" s="39" t="s">
        <v>59</v>
      </c>
      <c r="O183" s="624" t="s">
        <v>58</v>
      </c>
      <c r="P183" s="624" t="s">
        <v>57</v>
      </c>
      <c r="Q183" s="38" t="s">
        <v>56</v>
      </c>
      <c r="R183" s="2006"/>
      <c r="AU183" s="135">
        <v>1</v>
      </c>
    </row>
    <row r="184" spans="1:49" ht="18.75" customHeight="1">
      <c r="D184" s="44" t="s">
        <v>15</v>
      </c>
      <c r="E184" s="406">
        <v>0.5</v>
      </c>
      <c r="F184" s="407">
        <v>0.25</v>
      </c>
      <c r="G184" s="679">
        <v>1</v>
      </c>
      <c r="H184" s="407">
        <v>0.25</v>
      </c>
      <c r="I184" s="409">
        <v>0.5</v>
      </c>
      <c r="J184" s="410">
        <v>1E-3</v>
      </c>
      <c r="K184" s="408">
        <v>1</v>
      </c>
      <c r="L184" s="410">
        <v>1E-3</v>
      </c>
      <c r="M184" s="410">
        <v>0.22500000000000001</v>
      </c>
      <c r="N184" s="410">
        <v>0.01</v>
      </c>
      <c r="O184" s="678">
        <v>1</v>
      </c>
      <c r="P184" s="679">
        <v>0.1</v>
      </c>
      <c r="Q184" s="410">
        <v>0.01</v>
      </c>
      <c r="R184" s="2006"/>
      <c r="AU184" s="135">
        <v>1</v>
      </c>
    </row>
    <row r="185" spans="1:49" ht="18.75" customHeight="1">
      <c r="D185" s="593" t="s">
        <v>15</v>
      </c>
      <c r="E185" s="588">
        <v>11</v>
      </c>
      <c r="F185" s="588">
        <v>11</v>
      </c>
      <c r="G185" s="588">
        <v>3</v>
      </c>
      <c r="H185" s="588">
        <v>11</v>
      </c>
      <c r="I185" s="588">
        <v>11</v>
      </c>
      <c r="J185" s="588">
        <v>9</v>
      </c>
      <c r="K185" s="588">
        <v>35</v>
      </c>
      <c r="L185" s="589">
        <v>0.2</v>
      </c>
      <c r="M185" s="588">
        <v>11</v>
      </c>
      <c r="N185" s="588">
        <v>11</v>
      </c>
      <c r="O185" s="588">
        <v>11</v>
      </c>
      <c r="P185" s="588">
        <v>14</v>
      </c>
      <c r="Q185" s="588">
        <v>11</v>
      </c>
      <c r="R185" s="591">
        <v>11</v>
      </c>
      <c r="AU185" s="135">
        <v>1</v>
      </c>
    </row>
    <row r="186" spans="1:49" ht="18.75" customHeight="1" thickBot="1">
      <c r="D186" s="594" t="s">
        <v>15</v>
      </c>
      <c r="E186" s="590">
        <f t="shared" ref="E186:R186" ca="1" si="19">CELL("largeur",E186)</f>
        <v>11</v>
      </c>
      <c r="F186" s="590">
        <f t="shared" ca="1" si="19"/>
        <v>11</v>
      </c>
      <c r="G186" s="590">
        <f t="shared" ca="1" si="19"/>
        <v>3</v>
      </c>
      <c r="H186" s="590">
        <f t="shared" ca="1" si="19"/>
        <v>11</v>
      </c>
      <c r="I186" s="590">
        <f t="shared" ca="1" si="19"/>
        <v>11</v>
      </c>
      <c r="J186" s="590">
        <f t="shared" ca="1" si="19"/>
        <v>9</v>
      </c>
      <c r="K186" s="590">
        <f t="shared" ca="1" si="19"/>
        <v>35</v>
      </c>
      <c r="L186" s="590">
        <f t="shared" ca="1" si="19"/>
        <v>11</v>
      </c>
      <c r="M186" s="590">
        <f t="shared" ca="1" si="19"/>
        <v>11</v>
      </c>
      <c r="N186" s="590">
        <f t="shared" ca="1" si="19"/>
        <v>11</v>
      </c>
      <c r="O186" s="590">
        <f t="shared" ca="1" si="19"/>
        <v>11</v>
      </c>
      <c r="P186" s="590">
        <f t="shared" ca="1" si="19"/>
        <v>14</v>
      </c>
      <c r="Q186" s="590">
        <f t="shared" ca="1" si="19"/>
        <v>11</v>
      </c>
      <c r="R186" s="592">
        <f t="shared" ca="1" si="19"/>
        <v>11</v>
      </c>
      <c r="AU186" s="640" t="s">
        <v>997</v>
      </c>
    </row>
    <row r="187" spans="1:49" s="641" customFormat="1">
      <c r="A187" s="135">
        <v>1</v>
      </c>
      <c r="B187" s="135">
        <v>1</v>
      </c>
      <c r="C187" s="135">
        <v>1</v>
      </c>
      <c r="D187" s="135">
        <v>1</v>
      </c>
      <c r="E187" s="135">
        <v>1</v>
      </c>
      <c r="F187" s="135">
        <v>1</v>
      </c>
      <c r="G187" s="135">
        <v>1</v>
      </c>
      <c r="H187" s="135">
        <v>1</v>
      </c>
      <c r="I187" s="135">
        <v>1</v>
      </c>
      <c r="J187" s="135">
        <v>1</v>
      </c>
      <c r="K187" s="135">
        <v>1</v>
      </c>
      <c r="L187" s="135">
        <v>1</v>
      </c>
      <c r="M187" s="135">
        <v>1</v>
      </c>
      <c r="N187" s="135">
        <v>1</v>
      </c>
      <c r="O187" s="135">
        <v>1</v>
      </c>
      <c r="P187" s="135">
        <v>1</v>
      </c>
      <c r="Q187" s="135">
        <v>1</v>
      </c>
      <c r="R187" s="135">
        <v>1</v>
      </c>
      <c r="S187" s="135">
        <v>1</v>
      </c>
      <c r="T187" s="135">
        <v>1</v>
      </c>
      <c r="U187" s="135">
        <v>1</v>
      </c>
      <c r="V187" s="135">
        <v>1</v>
      </c>
      <c r="W187" s="135">
        <v>1</v>
      </c>
      <c r="X187" s="135">
        <v>1</v>
      </c>
      <c r="Y187" s="135">
        <v>1</v>
      </c>
      <c r="Z187" s="135">
        <v>1</v>
      </c>
      <c r="AA187" s="135">
        <v>1</v>
      </c>
      <c r="AB187" s="135">
        <v>1</v>
      </c>
      <c r="AC187" s="135">
        <v>1</v>
      </c>
      <c r="AD187" s="135">
        <v>1</v>
      </c>
      <c r="AE187" s="135">
        <v>1</v>
      </c>
      <c r="AF187" s="135">
        <v>1</v>
      </c>
      <c r="AG187" s="135">
        <v>1</v>
      </c>
      <c r="AH187" s="135">
        <v>1</v>
      </c>
      <c r="AI187" s="135">
        <v>1</v>
      </c>
      <c r="AJ187" s="135">
        <v>1</v>
      </c>
      <c r="AK187" s="135">
        <v>1</v>
      </c>
      <c r="AL187" s="135">
        <v>1</v>
      </c>
      <c r="AM187" s="135">
        <v>1</v>
      </c>
      <c r="AN187" s="135">
        <v>1</v>
      </c>
      <c r="AO187" s="135">
        <v>1</v>
      </c>
      <c r="AP187" s="135">
        <v>1</v>
      </c>
      <c r="AQ187" s="135">
        <v>1</v>
      </c>
      <c r="AR187" s="135">
        <v>1</v>
      </c>
      <c r="AS187" s="135">
        <v>1</v>
      </c>
      <c r="AT187" s="135">
        <v>1</v>
      </c>
      <c r="AU187" s="133" t="str">
        <f>ADDRESS(ROW(),COLUMN(),4)</f>
        <v>AU187</v>
      </c>
      <c r="AV187" s="689"/>
      <c r="AW187" s="690" t="str">
        <f>ADDRESS(ROW(),COLUMN(),4)</f>
        <v>AW187</v>
      </c>
    </row>
  </sheetData>
  <mergeCells count="118">
    <mergeCell ref="E129:E130"/>
    <mergeCell ref="F129:N130"/>
    <mergeCell ref="O129:O130"/>
    <mergeCell ref="P129:Q130"/>
    <mergeCell ref="R129:R130"/>
    <mergeCell ref="H140:H141"/>
    <mergeCell ref="I140:I141"/>
    <mergeCell ref="J140:J141"/>
    <mergeCell ref="L140:L141"/>
    <mergeCell ref="O140:P141"/>
    <mergeCell ref="Q140:Q141"/>
    <mergeCell ref="R140:R141"/>
    <mergeCell ref="AJ87:AK88"/>
    <mergeCell ref="AM87:AN88"/>
    <mergeCell ref="AM93:AN94"/>
    <mergeCell ref="AR95:AR96"/>
    <mergeCell ref="AP101:AQ102"/>
    <mergeCell ref="AR101:AS102"/>
    <mergeCell ref="AP110:AS110"/>
    <mergeCell ref="AP113:AS113"/>
    <mergeCell ref="AJ90:AK91"/>
    <mergeCell ref="AM90:AN91"/>
    <mergeCell ref="AJ93:AK94"/>
    <mergeCell ref="AJ75:AK76"/>
    <mergeCell ref="AM75:AN76"/>
    <mergeCell ref="AJ84:AK85"/>
    <mergeCell ref="AM84:AN85"/>
    <mergeCell ref="AP84:AS85"/>
    <mergeCell ref="AJ78:AK79"/>
    <mergeCell ref="AM78:AN79"/>
    <mergeCell ref="AP78:AS79"/>
    <mergeCell ref="AJ81:AK82"/>
    <mergeCell ref="AM81:AN82"/>
    <mergeCell ref="AP38:AS41"/>
    <mergeCell ref="AP57:AQ58"/>
    <mergeCell ref="AP72:AS73"/>
    <mergeCell ref="AJ72:AK73"/>
    <mergeCell ref="AM72:AN73"/>
    <mergeCell ref="AJ60:AK61"/>
    <mergeCell ref="AM60:AN61"/>
    <mergeCell ref="AJ63:AK64"/>
    <mergeCell ref="AM63:AN64"/>
    <mergeCell ref="AJ66:AK67"/>
    <mergeCell ref="AM42:AN43"/>
    <mergeCell ref="AP42:AS43"/>
    <mergeCell ref="AJ45:AK46"/>
    <mergeCell ref="AM45:AN46"/>
    <mergeCell ref="AJ48:AK49"/>
    <mergeCell ref="AM48:AN49"/>
    <mergeCell ref="AM66:AN67"/>
    <mergeCell ref="AJ51:AK52"/>
    <mergeCell ref="AM51:AN52"/>
    <mergeCell ref="AJ54:AK55"/>
    <mergeCell ref="AM54:AN55"/>
    <mergeCell ref="AJ57:AK58"/>
    <mergeCell ref="AM57:AN58"/>
    <mergeCell ref="AM9:AN10"/>
    <mergeCell ref="AM21:AN22"/>
    <mergeCell ref="AM30:AN31"/>
    <mergeCell ref="R21:R22"/>
    <mergeCell ref="AJ21:AK22"/>
    <mergeCell ref="E69:E70"/>
    <mergeCell ref="F69:N70"/>
    <mergeCell ref="O69:O70"/>
    <mergeCell ref="P69:Q70"/>
    <mergeCell ref="R69:R70"/>
    <mergeCell ref="AJ69:AK70"/>
    <mergeCell ref="AM69:AN70"/>
    <mergeCell ref="AJ39:AK40"/>
    <mergeCell ref="AM39:AN40"/>
    <mergeCell ref="AJ42:AK43"/>
    <mergeCell ref="AJ33:AK34"/>
    <mergeCell ref="AM33:AN34"/>
    <mergeCell ref="AJ36:AK37"/>
    <mergeCell ref="AM36:AN37"/>
    <mergeCell ref="AJ24:AK25"/>
    <mergeCell ref="AM24:AN25"/>
    <mergeCell ref="AJ27:AK28"/>
    <mergeCell ref="AM27:AN28"/>
    <mergeCell ref="AJ30:AK31"/>
    <mergeCell ref="AJ18:AK19"/>
    <mergeCell ref="AM18:AN19"/>
    <mergeCell ref="H21:H22"/>
    <mergeCell ref="I21:I22"/>
    <mergeCell ref="J21:J22"/>
    <mergeCell ref="L21:L22"/>
    <mergeCell ref="O21:P22"/>
    <mergeCell ref="Q21:Q22"/>
    <mergeCell ref="AM12:AN13"/>
    <mergeCell ref="AJ15:AK16"/>
    <mergeCell ref="AM15:AN16"/>
    <mergeCell ref="E10:E11"/>
    <mergeCell ref="F10:N11"/>
    <mergeCell ref="O10:O11"/>
    <mergeCell ref="P10:Q11"/>
    <mergeCell ref="R10:R11"/>
    <mergeCell ref="U10:U11"/>
    <mergeCell ref="AF10:AG11"/>
    <mergeCell ref="AH10:AH11"/>
    <mergeCell ref="AJ12:AK13"/>
    <mergeCell ref="AJ9:AK10"/>
    <mergeCell ref="V10:AD11"/>
    <mergeCell ref="AE10:AE11"/>
    <mergeCell ref="D2:D7"/>
    <mergeCell ref="E2:O2"/>
    <mergeCell ref="Q2:R2"/>
    <mergeCell ref="T2:T7"/>
    <mergeCell ref="U2:AE2"/>
    <mergeCell ref="AG2:AH2"/>
    <mergeCell ref="Q3:R5"/>
    <mergeCell ref="AG3:AH5"/>
    <mergeCell ref="AP4:AS5"/>
    <mergeCell ref="Q6:R6"/>
    <mergeCell ref="AG6:AH6"/>
    <mergeCell ref="AJ6:AK7"/>
    <mergeCell ref="AM6:AN7"/>
    <mergeCell ref="Q7:R7"/>
    <mergeCell ref="AG7:AH7"/>
  </mergeCells>
  <conditionalFormatting sqref="J23:J62">
    <cfRule type="cellIs" dxfId="47" priority="2" operator="notEqual">
      <formula>1</formula>
    </cfRule>
  </conditionalFormatting>
  <conditionalFormatting sqref="J142:J181">
    <cfRule type="cellIs" dxfId="46" priority="1" operator="notEqual">
      <formula>1</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E2B02-6946-45B4-B799-D1B86B56A3D9}">
  <dimension ref="A1:AW139"/>
  <sheetViews>
    <sheetView showZeros="0" zoomScaleNormal="100" workbookViewId="0">
      <selection activeCell="B12" sqref="B12"/>
    </sheetView>
  </sheetViews>
  <sheetFormatPr baseColWidth="10" defaultRowHeight="15"/>
  <cols>
    <col min="1" max="1" width="4.28515625" customWidth="1"/>
    <col min="2" max="2" width="11.28515625" customWidth="1"/>
    <col min="3" max="3" width="4.28515625" customWidth="1"/>
    <col min="4" max="4" width="3.7109375" customWidth="1"/>
    <col min="5" max="6" width="11.7109375" customWidth="1"/>
    <col min="7" max="7" width="3.7109375" customWidth="1"/>
    <col min="8" max="9" width="11.7109375" customWidth="1"/>
    <col min="10" max="10" width="9.7109375" customWidth="1"/>
    <col min="11" max="11" width="35.7109375" customWidth="1"/>
    <col min="12" max="15" width="11.7109375" customWidth="1"/>
    <col min="16" max="16" width="14.7109375" customWidth="1"/>
    <col min="17" max="18" width="11.7109375" customWidth="1"/>
    <col min="19" max="19" width="5.7109375" customWidth="1"/>
    <col min="20" max="20" width="3.7109375" customWidth="1"/>
    <col min="21" max="22" width="11.7109375" customWidth="1"/>
    <col min="23" max="23" width="3.7109375" customWidth="1"/>
    <col min="24" max="25" width="11.7109375" customWidth="1"/>
    <col min="26" max="26" width="9.7109375" customWidth="1"/>
    <col min="27" max="27" width="35.7109375" customWidth="1"/>
    <col min="28" max="34" width="11.7109375" customWidth="1"/>
    <col min="35" max="35" width="5.7109375" customWidth="1"/>
    <col min="36" max="36" width="11.7109375" style="137" customWidth="1"/>
    <col min="37" max="37" width="12.7109375" style="137" customWidth="1"/>
    <col min="38" max="38" width="3" style="137" customWidth="1"/>
    <col min="39" max="39" width="11.7109375" style="137" customWidth="1"/>
    <col min="40" max="40" width="12.7109375" style="137" customWidth="1"/>
    <col min="41" max="41" width="5.7109375" customWidth="1"/>
    <col min="42" max="42" width="19.7109375" customWidth="1"/>
    <col min="43" max="43" width="18.7109375" customWidth="1"/>
    <col min="44" max="44" width="25.7109375" customWidth="1"/>
    <col min="45" max="45" width="16.7109375" customWidth="1"/>
    <col min="46" max="46" width="5.7109375" customWidth="1"/>
    <col min="47" max="47" width="8.7109375" customWidth="1"/>
    <col min="48" max="48" width="11.42578125" style="641"/>
    <col min="49" max="49" width="43.5703125" style="641" customWidth="1"/>
  </cols>
  <sheetData>
    <row r="1" spans="1:49" ht="15.75" customHeight="1" thickBot="1">
      <c r="A1" s="133" t="str">
        <f>ADDRESS(ROW(),COLUMN(),4)</f>
        <v>A1</v>
      </c>
      <c r="B1" s="644">
        <v>11</v>
      </c>
      <c r="C1" s="644">
        <v>3</v>
      </c>
      <c r="D1" s="644">
        <v>3</v>
      </c>
      <c r="E1" s="644">
        <v>11</v>
      </c>
      <c r="F1" s="644">
        <v>11</v>
      </c>
      <c r="G1" s="644">
        <v>3</v>
      </c>
      <c r="H1" s="644">
        <v>11</v>
      </c>
      <c r="I1" s="644">
        <v>11</v>
      </c>
      <c r="J1" s="644">
        <v>9</v>
      </c>
      <c r="K1" s="644">
        <v>35</v>
      </c>
      <c r="L1" s="152">
        <v>0.2</v>
      </c>
      <c r="M1" s="644">
        <v>11</v>
      </c>
      <c r="N1" s="644">
        <v>11</v>
      </c>
      <c r="O1" s="644">
        <v>11</v>
      </c>
      <c r="P1" s="644">
        <v>14</v>
      </c>
      <c r="Q1" s="644">
        <v>11</v>
      </c>
      <c r="R1" s="644">
        <v>11</v>
      </c>
      <c r="S1" s="644">
        <v>5</v>
      </c>
      <c r="T1" s="644">
        <v>3</v>
      </c>
      <c r="U1" s="644">
        <v>11</v>
      </c>
      <c r="V1" s="644">
        <v>11</v>
      </c>
      <c r="W1" s="644">
        <v>3</v>
      </c>
      <c r="X1" s="644">
        <v>11</v>
      </c>
      <c r="Y1" s="644">
        <v>11</v>
      </c>
      <c r="Z1" s="644">
        <v>9</v>
      </c>
      <c r="AA1" s="644">
        <v>35</v>
      </c>
      <c r="AB1" s="152">
        <v>0.2</v>
      </c>
      <c r="AC1" s="644">
        <v>11</v>
      </c>
      <c r="AD1" s="644">
        <v>11</v>
      </c>
      <c r="AE1" s="644">
        <v>11</v>
      </c>
      <c r="AF1" s="644">
        <v>14</v>
      </c>
      <c r="AG1" s="644">
        <v>11</v>
      </c>
      <c r="AH1" s="644">
        <v>11</v>
      </c>
      <c r="AI1" s="644">
        <v>5</v>
      </c>
      <c r="AJ1" s="644">
        <v>11</v>
      </c>
      <c r="AK1" s="644">
        <v>12</v>
      </c>
      <c r="AL1" s="644">
        <v>2</v>
      </c>
      <c r="AM1" s="644">
        <v>11</v>
      </c>
      <c r="AN1" s="644">
        <v>12</v>
      </c>
      <c r="AO1" s="644">
        <v>5</v>
      </c>
      <c r="AP1" s="644">
        <v>19</v>
      </c>
      <c r="AQ1" s="644">
        <v>18</v>
      </c>
      <c r="AR1" s="644">
        <v>25</v>
      </c>
      <c r="AS1" s="644">
        <v>16</v>
      </c>
      <c r="AT1" s="644">
        <v>5</v>
      </c>
      <c r="AU1" s="135">
        <v>1</v>
      </c>
      <c r="AV1" s="134" t="str">
        <f>SUBSTITUTE(ADDRESS(1,COLUMN(),4),"1","")</f>
        <v>AV</v>
      </c>
      <c r="AW1" s="136" t="str">
        <f>SUBSTITUTE(ADDRESS(1,COLUMN(),4),"1","")</f>
        <v>AW</v>
      </c>
    </row>
    <row r="2" spans="1:49" ht="24.95" customHeight="1">
      <c r="D2" s="4133" t="s">
        <v>395</v>
      </c>
      <c r="E2" s="4136" t="s">
        <v>4091</v>
      </c>
      <c r="F2" s="4136"/>
      <c r="G2" s="4136"/>
      <c r="H2" s="4136"/>
      <c r="I2" s="4136"/>
      <c r="J2" s="4136"/>
      <c r="K2" s="4136"/>
      <c r="L2" s="4136"/>
      <c r="M2" s="4136"/>
      <c r="N2" s="4136"/>
      <c r="O2" s="4136"/>
      <c r="P2" s="1946"/>
      <c r="Q2" s="4136" t="s">
        <v>1016</v>
      </c>
      <c r="R2" s="4137"/>
      <c r="T2" s="4133" t="s">
        <v>395</v>
      </c>
      <c r="U2" s="4136" t="s">
        <v>4091</v>
      </c>
      <c r="V2" s="4136"/>
      <c r="W2" s="4136"/>
      <c r="X2" s="4136"/>
      <c r="Y2" s="4136"/>
      <c r="Z2" s="4136"/>
      <c r="AA2" s="4136"/>
      <c r="AB2" s="4136"/>
      <c r="AC2" s="4136"/>
      <c r="AD2" s="4136"/>
      <c r="AE2" s="4136"/>
      <c r="AF2" s="1946"/>
      <c r="AG2" s="4136" t="s">
        <v>1016</v>
      </c>
      <c r="AH2" s="4137"/>
      <c r="AJ2"/>
      <c r="AK2"/>
      <c r="AL2"/>
      <c r="AM2"/>
      <c r="AN2"/>
      <c r="AU2" s="135">
        <v>1</v>
      </c>
      <c r="AV2" s="142"/>
      <c r="AW2" s="142" t="s">
        <v>1166</v>
      </c>
    </row>
    <row r="3" spans="1:49" ht="24.95" customHeight="1" thickBot="1">
      <c r="D3" s="4134"/>
      <c r="E3" s="626"/>
      <c r="F3" s="627"/>
      <c r="G3" s="626"/>
      <c r="H3" s="626"/>
      <c r="I3" s="626"/>
      <c r="J3" s="626"/>
      <c r="K3" s="626"/>
      <c r="L3" s="626"/>
      <c r="M3" s="626"/>
      <c r="N3" s="626"/>
      <c r="O3" s="626"/>
      <c r="P3" s="626"/>
      <c r="Q3" s="4149">
        <v>15</v>
      </c>
      <c r="R3" s="4150"/>
      <c r="T3" s="4134"/>
      <c r="U3" s="626"/>
      <c r="V3" s="627"/>
      <c r="W3" s="626"/>
      <c r="X3" s="626"/>
      <c r="Y3" s="626"/>
      <c r="Z3" s="626"/>
      <c r="AA3" s="626"/>
      <c r="AB3" s="626"/>
      <c r="AC3" s="626"/>
      <c r="AD3" s="626"/>
      <c r="AE3" s="626"/>
      <c r="AF3" s="626"/>
      <c r="AG3" s="4149">
        <v>15</v>
      </c>
      <c r="AH3" s="4150"/>
      <c r="AJ3" s="627" t="s">
        <v>4117</v>
      </c>
      <c r="AK3"/>
      <c r="AL3"/>
      <c r="AM3"/>
      <c r="AN3"/>
      <c r="AU3" s="135">
        <v>1</v>
      </c>
      <c r="AV3" s="156">
        <f ca="1">COUNTA(A1:AU139) + COUNTBLANK(A1:AU139)</f>
        <v>6615</v>
      </c>
      <c r="AW3" s="145" t="str">
        <f>"cellules entre"&amp;" " &amp;A1&amp;" et  "&amp;AU139</f>
        <v>cellules entre A1 et  AU139</v>
      </c>
    </row>
    <row r="4" spans="1:49" ht="24.95" customHeight="1">
      <c r="D4" s="4134"/>
      <c r="E4" s="628"/>
      <c r="F4" s="667" t="s">
        <v>1021</v>
      </c>
      <c r="G4" s="628"/>
      <c r="H4" s="628"/>
      <c r="I4" s="628"/>
      <c r="J4" s="628"/>
      <c r="K4" s="628"/>
      <c r="L4" s="628"/>
      <c r="M4" s="628"/>
      <c r="N4" s="628"/>
      <c r="O4" s="628"/>
      <c r="P4" s="628"/>
      <c r="Q4" s="4149"/>
      <c r="R4" s="4150"/>
      <c r="T4" s="4134"/>
      <c r="U4" s="628"/>
      <c r="V4" s="667" t="s">
        <v>1021</v>
      </c>
      <c r="W4" s="628"/>
      <c r="X4" s="628"/>
      <c r="Y4" s="628"/>
      <c r="Z4" s="628"/>
      <c r="AA4" s="628"/>
      <c r="AB4" s="628"/>
      <c r="AC4" s="628"/>
      <c r="AD4" s="628"/>
      <c r="AE4" s="628"/>
      <c r="AF4" s="628"/>
      <c r="AG4" s="4149"/>
      <c r="AH4" s="4150"/>
      <c r="AJ4"/>
      <c r="AK4"/>
      <c r="AL4"/>
      <c r="AM4"/>
      <c r="AN4"/>
      <c r="AP4" s="4192" t="s">
        <v>139</v>
      </c>
      <c r="AQ4" s="3838"/>
      <c r="AR4" s="3838"/>
      <c r="AS4" s="4193"/>
      <c r="AU4" s="135">
        <v>1</v>
      </c>
      <c r="AV4" s="156">
        <f ca="1">COUNTA(A1:AU139)</f>
        <v>1885</v>
      </c>
      <c r="AW4" s="145" t="s">
        <v>1161</v>
      </c>
    </row>
    <row r="5" spans="1:49" ht="24.95" customHeight="1">
      <c r="D5" s="4134"/>
      <c r="E5" s="647" t="s">
        <v>1067</v>
      </c>
      <c r="F5" s="627"/>
      <c r="G5" s="630"/>
      <c r="H5" s="630"/>
      <c r="I5" s="630"/>
      <c r="J5" s="630"/>
      <c r="K5" s="630"/>
      <c r="L5" s="630"/>
      <c r="M5" s="630"/>
      <c r="N5" s="630"/>
      <c r="O5" s="630"/>
      <c r="P5" s="630"/>
      <c r="Q5" s="4149"/>
      <c r="R5" s="4150"/>
      <c r="T5" s="4134"/>
      <c r="U5" s="647" t="s">
        <v>1067</v>
      </c>
      <c r="V5" s="627"/>
      <c r="W5" s="630"/>
      <c r="X5" s="630"/>
      <c r="Y5" s="630"/>
      <c r="Z5" s="630"/>
      <c r="AA5" s="630"/>
      <c r="AB5" s="630"/>
      <c r="AC5" s="630"/>
      <c r="AD5" s="630"/>
      <c r="AE5" s="630"/>
      <c r="AF5" s="630"/>
      <c r="AG5" s="4149"/>
      <c r="AH5" s="4150"/>
      <c r="AJ5"/>
      <c r="AK5"/>
      <c r="AL5"/>
      <c r="AM5"/>
      <c r="AN5"/>
      <c r="AP5" s="3840"/>
      <c r="AQ5" s="3841"/>
      <c r="AR5" s="3841"/>
      <c r="AS5" s="3842"/>
      <c r="AU5" s="135">
        <v>1</v>
      </c>
      <c r="AV5" s="156">
        <f ca="1">COUNTBLANK(A1:AU139)</f>
        <v>4730</v>
      </c>
      <c r="AW5" s="145" t="s">
        <v>134</v>
      </c>
    </row>
    <row r="6" spans="1:49" ht="24.95" customHeight="1">
      <c r="D6" s="4134"/>
      <c r="E6" s="647" t="s">
        <v>120</v>
      </c>
      <c r="F6" s="631"/>
      <c r="G6" s="630"/>
      <c r="H6" s="630"/>
      <c r="I6" s="630"/>
      <c r="J6" s="630"/>
      <c r="K6" s="630"/>
      <c r="L6" s="630"/>
      <c r="M6" s="630"/>
      <c r="N6" s="630"/>
      <c r="O6" s="630"/>
      <c r="P6" s="630"/>
      <c r="Q6" s="4145" t="s">
        <v>1019</v>
      </c>
      <c r="R6" s="4146"/>
      <c r="T6" s="4134"/>
      <c r="U6" s="647" t="s">
        <v>120</v>
      </c>
      <c r="V6" s="631"/>
      <c r="W6" s="630"/>
      <c r="X6" s="630"/>
      <c r="Y6" s="630"/>
      <c r="Z6" s="630"/>
      <c r="AA6" s="630"/>
      <c r="AB6" s="630"/>
      <c r="AC6" s="630"/>
      <c r="AD6" s="630"/>
      <c r="AE6" s="630"/>
      <c r="AF6" s="630"/>
      <c r="AG6" s="4145" t="s">
        <v>1019</v>
      </c>
      <c r="AH6" s="4146"/>
      <c r="AJ6" s="3805" t="s">
        <v>130</v>
      </c>
      <c r="AK6" s="3805"/>
      <c r="AL6" s="149">
        <v>1</v>
      </c>
      <c r="AM6" s="3805" t="s">
        <v>131</v>
      </c>
      <c r="AN6" s="3805"/>
      <c r="AP6" s="159" t="s">
        <v>167</v>
      </c>
      <c r="AQ6" s="160"/>
      <c r="AR6" s="141"/>
      <c r="AS6" s="161"/>
      <c r="AU6" s="135">
        <v>1</v>
      </c>
      <c r="AV6" s="156">
        <f>SUM(AU1:AU137)+2</f>
        <v>139</v>
      </c>
      <c r="AW6" s="145" t="s">
        <v>1162</v>
      </c>
    </row>
    <row r="7" spans="1:49" ht="21.6" customHeight="1" thickBot="1">
      <c r="D7" s="4135"/>
      <c r="E7" s="632"/>
      <c r="F7" s="633"/>
      <c r="G7" s="633"/>
      <c r="H7" s="633"/>
      <c r="I7" s="633"/>
      <c r="J7" s="642" t="s">
        <v>1017</v>
      </c>
      <c r="K7" s="670">
        <f ca="1">NOW()</f>
        <v>45590.837142013886</v>
      </c>
      <c r="L7" s="633"/>
      <c r="M7" s="633"/>
      <c r="N7" s="642"/>
      <c r="O7" s="642" t="s">
        <v>1020</v>
      </c>
      <c r="P7" s="643" t="str">
        <f>AU139</f>
        <v>AU139</v>
      </c>
      <c r="Q7" s="4147" t="s">
        <v>4096</v>
      </c>
      <c r="R7" s="4148"/>
      <c r="T7" s="4135"/>
      <c r="U7" s="632"/>
      <c r="V7" s="633"/>
      <c r="W7" s="633"/>
      <c r="X7" s="633"/>
      <c r="Y7" s="633"/>
      <c r="Z7" s="642" t="s">
        <v>1017</v>
      </c>
      <c r="AA7" s="670">
        <f ca="1">NOW()</f>
        <v>45590.837142013886</v>
      </c>
      <c r="AB7" s="633"/>
      <c r="AC7" s="633"/>
      <c r="AD7" s="642"/>
      <c r="AE7" s="642" t="s">
        <v>1020</v>
      </c>
      <c r="AF7" s="643" t="str">
        <f>AU139</f>
        <v>AU139</v>
      </c>
      <c r="AG7" s="4147" t="s">
        <v>4095</v>
      </c>
      <c r="AH7" s="4148"/>
      <c r="AJ7" s="3805"/>
      <c r="AK7" s="3805"/>
      <c r="AL7" s="149">
        <v>1</v>
      </c>
      <c r="AM7" s="3805"/>
      <c r="AN7" s="3805"/>
      <c r="AP7" s="166"/>
      <c r="AQ7" s="11"/>
      <c r="AR7" s="11"/>
      <c r="AS7" s="167"/>
      <c r="AU7" s="135">
        <v>1</v>
      </c>
      <c r="AV7" s="156">
        <f>SUM(A139:AT139)+1</f>
        <v>47</v>
      </c>
      <c r="AW7" s="145" t="s">
        <v>1163</v>
      </c>
    </row>
    <row r="8" spans="1:49" ht="21.75" thickBot="1">
      <c r="D8" s="634" t="s">
        <v>2</v>
      </c>
      <c r="E8" s="635" t="str">
        <f ca="1">CELL("nomfichier")</f>
        <v>C:\Users\Joel\Desktop\[ff.fiches.repositionnables.xlsx]13.col.40.produits</v>
      </c>
      <c r="F8" s="635"/>
      <c r="G8" s="635"/>
      <c r="H8" s="138"/>
      <c r="I8" s="138"/>
      <c r="J8" s="138"/>
      <c r="K8" s="138"/>
      <c r="L8" s="138"/>
      <c r="M8" s="138"/>
      <c r="AJ8" s="157" t="s">
        <v>141</v>
      </c>
      <c r="AK8" s="158"/>
      <c r="AL8" s="140">
        <v>1</v>
      </c>
      <c r="AM8" s="157" t="s">
        <v>142</v>
      </c>
      <c r="AN8" s="158"/>
      <c r="AP8" s="159" t="s">
        <v>179</v>
      </c>
      <c r="AQ8" s="160"/>
      <c r="AR8" s="141"/>
      <c r="AS8" s="161"/>
      <c r="AU8" s="135">
        <v>1</v>
      </c>
    </row>
    <row r="9" spans="1:49" ht="16.5" customHeight="1" thickBot="1">
      <c r="D9" s="1" t="s">
        <v>0</v>
      </c>
      <c r="E9" s="669"/>
      <c r="F9" s="468"/>
      <c r="G9" s="468"/>
      <c r="H9" s="468"/>
      <c r="I9" s="468"/>
      <c r="J9" s="468"/>
      <c r="K9" s="151" t="s">
        <v>1064</v>
      </c>
      <c r="L9" s="152">
        <v>0.2</v>
      </c>
      <c r="M9" s="154" t="s">
        <v>1061</v>
      </c>
      <c r="P9" s="2007"/>
      <c r="Q9" s="139"/>
      <c r="R9" s="139"/>
      <c r="AA9" s="151" t="s">
        <v>1064</v>
      </c>
      <c r="AB9" s="2030">
        <v>0.2</v>
      </c>
      <c r="AC9" s="154" t="s">
        <v>1061</v>
      </c>
      <c r="AE9" s="2028"/>
      <c r="AJ9" s="4154" t="s">
        <v>146</v>
      </c>
      <c r="AK9" s="4154"/>
      <c r="AL9" s="143">
        <v>1</v>
      </c>
      <c r="AM9" s="4154" t="s">
        <v>147</v>
      </c>
      <c r="AN9" s="4154"/>
      <c r="AP9" s="166"/>
      <c r="AQ9" s="11"/>
      <c r="AR9" s="11"/>
      <c r="AS9" s="167"/>
      <c r="AU9" s="135">
        <v>1</v>
      </c>
    </row>
    <row r="10" spans="1:49" ht="21" customHeight="1">
      <c r="D10" s="129" t="s">
        <v>0</v>
      </c>
      <c r="E10" s="4138" t="s">
        <v>119</v>
      </c>
      <c r="F10" s="4140" t="s">
        <v>931</v>
      </c>
      <c r="G10" s="4140"/>
      <c r="H10" s="4140"/>
      <c r="I10" s="4140"/>
      <c r="J10" s="4140"/>
      <c r="K10" s="4140"/>
      <c r="L10" s="4140"/>
      <c r="M10" s="4140"/>
      <c r="N10" s="4140"/>
      <c r="O10" s="4140" t="s">
        <v>4089</v>
      </c>
      <c r="P10" s="4185" t="s">
        <v>214</v>
      </c>
      <c r="Q10" s="4185"/>
      <c r="R10" s="4159" t="str">
        <f>LEFT(F10,1)</f>
        <v>N</v>
      </c>
      <c r="T10" s="618" t="s">
        <v>0</v>
      </c>
      <c r="U10" s="4187" t="s">
        <v>119</v>
      </c>
      <c r="V10" s="4140" t="s">
        <v>931</v>
      </c>
      <c r="W10" s="4140"/>
      <c r="X10" s="4140"/>
      <c r="Y10" s="4140"/>
      <c r="Z10" s="4140"/>
      <c r="AA10" s="4140"/>
      <c r="AB10" s="4140"/>
      <c r="AC10" s="4140"/>
      <c r="AD10" s="4140"/>
      <c r="AE10" s="4144" t="s">
        <v>4089</v>
      </c>
      <c r="AF10" s="4189" t="s">
        <v>214</v>
      </c>
      <c r="AG10" s="4189"/>
      <c r="AH10" s="4081" t="str">
        <f>LEFT(V10,1)</f>
        <v>N</v>
      </c>
      <c r="AJ10" s="3807"/>
      <c r="AK10" s="3807"/>
      <c r="AL10" s="143">
        <v>1</v>
      </c>
      <c r="AM10" s="3807"/>
      <c r="AN10" s="3807"/>
      <c r="AP10" s="197" t="s">
        <v>209</v>
      </c>
      <c r="AQ10" s="160"/>
      <c r="AR10" s="141"/>
      <c r="AS10" s="161"/>
      <c r="AU10" s="135">
        <v>1</v>
      </c>
    </row>
    <row r="11" spans="1:49" ht="21" customHeight="1" thickBot="1">
      <c r="D11" s="53" t="s">
        <v>0</v>
      </c>
      <c r="E11" s="3850"/>
      <c r="F11" s="4141"/>
      <c r="G11" s="4141"/>
      <c r="H11" s="4141"/>
      <c r="I11" s="4141"/>
      <c r="J11" s="4141"/>
      <c r="K11" s="4141"/>
      <c r="L11" s="4141"/>
      <c r="M11" s="4141"/>
      <c r="N11" s="4141"/>
      <c r="O11" s="4141"/>
      <c r="P11" s="4186"/>
      <c r="Q11" s="4186"/>
      <c r="R11" s="4160"/>
      <c r="T11" s="9" t="s">
        <v>0</v>
      </c>
      <c r="U11" s="4188"/>
      <c r="V11" s="4141"/>
      <c r="W11" s="4141"/>
      <c r="X11" s="4141"/>
      <c r="Y11" s="4141"/>
      <c r="Z11" s="4141"/>
      <c r="AA11" s="4141"/>
      <c r="AB11" s="4141"/>
      <c r="AC11" s="4141"/>
      <c r="AD11" s="4141"/>
      <c r="AE11" s="4141"/>
      <c r="AF11" s="4186"/>
      <c r="AG11" s="4186"/>
      <c r="AH11" s="4082"/>
      <c r="AJ11" s="140">
        <v>1</v>
      </c>
      <c r="AK11" s="140">
        <v>1</v>
      </c>
      <c r="AL11" s="140">
        <v>1</v>
      </c>
      <c r="AM11" s="140"/>
      <c r="AN11" s="140"/>
      <c r="AP11" s="166"/>
      <c r="AQ11" s="11"/>
      <c r="AR11" s="11"/>
      <c r="AS11" s="167"/>
      <c r="AU11" s="135">
        <v>1</v>
      </c>
    </row>
    <row r="12" spans="1:49" ht="21" customHeight="1">
      <c r="D12" s="53" t="s">
        <v>0</v>
      </c>
      <c r="E12" s="128" t="s">
        <v>116</v>
      </c>
      <c r="F12" s="127"/>
      <c r="G12" s="127"/>
      <c r="H12" s="127"/>
      <c r="I12" s="126" t="s">
        <v>115</v>
      </c>
      <c r="J12" s="125" t="s">
        <v>114</v>
      </c>
      <c r="K12" s="124"/>
      <c r="L12" s="124"/>
      <c r="M12" s="124"/>
      <c r="N12" s="124"/>
      <c r="O12" s="124"/>
      <c r="P12" s="124"/>
      <c r="Q12" s="124"/>
      <c r="R12" s="122"/>
      <c r="T12" s="9" t="s">
        <v>0</v>
      </c>
      <c r="U12" s="128" t="s">
        <v>116</v>
      </c>
      <c r="V12" s="127"/>
      <c r="W12" s="127"/>
      <c r="X12" s="127"/>
      <c r="Y12" s="126" t="s">
        <v>115</v>
      </c>
      <c r="Z12" s="125" t="s">
        <v>114</v>
      </c>
      <c r="AA12" s="124"/>
      <c r="AB12" s="124"/>
      <c r="AC12" s="124"/>
      <c r="AD12" s="124"/>
      <c r="AE12" s="124"/>
      <c r="AF12" s="124"/>
      <c r="AG12" s="124"/>
      <c r="AH12" s="595"/>
      <c r="AJ12" s="4153" t="s">
        <v>183</v>
      </c>
      <c r="AK12" s="4153"/>
      <c r="AL12" s="143">
        <v>1</v>
      </c>
      <c r="AM12" s="4153" t="s">
        <v>184</v>
      </c>
      <c r="AN12" s="4153"/>
      <c r="AP12" s="197" t="s">
        <v>239</v>
      </c>
      <c r="AQ12" s="160"/>
      <c r="AR12" s="141"/>
      <c r="AS12" s="161"/>
      <c r="AU12" s="135">
        <v>1</v>
      </c>
    </row>
    <row r="13" spans="1:49" ht="18.75">
      <c r="D13" s="53" t="s">
        <v>0</v>
      </c>
      <c r="E13" s="121" t="s">
        <v>113</v>
      </c>
      <c r="F13" s="104"/>
      <c r="G13" s="115"/>
      <c r="H13" s="115"/>
      <c r="I13" s="115"/>
      <c r="J13" s="104" t="s">
        <v>112</v>
      </c>
      <c r="K13" s="104"/>
      <c r="L13" s="104"/>
      <c r="M13" s="104"/>
      <c r="N13" s="104"/>
      <c r="O13" s="104"/>
      <c r="P13" s="104"/>
      <c r="Q13" s="104"/>
      <c r="R13" s="672"/>
      <c r="T13" s="9" t="s">
        <v>0</v>
      </c>
      <c r="U13" s="121" t="s">
        <v>113</v>
      </c>
      <c r="V13" s="104"/>
      <c r="W13" s="115"/>
      <c r="X13" s="115"/>
      <c r="Y13" s="115"/>
      <c r="Z13" s="104" t="s">
        <v>112</v>
      </c>
      <c r="AA13" s="104"/>
      <c r="AB13" s="104"/>
      <c r="AC13" s="104"/>
      <c r="AD13" s="104"/>
      <c r="AE13" s="104"/>
      <c r="AF13" s="104"/>
      <c r="AG13" s="104"/>
      <c r="AH13" s="619"/>
      <c r="AJ13" s="3855"/>
      <c r="AK13" s="3855"/>
      <c r="AL13" s="143">
        <v>1</v>
      </c>
      <c r="AM13" s="3855"/>
      <c r="AN13" s="3855"/>
      <c r="AP13" s="166"/>
      <c r="AQ13" s="11"/>
      <c r="AR13" s="11"/>
      <c r="AS13" s="167"/>
      <c r="AU13" s="135">
        <v>1</v>
      </c>
    </row>
    <row r="14" spans="1:49" ht="21.75" thickBot="1">
      <c r="D14" s="554" t="s">
        <v>0</v>
      </c>
      <c r="E14" s="7"/>
      <c r="F14" s="8" t="s">
        <v>3</v>
      </c>
      <c r="G14" s="7"/>
      <c r="H14" s="7"/>
      <c r="I14" s="7"/>
      <c r="J14" s="715" t="str">
        <f>COUNTIF(D10:D47,"**")&amp;" "&amp;"lignes"</f>
        <v>38 lignes</v>
      </c>
      <c r="K14" s="564" t="str">
        <f>ROWS(D10:D47)-SUBTOTAL(103,D10:D47)&amp;" "&amp;"Lignes masquées"</f>
        <v>0 Lignes masquées</v>
      </c>
      <c r="L14" s="18"/>
      <c r="M14" s="18"/>
      <c r="N14" s="18"/>
      <c r="O14" s="18"/>
      <c r="P14" s="18"/>
      <c r="Q14" s="11"/>
      <c r="R14" s="167"/>
      <c r="T14" s="596" t="s">
        <v>15</v>
      </c>
      <c r="U14" s="121"/>
      <c r="V14" s="597"/>
      <c r="W14" s="598"/>
      <c r="X14" s="1949" t="str">
        <f ca="1">IF(U17&lt;0.5,U16&amp;",","")&amp;IF(V17&lt;0.5,V16&amp;".","")&amp;IF(W17&lt;0.5,W16&amp;".","")&amp;IF(X17&lt;0.5,X16&amp;".","")&amp;IF(Y17&lt;0.5,Y16&amp;".","")&amp;IF(Z17&lt;0.5,Z16&amp;".","")&amp;IF(AA17&lt;0.5,AA16&amp;".","")&amp;IF(AB17&lt;0.5,AB16&amp;".","")</f>
        <v/>
      </c>
      <c r="Y14" s="1949" t="str">
        <f ca="1">IF(AC17&lt;0.5,AC16&amp;".","")&amp;IF(AD17&lt;0.5,AD16&amp;".","")&amp;IF(AE17&lt;0.5,AE16&amp;".","")&amp;IF(AF17&lt;0.5,AF16&amp;".","")&amp;IF(AG17&lt;0.5,AG16&amp;".","")&amp;IF(AH17&lt;0.5,AH16&amp;".","")</f>
        <v/>
      </c>
      <c r="Z14" s="715" t="str">
        <f>COUNTIF(T10:T46,"**")&amp;" "&amp;"lignes"</f>
        <v>37 lignes</v>
      </c>
      <c r="AA14" s="564" t="str">
        <f>ROWS(T10:T67)-SUBTOTAL(103,T10:T67)&amp;" "&amp;"Lignes masquées"</f>
        <v>17 Lignes masquées</v>
      </c>
      <c r="AB14" s="699"/>
      <c r="AC14" s="701" t="str">
        <f ca="1">IF(COUNTIF(U17:AH17,"&lt;0.5")=0,"Aucune colonne masquée",COUNTIF(U17:AH17,"&lt;0.5")&amp;" colonnes masquées : "&amp;(X14&amp;Y14))</f>
        <v>Aucune colonne masquée</v>
      </c>
      <c r="AD14" s="699"/>
      <c r="AE14" s="699"/>
      <c r="AF14" s="699"/>
      <c r="AG14" s="699" t="str">
        <f ca="1">COUNTIF(U17:AH17,"&gt;0.5")+1&amp;" "&amp;"Colonnes Visibles"</f>
        <v>15 Colonnes Visibles</v>
      </c>
      <c r="AH14" s="700"/>
      <c r="AJ14" s="140">
        <v>1</v>
      </c>
      <c r="AK14" s="140">
        <v>1</v>
      </c>
      <c r="AL14" s="140">
        <v>1</v>
      </c>
      <c r="AM14" s="140">
        <v>1</v>
      </c>
      <c r="AN14" s="140">
        <v>1</v>
      </c>
      <c r="AP14" s="235" t="s">
        <v>244</v>
      </c>
      <c r="AQ14" s="160"/>
      <c r="AR14" s="141"/>
      <c r="AS14" s="161"/>
      <c r="AU14" s="135">
        <v>1</v>
      </c>
    </row>
    <row r="15" spans="1:49" ht="22.5" customHeight="1" thickTop="1" thickBot="1">
      <c r="D15" s="44" t="s">
        <v>15</v>
      </c>
      <c r="E15" s="668" t="s">
        <v>105</v>
      </c>
      <c r="F15" s="572"/>
      <c r="G15" s="572"/>
      <c r="H15" s="572"/>
      <c r="I15" s="572"/>
      <c r="J15" s="1948"/>
      <c r="K15" s="564" t="str">
        <f>COUNTA(D23:D42)&amp;"  lignes produits"</f>
        <v>20  lignes produits</v>
      </c>
      <c r="L15" s="132"/>
      <c r="M15" s="18"/>
      <c r="N15" s="118" t="s">
        <v>111</v>
      </c>
      <c r="O15" s="117">
        <v>120</v>
      </c>
      <c r="P15" s="116" t="str">
        <f>P16</f>
        <v>couverts</v>
      </c>
      <c r="Q15" s="11"/>
      <c r="R15" s="167"/>
      <c r="T15" s="596" t="s">
        <v>15</v>
      </c>
      <c r="U15" s="97" t="s">
        <v>104</v>
      </c>
      <c r="V15" s="97" t="s">
        <v>103</v>
      </c>
      <c r="W15" s="97" t="s">
        <v>102</v>
      </c>
      <c r="X15" s="97" t="s">
        <v>101</v>
      </c>
      <c r="Y15" s="97" t="s">
        <v>100</v>
      </c>
      <c r="Z15" s="97" t="s">
        <v>99</v>
      </c>
      <c r="AA15" s="97" t="s">
        <v>98</v>
      </c>
      <c r="AB15" s="97" t="s">
        <v>97</v>
      </c>
      <c r="AC15" s="97" t="s">
        <v>96</v>
      </c>
      <c r="AD15" s="97" t="s">
        <v>95</v>
      </c>
      <c r="AE15" s="97" t="s">
        <v>94</v>
      </c>
      <c r="AF15" s="97" t="s">
        <v>93</v>
      </c>
      <c r="AG15" s="97" t="s">
        <v>92</v>
      </c>
      <c r="AH15" s="600" t="s">
        <v>91</v>
      </c>
      <c r="AJ15" s="4151" t="s">
        <v>217</v>
      </c>
      <c r="AK15" s="4151"/>
      <c r="AL15" s="143">
        <v>1</v>
      </c>
      <c r="AM15" s="4151" t="s">
        <v>218</v>
      </c>
      <c r="AN15" s="4151"/>
      <c r="AP15" s="166"/>
      <c r="AQ15" s="11"/>
      <c r="AR15" s="11"/>
      <c r="AS15" s="167"/>
      <c r="AU15" s="135">
        <v>1</v>
      </c>
    </row>
    <row r="16" spans="1:49" ht="21.75" thickTop="1">
      <c r="D16" s="53" t="s">
        <v>0</v>
      </c>
      <c r="E16" s="114">
        <f>(L43/E17)</f>
        <v>0.79444999999999999</v>
      </c>
      <c r="F16" s="113" t="s">
        <v>110</v>
      </c>
      <c r="G16" s="112"/>
      <c r="H16" s="111"/>
      <c r="I16" s="111"/>
      <c r="J16" s="1949" t="str">
        <f ca="1">IF(E20&lt;0.5,E19&amp;",","")&amp;IF(F20&lt;0.5,F19&amp;".","")&amp;IF(G20&lt;0.5,G19&amp;".","")&amp;IF(H20&lt;0.5,H19&amp;".","")&amp;IF(I20&lt;0.5,I19&amp;".","")&amp;IF(J20&lt;0.5,J19&amp;".","")&amp;IF(K20&lt;0.5,K19&amp;".","")&amp;IF(L20&lt;0.5,L19&amp;".","")</f>
        <v/>
      </c>
      <c r="K16" s="564" t="str">
        <f ca="1">IF(COUNTIF(E20:R20,"&lt;0.5")=0,"Aucune colonne masquée",COUNTIF(E20:R20,"&lt;0.5")&amp;" colonnes masquées : "&amp;(J16&amp;J17))</f>
        <v>Aucune colonne masquée</v>
      </c>
      <c r="L16" s="132"/>
      <c r="M16" s="18"/>
      <c r="N16" s="110" t="s">
        <v>109</v>
      </c>
      <c r="O16" s="109">
        <v>10</v>
      </c>
      <c r="P16" s="108" t="s">
        <v>108</v>
      </c>
      <c r="Q16" s="11"/>
      <c r="R16" s="167"/>
      <c r="T16" s="601" t="s">
        <v>15</v>
      </c>
      <c r="U16" s="95" t="str">
        <f t="shared" ref="U16:AH16" si="0">SUBSTITUTE(ADDRESS(1,COLUMN(),4),"1","")</f>
        <v>U</v>
      </c>
      <c r="V16" s="94" t="str">
        <f t="shared" si="0"/>
        <v>V</v>
      </c>
      <c r="W16" s="94" t="str">
        <f t="shared" si="0"/>
        <v>W</v>
      </c>
      <c r="X16" s="94" t="str">
        <f t="shared" si="0"/>
        <v>X</v>
      </c>
      <c r="Y16" s="94" t="str">
        <f t="shared" si="0"/>
        <v>Y</v>
      </c>
      <c r="Z16" s="94" t="str">
        <f t="shared" si="0"/>
        <v>Z</v>
      </c>
      <c r="AA16" s="94" t="str">
        <f t="shared" si="0"/>
        <v>AA</v>
      </c>
      <c r="AB16" s="2031" t="str">
        <f t="shared" si="0"/>
        <v>AB</v>
      </c>
      <c r="AC16" s="94" t="str">
        <f t="shared" si="0"/>
        <v>AC</v>
      </c>
      <c r="AD16" s="94" t="str">
        <f t="shared" si="0"/>
        <v>AD</v>
      </c>
      <c r="AE16" s="94" t="str">
        <f t="shared" si="0"/>
        <v>AE</v>
      </c>
      <c r="AF16" s="94" t="str">
        <f t="shared" si="0"/>
        <v>AF</v>
      </c>
      <c r="AG16" s="94" t="str">
        <f t="shared" si="0"/>
        <v>AG</v>
      </c>
      <c r="AH16" s="602" t="str">
        <f t="shared" si="0"/>
        <v>AH</v>
      </c>
      <c r="AJ16" s="3864"/>
      <c r="AK16" s="3864"/>
      <c r="AL16" s="143">
        <v>1</v>
      </c>
      <c r="AM16" s="3864"/>
      <c r="AN16" s="3864"/>
      <c r="AP16" s="235" t="s">
        <v>271</v>
      </c>
      <c r="AQ16" s="160"/>
      <c r="AR16" s="141"/>
      <c r="AS16" s="161"/>
      <c r="AU16" s="135">
        <v>1</v>
      </c>
    </row>
    <row r="17" spans="2:47" ht="16.899999999999999" customHeight="1" thickBot="1">
      <c r="D17" s="53" t="s">
        <v>0</v>
      </c>
      <c r="E17" s="107">
        <v>10</v>
      </c>
      <c r="F17" s="106" t="s">
        <v>108</v>
      </c>
      <c r="G17" s="105" t="s">
        <v>107</v>
      </c>
      <c r="H17" s="105"/>
      <c r="I17" s="104"/>
      <c r="J17" s="1949" t="str">
        <f ca="1">IF(M20&lt;0.5,M19&amp;".","")&amp;IF(N20&lt;0.5,N19&amp;".","")&amp;IF(O20&lt;0.5,O19&amp;".","")&amp;IF(P20&lt;0.5,P19&amp;".","")&amp;IF(Q20&lt;0.5,Q19&amp;".","")&amp;IF(R20&lt;0.5,R19&amp;".","")</f>
        <v/>
      </c>
      <c r="K17" s="564" t="str">
        <f ca="1">COUNTIF(E20:R20,"&gt;0.5")+1&amp;" "&amp;"Colonnes Visibles"</f>
        <v>15 Colonnes Visibles</v>
      </c>
      <c r="L17" s="103"/>
      <c r="M17" s="18"/>
      <c r="N17" s="103" t="s">
        <v>106</v>
      </c>
      <c r="O17" s="102"/>
      <c r="P17" s="102"/>
      <c r="Q17" s="102"/>
      <c r="R17" s="673"/>
      <c r="T17" s="601" t="s">
        <v>15</v>
      </c>
      <c r="U17" s="476">
        <f t="shared" ref="U17:AH17" ca="1" si="1">CELL("largeur",U17)</f>
        <v>11</v>
      </c>
      <c r="V17" s="91">
        <f t="shared" ca="1" si="1"/>
        <v>11</v>
      </c>
      <c r="W17" s="91">
        <f t="shared" ca="1" si="1"/>
        <v>3</v>
      </c>
      <c r="X17" s="91">
        <f t="shared" ca="1" si="1"/>
        <v>11</v>
      </c>
      <c r="Y17" s="91">
        <f t="shared" ca="1" si="1"/>
        <v>11</v>
      </c>
      <c r="Z17" s="91">
        <f t="shared" ca="1" si="1"/>
        <v>9</v>
      </c>
      <c r="AA17" s="91">
        <f t="shared" ca="1" si="1"/>
        <v>35</v>
      </c>
      <c r="AB17" s="91">
        <f t="shared" ca="1" si="1"/>
        <v>11</v>
      </c>
      <c r="AC17" s="91">
        <f t="shared" ca="1" si="1"/>
        <v>11</v>
      </c>
      <c r="AD17" s="91">
        <f t="shared" ca="1" si="1"/>
        <v>11</v>
      </c>
      <c r="AE17" s="91">
        <f t="shared" ca="1" si="1"/>
        <v>11</v>
      </c>
      <c r="AF17" s="91">
        <f t="shared" ca="1" si="1"/>
        <v>11</v>
      </c>
      <c r="AG17" s="91">
        <f t="shared" ca="1" si="1"/>
        <v>11</v>
      </c>
      <c r="AH17" s="603">
        <f t="shared" ca="1" si="1"/>
        <v>11</v>
      </c>
      <c r="AJ17" s="140">
        <v>1</v>
      </c>
      <c r="AK17" s="140">
        <v>1</v>
      </c>
      <c r="AL17" s="140">
        <v>1</v>
      </c>
      <c r="AM17" s="140">
        <v>1</v>
      </c>
      <c r="AN17" s="140">
        <v>1</v>
      </c>
      <c r="AP17" s="166"/>
      <c r="AQ17" s="11"/>
      <c r="AR17" s="11"/>
      <c r="AS17" s="167"/>
      <c r="AU17" s="135">
        <v>1</v>
      </c>
    </row>
    <row r="18" spans="2:47" ht="22.5" customHeight="1" thickTop="1" thickBot="1">
      <c r="D18" s="98" t="s">
        <v>15</v>
      </c>
      <c r="E18" s="97" t="s">
        <v>104</v>
      </c>
      <c r="F18" s="97" t="s">
        <v>103</v>
      </c>
      <c r="G18" s="97" t="s">
        <v>102</v>
      </c>
      <c r="H18" s="97" t="s">
        <v>101</v>
      </c>
      <c r="I18" s="97" t="s">
        <v>100</v>
      </c>
      <c r="J18" s="97" t="s">
        <v>99</v>
      </c>
      <c r="K18" s="97" t="s">
        <v>98</v>
      </c>
      <c r="L18" s="97" t="s">
        <v>97</v>
      </c>
      <c r="M18" s="97" t="s">
        <v>96</v>
      </c>
      <c r="N18" s="97" t="s">
        <v>95</v>
      </c>
      <c r="O18" s="97" t="s">
        <v>94</v>
      </c>
      <c r="P18" s="97" t="s">
        <v>93</v>
      </c>
      <c r="Q18" s="97" t="s">
        <v>92</v>
      </c>
      <c r="R18" s="96" t="s">
        <v>91</v>
      </c>
      <c r="T18" s="9" t="s">
        <v>0</v>
      </c>
      <c r="U18" s="2009"/>
      <c r="V18" s="37" t="s">
        <v>3</v>
      </c>
      <c r="W18" s="36"/>
      <c r="X18" s="36"/>
      <c r="Y18" s="36"/>
      <c r="Z18" s="604">
        <v>0</v>
      </c>
      <c r="AA18" s="35" t="s">
        <v>4097</v>
      </c>
      <c r="AB18" s="2032"/>
      <c r="AC18" s="415"/>
      <c r="AD18" s="415"/>
      <c r="AE18" s="415"/>
      <c r="AF18" s="415"/>
      <c r="AG18" s="415"/>
      <c r="AH18" s="621"/>
      <c r="AJ18" s="4152" t="s">
        <v>160</v>
      </c>
      <c r="AK18" s="4152"/>
      <c r="AL18" s="143">
        <v>1</v>
      </c>
      <c r="AM18" s="4152" t="s">
        <v>245</v>
      </c>
      <c r="AN18" s="4152"/>
      <c r="AP18" s="258" t="s">
        <v>304</v>
      </c>
      <c r="AQ18" s="160"/>
      <c r="AR18" s="141"/>
      <c r="AS18" s="161"/>
      <c r="AU18" s="135">
        <v>1</v>
      </c>
    </row>
    <row r="19" spans="2:47" ht="17.25" customHeight="1" thickTop="1" thickBot="1">
      <c r="B19" s="97" t="s">
        <v>100</v>
      </c>
      <c r="D19" s="92" t="s">
        <v>15</v>
      </c>
      <c r="E19" s="95" t="str">
        <f t="shared" ref="E19:R19" si="2">SUBSTITUTE(ADDRESS(1,COLUMN(),4),"1","")</f>
        <v>E</v>
      </c>
      <c r="F19" s="94" t="str">
        <f t="shared" si="2"/>
        <v>F</v>
      </c>
      <c r="G19" s="94" t="str">
        <f t="shared" si="2"/>
        <v>G</v>
      </c>
      <c r="H19" s="94" t="str">
        <f t="shared" si="2"/>
        <v>H</v>
      </c>
      <c r="I19" s="94" t="str">
        <f t="shared" si="2"/>
        <v>I</v>
      </c>
      <c r="J19" s="94" t="str">
        <f t="shared" si="2"/>
        <v>J</v>
      </c>
      <c r="K19" s="94" t="str">
        <f t="shared" si="2"/>
        <v>K</v>
      </c>
      <c r="L19" s="94" t="str">
        <f t="shared" si="2"/>
        <v>L</v>
      </c>
      <c r="M19" s="94" t="str">
        <f t="shared" si="2"/>
        <v>M</v>
      </c>
      <c r="N19" s="94" t="str">
        <f t="shared" si="2"/>
        <v>N</v>
      </c>
      <c r="O19" s="94" t="str">
        <f t="shared" si="2"/>
        <v>O</v>
      </c>
      <c r="P19" s="94" t="str">
        <f t="shared" si="2"/>
        <v>P</v>
      </c>
      <c r="Q19" s="94" t="str">
        <f t="shared" si="2"/>
        <v>Q</v>
      </c>
      <c r="R19" s="93" t="str">
        <f t="shared" si="2"/>
        <v>R</v>
      </c>
      <c r="T19" s="9" t="s">
        <v>0</v>
      </c>
      <c r="U19" s="1938" t="s">
        <v>53</v>
      </c>
      <c r="V19" s="33"/>
      <c r="W19" s="33"/>
      <c r="X19" s="33"/>
      <c r="Y19" s="33"/>
      <c r="Z19" s="604" t="str">
        <f ca="1">IF(ISBLANK(AA19),"",LARGE(OFFSET(Z18,0,0,ROWS(Z18:Z18)),1)+1)</f>
        <v/>
      </c>
      <c r="AA19" s="1921"/>
      <c r="AB19" s="2035"/>
      <c r="AC19" s="1921" t="s">
        <v>4074</v>
      </c>
      <c r="AD19" s="1921"/>
      <c r="AE19" s="1921"/>
      <c r="AF19" s="1921"/>
      <c r="AG19" s="1921"/>
      <c r="AH19" s="2010"/>
      <c r="AJ19" s="3817"/>
      <c r="AK19" s="3817"/>
      <c r="AL19" s="143">
        <v>1</v>
      </c>
      <c r="AM19" s="3817"/>
      <c r="AN19" s="3817"/>
      <c r="AP19" s="166"/>
      <c r="AQ19" s="11"/>
      <c r="AR19" s="11"/>
      <c r="AS19" s="167"/>
      <c r="AU19" s="135">
        <v>1</v>
      </c>
    </row>
    <row r="20" spans="2:47" ht="16.149999999999999" customHeight="1" thickTop="1" thickBot="1">
      <c r="B20" s="242" t="s">
        <v>270</v>
      </c>
      <c r="D20" s="92" t="s">
        <v>15</v>
      </c>
      <c r="E20" s="476">
        <f t="shared" ref="E20:R20" ca="1" si="3">CELL("largeur",E20)</f>
        <v>11</v>
      </c>
      <c r="F20" s="91">
        <f t="shared" ca="1" si="3"/>
        <v>11</v>
      </c>
      <c r="G20" s="91">
        <f t="shared" ca="1" si="3"/>
        <v>3</v>
      </c>
      <c r="H20" s="91">
        <f t="shared" ca="1" si="3"/>
        <v>11</v>
      </c>
      <c r="I20" s="91">
        <f t="shared" ca="1" si="3"/>
        <v>11</v>
      </c>
      <c r="J20" s="91">
        <f t="shared" ca="1" si="3"/>
        <v>9</v>
      </c>
      <c r="K20" s="91">
        <f t="shared" ca="1" si="3"/>
        <v>35</v>
      </c>
      <c r="L20" s="91">
        <f t="shared" ca="1" si="3"/>
        <v>11</v>
      </c>
      <c r="M20" s="91">
        <f t="shared" ca="1" si="3"/>
        <v>11</v>
      </c>
      <c r="N20" s="91">
        <f t="shared" ca="1" si="3"/>
        <v>11</v>
      </c>
      <c r="O20" s="91">
        <f t="shared" ca="1" si="3"/>
        <v>11</v>
      </c>
      <c r="P20" s="91">
        <f t="shared" ca="1" si="3"/>
        <v>14</v>
      </c>
      <c r="Q20" s="91">
        <f t="shared" ca="1" si="3"/>
        <v>11</v>
      </c>
      <c r="R20" s="90">
        <f t="shared" ca="1" si="3"/>
        <v>11</v>
      </c>
      <c r="T20" s="28" t="str">
        <f t="shared" ref="T20:T38" si="4">IF(OR(AA20&lt;&gt;"", AC20&lt;&gt;"", AD20&lt;&gt;"",AE20&lt;&gt;"",AF20&lt;&gt; ""),"A", "►")</f>
        <v>A</v>
      </c>
      <c r="U20" s="1939" t="s">
        <v>52</v>
      </c>
      <c r="V20" s="31"/>
      <c r="W20" s="31"/>
      <c r="X20" s="31"/>
      <c r="Y20" s="31"/>
      <c r="Z20" s="604">
        <f ca="1">IF(ISBLANK(AA20),"",LARGE(OFFSET(Z18,0,0,ROWS(Z18:Z19)),1)+1)</f>
        <v>1</v>
      </c>
      <c r="AA20" s="1921" t="s">
        <v>4092</v>
      </c>
      <c r="AB20" s="2035"/>
      <c r="AC20" s="1921"/>
      <c r="AD20" s="1921"/>
      <c r="AE20" s="1921"/>
      <c r="AF20" s="1921"/>
      <c r="AG20" s="1921"/>
      <c r="AH20" s="2010"/>
      <c r="AJ20" s="140">
        <v>1</v>
      </c>
      <c r="AK20" s="140">
        <v>1</v>
      </c>
      <c r="AL20" s="140">
        <v>1</v>
      </c>
      <c r="AM20" s="140">
        <v>1</v>
      </c>
      <c r="AN20" s="140">
        <v>1</v>
      </c>
      <c r="AP20" s="258" t="s">
        <v>86</v>
      </c>
      <c r="AQ20" s="160"/>
      <c r="AR20" s="141"/>
      <c r="AS20" s="161"/>
      <c r="AU20" s="135">
        <v>1</v>
      </c>
    </row>
    <row r="21" spans="2:47" ht="16.149999999999999" customHeight="1" thickTop="1">
      <c r="B21" s="243" t="s">
        <v>274</v>
      </c>
      <c r="D21" s="53" t="s">
        <v>0</v>
      </c>
      <c r="E21" s="89" t="s">
        <v>89</v>
      </c>
      <c r="F21" s="88" t="s">
        <v>88</v>
      </c>
      <c r="G21" s="87"/>
      <c r="H21" s="3992" t="s">
        <v>87</v>
      </c>
      <c r="I21" s="3994" t="s">
        <v>86</v>
      </c>
      <c r="J21" s="4105" t="s">
        <v>85</v>
      </c>
      <c r="K21" s="86" t="s">
        <v>84</v>
      </c>
      <c r="L21" s="4142" t="s">
        <v>83</v>
      </c>
      <c r="M21" s="85" t="s">
        <v>81</v>
      </c>
      <c r="N21" s="84" t="s">
        <v>80</v>
      </c>
      <c r="O21" s="4155" t="s">
        <v>4090</v>
      </c>
      <c r="P21" s="4190"/>
      <c r="Q21" s="4157" t="s">
        <v>80</v>
      </c>
      <c r="R21" s="4052" t="s">
        <v>266</v>
      </c>
      <c r="T21" s="28" t="str">
        <f t="shared" si="4"/>
        <v>A</v>
      </c>
      <c r="U21" s="1939" t="s">
        <v>1010</v>
      </c>
      <c r="V21" s="31"/>
      <c r="W21" s="31"/>
      <c r="X21" s="31"/>
      <c r="Y21" s="31"/>
      <c r="Z21" s="604">
        <f ca="1">IF(ISBLANK(AA21),"",LARGE(OFFSET(Z18,0,0,ROWS(Z18:Z20)),1)+1)</f>
        <v>2</v>
      </c>
      <c r="AA21" s="1921" t="s">
        <v>4093</v>
      </c>
      <c r="AB21" s="2035"/>
      <c r="AC21" s="1921"/>
      <c r="AD21" s="1921"/>
      <c r="AE21" s="1921"/>
      <c r="AF21" s="1921"/>
      <c r="AG21" s="1921"/>
      <c r="AH21" s="2010"/>
      <c r="AJ21" s="4161" t="s">
        <v>158</v>
      </c>
      <c r="AK21" s="4161"/>
      <c r="AL21" s="143">
        <v>1</v>
      </c>
      <c r="AM21" s="4161" t="s">
        <v>278</v>
      </c>
      <c r="AN21" s="4161"/>
      <c r="AP21" s="166"/>
      <c r="AQ21" s="11"/>
      <c r="AR21" s="11"/>
      <c r="AS21" s="167"/>
      <c r="AU21" s="135">
        <v>1</v>
      </c>
    </row>
    <row r="22" spans="2:47" ht="21">
      <c r="B22" s="41" t="s">
        <v>62</v>
      </c>
      <c r="D22" s="53" t="s">
        <v>0</v>
      </c>
      <c r="E22" s="83" t="s">
        <v>77</v>
      </c>
      <c r="F22" s="82" t="s">
        <v>30</v>
      </c>
      <c r="G22" s="81" t="s">
        <v>76</v>
      </c>
      <c r="H22" s="3993"/>
      <c r="I22" s="3995"/>
      <c r="J22" s="4106"/>
      <c r="K22" s="80" t="s">
        <v>75</v>
      </c>
      <c r="L22" s="4143"/>
      <c r="M22" s="79" t="s">
        <v>74</v>
      </c>
      <c r="N22" s="78">
        <v>1</v>
      </c>
      <c r="O22" s="4156"/>
      <c r="P22" s="4191"/>
      <c r="Q22" s="4158"/>
      <c r="R22" s="4053"/>
      <c r="T22" s="28" t="str">
        <f t="shared" si="4"/>
        <v>A</v>
      </c>
      <c r="U22" s="1939" t="s">
        <v>48</v>
      </c>
      <c r="V22" s="31"/>
      <c r="W22" s="31"/>
      <c r="X22" s="31"/>
      <c r="Y22" s="31"/>
      <c r="Z22" s="604">
        <f ca="1">IF(ISBLANK(AA22),"",LARGE(OFFSET(Z18,0,0,ROWS(Z18:Z21)),1)+1)</f>
        <v>3</v>
      </c>
      <c r="AA22" s="1921" t="s">
        <v>4094</v>
      </c>
      <c r="AB22" s="2035"/>
      <c r="AC22" s="1921"/>
      <c r="AD22" s="1921"/>
      <c r="AE22" s="1921"/>
      <c r="AF22" s="1921"/>
      <c r="AG22" s="1921"/>
      <c r="AH22" s="2010"/>
      <c r="AJ22" s="3835"/>
      <c r="AK22" s="3835"/>
      <c r="AL22" s="143">
        <v>1</v>
      </c>
      <c r="AM22" s="3835"/>
      <c r="AN22" s="3835"/>
      <c r="AP22" s="304" t="s">
        <v>356</v>
      </c>
      <c r="AQ22" s="305"/>
      <c r="AR22" s="141"/>
      <c r="AS22" s="161"/>
      <c r="AU22" s="135">
        <v>1</v>
      </c>
    </row>
    <row r="23" spans="2:47" ht="19.5" thickBot="1">
      <c r="B23" s="645" t="s">
        <v>61</v>
      </c>
      <c r="D23" s="53" t="s">
        <v>0</v>
      </c>
      <c r="E23" s="66"/>
      <c r="F23" s="65"/>
      <c r="G23" s="64" t="str">
        <f t="shared" ref="G23:G42" si="5">IF(AND(E23&gt;0,H23&gt;0),"de","")</f>
        <v/>
      </c>
      <c r="H23" s="63">
        <v>100</v>
      </c>
      <c r="I23" s="41" t="s">
        <v>62</v>
      </c>
      <c r="J23" s="61">
        <v>1</v>
      </c>
      <c r="K23" s="60" t="s">
        <v>73</v>
      </c>
      <c r="L23" s="59">
        <f>IFERROR(INDEX(E45:Q45,MATCH(I23,E44:Q44,0)) * H23 * IF(ISBLANK(E23), 1, E23), 0)</f>
        <v>0.1</v>
      </c>
      <c r="M23" s="71">
        <f>IF(L43=0,0,(L23/L43)*N22*1000)</f>
        <v>12.587324564163888</v>
      </c>
      <c r="N23" s="1951">
        <f>IF(L43=0, 0, (E23*J23)/(L43*N22))</f>
        <v>0</v>
      </c>
      <c r="O23" s="1998">
        <f>IF(ISBLANK(O16), 0, (L23 * J23) * (O15 / O16))</f>
        <v>1.2000000000000002</v>
      </c>
      <c r="P23" s="1999" t="str">
        <f>IFERROR(IF(O23=0, 0, IF(ISBLANK(I23), "", IF(ROUND(O23/INDEX(F45:P45, MATCH(I23,F44:P44, 0)), 2), ROUND(O23/INDEX(F45:P45, MATCH(I23,F44:R44, 0)), 2) &amp; " " &amp; I23))), "")</f>
        <v>1200 g</v>
      </c>
      <c r="Q23" s="2000">
        <f>(E23/O16)*O15*J23</f>
        <v>0</v>
      </c>
      <c r="R23" s="2001">
        <f t="shared" ref="R23:R42" si="6">F23</f>
        <v>0</v>
      </c>
      <c r="T23" s="28" t="str">
        <f t="shared" si="4"/>
        <v>A</v>
      </c>
      <c r="U23" s="1939" t="s">
        <v>45</v>
      </c>
      <c r="V23" s="31"/>
      <c r="W23" s="31"/>
      <c r="X23" s="31"/>
      <c r="Y23" s="31"/>
      <c r="Z23" s="604">
        <f ca="1">IF(ISBLANK(AA23),"",LARGE(OFFSET(Z18,0,0,ROWS(Z18:Z22)),1)+1)</f>
        <v>4</v>
      </c>
      <c r="AA23" s="1921" t="s">
        <v>47</v>
      </c>
      <c r="AB23" s="2035"/>
      <c r="AC23" s="1921"/>
      <c r="AD23" s="1921"/>
      <c r="AE23" s="1921"/>
      <c r="AF23" s="1921"/>
      <c r="AG23" s="1921"/>
      <c r="AH23" s="2010"/>
      <c r="AJ23" s="140">
        <v>1</v>
      </c>
      <c r="AK23" s="140">
        <v>1</v>
      </c>
      <c r="AL23" s="140">
        <v>1</v>
      </c>
      <c r="AM23" s="140">
        <v>1</v>
      </c>
      <c r="AN23" s="140">
        <v>1</v>
      </c>
      <c r="AP23" s="166"/>
      <c r="AQ23" s="11"/>
      <c r="AR23" s="11"/>
      <c r="AS23" s="167"/>
      <c r="AU23" s="135">
        <v>1</v>
      </c>
    </row>
    <row r="24" spans="2:47" ht="18.75" customHeight="1">
      <c r="B24" s="38" t="s">
        <v>58</v>
      </c>
      <c r="D24" s="67" t="str">
        <f t="shared" ref="D24:D41" si="7">IF(K24&lt;&gt;"","A","►")</f>
        <v>A</v>
      </c>
      <c r="E24" s="66"/>
      <c r="F24" s="72"/>
      <c r="G24" s="73" t="str">
        <f t="shared" si="5"/>
        <v/>
      </c>
      <c r="H24" s="63">
        <v>1.345</v>
      </c>
      <c r="I24" s="645" t="s">
        <v>61</v>
      </c>
      <c r="J24" s="61">
        <v>1</v>
      </c>
      <c r="K24" s="60" t="s">
        <v>72</v>
      </c>
      <c r="L24" s="59">
        <f>IFERROR(INDEX(E45:Q45,MATCH(I24,E44:Q44,0)) * H24 * IF(ISBLANK(E24), 1, E24), 0)</f>
        <v>1.345</v>
      </c>
      <c r="M24" s="58">
        <f>IF(O43=0,0,(O24/O43)*N22*1000)</f>
        <v>169.29951538800427</v>
      </c>
      <c r="N24" s="57">
        <f>IF(L43=0, 0, (E24*J24)/(L43*N22))</f>
        <v>0</v>
      </c>
      <c r="O24" s="1986">
        <f>IF(ISBLANK(O16), 0, (L24 * J24) * (O15 / O16))</f>
        <v>16.14</v>
      </c>
      <c r="P24" s="1988" t="str">
        <f>IFERROR(IF(O24=0, 0, IF(ISBLANK(I24), "", IF(ROUND(O24/INDEX(F45:P45, MATCH(I24,F44:P44, 0)), 2), ROUND(O24/INDEX(F45:P45, MATCH(I24,F44:R44, 0)), 2) &amp; " " &amp; I24))), "")</f>
        <v>16.14 kg</v>
      </c>
      <c r="Q24" s="2002">
        <f>(E24/O16)*O15*J24</f>
        <v>0</v>
      </c>
      <c r="R24" s="2003">
        <f t="shared" si="6"/>
        <v>0</v>
      </c>
      <c r="T24" s="28" t="str">
        <f t="shared" si="4"/>
        <v>►</v>
      </c>
      <c r="U24" s="1939" t="s">
        <v>43</v>
      </c>
      <c r="V24" s="31"/>
      <c r="W24" s="31"/>
      <c r="X24" s="31"/>
      <c r="Y24" s="31"/>
      <c r="Z24" s="604" t="str">
        <f ca="1">IF(ISBLANK(AA24),"",LARGE(OFFSET(Z18,0,0,ROWS(Z18:Z23)),1)+1)</f>
        <v/>
      </c>
      <c r="AA24" s="1922"/>
      <c r="AB24" s="2035"/>
      <c r="AC24" s="1922"/>
      <c r="AD24" s="1921"/>
      <c r="AE24" s="1921"/>
      <c r="AF24" s="1921"/>
      <c r="AG24" s="1921"/>
      <c r="AH24" s="2010"/>
      <c r="AJ24" s="4162" t="s">
        <v>322</v>
      </c>
      <c r="AK24" s="4162"/>
      <c r="AL24" s="143">
        <v>1</v>
      </c>
      <c r="AM24" s="4162" t="s">
        <v>323</v>
      </c>
      <c r="AN24" s="4162"/>
      <c r="AP24" s="319"/>
      <c r="AQ24" s="320" t="s">
        <v>58</v>
      </c>
      <c r="AR24" s="321" t="s">
        <v>56</v>
      </c>
      <c r="AS24" s="161"/>
      <c r="AU24" s="135">
        <v>1</v>
      </c>
    </row>
    <row r="25" spans="2:47" ht="18.75">
      <c r="B25" s="38" t="s">
        <v>56</v>
      </c>
      <c r="D25" s="67" t="str">
        <f t="shared" si="7"/>
        <v>A</v>
      </c>
      <c r="E25" s="396">
        <v>27</v>
      </c>
      <c r="F25" s="72" t="s">
        <v>404</v>
      </c>
      <c r="G25" s="64" t="str">
        <f t="shared" si="5"/>
        <v>de</v>
      </c>
      <c r="H25" s="63">
        <v>20</v>
      </c>
      <c r="I25" s="41" t="s">
        <v>62</v>
      </c>
      <c r="J25" s="61">
        <v>1</v>
      </c>
      <c r="K25" s="60" t="s">
        <v>71</v>
      </c>
      <c r="L25" s="59">
        <f>IFERROR(INDEX(E45:Q45,MATCH(I25,E44:Q44,0)) * H25 * IF(ISBLANK(E25), 1, E25), 0)</f>
        <v>0.54</v>
      </c>
      <c r="M25" s="71">
        <f>IF(O43=0,0,(O25/O43)*N22*1000)</f>
        <v>67.971552646484994</v>
      </c>
      <c r="N25" s="70">
        <f>IF(L43=0, 0, (E25*J25)/(L43*N22))</f>
        <v>3.3985776323242498</v>
      </c>
      <c r="O25" s="1987">
        <f>IF(ISBLANK(O16), 0, (L25 * J25) * (O15 / O16))</f>
        <v>6.48</v>
      </c>
      <c r="P25" s="1989" t="str">
        <f>IFERROR(IF(O25=0, 0, IF(ISBLANK(I25), "", IF(ROUND(O25/INDEX(F45:P45, MATCH(I25,F44:P44, 0)), 2), ROUND(O25/INDEX(F45:P45, MATCH(I25,F44:R44, 0)), 2) &amp; " " &amp; I25))), "")</f>
        <v>6480 g</v>
      </c>
      <c r="Q25" s="2004">
        <f>(E25/O16)*O15*J25</f>
        <v>324</v>
      </c>
      <c r="R25" s="2005" t="str">
        <f t="shared" si="6"/>
        <v>jaunes</v>
      </c>
      <c r="T25" s="28" t="str">
        <f t="shared" si="4"/>
        <v>A</v>
      </c>
      <c r="U25" s="1939" t="s">
        <v>41</v>
      </c>
      <c r="V25" s="31"/>
      <c r="W25" s="31"/>
      <c r="X25" s="31"/>
      <c r="Y25" s="31"/>
      <c r="Z25" s="604" t="str">
        <f ca="1">IF(ISBLANK(AA25),"",LARGE(OFFSET(Z18,0,0,ROWS(Z18:Z24)),1)+1)</f>
        <v/>
      </c>
      <c r="AA25" s="1922"/>
      <c r="AB25" s="2035"/>
      <c r="AC25" s="1922" t="s">
        <v>49</v>
      </c>
      <c r="AD25" s="1921"/>
      <c r="AE25" s="1921"/>
      <c r="AF25" s="1921"/>
      <c r="AG25" s="1921"/>
      <c r="AH25" s="2010"/>
      <c r="AJ25" s="3886"/>
      <c r="AK25" s="3886"/>
      <c r="AL25" s="143">
        <v>1</v>
      </c>
      <c r="AM25" s="3886"/>
      <c r="AN25" s="3886"/>
      <c r="AP25" s="319"/>
      <c r="AQ25" s="320" t="s">
        <v>57</v>
      </c>
      <c r="AR25" s="321" t="s">
        <v>55</v>
      </c>
      <c r="AS25" s="161"/>
      <c r="AU25" s="135">
        <v>1</v>
      </c>
    </row>
    <row r="26" spans="2:47" ht="19.5" thickBot="1">
      <c r="B26" s="38" t="s">
        <v>57</v>
      </c>
      <c r="D26" s="67" t="str">
        <f t="shared" si="7"/>
        <v>A</v>
      </c>
      <c r="E26" s="66"/>
      <c r="F26" s="72"/>
      <c r="G26" s="73" t="str">
        <f t="shared" si="5"/>
        <v/>
      </c>
      <c r="H26" s="63">
        <v>75</v>
      </c>
      <c r="I26" s="41" t="s">
        <v>56</v>
      </c>
      <c r="J26" s="61">
        <v>1</v>
      </c>
      <c r="K26" s="60" t="s">
        <v>70</v>
      </c>
      <c r="L26" s="59">
        <f>IFERROR(INDEX(E45:Q45,MATCH(I26,E44:Q44,0)) * H26 * IF(ISBLANK(E26), 1, E26), 0)</f>
        <v>0.75</v>
      </c>
      <c r="M26" s="58">
        <f>IF(O43=0,0,(O26/O43)*N22*1000)</f>
        <v>94.404934231229149</v>
      </c>
      <c r="N26" s="57">
        <f>IF(L43=0, 0, (E26*J26)/(L43*N22))</f>
        <v>0</v>
      </c>
      <c r="O26" s="1986">
        <f>IF(ISBLANK(O16), 0, (L26 * J26) * (O15 / O16))</f>
        <v>9</v>
      </c>
      <c r="P26" s="1988" t="str">
        <f>IFERROR(IF(O26=0, 0, IF(ISBLANK(I26), "", IF(ROUND(O26/INDEX(F45:P45, MATCH(I26,F44:P44, 0)), 2), ROUND(O26/INDEX(F45:P45, MATCH(I26,F44:R44, 0)), 2) &amp; " " &amp; I26))), "")</f>
        <v/>
      </c>
      <c r="Q26" s="2002">
        <f>(E26/O16)*O15*J26</f>
        <v>0</v>
      </c>
      <c r="R26" s="2003">
        <f t="shared" si="6"/>
        <v>0</v>
      </c>
      <c r="T26" s="28" t="str">
        <f t="shared" si="4"/>
        <v>A</v>
      </c>
      <c r="U26" s="1939" t="s">
        <v>40</v>
      </c>
      <c r="V26" s="31"/>
      <c r="W26" s="31"/>
      <c r="X26" s="31"/>
      <c r="Y26" s="31"/>
      <c r="Z26" s="604" t="str">
        <f ca="1">IF(ISBLANK(AA26),"",LARGE(OFFSET(Z18,0,0,ROWS(Z18:Z25)),1)+1)</f>
        <v/>
      </c>
      <c r="AA26" s="1922"/>
      <c r="AB26" s="2035"/>
      <c r="AC26" s="1922" t="s">
        <v>46</v>
      </c>
      <c r="AD26" s="1921"/>
      <c r="AE26" s="1921"/>
      <c r="AF26" s="1921"/>
      <c r="AG26" s="1921"/>
      <c r="AH26" s="2010"/>
      <c r="AJ26" s="140">
        <v>1</v>
      </c>
      <c r="AK26" s="140">
        <v>1</v>
      </c>
      <c r="AL26" s="140">
        <v>1</v>
      </c>
      <c r="AM26" s="140">
        <v>1</v>
      </c>
      <c r="AN26" s="140">
        <v>1</v>
      </c>
      <c r="AP26" s="319"/>
      <c r="AQ26" s="336" t="s">
        <v>403</v>
      </c>
      <c r="AR26" s="337" t="s">
        <v>62</v>
      </c>
      <c r="AS26" s="161"/>
      <c r="AU26" s="135">
        <v>1</v>
      </c>
    </row>
    <row r="27" spans="2:47" ht="18.75" customHeight="1">
      <c r="B27" s="38" t="s">
        <v>55</v>
      </c>
      <c r="D27" s="67" t="str">
        <f t="shared" si="7"/>
        <v>A</v>
      </c>
      <c r="E27" s="66">
        <v>1</v>
      </c>
      <c r="F27" s="65" t="s">
        <v>69</v>
      </c>
      <c r="G27" s="64" t="str">
        <f t="shared" si="5"/>
        <v/>
      </c>
      <c r="H27" s="63"/>
      <c r="I27" s="62"/>
      <c r="J27" s="61">
        <v>2</v>
      </c>
      <c r="K27" s="60" t="s">
        <v>68</v>
      </c>
      <c r="L27" s="59">
        <f>IFERROR(INDEX(E45:Q45,MATCH(I27,E44:Q44,0)) * H27 * IF(ISBLANK(E27), 1, E27), 0)</f>
        <v>0</v>
      </c>
      <c r="M27" s="71">
        <f>IF(O43=0,0,(O27/O43)*N22*1000)</f>
        <v>0</v>
      </c>
      <c r="N27" s="70">
        <f>IF(L43=0, 0, (E27*J27)/(L43*N22))</f>
        <v>0.25174649128327775</v>
      </c>
      <c r="O27" s="1987">
        <f>IF(ISBLANK(O16), 0, (L27 * J27) * (O15 / O16))</f>
        <v>0</v>
      </c>
      <c r="P27" s="1989">
        <f>IFERROR(IF(O27=0, 0, IF(ISBLANK(I27), "", IF(ROUND(O27/INDEX(F45:P45, MATCH(I27,F44:P44, 0)), 2), ROUND(O27/INDEX(F45:P45, MATCH(I27,F44:R44, 0)), 2) &amp; " " &amp; I27))), "")</f>
        <v>0</v>
      </c>
      <c r="Q27" s="2004">
        <f>(E27/O16)*O15*J27</f>
        <v>24</v>
      </c>
      <c r="R27" s="2005" t="str">
        <f t="shared" si="6"/>
        <v>orange</v>
      </c>
      <c r="T27" s="28" t="str">
        <f t="shared" si="4"/>
        <v>A</v>
      </c>
      <c r="U27" s="1939" t="s">
        <v>39</v>
      </c>
      <c r="V27" s="31"/>
      <c r="W27" s="31"/>
      <c r="X27" s="31"/>
      <c r="Y27" s="31"/>
      <c r="Z27" s="604" t="str">
        <f ca="1">IF(ISBLANK(AA27),"",LARGE(OFFSET(Z18,0,0,ROWS(Z18:Z26)),1)+1)</f>
        <v/>
      </c>
      <c r="AA27" s="1922"/>
      <c r="AB27" s="2035"/>
      <c r="AC27" s="1922" t="s">
        <v>44</v>
      </c>
      <c r="AD27" s="1921"/>
      <c r="AE27" s="1921"/>
      <c r="AF27" s="1921"/>
      <c r="AG27" s="1921"/>
      <c r="AH27" s="2010"/>
      <c r="AJ27" s="4166" t="s">
        <v>364</v>
      </c>
      <c r="AK27" s="4166"/>
      <c r="AL27" s="143">
        <v>1</v>
      </c>
      <c r="AM27" s="4166" t="s">
        <v>365</v>
      </c>
      <c r="AN27" s="4166"/>
      <c r="AP27" s="319"/>
      <c r="AQ27" s="347" t="s">
        <v>66</v>
      </c>
      <c r="AR27" s="348" t="s">
        <v>429</v>
      </c>
      <c r="AS27" s="161"/>
      <c r="AU27" s="135">
        <v>1</v>
      </c>
    </row>
    <row r="28" spans="2:47" ht="18.75">
      <c r="B28" s="39" t="s">
        <v>66</v>
      </c>
      <c r="D28" s="67" t="str">
        <f t="shared" si="7"/>
        <v>A</v>
      </c>
      <c r="E28" s="66"/>
      <c r="F28" s="65"/>
      <c r="G28" s="64" t="str">
        <f t="shared" si="5"/>
        <v/>
      </c>
      <c r="H28" s="382">
        <v>1.5</v>
      </c>
      <c r="I28" s="38" t="s">
        <v>58</v>
      </c>
      <c r="J28" s="61">
        <v>1</v>
      </c>
      <c r="K28" s="60" t="s">
        <v>1023</v>
      </c>
      <c r="L28" s="59">
        <f>IFERROR(INDEX(E45:Q45,MATCH(I28,E44:Q44,0)) * H28 * IF(ISBLANK(E28), 1, E28), 0)</f>
        <v>1.5</v>
      </c>
      <c r="M28" s="58">
        <f>IF(O43=0,0,(O28/O43)*N22*1000)</f>
        <v>188.8098684624583</v>
      </c>
      <c r="N28" s="57">
        <f>IF(L43=0, 0, (E28*J28)/(L43*N22))</f>
        <v>0</v>
      </c>
      <c r="O28" s="1986">
        <f>IF(ISBLANK(O16), 0, (L28 * J28) * (O15 / O16))</f>
        <v>18</v>
      </c>
      <c r="P28" s="1988" t="str">
        <f>IFERROR(IF(O28=0, 0, IF(ISBLANK(I28), "", IF(ROUND(O28/INDEX(F45:P45, MATCH(I28,F44:P44, 0)), 2), ROUND(O28/INDEX(F45:P45, MATCH(I28,F44:R44, 0)), 2) &amp; " " &amp; I28))), "")</f>
        <v>18 L</v>
      </c>
      <c r="Q28" s="56">
        <f>(E28/O16)*O15*J28</f>
        <v>0</v>
      </c>
      <c r="R28" s="675">
        <f t="shared" si="6"/>
        <v>0</v>
      </c>
      <c r="T28" s="28" t="str">
        <f t="shared" si="4"/>
        <v>►</v>
      </c>
      <c r="U28" s="1939" t="s">
        <v>38</v>
      </c>
      <c r="V28" s="31"/>
      <c r="W28" s="31"/>
      <c r="X28" s="31"/>
      <c r="Y28" s="31"/>
      <c r="Z28" s="604" t="str">
        <f ca="1">IF(ISBLANK(AA28),"",LARGE(OFFSET(Z18,0,0,ROWS(Z18:Z27)),1)+1)</f>
        <v/>
      </c>
      <c r="AA28" s="1922"/>
      <c r="AB28" s="2035"/>
      <c r="AC28" s="1922"/>
      <c r="AD28" s="1921"/>
      <c r="AE28" s="1921"/>
      <c r="AF28" s="1921"/>
      <c r="AG28" s="1921"/>
      <c r="AH28" s="2010"/>
      <c r="AJ28" s="3898"/>
      <c r="AK28" s="3898"/>
      <c r="AL28" s="143">
        <v>1</v>
      </c>
      <c r="AM28" s="3898"/>
      <c r="AN28" s="3898"/>
      <c r="AP28" s="319"/>
      <c r="AQ28" s="347" t="s">
        <v>65</v>
      </c>
      <c r="AR28" s="358" t="s">
        <v>59</v>
      </c>
      <c r="AS28" s="161"/>
      <c r="AU28" s="135">
        <v>1</v>
      </c>
    </row>
    <row r="29" spans="2:47" ht="18" customHeight="1" thickBot="1">
      <c r="B29" s="39" t="s">
        <v>65</v>
      </c>
      <c r="D29" s="67" t="str">
        <f t="shared" si="7"/>
        <v>A</v>
      </c>
      <c r="E29" s="66"/>
      <c r="F29" s="65"/>
      <c r="G29" s="64" t="str">
        <f t="shared" si="5"/>
        <v/>
      </c>
      <c r="H29" s="382">
        <v>2.5</v>
      </c>
      <c r="I29" s="38" t="s">
        <v>56</v>
      </c>
      <c r="J29" s="61">
        <v>1</v>
      </c>
      <c r="K29" s="60" t="s">
        <v>1024</v>
      </c>
      <c r="L29" s="59">
        <f>IFERROR(INDEX(E45:Q45,MATCH(I29,E44:Q44,0)) * H29 * IF(ISBLANK(E29), 1, E29), 0)</f>
        <v>2.5000000000000001E-2</v>
      </c>
      <c r="M29" s="71">
        <f>IF(O43=0,0,(O29/O43)*N22*1000)</f>
        <v>3.1468311410409719</v>
      </c>
      <c r="N29" s="70">
        <f>IF(L43=0, 0, (E29*J29)/(L43*N22))</f>
        <v>0</v>
      </c>
      <c r="O29" s="1987">
        <f>IF(ISBLANK(O16), 0, (L29 * J29) * (O15 / O16))</f>
        <v>0.30000000000000004</v>
      </c>
      <c r="P29" s="1989" t="str">
        <f>IFERROR(IF(O29=0, 0, IF(ISBLANK(I29), "", IF(ROUND(O29/INDEX(F45:P45, MATCH(I29,F44:P44, 0)), 2), ROUND(O29/INDEX(F45:P45, MATCH(I29,F44:R44, 0)), 2) &amp; " " &amp; I29))), "")</f>
        <v/>
      </c>
      <c r="Q29" s="2004">
        <f>(E29/O16)*O15*J29</f>
        <v>0</v>
      </c>
      <c r="R29" s="2005">
        <f t="shared" si="6"/>
        <v>0</v>
      </c>
      <c r="T29" s="28" t="str">
        <f t="shared" si="4"/>
        <v>A</v>
      </c>
      <c r="U29" s="1939" t="s">
        <v>1011</v>
      </c>
      <c r="V29" s="31"/>
      <c r="W29" s="31"/>
      <c r="X29" s="31"/>
      <c r="Y29" s="31"/>
      <c r="Z29" s="604">
        <f ca="1">IF(ISBLANK(AA29),"",LARGE(OFFSET(Z18,0,0,ROWS(Z18:Z28)),1)+1)</f>
        <v>5</v>
      </c>
      <c r="AA29" s="1922" t="s">
        <v>1066</v>
      </c>
      <c r="AB29" s="2035"/>
      <c r="AC29" s="1922"/>
      <c r="AD29" s="1921"/>
      <c r="AE29" s="1921"/>
      <c r="AF29" s="1921"/>
      <c r="AG29" s="1921"/>
      <c r="AH29" s="2010"/>
      <c r="AJ29" s="140">
        <v>1</v>
      </c>
      <c r="AK29" s="140">
        <v>1</v>
      </c>
      <c r="AL29" s="140">
        <v>1</v>
      </c>
      <c r="AM29" s="140">
        <v>1</v>
      </c>
      <c r="AN29" s="140">
        <v>1</v>
      </c>
      <c r="AP29" s="319"/>
      <c r="AQ29" s="366" t="s">
        <v>60</v>
      </c>
      <c r="AR29" s="367"/>
      <c r="AS29" s="161"/>
      <c r="AU29" s="135">
        <v>1</v>
      </c>
    </row>
    <row r="30" spans="2:47" ht="18.75">
      <c r="B30" s="43" t="s">
        <v>64</v>
      </c>
      <c r="D30" s="67" t="str">
        <f t="shared" si="7"/>
        <v>A</v>
      </c>
      <c r="E30" s="66"/>
      <c r="F30" s="72"/>
      <c r="G30" s="64" t="str">
        <f t="shared" si="5"/>
        <v/>
      </c>
      <c r="H30" s="63">
        <v>3.5</v>
      </c>
      <c r="I30" s="38" t="s">
        <v>57</v>
      </c>
      <c r="J30" s="61">
        <v>1</v>
      </c>
      <c r="K30" s="60" t="s">
        <v>1025</v>
      </c>
      <c r="L30" s="59">
        <f>IFERROR(INDEX(E45:Q45,MATCH(I30,E44:Q44,0)) * H30 * IF(ISBLANK(E30), 1, E30), 0)</f>
        <v>0.35000000000000003</v>
      </c>
      <c r="M30" s="58">
        <f>IF(O43=0,0,(O30/O43)*N22*1000)</f>
        <v>44.055635974573605</v>
      </c>
      <c r="N30" s="57">
        <f>IF(L43=0, 0, (E30*J30)/(L43*N22))</f>
        <v>0</v>
      </c>
      <c r="O30" s="1986">
        <f>IF(ISBLANK(O16), 0, (L30 * J30) * (O15 / O16))</f>
        <v>4.2</v>
      </c>
      <c r="P30" s="1988" t="str">
        <f>IFERROR(IF(O30=0, 0, IF(ISBLANK(I30), "", IF(ROUND(O30/INDEX(F45:P45, MATCH(I30,F44:P44, 0)), 2), ROUND(O30/INDEX(F45:P45, MATCH(I30,F44:R44, 0)), 2) &amp; " " &amp; I30))), "")</f>
        <v>42 dl</v>
      </c>
      <c r="Q30" s="56">
        <f>(E30/O16)*O15*J30</f>
        <v>0</v>
      </c>
      <c r="R30" s="675">
        <f t="shared" si="6"/>
        <v>0</v>
      </c>
      <c r="T30" s="28" t="str">
        <f t="shared" si="4"/>
        <v>A</v>
      </c>
      <c r="U30" s="1939" t="s">
        <v>37</v>
      </c>
      <c r="V30" s="31"/>
      <c r="W30" s="31"/>
      <c r="X30" s="31"/>
      <c r="Y30" s="31"/>
      <c r="Z30" s="604" t="str">
        <f ca="1">IF(ISBLANK(AA30),"",LARGE(OFFSET(Z18,0,0,ROWS(Z18:Z29)),1)+1)</f>
        <v/>
      </c>
      <c r="AA30" s="1922"/>
      <c r="AB30" s="2035"/>
      <c r="AC30" s="1921" t="s">
        <v>1065</v>
      </c>
      <c r="AD30" s="641"/>
      <c r="AE30" s="1921"/>
      <c r="AF30" s="1921"/>
      <c r="AG30" s="1921"/>
      <c r="AH30" s="2010"/>
      <c r="AJ30" s="4167" t="s">
        <v>405</v>
      </c>
      <c r="AK30" s="4167"/>
      <c r="AL30" s="143">
        <v>1</v>
      </c>
      <c r="AM30" s="4167" t="s">
        <v>406</v>
      </c>
      <c r="AN30" s="4167"/>
      <c r="AP30" s="319"/>
      <c r="AQ30" s="372" t="s">
        <v>459</v>
      </c>
      <c r="AR30" s="373"/>
      <c r="AS30" s="161"/>
      <c r="AU30" s="135">
        <v>1</v>
      </c>
    </row>
    <row r="31" spans="2:47" ht="18.75">
      <c r="B31" s="42" t="s">
        <v>63</v>
      </c>
      <c r="D31" s="67" t="str">
        <f t="shared" si="7"/>
        <v>A</v>
      </c>
      <c r="E31" s="66"/>
      <c r="F31" s="72"/>
      <c r="G31" s="64" t="str">
        <f t="shared" si="5"/>
        <v/>
      </c>
      <c r="H31" s="63">
        <v>12</v>
      </c>
      <c r="I31" s="38" t="s">
        <v>55</v>
      </c>
      <c r="J31" s="61">
        <v>1</v>
      </c>
      <c r="K31" s="60" t="s">
        <v>1026</v>
      </c>
      <c r="L31" s="59">
        <f>IFERROR(INDEX(E45:Q45,MATCH(I31,E44:Q44,0)) * H31 * IF(ISBLANK(E31), 1, E31), 0)</f>
        <v>1.2E-2</v>
      </c>
      <c r="M31" s="71">
        <f>IF(O43=0,0,(O31/O43)*N22*1000)</f>
        <v>1.5104789476996665</v>
      </c>
      <c r="N31" s="70">
        <f>IF(L43=0, 0, (E31*J31)/(L43*N22))</f>
        <v>0</v>
      </c>
      <c r="O31" s="1987">
        <f>IF(ISBLANK(O16), 0, (L31 * J31) * (O15 / O16))</f>
        <v>0.14400000000000002</v>
      </c>
      <c r="P31" s="1989" t="str">
        <f>IFERROR(IF(O31=0, 0, IF(ISBLANK(I31), "", IF(ROUND(O31/INDEX(F45:P45, MATCH(I31,F44:P44, 0)), 2), ROUND(O31/INDEX(F45:P45, MATCH(I31,F44:R44, 0)), 2) &amp; " " &amp; I31))), "")</f>
        <v>144 ml</v>
      </c>
      <c r="Q31" s="2004">
        <f>(E31/O16)*O15*J31</f>
        <v>0</v>
      </c>
      <c r="R31" s="2005">
        <f t="shared" si="6"/>
        <v>0</v>
      </c>
      <c r="T31" s="28" t="str">
        <f t="shared" si="4"/>
        <v>►</v>
      </c>
      <c r="U31" s="1939" t="s">
        <v>36</v>
      </c>
      <c r="V31" s="31"/>
      <c r="W31" s="31"/>
      <c r="X31" s="31"/>
      <c r="Y31" s="31"/>
      <c r="Z31" s="604" t="str">
        <f ca="1">IF(ISBLANK(AA31),"",LARGE(OFFSET(Z18,0,0,ROWS(Z18:Z30)),1)+1)</f>
        <v/>
      </c>
      <c r="AA31" s="1922"/>
      <c r="AB31" s="2035"/>
      <c r="AC31" s="1922"/>
      <c r="AD31" s="1921"/>
      <c r="AE31" s="1921"/>
      <c r="AF31" s="1921"/>
      <c r="AG31" s="1921"/>
      <c r="AH31" s="2010"/>
      <c r="AJ31" s="3903"/>
      <c r="AK31" s="3903"/>
      <c r="AL31" s="143">
        <v>1</v>
      </c>
      <c r="AM31" s="3903"/>
      <c r="AN31" s="3903"/>
      <c r="AP31" s="319"/>
      <c r="AQ31" s="377" t="s">
        <v>464</v>
      </c>
      <c r="AR31" s="378" t="s">
        <v>465</v>
      </c>
      <c r="AS31" s="161"/>
      <c r="AU31" s="135">
        <v>1</v>
      </c>
    </row>
    <row r="32" spans="2:47" ht="18" customHeight="1" thickBot="1">
      <c r="B32" s="39" t="s">
        <v>60</v>
      </c>
      <c r="D32" s="67" t="str">
        <f t="shared" si="7"/>
        <v>A</v>
      </c>
      <c r="E32" s="66"/>
      <c r="F32" s="72"/>
      <c r="G32" s="64" t="str">
        <f t="shared" si="5"/>
        <v/>
      </c>
      <c r="H32" s="63">
        <v>3</v>
      </c>
      <c r="I32" s="39" t="s">
        <v>66</v>
      </c>
      <c r="J32" s="61">
        <v>1</v>
      </c>
      <c r="K32" s="60" t="s">
        <v>1027</v>
      </c>
      <c r="L32" s="59">
        <f>IFERROR(INDEX(E45:Q45,MATCH(I32,E44:Q44,0)) * H32 * IF(ISBLANK(E32), 1, E32), 0)</f>
        <v>1.5</v>
      </c>
      <c r="M32" s="58">
        <f>IF(O43=0,0,(O32/O43)*N22*1000)</f>
        <v>188.8098684624583</v>
      </c>
      <c r="N32" s="57">
        <f>IF(L43=0, 0, (E32*J32)/(L43*N22))</f>
        <v>0</v>
      </c>
      <c r="O32" s="1986">
        <f>IF(ISBLANK(O16), 0, (L32 * J32) * (O15 / O16))</f>
        <v>18</v>
      </c>
      <c r="P32" s="1988" t="str">
        <f>IFERROR(IF(O32=0, 0, IF(ISBLANK(I32), "", IF(ROUND(O32/INDEX(F45:P45, MATCH(I32,F44:P44, 0)), 2), ROUND(O32/INDEX(F45:P45, MATCH(I32,F44:R44, 0)), 2) &amp; " " &amp; I32))), "")</f>
        <v/>
      </c>
      <c r="Q32" s="56">
        <f>(E32/O16)*O15*J32</f>
        <v>0</v>
      </c>
      <c r="R32" s="675">
        <f t="shared" si="6"/>
        <v>0</v>
      </c>
      <c r="T32" s="28" t="str">
        <f t="shared" si="4"/>
        <v>►</v>
      </c>
      <c r="U32" s="1939"/>
      <c r="V32" s="31"/>
      <c r="W32" s="31"/>
      <c r="X32" s="31"/>
      <c r="Y32" s="31"/>
      <c r="Z32" s="604" t="str">
        <f ca="1">IF(ISBLANK(AA32),"",LARGE(OFFSET(Z18,0,0,ROWS(Z18:Z31)),1)+1)</f>
        <v/>
      </c>
      <c r="AA32" s="1922"/>
      <c r="AB32" s="2035"/>
      <c r="AC32" s="1922"/>
      <c r="AD32" s="1921"/>
      <c r="AE32" s="1921"/>
      <c r="AF32" s="1921"/>
      <c r="AG32" s="1921"/>
      <c r="AH32" s="2010"/>
      <c r="AJ32" s="140">
        <v>1</v>
      </c>
      <c r="AK32" s="140">
        <v>1</v>
      </c>
      <c r="AL32" s="140">
        <v>1</v>
      </c>
      <c r="AM32" s="140">
        <v>1</v>
      </c>
      <c r="AN32" s="140">
        <v>1</v>
      </c>
      <c r="AP32" s="319"/>
      <c r="AQ32" s="383" t="s">
        <v>469</v>
      </c>
      <c r="AR32" s="378" t="s">
        <v>470</v>
      </c>
      <c r="AS32" s="161"/>
      <c r="AU32" s="135">
        <v>1</v>
      </c>
    </row>
    <row r="33" spans="1:47" ht="18.75" customHeight="1">
      <c r="B33" s="39" t="s">
        <v>59</v>
      </c>
      <c r="D33" s="67" t="str">
        <f t="shared" si="7"/>
        <v>A</v>
      </c>
      <c r="E33" s="66"/>
      <c r="F33" s="72"/>
      <c r="G33" s="64" t="str">
        <f t="shared" si="5"/>
        <v/>
      </c>
      <c r="H33" s="63">
        <v>3</v>
      </c>
      <c r="I33" s="43" t="s">
        <v>64</v>
      </c>
      <c r="J33" s="61">
        <v>1</v>
      </c>
      <c r="K33" s="60" t="s">
        <v>600</v>
      </c>
      <c r="L33" s="59">
        <f>IFERROR(INDEX(E45:Q45,MATCH(I33,E44:Q44,0)) * H33 * IF(ISBLANK(E33), 1, E33), 0)</f>
        <v>0.75</v>
      </c>
      <c r="M33" s="71">
        <f>IF(O43=0,0,(O33/O43)*N22*1000)</f>
        <v>94.404934231229149</v>
      </c>
      <c r="N33" s="70">
        <f>IF(L43=0, 0, (E33*J33)/(L43*N22))</f>
        <v>0</v>
      </c>
      <c r="O33" s="1987">
        <f>IF(ISBLANK(O16), 0, (L33 * J33) * (O15 / O16))</f>
        <v>9</v>
      </c>
      <c r="P33" s="1989" t="str">
        <f>IFERROR(IF(O33=0, 0, IF(ISBLANK(I33), "", IF(ROUND(O33/INDEX(F45:P45, MATCH(I33,F44:P44, 0)), 2), ROUND(O33/INDEX(F45:P45, MATCH(I33,F44:R44, 0)), 2) &amp; " " &amp; I33))), "")</f>
        <v>36 quart(s)</v>
      </c>
      <c r="Q33" s="2004">
        <f>(E33/O16)*O15*J33</f>
        <v>0</v>
      </c>
      <c r="R33" s="2005">
        <f t="shared" si="6"/>
        <v>0</v>
      </c>
      <c r="T33" s="28" t="str">
        <f t="shared" si="4"/>
        <v>►</v>
      </c>
      <c r="U33" s="1939"/>
      <c r="V33" s="31"/>
      <c r="W33" s="31"/>
      <c r="X33" s="31"/>
      <c r="Y33" s="31"/>
      <c r="Z33" s="604" t="str">
        <f ca="1">IF(ISBLANK(AA33),"",LARGE(OFFSET(Z18,0,0,ROWS(Z18:Z32)),1)+1)</f>
        <v/>
      </c>
      <c r="AA33" s="1922"/>
      <c r="AB33" s="2035"/>
      <c r="AC33" s="1922"/>
      <c r="AD33" s="1921"/>
      <c r="AE33" s="1921"/>
      <c r="AF33" s="1921"/>
      <c r="AG33" s="1921"/>
      <c r="AH33" s="2010"/>
      <c r="AJ33" s="4162" t="s">
        <v>366</v>
      </c>
      <c r="AK33" s="4162"/>
      <c r="AL33" s="143">
        <v>1</v>
      </c>
      <c r="AM33" s="4162" t="s">
        <v>367</v>
      </c>
      <c r="AN33" s="4162"/>
      <c r="AP33" s="319"/>
      <c r="AQ33" s="383" t="s">
        <v>488</v>
      </c>
      <c r="AR33" s="378" t="s">
        <v>489</v>
      </c>
      <c r="AS33" s="161"/>
      <c r="AU33" s="135">
        <v>1</v>
      </c>
    </row>
    <row r="34" spans="1:47" ht="18.600000000000001" customHeight="1">
      <c r="D34" s="67" t="str">
        <f t="shared" si="7"/>
        <v>A</v>
      </c>
      <c r="E34" s="66"/>
      <c r="F34" s="65"/>
      <c r="G34" s="64" t="str">
        <f t="shared" si="5"/>
        <v/>
      </c>
      <c r="H34" s="63">
        <v>1</v>
      </c>
      <c r="I34" s="42" t="s">
        <v>63</v>
      </c>
      <c r="J34" s="61">
        <v>1</v>
      </c>
      <c r="K34" s="60" t="s">
        <v>1028</v>
      </c>
      <c r="L34" s="59">
        <f>IFERROR(INDEX(E45:Q45,MATCH(I34,E44:Q44,0)) * H34 * IF(ISBLANK(E34), 1, E34), 0)</f>
        <v>0.5</v>
      </c>
      <c r="M34" s="58">
        <f>IF(O43=0,0,(O34/O43)*N22*1000)</f>
        <v>62.936622820819437</v>
      </c>
      <c r="N34" s="57">
        <f>IF(L43=0, 0, (E34*J34)/(L43*N22))</f>
        <v>0</v>
      </c>
      <c r="O34" s="1986">
        <f>IF(ISBLANK(O16), 0, (L34 * J34) * (O15 / O16))</f>
        <v>6</v>
      </c>
      <c r="P34" s="1988" t="str">
        <f>IFERROR(IF(O34=0, 0, IF(ISBLANK(I34), "", IF(ROUND(O34/INDEX(F45:P45, MATCH(I34,F44:P44, 0)), 2), ROUND(O34/INDEX(F45:P45, MATCH(I34,F44:R44, 0)), 2) &amp; " " &amp; I34))), "")</f>
        <v>12 demi(s)</v>
      </c>
      <c r="Q34" s="56">
        <f>(E34/O16)*O15*J34</f>
        <v>0</v>
      </c>
      <c r="R34" s="675">
        <f t="shared" si="6"/>
        <v>0</v>
      </c>
      <c r="T34" s="28" t="str">
        <f t="shared" si="4"/>
        <v>►</v>
      </c>
      <c r="U34" s="1939"/>
      <c r="V34" s="31"/>
      <c r="W34" s="31"/>
      <c r="X34" s="31"/>
      <c r="Y34" s="31"/>
      <c r="Z34" s="604" t="str">
        <f ca="1">IF(ISBLANK(AA34),"",LARGE(OFFSET(Z18,0,0,ROWS(Z18:Z33)),1)+1)</f>
        <v/>
      </c>
      <c r="AA34" s="1922"/>
      <c r="AB34" s="2035"/>
      <c r="AC34" s="1922"/>
      <c r="AD34" s="1921"/>
      <c r="AE34" s="1921"/>
      <c r="AF34" s="1921"/>
      <c r="AG34" s="1921"/>
      <c r="AH34" s="2010"/>
      <c r="AJ34" s="3886"/>
      <c r="AK34" s="3886"/>
      <c r="AL34" s="143">
        <v>1</v>
      </c>
      <c r="AM34" s="3886"/>
      <c r="AN34" s="3886"/>
      <c r="AP34" s="319"/>
      <c r="AQ34" s="383" t="s">
        <v>500</v>
      </c>
      <c r="AR34" s="378" t="s">
        <v>501</v>
      </c>
      <c r="AS34" s="161"/>
      <c r="AU34" s="135">
        <v>1</v>
      </c>
    </row>
    <row r="35" spans="1:47" ht="18" customHeight="1" thickBot="1">
      <c r="D35" s="67" t="str">
        <f t="shared" si="7"/>
        <v>A</v>
      </c>
      <c r="E35" s="66"/>
      <c r="F35" s="65"/>
      <c r="G35" s="64" t="str">
        <f t="shared" si="5"/>
        <v/>
      </c>
      <c r="H35" s="382">
        <v>2.5</v>
      </c>
      <c r="I35" s="39" t="s">
        <v>60</v>
      </c>
      <c r="J35" s="61">
        <v>1</v>
      </c>
      <c r="K35" s="60" t="s">
        <v>1029</v>
      </c>
      <c r="L35" s="59">
        <f>IFERROR(INDEX(E45:Q45,MATCH(I35,E44:Q44,0)) * H35 * IF(ISBLANK(E35), 1, E35), 0)</f>
        <v>0.5625</v>
      </c>
      <c r="M35" s="71">
        <f>IF(O43=0,0,(O35/O43)*N22*1000)</f>
        <v>70.803700673421858</v>
      </c>
      <c r="N35" s="70">
        <f>IF(L43=0, 0, (E35*J35)/(L43*N22))</f>
        <v>0</v>
      </c>
      <c r="O35" s="1987">
        <f>IF(ISBLANK(O16), 0, (L35 * J35) * (O15 / O16))</f>
        <v>6.75</v>
      </c>
      <c r="P35" s="1989" t="str">
        <f>IFERROR(IF(O35=0, 0, IF(ISBLANK(I35), "", IF(ROUND(O35/INDEX(F45:P45, MATCH(I35,F44:P44, 0)), 2), ROUND(O35/INDEX(F45:P45, MATCH(I35,F44:R44, 0)), 2) &amp; " " &amp; I35))), "")</f>
        <v>30 Verre(s)</v>
      </c>
      <c r="Q35" s="2004">
        <f>(E35/O16)*O15*J35</f>
        <v>0</v>
      </c>
      <c r="R35" s="2005">
        <f t="shared" si="6"/>
        <v>0</v>
      </c>
      <c r="T35" s="28" t="str">
        <f t="shared" si="4"/>
        <v>►</v>
      </c>
      <c r="U35" s="1939"/>
      <c r="V35" s="31"/>
      <c r="W35" s="31"/>
      <c r="X35" s="31"/>
      <c r="Y35" s="31"/>
      <c r="Z35" s="604" t="str">
        <f ca="1">IF(ISBLANK(AA35),"",LARGE(OFFSET(Z18,0,0,ROWS(Z18:Z34)),1)+1)</f>
        <v/>
      </c>
      <c r="AA35" s="1922"/>
      <c r="AB35" s="2035"/>
      <c r="AC35" s="1922"/>
      <c r="AD35" s="1921"/>
      <c r="AE35" s="1921"/>
      <c r="AF35" s="1921"/>
      <c r="AG35" s="1921"/>
      <c r="AH35" s="2010"/>
      <c r="AJ35" s="140">
        <v>1</v>
      </c>
      <c r="AK35" s="140">
        <v>1</v>
      </c>
      <c r="AL35" s="140">
        <v>1</v>
      </c>
      <c r="AM35" s="140">
        <v>1</v>
      </c>
      <c r="AN35" s="140">
        <v>1</v>
      </c>
      <c r="AP35" s="319"/>
      <c r="AQ35" s="393" t="s">
        <v>508</v>
      </c>
      <c r="AR35" s="394" t="s">
        <v>509</v>
      </c>
      <c r="AS35" s="161"/>
      <c r="AU35" s="135">
        <v>1</v>
      </c>
    </row>
    <row r="36" spans="1:47" ht="18.75" customHeight="1">
      <c r="D36" s="67" t="str">
        <f t="shared" si="7"/>
        <v>A</v>
      </c>
      <c r="E36" s="66"/>
      <c r="F36" s="65"/>
      <c r="G36" s="64" t="str">
        <f t="shared" si="5"/>
        <v/>
      </c>
      <c r="H36" s="63">
        <v>1</v>
      </c>
      <c r="I36" s="39" t="s">
        <v>59</v>
      </c>
      <c r="J36" s="61">
        <v>1</v>
      </c>
      <c r="K36" s="60" t="s">
        <v>1030</v>
      </c>
      <c r="L36" s="59">
        <f>IFERROR(INDEX(E45:Q45,MATCH(I36,E44:Q44,0)) * H36 * IF(ISBLANK(E36), 1, E36), 0)</f>
        <v>0.01</v>
      </c>
      <c r="M36" s="71">
        <f>IF(O43=0,0,(O36/O43)*N22*1000)</f>
        <v>1.2587324564163886</v>
      </c>
      <c r="N36" s="70">
        <f>IF(L43=0, 0, (E36*J36)/(L43*N22))</f>
        <v>0</v>
      </c>
      <c r="O36" s="1986">
        <f>IF(ISBLANK(O16), 0, (L36 * J36) * (O15 / O16))</f>
        <v>0.12</v>
      </c>
      <c r="P36" s="1988" t="str">
        <f>IFERROR(IF(O36=0, 0, IF(ISBLANK(I36), "", IF(ROUND(O36/INDEX(F45:P45, MATCH(I36,F44:P44, 0)), 2), ROUND(O36/INDEX(F45:P45, MATCH(I36,F44:R44, 0)), 2) &amp; " " &amp; I36))), "")</f>
        <v>12 cuil.Soupe</v>
      </c>
      <c r="Q36" s="56">
        <f>(E36/O16)*O15*J36</f>
        <v>0</v>
      </c>
      <c r="R36" s="675">
        <f t="shared" si="6"/>
        <v>0</v>
      </c>
      <c r="T36" s="28" t="str">
        <f t="shared" si="4"/>
        <v>►</v>
      </c>
      <c r="U36" s="1939"/>
      <c r="V36" s="31"/>
      <c r="W36" s="31"/>
      <c r="X36" s="31"/>
      <c r="Y36" s="31"/>
      <c r="Z36" s="604" t="str">
        <f ca="1">IF(ISBLANK(AA36),"",LARGE(OFFSET(Z18,0,0,ROWS(Z18:Z35)),1)+1)</f>
        <v/>
      </c>
      <c r="AA36" s="1922"/>
      <c r="AB36" s="2035"/>
      <c r="AC36" s="1922"/>
      <c r="AD36" s="1921"/>
      <c r="AE36" s="1921"/>
      <c r="AF36" s="1921"/>
      <c r="AG36" s="1921"/>
      <c r="AH36" s="2010"/>
      <c r="AJ36" s="4163" t="s">
        <v>471</v>
      </c>
      <c r="AK36" s="4163"/>
      <c r="AL36" s="143">
        <v>1</v>
      </c>
      <c r="AM36" s="4163" t="s">
        <v>163</v>
      </c>
      <c r="AN36" s="4163"/>
      <c r="AP36" s="166"/>
      <c r="AQ36" s="11"/>
      <c r="AR36" s="11"/>
      <c r="AS36" s="167"/>
      <c r="AU36" s="135">
        <v>1</v>
      </c>
    </row>
    <row r="37" spans="1:47" ht="18.75">
      <c r="D37" s="67" t="str">
        <f t="shared" si="7"/>
        <v>►</v>
      </c>
      <c r="E37" s="66"/>
      <c r="F37" s="65"/>
      <c r="G37" s="64" t="str">
        <f t="shared" si="5"/>
        <v/>
      </c>
      <c r="H37" s="63"/>
      <c r="I37" s="62"/>
      <c r="J37" s="61">
        <v>1</v>
      </c>
      <c r="K37" s="60"/>
      <c r="L37" s="59">
        <f>IFERROR(INDEX(E45:Q45,MATCH(I37,E44:Q44,0)) * H37 * IF(ISBLANK(E37), 1, E37), 0)</f>
        <v>0</v>
      </c>
      <c r="M37" s="58">
        <f>IF(O43=0,0,(O37/O43)*N22*1000)</f>
        <v>0</v>
      </c>
      <c r="N37" s="57">
        <f>IF(L43=0, 0, (E37*J37)/(L43*N22))</f>
        <v>0</v>
      </c>
      <c r="O37" s="1987">
        <f>IF(ISBLANK(O16), 0, (L37 * J37) * (O15 / O16))</f>
        <v>0</v>
      </c>
      <c r="P37" s="1989">
        <f>IFERROR(IF(O37=0, 0, IF(ISBLANK(I37), "", IF(ROUND(O37/INDEX(F45:P45, MATCH(I37,F44:P44, 0)), 2), ROUND(O37/INDEX(F45:P45, MATCH(I37,F44:R44, 0)), 2) &amp; " " &amp; I37))), "")</f>
        <v>0</v>
      </c>
      <c r="Q37" s="2004">
        <f>(E37/O16)*O15*J37</f>
        <v>0</v>
      </c>
      <c r="R37" s="2005">
        <f t="shared" si="6"/>
        <v>0</v>
      </c>
      <c r="T37" s="28" t="str">
        <f t="shared" si="4"/>
        <v>►</v>
      </c>
      <c r="U37" s="1939"/>
      <c r="V37" s="31"/>
      <c r="W37" s="31"/>
      <c r="X37" s="31"/>
      <c r="Y37" s="31"/>
      <c r="Z37" s="604" t="str">
        <f ca="1">IF(ISBLANK(AA37),"",LARGE(OFFSET(Z18,0,0,ROWS(Z18:Z36)),1)+1)</f>
        <v/>
      </c>
      <c r="AA37" s="1922"/>
      <c r="AB37" s="2035"/>
      <c r="AC37" s="1922"/>
      <c r="AD37" s="1921"/>
      <c r="AE37" s="1921"/>
      <c r="AF37" s="1921"/>
      <c r="AG37" s="1921"/>
      <c r="AH37" s="2010"/>
      <c r="AJ37" s="3911"/>
      <c r="AK37" s="3911"/>
      <c r="AL37" s="143">
        <v>1</v>
      </c>
      <c r="AM37" s="3911"/>
      <c r="AN37" s="3911"/>
      <c r="AP37" s="397" t="s">
        <v>536</v>
      </c>
      <c r="AQ37" s="398"/>
      <c r="AR37" s="399"/>
      <c r="AS37" s="400"/>
      <c r="AU37" s="135">
        <v>1</v>
      </c>
    </row>
    <row r="38" spans="1:47" ht="18" customHeight="1" thickBot="1">
      <c r="D38" s="67" t="str">
        <f t="shared" si="7"/>
        <v>►</v>
      </c>
      <c r="E38" s="66"/>
      <c r="F38" s="65"/>
      <c r="G38" s="64" t="str">
        <f t="shared" si="5"/>
        <v/>
      </c>
      <c r="H38" s="63"/>
      <c r="I38" s="62"/>
      <c r="J38" s="61">
        <v>1</v>
      </c>
      <c r="K38" s="60"/>
      <c r="L38" s="59">
        <f>IFERROR(INDEX(E45:Q45,MATCH(I38,E44:Q44,0)) * H38 * IF(ISBLANK(E38), 1, E38), 0)</f>
        <v>0</v>
      </c>
      <c r="M38" s="71">
        <f>IF(O43=0,0,(O38/O43)*N22*1000)</f>
        <v>0</v>
      </c>
      <c r="N38" s="70">
        <f>IF(L43=0, 0, (E38*J38)/(L43*N22))</f>
        <v>0</v>
      </c>
      <c r="O38" s="1986">
        <f>IF(ISBLANK(O16), 0, (L38 * J38) * (O15 / O16))</f>
        <v>0</v>
      </c>
      <c r="P38" s="1988">
        <f>IFERROR(IF(O38=0, 0, IF(ISBLANK(I38), "", IF(ROUND(O38/INDEX(F45:P45, MATCH(I38,F44:P44, 0)), 2), ROUND(O38/INDEX(F45:P45, MATCH(I38,F44:R44, 0)), 2) &amp; " " &amp; I38))), "")</f>
        <v>0</v>
      </c>
      <c r="Q38" s="56">
        <f>(E38/O16)*O15*J38</f>
        <v>0</v>
      </c>
      <c r="R38" s="675">
        <f t="shared" si="6"/>
        <v>0</v>
      </c>
      <c r="T38" s="28" t="str">
        <f t="shared" si="4"/>
        <v>►</v>
      </c>
      <c r="U38" s="1939"/>
      <c r="V38" s="31"/>
      <c r="W38" s="31"/>
      <c r="X38" s="31"/>
      <c r="Y38" s="31"/>
      <c r="Z38" s="604" t="str">
        <f ca="1">IF(ISBLANK(AA38),"",LARGE(OFFSET(Z18,0,0,ROWS(Z18:Z37)),1)+1)</f>
        <v/>
      </c>
      <c r="AA38" s="1922"/>
      <c r="AB38" s="2035"/>
      <c r="AC38" s="1922"/>
      <c r="AD38" s="1921"/>
      <c r="AE38" s="1921"/>
      <c r="AF38" s="1921"/>
      <c r="AG38" s="1921"/>
      <c r="AH38" s="2010"/>
      <c r="AJ38" s="140">
        <v>1</v>
      </c>
      <c r="AK38" s="140">
        <v>1</v>
      </c>
      <c r="AL38" s="140">
        <v>1</v>
      </c>
      <c r="AM38" s="140">
        <v>1</v>
      </c>
      <c r="AN38" s="140">
        <v>1</v>
      </c>
      <c r="AP38" s="4008" t="s">
        <v>541</v>
      </c>
      <c r="AQ38" s="4009"/>
      <c r="AR38" s="4009"/>
      <c r="AS38" s="4041"/>
      <c r="AU38" s="135">
        <v>1</v>
      </c>
    </row>
    <row r="39" spans="1:47" ht="18.75" customHeight="1">
      <c r="D39" s="67" t="str">
        <f t="shared" si="7"/>
        <v>►</v>
      </c>
      <c r="E39" s="66"/>
      <c r="F39" s="65"/>
      <c r="G39" s="64" t="str">
        <f t="shared" si="5"/>
        <v/>
      </c>
      <c r="H39" s="63"/>
      <c r="I39" s="62"/>
      <c r="J39" s="61">
        <v>1</v>
      </c>
      <c r="K39" s="60"/>
      <c r="L39" s="59">
        <f>IFERROR(INDEX(E45:Q45,MATCH(I39,E44:Q44,0)) * H39 * IF(ISBLANK(E39), 1, E39), 0)</f>
        <v>0</v>
      </c>
      <c r="M39" s="58">
        <f>IF(O43=0,0,(O39/O43)*N22*1000)</f>
        <v>0</v>
      </c>
      <c r="N39" s="57">
        <f>IF(L43=0, 0, (E39*J39)/(L43*N22))</f>
        <v>0</v>
      </c>
      <c r="O39" s="1987">
        <f>IF(ISBLANK(O16), 0, (L39 * J39) * (O15 / O16))</f>
        <v>0</v>
      </c>
      <c r="P39" s="1989">
        <f>IFERROR(IF(O39=0, 0, IF(ISBLANK(I39), "", IF(ROUND(O39/INDEX(F45:P45, MATCH(I39,F44:P44, 0)), 2), ROUND(O39/INDEX(F45:P45, MATCH(I39,F44:R44, 0)), 2) &amp; " " &amp; I39))), "")</f>
        <v>0</v>
      </c>
      <c r="Q39" s="2004">
        <f>(E39/O16)*O15*J39</f>
        <v>0</v>
      </c>
      <c r="R39" s="2005">
        <f t="shared" si="6"/>
        <v>0</v>
      </c>
      <c r="T39" s="9" t="s">
        <v>0</v>
      </c>
      <c r="U39" s="1939"/>
      <c r="V39" s="31"/>
      <c r="W39" s="31"/>
      <c r="X39" s="31"/>
      <c r="Y39" s="31"/>
      <c r="Z39" s="604" t="str">
        <f ca="1">IF(ISBLANK(AA39),"",LARGE(OFFSET(Z18,0,0,ROWS(Z18:Z38)),1)+1)</f>
        <v/>
      </c>
      <c r="AA39" s="1922"/>
      <c r="AB39" s="2035"/>
      <c r="AC39" s="1922"/>
      <c r="AD39" s="1921"/>
      <c r="AE39" s="1921"/>
      <c r="AF39" s="1921"/>
      <c r="AG39" s="1921"/>
      <c r="AH39" s="2010"/>
      <c r="AJ39" s="4164" t="s">
        <v>510</v>
      </c>
      <c r="AK39" s="4164"/>
      <c r="AL39" s="143">
        <v>1</v>
      </c>
      <c r="AM39" s="4164" t="s">
        <v>511</v>
      </c>
      <c r="AN39" s="4164"/>
      <c r="AP39" s="4008"/>
      <c r="AQ39" s="4009"/>
      <c r="AR39" s="4009"/>
      <c r="AS39" s="4041"/>
      <c r="AU39" s="135">
        <v>1</v>
      </c>
    </row>
    <row r="40" spans="1:47" ht="18.75">
      <c r="D40" s="67" t="str">
        <f t="shared" si="7"/>
        <v>►</v>
      </c>
      <c r="E40" s="66"/>
      <c r="F40" s="65"/>
      <c r="G40" s="64" t="str">
        <f t="shared" si="5"/>
        <v/>
      </c>
      <c r="H40" s="63"/>
      <c r="I40" s="62"/>
      <c r="J40" s="61">
        <v>1</v>
      </c>
      <c r="K40" s="60"/>
      <c r="L40" s="59">
        <f>IFERROR(INDEX(E45:Q45,MATCH(I40,E44:Q44,0)) * H40 * IF(ISBLANK(E40), 1, E40), 0)</f>
        <v>0</v>
      </c>
      <c r="M40" s="58">
        <f>IF(O43=0,0,(O40/O43)*N22*1000)</f>
        <v>0</v>
      </c>
      <c r="N40" s="57">
        <f>IF(L43=0, 0, (E40*J40)/(L43*N22))</f>
        <v>0</v>
      </c>
      <c r="O40" s="1986">
        <f>IF(ISBLANK(O16), 0, (L40 * J40) * (O15 / O16))</f>
        <v>0</v>
      </c>
      <c r="P40" s="1988">
        <f>IFERROR(IF(O40=0, 0, IF(ISBLANK(I40), "", IF(ROUND(O40/INDEX(F45:P45, MATCH(I40,F44:P44, 0)), 2), ROUND(O40/INDEX(F45:P45, MATCH(I40,F44:R44, 0)), 2) &amp; " " &amp; I40))), "")</f>
        <v>0</v>
      </c>
      <c r="Q40" s="56">
        <f>(E40/O16)*O15*J40</f>
        <v>0</v>
      </c>
      <c r="R40" s="675">
        <f t="shared" si="6"/>
        <v>0</v>
      </c>
      <c r="T40" s="28" t="s">
        <v>0</v>
      </c>
      <c r="U40" s="1939"/>
      <c r="V40" s="31"/>
      <c r="W40" s="31"/>
      <c r="X40" s="31"/>
      <c r="Y40" s="31"/>
      <c r="Z40" s="1940">
        <v>3.472222222222222E-3</v>
      </c>
      <c r="AA40" s="1941" t="s">
        <v>1006</v>
      </c>
      <c r="AB40" s="2011"/>
      <c r="AC40" s="1942">
        <v>1.0416666666666666E-2</v>
      </c>
      <c r="AD40" s="1941" t="s">
        <v>1007</v>
      </c>
      <c r="AE40" s="1943"/>
      <c r="AF40" s="1943" t="s">
        <v>1008</v>
      </c>
      <c r="AG40" s="1944">
        <v>2.0833333333333332E-2</v>
      </c>
      <c r="AH40" s="1945">
        <f>Z40+AC40+AG40</f>
        <v>3.4722222222222224E-2</v>
      </c>
      <c r="AJ40" s="3913"/>
      <c r="AK40" s="3913"/>
      <c r="AL40" s="143">
        <v>1</v>
      </c>
      <c r="AM40" s="3913"/>
      <c r="AN40" s="3913"/>
      <c r="AP40" s="4008"/>
      <c r="AQ40" s="4009"/>
      <c r="AR40" s="4009"/>
      <c r="AS40" s="4041"/>
      <c r="AU40" s="135">
        <v>1</v>
      </c>
    </row>
    <row r="41" spans="1:47" ht="18" customHeight="1" thickBot="1">
      <c r="D41" s="67" t="str">
        <f t="shared" si="7"/>
        <v>►</v>
      </c>
      <c r="E41" s="66"/>
      <c r="F41" s="65"/>
      <c r="G41" s="64" t="str">
        <f t="shared" si="5"/>
        <v/>
      </c>
      <c r="H41" s="63"/>
      <c r="I41" s="62"/>
      <c r="J41" s="61">
        <v>1</v>
      </c>
      <c r="K41" s="60"/>
      <c r="L41" s="59">
        <f>IFERROR(INDEX(E45:Q45,MATCH(I41,E44:Q44,0)) * H41 * IF(ISBLANK(E41), 1, E41), 0)</f>
        <v>0</v>
      </c>
      <c r="M41" s="58">
        <f>IF(O43=0,0,(O41/O43)*N22*1000)</f>
        <v>0</v>
      </c>
      <c r="N41" s="57">
        <f>IF(L43=0, 0, (E41*J41)/(L43*N22))</f>
        <v>0</v>
      </c>
      <c r="O41" s="1987">
        <f>IF(ISBLANK(O16), 0, (L41 * J41) * (O15 / O16))</f>
        <v>0</v>
      </c>
      <c r="P41" s="1989">
        <f>IFERROR(IF(O41=0, 0, IF(ISBLANK(I41), "", IF(ROUND(O41/INDEX(F45:P45, MATCH(I41,F44:P44, 0)), 2), ROUND(O41/INDEX(F45:P45, MATCH(I41,F44:R44, 0)), 2) &amp; " " &amp; I41))), "")</f>
        <v>0</v>
      </c>
      <c r="Q41" s="2004">
        <f>(E41/O16)*O15*J41</f>
        <v>0</v>
      </c>
      <c r="R41" s="2005">
        <f t="shared" si="6"/>
        <v>0</v>
      </c>
      <c r="T41" s="28" t="s">
        <v>0</v>
      </c>
      <c r="U41" s="1939"/>
      <c r="V41" s="31"/>
      <c r="W41" s="31"/>
      <c r="X41" s="31"/>
      <c r="Y41" s="31"/>
      <c r="Z41" s="608"/>
      <c r="AA41" s="579" t="s">
        <v>1002</v>
      </c>
      <c r="AB41" s="2011"/>
      <c r="AC41" s="580" t="s">
        <v>26</v>
      </c>
      <c r="AD41" s="608"/>
      <c r="AE41" s="608"/>
      <c r="AF41" s="608"/>
      <c r="AG41" s="579" t="s">
        <v>1003</v>
      </c>
      <c r="AH41" s="582" t="s">
        <v>26</v>
      </c>
      <c r="AJ41" s="140">
        <v>1</v>
      </c>
      <c r="AK41" s="140">
        <v>1</v>
      </c>
      <c r="AL41" s="140">
        <v>1</v>
      </c>
      <c r="AM41" s="140">
        <v>1</v>
      </c>
      <c r="AN41" s="140">
        <v>1</v>
      </c>
      <c r="AP41" s="4008"/>
      <c r="AQ41" s="4009"/>
      <c r="AR41" s="4009"/>
      <c r="AS41" s="4041"/>
      <c r="AU41" s="135">
        <v>1</v>
      </c>
    </row>
    <row r="42" spans="1:47" s="641" customFormat="1" ht="18" customHeight="1">
      <c r="A42"/>
      <c r="B42"/>
      <c r="C42"/>
      <c r="D42" s="53" t="s">
        <v>0</v>
      </c>
      <c r="E42" s="66"/>
      <c r="F42" s="65"/>
      <c r="G42" s="64" t="str">
        <f t="shared" si="5"/>
        <v/>
      </c>
      <c r="H42" s="63"/>
      <c r="I42" s="62"/>
      <c r="J42" s="61">
        <v>1</v>
      </c>
      <c r="K42" s="60"/>
      <c r="L42" s="59">
        <f>IFERROR(INDEX(E45:Q45,MATCH(I42,E44:Q44,0)) * H42 * IF(ISBLANK(E42), 1, E42), 0)</f>
        <v>0</v>
      </c>
      <c r="M42" s="58">
        <f>IF(O43=0,0,(O42/O43)*N22*1000)</f>
        <v>0</v>
      </c>
      <c r="N42" s="57">
        <f>IF(L43=0, 0, (E42*J42)/(L43*N22))</f>
        <v>0</v>
      </c>
      <c r="O42" s="1986">
        <f>IF(ISBLANK(O16), 0, (L42 * J42) * (O15 / O16))</f>
        <v>0</v>
      </c>
      <c r="P42" s="1988">
        <f>IFERROR(IF(O42=0, 0, IF(ISBLANK(I42), "", IF(ROUND(O42/INDEX(F45:P45, MATCH(I42,F44:P44, 0)), 2), ROUND(O42/INDEX(F45:P45, MATCH(I42,F44:R44, 0)), 2) &amp; " " &amp; I42))), "")</f>
        <v>0</v>
      </c>
      <c r="Q42" s="56">
        <f>(E42/O16)*O15*J42</f>
        <v>0</v>
      </c>
      <c r="R42" s="675">
        <f t="shared" si="6"/>
        <v>0</v>
      </c>
      <c r="S42"/>
      <c r="T42" s="28" t="s">
        <v>15</v>
      </c>
      <c r="U42" s="1939"/>
      <c r="V42" s="31"/>
      <c r="W42" s="31"/>
      <c r="X42" s="31"/>
      <c r="Y42" s="31"/>
      <c r="Z42" s="2012"/>
      <c r="AA42" s="2012"/>
      <c r="AB42" s="2012"/>
      <c r="AC42" s="2012"/>
      <c r="AD42" s="2012"/>
      <c r="AE42" s="2012"/>
      <c r="AF42" s="2012"/>
      <c r="AG42" s="2012"/>
      <c r="AH42" s="2013" t="s">
        <v>35</v>
      </c>
      <c r="AI42"/>
      <c r="AJ42" s="4165" t="s">
        <v>542</v>
      </c>
      <c r="AK42" s="4165"/>
      <c r="AL42" s="143">
        <v>1</v>
      </c>
      <c r="AM42" s="4165" t="s">
        <v>543</v>
      </c>
      <c r="AN42" s="4165"/>
      <c r="AO42"/>
      <c r="AP42" s="4042" t="s">
        <v>592</v>
      </c>
      <c r="AQ42" s="4043"/>
      <c r="AR42" s="4043"/>
      <c r="AS42" s="4044"/>
      <c r="AT42"/>
      <c r="AU42" s="135">
        <v>1</v>
      </c>
    </row>
    <row r="43" spans="1:47" s="641" customFormat="1" ht="15.75" customHeight="1">
      <c r="A43"/>
      <c r="B43"/>
      <c r="C43"/>
      <c r="D43" s="53" t="s">
        <v>0</v>
      </c>
      <c r="E43" s="51"/>
      <c r="F43" s="50"/>
      <c r="G43" s="52"/>
      <c r="H43" s="52"/>
      <c r="I43" s="51"/>
      <c r="J43" s="50"/>
      <c r="K43" s="49"/>
      <c r="L43" s="48">
        <f>SUM(L23:L42)</f>
        <v>7.9444999999999997</v>
      </c>
      <c r="M43" s="49"/>
      <c r="N43" s="49"/>
      <c r="O43" s="46">
        <f>SUM(O23:O42)</f>
        <v>95.334000000000003</v>
      </c>
      <c r="P43" s="46"/>
      <c r="Q43" s="47"/>
      <c r="R43" s="45"/>
      <c r="S43"/>
      <c r="T43" s="28" t="s">
        <v>15</v>
      </c>
      <c r="U43" s="1939"/>
      <c r="V43" s="31"/>
      <c r="W43" s="31"/>
      <c r="X43" s="31"/>
      <c r="Y43" s="31"/>
      <c r="Z43" s="2014"/>
      <c r="AA43" s="2014"/>
      <c r="AB43" s="2014"/>
      <c r="AC43" s="2014"/>
      <c r="AD43" s="2014"/>
      <c r="AE43" s="2014"/>
      <c r="AF43" s="2014"/>
      <c r="AG43" s="2014"/>
      <c r="AH43" s="2015" t="s">
        <v>34</v>
      </c>
      <c r="AI43"/>
      <c r="AJ43" s="3916"/>
      <c r="AK43" s="3916"/>
      <c r="AL43" s="143">
        <v>1</v>
      </c>
      <c r="AM43" s="3916"/>
      <c r="AN43" s="3916"/>
      <c r="AO43"/>
      <c r="AP43" s="4042"/>
      <c r="AQ43" s="4043"/>
      <c r="AR43" s="4043"/>
      <c r="AS43" s="4044"/>
      <c r="AT43"/>
      <c r="AU43" s="135">
        <v>1</v>
      </c>
    </row>
    <row r="44" spans="1:47" s="641" customFormat="1" ht="15.75" customHeight="1" thickBot="1">
      <c r="A44"/>
      <c r="B44"/>
      <c r="C44"/>
      <c r="D44" s="44" t="s">
        <v>15</v>
      </c>
      <c r="E44" s="39" t="s">
        <v>66</v>
      </c>
      <c r="F44" s="39" t="s">
        <v>65</v>
      </c>
      <c r="G44" s="623" t="s">
        <v>54</v>
      </c>
      <c r="H44" s="43" t="s">
        <v>64</v>
      </c>
      <c r="I44" s="42" t="s">
        <v>63</v>
      </c>
      <c r="J44" s="41" t="s">
        <v>62</v>
      </c>
      <c r="K44" s="40" t="s">
        <v>61</v>
      </c>
      <c r="L44" s="38" t="s">
        <v>55</v>
      </c>
      <c r="M44" s="39" t="s">
        <v>60</v>
      </c>
      <c r="N44" s="39" t="s">
        <v>59</v>
      </c>
      <c r="O44" s="624" t="s">
        <v>58</v>
      </c>
      <c r="P44" s="624" t="s">
        <v>57</v>
      </c>
      <c r="Q44" s="38" t="s">
        <v>56</v>
      </c>
      <c r="R44" s="404"/>
      <c r="S44"/>
      <c r="T44" s="28" t="s">
        <v>0</v>
      </c>
      <c r="U44" s="1939"/>
      <c r="V44" s="31"/>
      <c r="W44" s="31"/>
      <c r="X44" s="31"/>
      <c r="Y44" s="31"/>
      <c r="Z44" s="14" t="s">
        <v>4</v>
      </c>
      <c r="AA44" s="2016"/>
      <c r="AB44" s="11"/>
      <c r="AC44" s="11"/>
      <c r="AD44" s="11"/>
      <c r="AE44" s="11"/>
      <c r="AF44" s="11"/>
      <c r="AG44" s="11"/>
      <c r="AH44" s="10"/>
      <c r="AI44"/>
      <c r="AJ44" s="140">
        <v>1</v>
      </c>
      <c r="AK44" s="140">
        <v>1</v>
      </c>
      <c r="AL44" s="140">
        <v>1</v>
      </c>
      <c r="AM44" s="140">
        <v>1</v>
      </c>
      <c r="AN44" s="140">
        <v>1</v>
      </c>
      <c r="AO44"/>
      <c r="AP44" s="418"/>
      <c r="AQ44" s="100"/>
      <c r="AR44" s="141"/>
      <c r="AS44" s="161"/>
      <c r="AT44"/>
      <c r="AU44" s="135">
        <v>1</v>
      </c>
    </row>
    <row r="45" spans="1:47" s="641" customFormat="1" ht="16.149999999999999" customHeight="1">
      <c r="A45"/>
      <c r="B45"/>
      <c r="C45"/>
      <c r="D45" s="44" t="s">
        <v>15</v>
      </c>
      <c r="E45" s="406">
        <v>0.5</v>
      </c>
      <c r="F45" s="407">
        <v>0.25</v>
      </c>
      <c r="G45" s="679">
        <v>1</v>
      </c>
      <c r="H45" s="407">
        <v>0.25</v>
      </c>
      <c r="I45" s="409">
        <v>0.5</v>
      </c>
      <c r="J45" s="410">
        <v>1E-3</v>
      </c>
      <c r="K45" s="408">
        <v>1</v>
      </c>
      <c r="L45" s="410">
        <v>1E-3</v>
      </c>
      <c r="M45" s="410">
        <v>0.22500000000000001</v>
      </c>
      <c r="N45" s="410">
        <v>0.01</v>
      </c>
      <c r="O45" s="678">
        <v>1</v>
      </c>
      <c r="P45" s="679">
        <v>0.1</v>
      </c>
      <c r="Q45" s="410">
        <v>0.01</v>
      </c>
      <c r="R45" s="411"/>
      <c r="S45"/>
      <c r="T45" s="28" t="s">
        <v>0</v>
      </c>
      <c r="U45" s="1939"/>
      <c r="V45" s="31"/>
      <c r="W45" s="31"/>
      <c r="X45" s="31"/>
      <c r="Y45" s="31"/>
      <c r="Z45" s="6" t="s">
        <v>2</v>
      </c>
      <c r="AA45" s="5" t="s">
        <v>1</v>
      </c>
      <c r="AB45" s="4"/>
      <c r="AC45" s="3"/>
      <c r="AD45" s="3"/>
      <c r="AE45" s="3"/>
      <c r="AF45" s="3"/>
      <c r="AG45" s="3"/>
      <c r="AH45" s="463"/>
      <c r="AI45"/>
      <c r="AJ45" s="4181" t="s">
        <v>571</v>
      </c>
      <c r="AK45" s="4181"/>
      <c r="AL45" s="143">
        <v>1</v>
      </c>
      <c r="AM45" s="4181" t="s">
        <v>572</v>
      </c>
      <c r="AN45" s="4181"/>
      <c r="AO45"/>
      <c r="AP45" s="420" t="s">
        <v>85</v>
      </c>
      <c r="AQ45" s="421" t="s">
        <v>618</v>
      </c>
      <c r="AR45" s="399"/>
      <c r="AS45" s="161"/>
      <c r="AT45"/>
      <c r="AU45" s="135">
        <v>1</v>
      </c>
    </row>
    <row r="46" spans="1:47" s="641" customFormat="1" ht="16.149999999999999" customHeight="1">
      <c r="A46"/>
      <c r="B46"/>
      <c r="C46"/>
      <c r="D46" s="593" t="s">
        <v>15</v>
      </c>
      <c r="E46" s="588">
        <v>11</v>
      </c>
      <c r="F46" s="588">
        <v>11</v>
      </c>
      <c r="G46" s="588">
        <v>3</v>
      </c>
      <c r="H46" s="588">
        <v>11</v>
      </c>
      <c r="I46" s="588">
        <v>11</v>
      </c>
      <c r="J46" s="588">
        <v>9</v>
      </c>
      <c r="K46" s="588">
        <v>35</v>
      </c>
      <c r="L46" s="589">
        <v>0.2</v>
      </c>
      <c r="M46" s="588">
        <v>11</v>
      </c>
      <c r="N46" s="588">
        <v>11</v>
      </c>
      <c r="O46" s="588">
        <v>11</v>
      </c>
      <c r="P46" s="588">
        <v>14</v>
      </c>
      <c r="Q46" s="588">
        <v>11</v>
      </c>
      <c r="R46" s="591">
        <v>11</v>
      </c>
      <c r="S46"/>
      <c r="T46" s="718" t="s">
        <v>0</v>
      </c>
      <c r="U46" s="588">
        <v>11</v>
      </c>
      <c r="V46" s="588">
        <v>11</v>
      </c>
      <c r="W46" s="588">
        <v>3</v>
      </c>
      <c r="X46" s="588">
        <v>11</v>
      </c>
      <c r="Y46" s="588">
        <v>11</v>
      </c>
      <c r="Z46" s="588">
        <v>9</v>
      </c>
      <c r="AA46" s="588">
        <v>35</v>
      </c>
      <c r="AB46" s="2033">
        <v>0.2</v>
      </c>
      <c r="AC46" s="588">
        <v>11</v>
      </c>
      <c r="AD46" s="588">
        <v>11</v>
      </c>
      <c r="AE46" s="588">
        <v>11</v>
      </c>
      <c r="AF46" s="588">
        <v>11</v>
      </c>
      <c r="AG46" s="588">
        <v>11</v>
      </c>
      <c r="AH46" s="591">
        <v>11</v>
      </c>
      <c r="AI46"/>
      <c r="AJ46" s="3905"/>
      <c r="AK46" s="3905"/>
      <c r="AL46" s="143">
        <v>1</v>
      </c>
      <c r="AM46" s="3905"/>
      <c r="AN46" s="3905"/>
      <c r="AO46"/>
      <c r="AP46" s="424" t="s">
        <v>621</v>
      </c>
      <c r="AQ46" s="421"/>
      <c r="AR46" s="399"/>
      <c r="AS46" s="161"/>
      <c r="AT46"/>
      <c r="AU46" s="135">
        <v>1</v>
      </c>
    </row>
    <row r="47" spans="1:47" s="641" customFormat="1" ht="19.5" thickBot="1">
      <c r="A47"/>
      <c r="B47"/>
      <c r="C47"/>
      <c r="D47" s="594" t="s">
        <v>15</v>
      </c>
      <c r="E47" s="590">
        <f t="shared" ref="E47:R47" ca="1" si="8">CELL("largeur",E47)</f>
        <v>11</v>
      </c>
      <c r="F47" s="590">
        <f t="shared" ca="1" si="8"/>
        <v>11</v>
      </c>
      <c r="G47" s="590">
        <f t="shared" ca="1" si="8"/>
        <v>3</v>
      </c>
      <c r="H47" s="590">
        <f t="shared" ca="1" si="8"/>
        <v>11</v>
      </c>
      <c r="I47" s="590">
        <f t="shared" ca="1" si="8"/>
        <v>11</v>
      </c>
      <c r="J47" s="590">
        <f t="shared" ca="1" si="8"/>
        <v>9</v>
      </c>
      <c r="K47" s="590">
        <f t="shared" ca="1" si="8"/>
        <v>35</v>
      </c>
      <c r="L47" s="590">
        <f t="shared" ca="1" si="8"/>
        <v>11</v>
      </c>
      <c r="M47" s="590">
        <f t="shared" ca="1" si="8"/>
        <v>11</v>
      </c>
      <c r="N47" s="590">
        <f t="shared" ca="1" si="8"/>
        <v>11</v>
      </c>
      <c r="O47" s="590">
        <f t="shared" ca="1" si="8"/>
        <v>11</v>
      </c>
      <c r="P47" s="590">
        <f t="shared" ca="1" si="8"/>
        <v>14</v>
      </c>
      <c r="Q47" s="590">
        <f t="shared" ca="1" si="8"/>
        <v>11</v>
      </c>
      <c r="R47" s="592">
        <f t="shared" ca="1" si="8"/>
        <v>11</v>
      </c>
      <c r="S47"/>
      <c r="T47" s="745" t="s">
        <v>0</v>
      </c>
      <c r="U47" s="716">
        <f t="shared" ref="U47:AH47" ca="1" si="9">CELL("largeur",U47)</f>
        <v>11</v>
      </c>
      <c r="V47" s="716">
        <f t="shared" ca="1" si="9"/>
        <v>11</v>
      </c>
      <c r="W47" s="716">
        <f t="shared" ca="1" si="9"/>
        <v>3</v>
      </c>
      <c r="X47" s="716">
        <f t="shared" ca="1" si="9"/>
        <v>11</v>
      </c>
      <c r="Y47" s="716">
        <f t="shared" ca="1" si="9"/>
        <v>11</v>
      </c>
      <c r="Z47" s="716">
        <f t="shared" ca="1" si="9"/>
        <v>9</v>
      </c>
      <c r="AA47" s="716">
        <f t="shared" ca="1" si="9"/>
        <v>35</v>
      </c>
      <c r="AB47" s="716">
        <f t="shared" ca="1" si="9"/>
        <v>11</v>
      </c>
      <c r="AC47" s="716">
        <f t="shared" ca="1" si="9"/>
        <v>11</v>
      </c>
      <c r="AD47" s="716">
        <f t="shared" ca="1" si="9"/>
        <v>11</v>
      </c>
      <c r="AE47" s="716">
        <f t="shared" ca="1" si="9"/>
        <v>11</v>
      </c>
      <c r="AF47" s="716">
        <f t="shared" ca="1" si="9"/>
        <v>11</v>
      </c>
      <c r="AG47" s="716">
        <f t="shared" ca="1" si="9"/>
        <v>11</v>
      </c>
      <c r="AH47" s="717">
        <f t="shared" ca="1" si="9"/>
        <v>11</v>
      </c>
      <c r="AI47"/>
      <c r="AJ47" s="140">
        <v>1</v>
      </c>
      <c r="AK47" s="140">
        <v>1</v>
      </c>
      <c r="AL47" s="140">
        <v>1</v>
      </c>
      <c r="AM47" s="140">
        <v>1</v>
      </c>
      <c r="AN47" s="140">
        <v>1</v>
      </c>
      <c r="AO47"/>
      <c r="AP47" s="425" t="s">
        <v>624</v>
      </c>
      <c r="AQ47" s="426"/>
      <c r="AR47" s="141"/>
      <c r="AS47" s="161"/>
      <c r="AT47"/>
      <c r="AU47" s="135">
        <v>1</v>
      </c>
    </row>
    <row r="48" spans="1:47" s="641" customFormat="1" ht="15" customHeight="1" thickBot="1">
      <c r="A48"/>
      <c r="B48"/>
      <c r="C48"/>
      <c r="D48" s="1" t="s">
        <v>0</v>
      </c>
      <c r="E48" s="617" t="s">
        <v>0</v>
      </c>
      <c r="F48" s="617" t="s">
        <v>0</v>
      </c>
      <c r="G48" s="617" t="s">
        <v>0</v>
      </c>
      <c r="H48" s="617" t="s">
        <v>0</v>
      </c>
      <c r="I48" s="617" t="s">
        <v>0</v>
      </c>
      <c r="J48" s="617" t="s">
        <v>0</v>
      </c>
      <c r="K48" s="617" t="s">
        <v>0</v>
      </c>
      <c r="L48" s="617" t="s">
        <v>0</v>
      </c>
      <c r="M48" s="617" t="s">
        <v>0</v>
      </c>
      <c r="N48" s="617" t="s">
        <v>0</v>
      </c>
      <c r="O48" s="617" t="s">
        <v>0</v>
      </c>
      <c r="P48" s="617" t="s">
        <v>0</v>
      </c>
      <c r="Q48" s="617" t="s">
        <v>0</v>
      </c>
      <c r="R48" s="617" t="s">
        <v>0</v>
      </c>
      <c r="S48"/>
      <c r="T48"/>
      <c r="U48"/>
      <c r="V48"/>
      <c r="W48"/>
      <c r="X48"/>
      <c r="Y48"/>
      <c r="Z48"/>
      <c r="AA48" s="151" t="s">
        <v>1064</v>
      </c>
      <c r="AB48" s="2030">
        <v>0.2</v>
      </c>
      <c r="AC48" s="154" t="s">
        <v>1061</v>
      </c>
      <c r="AD48"/>
      <c r="AE48"/>
      <c r="AF48"/>
      <c r="AG48"/>
      <c r="AH48"/>
      <c r="AI48"/>
      <c r="AJ48" s="4175" t="s">
        <v>601</v>
      </c>
      <c r="AK48" s="4175"/>
      <c r="AL48" s="143">
        <v>1</v>
      </c>
      <c r="AM48" s="4175" t="s">
        <v>602</v>
      </c>
      <c r="AN48" s="4175"/>
      <c r="AO48"/>
      <c r="AP48" s="429" t="s">
        <v>644</v>
      </c>
      <c r="AQ48" s="430"/>
      <c r="AR48" s="141"/>
      <c r="AS48" s="161"/>
      <c r="AT48"/>
      <c r="AU48" s="135">
        <v>1</v>
      </c>
    </row>
    <row r="49" spans="1:47" s="641" customFormat="1" ht="14.45" customHeight="1">
      <c r="A49"/>
      <c r="B49"/>
      <c r="C49"/>
      <c r="D49" s="618" t="s">
        <v>0</v>
      </c>
      <c r="E49" s="4187" t="s">
        <v>119</v>
      </c>
      <c r="F49" s="4140" t="s">
        <v>931</v>
      </c>
      <c r="G49" s="4140"/>
      <c r="H49" s="4140"/>
      <c r="I49" s="4140"/>
      <c r="J49" s="4140"/>
      <c r="K49" s="4140"/>
      <c r="L49" s="4140"/>
      <c r="M49" s="4140"/>
      <c r="N49" s="4140"/>
      <c r="O49" s="4144" t="s">
        <v>4089</v>
      </c>
      <c r="P49" s="4189" t="s">
        <v>214</v>
      </c>
      <c r="Q49" s="4189"/>
      <c r="R49" s="4081" t="str">
        <f>LEFT(F49,1)</f>
        <v>N</v>
      </c>
      <c r="S49"/>
      <c r="T49"/>
      <c r="U49"/>
      <c r="V49"/>
      <c r="W49"/>
      <c r="X49"/>
      <c r="Y49"/>
      <c r="Z49"/>
      <c r="AA49"/>
      <c r="AB49"/>
      <c r="AC49"/>
      <c r="AD49"/>
      <c r="AE49"/>
      <c r="AF49"/>
      <c r="AG49"/>
      <c r="AH49"/>
      <c r="AI49"/>
      <c r="AJ49" s="3920"/>
      <c r="AK49" s="3920"/>
      <c r="AL49" s="143">
        <v>1</v>
      </c>
      <c r="AM49" s="3920"/>
      <c r="AN49" s="3920"/>
      <c r="AO49"/>
      <c r="AP49" s="429" t="s">
        <v>647</v>
      </c>
      <c r="AQ49" s="430"/>
      <c r="AR49" s="141"/>
      <c r="AS49" s="161"/>
      <c r="AT49"/>
      <c r="AU49" s="135">
        <v>1</v>
      </c>
    </row>
    <row r="50" spans="1:47" s="641" customFormat="1" ht="15.6" customHeight="1" thickBot="1">
      <c r="A50"/>
      <c r="B50"/>
      <c r="C50"/>
      <c r="D50" s="9" t="s">
        <v>0</v>
      </c>
      <c r="E50" s="4188"/>
      <c r="F50" s="4141"/>
      <c r="G50" s="4141"/>
      <c r="H50" s="4141"/>
      <c r="I50" s="4141"/>
      <c r="J50" s="4141"/>
      <c r="K50" s="4141"/>
      <c r="L50" s="4141"/>
      <c r="M50" s="4141"/>
      <c r="N50" s="4141"/>
      <c r="O50" s="4141"/>
      <c r="P50" s="4186"/>
      <c r="Q50" s="4186"/>
      <c r="R50" s="4082"/>
      <c r="S50"/>
      <c r="T50"/>
      <c r="U50" s="648" t="s">
        <v>1013</v>
      </c>
      <c r="V50"/>
      <c r="W50"/>
      <c r="X50"/>
      <c r="Y50"/>
      <c r="Z50"/>
      <c r="AA50"/>
      <c r="AB50"/>
      <c r="AC50"/>
      <c r="AD50"/>
      <c r="AE50"/>
      <c r="AF50"/>
      <c r="AG50"/>
      <c r="AH50"/>
      <c r="AI50"/>
      <c r="AJ50" s="140">
        <v>1</v>
      </c>
      <c r="AK50" s="140">
        <v>1</v>
      </c>
      <c r="AL50" s="140">
        <v>1</v>
      </c>
      <c r="AM50" s="140">
        <v>1</v>
      </c>
      <c r="AN50" s="140">
        <v>1</v>
      </c>
      <c r="AO50"/>
      <c r="AP50" s="429" t="s">
        <v>649</v>
      </c>
      <c r="AQ50" s="430"/>
      <c r="AR50" s="141"/>
      <c r="AS50" s="161"/>
      <c r="AT50"/>
      <c r="AU50" s="135">
        <v>1</v>
      </c>
    </row>
    <row r="51" spans="1:47" s="641" customFormat="1" ht="18.75" customHeight="1">
      <c r="A51"/>
      <c r="B51"/>
      <c r="C51"/>
      <c r="D51" s="9" t="s">
        <v>0</v>
      </c>
      <c r="E51" s="128" t="s">
        <v>116</v>
      </c>
      <c r="F51" s="127"/>
      <c r="G51" s="127"/>
      <c r="H51" s="127"/>
      <c r="I51" s="126" t="s">
        <v>115</v>
      </c>
      <c r="J51" s="125" t="s">
        <v>114</v>
      </c>
      <c r="K51" s="124"/>
      <c r="L51" s="124"/>
      <c r="M51" s="124"/>
      <c r="N51" s="124"/>
      <c r="O51" s="124"/>
      <c r="P51" s="124"/>
      <c r="Q51" s="124"/>
      <c r="R51" s="595"/>
      <c r="S51"/>
      <c r="T51"/>
      <c r="U51" s="648" t="s">
        <v>120</v>
      </c>
      <c r="V51"/>
      <c r="W51"/>
      <c r="X51"/>
      <c r="Y51"/>
      <c r="Z51"/>
      <c r="AA51"/>
      <c r="AB51"/>
      <c r="AC51"/>
      <c r="AD51"/>
      <c r="AE51"/>
      <c r="AF51"/>
      <c r="AG51"/>
      <c r="AH51"/>
      <c r="AI51"/>
      <c r="AJ51" s="4183" t="s">
        <v>625</v>
      </c>
      <c r="AK51" s="4183"/>
      <c r="AL51" s="143">
        <v>1</v>
      </c>
      <c r="AM51" s="4183" t="s">
        <v>626</v>
      </c>
      <c r="AN51" s="4183"/>
      <c r="AO51"/>
      <c r="AP51" s="429" t="s">
        <v>667</v>
      </c>
      <c r="AQ51" s="430"/>
      <c r="AR51" s="141"/>
      <c r="AS51" s="161"/>
      <c r="AT51"/>
      <c r="AU51" s="135">
        <v>1</v>
      </c>
    </row>
    <row r="52" spans="1:47" s="641" customFormat="1" ht="18.75" customHeight="1">
      <c r="A52"/>
      <c r="B52"/>
      <c r="C52"/>
      <c r="D52" s="9" t="s">
        <v>0</v>
      </c>
      <c r="E52" s="121" t="s">
        <v>113</v>
      </c>
      <c r="F52" s="104"/>
      <c r="G52" s="115"/>
      <c r="H52" s="115"/>
      <c r="I52" s="115"/>
      <c r="J52" s="104" t="s">
        <v>112</v>
      </c>
      <c r="K52" s="104"/>
      <c r="L52" s="104"/>
      <c r="M52" s="104"/>
      <c r="N52" s="104"/>
      <c r="O52" s="104"/>
      <c r="P52" s="104"/>
      <c r="Q52" s="104"/>
      <c r="R52" s="619"/>
      <c r="S52"/>
      <c r="T52"/>
      <c r="U52" s="646" t="s">
        <v>121</v>
      </c>
      <c r="V52"/>
      <c r="W52"/>
      <c r="X52"/>
      <c r="Y52"/>
      <c r="Z52"/>
      <c r="AA52"/>
      <c r="AB52"/>
      <c r="AC52"/>
      <c r="AD52"/>
      <c r="AE52"/>
      <c r="AF52"/>
      <c r="AG52"/>
      <c r="AH52"/>
      <c r="AI52"/>
      <c r="AJ52" s="3918"/>
      <c r="AK52" s="3918"/>
      <c r="AL52" s="143">
        <v>1</v>
      </c>
      <c r="AM52" s="3918"/>
      <c r="AN52" s="3918"/>
      <c r="AO52"/>
      <c r="AP52" s="429" t="s">
        <v>669</v>
      </c>
      <c r="AQ52" s="436"/>
      <c r="AR52" s="141"/>
      <c r="AS52" s="161"/>
      <c r="AT52"/>
      <c r="AU52" s="135">
        <v>1</v>
      </c>
    </row>
    <row r="53" spans="1:47" s="641" customFormat="1" ht="19.5" customHeight="1" thickBot="1">
      <c r="A53"/>
      <c r="B53"/>
      <c r="C53"/>
      <c r="D53" s="596" t="s">
        <v>15</v>
      </c>
      <c r="E53" s="121"/>
      <c r="F53" s="597"/>
      <c r="G53" s="598"/>
      <c r="H53" s="1949" t="str">
        <f ca="1">IF(E56&lt;0.5,E55&amp;",","")&amp;IF(F56&lt;0.5,F55&amp;".","")&amp;IF(G56&lt;0.5,G55&amp;".","")&amp;IF(H56&lt;0.5,H55&amp;".","")&amp;IF(I56&lt;0.5,I55&amp;".","")&amp;IF(J56&lt;0.5,J55&amp;".","")&amp;IF(K56&lt;0.5,K55&amp;".","")&amp;IF(L56&lt;0.5,L55&amp;".","")</f>
        <v/>
      </c>
      <c r="I53" s="1949" t="str">
        <f ca="1">IF(M56&lt;0.5,M55&amp;".","")&amp;IF(N56&lt;0.5,N55&amp;".","")&amp;IF(O56&lt;0.5,O55&amp;".","")&amp;IF(P56&lt;0.5,P55&amp;".","")&amp;IF(Q56&lt;0.5,Q55&amp;".","")&amp;IF(R56&lt;0.5,R55&amp;".","")</f>
        <v/>
      </c>
      <c r="J53" s="715" t="str">
        <f>COUNTIF(D49:D85,"**")&amp;" "&amp;"lignes"</f>
        <v>37 lignes</v>
      </c>
      <c r="K53" s="564" t="str">
        <f>ROWS(D49:D106)-SUBTOTAL(103,D49:D106)&amp;" "&amp;"Lignes masquées"</f>
        <v>2 Lignes masquées</v>
      </c>
      <c r="L53" s="699"/>
      <c r="M53" s="701" t="str">
        <f ca="1">IF(COUNTIF(E56:R56,"&lt;0.5")=0,"Aucune colonne masquée",COUNTIF(E56:R56,"&lt;0.5")&amp;" colonnes masquées : "&amp;(H53&amp;I53))</f>
        <v>Aucune colonne masquée</v>
      </c>
      <c r="N53" s="699"/>
      <c r="O53" s="699"/>
      <c r="P53" s="699"/>
      <c r="Q53" s="699" t="str">
        <f ca="1">COUNTIF(E56:R56,"&gt;0.5")+1&amp;" "&amp;"Colonnes Visibles"</f>
        <v>15 Colonnes Visibles</v>
      </c>
      <c r="R53" s="700"/>
      <c r="S53"/>
      <c r="T53"/>
      <c r="U53" s="646" t="s">
        <v>1014</v>
      </c>
      <c r="V53"/>
      <c r="W53"/>
      <c r="X53"/>
      <c r="Y53"/>
      <c r="Z53"/>
      <c r="AA53"/>
      <c r="AB53"/>
      <c r="AC53"/>
      <c r="AD53"/>
      <c r="AE53"/>
      <c r="AF53"/>
      <c r="AG53"/>
      <c r="AH53"/>
      <c r="AI53"/>
      <c r="AJ53" s="140">
        <v>1</v>
      </c>
      <c r="AK53" s="140">
        <v>1</v>
      </c>
      <c r="AL53" s="140">
        <v>1</v>
      </c>
      <c r="AM53" s="140">
        <v>1</v>
      </c>
      <c r="AN53" s="140">
        <v>1</v>
      </c>
      <c r="AO53"/>
      <c r="AP53" s="429"/>
      <c r="AQ53" s="436"/>
      <c r="AR53" s="141"/>
      <c r="AS53" s="161"/>
      <c r="AT53"/>
      <c r="AU53" s="135">
        <v>1</v>
      </c>
    </row>
    <row r="54" spans="1:47" s="641" customFormat="1" ht="16.899999999999999" customHeight="1" thickTop="1" thickBot="1">
      <c r="A54"/>
      <c r="B54"/>
      <c r="C54"/>
      <c r="D54" s="596" t="s">
        <v>15</v>
      </c>
      <c r="E54" s="97" t="s">
        <v>104</v>
      </c>
      <c r="F54" s="97" t="s">
        <v>103</v>
      </c>
      <c r="G54" s="97" t="s">
        <v>102</v>
      </c>
      <c r="H54" s="97" t="s">
        <v>101</v>
      </c>
      <c r="I54" s="97" t="s">
        <v>100</v>
      </c>
      <c r="J54" s="97" t="s">
        <v>99</v>
      </c>
      <c r="K54" s="97" t="s">
        <v>98</v>
      </c>
      <c r="L54" s="97" t="s">
        <v>97</v>
      </c>
      <c r="M54" s="97" t="s">
        <v>96</v>
      </c>
      <c r="N54" s="97" t="s">
        <v>95</v>
      </c>
      <c r="O54" s="97" t="s">
        <v>94</v>
      </c>
      <c r="P54" s="97" t="s">
        <v>93</v>
      </c>
      <c r="Q54" s="97" t="s">
        <v>92</v>
      </c>
      <c r="R54" s="600" t="s">
        <v>91</v>
      </c>
      <c r="S54"/>
      <c r="T54"/>
      <c r="U54" s="646" t="s">
        <v>1015</v>
      </c>
      <c r="V54"/>
      <c r="W54"/>
      <c r="X54"/>
      <c r="Y54"/>
      <c r="Z54"/>
      <c r="AA54"/>
      <c r="AB54"/>
      <c r="AC54"/>
      <c r="AD54"/>
      <c r="AE54"/>
      <c r="AF54"/>
      <c r="AG54"/>
      <c r="AH54"/>
      <c r="AI54"/>
      <c r="AJ54" s="4184" t="s">
        <v>650</v>
      </c>
      <c r="AK54" s="4184"/>
      <c r="AL54" s="143">
        <v>1</v>
      </c>
      <c r="AM54" s="4184" t="s">
        <v>651</v>
      </c>
      <c r="AN54" s="4184"/>
      <c r="AO54"/>
      <c r="AP54" s="438" t="s">
        <v>107</v>
      </c>
      <c r="AQ54" s="439"/>
      <c r="AR54" s="141"/>
      <c r="AS54" s="161"/>
      <c r="AT54"/>
      <c r="AU54" s="135">
        <v>1</v>
      </c>
    </row>
    <row r="55" spans="1:47" s="641" customFormat="1" ht="16.149999999999999" customHeight="1" thickTop="1">
      <c r="A55"/>
      <c r="B55"/>
      <c r="C55"/>
      <c r="D55" s="601" t="s">
        <v>15</v>
      </c>
      <c r="E55" s="95" t="str">
        <f t="shared" ref="E55:R55" si="10">SUBSTITUTE(ADDRESS(1,COLUMN(),4),"1","")</f>
        <v>E</v>
      </c>
      <c r="F55" s="94" t="str">
        <f t="shared" si="10"/>
        <v>F</v>
      </c>
      <c r="G55" s="94" t="str">
        <f t="shared" si="10"/>
        <v>G</v>
      </c>
      <c r="H55" s="94" t="str">
        <f t="shared" si="10"/>
        <v>H</v>
      </c>
      <c r="I55" s="94" t="str">
        <f t="shared" si="10"/>
        <v>I</v>
      </c>
      <c r="J55" s="94" t="str">
        <f t="shared" si="10"/>
        <v>J</v>
      </c>
      <c r="K55" s="94" t="str">
        <f t="shared" si="10"/>
        <v>K</v>
      </c>
      <c r="L55" s="2031" t="str">
        <f t="shared" si="10"/>
        <v>L</v>
      </c>
      <c r="M55" s="94" t="str">
        <f t="shared" si="10"/>
        <v>M</v>
      </c>
      <c r="N55" s="94" t="str">
        <f t="shared" si="10"/>
        <v>N</v>
      </c>
      <c r="O55" s="94" t="str">
        <f t="shared" si="10"/>
        <v>O</v>
      </c>
      <c r="P55" s="94" t="str">
        <f t="shared" si="10"/>
        <v>P</v>
      </c>
      <c r="Q55" s="94" t="str">
        <f t="shared" si="10"/>
        <v>Q</v>
      </c>
      <c r="R55" s="602" t="str">
        <f t="shared" si="10"/>
        <v>R</v>
      </c>
      <c r="S55"/>
      <c r="T55"/>
      <c r="U55"/>
      <c r="V55"/>
      <c r="W55"/>
      <c r="X55"/>
      <c r="Y55"/>
      <c r="Z55"/>
      <c r="AA55"/>
      <c r="AB55"/>
      <c r="AC55"/>
      <c r="AD55"/>
      <c r="AE55"/>
      <c r="AF55"/>
      <c r="AG55"/>
      <c r="AH55"/>
      <c r="AI55"/>
      <c r="AJ55" s="3924"/>
      <c r="AK55" s="3924"/>
      <c r="AL55" s="143">
        <v>1</v>
      </c>
      <c r="AM55" s="3924"/>
      <c r="AN55" s="3924"/>
      <c r="AO55"/>
      <c r="AP55" s="440">
        <v>8</v>
      </c>
      <c r="AQ55" s="422" t="s">
        <v>108</v>
      </c>
      <c r="AR55" s="141"/>
      <c r="AS55" s="161"/>
      <c r="AT55"/>
      <c r="AU55" s="135">
        <v>1</v>
      </c>
    </row>
    <row r="56" spans="1:47" s="641" customFormat="1" ht="16.5" customHeight="1" thickBot="1">
      <c r="A56"/>
      <c r="B56"/>
      <c r="C56"/>
      <c r="D56" s="601" t="s">
        <v>15</v>
      </c>
      <c r="E56" s="476">
        <f t="shared" ref="E56:R56" ca="1" si="11">CELL("largeur",E56)</f>
        <v>11</v>
      </c>
      <c r="F56" s="91">
        <f t="shared" ca="1" si="11"/>
        <v>11</v>
      </c>
      <c r="G56" s="91">
        <f t="shared" ca="1" si="11"/>
        <v>3</v>
      </c>
      <c r="H56" s="91">
        <f t="shared" ca="1" si="11"/>
        <v>11</v>
      </c>
      <c r="I56" s="91">
        <f t="shared" ca="1" si="11"/>
        <v>11</v>
      </c>
      <c r="J56" s="91">
        <f t="shared" ca="1" si="11"/>
        <v>9</v>
      </c>
      <c r="K56" s="91">
        <f t="shared" ca="1" si="11"/>
        <v>35</v>
      </c>
      <c r="L56" s="91">
        <f t="shared" ca="1" si="11"/>
        <v>11</v>
      </c>
      <c r="M56" s="91">
        <f t="shared" ca="1" si="11"/>
        <v>11</v>
      </c>
      <c r="N56" s="91">
        <f t="shared" ca="1" si="11"/>
        <v>11</v>
      </c>
      <c r="O56" s="91">
        <f t="shared" ca="1" si="11"/>
        <v>11</v>
      </c>
      <c r="P56" s="91">
        <f t="shared" ca="1" si="11"/>
        <v>14</v>
      </c>
      <c r="Q56" s="91">
        <f t="shared" ca="1" si="11"/>
        <v>11</v>
      </c>
      <c r="R56" s="603">
        <f t="shared" ca="1" si="11"/>
        <v>11</v>
      </c>
      <c r="S56"/>
      <c r="T56"/>
      <c r="U56"/>
      <c r="V56"/>
      <c r="W56"/>
      <c r="X56"/>
      <c r="Y56"/>
      <c r="Z56"/>
      <c r="AA56"/>
      <c r="AB56"/>
      <c r="AC56"/>
      <c r="AD56"/>
      <c r="AE56"/>
      <c r="AF56"/>
      <c r="AG56"/>
      <c r="AH56"/>
      <c r="AI56"/>
      <c r="AJ56" s="140">
        <v>1</v>
      </c>
      <c r="AK56" s="140">
        <v>1</v>
      </c>
      <c r="AL56" s="140">
        <v>1</v>
      </c>
      <c r="AM56" s="140">
        <v>1</v>
      </c>
      <c r="AN56" s="140">
        <v>1</v>
      </c>
      <c r="AO56"/>
      <c r="AP56" s="440">
        <v>3</v>
      </c>
      <c r="AQ56" s="422" t="s">
        <v>694</v>
      </c>
      <c r="AR56" s="141"/>
      <c r="AS56" s="161"/>
      <c r="AT56"/>
      <c r="AU56" s="135">
        <v>1</v>
      </c>
    </row>
    <row r="57" spans="1:47" s="641" customFormat="1" ht="21.75" customHeight="1" thickTop="1">
      <c r="A57"/>
      <c r="B57"/>
      <c r="C57"/>
      <c r="D57" s="9" t="s">
        <v>0</v>
      </c>
      <c r="E57" s="2009"/>
      <c r="F57" s="37" t="s">
        <v>3</v>
      </c>
      <c r="G57" s="36"/>
      <c r="H57" s="36"/>
      <c r="I57" s="36"/>
      <c r="J57" s="604">
        <v>0</v>
      </c>
      <c r="K57" s="35" t="s">
        <v>4097</v>
      </c>
      <c r="L57" s="2032"/>
      <c r="M57" s="415"/>
      <c r="N57" s="415"/>
      <c r="O57" s="415"/>
      <c r="P57" s="415"/>
      <c r="Q57" s="415"/>
      <c r="R57" s="621"/>
      <c r="S57"/>
      <c r="T57"/>
      <c r="U57"/>
      <c r="V57"/>
      <c r="W57"/>
      <c r="X57"/>
      <c r="Y57"/>
      <c r="Z57"/>
      <c r="AA57"/>
      <c r="AB57"/>
      <c r="AC57"/>
      <c r="AD57"/>
      <c r="AE57"/>
      <c r="AF57"/>
      <c r="AG57"/>
      <c r="AH57"/>
      <c r="AI57"/>
      <c r="AJ57" s="4182" t="s">
        <v>673</v>
      </c>
      <c r="AK57" s="4182"/>
      <c r="AL57" s="143">
        <v>1</v>
      </c>
      <c r="AM57" s="4182" t="s">
        <v>674</v>
      </c>
      <c r="AN57" s="4182"/>
      <c r="AO57"/>
      <c r="AP57" s="4045" t="s">
        <v>710</v>
      </c>
      <c r="AQ57" s="4046"/>
      <c r="AR57" s="141"/>
      <c r="AS57" s="161"/>
      <c r="AT57"/>
      <c r="AU57" s="135">
        <v>1</v>
      </c>
    </row>
    <row r="58" spans="1:47" s="641" customFormat="1" ht="15.6" customHeight="1">
      <c r="A58"/>
      <c r="B58"/>
      <c r="C58"/>
      <c r="D58" s="9" t="s">
        <v>0</v>
      </c>
      <c r="E58" s="2017" t="s">
        <v>53</v>
      </c>
      <c r="F58" s="2008"/>
      <c r="G58" s="2008"/>
      <c r="H58" s="2008"/>
      <c r="I58" s="2008"/>
      <c r="J58" s="604" t="str">
        <f ca="1">IF(ISBLANK(K58),"",LARGE(OFFSET(J57,0,0,ROWS(J57:J57)),1)+1)</f>
        <v/>
      </c>
      <c r="K58" s="1921"/>
      <c r="L58" s="2035"/>
      <c r="M58" s="1921" t="s">
        <v>4074</v>
      </c>
      <c r="N58" s="1921"/>
      <c r="O58" s="1921"/>
      <c r="P58" s="1921"/>
      <c r="Q58" s="1921"/>
      <c r="R58" s="2010"/>
      <c r="S58"/>
      <c r="T58"/>
      <c r="U58"/>
      <c r="V58"/>
      <c r="W58"/>
      <c r="X58"/>
      <c r="Y58"/>
      <c r="Z58"/>
      <c r="AA58"/>
      <c r="AB58"/>
      <c r="AC58"/>
      <c r="AD58"/>
      <c r="AE58"/>
      <c r="AF58"/>
      <c r="AG58"/>
      <c r="AH58"/>
      <c r="AI58"/>
      <c r="AJ58" s="3927"/>
      <c r="AK58" s="3927"/>
      <c r="AL58" s="143">
        <v>1</v>
      </c>
      <c r="AM58" s="3927"/>
      <c r="AN58" s="3927"/>
      <c r="AO58"/>
      <c r="AP58" s="4045"/>
      <c r="AQ58" s="4046"/>
      <c r="AR58" s="141"/>
      <c r="AS58" s="161"/>
      <c r="AT58"/>
      <c r="AU58" s="135">
        <v>1</v>
      </c>
    </row>
    <row r="59" spans="1:47" s="641" customFormat="1" ht="18.75" customHeight="1" thickBot="1">
      <c r="A59"/>
      <c r="B59"/>
      <c r="C59"/>
      <c r="D59" s="28" t="str">
        <f t="shared" ref="D59:D77" si="12">IF(OR(K59&lt;&gt;"", M59&lt;&gt;"", N59&lt;&gt;"",O59&lt;&gt;"",P59&lt;&gt; ""),"A", "►")</f>
        <v>A</v>
      </c>
      <c r="E59" s="1939" t="s">
        <v>52</v>
      </c>
      <c r="F59" s="31"/>
      <c r="G59" s="31"/>
      <c r="H59" s="31"/>
      <c r="I59" s="31"/>
      <c r="J59" s="604">
        <f ca="1">IF(ISBLANK(K59),"",LARGE(OFFSET(J57,0,0,ROWS(J57:J58)),1)+1)</f>
        <v>1</v>
      </c>
      <c r="K59" s="1921" t="s">
        <v>4092</v>
      </c>
      <c r="L59" s="2035"/>
      <c r="M59" s="1921"/>
      <c r="N59" s="1921"/>
      <c r="O59" s="1921"/>
      <c r="P59" s="1921"/>
      <c r="Q59" s="1921"/>
      <c r="R59" s="2010"/>
      <c r="S59"/>
      <c r="T59"/>
      <c r="U59"/>
      <c r="V59"/>
      <c r="W59"/>
      <c r="X59"/>
      <c r="Y59"/>
      <c r="Z59"/>
      <c r="AA59"/>
      <c r="AB59"/>
      <c r="AC59"/>
      <c r="AD59"/>
      <c r="AE59"/>
      <c r="AF59"/>
      <c r="AG59"/>
      <c r="AH59"/>
      <c r="AI59"/>
      <c r="AJ59" s="140">
        <v>1</v>
      </c>
      <c r="AK59" s="140">
        <v>1</v>
      </c>
      <c r="AL59" s="140">
        <v>1</v>
      </c>
      <c r="AM59" s="140">
        <v>1</v>
      </c>
      <c r="AN59" s="140">
        <v>1</v>
      </c>
      <c r="AO59"/>
      <c r="AP59" s="443"/>
      <c r="AQ59" s="444"/>
      <c r="AR59" s="141"/>
      <c r="AS59" s="161"/>
      <c r="AT59"/>
      <c r="AU59" s="135">
        <v>1</v>
      </c>
    </row>
    <row r="60" spans="1:47" s="641" customFormat="1" ht="15.6" customHeight="1">
      <c r="A60"/>
      <c r="B60"/>
      <c r="C60"/>
      <c r="D60" s="28" t="str">
        <f t="shared" si="12"/>
        <v>A</v>
      </c>
      <c r="E60" s="1939" t="s">
        <v>1010</v>
      </c>
      <c r="F60" s="31"/>
      <c r="G60" s="31"/>
      <c r="H60" s="31"/>
      <c r="I60" s="31"/>
      <c r="J60" s="604">
        <f ca="1">IF(ISBLANK(K60),"",LARGE(OFFSET(J57,0,0,ROWS(J57:J59)),1)+1)</f>
        <v>2</v>
      </c>
      <c r="K60" s="1921" t="s">
        <v>4093</v>
      </c>
      <c r="L60" s="2035"/>
      <c r="M60" s="1921"/>
      <c r="N60" s="1921"/>
      <c r="O60" s="1921"/>
      <c r="P60" s="1921"/>
      <c r="Q60" s="1921"/>
      <c r="R60" s="2010"/>
      <c r="S60"/>
      <c r="T60"/>
      <c r="U60"/>
      <c r="V60"/>
      <c r="W60"/>
      <c r="X60"/>
      <c r="Y60"/>
      <c r="Z60"/>
      <c r="AA60"/>
      <c r="AB60"/>
      <c r="AC60"/>
      <c r="AD60"/>
      <c r="AE60"/>
      <c r="AF60"/>
      <c r="AG60"/>
      <c r="AH60"/>
      <c r="AI60"/>
      <c r="AJ60" s="4174" t="s">
        <v>695</v>
      </c>
      <c r="AK60" s="4174"/>
      <c r="AL60" s="143">
        <v>1</v>
      </c>
      <c r="AM60" s="4174" t="s">
        <v>696</v>
      </c>
      <c r="AN60" s="4174"/>
      <c r="AO60"/>
      <c r="AP60" s="446" t="s">
        <v>725</v>
      </c>
      <c r="AQ60" s="428"/>
      <c r="AR60" s="141"/>
      <c r="AS60" s="161"/>
      <c r="AT60"/>
      <c r="AU60" s="135">
        <v>1</v>
      </c>
    </row>
    <row r="61" spans="1:47" s="641" customFormat="1" ht="15.6" customHeight="1">
      <c r="A61"/>
      <c r="B61"/>
      <c r="C61"/>
      <c r="D61" s="28" t="str">
        <f t="shared" si="12"/>
        <v>A</v>
      </c>
      <c r="E61" s="1939" t="s">
        <v>48</v>
      </c>
      <c r="F61" s="31"/>
      <c r="G61" s="31"/>
      <c r="H61" s="31"/>
      <c r="I61" s="31"/>
      <c r="J61" s="604">
        <f ca="1">IF(ISBLANK(K61),"",LARGE(OFFSET(J57,0,0,ROWS(J57:J60)),1)+1)</f>
        <v>3</v>
      </c>
      <c r="K61" s="1921" t="s">
        <v>4094</v>
      </c>
      <c r="L61" s="2035"/>
      <c r="M61" s="1921"/>
      <c r="N61" s="1921"/>
      <c r="O61" s="1921"/>
      <c r="P61" s="1921"/>
      <c r="Q61" s="1921"/>
      <c r="R61" s="2010"/>
      <c r="S61"/>
      <c r="T61" s="138">
        <v>1</v>
      </c>
      <c r="U61" s="569" t="s">
        <v>124</v>
      </c>
      <c r="V61" s="609"/>
      <c r="W61"/>
      <c r="X61"/>
      <c r="Y61"/>
      <c r="Z61" s="138">
        <v>1</v>
      </c>
      <c r="AA61" s="138">
        <v>1</v>
      </c>
      <c r="AB61" s="138">
        <v>1</v>
      </c>
      <c r="AC61" s="138">
        <v>1</v>
      </c>
      <c r="AD61"/>
      <c r="AE61"/>
      <c r="AF61"/>
      <c r="AG61"/>
      <c r="AH61"/>
      <c r="AI61"/>
      <c r="AJ61" s="3871"/>
      <c r="AK61" s="3871"/>
      <c r="AL61" s="143">
        <v>1</v>
      </c>
      <c r="AM61" s="3871"/>
      <c r="AN61" s="3871"/>
      <c r="AO61"/>
      <c r="AP61" s="448" t="s">
        <v>726</v>
      </c>
      <c r="AQ61" s="428"/>
      <c r="AR61" s="141"/>
      <c r="AS61" s="161"/>
      <c r="AT61"/>
      <c r="AU61" s="135">
        <v>1</v>
      </c>
    </row>
    <row r="62" spans="1:47" s="641" customFormat="1" ht="16.5" thickBot="1">
      <c r="A62"/>
      <c r="B62"/>
      <c r="C62"/>
      <c r="D62" s="28" t="str">
        <f t="shared" si="12"/>
        <v>A</v>
      </c>
      <c r="E62" s="1939" t="s">
        <v>45</v>
      </c>
      <c r="F62" s="31"/>
      <c r="G62" s="31"/>
      <c r="H62" s="31"/>
      <c r="I62" s="31"/>
      <c r="J62" s="604">
        <f ca="1">IF(ISBLANK(K62),"",LARGE(OFFSET(J57,0,0,ROWS(J57:J61)),1)+1)</f>
        <v>4</v>
      </c>
      <c r="K62" s="1921" t="s">
        <v>47</v>
      </c>
      <c r="L62" s="2035"/>
      <c r="M62" s="1921"/>
      <c r="N62" s="1921"/>
      <c r="O62" s="1921"/>
      <c r="P62" s="1921"/>
      <c r="Q62" s="1921"/>
      <c r="R62" s="2010"/>
      <c r="S62"/>
      <c r="T62" s="138">
        <v>1</v>
      </c>
      <c r="U62" s="570" t="s">
        <v>1063</v>
      </c>
      <c r="V62" s="610"/>
      <c r="W62"/>
      <c r="X62"/>
      <c r="Y62"/>
      <c r="Z62" s="138">
        <v>1</v>
      </c>
      <c r="AA62" s="138">
        <v>1</v>
      </c>
      <c r="AB62" s="138">
        <v>1</v>
      </c>
      <c r="AC62" s="138">
        <v>1</v>
      </c>
      <c r="AD62"/>
      <c r="AE62"/>
      <c r="AF62"/>
      <c r="AG62"/>
      <c r="AH62"/>
      <c r="AI62"/>
      <c r="AJ62" s="140">
        <v>1</v>
      </c>
      <c r="AK62" s="140">
        <v>1</v>
      </c>
      <c r="AL62" s="140">
        <v>1</v>
      </c>
      <c r="AM62" s="140">
        <v>1</v>
      </c>
      <c r="AN62" s="140">
        <v>1</v>
      </c>
      <c r="AO62"/>
      <c r="AP62" s="449">
        <v>10</v>
      </c>
      <c r="AQ62" s="450" t="s">
        <v>108</v>
      </c>
      <c r="AR62" s="141"/>
      <c r="AS62" s="161"/>
      <c r="AT62"/>
      <c r="AU62" s="135">
        <v>1</v>
      </c>
    </row>
    <row r="63" spans="1:47" s="641" customFormat="1" ht="15.6" customHeight="1">
      <c r="A63"/>
      <c r="B63"/>
      <c r="C63"/>
      <c r="D63" s="28" t="str">
        <f t="shared" si="12"/>
        <v>►</v>
      </c>
      <c r="E63" s="1939" t="s">
        <v>43</v>
      </c>
      <c r="F63" s="31"/>
      <c r="G63" s="31"/>
      <c r="H63" s="31"/>
      <c r="I63" s="31"/>
      <c r="J63" s="604" t="str">
        <f ca="1">IF(ISBLANK(K63),"",LARGE(OFFSET(J57,0,0,ROWS(J57:J62)),1)+1)</f>
        <v/>
      </c>
      <c r="K63" s="1922"/>
      <c r="L63" s="2035"/>
      <c r="M63" s="1922"/>
      <c r="N63" s="1921"/>
      <c r="O63" s="1921"/>
      <c r="P63" s="1921"/>
      <c r="Q63" s="1921"/>
      <c r="R63" s="2010"/>
      <c r="S63"/>
      <c r="T63" s="138">
        <v>1</v>
      </c>
      <c r="U63" s="571" t="s">
        <v>125</v>
      </c>
      <c r="V63" s="611"/>
      <c r="W63"/>
      <c r="X63"/>
      <c r="Y63"/>
      <c r="Z63" s="138">
        <v>1</v>
      </c>
      <c r="AA63" s="138">
        <v>1</v>
      </c>
      <c r="AB63" s="138">
        <v>1</v>
      </c>
      <c r="AC63" s="138">
        <v>1</v>
      </c>
      <c r="AD63"/>
      <c r="AE63"/>
      <c r="AF63"/>
      <c r="AG63"/>
      <c r="AH63"/>
      <c r="AI63"/>
      <c r="AJ63" s="4176" t="s">
        <v>712</v>
      </c>
      <c r="AK63" s="4176"/>
      <c r="AL63" s="143">
        <v>1</v>
      </c>
      <c r="AM63" s="4176" t="s">
        <v>713</v>
      </c>
      <c r="AN63" s="4176"/>
      <c r="AO63"/>
      <c r="AP63" s="448" t="s">
        <v>739</v>
      </c>
      <c r="AQ63" s="428"/>
      <c r="AR63" s="141"/>
      <c r="AS63" s="161"/>
      <c r="AT63"/>
      <c r="AU63" s="135">
        <v>1</v>
      </c>
    </row>
    <row r="64" spans="1:47" s="641" customFormat="1" ht="15.6" customHeight="1">
      <c r="A64"/>
      <c r="B64"/>
      <c r="C64"/>
      <c r="D64" s="28" t="str">
        <f t="shared" si="12"/>
        <v>A</v>
      </c>
      <c r="E64" s="1939" t="s">
        <v>41</v>
      </c>
      <c r="F64" s="31"/>
      <c r="G64" s="31"/>
      <c r="H64" s="31"/>
      <c r="I64" s="31"/>
      <c r="J64" s="604" t="str">
        <f ca="1">IF(ISBLANK(K64),"",LARGE(OFFSET(J57,0,0,ROWS(J57:J63)),1)+1)</f>
        <v/>
      </c>
      <c r="K64" s="1922"/>
      <c r="L64" s="2035"/>
      <c r="M64" s="1922" t="s">
        <v>49</v>
      </c>
      <c r="N64" s="1921"/>
      <c r="O64" s="1921"/>
      <c r="P64" s="1921"/>
      <c r="Q64" s="1921"/>
      <c r="R64" s="2010"/>
      <c r="S64"/>
      <c r="T64"/>
      <c r="U64"/>
      <c r="V64"/>
      <c r="W64"/>
      <c r="X64"/>
      <c r="Y64"/>
      <c r="Z64"/>
      <c r="AA64"/>
      <c r="AB64"/>
      <c r="AC64"/>
      <c r="AD64"/>
      <c r="AE64"/>
      <c r="AF64"/>
      <c r="AG64"/>
      <c r="AH64"/>
      <c r="AI64"/>
      <c r="AJ64" s="3831"/>
      <c r="AK64" s="3831"/>
      <c r="AL64" s="143">
        <v>1</v>
      </c>
      <c r="AM64" s="3831"/>
      <c r="AN64" s="3831"/>
      <c r="AO64"/>
      <c r="AP64" s="449">
        <v>5</v>
      </c>
      <c r="AQ64" s="450" t="s">
        <v>742</v>
      </c>
      <c r="AR64" s="141"/>
      <c r="AS64" s="161"/>
      <c r="AT64"/>
      <c r="AU64" s="135">
        <v>1</v>
      </c>
    </row>
    <row r="65" spans="1:47" s="641" customFormat="1" ht="15.75" customHeight="1" thickBot="1">
      <c r="A65"/>
      <c r="B65"/>
      <c r="C65"/>
      <c r="D65" s="28" t="str">
        <f t="shared" si="12"/>
        <v>A</v>
      </c>
      <c r="E65" s="1939" t="s">
        <v>40</v>
      </c>
      <c r="F65" s="31"/>
      <c r="G65" s="31"/>
      <c r="H65" s="31"/>
      <c r="I65" s="31"/>
      <c r="J65" s="604" t="str">
        <f ca="1">IF(ISBLANK(K65),"",LARGE(OFFSET(J57,0,0,ROWS(J57:J64)),1)+1)</f>
        <v/>
      </c>
      <c r="K65" s="1922"/>
      <c r="L65" s="2035"/>
      <c r="M65" s="1922" t="s">
        <v>46</v>
      </c>
      <c r="N65" s="1921"/>
      <c r="O65" s="1921"/>
      <c r="P65" s="1921"/>
      <c r="Q65" s="1921"/>
      <c r="R65" s="2010"/>
      <c r="S65"/>
      <c r="T65"/>
      <c r="U65"/>
      <c r="V65"/>
      <c r="W65"/>
      <c r="X65"/>
      <c r="Y65"/>
      <c r="Z65"/>
      <c r="AA65"/>
      <c r="AB65"/>
      <c r="AC65"/>
      <c r="AD65"/>
      <c r="AE65"/>
      <c r="AF65"/>
      <c r="AG65"/>
      <c r="AH65"/>
      <c r="AI65"/>
      <c r="AJ65" s="140">
        <v>1</v>
      </c>
      <c r="AK65" s="140">
        <v>1</v>
      </c>
      <c r="AL65" s="140">
        <v>1</v>
      </c>
      <c r="AM65" s="140">
        <v>1</v>
      </c>
      <c r="AN65" s="140">
        <v>1</v>
      </c>
      <c r="AO65"/>
      <c r="AP65" s="451" t="s">
        <v>106</v>
      </c>
      <c r="AQ65" s="102" t="s">
        <v>742</v>
      </c>
      <c r="AR65" s="101"/>
      <c r="AS65" s="161"/>
      <c r="AT65"/>
      <c r="AU65" s="135">
        <v>1</v>
      </c>
    </row>
    <row r="66" spans="1:47" s="641" customFormat="1" ht="15.6" customHeight="1">
      <c r="A66"/>
      <c r="B66"/>
      <c r="C66"/>
      <c r="D66" s="28" t="str">
        <f t="shared" si="12"/>
        <v>A</v>
      </c>
      <c r="E66" s="1939" t="s">
        <v>39</v>
      </c>
      <c r="F66" s="31"/>
      <c r="G66" s="31"/>
      <c r="H66" s="31"/>
      <c r="I66" s="31"/>
      <c r="J66" s="604" t="str">
        <f ca="1">IF(ISBLANK(K66),"",LARGE(OFFSET(J57,0,0,ROWS(J57:J65)),1)+1)</f>
        <v/>
      </c>
      <c r="K66" s="1922"/>
      <c r="L66" s="2035"/>
      <c r="M66" s="1922" t="s">
        <v>44</v>
      </c>
      <c r="N66" s="1921"/>
      <c r="O66" s="1921"/>
      <c r="P66" s="1921"/>
      <c r="Q66" s="1921"/>
      <c r="R66" s="2010"/>
      <c r="S66"/>
      <c r="T66"/>
      <c r="U66"/>
      <c r="V66"/>
      <c r="W66"/>
      <c r="X66"/>
      <c r="Y66"/>
      <c r="Z66"/>
      <c r="AA66"/>
      <c r="AB66"/>
      <c r="AC66"/>
      <c r="AD66"/>
      <c r="AE66"/>
      <c r="AF66"/>
      <c r="AG66"/>
      <c r="AH66"/>
      <c r="AI66"/>
      <c r="AJ66" s="4177" t="s">
        <v>727</v>
      </c>
      <c r="AK66" s="4177"/>
      <c r="AL66" s="143">
        <v>1</v>
      </c>
      <c r="AM66" s="4177" t="s">
        <v>728</v>
      </c>
      <c r="AN66" s="4177"/>
      <c r="AO66"/>
      <c r="AP66" s="452" t="s">
        <v>753</v>
      </c>
      <c r="AQ66" s="453"/>
      <c r="AR66" s="141"/>
      <c r="AS66" s="161"/>
      <c r="AT66"/>
      <c r="AU66" s="135">
        <v>1</v>
      </c>
    </row>
    <row r="67" spans="1:47" s="641" customFormat="1" ht="15.6" customHeight="1">
      <c r="A67"/>
      <c r="B67"/>
      <c r="C67"/>
      <c r="D67" s="28" t="str">
        <f t="shared" si="12"/>
        <v>►</v>
      </c>
      <c r="E67" s="1939" t="s">
        <v>38</v>
      </c>
      <c r="F67" s="31"/>
      <c r="G67" s="31"/>
      <c r="H67" s="31"/>
      <c r="I67" s="31"/>
      <c r="J67" s="604" t="str">
        <f ca="1">IF(ISBLANK(K67),"",LARGE(OFFSET(J57,0,0,ROWS(J57:J66)),1)+1)</f>
        <v/>
      </c>
      <c r="K67" s="1922"/>
      <c r="L67" s="2035"/>
      <c r="M67" s="1922"/>
      <c r="N67" s="1921"/>
      <c r="O67" s="1921"/>
      <c r="P67" s="1921"/>
      <c r="Q67" s="1921"/>
      <c r="R67" s="2010"/>
      <c r="S67"/>
      <c r="T67"/>
      <c r="U67"/>
      <c r="V67"/>
      <c r="W67"/>
      <c r="X67"/>
      <c r="Y67"/>
      <c r="Z67"/>
      <c r="AA67"/>
      <c r="AB67"/>
      <c r="AC67"/>
      <c r="AD67"/>
      <c r="AE67"/>
      <c r="AF67"/>
      <c r="AG67"/>
      <c r="AH67"/>
      <c r="AI67"/>
      <c r="AJ67" s="3929"/>
      <c r="AK67" s="3929"/>
      <c r="AL67" s="143">
        <v>1</v>
      </c>
      <c r="AM67" s="3929"/>
      <c r="AN67" s="3929"/>
      <c r="AO67"/>
      <c r="AP67" s="454" t="s">
        <v>754</v>
      </c>
      <c r="AQ67" s="453"/>
      <c r="AR67" s="141"/>
      <c r="AS67" s="161"/>
      <c r="AT67"/>
      <c r="AU67" s="135">
        <v>1</v>
      </c>
    </row>
    <row r="68" spans="1:47" s="641" customFormat="1" ht="16.149999999999999" customHeight="1" thickBot="1">
      <c r="A68"/>
      <c r="B68"/>
      <c r="C68"/>
      <c r="D68" s="28" t="str">
        <f t="shared" si="12"/>
        <v>A</v>
      </c>
      <c r="E68" s="1939" t="s">
        <v>1011</v>
      </c>
      <c r="F68" s="31"/>
      <c r="G68" s="31"/>
      <c r="H68" s="31"/>
      <c r="I68" s="31"/>
      <c r="J68" s="604">
        <f ca="1">IF(ISBLANK(K68),"",LARGE(OFFSET(J57,0,0,ROWS(J57:J67)),1)+1)</f>
        <v>5</v>
      </c>
      <c r="K68" s="1922" t="s">
        <v>1066</v>
      </c>
      <c r="L68" s="2035"/>
      <c r="M68" s="1922"/>
      <c r="N68" s="1921"/>
      <c r="O68" s="1921"/>
      <c r="P68" s="1921"/>
      <c r="Q68" s="1921"/>
      <c r="R68" s="2010"/>
      <c r="S68"/>
      <c r="T68"/>
      <c r="U68"/>
      <c r="V68"/>
      <c r="W68"/>
      <c r="X68"/>
      <c r="Y68"/>
      <c r="Z68"/>
      <c r="AA68"/>
      <c r="AB68"/>
      <c r="AC68"/>
      <c r="AD68"/>
      <c r="AE68"/>
      <c r="AF68"/>
      <c r="AG68"/>
      <c r="AH68"/>
      <c r="AI68"/>
      <c r="AJ68" s="140">
        <v>1</v>
      </c>
      <c r="AK68" s="140">
        <v>1</v>
      </c>
      <c r="AL68" s="140">
        <v>1</v>
      </c>
      <c r="AM68" s="140">
        <v>1</v>
      </c>
      <c r="AN68" s="140">
        <v>1</v>
      </c>
      <c r="AO68"/>
      <c r="AP68" s="456" t="s">
        <v>755</v>
      </c>
      <c r="AQ68" s="453"/>
      <c r="AR68" s="141"/>
      <c r="AS68" s="161"/>
      <c r="AT68"/>
      <c r="AU68" s="135">
        <v>1</v>
      </c>
    </row>
    <row r="69" spans="1:47" s="641" customFormat="1" ht="15.75" customHeight="1">
      <c r="A69"/>
      <c r="B69"/>
      <c r="C69"/>
      <c r="D69" s="28" t="str">
        <f t="shared" si="12"/>
        <v>A</v>
      </c>
      <c r="E69" s="1939" t="s">
        <v>37</v>
      </c>
      <c r="F69" s="31"/>
      <c r="G69" s="31"/>
      <c r="H69" s="31"/>
      <c r="I69" s="31"/>
      <c r="J69" s="604" t="str">
        <f ca="1">IF(ISBLANK(K69),"",LARGE(OFFSET(J57,0,0,ROWS(J57:J68)),1)+1)</f>
        <v/>
      </c>
      <c r="K69" s="1922"/>
      <c r="L69" s="2035"/>
      <c r="M69" s="1921" t="s">
        <v>1065</v>
      </c>
      <c r="O69" s="1921"/>
      <c r="P69" s="1921"/>
      <c r="Q69" s="1921"/>
      <c r="R69" s="2010"/>
      <c r="S69"/>
      <c r="T69"/>
      <c r="U69"/>
      <c r="V69"/>
      <c r="W69"/>
      <c r="X69"/>
      <c r="Y69"/>
      <c r="Z69"/>
      <c r="AA69"/>
      <c r="AB69"/>
      <c r="AC69"/>
      <c r="AD69"/>
      <c r="AE69"/>
      <c r="AF69"/>
      <c r="AG69"/>
      <c r="AH69"/>
      <c r="AI69"/>
      <c r="AJ69" s="4154" t="s">
        <v>743</v>
      </c>
      <c r="AK69" s="4154"/>
      <c r="AL69" s="143">
        <v>1</v>
      </c>
      <c r="AM69" s="4154" t="s">
        <v>744</v>
      </c>
      <c r="AN69" s="4154"/>
      <c r="AO69"/>
      <c r="AP69" s="457">
        <v>40</v>
      </c>
      <c r="AQ69" s="458" t="str">
        <f>AQ62</f>
        <v>couverts</v>
      </c>
      <c r="AR69" s="141"/>
      <c r="AS69" s="161"/>
      <c r="AT69"/>
      <c r="AU69" s="135">
        <v>1</v>
      </c>
    </row>
    <row r="70" spans="1:47" s="641" customFormat="1" ht="15.75" customHeight="1">
      <c r="A70"/>
      <c r="B70"/>
      <c r="C70"/>
      <c r="D70" s="28" t="str">
        <f t="shared" si="12"/>
        <v>►</v>
      </c>
      <c r="E70" s="1939" t="s">
        <v>36</v>
      </c>
      <c r="F70" s="31"/>
      <c r="G70" s="31"/>
      <c r="H70" s="31"/>
      <c r="I70" s="31"/>
      <c r="J70" s="604" t="str">
        <f ca="1">IF(ISBLANK(K70),"",LARGE(OFFSET(J57,0,0,ROWS(J57:J69)),1)+1)</f>
        <v/>
      </c>
      <c r="K70" s="1922"/>
      <c r="L70" s="2035"/>
      <c r="M70" s="1922"/>
      <c r="N70" s="1921"/>
      <c r="O70" s="1921"/>
      <c r="P70" s="1921"/>
      <c r="Q70" s="1921"/>
      <c r="R70" s="2010"/>
      <c r="S70"/>
      <c r="T70"/>
      <c r="U70"/>
      <c r="V70"/>
      <c r="W70"/>
      <c r="X70"/>
      <c r="Y70"/>
      <c r="Z70"/>
      <c r="AA70"/>
      <c r="AB70"/>
      <c r="AC70"/>
      <c r="AD70"/>
      <c r="AE70"/>
      <c r="AF70"/>
      <c r="AG70"/>
      <c r="AH70"/>
      <c r="AI70"/>
      <c r="AJ70" s="3807"/>
      <c r="AK70" s="3807"/>
      <c r="AL70" s="143">
        <v>1</v>
      </c>
      <c r="AM70" s="3807"/>
      <c r="AN70" s="3807"/>
      <c r="AO70"/>
      <c r="AP70" s="457">
        <v>16</v>
      </c>
      <c r="AQ70" s="458" t="str">
        <f>AQ64</f>
        <v>poulets</v>
      </c>
      <c r="AR70" s="141"/>
      <c r="AS70" s="161"/>
      <c r="AT70"/>
      <c r="AU70" s="135">
        <v>1</v>
      </c>
    </row>
    <row r="71" spans="1:47" s="641" customFormat="1" ht="15.75" customHeight="1" thickBot="1">
      <c r="A71"/>
      <c r="B71"/>
      <c r="C71"/>
      <c r="D71" s="28" t="str">
        <f t="shared" si="12"/>
        <v>►</v>
      </c>
      <c r="E71" s="1939"/>
      <c r="F71" s="31"/>
      <c r="G71" s="31"/>
      <c r="H71" s="31"/>
      <c r="I71" s="31"/>
      <c r="J71" s="604" t="str">
        <f ca="1">IF(ISBLANK(K71),"",LARGE(OFFSET(J57,0,0,ROWS(J57:J70)),1)+1)</f>
        <v/>
      </c>
      <c r="K71" s="1922"/>
      <c r="L71" s="2035"/>
      <c r="M71" s="1922"/>
      <c r="N71" s="1921"/>
      <c r="O71" s="1921"/>
      <c r="P71" s="1921"/>
      <c r="Q71" s="1921"/>
      <c r="R71" s="2010"/>
      <c r="S71"/>
      <c r="T71"/>
      <c r="U71"/>
      <c r="V71"/>
      <c r="W71"/>
      <c r="X71"/>
      <c r="Y71"/>
      <c r="Z71"/>
      <c r="AA71"/>
      <c r="AB71"/>
      <c r="AC71"/>
      <c r="AD71"/>
      <c r="AE71"/>
      <c r="AF71"/>
      <c r="AG71"/>
      <c r="AH71"/>
      <c r="AI71"/>
      <c r="AJ71" s="140">
        <v>1</v>
      </c>
      <c r="AK71" s="140">
        <v>1</v>
      </c>
      <c r="AL71" s="140">
        <v>1</v>
      </c>
      <c r="AM71" s="140">
        <v>1</v>
      </c>
      <c r="AN71" s="140">
        <v>1</v>
      </c>
      <c r="AO71"/>
      <c r="AP71" s="459"/>
      <c r="AQ71" s="460"/>
      <c r="AR71" s="141"/>
      <c r="AS71" s="161"/>
      <c r="AT71"/>
      <c r="AU71" s="135">
        <v>1</v>
      </c>
    </row>
    <row r="72" spans="1:47" s="641" customFormat="1" ht="15.75" customHeight="1">
      <c r="A72"/>
      <c r="B72"/>
      <c r="C72"/>
      <c r="D72" s="28" t="str">
        <f t="shared" si="12"/>
        <v>►</v>
      </c>
      <c r="E72" s="1939"/>
      <c r="F72" s="31"/>
      <c r="G72" s="31"/>
      <c r="H72" s="31"/>
      <c r="I72" s="31"/>
      <c r="J72" s="604" t="str">
        <f ca="1">IF(ISBLANK(K72),"",LARGE(OFFSET(J57,0,0,ROWS(J57:J71)),1)+1)</f>
        <v/>
      </c>
      <c r="K72" s="1922"/>
      <c r="L72" s="2035"/>
      <c r="M72" s="1922"/>
      <c r="N72" s="1921"/>
      <c r="O72" s="1921"/>
      <c r="P72" s="1921"/>
      <c r="Q72" s="1921"/>
      <c r="R72" s="2010"/>
      <c r="S72"/>
      <c r="T72"/>
      <c r="U72"/>
      <c r="V72"/>
      <c r="W72"/>
      <c r="X72"/>
      <c r="Y72"/>
      <c r="Z72"/>
      <c r="AA72"/>
      <c r="AB72"/>
      <c r="AC72"/>
      <c r="AD72"/>
      <c r="AE72"/>
      <c r="AF72"/>
      <c r="AG72"/>
      <c r="AH72"/>
      <c r="AI72"/>
      <c r="AJ72" s="4154" t="s">
        <v>701</v>
      </c>
      <c r="AK72" s="4154"/>
      <c r="AL72" s="143">
        <v>1</v>
      </c>
      <c r="AM72" s="4154" t="s">
        <v>702</v>
      </c>
      <c r="AN72" s="4154"/>
      <c r="AO72"/>
      <c r="AP72" s="4178" t="s">
        <v>771</v>
      </c>
      <c r="AQ72" s="4179"/>
      <c r="AR72" s="4179"/>
      <c r="AS72" s="4180"/>
      <c r="AT72"/>
      <c r="AU72" s="135">
        <v>1</v>
      </c>
    </row>
    <row r="73" spans="1:47" s="641" customFormat="1" ht="15.75" customHeight="1">
      <c r="A73"/>
      <c r="B73"/>
      <c r="C73"/>
      <c r="D73" s="28" t="str">
        <f t="shared" si="12"/>
        <v>►</v>
      </c>
      <c r="E73" s="1939"/>
      <c r="F73" s="31"/>
      <c r="G73" s="31"/>
      <c r="H73" s="31"/>
      <c r="I73" s="31"/>
      <c r="J73" s="604" t="str">
        <f ca="1">IF(ISBLANK(K73),"",LARGE(OFFSET(J57,0,0,ROWS(J57:J72)),1)+1)</f>
        <v/>
      </c>
      <c r="K73" s="1922"/>
      <c r="L73" s="2035"/>
      <c r="M73" s="1922"/>
      <c r="N73" s="1921"/>
      <c r="O73" s="1921"/>
      <c r="P73" s="1921"/>
      <c r="Q73" s="1921"/>
      <c r="R73" s="2010"/>
      <c r="S73"/>
      <c r="T73"/>
      <c r="U73"/>
      <c r="V73"/>
      <c r="W73"/>
      <c r="X73"/>
      <c r="Y73"/>
      <c r="Z73"/>
      <c r="AA73"/>
      <c r="AB73"/>
      <c r="AC73"/>
      <c r="AD73"/>
      <c r="AE73"/>
      <c r="AF73"/>
      <c r="AG73"/>
      <c r="AH73"/>
      <c r="AI73"/>
      <c r="AJ73" s="3807"/>
      <c r="AK73" s="3807"/>
      <c r="AL73" s="143">
        <v>1</v>
      </c>
      <c r="AM73" s="3807"/>
      <c r="AN73" s="3807"/>
      <c r="AO73"/>
      <c r="AP73" s="4178"/>
      <c r="AQ73" s="4179"/>
      <c r="AR73" s="4179"/>
      <c r="AS73" s="4180"/>
      <c r="AT73"/>
      <c r="AU73" s="135">
        <v>1</v>
      </c>
    </row>
    <row r="74" spans="1:47" s="641" customFormat="1" ht="16.5" thickBot="1">
      <c r="A74"/>
      <c r="B74"/>
      <c r="C74"/>
      <c r="D74" s="28" t="str">
        <f t="shared" si="12"/>
        <v>►</v>
      </c>
      <c r="E74" s="1939"/>
      <c r="F74" s="31"/>
      <c r="G74" s="31"/>
      <c r="H74" s="31"/>
      <c r="I74" s="31"/>
      <c r="J74" s="604" t="str">
        <f ca="1">IF(ISBLANK(K74),"",LARGE(OFFSET(J57,0,0,ROWS(J57:J73)),1)+1)</f>
        <v/>
      </c>
      <c r="K74" s="1922"/>
      <c r="L74" s="2035"/>
      <c r="M74" s="1922"/>
      <c r="N74" s="1921"/>
      <c r="O74" s="1921"/>
      <c r="P74" s="1921"/>
      <c r="Q74" s="1921"/>
      <c r="R74" s="2010"/>
      <c r="S74"/>
      <c r="T74"/>
      <c r="U74"/>
      <c r="V74"/>
      <c r="W74"/>
      <c r="X74"/>
      <c r="Y74"/>
      <c r="Z74"/>
      <c r="AA74"/>
      <c r="AB74"/>
      <c r="AC74"/>
      <c r="AD74"/>
      <c r="AE74"/>
      <c r="AF74"/>
      <c r="AG74"/>
      <c r="AH74"/>
      <c r="AI74"/>
      <c r="AJ74" s="140">
        <v>1</v>
      </c>
      <c r="AK74" s="140">
        <v>1</v>
      </c>
      <c r="AL74" s="140">
        <v>1</v>
      </c>
      <c r="AM74" s="140">
        <v>1</v>
      </c>
      <c r="AN74" s="140">
        <v>1</v>
      </c>
      <c r="AO74"/>
      <c r="AP74" s="425" t="s">
        <v>772</v>
      </c>
      <c r="AQ74" s="428"/>
      <c r="AR74" s="399"/>
      <c r="AS74" s="400"/>
      <c r="AT74"/>
      <c r="AU74" s="135">
        <v>1</v>
      </c>
    </row>
    <row r="75" spans="1:47" s="641" customFormat="1" ht="15.75" customHeight="1">
      <c r="A75"/>
      <c r="B75"/>
      <c r="C75"/>
      <c r="D75" s="28" t="str">
        <f t="shared" si="12"/>
        <v>►</v>
      </c>
      <c r="E75" s="1939"/>
      <c r="F75" s="31"/>
      <c r="G75" s="31"/>
      <c r="H75" s="31"/>
      <c r="I75" s="31"/>
      <c r="J75" s="604" t="str">
        <f ca="1">IF(ISBLANK(K75),"",LARGE(OFFSET(J57,0,0,ROWS(J57:J74)),1)+1)</f>
        <v/>
      </c>
      <c r="K75" s="1922"/>
      <c r="L75" s="2035"/>
      <c r="M75" s="1922"/>
      <c r="N75" s="1921"/>
      <c r="O75" s="1921"/>
      <c r="P75" s="1921"/>
      <c r="Q75" s="1921"/>
      <c r="R75" s="2010"/>
      <c r="S75"/>
      <c r="T75"/>
      <c r="U75"/>
      <c r="V75"/>
      <c r="W75"/>
      <c r="X75"/>
      <c r="Y75"/>
      <c r="Z75"/>
      <c r="AA75"/>
      <c r="AB75"/>
      <c r="AC75"/>
      <c r="AD75"/>
      <c r="AE75"/>
      <c r="AF75"/>
      <c r="AG75"/>
      <c r="AH75"/>
      <c r="AI75"/>
      <c r="AJ75" s="4154" t="s">
        <v>480</v>
      </c>
      <c r="AK75" s="4154"/>
      <c r="AL75" s="143">
        <v>1</v>
      </c>
      <c r="AM75" s="4154" t="s">
        <v>481</v>
      </c>
      <c r="AN75" s="4154"/>
      <c r="AO75"/>
      <c r="AP75" s="461" t="s">
        <v>780</v>
      </c>
      <c r="AQ75" s="428"/>
      <c r="AR75" s="399"/>
      <c r="AS75" s="400"/>
      <c r="AT75"/>
      <c r="AU75" s="135">
        <v>1</v>
      </c>
    </row>
    <row r="76" spans="1:47" s="641" customFormat="1" ht="15.75">
      <c r="A76"/>
      <c r="B76"/>
      <c r="C76"/>
      <c r="D76" s="28" t="str">
        <f t="shared" si="12"/>
        <v>►</v>
      </c>
      <c r="E76" s="1939"/>
      <c r="F76" s="31"/>
      <c r="G76" s="31"/>
      <c r="H76" s="31"/>
      <c r="I76" s="31"/>
      <c r="J76" s="604" t="str">
        <f ca="1">IF(ISBLANK(K76),"",LARGE(OFFSET(J57,0,0,ROWS(J57:J75)),1)+1)</f>
        <v/>
      </c>
      <c r="K76" s="1922"/>
      <c r="L76" s="2035"/>
      <c r="M76" s="1922"/>
      <c r="N76" s="1921"/>
      <c r="O76" s="1921"/>
      <c r="P76" s="1921"/>
      <c r="Q76" s="1921"/>
      <c r="R76" s="2010"/>
      <c r="S76"/>
      <c r="T76"/>
      <c r="U76"/>
      <c r="V76"/>
      <c r="W76"/>
      <c r="X76"/>
      <c r="Y76"/>
      <c r="Z76"/>
      <c r="AA76"/>
      <c r="AB76"/>
      <c r="AC76"/>
      <c r="AD76"/>
      <c r="AE76"/>
      <c r="AF76"/>
      <c r="AG76"/>
      <c r="AH76"/>
      <c r="AI76"/>
      <c r="AJ76" s="3807"/>
      <c r="AK76" s="3807"/>
      <c r="AL76" s="143">
        <v>1</v>
      </c>
      <c r="AM76" s="3807"/>
      <c r="AN76" s="3807"/>
      <c r="AO76"/>
      <c r="AP76" s="425" t="s">
        <v>781</v>
      </c>
      <c r="AQ76" s="428"/>
      <c r="AR76" s="399"/>
      <c r="AS76" s="400"/>
      <c r="AT76"/>
      <c r="AU76" s="135">
        <v>1</v>
      </c>
    </row>
    <row r="77" spans="1:47" s="641" customFormat="1" ht="18.75" customHeight="1" thickBot="1">
      <c r="A77"/>
      <c r="B77"/>
      <c r="C77"/>
      <c r="D77" s="28" t="str">
        <f t="shared" si="12"/>
        <v>►</v>
      </c>
      <c r="E77" s="1939"/>
      <c r="F77" s="31"/>
      <c r="G77" s="31"/>
      <c r="H77" s="31"/>
      <c r="I77" s="31"/>
      <c r="J77" s="604" t="str">
        <f ca="1">IF(ISBLANK(K77),"",LARGE(OFFSET(J57,0,0,ROWS(J57:J76)),1)+1)</f>
        <v/>
      </c>
      <c r="K77" s="1922"/>
      <c r="L77" s="2035"/>
      <c r="M77" s="1922"/>
      <c r="N77" s="1921"/>
      <c r="O77" s="1921"/>
      <c r="P77" s="1921"/>
      <c r="Q77" s="1921"/>
      <c r="R77" s="2010"/>
      <c r="S77"/>
      <c r="T77"/>
      <c r="U77"/>
      <c r="V77"/>
      <c r="W77"/>
      <c r="X77"/>
      <c r="Y77"/>
      <c r="Z77"/>
      <c r="AA77"/>
      <c r="AB77"/>
      <c r="AC77"/>
      <c r="AD77"/>
      <c r="AE77"/>
      <c r="AF77"/>
      <c r="AG77"/>
      <c r="AH77"/>
      <c r="AI77"/>
      <c r="AJ77" s="140">
        <v>1</v>
      </c>
      <c r="AK77" s="140">
        <v>1</v>
      </c>
      <c r="AL77" s="140">
        <v>1</v>
      </c>
      <c r="AM77" s="140">
        <v>1</v>
      </c>
      <c r="AN77" s="140">
        <v>1</v>
      </c>
      <c r="AO77"/>
      <c r="AP77" s="459"/>
      <c r="AQ77" s="460"/>
      <c r="AR77" s="141"/>
      <c r="AS77" s="161"/>
      <c r="AT77"/>
      <c r="AU77" s="135">
        <v>1</v>
      </c>
    </row>
    <row r="78" spans="1:47" s="641" customFormat="1" ht="15.75">
      <c r="A78"/>
      <c r="B78"/>
      <c r="C78"/>
      <c r="D78" s="9" t="s">
        <v>0</v>
      </c>
      <c r="E78" s="1939"/>
      <c r="F78" s="31"/>
      <c r="G78" s="31"/>
      <c r="H78" s="31"/>
      <c r="I78" s="31"/>
      <c r="J78" s="604" t="str">
        <f ca="1">IF(ISBLANK(K78),"",LARGE(OFFSET(J57,0,0,ROWS(J57:J77)),1)+1)</f>
        <v/>
      </c>
      <c r="K78" s="1922"/>
      <c r="L78" s="2035"/>
      <c r="M78" s="1922"/>
      <c r="N78" s="1921"/>
      <c r="O78" s="1921"/>
      <c r="P78" s="1921"/>
      <c r="Q78" s="1921"/>
      <c r="R78" s="2010"/>
      <c r="S78"/>
      <c r="T78"/>
      <c r="U78"/>
      <c r="V78"/>
      <c r="W78"/>
      <c r="X78"/>
      <c r="Y78"/>
      <c r="Z78"/>
      <c r="AA78"/>
      <c r="AB78"/>
      <c r="AC78"/>
      <c r="AD78"/>
      <c r="AE78"/>
      <c r="AF78"/>
      <c r="AG78"/>
      <c r="AH78"/>
      <c r="AI78"/>
      <c r="AJ78" s="4154" t="s">
        <v>773</v>
      </c>
      <c r="AK78" s="4154"/>
      <c r="AL78" s="143">
        <v>1</v>
      </c>
      <c r="AM78" s="4154" t="s">
        <v>774</v>
      </c>
      <c r="AN78" s="4154"/>
      <c r="AO78"/>
      <c r="AP78" s="4036" t="s">
        <v>788</v>
      </c>
      <c r="AQ78" s="4037"/>
      <c r="AR78" s="4037"/>
      <c r="AS78" s="4038"/>
      <c r="AT78"/>
      <c r="AU78" s="135">
        <v>1</v>
      </c>
    </row>
    <row r="79" spans="1:47" s="641" customFormat="1" ht="18.75" customHeight="1">
      <c r="A79"/>
      <c r="B79"/>
      <c r="C79"/>
      <c r="D79" s="28" t="s">
        <v>0</v>
      </c>
      <c r="E79" s="1939"/>
      <c r="F79" s="31"/>
      <c r="G79" s="31"/>
      <c r="H79" s="31"/>
      <c r="I79" s="31"/>
      <c r="J79" s="1940">
        <v>3.472222222222222E-3</v>
      </c>
      <c r="K79" s="1941" t="s">
        <v>1006</v>
      </c>
      <c r="L79" s="2011"/>
      <c r="M79" s="1942">
        <v>1.0416666666666666E-2</v>
      </c>
      <c r="N79" s="1941" t="s">
        <v>1007</v>
      </c>
      <c r="O79" s="1943"/>
      <c r="P79" s="1943" t="s">
        <v>1008</v>
      </c>
      <c r="Q79" s="1944">
        <v>2.0833333333333332E-2</v>
      </c>
      <c r="R79" s="1945">
        <f>J79+M79+Q79</f>
        <v>3.4722222222222224E-2</v>
      </c>
      <c r="S79"/>
      <c r="T79"/>
      <c r="U79"/>
      <c r="V79"/>
      <c r="W79"/>
      <c r="X79"/>
      <c r="Y79"/>
      <c r="Z79"/>
      <c r="AA79"/>
      <c r="AB79"/>
      <c r="AC79"/>
      <c r="AD79"/>
      <c r="AE79"/>
      <c r="AF79"/>
      <c r="AG79"/>
      <c r="AH79"/>
      <c r="AI79"/>
      <c r="AJ79" s="3807"/>
      <c r="AK79" s="3807"/>
      <c r="AL79" s="143">
        <v>1</v>
      </c>
      <c r="AM79" s="3807"/>
      <c r="AN79" s="3807"/>
      <c r="AO79"/>
      <c r="AP79" s="4036"/>
      <c r="AQ79" s="4037"/>
      <c r="AR79" s="4037"/>
      <c r="AS79" s="4038"/>
      <c r="AT79"/>
      <c r="AU79" s="135">
        <v>1</v>
      </c>
    </row>
    <row r="80" spans="1:47" s="641" customFormat="1" ht="24" thickBot="1">
      <c r="A80"/>
      <c r="B80"/>
      <c r="C80"/>
      <c r="D80" s="28" t="s">
        <v>0</v>
      </c>
      <c r="E80" s="1939"/>
      <c r="F80" s="31"/>
      <c r="G80" s="31"/>
      <c r="H80" s="31"/>
      <c r="I80" s="31"/>
      <c r="J80" s="608"/>
      <c r="K80" s="579" t="s">
        <v>1002</v>
      </c>
      <c r="L80" s="2011"/>
      <c r="M80" s="580" t="s">
        <v>26</v>
      </c>
      <c r="N80" s="608"/>
      <c r="O80" s="608"/>
      <c r="P80" s="608"/>
      <c r="Q80" s="579" t="s">
        <v>1003</v>
      </c>
      <c r="R80" s="582" t="s">
        <v>26</v>
      </c>
      <c r="S80"/>
      <c r="T80"/>
      <c r="U80"/>
      <c r="V80"/>
      <c r="W80"/>
      <c r="X80"/>
      <c r="Y80"/>
      <c r="Z80"/>
      <c r="AA80"/>
      <c r="AB80"/>
      <c r="AC80"/>
      <c r="AD80"/>
      <c r="AE80"/>
      <c r="AF80"/>
      <c r="AG80"/>
      <c r="AH80"/>
      <c r="AI80"/>
      <c r="AJ80" s="140">
        <v>1</v>
      </c>
      <c r="AK80" s="140">
        <v>1</v>
      </c>
      <c r="AL80" s="140">
        <v>1</v>
      </c>
      <c r="AM80" s="140">
        <v>1</v>
      </c>
      <c r="AN80" s="140">
        <v>1</v>
      </c>
      <c r="AO80"/>
      <c r="AP80" s="166"/>
      <c r="AQ80" s="11"/>
      <c r="AR80" s="11"/>
      <c r="AS80" s="167"/>
      <c r="AT80"/>
      <c r="AU80" s="135">
        <v>1</v>
      </c>
    </row>
    <row r="81" spans="1:47" s="641" customFormat="1" ht="15.75" customHeight="1">
      <c r="A81"/>
      <c r="B81"/>
      <c r="C81"/>
      <c r="D81" s="28" t="s">
        <v>15</v>
      </c>
      <c r="E81" s="1939"/>
      <c r="F81" s="31"/>
      <c r="G81" s="31"/>
      <c r="H81" s="31"/>
      <c r="I81" s="31"/>
      <c r="J81" s="2012"/>
      <c r="K81" s="2012"/>
      <c r="L81" s="2012"/>
      <c r="M81" s="2012"/>
      <c r="N81" s="2012"/>
      <c r="O81" s="2012"/>
      <c r="P81" s="2012"/>
      <c r="Q81" s="2012"/>
      <c r="R81" s="2013" t="s">
        <v>35</v>
      </c>
      <c r="S81"/>
      <c r="T81"/>
      <c r="U81"/>
      <c r="V81"/>
      <c r="W81"/>
      <c r="X81"/>
      <c r="Y81"/>
      <c r="Z81"/>
      <c r="AA81"/>
      <c r="AB81"/>
      <c r="AC81"/>
      <c r="AD81"/>
      <c r="AE81"/>
      <c r="AF81"/>
      <c r="AG81"/>
      <c r="AH81"/>
      <c r="AI81"/>
      <c r="AJ81" s="4154" t="s">
        <v>782</v>
      </c>
      <c r="AK81" s="4154"/>
      <c r="AL81" s="143">
        <v>1</v>
      </c>
      <c r="AM81" s="4154" t="s">
        <v>783</v>
      </c>
      <c r="AN81" s="4154"/>
      <c r="AO81"/>
      <c r="AP81" s="464" t="s">
        <v>799</v>
      </c>
      <c r="AQ81" s="19" t="s">
        <v>800</v>
      </c>
      <c r="AR81" s="18"/>
      <c r="AS81" s="465"/>
      <c r="AT81"/>
      <c r="AU81" s="135">
        <v>1</v>
      </c>
    </row>
    <row r="82" spans="1:47" s="641" customFormat="1" ht="15.75" customHeight="1">
      <c r="A82"/>
      <c r="B82"/>
      <c r="C82"/>
      <c r="D82" s="28" t="s">
        <v>15</v>
      </c>
      <c r="E82" s="1939"/>
      <c r="F82" s="31"/>
      <c r="G82" s="31"/>
      <c r="H82" s="31"/>
      <c r="I82" s="31"/>
      <c r="J82" s="2014"/>
      <c r="K82" s="2014"/>
      <c r="L82" s="2014"/>
      <c r="M82" s="2014"/>
      <c r="N82" s="2014"/>
      <c r="O82" s="2014"/>
      <c r="P82" s="2014"/>
      <c r="Q82" s="2014"/>
      <c r="R82" s="2015" t="s">
        <v>34</v>
      </c>
      <c r="S82"/>
      <c r="T82"/>
      <c r="U82"/>
      <c r="V82"/>
      <c r="W82"/>
      <c r="X82"/>
      <c r="Y82"/>
      <c r="Z82"/>
      <c r="AA82"/>
      <c r="AB82"/>
      <c r="AC82"/>
      <c r="AD82"/>
      <c r="AE82"/>
      <c r="AF82"/>
      <c r="AG82"/>
      <c r="AH82"/>
      <c r="AI82"/>
      <c r="AJ82" s="3807"/>
      <c r="AK82" s="3807"/>
      <c r="AL82" s="143">
        <v>1</v>
      </c>
      <c r="AM82" s="3807"/>
      <c r="AN82" s="3807"/>
      <c r="AO82"/>
      <c r="AP82" s="466"/>
      <c r="AQ82" s="18"/>
      <c r="AR82" s="141"/>
      <c r="AS82" s="161"/>
      <c r="AT82"/>
      <c r="AU82" s="135">
        <v>1</v>
      </c>
    </row>
    <row r="83" spans="1:47" s="641" customFormat="1" ht="19.5" thickBot="1">
      <c r="A83"/>
      <c r="B83"/>
      <c r="C83"/>
      <c r="D83" s="28" t="s">
        <v>0</v>
      </c>
      <c r="E83" s="1939"/>
      <c r="F83" s="31"/>
      <c r="G83" s="31"/>
      <c r="H83" s="31"/>
      <c r="I83" s="31"/>
      <c r="J83" s="14" t="s">
        <v>4</v>
      </c>
      <c r="K83" s="2016"/>
      <c r="L83" s="11"/>
      <c r="M83" s="11"/>
      <c r="N83" s="11"/>
      <c r="O83" s="11"/>
      <c r="P83" s="11"/>
      <c r="Q83" s="11"/>
      <c r="R83" s="10"/>
      <c r="S83"/>
      <c r="T83"/>
      <c r="U83"/>
      <c r="V83"/>
      <c r="W83"/>
      <c r="X83"/>
      <c r="Y83"/>
      <c r="Z83"/>
      <c r="AA83"/>
      <c r="AB83"/>
      <c r="AC83"/>
      <c r="AD83"/>
      <c r="AE83"/>
      <c r="AF83"/>
      <c r="AG83"/>
      <c r="AH83"/>
      <c r="AI83"/>
      <c r="AJ83" s="140">
        <v>1</v>
      </c>
      <c r="AK83" s="140">
        <v>1</v>
      </c>
      <c r="AL83" s="140">
        <v>1</v>
      </c>
      <c r="AM83" s="140">
        <v>1</v>
      </c>
      <c r="AN83" s="140">
        <v>1</v>
      </c>
      <c r="AO83"/>
      <c r="AP83" s="467" t="s">
        <v>801</v>
      </c>
      <c r="AQ83" s="453"/>
      <c r="AR83" s="18"/>
      <c r="AS83" s="465"/>
      <c r="AT83"/>
      <c r="AU83" s="135">
        <v>1</v>
      </c>
    </row>
    <row r="84" spans="1:47" s="641" customFormat="1" ht="15.75" customHeight="1">
      <c r="A84"/>
      <c r="B84"/>
      <c r="C84"/>
      <c r="D84" s="28" t="s">
        <v>0</v>
      </c>
      <c r="E84" s="1939"/>
      <c r="F84" s="31"/>
      <c r="G84" s="31"/>
      <c r="H84" s="31"/>
      <c r="I84" s="31"/>
      <c r="J84" s="6" t="s">
        <v>2</v>
      </c>
      <c r="K84" s="5" t="s">
        <v>1</v>
      </c>
      <c r="L84" s="4"/>
      <c r="M84" s="3"/>
      <c r="N84" s="3"/>
      <c r="O84" s="3"/>
      <c r="P84" s="3"/>
      <c r="Q84" s="3"/>
      <c r="R84" s="463"/>
      <c r="S84"/>
      <c r="T84"/>
      <c r="U84"/>
      <c r="V84"/>
      <c r="W84"/>
      <c r="X84"/>
      <c r="Y84"/>
      <c r="Z84"/>
      <c r="AA84"/>
      <c r="AB84"/>
      <c r="AC84"/>
      <c r="AD84"/>
      <c r="AE84"/>
      <c r="AF84"/>
      <c r="AG84"/>
      <c r="AH84"/>
      <c r="AI84"/>
      <c r="AJ84" s="4154" t="s">
        <v>792</v>
      </c>
      <c r="AK84" s="4154"/>
      <c r="AL84" s="143">
        <v>1</v>
      </c>
      <c r="AM84" s="4154" t="s">
        <v>793</v>
      </c>
      <c r="AN84" s="4154"/>
      <c r="AO84"/>
      <c r="AP84" s="4047" t="s">
        <v>804</v>
      </c>
      <c r="AQ84" s="4048"/>
      <c r="AR84" s="4048"/>
      <c r="AS84" s="4049"/>
      <c r="AT84"/>
      <c r="AU84" s="135">
        <v>1</v>
      </c>
    </row>
    <row r="85" spans="1:47" s="641" customFormat="1" ht="16.5" customHeight="1">
      <c r="A85"/>
      <c r="B85"/>
      <c r="C85"/>
      <c r="D85" s="718" t="s">
        <v>0</v>
      </c>
      <c r="E85" s="588">
        <v>11</v>
      </c>
      <c r="F85" s="588">
        <v>11</v>
      </c>
      <c r="G85" s="588">
        <v>3</v>
      </c>
      <c r="H85" s="588">
        <v>11</v>
      </c>
      <c r="I85" s="588">
        <v>11</v>
      </c>
      <c r="J85" s="588">
        <v>9</v>
      </c>
      <c r="K85" s="588">
        <v>35</v>
      </c>
      <c r="L85" s="589">
        <v>0.2</v>
      </c>
      <c r="M85" s="588">
        <v>11</v>
      </c>
      <c r="N85" s="588">
        <v>11</v>
      </c>
      <c r="O85" s="588">
        <v>11</v>
      </c>
      <c r="P85" s="588">
        <v>14</v>
      </c>
      <c r="Q85" s="588">
        <v>11</v>
      </c>
      <c r="R85" s="591">
        <v>11</v>
      </c>
      <c r="S85"/>
      <c r="T85"/>
      <c r="U85"/>
      <c r="V85"/>
      <c r="W85"/>
      <c r="X85"/>
      <c r="Y85"/>
      <c r="Z85"/>
      <c r="AA85"/>
      <c r="AB85"/>
      <c r="AC85"/>
      <c r="AD85"/>
      <c r="AE85"/>
      <c r="AF85"/>
      <c r="AG85"/>
      <c r="AH85"/>
      <c r="AI85"/>
      <c r="AJ85" s="3807"/>
      <c r="AK85" s="3807"/>
      <c r="AL85" s="143">
        <v>1</v>
      </c>
      <c r="AM85" s="3807"/>
      <c r="AN85" s="3807"/>
      <c r="AO85"/>
      <c r="AP85" s="4047"/>
      <c r="AQ85" s="4048"/>
      <c r="AR85" s="4048"/>
      <c r="AS85" s="4049"/>
      <c r="AT85"/>
      <c r="AU85" s="135">
        <v>1</v>
      </c>
    </row>
    <row r="86" spans="1:47" s="641" customFormat="1" ht="15.75" thickBot="1">
      <c r="A86"/>
      <c r="B86"/>
      <c r="C86"/>
      <c r="D86" s="745" t="s">
        <v>0</v>
      </c>
      <c r="E86" s="716">
        <f t="shared" ref="E86:R86" ca="1" si="13">CELL("largeur",E86)</f>
        <v>11</v>
      </c>
      <c r="F86" s="716">
        <f t="shared" ca="1" si="13"/>
        <v>11</v>
      </c>
      <c r="G86" s="716">
        <f t="shared" ca="1" si="13"/>
        <v>3</v>
      </c>
      <c r="H86" s="716">
        <f t="shared" ca="1" si="13"/>
        <v>11</v>
      </c>
      <c r="I86" s="716">
        <f t="shared" ca="1" si="13"/>
        <v>11</v>
      </c>
      <c r="J86" s="716">
        <f t="shared" ca="1" si="13"/>
        <v>9</v>
      </c>
      <c r="K86" s="716">
        <f t="shared" ca="1" si="13"/>
        <v>35</v>
      </c>
      <c r="L86" s="716">
        <f t="shared" ca="1" si="13"/>
        <v>11</v>
      </c>
      <c r="M86" s="716">
        <f t="shared" ca="1" si="13"/>
        <v>11</v>
      </c>
      <c r="N86" s="716">
        <f t="shared" ca="1" si="13"/>
        <v>11</v>
      </c>
      <c r="O86" s="716">
        <f t="shared" ca="1" si="13"/>
        <v>11</v>
      </c>
      <c r="P86" s="716">
        <f t="shared" ca="1" si="13"/>
        <v>14</v>
      </c>
      <c r="Q86" s="716">
        <f t="shared" ca="1" si="13"/>
        <v>11</v>
      </c>
      <c r="R86" s="717">
        <f t="shared" ca="1" si="13"/>
        <v>11</v>
      </c>
      <c r="S86"/>
      <c r="T86"/>
      <c r="U86"/>
      <c r="V86"/>
      <c r="W86"/>
      <c r="X86"/>
      <c r="Y86"/>
      <c r="Z86"/>
      <c r="AA86"/>
      <c r="AB86"/>
      <c r="AC86"/>
      <c r="AD86"/>
      <c r="AE86"/>
      <c r="AF86"/>
      <c r="AG86"/>
      <c r="AH86"/>
      <c r="AI86"/>
      <c r="AJ86" s="140">
        <v>1</v>
      </c>
      <c r="AK86" s="140">
        <v>1</v>
      </c>
      <c r="AL86" s="140">
        <v>1</v>
      </c>
      <c r="AM86" s="140">
        <v>1</v>
      </c>
      <c r="AN86" s="140">
        <v>1</v>
      </c>
      <c r="AO86"/>
      <c r="AP86" s="466"/>
      <c r="AQ86" s="18"/>
      <c r="AR86" s="18"/>
      <c r="AS86" s="465"/>
      <c r="AT86"/>
      <c r="AU86" s="135">
        <v>1</v>
      </c>
    </row>
    <row r="87" spans="1:47" s="641" customFormat="1" ht="15" customHeight="1">
      <c r="A87"/>
      <c r="B87"/>
      <c r="C87"/>
      <c r="D87"/>
      <c r="E87"/>
      <c r="F87"/>
      <c r="G87"/>
      <c r="H87"/>
      <c r="I87"/>
      <c r="J87"/>
      <c r="K87" s="151" t="s">
        <v>1064</v>
      </c>
      <c r="L87" s="2030">
        <v>0.2</v>
      </c>
      <c r="M87" s="154" t="s">
        <v>1061</v>
      </c>
      <c r="N87"/>
      <c r="O87"/>
      <c r="P87"/>
      <c r="Q87"/>
      <c r="R87"/>
      <c r="S87"/>
      <c r="T87"/>
      <c r="U87"/>
      <c r="V87"/>
      <c r="W87"/>
      <c r="X87"/>
      <c r="Y87"/>
      <c r="Z87"/>
      <c r="AA87"/>
      <c r="AB87"/>
      <c r="AC87"/>
      <c r="AD87"/>
      <c r="AE87"/>
      <c r="AF87"/>
      <c r="AG87"/>
      <c r="AH87"/>
      <c r="AI87"/>
      <c r="AJ87" s="4154" t="s">
        <v>731</v>
      </c>
      <c r="AK87" s="4154"/>
      <c r="AL87" s="143">
        <v>1</v>
      </c>
      <c r="AM87" s="4154" t="s">
        <v>732</v>
      </c>
      <c r="AN87" s="4154"/>
      <c r="AO87"/>
      <c r="AP87" s="166"/>
      <c r="AQ87" s="469" t="s">
        <v>81</v>
      </c>
      <c r="AR87" s="470" t="s">
        <v>80</v>
      </c>
      <c r="AS87" s="465"/>
      <c r="AT87"/>
      <c r="AU87" s="135">
        <v>1</v>
      </c>
    </row>
    <row r="88" spans="1:47" s="641" customFormat="1" ht="15.75" customHeight="1" thickBot="1">
      <c r="A88"/>
      <c r="B88"/>
      <c r="C88"/>
      <c r="D88"/>
      <c r="E88"/>
      <c r="F88"/>
      <c r="G88"/>
      <c r="H88"/>
      <c r="I88"/>
      <c r="J88"/>
      <c r="K88"/>
      <c r="L88"/>
      <c r="M88"/>
      <c r="N88"/>
      <c r="O88"/>
      <c r="P88"/>
      <c r="Q88"/>
      <c r="R88"/>
      <c r="S88"/>
      <c r="T88"/>
      <c r="U88"/>
      <c r="V88"/>
      <c r="W88"/>
      <c r="X88"/>
      <c r="Y88"/>
      <c r="Z88"/>
      <c r="AA88"/>
      <c r="AB88"/>
      <c r="AC88"/>
      <c r="AD88"/>
      <c r="AE88"/>
      <c r="AF88"/>
      <c r="AG88"/>
      <c r="AH88"/>
      <c r="AI88"/>
      <c r="AJ88" s="3807"/>
      <c r="AK88" s="3807"/>
      <c r="AL88" s="143">
        <v>1</v>
      </c>
      <c r="AM88" s="3807"/>
      <c r="AN88" s="3807"/>
      <c r="AO88"/>
      <c r="AP88" s="166"/>
      <c r="AQ88" s="471" t="s">
        <v>74</v>
      </c>
      <c r="AR88" s="78">
        <v>1</v>
      </c>
      <c r="AS88" s="465"/>
      <c r="AT88"/>
      <c r="AU88" s="135">
        <v>1</v>
      </c>
    </row>
    <row r="89" spans="1:47" s="641" customFormat="1" ht="15.75" thickBot="1">
      <c r="A89"/>
      <c r="B89"/>
      <c r="C89"/>
      <c r="D89" s="129" t="s">
        <v>0</v>
      </c>
      <c r="E89" s="4138" t="s">
        <v>119</v>
      </c>
      <c r="F89" s="4140" t="s">
        <v>931</v>
      </c>
      <c r="G89" s="4140"/>
      <c r="H89" s="4140"/>
      <c r="I89" s="4140"/>
      <c r="J89" s="4140"/>
      <c r="K89" s="4140"/>
      <c r="L89" s="4140"/>
      <c r="M89" s="4140"/>
      <c r="N89" s="4140"/>
      <c r="O89" s="4140" t="s">
        <v>4089</v>
      </c>
      <c r="P89" s="4185" t="s">
        <v>214</v>
      </c>
      <c r="Q89" s="4185"/>
      <c r="R89" s="4159" t="str">
        <f>LEFT(F89,1)</f>
        <v>N</v>
      </c>
      <c r="S89"/>
      <c r="T89"/>
      <c r="U89"/>
      <c r="V89"/>
      <c r="W89"/>
      <c r="X89"/>
      <c r="Y89"/>
      <c r="Z89"/>
      <c r="AA89"/>
      <c r="AB89"/>
      <c r="AC89"/>
      <c r="AD89"/>
      <c r="AE89"/>
      <c r="AF89"/>
      <c r="AG89"/>
      <c r="AH89"/>
      <c r="AI89"/>
      <c r="AJ89" s="140">
        <v>1</v>
      </c>
      <c r="AK89" s="140">
        <v>1</v>
      </c>
      <c r="AL89" s="140">
        <v>1</v>
      </c>
      <c r="AM89" s="140">
        <v>1</v>
      </c>
      <c r="AN89" s="140">
        <v>1</v>
      </c>
      <c r="AO89"/>
      <c r="AP89" s="466" t="s">
        <v>813</v>
      </c>
      <c r="AQ89" s="18"/>
      <c r="AR89" s="18"/>
      <c r="AS89" s="465"/>
      <c r="AT89"/>
      <c r="AU89" s="135">
        <v>1</v>
      </c>
    </row>
    <row r="90" spans="1:47" s="641" customFormat="1" ht="15.75" customHeight="1">
      <c r="A90"/>
      <c r="B90"/>
      <c r="C90"/>
      <c r="D90" s="53" t="s">
        <v>0</v>
      </c>
      <c r="E90" s="3850"/>
      <c r="F90" s="4141"/>
      <c r="G90" s="4141"/>
      <c r="H90" s="4141"/>
      <c r="I90" s="4141"/>
      <c r="J90" s="4141"/>
      <c r="K90" s="4141"/>
      <c r="L90" s="4141"/>
      <c r="M90" s="4141"/>
      <c r="N90" s="4141"/>
      <c r="O90" s="4141"/>
      <c r="P90" s="4186"/>
      <c r="Q90" s="4186"/>
      <c r="R90" s="4160"/>
      <c r="S90"/>
      <c r="T90"/>
      <c r="U90"/>
      <c r="V90"/>
      <c r="W90"/>
      <c r="X90"/>
      <c r="Y90"/>
      <c r="Z90"/>
      <c r="AA90"/>
      <c r="AB90"/>
      <c r="AC90"/>
      <c r="AD90"/>
      <c r="AE90"/>
      <c r="AF90"/>
      <c r="AG90"/>
      <c r="AH90"/>
      <c r="AI90"/>
      <c r="AJ90" s="4154" t="s">
        <v>767</v>
      </c>
      <c r="AK90" s="4154"/>
      <c r="AL90" s="143">
        <v>1</v>
      </c>
      <c r="AM90" s="4154" t="s">
        <v>768</v>
      </c>
      <c r="AN90" s="4154"/>
      <c r="AO90"/>
      <c r="AP90" s="466" t="s">
        <v>816</v>
      </c>
      <c r="AQ90" s="18"/>
      <c r="AR90" s="18"/>
      <c r="AS90" s="465"/>
      <c r="AT90"/>
      <c r="AU90" s="135">
        <v>1</v>
      </c>
    </row>
    <row r="91" spans="1:47" s="641" customFormat="1" ht="15.75" customHeight="1">
      <c r="A91"/>
      <c r="B91"/>
      <c r="C91"/>
      <c r="D91" s="53" t="s">
        <v>0</v>
      </c>
      <c r="E91" s="128" t="s">
        <v>116</v>
      </c>
      <c r="F91" s="127"/>
      <c r="G91" s="127"/>
      <c r="H91" s="127"/>
      <c r="I91" s="126" t="s">
        <v>115</v>
      </c>
      <c r="J91" s="125" t="s">
        <v>114</v>
      </c>
      <c r="K91" s="124"/>
      <c r="L91" s="124"/>
      <c r="M91" s="124"/>
      <c r="N91" s="124"/>
      <c r="O91" s="124"/>
      <c r="P91" s="124"/>
      <c r="Q91" s="124"/>
      <c r="R91" s="122"/>
      <c r="S91"/>
      <c r="T91"/>
      <c r="U91"/>
      <c r="V91"/>
      <c r="W91"/>
      <c r="X91"/>
      <c r="Y91"/>
      <c r="Z91"/>
      <c r="AA91"/>
      <c r="AB91"/>
      <c r="AC91"/>
      <c r="AD91"/>
      <c r="AE91"/>
      <c r="AF91"/>
      <c r="AG91"/>
      <c r="AH91"/>
      <c r="AI91"/>
      <c r="AJ91" s="3807"/>
      <c r="AK91" s="3807"/>
      <c r="AL91" s="143">
        <v>1</v>
      </c>
      <c r="AM91" s="3807"/>
      <c r="AN91" s="3807"/>
      <c r="AO91"/>
      <c r="AP91" s="466" t="s">
        <v>817</v>
      </c>
      <c r="AQ91" s="18"/>
      <c r="AR91" s="18"/>
      <c r="AS91" s="465"/>
      <c r="AT91"/>
      <c r="AU91" s="135">
        <v>1</v>
      </c>
    </row>
    <row r="92" spans="1:47" s="641" customFormat="1" ht="14.45" customHeight="1" thickBot="1">
      <c r="A92"/>
      <c r="B92"/>
      <c r="C92"/>
      <c r="D92" s="53" t="s">
        <v>0</v>
      </c>
      <c r="E92" s="121" t="s">
        <v>113</v>
      </c>
      <c r="F92" s="104"/>
      <c r="G92" s="115"/>
      <c r="H92" s="115"/>
      <c r="I92" s="115"/>
      <c r="J92" s="104" t="s">
        <v>112</v>
      </c>
      <c r="K92" s="104"/>
      <c r="L92" s="104"/>
      <c r="M92" s="104"/>
      <c r="N92" s="104"/>
      <c r="O92" s="104"/>
      <c r="P92" s="104"/>
      <c r="Q92" s="104"/>
      <c r="R92" s="672"/>
      <c r="S92"/>
      <c r="T92"/>
      <c r="U92"/>
      <c r="V92"/>
      <c r="W92"/>
      <c r="X92"/>
      <c r="Y92"/>
      <c r="Z92"/>
      <c r="AA92"/>
      <c r="AB92"/>
      <c r="AC92"/>
      <c r="AD92"/>
      <c r="AE92"/>
      <c r="AF92"/>
      <c r="AG92"/>
      <c r="AH92"/>
      <c r="AI92"/>
      <c r="AJ92" s="140">
        <v>1</v>
      </c>
      <c r="AK92" s="140">
        <v>1</v>
      </c>
      <c r="AL92" s="140">
        <v>1</v>
      </c>
      <c r="AM92" s="140">
        <v>1</v>
      </c>
      <c r="AN92" s="140">
        <v>1</v>
      </c>
      <c r="AO92"/>
      <c r="AP92" s="466" t="s">
        <v>819</v>
      </c>
      <c r="AQ92" s="18"/>
      <c r="AR92" s="18"/>
      <c r="AS92" s="465"/>
      <c r="AT92"/>
      <c r="AU92" s="135">
        <v>1</v>
      </c>
    </row>
    <row r="93" spans="1:47" s="641" customFormat="1" ht="14.45" customHeight="1" thickBot="1">
      <c r="A93"/>
      <c r="B93"/>
      <c r="C93"/>
      <c r="D93" s="554" t="s">
        <v>0</v>
      </c>
      <c r="E93" s="7"/>
      <c r="F93" s="8" t="s">
        <v>3</v>
      </c>
      <c r="G93" s="7"/>
      <c r="H93" s="7"/>
      <c r="I93" s="7"/>
      <c r="J93" s="715" t="str">
        <f>COUNTIF(D89:D126,"**")&amp;" "&amp;"lignes"</f>
        <v>38 lignes</v>
      </c>
      <c r="K93" s="564" t="str">
        <f>ROWS(D89:D126)-SUBTOTAL(103,D89:D126)&amp;" "&amp;"Lignes masquées"</f>
        <v>0 Lignes masquées</v>
      </c>
      <c r="L93" s="18"/>
      <c r="M93" s="18"/>
      <c r="N93" s="18"/>
      <c r="O93" s="18"/>
      <c r="P93" s="18"/>
      <c r="Q93" s="11"/>
      <c r="R93" s="167"/>
      <c r="S93"/>
      <c r="T93"/>
      <c r="U93"/>
      <c r="V93"/>
      <c r="W93"/>
      <c r="X93"/>
      <c r="Y93"/>
      <c r="Z93"/>
      <c r="AA93"/>
      <c r="AB93"/>
      <c r="AC93"/>
      <c r="AD93"/>
      <c r="AE93"/>
      <c r="AF93"/>
      <c r="AG93"/>
      <c r="AH93"/>
      <c r="AI93"/>
      <c r="AJ93" s="4154" t="s">
        <v>254</v>
      </c>
      <c r="AK93" s="4154"/>
      <c r="AL93" s="143">
        <v>1</v>
      </c>
      <c r="AM93" s="4154" t="s">
        <v>255</v>
      </c>
      <c r="AN93" s="4154"/>
      <c r="AO93"/>
      <c r="AP93" s="466"/>
      <c r="AQ93" s="18"/>
      <c r="AR93" s="18"/>
      <c r="AS93" s="465"/>
      <c r="AT93"/>
      <c r="AU93" s="135">
        <v>1</v>
      </c>
    </row>
    <row r="94" spans="1:47" s="641" customFormat="1" ht="14.45" customHeight="1" thickTop="1" thickBot="1">
      <c r="A94"/>
      <c r="B94"/>
      <c r="C94"/>
      <c r="D94" s="44" t="s">
        <v>15</v>
      </c>
      <c r="E94" s="668" t="s">
        <v>105</v>
      </c>
      <c r="F94" s="572"/>
      <c r="G94" s="572"/>
      <c r="H94" s="572"/>
      <c r="I94" s="572"/>
      <c r="J94" s="1948"/>
      <c r="K94" s="564" t="str">
        <f>COUNTA(D102:D121)&amp;"  lignes produits"</f>
        <v>20  lignes produits</v>
      </c>
      <c r="L94" s="132"/>
      <c r="M94" s="18"/>
      <c r="N94" s="118" t="s">
        <v>111</v>
      </c>
      <c r="O94" s="117">
        <v>120</v>
      </c>
      <c r="P94" s="116" t="str">
        <f>P95</f>
        <v>couverts</v>
      </c>
      <c r="Q94" s="11"/>
      <c r="R94" s="167"/>
      <c r="S94"/>
      <c r="T94"/>
      <c r="U94"/>
      <c r="V94"/>
      <c r="W94"/>
      <c r="X94"/>
      <c r="Y94"/>
      <c r="Z94"/>
      <c r="AA94"/>
      <c r="AB94"/>
      <c r="AC94"/>
      <c r="AD94"/>
      <c r="AE94"/>
      <c r="AF94"/>
      <c r="AG94"/>
      <c r="AH94"/>
      <c r="AI94"/>
      <c r="AJ94" s="3807"/>
      <c r="AK94" s="3807"/>
      <c r="AL94" s="143">
        <v>1</v>
      </c>
      <c r="AM94" s="3807"/>
      <c r="AN94" s="3807"/>
      <c r="AO94"/>
      <c r="AP94" s="474" t="s">
        <v>95</v>
      </c>
      <c r="AQ94" s="97" t="s">
        <v>92</v>
      </c>
      <c r="AR94" s="475" t="s">
        <v>91</v>
      </c>
      <c r="AS94" s="465"/>
      <c r="AT94"/>
      <c r="AU94" s="135">
        <v>1</v>
      </c>
    </row>
    <row r="95" spans="1:47" s="641" customFormat="1" ht="16.5" thickTop="1">
      <c r="A95"/>
      <c r="B95"/>
      <c r="C95"/>
      <c r="D95" s="53" t="s">
        <v>0</v>
      </c>
      <c r="E95" s="114">
        <f>(L122/E96)</f>
        <v>0</v>
      </c>
      <c r="F95" s="113" t="s">
        <v>110</v>
      </c>
      <c r="G95" s="112"/>
      <c r="H95" s="111"/>
      <c r="I95" s="111"/>
      <c r="J95" s="1949" t="str">
        <f ca="1">IF(E99&lt;0.5,E98&amp;",","")&amp;IF(F99&lt;0.5,F98&amp;".","")&amp;IF(G99&lt;0.5,G98&amp;".","")&amp;IF(H99&lt;0.5,H98&amp;".","")&amp;IF(I99&lt;0.5,I98&amp;".","")&amp;IF(J99&lt;0.5,J98&amp;".","")&amp;IF(K99&lt;0.5,K98&amp;".","")&amp;IF(L99&lt;0.5,L98&amp;".","")</f>
        <v/>
      </c>
      <c r="K95" s="564" t="str">
        <f ca="1">IF(COUNTIF(E99:R99,"&lt;0.5")=0,"Aucune colonne masquée",COUNTIF(E99:R99,"&lt;0.5")&amp;" colonnes masquées : "&amp;(J95&amp;J96))</f>
        <v>Aucune colonne masquée</v>
      </c>
      <c r="L95" s="132"/>
      <c r="M95" s="18"/>
      <c r="N95" s="110" t="s">
        <v>109</v>
      </c>
      <c r="O95" s="109">
        <v>10</v>
      </c>
      <c r="P95" s="108" t="s">
        <v>108</v>
      </c>
      <c r="Q95" s="11"/>
      <c r="R95" s="167"/>
      <c r="S95"/>
      <c r="T95"/>
      <c r="U95"/>
      <c r="V95"/>
      <c r="W95"/>
      <c r="X95"/>
      <c r="Y95"/>
      <c r="Z95"/>
      <c r="AA95"/>
      <c r="AB95"/>
      <c r="AC95"/>
      <c r="AD95"/>
      <c r="AE95"/>
      <c r="AF95"/>
      <c r="AG95"/>
      <c r="AH95"/>
      <c r="AI95"/>
      <c r="AJ95"/>
      <c r="AK95"/>
      <c r="AL95"/>
      <c r="AM95"/>
      <c r="AN95"/>
      <c r="AO95"/>
      <c r="AP95" s="477"/>
      <c r="AQ95" s="478"/>
      <c r="AR95" s="4039" t="s">
        <v>827</v>
      </c>
      <c r="AS95" s="465"/>
      <c r="AT95"/>
      <c r="AU95" s="135">
        <v>1</v>
      </c>
    </row>
    <row r="96" spans="1:47" s="641" customFormat="1" ht="16.5" thickBot="1">
      <c r="A96"/>
      <c r="B96"/>
      <c r="C96"/>
      <c r="D96" s="53" t="s">
        <v>0</v>
      </c>
      <c r="E96" s="107">
        <v>10</v>
      </c>
      <c r="F96" s="106" t="s">
        <v>108</v>
      </c>
      <c r="G96" s="105" t="s">
        <v>107</v>
      </c>
      <c r="H96" s="105"/>
      <c r="I96" s="104"/>
      <c r="J96" s="1949" t="str">
        <f ca="1">IF(M99&lt;0.5,M98&amp;".","")&amp;IF(N99&lt;0.5,N98&amp;".","")&amp;IF(O99&lt;0.5,O98&amp;".","")&amp;IF(P99&lt;0.5,P98&amp;".","")&amp;IF(Q99&lt;0.5,Q98&amp;".","")&amp;IF(R99&lt;0.5,R98&amp;".","")</f>
        <v/>
      </c>
      <c r="K96" s="564" t="str">
        <f ca="1">COUNTIF(E99:R99,"&gt;0.5")+1&amp;" "&amp;"Colonnes Visibles"</f>
        <v>15 Colonnes Visibles</v>
      </c>
      <c r="L96" s="103"/>
      <c r="M96" s="18"/>
      <c r="N96" s="103" t="s">
        <v>106</v>
      </c>
      <c r="O96" s="102"/>
      <c r="P96" s="102"/>
      <c r="Q96" s="102"/>
      <c r="R96" s="673"/>
      <c r="S96"/>
      <c r="T96"/>
      <c r="U96"/>
      <c r="V96"/>
      <c r="W96"/>
      <c r="X96"/>
      <c r="Y96"/>
      <c r="Z96"/>
      <c r="AA96"/>
      <c r="AB96"/>
      <c r="AC96"/>
      <c r="AD96"/>
      <c r="AE96"/>
      <c r="AF96"/>
      <c r="AG96"/>
      <c r="AH96"/>
      <c r="AI96"/>
      <c r="AJ96"/>
      <c r="AK96"/>
      <c r="AL96"/>
      <c r="AM96"/>
      <c r="AN96"/>
      <c r="AO96"/>
      <c r="AP96" s="480" t="s">
        <v>78</v>
      </c>
      <c r="AQ96" s="481" t="s">
        <v>832</v>
      </c>
      <c r="AR96" s="4040"/>
      <c r="AS96" s="465"/>
      <c r="AT96"/>
      <c r="AU96" s="135">
        <v>1</v>
      </c>
    </row>
    <row r="97" spans="1:47" s="641" customFormat="1" ht="16.5" thickTop="1" thickBot="1">
      <c r="A97"/>
      <c r="B97"/>
      <c r="C97"/>
      <c r="D97" s="98" t="s">
        <v>15</v>
      </c>
      <c r="E97" s="97" t="s">
        <v>104</v>
      </c>
      <c r="F97" s="97" t="s">
        <v>103</v>
      </c>
      <c r="G97" s="97" t="s">
        <v>102</v>
      </c>
      <c r="H97" s="97" t="s">
        <v>101</v>
      </c>
      <c r="I97" s="97" t="s">
        <v>100</v>
      </c>
      <c r="J97" s="97" t="s">
        <v>99</v>
      </c>
      <c r="K97" s="97" t="s">
        <v>98</v>
      </c>
      <c r="L97" s="97" t="s">
        <v>97</v>
      </c>
      <c r="M97" s="97" t="s">
        <v>96</v>
      </c>
      <c r="N97" s="97" t="s">
        <v>95</v>
      </c>
      <c r="O97" s="97" t="s">
        <v>94</v>
      </c>
      <c r="P97" s="97" t="s">
        <v>93</v>
      </c>
      <c r="Q97" s="97" t="s">
        <v>92</v>
      </c>
      <c r="R97" s="96" t="s">
        <v>91</v>
      </c>
      <c r="S97"/>
      <c r="T97"/>
      <c r="U97"/>
      <c r="V97"/>
      <c r="W97"/>
      <c r="X97"/>
      <c r="Y97"/>
      <c r="Z97"/>
      <c r="AA97"/>
      <c r="AB97"/>
      <c r="AC97"/>
      <c r="AD97"/>
      <c r="AE97"/>
      <c r="AF97"/>
      <c r="AG97"/>
      <c r="AH97"/>
      <c r="AI97"/>
      <c r="AJ97"/>
      <c r="AK97"/>
      <c r="AL97"/>
      <c r="AM97"/>
      <c r="AN97"/>
      <c r="AO97"/>
      <c r="AP97" s="484">
        <v>20</v>
      </c>
      <c r="AQ97" s="485">
        <v>0.75</v>
      </c>
      <c r="AR97" s="486" t="s">
        <v>836</v>
      </c>
      <c r="AS97" s="465"/>
      <c r="AT97"/>
      <c r="AU97" s="135">
        <v>1</v>
      </c>
    </row>
    <row r="98" spans="1:47" s="641" customFormat="1" ht="15.75" thickTop="1">
      <c r="A98"/>
      <c r="B98"/>
      <c r="C98"/>
      <c r="D98" s="92" t="s">
        <v>15</v>
      </c>
      <c r="E98" s="95" t="str">
        <f t="shared" ref="E98:R98" si="14">SUBSTITUTE(ADDRESS(1,COLUMN(),4),"1","")</f>
        <v>E</v>
      </c>
      <c r="F98" s="94" t="str">
        <f t="shared" si="14"/>
        <v>F</v>
      </c>
      <c r="G98" s="94" t="str">
        <f t="shared" si="14"/>
        <v>G</v>
      </c>
      <c r="H98" s="94" t="str">
        <f t="shared" si="14"/>
        <v>H</v>
      </c>
      <c r="I98" s="94" t="str">
        <f t="shared" si="14"/>
        <v>I</v>
      </c>
      <c r="J98" s="94" t="str">
        <f t="shared" si="14"/>
        <v>J</v>
      </c>
      <c r="K98" s="94" t="str">
        <f t="shared" si="14"/>
        <v>K</v>
      </c>
      <c r="L98" s="94" t="str">
        <f t="shared" si="14"/>
        <v>L</v>
      </c>
      <c r="M98" s="94" t="str">
        <f t="shared" si="14"/>
        <v>M</v>
      </c>
      <c r="N98" s="94" t="str">
        <f t="shared" si="14"/>
        <v>N</v>
      </c>
      <c r="O98" s="94" t="str">
        <f t="shared" si="14"/>
        <v>O</v>
      </c>
      <c r="P98" s="94" t="str">
        <f t="shared" si="14"/>
        <v>P</v>
      </c>
      <c r="Q98" s="94" t="str">
        <f t="shared" si="14"/>
        <v>Q</v>
      </c>
      <c r="R98" s="93" t="str">
        <f t="shared" si="14"/>
        <v>R</v>
      </c>
      <c r="S98"/>
      <c r="T98"/>
      <c r="U98"/>
      <c r="V98"/>
      <c r="W98"/>
      <c r="X98"/>
      <c r="Y98"/>
      <c r="Z98"/>
      <c r="AA98"/>
      <c r="AB98"/>
      <c r="AC98"/>
      <c r="AD98"/>
      <c r="AE98"/>
      <c r="AF98"/>
      <c r="AG98"/>
      <c r="AH98"/>
      <c r="AI98"/>
      <c r="AJ98"/>
      <c r="AK98"/>
      <c r="AL98"/>
      <c r="AM98"/>
      <c r="AN98"/>
      <c r="AO98"/>
      <c r="AP98" s="166" t="s">
        <v>838</v>
      </c>
      <c r="AQ98" s="11"/>
      <c r="AR98" s="11"/>
      <c r="AS98" s="465"/>
      <c r="AT98"/>
      <c r="AU98" s="135">
        <v>1</v>
      </c>
    </row>
    <row r="99" spans="1:47" s="641" customFormat="1" ht="14.45" customHeight="1" thickBot="1">
      <c r="A99"/>
      <c r="B99"/>
      <c r="C99"/>
      <c r="D99" s="92" t="s">
        <v>15</v>
      </c>
      <c r="E99" s="476">
        <f t="shared" ref="E99:R99" ca="1" si="15">CELL("largeur",E99)</f>
        <v>11</v>
      </c>
      <c r="F99" s="91">
        <f t="shared" ca="1" si="15"/>
        <v>11</v>
      </c>
      <c r="G99" s="91">
        <f t="shared" ca="1" si="15"/>
        <v>3</v>
      </c>
      <c r="H99" s="91">
        <f t="shared" ca="1" si="15"/>
        <v>11</v>
      </c>
      <c r="I99" s="91">
        <f t="shared" ca="1" si="15"/>
        <v>11</v>
      </c>
      <c r="J99" s="91">
        <f t="shared" ca="1" si="15"/>
        <v>9</v>
      </c>
      <c r="K99" s="91">
        <f t="shared" ca="1" si="15"/>
        <v>35</v>
      </c>
      <c r="L99" s="91">
        <f t="shared" ca="1" si="15"/>
        <v>11</v>
      </c>
      <c r="M99" s="91">
        <f t="shared" ca="1" si="15"/>
        <v>11</v>
      </c>
      <c r="N99" s="91">
        <f t="shared" ca="1" si="15"/>
        <v>11</v>
      </c>
      <c r="O99" s="91">
        <f t="shared" ca="1" si="15"/>
        <v>11</v>
      </c>
      <c r="P99" s="91">
        <f t="shared" ca="1" si="15"/>
        <v>14</v>
      </c>
      <c r="Q99" s="91">
        <f t="shared" ca="1" si="15"/>
        <v>11</v>
      </c>
      <c r="R99" s="90">
        <f t="shared" ca="1" si="15"/>
        <v>11</v>
      </c>
      <c r="S99"/>
      <c r="T99"/>
      <c r="U99"/>
      <c r="V99"/>
      <c r="W99"/>
      <c r="X99"/>
      <c r="Y99"/>
      <c r="Z99"/>
      <c r="AA99"/>
      <c r="AB99"/>
      <c r="AC99"/>
      <c r="AD99"/>
      <c r="AE99"/>
      <c r="AF99"/>
      <c r="AG99"/>
      <c r="AH99"/>
      <c r="AI99"/>
      <c r="AJ99"/>
      <c r="AK99"/>
      <c r="AL99"/>
      <c r="AM99"/>
      <c r="AN99"/>
      <c r="AO99"/>
      <c r="AP99" s="166" t="s">
        <v>845</v>
      </c>
      <c r="AQ99" s="11"/>
      <c r="AR99" s="11"/>
      <c r="AS99" s="465"/>
      <c r="AT99"/>
      <c r="AU99" s="135">
        <v>1</v>
      </c>
    </row>
    <row r="100" spans="1:47" s="641" customFormat="1" ht="15" customHeight="1" thickTop="1" thickBot="1">
      <c r="A100"/>
      <c r="B100"/>
      <c r="C100"/>
      <c r="D100" s="53" t="s">
        <v>0</v>
      </c>
      <c r="E100" s="89" t="s">
        <v>89</v>
      </c>
      <c r="F100" s="88" t="s">
        <v>88</v>
      </c>
      <c r="G100" s="87"/>
      <c r="H100" s="3992" t="s">
        <v>87</v>
      </c>
      <c r="I100" s="3994" t="s">
        <v>86</v>
      </c>
      <c r="J100" s="4105" t="s">
        <v>85</v>
      </c>
      <c r="K100" s="86" t="s">
        <v>84</v>
      </c>
      <c r="L100" s="4142" t="s">
        <v>83</v>
      </c>
      <c r="M100" s="85" t="s">
        <v>81</v>
      </c>
      <c r="N100" s="84" t="s">
        <v>80</v>
      </c>
      <c r="O100" s="4155" t="s">
        <v>4090</v>
      </c>
      <c r="P100" s="4190"/>
      <c r="Q100" s="4157" t="s">
        <v>80</v>
      </c>
      <c r="R100" s="4052" t="s">
        <v>266</v>
      </c>
      <c r="S100"/>
      <c r="T100"/>
      <c r="U100"/>
      <c r="V100"/>
      <c r="W100"/>
      <c r="X100"/>
      <c r="Y100"/>
      <c r="Z100"/>
      <c r="AA100"/>
      <c r="AB100"/>
      <c r="AC100"/>
      <c r="AD100"/>
      <c r="AE100"/>
      <c r="AF100"/>
      <c r="AG100"/>
      <c r="AH100"/>
      <c r="AI100"/>
      <c r="AJ100"/>
      <c r="AK100"/>
      <c r="AL100"/>
      <c r="AM100"/>
      <c r="AN100"/>
      <c r="AO100"/>
      <c r="AP100" s="491"/>
      <c r="AQ100" s="139"/>
      <c r="AR100" s="139"/>
      <c r="AS100" s="492"/>
      <c r="AT100"/>
      <c r="AU100" s="135">
        <v>1</v>
      </c>
    </row>
    <row r="101" spans="1:47" s="641" customFormat="1" ht="14.45" customHeight="1" thickTop="1">
      <c r="A101"/>
      <c r="B101"/>
      <c r="C101"/>
      <c r="D101" s="53" t="s">
        <v>0</v>
      </c>
      <c r="E101" s="83" t="s">
        <v>77</v>
      </c>
      <c r="F101" s="82" t="s">
        <v>30</v>
      </c>
      <c r="G101" s="81" t="s">
        <v>76</v>
      </c>
      <c r="H101" s="3993"/>
      <c r="I101" s="3995"/>
      <c r="J101" s="4106"/>
      <c r="K101" s="80" t="s">
        <v>75</v>
      </c>
      <c r="L101" s="4143"/>
      <c r="M101" s="79" t="s">
        <v>74</v>
      </c>
      <c r="N101" s="78">
        <v>1</v>
      </c>
      <c r="O101" s="4156"/>
      <c r="P101" s="4191"/>
      <c r="Q101" s="4158"/>
      <c r="R101" s="4053"/>
      <c r="S101"/>
      <c r="T101"/>
      <c r="U101"/>
      <c r="V101"/>
      <c r="W101"/>
      <c r="X101"/>
      <c r="Y101"/>
      <c r="Z101"/>
      <c r="AA101"/>
      <c r="AB101"/>
      <c r="AC101"/>
      <c r="AD101"/>
      <c r="AE101"/>
      <c r="AF101"/>
      <c r="AG101"/>
      <c r="AH101"/>
      <c r="AI101"/>
      <c r="AJ101"/>
      <c r="AK101"/>
      <c r="AL101"/>
      <c r="AM101"/>
      <c r="AN101"/>
      <c r="AO101"/>
      <c r="AP101" s="4050" t="s">
        <v>851</v>
      </c>
      <c r="AQ101" s="4002"/>
      <c r="AR101" s="4005" t="s">
        <v>79</v>
      </c>
      <c r="AS101" s="4052"/>
      <c r="AT101"/>
      <c r="AU101" s="135">
        <v>1</v>
      </c>
    </row>
    <row r="102" spans="1:47" s="641" customFormat="1" ht="18.75" customHeight="1">
      <c r="A102"/>
      <c r="B102"/>
      <c r="C102"/>
      <c r="D102" s="53" t="s">
        <v>0</v>
      </c>
      <c r="E102" s="66"/>
      <c r="F102" s="65"/>
      <c r="G102" s="64" t="str">
        <f t="shared" ref="G102:G121" si="16">IF(AND(E102&gt;0,H102&gt;0),"de","")</f>
        <v/>
      </c>
      <c r="H102" s="63"/>
      <c r="I102" s="62"/>
      <c r="J102" s="61">
        <v>1</v>
      </c>
      <c r="K102" s="60"/>
      <c r="L102" s="59">
        <f>IFERROR(INDEX(E124:Q124,MATCH(I102,E123:Q123,0)) * H102 * IF(ISBLANK(E102), 1, E102), 0)</f>
        <v>0</v>
      </c>
      <c r="M102" s="71">
        <f>IF(L122=0,0,(L102/L122)*N101*1000)</f>
        <v>0</v>
      </c>
      <c r="N102" s="1951">
        <f>IF(L122=0, 0, (E102*J102)/(L122*N101))</f>
        <v>0</v>
      </c>
      <c r="O102" s="1998">
        <f>IF(ISBLANK(O95), 0, (L102 * J102) * (O94 / O95))</f>
        <v>0</v>
      </c>
      <c r="P102" s="1999">
        <f>IFERROR(IF(O102=0, 0, IF(ISBLANK(I102), "", IF(ROUND(O102/INDEX(F124:P124, MATCH(I102,F123:P123, 0)), 2), ROUND(O102/INDEX(F124:P124, MATCH(I102,F123:R123, 0)), 2) &amp; " " &amp; I102))), "")</f>
        <v>0</v>
      </c>
      <c r="Q102" s="2000">
        <f>(E102/O95)*O94*J102</f>
        <v>0</v>
      </c>
      <c r="R102" s="2001">
        <f t="shared" ref="R102:R121" si="17">F102</f>
        <v>0</v>
      </c>
      <c r="S102"/>
      <c r="T102"/>
      <c r="U102"/>
      <c r="V102"/>
      <c r="W102"/>
      <c r="X102"/>
      <c r="Y102"/>
      <c r="Z102"/>
      <c r="AA102"/>
      <c r="AB102"/>
      <c r="AC102"/>
      <c r="AD102"/>
      <c r="AE102"/>
      <c r="AF102"/>
      <c r="AG102"/>
      <c r="AH102"/>
      <c r="AI102"/>
      <c r="AJ102"/>
      <c r="AK102"/>
      <c r="AL102"/>
      <c r="AM102"/>
      <c r="AN102"/>
      <c r="AO102"/>
      <c r="AP102" s="4051"/>
      <c r="AQ102" s="4004"/>
      <c r="AR102" s="4007"/>
      <c r="AS102" s="4053"/>
      <c r="AT102"/>
      <c r="AU102" s="135">
        <v>1</v>
      </c>
    </row>
    <row r="103" spans="1:47" s="641" customFormat="1" ht="18.75" customHeight="1">
      <c r="A103"/>
      <c r="B103"/>
      <c r="C103"/>
      <c r="D103" s="67" t="str">
        <f t="shared" ref="D103:D120" si="18">IF(K103&lt;&gt;"","A","►")</f>
        <v>►</v>
      </c>
      <c r="E103" s="66"/>
      <c r="F103" s="72"/>
      <c r="G103" s="73" t="str">
        <f t="shared" si="16"/>
        <v/>
      </c>
      <c r="H103" s="63"/>
      <c r="I103" s="62"/>
      <c r="J103" s="61">
        <v>1</v>
      </c>
      <c r="K103" s="60"/>
      <c r="L103" s="59">
        <f>IFERROR(INDEX(E124:Q124,MATCH(I103,E123:Q123,0)) * H103 * IF(ISBLANK(E103), 1, E103), 0)</f>
        <v>0</v>
      </c>
      <c r="M103" s="58">
        <f>IF(O122=0,0,(O103/O122)*N101*1000)</f>
        <v>0</v>
      </c>
      <c r="N103" s="57">
        <f>IF(L122=0, 0, (E103*J103)/(L122*N101))</f>
        <v>0</v>
      </c>
      <c r="O103" s="1986">
        <f>IF(ISBLANK(O95), 0, (L103 * J103) * (O94 / O95))</f>
        <v>0</v>
      </c>
      <c r="P103" s="1988">
        <f>IFERROR(IF(O103=0, 0, IF(ISBLANK(I103), "", IF(ROUND(O103/INDEX(F124:P124, MATCH(I103,F123:P123, 0)), 2), ROUND(O103/INDEX(F124:P124, MATCH(I103,F123:R123, 0)), 2) &amp; " " &amp; I103))), "")</f>
        <v>0</v>
      </c>
      <c r="Q103" s="2002">
        <f>(E103/O95)*O94*J103</f>
        <v>0</v>
      </c>
      <c r="R103" s="2003">
        <f t="shared" si="17"/>
        <v>0</v>
      </c>
      <c r="S103"/>
      <c r="T103"/>
      <c r="U103"/>
      <c r="V103"/>
      <c r="W103"/>
      <c r="X103"/>
      <c r="Y103"/>
      <c r="Z103"/>
      <c r="AA103"/>
      <c r="AB103"/>
      <c r="AC103"/>
      <c r="AD103"/>
      <c r="AE103"/>
      <c r="AF103"/>
      <c r="AG103"/>
      <c r="AH103"/>
      <c r="AI103"/>
      <c r="AJ103"/>
      <c r="AK103"/>
      <c r="AL103"/>
      <c r="AM103"/>
      <c r="AN103"/>
      <c r="AO103"/>
      <c r="AP103" s="493" t="s">
        <v>66</v>
      </c>
      <c r="AQ103" s="39" t="s">
        <v>65</v>
      </c>
      <c r="AR103" s="494" t="s">
        <v>858</v>
      </c>
      <c r="AS103" s="68" t="s">
        <v>859</v>
      </c>
      <c r="AT103"/>
      <c r="AU103" s="135">
        <v>1</v>
      </c>
    </row>
    <row r="104" spans="1:47" s="641" customFormat="1" ht="18.75" customHeight="1">
      <c r="A104"/>
      <c r="B104"/>
      <c r="C104"/>
      <c r="D104" s="67" t="str">
        <f t="shared" si="18"/>
        <v>►</v>
      </c>
      <c r="E104" s="396"/>
      <c r="F104" s="72"/>
      <c r="G104" s="64" t="str">
        <f t="shared" si="16"/>
        <v/>
      </c>
      <c r="H104" s="63"/>
      <c r="I104" s="62"/>
      <c r="J104" s="61">
        <v>1</v>
      </c>
      <c r="K104" s="60"/>
      <c r="L104" s="59">
        <f>IFERROR(INDEX(E124:Q124,MATCH(I104,E123:Q123,0)) * H104 * IF(ISBLANK(E104), 1, E104), 0)</f>
        <v>0</v>
      </c>
      <c r="M104" s="71">
        <f>IF(O122=0,0,(O104/O122)*N101*1000)</f>
        <v>0</v>
      </c>
      <c r="N104" s="70">
        <f>IF(L122=0, 0, (E104*J104)/(L122*N101))</f>
        <v>0</v>
      </c>
      <c r="O104" s="1987">
        <f>IF(ISBLANK(O95), 0, (L104 * J104) * (O94 / O95))</f>
        <v>0</v>
      </c>
      <c r="P104" s="1989">
        <f>IFERROR(IF(O104=0, 0, IF(ISBLANK(I104), "", IF(ROUND(O104/INDEX(F124:P124, MATCH(I104,F123:P123, 0)), 2), ROUND(O104/INDEX(F124:P124, MATCH(I104,F123:R123, 0)), 2) &amp; " " &amp; I104))), "")</f>
        <v>0</v>
      </c>
      <c r="Q104" s="2004">
        <f>(E104/O95)*O94*J104</f>
        <v>0</v>
      </c>
      <c r="R104" s="2005">
        <f t="shared" si="17"/>
        <v>0</v>
      </c>
      <c r="S104"/>
      <c r="T104"/>
      <c r="U104"/>
      <c r="V104"/>
      <c r="W104"/>
      <c r="X104"/>
      <c r="Y104"/>
      <c r="Z104"/>
      <c r="AA104"/>
      <c r="AB104"/>
      <c r="AC104"/>
      <c r="AD104"/>
      <c r="AE104"/>
      <c r="AF104"/>
      <c r="AG104"/>
      <c r="AH104"/>
      <c r="AI104"/>
      <c r="AJ104"/>
      <c r="AK104"/>
      <c r="AL104"/>
      <c r="AM104"/>
      <c r="AN104"/>
      <c r="AO104"/>
      <c r="AP104" s="497">
        <v>0.25</v>
      </c>
      <c r="AQ104" s="498">
        <v>0.5</v>
      </c>
      <c r="AR104" s="55" t="s">
        <v>861</v>
      </c>
      <c r="AS104" s="257"/>
      <c r="AT104"/>
      <c r="AU104" s="135">
        <v>1</v>
      </c>
    </row>
    <row r="105" spans="1:47" s="641" customFormat="1" ht="18.75" customHeight="1">
      <c r="A105"/>
      <c r="B105"/>
      <c r="C105"/>
      <c r="D105" s="67" t="str">
        <f t="shared" si="18"/>
        <v>►</v>
      </c>
      <c r="E105" s="66"/>
      <c r="F105" s="72"/>
      <c r="G105" s="73" t="str">
        <f t="shared" si="16"/>
        <v/>
      </c>
      <c r="H105" s="63"/>
      <c r="I105" s="62"/>
      <c r="J105" s="61">
        <v>1</v>
      </c>
      <c r="K105" s="60"/>
      <c r="L105" s="59">
        <f>IFERROR(INDEX(E124:Q124,MATCH(I105,E123:Q123,0)) * H105 * IF(ISBLANK(E105), 1, E105), 0)</f>
        <v>0</v>
      </c>
      <c r="M105" s="58">
        <f>IF(O122=0,0,(O105/O122)*N101*1000)</f>
        <v>0</v>
      </c>
      <c r="N105" s="57">
        <f>IF(L122=0, 0, (E105*J105)/(L122*N101))</f>
        <v>0</v>
      </c>
      <c r="O105" s="1986">
        <f>IF(ISBLANK(O95), 0, (L105 * J105) * (O94 / O95))</f>
        <v>0</v>
      </c>
      <c r="P105" s="1988">
        <f>IFERROR(IF(O105=0, 0, IF(ISBLANK(I105), "", IF(ROUND(O105/INDEX(F124:P124, MATCH(I105,F123:P123, 0)), 2), ROUND(O105/INDEX(F124:P124, MATCH(I105,F123:R123, 0)), 2) &amp; " " &amp; I105))), "")</f>
        <v>0</v>
      </c>
      <c r="Q105" s="2002">
        <f>(E105/O95)*O94*J105</f>
        <v>0</v>
      </c>
      <c r="R105" s="2003">
        <f t="shared" si="17"/>
        <v>0</v>
      </c>
      <c r="S105"/>
      <c r="T105"/>
      <c r="U105"/>
      <c r="V105"/>
      <c r="W105"/>
      <c r="X105"/>
      <c r="Y105"/>
      <c r="Z105"/>
      <c r="AA105"/>
      <c r="AB105"/>
      <c r="AC105"/>
      <c r="AD105"/>
      <c r="AE105"/>
      <c r="AF105"/>
      <c r="AG105"/>
      <c r="AH105"/>
      <c r="AI105"/>
      <c r="AJ105"/>
      <c r="AK105"/>
      <c r="AL105"/>
      <c r="AM105"/>
      <c r="AN105"/>
      <c r="AO105"/>
      <c r="AP105" s="466"/>
      <c r="AQ105" s="18"/>
      <c r="AR105" s="18"/>
      <c r="AS105" s="465"/>
      <c r="AT105"/>
      <c r="AU105" s="135">
        <v>1</v>
      </c>
    </row>
    <row r="106" spans="1:47" s="641" customFormat="1" ht="18.75" customHeight="1">
      <c r="A106"/>
      <c r="B106"/>
      <c r="C106"/>
      <c r="D106" s="67" t="str">
        <f t="shared" si="18"/>
        <v>►</v>
      </c>
      <c r="E106" s="66"/>
      <c r="F106" s="65"/>
      <c r="G106" s="64" t="str">
        <f t="shared" si="16"/>
        <v/>
      </c>
      <c r="H106" s="63"/>
      <c r="I106" s="62"/>
      <c r="J106" s="61">
        <v>1</v>
      </c>
      <c r="K106" s="60"/>
      <c r="L106" s="59">
        <f>IFERROR(INDEX(E124:Q124,MATCH(I106,E123:Q123,0)) * H106 * IF(ISBLANK(E106), 1, E106), 0)</f>
        <v>0</v>
      </c>
      <c r="M106" s="71">
        <f>IF(O122=0,0,(O106/O122)*N101*1000)</f>
        <v>0</v>
      </c>
      <c r="N106" s="70">
        <f>IF(L122=0, 0, (E106*J106)/(L122*N101))</f>
        <v>0</v>
      </c>
      <c r="O106" s="1987">
        <f>IF(ISBLANK(O95), 0, (L106 * J106) * (O94 / O95))</f>
        <v>0</v>
      </c>
      <c r="P106" s="1989">
        <f>IFERROR(IF(O106=0, 0, IF(ISBLANK(I106), "", IF(ROUND(O106/INDEX(F124:P124, MATCH(I106,F123:P123, 0)), 2), ROUND(O106/INDEX(F124:P124, MATCH(I106,F123:R123, 0)), 2) &amp; " " &amp; I106))), "")</f>
        <v>0</v>
      </c>
      <c r="Q106" s="2004">
        <f>(E106/O95)*O94*J106</f>
        <v>0</v>
      </c>
      <c r="R106" s="2005">
        <f t="shared" si="17"/>
        <v>0</v>
      </c>
      <c r="S106"/>
      <c r="T106"/>
      <c r="U106"/>
      <c r="V106"/>
      <c r="W106"/>
      <c r="X106"/>
      <c r="Y106"/>
      <c r="Z106"/>
      <c r="AA106"/>
      <c r="AB106"/>
      <c r="AC106"/>
      <c r="AD106"/>
      <c r="AE106"/>
      <c r="AF106"/>
      <c r="AG106"/>
      <c r="AH106"/>
      <c r="AI106"/>
      <c r="AJ106"/>
      <c r="AK106"/>
      <c r="AL106"/>
      <c r="AM106"/>
      <c r="AN106"/>
      <c r="AO106"/>
      <c r="AP106" s="502" t="s">
        <v>64</v>
      </c>
      <c r="AQ106" s="42" t="s">
        <v>63</v>
      </c>
      <c r="AR106" s="503" t="s">
        <v>867</v>
      </c>
      <c r="AS106" s="74" t="s">
        <v>868</v>
      </c>
      <c r="AT106"/>
      <c r="AU106" s="135">
        <v>1</v>
      </c>
    </row>
    <row r="107" spans="1:47" s="641" customFormat="1" ht="18.75" customHeight="1">
      <c r="A107"/>
      <c r="B107"/>
      <c r="C107"/>
      <c r="D107" s="67" t="str">
        <f t="shared" si="18"/>
        <v>►</v>
      </c>
      <c r="E107" s="66"/>
      <c r="F107" s="65"/>
      <c r="G107" s="64" t="str">
        <f t="shared" si="16"/>
        <v/>
      </c>
      <c r="H107" s="382"/>
      <c r="I107" s="62"/>
      <c r="J107" s="61">
        <v>1</v>
      </c>
      <c r="K107" s="60"/>
      <c r="L107" s="59">
        <f>IFERROR(INDEX(E124:Q124,MATCH(I107,E123:Q123,0)) * H107 * IF(ISBLANK(E107), 1, E107), 0)</f>
        <v>0</v>
      </c>
      <c r="M107" s="58">
        <f>IF(O122=0,0,(O107/O122)*N101*1000)</f>
        <v>0</v>
      </c>
      <c r="N107" s="57">
        <f>IF(L122=0, 0, (E107*J107)/(L122*N101))</f>
        <v>0</v>
      </c>
      <c r="O107" s="1986">
        <f>IF(ISBLANK(O95), 0, (L107 * J107) * (O94 / O95))</f>
        <v>0</v>
      </c>
      <c r="P107" s="1988">
        <f>IFERROR(IF(O107=0, 0, IF(ISBLANK(I107), "", IF(ROUND(O107/INDEX(F124:P124, MATCH(I107,F123:P123, 0)), 2), ROUND(O107/INDEX(F124:P124, MATCH(I107,F123:R123, 0)), 2) &amp; " " &amp; I107))), "")</f>
        <v>0</v>
      </c>
      <c r="Q107" s="56">
        <f>(E107/O95)*O94*J107</f>
        <v>0</v>
      </c>
      <c r="R107" s="675">
        <f t="shared" si="17"/>
        <v>0</v>
      </c>
      <c r="S107"/>
      <c r="T107"/>
      <c r="U107"/>
      <c r="V107"/>
      <c r="W107"/>
      <c r="X107"/>
      <c r="Y107"/>
      <c r="Z107"/>
      <c r="AA107"/>
      <c r="AB107"/>
      <c r="AC107"/>
      <c r="AD107"/>
      <c r="AE107"/>
      <c r="AF107"/>
      <c r="AG107"/>
      <c r="AH107"/>
      <c r="AI107"/>
      <c r="AJ107"/>
      <c r="AK107"/>
      <c r="AL107"/>
      <c r="AM107"/>
      <c r="AN107"/>
      <c r="AO107"/>
      <c r="AP107" s="497">
        <v>0.25</v>
      </c>
      <c r="AQ107" s="498">
        <v>0.5</v>
      </c>
      <c r="AR107" s="55" t="s">
        <v>870</v>
      </c>
      <c r="AS107" s="257"/>
      <c r="AT107"/>
      <c r="AU107" s="135">
        <v>1</v>
      </c>
    </row>
    <row r="108" spans="1:47" s="641" customFormat="1" ht="18.75" customHeight="1">
      <c r="A108"/>
      <c r="B108"/>
      <c r="C108"/>
      <c r="D108" s="67" t="str">
        <f t="shared" si="18"/>
        <v>►</v>
      </c>
      <c r="E108" s="66"/>
      <c r="F108" s="65"/>
      <c r="G108" s="64" t="str">
        <f t="shared" si="16"/>
        <v/>
      </c>
      <c r="H108" s="382"/>
      <c r="I108" s="62"/>
      <c r="J108" s="61">
        <v>1</v>
      </c>
      <c r="K108" s="60"/>
      <c r="L108" s="59">
        <f>IFERROR(INDEX(E124:Q124,MATCH(I108,E123:Q123,0)) * H108 * IF(ISBLANK(E108), 1, E108), 0)</f>
        <v>0</v>
      </c>
      <c r="M108" s="71">
        <f>IF(O122=0,0,(O108/O122)*N101*1000)</f>
        <v>0</v>
      </c>
      <c r="N108" s="70">
        <f>IF(L122=0, 0, (E108*J108)/(L122*N101))</f>
        <v>0</v>
      </c>
      <c r="O108" s="1987">
        <f>IF(ISBLANK(O95), 0, (L108 * J108) * (O94 / O95))</f>
        <v>0</v>
      </c>
      <c r="P108" s="1989">
        <f>IFERROR(IF(O108=0, 0, IF(ISBLANK(I108), "", IF(ROUND(O108/INDEX(F124:P124, MATCH(I108,F123:P123, 0)), 2), ROUND(O108/INDEX(F124:P124, MATCH(I108,F123:R123, 0)), 2) &amp; " " &amp; I108))), "")</f>
        <v>0</v>
      </c>
      <c r="Q108" s="2004">
        <f>(E108/O95)*O94*J108</f>
        <v>0</v>
      </c>
      <c r="R108" s="2005">
        <f t="shared" si="17"/>
        <v>0</v>
      </c>
      <c r="S108"/>
      <c r="T108"/>
      <c r="U108"/>
      <c r="V108"/>
      <c r="W108"/>
      <c r="X108"/>
      <c r="Y108"/>
      <c r="Z108"/>
      <c r="AA108"/>
      <c r="AB108"/>
      <c r="AC108"/>
      <c r="AD108"/>
      <c r="AE108"/>
      <c r="AF108"/>
      <c r="AG108"/>
      <c r="AH108"/>
      <c r="AI108"/>
      <c r="AJ108"/>
      <c r="AK108"/>
      <c r="AL108"/>
      <c r="AM108"/>
      <c r="AN108"/>
      <c r="AO108"/>
      <c r="AP108" s="466" t="s">
        <v>874</v>
      </c>
      <c r="AQ108" s="18" t="s">
        <v>875</v>
      </c>
      <c r="AR108" s="18"/>
      <c r="AS108" s="465"/>
      <c r="AT108"/>
      <c r="AU108" s="135">
        <v>1</v>
      </c>
    </row>
    <row r="109" spans="1:47" s="641" customFormat="1" ht="18.75" customHeight="1">
      <c r="A109"/>
      <c r="B109"/>
      <c r="C109"/>
      <c r="D109" s="67" t="str">
        <f t="shared" si="18"/>
        <v>►</v>
      </c>
      <c r="E109" s="66"/>
      <c r="F109" s="72"/>
      <c r="G109" s="64" t="str">
        <f t="shared" si="16"/>
        <v/>
      </c>
      <c r="H109" s="63"/>
      <c r="I109" s="62"/>
      <c r="J109" s="61">
        <v>1</v>
      </c>
      <c r="K109" s="60"/>
      <c r="L109" s="59">
        <f>IFERROR(INDEX(E124:Q124,MATCH(I109,E123:Q123,0)) * H109 * IF(ISBLANK(E109), 1, E109), 0)</f>
        <v>0</v>
      </c>
      <c r="M109" s="58">
        <f>IF(O122=0,0,(O109/O122)*N101*1000)</f>
        <v>0</v>
      </c>
      <c r="N109" s="57">
        <f>IF(L122=0, 0, (E109*J109)/(L122*N101))</f>
        <v>0</v>
      </c>
      <c r="O109" s="1986">
        <f>IF(ISBLANK(O95), 0, (L109 * J109) * (O94 / O95))</f>
        <v>0</v>
      </c>
      <c r="P109" s="1988">
        <f>IFERROR(IF(O109=0, 0, IF(ISBLANK(I109), "", IF(ROUND(O109/INDEX(F124:P124, MATCH(I109,F123:P123, 0)), 2), ROUND(O109/INDEX(F124:P124, MATCH(I109,F123:R123, 0)), 2) &amp; " " &amp; I109))), "")</f>
        <v>0</v>
      </c>
      <c r="Q109" s="56">
        <f>(E109/O95)*O94*J109</f>
        <v>0</v>
      </c>
      <c r="R109" s="675">
        <f t="shared" si="17"/>
        <v>0</v>
      </c>
      <c r="S109"/>
      <c r="T109"/>
      <c r="U109"/>
      <c r="V109"/>
      <c r="W109"/>
      <c r="X109"/>
      <c r="Y109"/>
      <c r="Z109"/>
      <c r="AA109"/>
      <c r="AB109"/>
      <c r="AC109"/>
      <c r="AD109"/>
      <c r="AE109"/>
      <c r="AF109"/>
      <c r="AG109"/>
      <c r="AH109"/>
      <c r="AI109"/>
      <c r="AJ109"/>
      <c r="AK109"/>
      <c r="AL109"/>
      <c r="AM109"/>
      <c r="AN109"/>
      <c r="AO109"/>
      <c r="AP109" s="506"/>
      <c r="AQ109" s="507"/>
      <c r="AR109" s="507"/>
      <c r="AS109" s="508"/>
      <c r="AT109"/>
      <c r="AU109" s="135">
        <v>1</v>
      </c>
    </row>
    <row r="110" spans="1:47" s="641" customFormat="1" ht="18.75" customHeight="1">
      <c r="A110"/>
      <c r="B110"/>
      <c r="C110"/>
      <c r="D110" s="67" t="str">
        <f t="shared" si="18"/>
        <v>►</v>
      </c>
      <c r="E110" s="66"/>
      <c r="F110" s="72"/>
      <c r="G110" s="64" t="str">
        <f t="shared" si="16"/>
        <v/>
      </c>
      <c r="H110" s="63"/>
      <c r="I110" s="62"/>
      <c r="J110" s="61">
        <v>1</v>
      </c>
      <c r="K110" s="60"/>
      <c r="L110" s="59">
        <f>IFERROR(INDEX(E124:Q124,MATCH(I110,E123:Q123,0)) * H110 * IF(ISBLANK(E110), 1, E110), 0)</f>
        <v>0</v>
      </c>
      <c r="M110" s="71">
        <f>IF(O122=0,0,(O110/O122)*N101*1000)</f>
        <v>0</v>
      </c>
      <c r="N110" s="70">
        <f>IF(L122=0, 0, (E110*J110)/(L122*N101))</f>
        <v>0</v>
      </c>
      <c r="O110" s="1987">
        <f>IF(ISBLANK(O95), 0, (L110 * J110) * (O94 / O95))</f>
        <v>0</v>
      </c>
      <c r="P110" s="1989">
        <f>IFERROR(IF(O110=0, 0, IF(ISBLANK(I110), "", IF(ROUND(O110/INDEX(F124:P124, MATCH(I110,F123:P123, 0)), 2), ROUND(O110/INDEX(F124:P124, MATCH(I110,F123:R123, 0)), 2) &amp; " " &amp; I110))), "")</f>
        <v>0</v>
      </c>
      <c r="Q110" s="2004">
        <f>(E110/O95)*O94*J110</f>
        <v>0</v>
      </c>
      <c r="R110" s="2005">
        <f t="shared" si="17"/>
        <v>0</v>
      </c>
      <c r="S110"/>
      <c r="T110"/>
      <c r="U110"/>
      <c r="V110"/>
      <c r="W110"/>
      <c r="X110"/>
      <c r="Y110"/>
      <c r="Z110"/>
      <c r="AA110"/>
      <c r="AB110"/>
      <c r="AC110"/>
      <c r="AD110"/>
      <c r="AE110"/>
      <c r="AF110"/>
      <c r="AG110"/>
      <c r="AH110"/>
      <c r="AI110"/>
      <c r="AJ110"/>
      <c r="AK110"/>
      <c r="AL110"/>
      <c r="AM110"/>
      <c r="AN110"/>
      <c r="AO110"/>
      <c r="AP110" s="4195" t="s">
        <v>879</v>
      </c>
      <c r="AQ110" s="4196"/>
      <c r="AR110" s="4196"/>
      <c r="AS110" s="4197"/>
      <c r="AT110"/>
      <c r="AU110" s="135">
        <v>1</v>
      </c>
    </row>
    <row r="111" spans="1:47" s="641" customFormat="1" ht="18.75" customHeight="1">
      <c r="A111"/>
      <c r="B111"/>
      <c r="C111"/>
      <c r="D111" s="67" t="str">
        <f t="shared" si="18"/>
        <v>►</v>
      </c>
      <c r="E111" s="66"/>
      <c r="F111" s="72"/>
      <c r="G111" s="64" t="str">
        <f t="shared" si="16"/>
        <v/>
      </c>
      <c r="H111" s="63"/>
      <c r="I111" s="62"/>
      <c r="J111" s="61">
        <v>1</v>
      </c>
      <c r="K111" s="60"/>
      <c r="L111" s="59">
        <f>IFERROR(INDEX(E124:Q124,MATCH(I111,E123:Q123,0)) * H111 * IF(ISBLANK(E111), 1, E111), 0)</f>
        <v>0</v>
      </c>
      <c r="M111" s="58">
        <f>IF(O122=0,0,(O111/O122)*N101*1000)</f>
        <v>0</v>
      </c>
      <c r="N111" s="57">
        <f>IF(L122=0, 0, (E111*J111)/(L122*N101))</f>
        <v>0</v>
      </c>
      <c r="O111" s="1986">
        <f>IF(ISBLANK(O95), 0, (L111 * J111) * (O94 / O95))</f>
        <v>0</v>
      </c>
      <c r="P111" s="1988">
        <f>IFERROR(IF(O111=0, 0, IF(ISBLANK(I111), "", IF(ROUND(O111/INDEX(F124:P124, MATCH(I111,F123:P123, 0)), 2), ROUND(O111/INDEX(F124:P124, MATCH(I111,F123:R123, 0)), 2) &amp; " " &amp; I111))), "")</f>
        <v>0</v>
      </c>
      <c r="Q111" s="56">
        <f>(E111/O95)*O94*J111</f>
        <v>0</v>
      </c>
      <c r="R111" s="675">
        <f t="shared" si="17"/>
        <v>0</v>
      </c>
      <c r="S111"/>
      <c r="T111"/>
      <c r="U111"/>
      <c r="V111"/>
      <c r="W111"/>
      <c r="X111"/>
      <c r="Y111"/>
      <c r="Z111"/>
      <c r="AA111"/>
      <c r="AB111"/>
      <c r="AC111"/>
      <c r="AD111"/>
      <c r="AE111"/>
      <c r="AF111"/>
      <c r="AG111"/>
      <c r="AH111"/>
      <c r="AI111"/>
      <c r="AJ111"/>
      <c r="AK111"/>
      <c r="AL111"/>
      <c r="AM111"/>
      <c r="AN111"/>
      <c r="AO111"/>
      <c r="AP111" s="510" t="s">
        <v>32</v>
      </c>
      <c r="AQ111" s="25" t="s">
        <v>31</v>
      </c>
      <c r="AR111" s="131" t="s">
        <v>30</v>
      </c>
      <c r="AS111" s="511" t="s">
        <v>764</v>
      </c>
      <c r="AT111"/>
      <c r="AU111" s="135">
        <v>1</v>
      </c>
    </row>
    <row r="112" spans="1:47" s="641" customFormat="1" ht="18.75" customHeight="1">
      <c r="A112"/>
      <c r="B112"/>
      <c r="C112"/>
      <c r="D112" s="67" t="str">
        <f t="shared" si="18"/>
        <v>►</v>
      </c>
      <c r="E112" s="66"/>
      <c r="F112" s="72"/>
      <c r="G112" s="64" t="str">
        <f t="shared" si="16"/>
        <v/>
      </c>
      <c r="H112" s="63"/>
      <c r="I112" s="62"/>
      <c r="J112" s="61">
        <v>1</v>
      </c>
      <c r="K112" s="60"/>
      <c r="L112" s="59">
        <f>IFERROR(INDEX(E124:Q124,MATCH(I112,E123:Q123,0)) * H112 * IF(ISBLANK(E112), 1, E112), 0)</f>
        <v>0</v>
      </c>
      <c r="M112" s="71">
        <f>IF(O122=0,0,(O112/O122)*N101*1000)</f>
        <v>0</v>
      </c>
      <c r="N112" s="70">
        <f>IF(L122=0, 0, (E112*J112)/(L122*N101))</f>
        <v>0</v>
      </c>
      <c r="O112" s="1987">
        <f>IF(ISBLANK(O95), 0, (L112 * J112) * (O94 / O95))</f>
        <v>0</v>
      </c>
      <c r="P112" s="1989">
        <f>IFERROR(IF(O112=0, 0, IF(ISBLANK(I112), "", IF(ROUND(O112/INDEX(F124:P124, MATCH(I112,F123:P123, 0)), 2), ROUND(O112/INDEX(F124:P124, MATCH(I112,F123:R123, 0)), 2) &amp; " " &amp; I112))), "")</f>
        <v>0</v>
      </c>
      <c r="Q112" s="2004">
        <f>(E112/O95)*O94*J112</f>
        <v>0</v>
      </c>
      <c r="R112" s="2005">
        <f t="shared" si="17"/>
        <v>0</v>
      </c>
      <c r="S112"/>
      <c r="T112"/>
      <c r="U112"/>
      <c r="V112"/>
      <c r="W112"/>
      <c r="X112"/>
      <c r="Y112"/>
      <c r="Z112"/>
      <c r="AA112"/>
      <c r="AB112"/>
      <c r="AC112"/>
      <c r="AD112"/>
      <c r="AE112"/>
      <c r="AF112"/>
      <c r="AG112"/>
      <c r="AH112"/>
      <c r="AI112"/>
      <c r="AJ112"/>
      <c r="AK112"/>
      <c r="AL112"/>
      <c r="AM112"/>
      <c r="AN112"/>
      <c r="AO112"/>
      <c r="AP112" s="512" t="s">
        <v>895</v>
      </c>
      <c r="AQ112" s="11"/>
      <c r="AR112" s="11"/>
      <c r="AS112" s="167"/>
      <c r="AT112"/>
      <c r="AU112" s="135">
        <v>1</v>
      </c>
    </row>
    <row r="113" spans="1:47" s="641" customFormat="1" ht="18.75" customHeight="1">
      <c r="A113"/>
      <c r="B113"/>
      <c r="C113"/>
      <c r="D113" s="67" t="str">
        <f t="shared" si="18"/>
        <v>►</v>
      </c>
      <c r="E113" s="66"/>
      <c r="F113" s="65"/>
      <c r="G113" s="64" t="str">
        <f t="shared" si="16"/>
        <v/>
      </c>
      <c r="H113" s="63"/>
      <c r="I113" s="62"/>
      <c r="J113" s="61">
        <v>1</v>
      </c>
      <c r="K113" s="60"/>
      <c r="L113" s="59">
        <f>IFERROR(INDEX(E124:Q124,MATCH(I113,E123:Q123,0)) * H113 * IF(ISBLANK(E113), 1, E113), 0)</f>
        <v>0</v>
      </c>
      <c r="M113" s="58">
        <f>IF(O122=0,0,(O113/O122)*N101*1000)</f>
        <v>0</v>
      </c>
      <c r="N113" s="57">
        <f>IF(L122=0, 0, (E113*J113)/(L122*N101))</f>
        <v>0</v>
      </c>
      <c r="O113" s="1986">
        <f>IF(ISBLANK(O95), 0, (L113 * J113) * (O94 / O95))</f>
        <v>0</v>
      </c>
      <c r="P113" s="1988">
        <f>IFERROR(IF(O113=0, 0, IF(ISBLANK(I113), "", IF(ROUND(O113/INDEX(F124:P124, MATCH(I113,F123:P123, 0)), 2), ROUND(O113/INDEX(F124:P124, MATCH(I113,F123:R123, 0)), 2) &amp; " " &amp; I113))), "")</f>
        <v>0</v>
      </c>
      <c r="Q113" s="56">
        <f>(E113/O95)*O94*J113</f>
        <v>0</v>
      </c>
      <c r="R113" s="675">
        <f t="shared" si="17"/>
        <v>0</v>
      </c>
      <c r="S113"/>
      <c r="T113"/>
      <c r="U113"/>
      <c r="V113"/>
      <c r="W113"/>
      <c r="X113"/>
      <c r="Y113"/>
      <c r="Z113"/>
      <c r="AA113"/>
      <c r="AB113"/>
      <c r="AC113"/>
      <c r="AD113"/>
      <c r="AE113"/>
      <c r="AF113"/>
      <c r="AG113"/>
      <c r="AH113"/>
      <c r="AI113"/>
      <c r="AJ113"/>
      <c r="AK113"/>
      <c r="AL113"/>
      <c r="AM113"/>
      <c r="AN113"/>
      <c r="AO113"/>
      <c r="AP113" s="4171" t="s">
        <v>900</v>
      </c>
      <c r="AQ113" s="4172"/>
      <c r="AR113" s="4172"/>
      <c r="AS113" s="4194"/>
      <c r="AT113"/>
      <c r="AU113" s="135">
        <v>1</v>
      </c>
    </row>
    <row r="114" spans="1:47" s="641" customFormat="1" ht="18.75" customHeight="1" thickBot="1">
      <c r="A114"/>
      <c r="B114"/>
      <c r="C114"/>
      <c r="D114" s="67" t="str">
        <f t="shared" si="18"/>
        <v>►</v>
      </c>
      <c r="E114" s="66"/>
      <c r="F114" s="65"/>
      <c r="G114" s="64" t="str">
        <f t="shared" si="16"/>
        <v/>
      </c>
      <c r="H114" s="382"/>
      <c r="I114" s="62"/>
      <c r="J114" s="61">
        <v>1</v>
      </c>
      <c r="K114" s="60"/>
      <c r="L114" s="59">
        <f>IFERROR(INDEX(E124:Q124,MATCH(I114,E123:Q123,0)) * H114 * IF(ISBLANK(E114), 1, E114), 0)</f>
        <v>0</v>
      </c>
      <c r="M114" s="71">
        <f>IF(O122=0,0,(O114/O122)*N101*1000)</f>
        <v>0</v>
      </c>
      <c r="N114" s="70">
        <f>IF(L122=0, 0, (E114*J114)/(L122*N101))</f>
        <v>0</v>
      </c>
      <c r="O114" s="1987">
        <f>IF(ISBLANK(O95), 0, (L114 * J114) * (O94 / O95))</f>
        <v>0</v>
      </c>
      <c r="P114" s="1989">
        <f>IFERROR(IF(O114=0, 0, IF(ISBLANK(I114), "", IF(ROUND(O114/INDEX(F124:P124, MATCH(I114,F123:P123, 0)), 2), ROUND(O114/INDEX(F124:P124, MATCH(I114,F123:R123, 0)), 2) &amp; " " &amp; I114))), "")</f>
        <v>0</v>
      </c>
      <c r="Q114" s="2004">
        <f>(E114/O95)*O94*J114</f>
        <v>0</v>
      </c>
      <c r="R114" s="2005">
        <f t="shared" si="17"/>
        <v>0</v>
      </c>
      <c r="S114"/>
      <c r="T114"/>
      <c r="U114"/>
      <c r="V114"/>
      <c r="W114"/>
      <c r="X114"/>
      <c r="Y114"/>
      <c r="Z114"/>
      <c r="AA114"/>
      <c r="AB114"/>
      <c r="AC114"/>
      <c r="AD114"/>
      <c r="AE114"/>
      <c r="AF114"/>
      <c r="AG114"/>
      <c r="AH114"/>
      <c r="AI114"/>
      <c r="AJ114"/>
      <c r="AK114"/>
      <c r="AL114"/>
      <c r="AM114"/>
      <c r="AN114"/>
      <c r="AO114"/>
      <c r="AP114" s="519">
        <v>12</v>
      </c>
      <c r="AQ114" s="18" t="s">
        <v>917</v>
      </c>
      <c r="AR114" s="18"/>
      <c r="AS114" s="465"/>
      <c r="AT114"/>
      <c r="AU114" s="135">
        <v>1</v>
      </c>
    </row>
    <row r="115" spans="1:47" s="641" customFormat="1" ht="18.75" customHeight="1">
      <c r="A115"/>
      <c r="B115"/>
      <c r="C115"/>
      <c r="D115" s="67" t="str">
        <f t="shared" si="18"/>
        <v>►</v>
      </c>
      <c r="E115" s="66"/>
      <c r="F115" s="65"/>
      <c r="G115" s="64" t="str">
        <f t="shared" si="16"/>
        <v/>
      </c>
      <c r="H115" s="63"/>
      <c r="I115" s="62"/>
      <c r="J115" s="61">
        <v>1</v>
      </c>
      <c r="K115" s="60"/>
      <c r="L115" s="59">
        <f>IFERROR(INDEX(E124:Q124,MATCH(I115,E123:Q123,0)) * H115 * IF(ISBLANK(E115), 1, E115), 0)</f>
        <v>0</v>
      </c>
      <c r="M115" s="71">
        <f>IF(O122=0,0,(O115/O122)*N101*1000)</f>
        <v>0</v>
      </c>
      <c r="N115" s="70">
        <f>IF(L122=0, 0, (E115*J115)/(L122*N101))</f>
        <v>0</v>
      </c>
      <c r="O115" s="1986">
        <f>IF(ISBLANK(O95), 0, (L115 * J115) * (O94 / O95))</f>
        <v>0</v>
      </c>
      <c r="P115" s="1988">
        <f>IFERROR(IF(O115=0, 0, IF(ISBLANK(I115), "", IF(ROUND(O115/INDEX(F124:P124, MATCH(I115,F123:P123, 0)), 2), ROUND(O115/INDEX(F124:P124, MATCH(I115,F123:R123, 0)), 2) &amp; " " &amp; I115))), "")</f>
        <v>0</v>
      </c>
      <c r="Q115" s="56">
        <f>(E115/O95)*O94*J115</f>
        <v>0</v>
      </c>
      <c r="R115" s="675">
        <f t="shared" si="17"/>
        <v>0</v>
      </c>
      <c r="S115"/>
      <c r="T115"/>
      <c r="U115"/>
      <c r="V115"/>
      <c r="W115"/>
      <c r="X115"/>
      <c r="Y115"/>
      <c r="Z115"/>
      <c r="AA115"/>
      <c r="AB115"/>
      <c r="AC115"/>
      <c r="AD115"/>
      <c r="AE115"/>
      <c r="AF115"/>
      <c r="AG115"/>
      <c r="AH115"/>
      <c r="AI115"/>
      <c r="AJ115"/>
      <c r="AK115"/>
      <c r="AL115"/>
      <c r="AM115"/>
      <c r="AN115"/>
      <c r="AO115"/>
      <c r="AP115" s="520">
        <f ca="1">CELL("largeur",AP115)</f>
        <v>19</v>
      </c>
      <c r="AQ115" s="18" t="s">
        <v>919</v>
      </c>
      <c r="AR115" s="18"/>
      <c r="AS115" s="465"/>
      <c r="AT115"/>
      <c r="AU115" s="135">
        <v>1</v>
      </c>
    </row>
    <row r="116" spans="1:47" s="641" customFormat="1" ht="18.75" customHeight="1">
      <c r="A116"/>
      <c r="B116"/>
      <c r="C116"/>
      <c r="D116" s="67" t="str">
        <f t="shared" si="18"/>
        <v>►</v>
      </c>
      <c r="E116" s="66"/>
      <c r="F116" s="65"/>
      <c r="G116" s="64" t="str">
        <f t="shared" si="16"/>
        <v/>
      </c>
      <c r="H116" s="63"/>
      <c r="I116" s="62"/>
      <c r="J116" s="61">
        <v>1</v>
      </c>
      <c r="K116" s="60"/>
      <c r="L116" s="59">
        <f>IFERROR(INDEX(E124:Q124,MATCH(I116,E123:Q123,0)) * H116 * IF(ISBLANK(E116), 1, E116), 0)</f>
        <v>0</v>
      </c>
      <c r="M116" s="58">
        <f>IF(O122=0,0,(O116/O122)*N101*1000)</f>
        <v>0</v>
      </c>
      <c r="N116" s="57">
        <f>IF(L122=0, 0, (E116*J116)/(L122*N101))</f>
        <v>0</v>
      </c>
      <c r="O116" s="1987">
        <f>IF(ISBLANK(O95), 0, (L116 * J116) * (O94 / O95))</f>
        <v>0</v>
      </c>
      <c r="P116" s="1989">
        <f>IFERROR(IF(O116=0, 0, IF(ISBLANK(I116), "", IF(ROUND(O116/INDEX(F124:P124, MATCH(I116,F123:P123, 0)), 2), ROUND(O116/INDEX(F124:P124, MATCH(I116,F123:R123, 0)), 2) &amp; " " &amp; I116))), "")</f>
        <v>0</v>
      </c>
      <c r="Q116" s="2004">
        <f>(E116/O95)*O94*J116</f>
        <v>0</v>
      </c>
      <c r="R116" s="2005">
        <f t="shared" si="17"/>
        <v>0</v>
      </c>
      <c r="S116"/>
      <c r="T116"/>
      <c r="U116"/>
      <c r="V116"/>
      <c r="W116"/>
      <c r="X116"/>
      <c r="Y116"/>
      <c r="Z116"/>
      <c r="AA116"/>
      <c r="AB116"/>
      <c r="AC116"/>
      <c r="AD116"/>
      <c r="AE116"/>
      <c r="AF116"/>
      <c r="AG116"/>
      <c r="AH116"/>
      <c r="AI116"/>
      <c r="AJ116"/>
      <c r="AK116"/>
      <c r="AL116"/>
      <c r="AM116"/>
      <c r="AN116"/>
      <c r="AO116"/>
      <c r="AP116" s="466" t="s">
        <v>921</v>
      </c>
      <c r="AQ116" s="18"/>
      <c r="AR116" s="18"/>
      <c r="AS116" s="465"/>
      <c r="AT116"/>
      <c r="AU116" s="135">
        <v>1</v>
      </c>
    </row>
    <row r="117" spans="1:47" s="641" customFormat="1" ht="18.75" customHeight="1">
      <c r="A117"/>
      <c r="B117"/>
      <c r="C117"/>
      <c r="D117" s="67" t="str">
        <f t="shared" si="18"/>
        <v>►</v>
      </c>
      <c r="E117" s="66"/>
      <c r="F117" s="65"/>
      <c r="G117" s="64" t="str">
        <f t="shared" si="16"/>
        <v/>
      </c>
      <c r="H117" s="63"/>
      <c r="I117" s="62"/>
      <c r="J117" s="61">
        <v>1</v>
      </c>
      <c r="K117" s="60"/>
      <c r="L117" s="59">
        <f>IFERROR(INDEX(E124:Q124,MATCH(I117,E123:Q123,0)) * H117 * IF(ISBLANK(E117), 1, E117), 0)</f>
        <v>0</v>
      </c>
      <c r="M117" s="71">
        <f>IF(O122=0,0,(O117/O122)*N101*1000)</f>
        <v>0</v>
      </c>
      <c r="N117" s="70">
        <f>IF(L122=0, 0, (E117*J117)/(L122*N101))</f>
        <v>0</v>
      </c>
      <c r="O117" s="1986">
        <f>IF(ISBLANK(O95), 0, (L117 * J117) * (O94 / O95))</f>
        <v>0</v>
      </c>
      <c r="P117" s="1988">
        <f>IFERROR(IF(O117=0, 0, IF(ISBLANK(I117), "", IF(ROUND(O117/INDEX(F124:P124, MATCH(I117,F123:P123, 0)), 2), ROUND(O117/INDEX(F124:P124, MATCH(I117,F123:R123, 0)), 2) &amp; " " &amp; I117))), "")</f>
        <v>0</v>
      </c>
      <c r="Q117" s="56">
        <f>(E117/O95)*O94*J117</f>
        <v>0</v>
      </c>
      <c r="R117" s="675">
        <f t="shared" si="17"/>
        <v>0</v>
      </c>
      <c r="S117"/>
      <c r="T117"/>
      <c r="U117"/>
      <c r="V117"/>
      <c r="W117"/>
      <c r="X117"/>
      <c r="Y117"/>
      <c r="Z117"/>
      <c r="AA117"/>
      <c r="AB117"/>
      <c r="AC117"/>
      <c r="AD117"/>
      <c r="AE117"/>
      <c r="AF117"/>
      <c r="AG117"/>
      <c r="AH117"/>
      <c r="AI117"/>
      <c r="AJ117"/>
      <c r="AK117"/>
      <c r="AL117"/>
      <c r="AM117"/>
      <c r="AN117"/>
      <c r="AO117"/>
      <c r="AP117" s="466" t="s">
        <v>927</v>
      </c>
      <c r="AQ117" s="18"/>
      <c r="AR117" s="18"/>
      <c r="AS117" s="465"/>
      <c r="AT117"/>
      <c r="AU117" s="135">
        <v>1</v>
      </c>
    </row>
    <row r="118" spans="1:47" s="641" customFormat="1" ht="18.75" customHeight="1">
      <c r="A118"/>
      <c r="B118"/>
      <c r="C118"/>
      <c r="D118" s="67" t="str">
        <f t="shared" si="18"/>
        <v>►</v>
      </c>
      <c r="E118" s="66"/>
      <c r="F118" s="65"/>
      <c r="G118" s="64" t="str">
        <f t="shared" si="16"/>
        <v/>
      </c>
      <c r="H118" s="63"/>
      <c r="I118" s="62"/>
      <c r="J118" s="61">
        <v>1</v>
      </c>
      <c r="K118" s="60"/>
      <c r="L118" s="59">
        <f>IFERROR(INDEX(E124:Q124,MATCH(I118,E123:Q123,0)) * H118 * IF(ISBLANK(E118), 1, E118), 0)</f>
        <v>0</v>
      </c>
      <c r="M118" s="58">
        <f>IF(O122=0,0,(O118/O122)*N101*1000)</f>
        <v>0</v>
      </c>
      <c r="N118" s="57">
        <f>IF(L122=0, 0, (E118*J118)/(L122*N101))</f>
        <v>0</v>
      </c>
      <c r="O118" s="1987">
        <f>IF(ISBLANK(O95), 0, (L118 * J118) * (O94 / O95))</f>
        <v>0</v>
      </c>
      <c r="P118" s="1989">
        <f>IFERROR(IF(O118=0, 0, IF(ISBLANK(I118), "", IF(ROUND(O118/INDEX(F124:P124, MATCH(I118,F123:P123, 0)), 2), ROUND(O118/INDEX(F124:P124, MATCH(I118,F123:R123, 0)), 2) &amp; " " &amp; I118))), "")</f>
        <v>0</v>
      </c>
      <c r="Q118" s="2004">
        <f>(E118/O95)*O94*J118</f>
        <v>0</v>
      </c>
      <c r="R118" s="2005">
        <f t="shared" si="17"/>
        <v>0</v>
      </c>
      <c r="S118"/>
      <c r="T118"/>
      <c r="U118"/>
      <c r="V118"/>
      <c r="W118"/>
      <c r="X118"/>
      <c r="Y118"/>
      <c r="Z118"/>
      <c r="AA118"/>
      <c r="AB118"/>
      <c r="AC118"/>
      <c r="AD118"/>
      <c r="AE118"/>
      <c r="AF118"/>
      <c r="AG118"/>
      <c r="AH118"/>
      <c r="AI118"/>
      <c r="AJ118"/>
      <c r="AK118"/>
      <c r="AL118"/>
      <c r="AM118"/>
      <c r="AN118"/>
      <c r="AO118"/>
      <c r="AP118" s="466" t="s">
        <v>929</v>
      </c>
      <c r="AQ118" s="139"/>
      <c r="AR118" s="139"/>
      <c r="AS118" s="492"/>
      <c r="AT118"/>
      <c r="AU118" s="135">
        <v>1</v>
      </c>
    </row>
    <row r="119" spans="1:47" s="641" customFormat="1" ht="18.75" customHeight="1">
      <c r="A119"/>
      <c r="B119"/>
      <c r="C119"/>
      <c r="D119" s="67" t="str">
        <f t="shared" si="18"/>
        <v>►</v>
      </c>
      <c r="E119" s="66"/>
      <c r="F119" s="65"/>
      <c r="G119" s="64" t="str">
        <f t="shared" si="16"/>
        <v/>
      </c>
      <c r="H119" s="63"/>
      <c r="I119" s="62"/>
      <c r="J119" s="61">
        <v>1</v>
      </c>
      <c r="K119" s="60"/>
      <c r="L119" s="59">
        <f>IFERROR(INDEX(E124:Q124,MATCH(I119,E123:Q123,0)) * H119 * IF(ISBLANK(E119), 1, E119), 0)</f>
        <v>0</v>
      </c>
      <c r="M119" s="58">
        <f>IF(O122=0,0,(O119/O122)*N101*1000)</f>
        <v>0</v>
      </c>
      <c r="N119" s="57">
        <f>IF(L122=0, 0, (E119*J119)/(L122*N101))</f>
        <v>0</v>
      </c>
      <c r="O119" s="1986">
        <f>IF(ISBLANK(O95), 0, (L119 * J119) * (O94 / O95))</f>
        <v>0</v>
      </c>
      <c r="P119" s="1988">
        <f>IFERROR(IF(O119=0, 0, IF(ISBLANK(I119), "", IF(ROUND(O119/INDEX(F124:P124, MATCH(I119,F123:P123, 0)), 2), ROUND(O119/INDEX(F124:P124, MATCH(I119,F123:R123, 0)), 2) &amp; " " &amp; I119))), "")</f>
        <v>0</v>
      </c>
      <c r="Q119" s="56">
        <f>(E119/O95)*O94*J119</f>
        <v>0</v>
      </c>
      <c r="R119" s="675">
        <f t="shared" si="17"/>
        <v>0</v>
      </c>
      <c r="S119"/>
      <c r="T119"/>
      <c r="U119"/>
      <c r="V119"/>
      <c r="W119"/>
      <c r="X119"/>
      <c r="Y119"/>
      <c r="Z119"/>
      <c r="AA119"/>
      <c r="AB119"/>
      <c r="AC119"/>
      <c r="AD119"/>
      <c r="AE119"/>
      <c r="AF119"/>
      <c r="AG119"/>
      <c r="AH119"/>
      <c r="AI119"/>
      <c r="AJ119"/>
      <c r="AK119"/>
      <c r="AL119"/>
      <c r="AM119"/>
      <c r="AN119"/>
      <c r="AO119"/>
      <c r="AP119" s="521"/>
      <c r="AQ119" s="139"/>
      <c r="AR119" s="139"/>
      <c r="AS119" s="492"/>
      <c r="AT119"/>
      <c r="AU119" s="135">
        <v>1</v>
      </c>
    </row>
    <row r="120" spans="1:47" s="641" customFormat="1" ht="18.75" customHeight="1">
      <c r="A120"/>
      <c r="B120"/>
      <c r="C120"/>
      <c r="D120" s="67" t="str">
        <f t="shared" si="18"/>
        <v>►</v>
      </c>
      <c r="E120" s="66"/>
      <c r="F120" s="65"/>
      <c r="G120" s="64" t="str">
        <f t="shared" si="16"/>
        <v/>
      </c>
      <c r="H120" s="63"/>
      <c r="I120" s="62"/>
      <c r="J120" s="61">
        <v>1</v>
      </c>
      <c r="K120" s="60"/>
      <c r="L120" s="59">
        <f>IFERROR(INDEX(E124:Q124,MATCH(I120,E123:Q123,0)) * H120 * IF(ISBLANK(E120), 1, E120), 0)</f>
        <v>0</v>
      </c>
      <c r="M120" s="58">
        <f>IF(O122=0,0,(O120/O122)*N101*1000)</f>
        <v>0</v>
      </c>
      <c r="N120" s="57">
        <f>IF(L122=0, 0, (E120*J120)/(L122*N101))</f>
        <v>0</v>
      </c>
      <c r="O120" s="1987">
        <f>IF(ISBLANK(O95), 0, (L120 * J120) * (O94 / O95))</f>
        <v>0</v>
      </c>
      <c r="P120" s="1989">
        <f>IFERROR(IF(O120=0, 0, IF(ISBLANK(I120), "", IF(ROUND(O120/INDEX(F124:P124, MATCH(I120,F123:P123, 0)), 2), ROUND(O120/INDEX(F124:P124, MATCH(I120,F123:R123, 0)), 2) &amp; " " &amp; I120))), "")</f>
        <v>0</v>
      </c>
      <c r="Q120" s="2004">
        <f>(E120/O95)*O94*J120</f>
        <v>0</v>
      </c>
      <c r="R120" s="2005">
        <f t="shared" si="17"/>
        <v>0</v>
      </c>
      <c r="S120"/>
      <c r="T120"/>
      <c r="U120"/>
      <c r="V120"/>
      <c r="W120"/>
      <c r="X120"/>
      <c r="Y120"/>
      <c r="Z120"/>
      <c r="AA120"/>
      <c r="AB120"/>
      <c r="AC120"/>
      <c r="AD120"/>
      <c r="AE120"/>
      <c r="AF120"/>
      <c r="AG120"/>
      <c r="AH120"/>
      <c r="AI120"/>
      <c r="AJ120"/>
      <c r="AK120"/>
      <c r="AL120"/>
      <c r="AM120"/>
      <c r="AN120"/>
      <c r="AO120"/>
      <c r="AP120" s="522" t="s">
        <v>15</v>
      </c>
      <c r="AQ120" s="11" t="s">
        <v>937</v>
      </c>
      <c r="AR120" s="11"/>
      <c r="AS120" s="492"/>
      <c r="AT120"/>
      <c r="AU120" s="135">
        <v>1</v>
      </c>
    </row>
    <row r="121" spans="1:47" s="641" customFormat="1" ht="18.75" customHeight="1">
      <c r="A121"/>
      <c r="B121"/>
      <c r="C121"/>
      <c r="D121" s="53" t="s">
        <v>0</v>
      </c>
      <c r="E121" s="66"/>
      <c r="F121" s="65"/>
      <c r="G121" s="64" t="str">
        <f t="shared" si="16"/>
        <v/>
      </c>
      <c r="H121" s="63"/>
      <c r="I121" s="62"/>
      <c r="J121" s="61">
        <v>1</v>
      </c>
      <c r="K121" s="60"/>
      <c r="L121" s="59">
        <f>IFERROR(INDEX(E124:Q124,MATCH(I121,E123:Q123,0)) * H121 * IF(ISBLANK(E121), 1, E121), 0)</f>
        <v>0</v>
      </c>
      <c r="M121" s="58">
        <f>IF(O122=0,0,(O121/O122)*N101*1000)</f>
        <v>0</v>
      </c>
      <c r="N121" s="57">
        <f>IF(L122=0, 0, (E121*J121)/(L122*N101))</f>
        <v>0</v>
      </c>
      <c r="O121" s="1986">
        <f>IF(ISBLANK(O95), 0, (L121 * J121) * (O94 / O95))</f>
        <v>0</v>
      </c>
      <c r="P121" s="1988">
        <f>IFERROR(IF(O121=0, 0, IF(ISBLANK(I121), "", IF(ROUND(O121/INDEX(F124:P124, MATCH(I121,F123:P123, 0)), 2), ROUND(O121/INDEX(F124:P124, MATCH(I121,F123:R123, 0)), 2) &amp; " " &amp; I121))), "")</f>
        <v>0</v>
      </c>
      <c r="Q121" s="56">
        <f>(E121/O95)*O94*J121</f>
        <v>0</v>
      </c>
      <c r="R121" s="675">
        <f t="shared" si="17"/>
        <v>0</v>
      </c>
      <c r="S121"/>
      <c r="T121"/>
      <c r="U121"/>
      <c r="V121"/>
      <c r="W121"/>
      <c r="X121"/>
      <c r="Y121"/>
      <c r="Z121"/>
      <c r="AA121"/>
      <c r="AB121"/>
      <c r="AC121"/>
      <c r="AD121"/>
      <c r="AE121"/>
      <c r="AF121"/>
      <c r="AG121"/>
      <c r="AH121"/>
      <c r="AI121"/>
      <c r="AJ121"/>
      <c r="AK121"/>
      <c r="AL121"/>
      <c r="AM121"/>
      <c r="AN121"/>
      <c r="AO121"/>
      <c r="AP121" s="166"/>
      <c r="AQ121" s="11" t="s">
        <v>1074</v>
      </c>
      <c r="AR121" s="139"/>
      <c r="AS121" s="492"/>
      <c r="AT121"/>
      <c r="AU121" s="135">
        <v>1</v>
      </c>
    </row>
    <row r="122" spans="1:47" s="641" customFormat="1" ht="18.75" customHeight="1">
      <c r="A122"/>
      <c r="B122"/>
      <c r="C122"/>
      <c r="D122" s="53" t="s">
        <v>0</v>
      </c>
      <c r="E122" s="51"/>
      <c r="F122" s="50"/>
      <c r="G122" s="52"/>
      <c r="H122" s="52"/>
      <c r="I122" s="51"/>
      <c r="J122" s="50"/>
      <c r="K122" s="49"/>
      <c r="L122" s="48">
        <f>SUM(L102:L121)</f>
        <v>0</v>
      </c>
      <c r="M122" s="49"/>
      <c r="N122" s="49"/>
      <c r="O122" s="46">
        <f>SUM(O102:O121)</f>
        <v>0</v>
      </c>
      <c r="P122" s="46"/>
      <c r="Q122" s="47"/>
      <c r="R122" s="45"/>
      <c r="S122"/>
      <c r="T122"/>
      <c r="U122"/>
      <c r="V122"/>
      <c r="W122"/>
      <c r="X122"/>
      <c r="Y122"/>
      <c r="Z122"/>
      <c r="AA122"/>
      <c r="AB122"/>
      <c r="AC122"/>
      <c r="AD122"/>
      <c r="AE122"/>
      <c r="AF122"/>
      <c r="AG122"/>
      <c r="AH122"/>
      <c r="AI122"/>
      <c r="AJ122"/>
      <c r="AK122"/>
      <c r="AL122"/>
      <c r="AM122"/>
      <c r="AN122"/>
      <c r="AO122"/>
      <c r="AP122" s="694" t="s">
        <v>138</v>
      </c>
      <c r="AQ122" s="658"/>
      <c r="AR122" s="139"/>
      <c r="AS122" s="492"/>
      <c r="AT122"/>
      <c r="AU122" s="135">
        <v>1</v>
      </c>
    </row>
    <row r="123" spans="1:47" s="641" customFormat="1" ht="18.75" customHeight="1">
      <c r="A123"/>
      <c r="B123"/>
      <c r="C123"/>
      <c r="D123" s="44" t="s">
        <v>15</v>
      </c>
      <c r="E123" s="39" t="s">
        <v>66</v>
      </c>
      <c r="F123" s="39" t="s">
        <v>65</v>
      </c>
      <c r="G123" s="623" t="s">
        <v>54</v>
      </c>
      <c r="H123" s="43" t="s">
        <v>64</v>
      </c>
      <c r="I123" s="42" t="s">
        <v>63</v>
      </c>
      <c r="J123" s="41" t="s">
        <v>62</v>
      </c>
      <c r="K123" s="40" t="s">
        <v>61</v>
      </c>
      <c r="L123" s="38" t="s">
        <v>55</v>
      </c>
      <c r="M123" s="39" t="s">
        <v>60</v>
      </c>
      <c r="N123" s="39" t="s">
        <v>59</v>
      </c>
      <c r="O123" s="624" t="s">
        <v>58</v>
      </c>
      <c r="P123" s="624" t="s">
        <v>57</v>
      </c>
      <c r="Q123" s="38" t="s">
        <v>56</v>
      </c>
      <c r="R123" s="404"/>
      <c r="S123"/>
      <c r="T123"/>
      <c r="U123"/>
      <c r="V123"/>
      <c r="W123"/>
      <c r="X123"/>
      <c r="Y123"/>
      <c r="Z123"/>
      <c r="AA123"/>
      <c r="AB123"/>
      <c r="AC123"/>
      <c r="AD123"/>
      <c r="AE123"/>
      <c r="AF123"/>
      <c r="AG123"/>
      <c r="AH123"/>
      <c r="AI123"/>
      <c r="AJ123"/>
      <c r="AK123"/>
      <c r="AL123"/>
      <c r="AM123"/>
      <c r="AN123"/>
      <c r="AO123"/>
      <c r="AP123" s="695" t="s">
        <v>145</v>
      </c>
      <c r="AQ123" s="658"/>
      <c r="AR123" s="139"/>
      <c r="AS123" s="492"/>
      <c r="AT123"/>
      <c r="AU123" s="135">
        <v>1</v>
      </c>
    </row>
    <row r="124" spans="1:47" s="641" customFormat="1" ht="18.75" customHeight="1">
      <c r="A124"/>
      <c r="B124"/>
      <c r="C124"/>
      <c r="D124" s="44" t="s">
        <v>15</v>
      </c>
      <c r="E124" s="406">
        <v>0.5</v>
      </c>
      <c r="F124" s="407">
        <v>0.25</v>
      </c>
      <c r="G124" s="679">
        <v>1</v>
      </c>
      <c r="H124" s="407">
        <v>0.25</v>
      </c>
      <c r="I124" s="409">
        <v>0.5</v>
      </c>
      <c r="J124" s="410">
        <v>1E-3</v>
      </c>
      <c r="K124" s="408">
        <v>1</v>
      </c>
      <c r="L124" s="410">
        <v>1E-3</v>
      </c>
      <c r="M124" s="410">
        <v>0.22500000000000001</v>
      </c>
      <c r="N124" s="410">
        <v>0.01</v>
      </c>
      <c r="O124" s="678">
        <v>1</v>
      </c>
      <c r="P124" s="679">
        <v>0.1</v>
      </c>
      <c r="Q124" s="410">
        <v>0.01</v>
      </c>
      <c r="R124" s="411"/>
      <c r="S124"/>
      <c r="T124"/>
      <c r="U124"/>
      <c r="V124"/>
      <c r="W124"/>
      <c r="X124"/>
      <c r="Y124"/>
      <c r="Z124"/>
      <c r="AA124"/>
      <c r="AB124"/>
      <c r="AC124"/>
      <c r="AD124"/>
      <c r="AE124"/>
      <c r="AF124"/>
      <c r="AG124"/>
      <c r="AH124"/>
      <c r="AI124"/>
      <c r="AJ124"/>
      <c r="AK124"/>
      <c r="AL124"/>
      <c r="AM124"/>
      <c r="AN124"/>
      <c r="AO124"/>
      <c r="AP124" s="694"/>
      <c r="AQ124" s="652" t="s">
        <v>1034</v>
      </c>
      <c r="AR124" s="139"/>
      <c r="AS124" s="492"/>
      <c r="AT124"/>
      <c r="AU124" s="135">
        <v>1</v>
      </c>
    </row>
    <row r="125" spans="1:47" s="641" customFormat="1" ht="18.75" customHeight="1">
      <c r="A125"/>
      <c r="B125"/>
      <c r="C125"/>
      <c r="D125" s="593" t="s">
        <v>15</v>
      </c>
      <c r="E125" s="588">
        <v>11</v>
      </c>
      <c r="F125" s="588">
        <v>11</v>
      </c>
      <c r="G125" s="588">
        <v>3</v>
      </c>
      <c r="H125" s="588">
        <v>11</v>
      </c>
      <c r="I125" s="588">
        <v>11</v>
      </c>
      <c r="J125" s="588">
        <v>9</v>
      </c>
      <c r="K125" s="588">
        <v>35</v>
      </c>
      <c r="L125" s="589">
        <v>0.2</v>
      </c>
      <c r="M125" s="588">
        <v>11</v>
      </c>
      <c r="N125" s="588">
        <v>11</v>
      </c>
      <c r="O125" s="588">
        <v>11</v>
      </c>
      <c r="P125" s="588">
        <v>14</v>
      </c>
      <c r="Q125" s="588">
        <v>11</v>
      </c>
      <c r="R125" s="591">
        <v>11</v>
      </c>
      <c r="S125"/>
      <c r="T125"/>
      <c r="U125"/>
      <c r="V125"/>
      <c r="W125"/>
      <c r="X125"/>
      <c r="Y125"/>
      <c r="Z125"/>
      <c r="AA125"/>
      <c r="AB125"/>
      <c r="AC125"/>
      <c r="AD125"/>
      <c r="AE125"/>
      <c r="AF125"/>
      <c r="AG125"/>
      <c r="AH125"/>
      <c r="AI125"/>
      <c r="AJ125"/>
      <c r="AK125"/>
      <c r="AL125"/>
      <c r="AM125"/>
      <c r="AN125"/>
      <c r="AO125"/>
      <c r="AP125" s="693" t="s">
        <v>0</v>
      </c>
      <c r="AQ125" s="657" t="s">
        <v>1033</v>
      </c>
      <c r="AR125" s="139"/>
      <c r="AS125" s="492"/>
      <c r="AT125"/>
      <c r="AU125" s="135">
        <v>1</v>
      </c>
    </row>
    <row r="126" spans="1:47" s="641" customFormat="1" ht="18.75" customHeight="1" thickBot="1">
      <c r="A126"/>
      <c r="B126"/>
      <c r="C126"/>
      <c r="D126" s="594" t="s">
        <v>15</v>
      </c>
      <c r="E126" s="590">
        <f t="shared" ref="E126:R126" ca="1" si="19">CELL("largeur",E126)</f>
        <v>11</v>
      </c>
      <c r="F126" s="590">
        <f t="shared" ca="1" si="19"/>
        <v>11</v>
      </c>
      <c r="G126" s="590">
        <f t="shared" ca="1" si="19"/>
        <v>3</v>
      </c>
      <c r="H126" s="590">
        <f t="shared" ca="1" si="19"/>
        <v>11</v>
      </c>
      <c r="I126" s="590">
        <f t="shared" ca="1" si="19"/>
        <v>11</v>
      </c>
      <c r="J126" s="590">
        <f t="shared" ca="1" si="19"/>
        <v>9</v>
      </c>
      <c r="K126" s="590">
        <f t="shared" ca="1" si="19"/>
        <v>35</v>
      </c>
      <c r="L126" s="590">
        <f t="shared" ca="1" si="19"/>
        <v>11</v>
      </c>
      <c r="M126" s="590">
        <f t="shared" ca="1" si="19"/>
        <v>11</v>
      </c>
      <c r="N126" s="590">
        <f t="shared" ca="1" si="19"/>
        <v>11</v>
      </c>
      <c r="O126" s="590">
        <f t="shared" ca="1" si="19"/>
        <v>11</v>
      </c>
      <c r="P126" s="590">
        <f t="shared" ca="1" si="19"/>
        <v>14</v>
      </c>
      <c r="Q126" s="590">
        <f t="shared" ca="1" si="19"/>
        <v>11</v>
      </c>
      <c r="R126" s="592">
        <f t="shared" ca="1" si="19"/>
        <v>11</v>
      </c>
      <c r="S126"/>
      <c r="T126"/>
      <c r="U126"/>
      <c r="V126"/>
      <c r="W126"/>
      <c r="X126"/>
      <c r="Y126"/>
      <c r="Z126"/>
      <c r="AA126"/>
      <c r="AB126"/>
      <c r="AC126"/>
      <c r="AD126"/>
      <c r="AE126"/>
      <c r="AF126"/>
      <c r="AG126"/>
      <c r="AH126"/>
      <c r="AI126"/>
      <c r="AJ126"/>
      <c r="AK126"/>
      <c r="AL126"/>
      <c r="AM126"/>
      <c r="AN126"/>
      <c r="AO126"/>
      <c r="AP126" s="694" t="s">
        <v>172</v>
      </c>
      <c r="AQ126" s="658"/>
      <c r="AR126" s="139"/>
      <c r="AS126" s="492"/>
      <c r="AT126"/>
      <c r="AU126" s="135">
        <v>1</v>
      </c>
    </row>
    <row r="127" spans="1:47" s="641" customFormat="1" ht="15" customHeight="1">
      <c r="A127"/>
      <c r="B127"/>
      <c r="C127"/>
      <c r="D127"/>
      <c r="E127"/>
      <c r="F127"/>
      <c r="G127"/>
      <c r="H127"/>
      <c r="I127"/>
      <c r="J127"/>
      <c r="K127" s="151" t="s">
        <v>1064</v>
      </c>
      <c r="L127" s="2030">
        <v>0.2</v>
      </c>
      <c r="M127" s="154" t="s">
        <v>1061</v>
      </c>
      <c r="N127"/>
      <c r="O127"/>
      <c r="P127"/>
      <c r="Q127"/>
      <c r="R127"/>
      <c r="S127"/>
      <c r="T127"/>
      <c r="U127"/>
      <c r="V127"/>
      <c r="W127"/>
      <c r="X127"/>
      <c r="Y127"/>
      <c r="Z127"/>
      <c r="AA127"/>
      <c r="AB127"/>
      <c r="AC127"/>
      <c r="AD127"/>
      <c r="AE127"/>
      <c r="AF127"/>
      <c r="AG127"/>
      <c r="AH127"/>
      <c r="AI127"/>
      <c r="AJ127"/>
      <c r="AK127"/>
      <c r="AL127"/>
      <c r="AM127"/>
      <c r="AN127"/>
      <c r="AO127"/>
      <c r="AP127" s="694" t="s">
        <v>178</v>
      </c>
      <c r="AQ127" s="658"/>
      <c r="AR127" s="139"/>
      <c r="AS127" s="492"/>
      <c r="AT127"/>
      <c r="AU127" s="135">
        <v>1</v>
      </c>
    </row>
    <row r="128" spans="1:47" s="641" customFormat="1" ht="15.75">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s="694" t="s">
        <v>204</v>
      </c>
      <c r="AQ128" s="658"/>
      <c r="AR128" s="18"/>
      <c r="AS128" s="167"/>
      <c r="AT128"/>
      <c r="AU128" s="135">
        <v>1</v>
      </c>
    </row>
    <row r="129" spans="1:49" s="641" customFormat="1" ht="14.45" customHeight="1">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s="466"/>
      <c r="AQ129" s="18"/>
      <c r="AR129" s="18"/>
      <c r="AS129" s="465"/>
      <c r="AT129"/>
      <c r="AU129" s="135">
        <v>1</v>
      </c>
    </row>
    <row r="130" spans="1:49" s="641" customFormat="1" ht="14.45" customHeight="1">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s="466"/>
      <c r="AQ130" s="18"/>
      <c r="AR130" s="18"/>
      <c r="AS130" s="465"/>
      <c r="AT130"/>
      <c r="AU130" s="135">
        <v>1</v>
      </c>
    </row>
    <row r="131" spans="1:49" s="641" customFormat="1" ht="14.45" customHeight="1">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s="466"/>
      <c r="AQ131" s="18"/>
      <c r="AR131" s="18"/>
      <c r="AS131" s="465"/>
      <c r="AT131"/>
      <c r="AU131" s="135">
        <v>1</v>
      </c>
    </row>
    <row r="132" spans="1:49" s="641" customFormat="1" ht="14.45" customHeight="1">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s="425" t="s">
        <v>947</v>
      </c>
      <c r="AQ132" s="428"/>
      <c r="AR132" s="428"/>
      <c r="AS132" s="524"/>
      <c r="AT132"/>
      <c r="AU132" s="135">
        <v>1</v>
      </c>
    </row>
    <row r="133" spans="1:49" s="641" customFormat="1" ht="14.45" customHeight="1">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s="425" t="s">
        <v>949</v>
      </c>
      <c r="AQ133" s="428"/>
      <c r="AR133" s="428"/>
      <c r="AS133" s="524"/>
      <c r="AT133"/>
      <c r="AU133" s="135">
        <v>1</v>
      </c>
    </row>
    <row r="134" spans="1:49" s="641" customFormat="1" ht="15" customHeight="1">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s="514"/>
      <c r="AQ134" s="137"/>
      <c r="AR134" s="137"/>
      <c r="AS134" s="525"/>
      <c r="AT134"/>
      <c r="AU134" s="135">
        <v>1</v>
      </c>
    </row>
    <row r="135" spans="1:49" s="641" customFormat="1" ht="15" customHeight="1" thickBot="1">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s="526">
        <v>19</v>
      </c>
      <c r="AQ135" s="527">
        <v>18</v>
      </c>
      <c r="AR135" s="527">
        <v>25</v>
      </c>
      <c r="AS135" s="528">
        <v>16</v>
      </c>
      <c r="AT135"/>
      <c r="AU135" s="135">
        <v>1</v>
      </c>
    </row>
    <row r="136" spans="1:49" s="641" customFormat="1" ht="15" customHeight="1">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s="1">
        <f ca="1">CELL("largeur",AP136)</f>
        <v>19</v>
      </c>
      <c r="AQ136" s="1">
        <f ca="1">CELL("largeur",AQ136)</f>
        <v>18</v>
      </c>
      <c r="AR136" s="1">
        <f ca="1">CELL("largeur",AR136)</f>
        <v>25</v>
      </c>
      <c r="AS136" s="1">
        <f ca="1">CELL("largeur",AS136)</f>
        <v>16</v>
      </c>
      <c r="AT136"/>
      <c r="AU136" s="135">
        <v>1</v>
      </c>
    </row>
    <row r="137" spans="1:49" s="641" customFormat="1" ht="15" customHeight="1">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s="135">
        <v>1</v>
      </c>
    </row>
    <row r="138" spans="1:49" s="641" customFormat="1" ht="15" customHeight="1">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s="640" t="s">
        <v>997</v>
      </c>
    </row>
    <row r="139" spans="1:49" s="641" customFormat="1">
      <c r="A139" s="135">
        <v>1</v>
      </c>
      <c r="B139" s="135">
        <v>1</v>
      </c>
      <c r="C139" s="135">
        <v>1</v>
      </c>
      <c r="D139" s="135">
        <v>1</v>
      </c>
      <c r="E139" s="135">
        <v>1</v>
      </c>
      <c r="F139" s="135">
        <v>1</v>
      </c>
      <c r="G139" s="135">
        <v>1</v>
      </c>
      <c r="H139" s="135">
        <v>1</v>
      </c>
      <c r="I139" s="135">
        <v>1</v>
      </c>
      <c r="J139" s="135">
        <v>1</v>
      </c>
      <c r="K139" s="135">
        <v>1</v>
      </c>
      <c r="L139" s="135">
        <v>1</v>
      </c>
      <c r="M139" s="135">
        <v>1</v>
      </c>
      <c r="N139" s="135">
        <v>1</v>
      </c>
      <c r="O139" s="135">
        <v>1</v>
      </c>
      <c r="P139" s="135">
        <v>1</v>
      </c>
      <c r="Q139" s="135">
        <v>1</v>
      </c>
      <c r="R139" s="135">
        <v>1</v>
      </c>
      <c r="S139" s="135">
        <v>1</v>
      </c>
      <c r="T139" s="135">
        <v>1</v>
      </c>
      <c r="U139" s="135">
        <v>1</v>
      </c>
      <c r="V139" s="135">
        <v>1</v>
      </c>
      <c r="W139" s="135">
        <v>1</v>
      </c>
      <c r="X139" s="135">
        <v>1</v>
      </c>
      <c r="Y139" s="135">
        <v>1</v>
      </c>
      <c r="Z139" s="135">
        <v>1</v>
      </c>
      <c r="AA139" s="135">
        <v>1</v>
      </c>
      <c r="AB139" s="135">
        <v>1</v>
      </c>
      <c r="AC139" s="135">
        <v>1</v>
      </c>
      <c r="AD139" s="135">
        <v>1</v>
      </c>
      <c r="AE139" s="135">
        <v>1</v>
      </c>
      <c r="AF139" s="135">
        <v>1</v>
      </c>
      <c r="AG139" s="135">
        <v>1</v>
      </c>
      <c r="AH139" s="135">
        <v>1</v>
      </c>
      <c r="AI139" s="135">
        <v>1</v>
      </c>
      <c r="AJ139" s="135">
        <v>1</v>
      </c>
      <c r="AK139" s="135">
        <v>1</v>
      </c>
      <c r="AL139" s="135">
        <v>1</v>
      </c>
      <c r="AM139" s="135">
        <v>1</v>
      </c>
      <c r="AN139" s="135">
        <v>1</v>
      </c>
      <c r="AO139" s="135">
        <v>1</v>
      </c>
      <c r="AP139" s="135">
        <v>1</v>
      </c>
      <c r="AQ139" s="135">
        <v>1</v>
      </c>
      <c r="AR139" s="135">
        <v>1</v>
      </c>
      <c r="AS139" s="135">
        <v>1</v>
      </c>
      <c r="AT139" s="135">
        <v>1</v>
      </c>
      <c r="AU139" s="133" t="str">
        <f>ADDRESS(ROW(),COLUMN(),4)</f>
        <v>AU139</v>
      </c>
      <c r="AV139" s="689"/>
      <c r="AW139" s="690" t="str">
        <f>ADDRESS(ROW(),COLUMN(),4)</f>
        <v>AW139</v>
      </c>
    </row>
  </sheetData>
  <mergeCells count="118">
    <mergeCell ref="E89:E90"/>
    <mergeCell ref="F89:N90"/>
    <mergeCell ref="O89:O90"/>
    <mergeCell ref="P89:Q90"/>
    <mergeCell ref="R89:R90"/>
    <mergeCell ref="H100:H101"/>
    <mergeCell ref="I100:I101"/>
    <mergeCell ref="J100:J101"/>
    <mergeCell ref="L100:L101"/>
    <mergeCell ref="O100:P101"/>
    <mergeCell ref="Q100:Q101"/>
    <mergeCell ref="R100:R101"/>
    <mergeCell ref="L21:L22"/>
    <mergeCell ref="O21:P22"/>
    <mergeCell ref="R21:R22"/>
    <mergeCell ref="E2:O2"/>
    <mergeCell ref="Q2:R2"/>
    <mergeCell ref="Q3:R5"/>
    <mergeCell ref="Q6:R6"/>
    <mergeCell ref="Q7:R7"/>
    <mergeCell ref="E10:E11"/>
    <mergeCell ref="H21:H22"/>
    <mergeCell ref="I21:I22"/>
    <mergeCell ref="J21:J22"/>
    <mergeCell ref="F49:N50"/>
    <mergeCell ref="O49:O50"/>
    <mergeCell ref="P49:Q50"/>
    <mergeCell ref="R49:R50"/>
    <mergeCell ref="AM87:AN88"/>
    <mergeCell ref="AJ84:AK85"/>
    <mergeCell ref="AM84:AN85"/>
    <mergeCell ref="AP84:AS85"/>
    <mergeCell ref="AJ87:AK88"/>
    <mergeCell ref="AJ72:AK73"/>
    <mergeCell ref="AP57:AQ58"/>
    <mergeCell ref="AJ51:AK52"/>
    <mergeCell ref="AM51:AN52"/>
    <mergeCell ref="AJ78:AK79"/>
    <mergeCell ref="AM78:AN79"/>
    <mergeCell ref="AP78:AS79"/>
    <mergeCell ref="AJ81:AK82"/>
    <mergeCell ref="AM81:AN82"/>
    <mergeCell ref="AJ75:AK76"/>
    <mergeCell ref="AM75:AN76"/>
    <mergeCell ref="AJ66:AK67"/>
    <mergeCell ref="AM66:AN67"/>
    <mergeCell ref="AJ69:AK70"/>
    <mergeCell ref="AM69:AN70"/>
    <mergeCell ref="AJ93:AK94"/>
    <mergeCell ref="AM93:AN94"/>
    <mergeCell ref="AR95:AR96"/>
    <mergeCell ref="AP101:AQ102"/>
    <mergeCell ref="AR101:AS102"/>
    <mergeCell ref="AP113:AS113"/>
    <mergeCell ref="AJ90:AK91"/>
    <mergeCell ref="AM90:AN91"/>
    <mergeCell ref="AP110:AS110"/>
    <mergeCell ref="AJ18:AK19"/>
    <mergeCell ref="AJ24:AK25"/>
    <mergeCell ref="AJ45:AK46"/>
    <mergeCell ref="E49:E50"/>
    <mergeCell ref="AP4:AS5"/>
    <mergeCell ref="AJ6:AK7"/>
    <mergeCell ref="AM6:AN7"/>
    <mergeCell ref="AM24:AN25"/>
    <mergeCell ref="AJ27:AK28"/>
    <mergeCell ref="AM27:AN28"/>
    <mergeCell ref="Q21:Q22"/>
    <mergeCell ref="AJ21:AK22"/>
    <mergeCell ref="AM21:AN22"/>
    <mergeCell ref="AM18:AN19"/>
    <mergeCell ref="AM42:AN43"/>
    <mergeCell ref="AP38:AS41"/>
    <mergeCell ref="AJ39:AK40"/>
    <mergeCell ref="AM39:AN40"/>
    <mergeCell ref="AJ30:AK31"/>
    <mergeCell ref="AM30:AN31"/>
    <mergeCell ref="AJ33:AK34"/>
    <mergeCell ref="AM33:AN34"/>
    <mergeCell ref="AJ36:AK37"/>
    <mergeCell ref="AM36:AN37"/>
    <mergeCell ref="D2:D7"/>
    <mergeCell ref="T2:T7"/>
    <mergeCell ref="AM15:AN16"/>
    <mergeCell ref="AJ12:AK13"/>
    <mergeCell ref="AM12:AN13"/>
    <mergeCell ref="AM9:AN10"/>
    <mergeCell ref="AJ9:AK10"/>
    <mergeCell ref="AJ15:AK16"/>
    <mergeCell ref="F10:N11"/>
    <mergeCell ref="O10:O11"/>
    <mergeCell ref="P10:Q11"/>
    <mergeCell ref="R10:R11"/>
    <mergeCell ref="V10:AD11"/>
    <mergeCell ref="AE10:AE11"/>
    <mergeCell ref="AF10:AG11"/>
    <mergeCell ref="AH10:AH11"/>
    <mergeCell ref="U2:AE2"/>
    <mergeCell ref="AG2:AH2"/>
    <mergeCell ref="AG3:AH5"/>
    <mergeCell ref="AG6:AH6"/>
    <mergeCell ref="AG7:AH7"/>
    <mergeCell ref="U10:U11"/>
    <mergeCell ref="AM72:AN73"/>
    <mergeCell ref="AP72:AS73"/>
    <mergeCell ref="AJ42:AK43"/>
    <mergeCell ref="AP42:AS43"/>
    <mergeCell ref="AM45:AN46"/>
    <mergeCell ref="AJ48:AK49"/>
    <mergeCell ref="AM48:AN49"/>
    <mergeCell ref="AJ60:AK61"/>
    <mergeCell ref="AM60:AN61"/>
    <mergeCell ref="AJ63:AK64"/>
    <mergeCell ref="AM63:AN64"/>
    <mergeCell ref="AJ54:AK55"/>
    <mergeCell ref="AM54:AN55"/>
    <mergeCell ref="AJ57:AK58"/>
    <mergeCell ref="AM57:AN58"/>
  </mergeCells>
  <conditionalFormatting sqref="J23:J42">
    <cfRule type="cellIs" dxfId="45" priority="2" operator="notEqual">
      <formula>1</formula>
    </cfRule>
  </conditionalFormatting>
  <conditionalFormatting sqref="J102:J121">
    <cfRule type="cellIs" dxfId="44" priority="1" operator="notEqual">
      <formula>1</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99C55-8F10-43E7-8E99-20B059F781C7}">
  <dimension ref="A1:BX232"/>
  <sheetViews>
    <sheetView showZeros="0" topLeftCell="A77" zoomScaleNormal="100" workbookViewId="0"/>
  </sheetViews>
  <sheetFormatPr baseColWidth="10" defaultRowHeight="15"/>
  <cols>
    <col min="1" max="1" width="4.28515625" customWidth="1"/>
    <col min="2" max="2" width="11.28515625" customWidth="1"/>
    <col min="3" max="3" width="4.28515625" customWidth="1"/>
    <col min="4" max="4" width="3.7109375" customWidth="1"/>
    <col min="5" max="6" width="11.7109375" customWidth="1"/>
    <col min="7" max="7" width="3.7109375" customWidth="1"/>
    <col min="8" max="9" width="11.7109375" customWidth="1"/>
    <col min="10" max="10" width="9.7109375" customWidth="1"/>
    <col min="11" max="11" width="35.7109375" customWidth="1"/>
    <col min="12" max="12" width="11.7109375" customWidth="1"/>
    <col min="13" max="13" width="8.5703125" customWidth="1"/>
    <col min="14" max="16" width="11.7109375" customWidth="1"/>
    <col min="17" max="17" width="14.7109375" customWidth="1"/>
    <col min="18" max="19" width="11.7109375" customWidth="1"/>
    <col min="20" max="20" width="12.7109375" customWidth="1"/>
    <col min="21" max="21" width="3.7109375" customWidth="1"/>
    <col min="22" max="23" width="11.7109375" customWidth="1"/>
    <col min="24" max="24" width="3.7109375" customWidth="1"/>
    <col min="25" max="26" width="11.7109375" customWidth="1"/>
    <col min="27" max="27" width="9.7109375" customWidth="1"/>
    <col min="28" max="28" width="35.7109375" customWidth="1"/>
    <col min="30" max="30" width="3.7109375" customWidth="1"/>
    <col min="31" max="32" width="11.7109375" customWidth="1"/>
    <col min="33" max="33" width="3.7109375" customWidth="1"/>
    <col min="34" max="35" width="11.7109375" customWidth="1"/>
    <col min="36" max="36" width="9.7109375" customWidth="1"/>
    <col min="37" max="37" width="35.7109375" customWidth="1"/>
    <col min="38" max="38" width="11.7109375" customWidth="1"/>
    <col min="39" max="39" width="5.7109375" customWidth="1"/>
    <col min="40" max="42" width="11.7109375" customWidth="1"/>
    <col min="43" max="43" width="14.7109375" customWidth="1"/>
    <col min="44" max="45" width="11.7109375" customWidth="1"/>
    <col min="46" max="46" width="5.7109375" customWidth="1"/>
    <col min="47" max="47" width="11.7109375" style="137" customWidth="1"/>
    <col min="48" max="48" width="12.7109375" style="137" customWidth="1"/>
    <col min="49" max="49" width="3" style="137" customWidth="1"/>
    <col min="50" max="50" width="11.7109375" style="137" customWidth="1"/>
    <col min="51" max="51" width="12.7109375" style="137" customWidth="1"/>
    <col min="52" max="52" width="5.7109375" customWidth="1"/>
    <col min="53" max="53" width="19.7109375" style="137" customWidth="1"/>
    <col min="54" max="54" width="19" style="137" customWidth="1"/>
    <col min="55" max="55" width="25.7109375" style="137" customWidth="1"/>
    <col min="56" max="56" width="16.7109375" style="137" customWidth="1"/>
    <col min="57" max="57" width="7" style="137" customWidth="1"/>
    <col min="58" max="58" width="19.7109375" customWidth="1"/>
    <col min="59" max="59" width="18.7109375" customWidth="1"/>
    <col min="60" max="60" width="25.7109375" customWidth="1"/>
    <col min="61" max="61" width="16.7109375" customWidth="1"/>
    <col min="62" max="62" width="11.5703125" customWidth="1"/>
    <col min="63" max="63" width="18.140625" customWidth="1"/>
    <col min="65" max="65" width="11.42578125" customWidth="1"/>
    <col min="66" max="66" width="19.7109375" customWidth="1"/>
    <col min="67" max="67" width="23.42578125" customWidth="1"/>
    <col min="68" max="68" width="25.7109375" customWidth="1"/>
    <col min="69" max="69" width="16.7109375" customWidth="1"/>
    <col min="70" max="70" width="11.5703125" customWidth="1"/>
    <col min="71" max="72" width="11.7109375" customWidth="1"/>
    <col min="73" max="73" width="4.42578125" style="137" customWidth="1"/>
    <col min="74" max="74" width="8.7109375" customWidth="1"/>
    <col min="75" max="75" width="11.42578125" style="641"/>
    <col min="76" max="76" width="43.5703125" style="641" customWidth="1"/>
  </cols>
  <sheetData>
    <row r="1" spans="1:76" ht="15.75" customHeight="1" thickBot="1">
      <c r="A1" s="133" t="str">
        <f>ADDRESS(ROW(),COLUMN(),4)</f>
        <v>A1</v>
      </c>
      <c r="B1" s="644">
        <v>11</v>
      </c>
      <c r="C1" s="644">
        <v>3</v>
      </c>
      <c r="D1" s="644">
        <v>3</v>
      </c>
      <c r="E1" s="644">
        <v>11</v>
      </c>
      <c r="F1" s="644">
        <v>11</v>
      </c>
      <c r="G1" s="644">
        <v>3</v>
      </c>
      <c r="H1" s="644">
        <v>11</v>
      </c>
      <c r="I1" s="644">
        <v>11</v>
      </c>
      <c r="J1" s="644">
        <v>9</v>
      </c>
      <c r="K1" s="644">
        <v>35</v>
      </c>
      <c r="L1" s="2674" t="s">
        <v>4846</v>
      </c>
      <c r="M1" s="644">
        <v>5</v>
      </c>
      <c r="N1" s="644">
        <v>11</v>
      </c>
      <c r="O1" s="644">
        <v>11</v>
      </c>
      <c r="P1" s="644">
        <v>11</v>
      </c>
      <c r="Q1" s="644">
        <v>14</v>
      </c>
      <c r="R1" s="644">
        <v>11</v>
      </c>
      <c r="S1" s="644">
        <v>11</v>
      </c>
      <c r="U1" s="644">
        <v>3</v>
      </c>
      <c r="V1" s="644">
        <v>11</v>
      </c>
      <c r="W1" s="644">
        <v>11</v>
      </c>
      <c r="X1" s="644">
        <v>3</v>
      </c>
      <c r="Y1" s="644">
        <v>11</v>
      </c>
      <c r="Z1" s="644">
        <v>11</v>
      </c>
      <c r="AA1" s="644">
        <v>9</v>
      </c>
      <c r="AB1" s="644">
        <v>35</v>
      </c>
      <c r="AD1" s="644">
        <v>3</v>
      </c>
      <c r="AE1" s="644">
        <v>11</v>
      </c>
      <c r="AF1" s="644">
        <v>11</v>
      </c>
      <c r="AG1" s="644">
        <v>3</v>
      </c>
      <c r="AH1" s="644">
        <v>11</v>
      </c>
      <c r="AI1" s="644">
        <v>11</v>
      </c>
      <c r="AJ1" s="644">
        <v>9</v>
      </c>
      <c r="AK1" s="644">
        <v>35</v>
      </c>
      <c r="AL1" s="2674" t="s">
        <v>4846</v>
      </c>
      <c r="AM1" s="644">
        <v>5</v>
      </c>
      <c r="AN1" s="644">
        <v>11</v>
      </c>
      <c r="AO1" s="644">
        <v>11</v>
      </c>
      <c r="AP1" s="644">
        <v>11</v>
      </c>
      <c r="AQ1" s="644">
        <v>14</v>
      </c>
      <c r="AR1" s="644">
        <v>11</v>
      </c>
      <c r="AS1" s="644">
        <v>11</v>
      </c>
      <c r="AT1" s="644">
        <v>5</v>
      </c>
      <c r="AU1" s="644">
        <v>11</v>
      </c>
      <c r="AV1" s="644">
        <v>12</v>
      </c>
      <c r="AW1" s="644">
        <v>2</v>
      </c>
      <c r="AX1" s="644">
        <v>11</v>
      </c>
      <c r="AY1" s="644">
        <v>12</v>
      </c>
      <c r="AZ1" s="644">
        <v>5</v>
      </c>
      <c r="BA1" s="644">
        <v>19</v>
      </c>
      <c r="BB1" s="644">
        <v>18</v>
      </c>
      <c r="BC1" s="644">
        <v>25</v>
      </c>
      <c r="BD1" s="644">
        <v>16</v>
      </c>
      <c r="BE1" s="644">
        <v>6</v>
      </c>
      <c r="BF1" s="644">
        <v>19</v>
      </c>
      <c r="BG1" s="644">
        <v>18</v>
      </c>
      <c r="BH1" s="644">
        <v>25</v>
      </c>
      <c r="BI1" s="644">
        <v>16</v>
      </c>
      <c r="BJ1" s="644">
        <v>11</v>
      </c>
      <c r="BK1" s="644">
        <v>17</v>
      </c>
      <c r="BL1" s="644">
        <v>11</v>
      </c>
      <c r="BM1" s="644">
        <v>11</v>
      </c>
      <c r="BN1" s="644">
        <v>19</v>
      </c>
      <c r="BO1" s="644">
        <v>23</v>
      </c>
      <c r="BP1" s="644">
        <v>25</v>
      </c>
      <c r="BQ1" s="644">
        <v>16</v>
      </c>
      <c r="BR1" s="644">
        <v>11</v>
      </c>
      <c r="BS1" s="644">
        <v>11</v>
      </c>
      <c r="BT1" s="644">
        <v>11</v>
      </c>
      <c r="BU1" s="644"/>
      <c r="BV1" s="135">
        <v>1</v>
      </c>
      <c r="BW1" s="134" t="str">
        <f>SUBSTITUTE(ADDRESS(1,COLUMN(),4),"1","")</f>
        <v>BW</v>
      </c>
      <c r="BX1" s="136" t="str">
        <f>SUBSTITUTE(ADDRESS(1,COLUMN(),4),"1","")</f>
        <v>BX</v>
      </c>
    </row>
    <row r="2" spans="1:76" ht="24.95" customHeight="1">
      <c r="D2" s="4133" t="s">
        <v>395</v>
      </c>
      <c r="E2" s="2762" t="s">
        <v>4518</v>
      </c>
      <c r="F2" s="2762"/>
      <c r="G2" s="2762"/>
      <c r="H2" s="2762"/>
      <c r="I2" s="2762"/>
      <c r="J2" s="2762"/>
      <c r="K2" s="2762"/>
      <c r="L2" s="2762"/>
      <c r="M2" s="2762"/>
      <c r="N2" s="2762"/>
      <c r="O2" s="2762"/>
      <c r="P2" s="2762"/>
      <c r="Q2" s="2762"/>
      <c r="R2" s="4136" t="s">
        <v>1016</v>
      </c>
      <c r="S2" s="4137"/>
      <c r="U2" s="4133" t="s">
        <v>395</v>
      </c>
      <c r="V2" s="2656" t="s">
        <v>117</v>
      </c>
      <c r="W2" s="2657"/>
      <c r="X2" s="1146"/>
      <c r="Y2" s="2658" t="s">
        <v>4483</v>
      </c>
      <c r="Z2" s="1122"/>
      <c r="AA2" s="1146"/>
      <c r="AB2" s="2659"/>
      <c r="AD2" s="4133" t="s">
        <v>395</v>
      </c>
      <c r="AE2" s="2762" t="s">
        <v>4518</v>
      </c>
      <c r="AF2" s="2762"/>
      <c r="AG2" s="2762"/>
      <c r="AH2" s="2762"/>
      <c r="AI2" s="2762"/>
      <c r="AJ2" s="2762"/>
      <c r="AK2" s="2762"/>
      <c r="AL2" s="2762"/>
      <c r="AM2" s="2762"/>
      <c r="AN2" s="2762"/>
      <c r="AO2" s="2762"/>
      <c r="AP2" s="2762"/>
      <c r="AQ2" s="2762"/>
      <c r="AR2" s="4136" t="s">
        <v>1016</v>
      </c>
      <c r="AS2" s="4137"/>
      <c r="AU2"/>
      <c r="AV2"/>
      <c r="AW2"/>
      <c r="AX2"/>
      <c r="AY2" s="647"/>
      <c r="BA2"/>
      <c r="BB2"/>
      <c r="BC2" s="647" t="s">
        <v>1067</v>
      </c>
      <c r="BD2"/>
      <c r="BE2"/>
      <c r="BU2"/>
      <c r="BV2" s="135">
        <v>1</v>
      </c>
      <c r="BW2" s="142"/>
      <c r="BX2" s="142" t="s">
        <v>1166</v>
      </c>
    </row>
    <row r="3" spans="1:76" ht="24.95" customHeight="1">
      <c r="D3" s="4134"/>
      <c r="E3" s="626"/>
      <c r="F3" s="627"/>
      <c r="G3" s="626"/>
      <c r="H3" s="626"/>
      <c r="I3" s="626"/>
      <c r="J3" s="626"/>
      <c r="K3" s="626"/>
      <c r="L3" s="626"/>
      <c r="M3" s="626"/>
      <c r="N3" s="626"/>
      <c r="O3" s="626"/>
      <c r="P3" s="626"/>
      <c r="Q3" s="626"/>
      <c r="R3" s="4149">
        <v>16</v>
      </c>
      <c r="S3" s="4150"/>
      <c r="U3" s="4134"/>
      <c r="V3" s="3990" t="s">
        <v>117</v>
      </c>
      <c r="W3" s="3991"/>
      <c r="X3" s="626"/>
      <c r="Y3" s="2660" t="s">
        <v>4470</v>
      </c>
      <c r="Z3" s="132"/>
      <c r="AA3" s="626"/>
      <c r="AB3" s="704"/>
      <c r="AD3" s="4134"/>
      <c r="AE3" s="626"/>
      <c r="AF3" s="627"/>
      <c r="AG3" s="626"/>
      <c r="AH3" s="626"/>
      <c r="AI3" s="626"/>
      <c r="AJ3" s="626"/>
      <c r="AK3" s="626"/>
      <c r="AL3" s="626"/>
      <c r="AM3" s="626"/>
      <c r="AN3" s="626"/>
      <c r="AO3" s="626"/>
      <c r="AP3" s="626"/>
      <c r="AQ3" s="626"/>
      <c r="AR3" s="4149">
        <v>16</v>
      </c>
      <c r="AS3" s="4150"/>
      <c r="AT3" s="627"/>
      <c r="AU3"/>
      <c r="AV3"/>
      <c r="AW3"/>
      <c r="AX3"/>
      <c r="AY3" s="647"/>
      <c r="BB3"/>
      <c r="BC3" s="647" t="s">
        <v>120</v>
      </c>
      <c r="BU3"/>
      <c r="BV3" s="135">
        <v>1</v>
      </c>
      <c r="BW3" s="156">
        <f ca="1">COUNTA(A1:BV232) + COUNTBLANK(A1:BV232)</f>
        <v>17383</v>
      </c>
      <c r="BX3" s="145" t="str">
        <f>"cellules entre"&amp;" " &amp;A1&amp;" et  "&amp;BV232</f>
        <v>cellules entre A1 et  BV232</v>
      </c>
    </row>
    <row r="4" spans="1:76" ht="24.95" customHeight="1">
      <c r="D4" s="4134"/>
      <c r="E4" s="628"/>
      <c r="F4" s="2034" t="s">
        <v>1021</v>
      </c>
      <c r="G4" s="628"/>
      <c r="H4" s="628"/>
      <c r="I4" s="628"/>
      <c r="J4" s="628"/>
      <c r="K4" s="628"/>
      <c r="L4" s="628"/>
      <c r="M4" s="628"/>
      <c r="N4" s="628"/>
      <c r="O4" s="628"/>
      <c r="P4" s="628"/>
      <c r="Q4" s="628"/>
      <c r="R4" s="4149"/>
      <c r="S4" s="4150"/>
      <c r="U4" s="4134"/>
      <c r="V4" s="3990"/>
      <c r="W4" s="3991"/>
      <c r="X4" s="2661"/>
      <c r="Y4" s="2662" t="s">
        <v>4471</v>
      </c>
      <c r="Z4" s="2661"/>
      <c r="AA4" s="2661"/>
      <c r="AB4" s="2663"/>
      <c r="AD4" s="4134"/>
      <c r="AE4" s="628"/>
      <c r="AF4" s="2034" t="s">
        <v>1021</v>
      </c>
      <c r="AG4" s="628"/>
      <c r="AH4" s="628"/>
      <c r="AI4" s="628"/>
      <c r="AJ4" s="628"/>
      <c r="AK4" s="628"/>
      <c r="AL4" s="628"/>
      <c r="AM4" s="628"/>
      <c r="AN4" s="628"/>
      <c r="AO4" s="628"/>
      <c r="AP4" s="628"/>
      <c r="AQ4" s="628"/>
      <c r="AR4" s="4149"/>
      <c r="AS4" s="4150"/>
      <c r="AU4"/>
      <c r="AV4"/>
      <c r="AW4"/>
      <c r="AX4"/>
      <c r="AY4"/>
      <c r="BB4"/>
      <c r="BC4" s="627" t="s">
        <v>4117</v>
      </c>
      <c r="BV4" s="135">
        <v>1</v>
      </c>
      <c r="BW4" s="156">
        <f ca="1">COUNTA(A1:BV232)</f>
        <v>3241</v>
      </c>
      <c r="BX4" s="145" t="s">
        <v>1161</v>
      </c>
    </row>
    <row r="5" spans="1:76" ht="24.95" customHeight="1">
      <c r="D5" s="4134"/>
      <c r="E5" s="647" t="s">
        <v>1067</v>
      </c>
      <c r="F5" s="627"/>
      <c r="G5" s="630"/>
      <c r="H5" s="630"/>
      <c r="I5" s="630"/>
      <c r="J5" s="630"/>
      <c r="K5" s="630"/>
      <c r="L5" s="630"/>
      <c r="M5" s="630"/>
      <c r="N5" s="630"/>
      <c r="O5" s="630"/>
      <c r="P5" s="630"/>
      <c r="Q5" s="630"/>
      <c r="R5" s="4149"/>
      <c r="S5" s="4150"/>
      <c r="U5" s="4134"/>
      <c r="X5" s="2661"/>
      <c r="Y5" s="2661"/>
      <c r="Z5" s="2661"/>
      <c r="AA5" s="630" t="s">
        <v>4472</v>
      </c>
      <c r="AB5" s="4201" t="s">
        <v>1886</v>
      </c>
      <c r="AD5" s="4134"/>
      <c r="AE5" s="647"/>
      <c r="AF5" s="627"/>
      <c r="AG5" s="630"/>
      <c r="AH5" s="630"/>
      <c r="AI5" s="630"/>
      <c r="AJ5" s="630"/>
      <c r="AK5" s="630"/>
      <c r="AL5" s="630"/>
      <c r="AM5" s="630"/>
      <c r="AN5" s="630"/>
      <c r="AO5" s="630"/>
      <c r="AP5" s="630"/>
      <c r="AQ5" s="630"/>
      <c r="AR5" s="4149"/>
      <c r="AS5" s="4150"/>
      <c r="AU5"/>
      <c r="AV5"/>
      <c r="AW5"/>
      <c r="AX5"/>
      <c r="AY5"/>
      <c r="BB5"/>
      <c r="BC5" s="627" t="s">
        <v>4501</v>
      </c>
      <c r="BV5" s="135">
        <v>1</v>
      </c>
      <c r="BW5" s="156">
        <f ca="1">COUNTBLANK(A1:BV232)</f>
        <v>14142</v>
      </c>
      <c r="BX5" s="145" t="s">
        <v>134</v>
      </c>
    </row>
    <row r="6" spans="1:76" ht="24.95" customHeight="1">
      <c r="D6" s="4134"/>
      <c r="E6" s="647" t="s">
        <v>120</v>
      </c>
      <c r="F6" s="631"/>
      <c r="G6" s="630"/>
      <c r="H6" s="630"/>
      <c r="I6" s="630"/>
      <c r="J6" s="630"/>
      <c r="K6" s="630"/>
      <c r="L6" s="630"/>
      <c r="M6" s="630" t="s">
        <v>1017</v>
      </c>
      <c r="N6" s="4200">
        <f ca="1">NOW()</f>
        <v>45590.837142013886</v>
      </c>
      <c r="O6" s="4200"/>
      <c r="P6" s="4200"/>
      <c r="Q6" s="4200"/>
      <c r="R6" s="4145" t="s">
        <v>1019</v>
      </c>
      <c r="S6" s="4146"/>
      <c r="U6" s="4134"/>
      <c r="V6" s="4198" t="s">
        <v>4473</v>
      </c>
      <c r="W6" s="4198"/>
      <c r="X6" s="4198"/>
      <c r="Y6" s="4198"/>
      <c r="Z6" s="4198"/>
      <c r="AA6" s="4198"/>
      <c r="AB6" s="4201"/>
      <c r="AD6" s="4134"/>
      <c r="AE6" s="647"/>
      <c r="AF6" s="631"/>
      <c r="AG6" s="630"/>
      <c r="AH6" s="630"/>
      <c r="AI6" s="630"/>
      <c r="AJ6" s="630"/>
      <c r="AK6" s="630"/>
      <c r="AL6" s="630"/>
      <c r="AM6" s="630" t="s">
        <v>1017</v>
      </c>
      <c r="AN6" s="4200">
        <f ca="1">NOW()</f>
        <v>45590.837142013886</v>
      </c>
      <c r="AO6" s="4200"/>
      <c r="AP6" s="4200"/>
      <c r="AQ6" s="4200"/>
      <c r="AR6" s="4145" t="s">
        <v>1019</v>
      </c>
      <c r="AS6" s="4146"/>
      <c r="BV6" s="135">
        <v>1</v>
      </c>
      <c r="BW6" s="156">
        <f>SUM(BV1:BV230)+2</f>
        <v>234</v>
      </c>
      <c r="BX6" s="145" t="s">
        <v>1162</v>
      </c>
    </row>
    <row r="7" spans="1:76" ht="21.6" customHeight="1" thickBot="1">
      <c r="D7" s="4135"/>
      <c r="E7" s="632" t="s">
        <v>1018</v>
      </c>
      <c r="F7" s="633"/>
      <c r="G7" s="633"/>
      <c r="H7" s="633"/>
      <c r="I7" s="633"/>
      <c r="J7" s="633"/>
      <c r="K7" s="633"/>
      <c r="L7" s="633"/>
      <c r="M7" s="633"/>
      <c r="N7" s="633"/>
      <c r="O7" s="633"/>
      <c r="P7" s="642" t="s">
        <v>1020</v>
      </c>
      <c r="Q7" s="643" t="str">
        <f>BV232</f>
        <v>BV232</v>
      </c>
      <c r="R7" s="4147"/>
      <c r="S7" s="4148"/>
      <c r="U7" s="4135"/>
      <c r="V7" s="4199"/>
      <c r="W7" s="4199"/>
      <c r="X7" s="4199"/>
      <c r="Y7" s="4199"/>
      <c r="Z7" s="4199"/>
      <c r="AA7" s="4199"/>
      <c r="AB7" s="4202"/>
      <c r="AD7" s="4135"/>
      <c r="AE7" s="632" t="s">
        <v>1018</v>
      </c>
      <c r="AF7" s="633"/>
      <c r="AG7" s="633"/>
      <c r="AH7" s="633"/>
      <c r="AI7" s="633"/>
      <c r="AJ7" s="633"/>
      <c r="AK7" s="633"/>
      <c r="AL7" s="633"/>
      <c r="AM7" s="633"/>
      <c r="AN7" s="633"/>
      <c r="AO7" s="633"/>
      <c r="AP7" s="642" t="s">
        <v>1020</v>
      </c>
      <c r="AQ7" s="643" t="str">
        <f>BV232</f>
        <v>BV232</v>
      </c>
      <c r="AR7" s="4147"/>
      <c r="AS7" s="4148"/>
      <c r="BU7" s="143"/>
      <c r="BV7" s="135">
        <v>1</v>
      </c>
      <c r="BW7" s="156">
        <f>SUM(A232:BV232)+1</f>
        <v>451</v>
      </c>
      <c r="BX7" s="145" t="s">
        <v>1163</v>
      </c>
    </row>
    <row r="8" spans="1:76" ht="16.5" customHeight="1">
      <c r="D8" s="634" t="s">
        <v>2</v>
      </c>
      <c r="E8" s="635" t="str">
        <f ca="1">CELL("nomfichier")</f>
        <v>C:\Users\Joel\Desktop\[ff.fiches.repositionnables.xlsx]13.col.40.produits</v>
      </c>
      <c r="F8" s="635"/>
      <c r="G8" s="635"/>
      <c r="H8" s="138"/>
      <c r="I8" s="138"/>
      <c r="J8" s="138"/>
      <c r="K8" s="138"/>
      <c r="L8" s="138"/>
      <c r="M8" s="138"/>
      <c r="U8" s="1" t="s">
        <v>0</v>
      </c>
      <c r="V8" s="634" t="s">
        <v>2</v>
      </c>
      <c r="W8" s="635" t="str">
        <f ca="1">CELL("nomfichier")</f>
        <v>C:\Users\Joel\Desktop\[ff.fiches.repositionnables.xlsx]13.col.40.produits</v>
      </c>
      <c r="X8" s="635"/>
      <c r="Y8" s="138"/>
      <c r="Z8" s="138"/>
      <c r="AA8" s="138"/>
      <c r="AB8" s="138"/>
      <c r="BA8" s="3837" t="s">
        <v>4484</v>
      </c>
      <c r="BB8" s="3838"/>
      <c r="BC8" s="3838"/>
      <c r="BD8" s="3839"/>
      <c r="BF8" s="3837" t="s">
        <v>4485</v>
      </c>
      <c r="BG8" s="3838"/>
      <c r="BH8" s="3838"/>
      <c r="BI8" s="3838"/>
      <c r="BJ8" s="3838"/>
      <c r="BK8" s="3838"/>
      <c r="BL8" s="3839"/>
      <c r="BM8" s="641"/>
      <c r="BN8" s="3837" t="s">
        <v>4354</v>
      </c>
      <c r="BO8" s="3838"/>
      <c r="BP8" s="3838"/>
      <c r="BQ8" s="3838"/>
      <c r="BR8" s="3838"/>
      <c r="BS8" s="3838"/>
      <c r="BT8" s="3839"/>
      <c r="BU8" s="143"/>
      <c r="BV8" s="135">
        <v>1</v>
      </c>
    </row>
    <row r="9" spans="1:76" ht="16.5" customHeight="1">
      <c r="D9" s="2794" t="s">
        <v>985</v>
      </c>
      <c r="E9" s="2763"/>
      <c r="F9" s="2763"/>
      <c r="G9" s="2763"/>
      <c r="H9" s="2763"/>
      <c r="I9" s="2763"/>
      <c r="J9" s="2764" t="s">
        <v>4502</v>
      </c>
      <c r="K9" s="2765" t="s">
        <v>985</v>
      </c>
      <c r="L9" s="138"/>
      <c r="M9" s="138"/>
      <c r="U9" s="2794" t="s">
        <v>985</v>
      </c>
      <c r="V9" s="2763"/>
      <c r="W9" s="2763"/>
      <c r="X9" s="2763"/>
      <c r="Y9" s="2763"/>
      <c r="Z9" s="2763"/>
      <c r="AA9" s="2764" t="s">
        <v>4502</v>
      </c>
      <c r="AB9" s="2765" t="s">
        <v>985</v>
      </c>
      <c r="AD9" s="2794" t="s">
        <v>985</v>
      </c>
      <c r="AE9" s="2763"/>
      <c r="AF9" s="2763"/>
      <c r="AG9" s="2763"/>
      <c r="AH9" s="2763"/>
      <c r="AI9" s="2763"/>
      <c r="AJ9" s="2764" t="s">
        <v>4502</v>
      </c>
      <c r="AK9" s="2765" t="s">
        <v>985</v>
      </c>
      <c r="BA9" s="3840"/>
      <c r="BB9" s="3841"/>
      <c r="BC9" s="3841"/>
      <c r="BD9" s="3842"/>
      <c r="BF9" s="3840"/>
      <c r="BG9" s="3841"/>
      <c r="BH9" s="3841"/>
      <c r="BI9" s="3841"/>
      <c r="BJ9" s="3841"/>
      <c r="BK9" s="3841"/>
      <c r="BL9" s="3842"/>
      <c r="BM9" s="641"/>
      <c r="BN9" s="3840"/>
      <c r="BO9" s="3841"/>
      <c r="BP9" s="3841"/>
      <c r="BQ9" s="3841"/>
      <c r="BR9" s="3841"/>
      <c r="BS9" s="3841"/>
      <c r="BT9" s="3842"/>
      <c r="BU9" s="143"/>
      <c r="BV9" s="135">
        <v>1</v>
      </c>
    </row>
    <row r="10" spans="1:76" ht="16.5" customHeight="1" thickBot="1">
      <c r="D10" s="1" t="s">
        <v>0</v>
      </c>
      <c r="E10" s="468"/>
      <c r="F10" s="468"/>
      <c r="G10" s="468"/>
      <c r="H10" s="468"/>
      <c r="I10" s="468"/>
      <c r="J10" s="468"/>
      <c r="K10" s="151" t="s">
        <v>4847</v>
      </c>
      <c r="L10" s="3611" t="s">
        <v>4846</v>
      </c>
      <c r="M10" s="154" t="s">
        <v>1061</v>
      </c>
      <c r="N10" s="139"/>
      <c r="O10" s="139"/>
      <c r="P10" s="139"/>
      <c r="Q10" s="139"/>
      <c r="R10" s="139"/>
      <c r="S10" s="139"/>
      <c r="U10" s="1" t="s">
        <v>0</v>
      </c>
      <c r="V10" s="468"/>
      <c r="W10" s="468"/>
      <c r="X10" s="468"/>
      <c r="Y10" s="468"/>
      <c r="Z10" s="468"/>
      <c r="AA10" s="468"/>
      <c r="AB10" s="468"/>
      <c r="AK10" s="151" t="s">
        <v>4847</v>
      </c>
      <c r="AL10" s="3611" t="s">
        <v>4846</v>
      </c>
      <c r="AM10" s="154" t="s">
        <v>1061</v>
      </c>
      <c r="AN10" s="139"/>
      <c r="BA10" s="3840"/>
      <c r="BB10" s="3841"/>
      <c r="BC10" s="3841"/>
      <c r="BD10" s="3842"/>
      <c r="BF10" s="3843"/>
      <c r="BG10" s="3844"/>
      <c r="BH10" s="3844"/>
      <c r="BI10" s="3844"/>
      <c r="BJ10" s="3844"/>
      <c r="BK10" s="3844"/>
      <c r="BL10" s="3845"/>
      <c r="BM10" s="641"/>
      <c r="BN10" s="3843"/>
      <c r="BO10" s="3844"/>
      <c r="BP10" s="3844"/>
      <c r="BQ10" s="3844"/>
      <c r="BR10" s="3844"/>
      <c r="BS10" s="3844"/>
      <c r="BT10" s="3845"/>
      <c r="BU10" s="143"/>
      <c r="BV10" s="135">
        <v>1</v>
      </c>
    </row>
    <row r="11" spans="1:76" s="641" customFormat="1" ht="33" customHeight="1">
      <c r="A11"/>
      <c r="B11"/>
      <c r="C11"/>
      <c r="D11" s="2675" t="s">
        <v>0</v>
      </c>
      <c r="E11" s="2676" t="s">
        <v>4486</v>
      </c>
      <c r="F11" s="2677"/>
      <c r="G11" s="2677"/>
      <c r="H11" s="2677"/>
      <c r="I11" s="2678" t="s">
        <v>4482</v>
      </c>
      <c r="J11" s="2679"/>
      <c r="K11" s="2679"/>
      <c r="L11" s="2679"/>
      <c r="M11" s="2679"/>
      <c r="N11" s="2679"/>
      <c r="O11" s="2680"/>
      <c r="P11" s="2680"/>
      <c r="Q11" s="2680"/>
      <c r="R11" s="2680" t="str">
        <f>E12</f>
        <v>Constituant de la TARTE SPÉCULOS à la compote d'orange et crémeux de chocolat agrumes</v>
      </c>
      <c r="S11" s="2655" t="str">
        <f>LEFT(E12,1)</f>
        <v>C</v>
      </c>
      <c r="T11" s="2681" t="s">
        <v>4482</v>
      </c>
      <c r="U11" s="2675" t="s">
        <v>0</v>
      </c>
      <c r="V11" s="2676" t="s">
        <v>4486</v>
      </c>
      <c r="W11" s="2677"/>
      <c r="X11" s="2677"/>
      <c r="Y11" s="2677"/>
      <c r="Z11" s="2678" t="s">
        <v>4482</v>
      </c>
      <c r="AA11" s="2679"/>
      <c r="AB11" s="2679"/>
      <c r="AC11" t="s">
        <v>798</v>
      </c>
      <c r="AD11" s="2675" t="s">
        <v>0</v>
      </c>
      <c r="AE11" s="2682" t="s">
        <v>4486</v>
      </c>
      <c r="AF11" s="2683"/>
      <c r="AG11" s="2683"/>
      <c r="AH11" s="2683"/>
      <c r="AI11" s="2684" t="s">
        <v>4482</v>
      </c>
      <c r="AJ11" s="2685"/>
      <c r="AK11" s="2685"/>
      <c r="AL11" s="2685"/>
      <c r="AM11" s="2685"/>
      <c r="AN11" s="2685"/>
      <c r="AO11" s="2686"/>
      <c r="AP11" s="2686"/>
      <c r="AQ11" s="2686"/>
      <c r="AR11" s="2686" t="str">
        <f>AE12</f>
        <v>NOM DE VOTRE RECETTE cellule AE12</v>
      </c>
      <c r="AS11" s="2654" t="str">
        <f>LEFT(AE12,1)</f>
        <v>N</v>
      </c>
      <c r="AT11"/>
      <c r="AZ11"/>
      <c r="BA11" s="159" t="s">
        <v>167</v>
      </c>
      <c r="BB11" s="160"/>
      <c r="BC11" s="141"/>
      <c r="BD11" s="161"/>
      <c r="BE11" s="137"/>
      <c r="BF11" s="3645" t="s">
        <v>4355</v>
      </c>
      <c r="BG11" s="2511"/>
      <c r="BH11" s="2512"/>
      <c r="BI11" s="2512"/>
      <c r="BJ11" s="2513"/>
      <c r="BK11" s="2513"/>
      <c r="BL11" s="2514"/>
      <c r="BN11" s="3644" t="s">
        <v>4402</v>
      </c>
      <c r="BO11" s="2687"/>
      <c r="BP11" s="2687"/>
      <c r="BQ11" s="2687"/>
      <c r="BR11" s="132"/>
      <c r="BS11" s="712"/>
      <c r="BT11" s="1314"/>
      <c r="BU11" s="143"/>
      <c r="BV11" s="135">
        <v>1</v>
      </c>
    </row>
    <row r="12" spans="1:76" s="641" customFormat="1" ht="18.75" customHeight="1">
      <c r="A12"/>
      <c r="B12"/>
      <c r="C12"/>
      <c r="D12" s="16" t="s">
        <v>0</v>
      </c>
      <c r="E12" s="4203" t="s">
        <v>4487</v>
      </c>
      <c r="F12" s="4121"/>
      <c r="G12" s="4121"/>
      <c r="H12" s="4121"/>
      <c r="I12" s="2688" t="s">
        <v>1823</v>
      </c>
      <c r="J12" s="125" t="s">
        <v>114</v>
      </c>
      <c r="K12" s="124"/>
      <c r="L12" s="124"/>
      <c r="M12" s="124"/>
      <c r="N12" s="124"/>
      <c r="O12" s="124"/>
      <c r="P12" s="125"/>
      <c r="Q12" s="4141" t="s">
        <v>118</v>
      </c>
      <c r="R12" s="3990" t="s">
        <v>117</v>
      </c>
      <c r="S12" s="3990"/>
      <c r="U12" s="16" t="s">
        <v>0</v>
      </c>
      <c r="V12" s="4203" t="s">
        <v>4487</v>
      </c>
      <c r="W12" s="4121"/>
      <c r="X12" s="4121"/>
      <c r="Y12" s="4121"/>
      <c r="Z12" s="2688" t="s">
        <v>1823</v>
      </c>
      <c r="AA12" s="125" t="s">
        <v>114</v>
      </c>
      <c r="AB12" s="124"/>
      <c r="AC12" t="s">
        <v>798</v>
      </c>
      <c r="AD12" s="16" t="s">
        <v>0</v>
      </c>
      <c r="AE12" s="4203" t="s">
        <v>4804</v>
      </c>
      <c r="AF12" s="4121"/>
      <c r="AG12" s="4121"/>
      <c r="AH12" s="4121"/>
      <c r="AI12" s="2688" t="s">
        <v>1823</v>
      </c>
      <c r="AJ12" s="125" t="s">
        <v>114</v>
      </c>
      <c r="AK12" s="124"/>
      <c r="AL12" s="124"/>
      <c r="AM12" s="124"/>
      <c r="AN12" s="124"/>
      <c r="AO12" s="124"/>
      <c r="AP12" s="125"/>
      <c r="AQ12" s="4141" t="s">
        <v>118</v>
      </c>
      <c r="AR12" s="3990" t="s">
        <v>117</v>
      </c>
      <c r="AS12" s="3990"/>
      <c r="AT12"/>
      <c r="AU12" s="3805" t="s">
        <v>130</v>
      </c>
      <c r="AV12" s="3805"/>
      <c r="AW12"/>
      <c r="AX12" s="3805" t="s">
        <v>131</v>
      </c>
      <c r="AY12" s="3805"/>
      <c r="AZ12"/>
      <c r="BA12" s="166"/>
      <c r="BB12" s="11"/>
      <c r="BC12" s="11"/>
      <c r="BD12" s="167"/>
      <c r="BE12" s="137"/>
      <c r="BF12" s="2515" t="s">
        <v>4356</v>
      </c>
      <c r="BG12" s="11"/>
      <c r="BH12" s="11"/>
      <c r="BI12" s="11"/>
      <c r="BJ12" s="132"/>
      <c r="BK12" s="132"/>
      <c r="BL12" s="704"/>
      <c r="BN12" s="2689" t="s">
        <v>4488</v>
      </c>
      <c r="BO12" s="2687"/>
      <c r="BP12" s="2687"/>
      <c r="BQ12" s="2687"/>
      <c r="BR12" s="132"/>
      <c r="BS12" s="712"/>
      <c r="BT12" s="1314"/>
      <c r="BU12" s="143"/>
      <c r="BV12" s="135">
        <v>1</v>
      </c>
    </row>
    <row r="13" spans="1:76" s="641" customFormat="1" ht="18.75" customHeight="1">
      <c r="A13"/>
      <c r="B13"/>
      <c r="C13"/>
      <c r="D13" s="16" t="s">
        <v>0</v>
      </c>
      <c r="E13" s="4203"/>
      <c r="F13" s="4121"/>
      <c r="G13" s="4121"/>
      <c r="H13" s="4121"/>
      <c r="I13" s="2690" t="s">
        <v>4489</v>
      </c>
      <c r="J13" s="104" t="s">
        <v>4487</v>
      </c>
      <c r="K13" s="104"/>
      <c r="L13" s="124"/>
      <c r="M13" s="124"/>
      <c r="N13" s="124"/>
      <c r="O13" s="124"/>
      <c r="P13" s="125"/>
      <c r="Q13" s="4141"/>
      <c r="R13" s="3990"/>
      <c r="S13" s="3990"/>
      <c r="U13" s="16" t="s">
        <v>0</v>
      </c>
      <c r="V13" s="4203"/>
      <c r="W13" s="4121"/>
      <c r="X13" s="4121"/>
      <c r="Y13" s="4121"/>
      <c r="Z13" s="2690" t="s">
        <v>4489</v>
      </c>
      <c r="AA13" s="104" t="s">
        <v>4487</v>
      </c>
      <c r="AB13" s="104"/>
      <c r="AC13" t="s">
        <v>798</v>
      </c>
      <c r="AD13" s="16" t="s">
        <v>0</v>
      </c>
      <c r="AE13" s="4203"/>
      <c r="AF13" s="4121"/>
      <c r="AG13" s="4121"/>
      <c r="AH13" s="4121"/>
      <c r="AI13" s="2690" t="s">
        <v>4489</v>
      </c>
      <c r="AJ13" s="104" t="s">
        <v>4805</v>
      </c>
      <c r="AK13" s="104"/>
      <c r="AL13" s="124"/>
      <c r="AM13" s="124"/>
      <c r="AN13" s="124"/>
      <c r="AO13" s="124"/>
      <c r="AP13" s="125"/>
      <c r="AQ13" s="4141"/>
      <c r="AR13" s="3990"/>
      <c r="AS13" s="3990"/>
      <c r="AT13"/>
      <c r="AU13" s="3805"/>
      <c r="AV13" s="3805"/>
      <c r="AW13"/>
      <c r="AX13" s="3805"/>
      <c r="AY13" s="3805"/>
      <c r="AZ13"/>
      <c r="BA13" s="159" t="s">
        <v>179</v>
      </c>
      <c r="BB13" s="160"/>
      <c r="BC13" s="141"/>
      <c r="BD13" s="161"/>
      <c r="BE13" s="137"/>
      <c r="BF13" s="3985" t="s">
        <v>4357</v>
      </c>
      <c r="BG13" s="3986"/>
      <c r="BH13" s="3986"/>
      <c r="BI13" s="3986"/>
      <c r="BJ13" s="132"/>
      <c r="BK13" s="132"/>
      <c r="BL13" s="704"/>
      <c r="BN13" s="2516"/>
      <c r="BO13" s="712"/>
      <c r="BP13" s="712"/>
      <c r="BQ13" s="712"/>
      <c r="BR13" s="132"/>
      <c r="BS13" s="712"/>
      <c r="BT13" s="1314"/>
      <c r="BU13" s="143"/>
      <c r="BV13" s="135">
        <v>1</v>
      </c>
    </row>
    <row r="14" spans="1:76" s="641" customFormat="1" ht="18.75" customHeight="1">
      <c r="A14"/>
      <c r="B14"/>
      <c r="C14"/>
      <c r="D14" s="16" t="s">
        <v>0</v>
      </c>
      <c r="E14" s="4203"/>
      <c r="F14" s="4121"/>
      <c r="G14" s="4121"/>
      <c r="H14" s="4121"/>
      <c r="I14" s="2691"/>
      <c r="J14" s="104"/>
      <c r="K14" s="2692" t="s">
        <v>4490</v>
      </c>
      <c r="L14" s="2693">
        <f>L65/M15</f>
        <v>0.11559999999999999</v>
      </c>
      <c r="M14" s="104"/>
      <c r="N14" s="104"/>
      <c r="O14" s="104"/>
      <c r="P14" s="132"/>
      <c r="Q14" s="132"/>
      <c r="R14" s="132"/>
      <c r="S14" s="704"/>
      <c r="U14" s="16" t="s">
        <v>0</v>
      </c>
      <c r="V14" s="4203"/>
      <c r="W14" s="4121"/>
      <c r="X14" s="4121"/>
      <c r="Y14" s="4121"/>
      <c r="Z14" s="2691"/>
      <c r="AA14" s="104"/>
      <c r="AB14" s="2692" t="s">
        <v>4490</v>
      </c>
      <c r="AC14" t="s">
        <v>798</v>
      </c>
      <c r="AD14" s="16" t="s">
        <v>0</v>
      </c>
      <c r="AE14" s="4203"/>
      <c r="AF14" s="4121"/>
      <c r="AG14" s="4121"/>
      <c r="AH14" s="4121"/>
      <c r="AI14" s="2691"/>
      <c r="AJ14" s="104"/>
      <c r="AK14" s="104"/>
      <c r="AL14" s="104"/>
      <c r="AM14" s="104"/>
      <c r="AN14" s="104"/>
      <c r="AO14" s="104"/>
      <c r="AP14" s="132"/>
      <c r="AQ14" s="132"/>
      <c r="AR14" s="132"/>
      <c r="AS14" s="578"/>
      <c r="AT14"/>
      <c r="AU14" s="157"/>
      <c r="AV14" s="158"/>
      <c r="AW14"/>
      <c r="AX14" s="157"/>
      <c r="AY14" s="158"/>
      <c r="AZ14"/>
      <c r="BA14" s="166"/>
      <c r="BB14" s="11"/>
      <c r="BC14" s="11"/>
      <c r="BD14" s="167"/>
      <c r="BE14" s="137"/>
      <c r="BF14" s="3987"/>
      <c r="BG14" s="3988"/>
      <c r="BH14" s="3988"/>
      <c r="BI14" s="3988"/>
      <c r="BJ14" s="608"/>
      <c r="BK14" s="608"/>
      <c r="BL14" s="2517"/>
      <c r="BN14" s="2516"/>
      <c r="BO14" s="2518" t="s">
        <v>1064</v>
      </c>
      <c r="BP14" s="2519">
        <v>0.2</v>
      </c>
      <c r="BQ14" s="3872" t="s">
        <v>1061</v>
      </c>
      <c r="BR14" s="132"/>
      <c r="BS14" s="712"/>
      <c r="BT14" s="1314"/>
      <c r="BU14" s="143"/>
      <c r="BV14" s="135">
        <v>1</v>
      </c>
    </row>
    <row r="15" spans="1:76" s="641" customFormat="1" ht="18.75" customHeight="1">
      <c r="A15"/>
      <c r="B15"/>
      <c r="C15"/>
      <c r="D15" s="16" t="s">
        <v>0</v>
      </c>
      <c r="E15" s="2795"/>
      <c r="F15" s="8" t="s">
        <v>3</v>
      </c>
      <c r="G15" s="7"/>
      <c r="H15" s="7"/>
      <c r="I15" s="7"/>
      <c r="K15" s="110" t="s">
        <v>109</v>
      </c>
      <c r="L15" s="2521"/>
      <c r="M15" s="109">
        <v>10</v>
      </c>
      <c r="N15" s="108" t="s">
        <v>108</v>
      </c>
      <c r="P15" s="118" t="s">
        <v>111</v>
      </c>
      <c r="Q15" s="117">
        <v>120</v>
      </c>
      <c r="R15" s="116" t="str">
        <f>N15</f>
        <v>couverts</v>
      </c>
      <c r="S15" s="672"/>
      <c r="U15" s="16" t="s">
        <v>0</v>
      </c>
      <c r="V15" s="2795"/>
      <c r="W15" s="8" t="s">
        <v>3</v>
      </c>
      <c r="X15" s="7"/>
      <c r="Y15" s="7"/>
      <c r="Z15" s="7"/>
      <c r="AB15" s="110" t="s">
        <v>109</v>
      </c>
      <c r="AC15" t="s">
        <v>798</v>
      </c>
      <c r="AD15" s="16" t="s">
        <v>0</v>
      </c>
      <c r="AE15" s="2795"/>
      <c r="AF15" s="8" t="s">
        <v>3</v>
      </c>
      <c r="AG15" s="7"/>
      <c r="AH15" s="7"/>
      <c r="AI15" s="7"/>
      <c r="AK15" s="132"/>
      <c r="AL15" s="132"/>
      <c r="AM15" s="132"/>
      <c r="AN15" s="132"/>
      <c r="AO15" s="132"/>
      <c r="AP15" s="132"/>
      <c r="AQ15" s="132"/>
      <c r="AR15" s="132"/>
      <c r="AS15" s="578"/>
      <c r="BA15" s="197" t="s">
        <v>209</v>
      </c>
      <c r="BB15" s="160"/>
      <c r="BC15" s="141"/>
      <c r="BD15" s="161"/>
      <c r="BE15" s="137"/>
      <c r="BF15" s="2214"/>
      <c r="BG15" s="2520" t="s">
        <v>4358</v>
      </c>
      <c r="BH15" s="712"/>
      <c r="BI15" s="712"/>
      <c r="BJ15" s="132"/>
      <c r="BK15" s="712"/>
      <c r="BL15" s="1314"/>
      <c r="BN15" s="2516"/>
      <c r="BO15" s="712"/>
      <c r="BP15" s="2521"/>
      <c r="BQ15" s="3872"/>
      <c r="BR15" s="132"/>
      <c r="BS15" s="712"/>
      <c r="BT15" s="1314"/>
      <c r="BU15" s="143"/>
      <c r="BV15" s="135">
        <v>1</v>
      </c>
    </row>
    <row r="16" spans="1:76" s="641" customFormat="1" ht="18.75" customHeight="1" thickBot="1">
      <c r="A16"/>
      <c r="B16"/>
      <c r="C16"/>
      <c r="D16" s="16" t="s">
        <v>0</v>
      </c>
      <c r="E16" s="2694">
        <v>1.1559999999999999</v>
      </c>
      <c r="F16" s="2695" t="s">
        <v>403</v>
      </c>
      <c r="G16" s="105" t="s">
        <v>107</v>
      </c>
      <c r="H16" s="105"/>
      <c r="I16" s="2696"/>
      <c r="J16" s="103"/>
      <c r="K16" s="103" t="s">
        <v>106</v>
      </c>
      <c r="L16" s="2521"/>
      <c r="M16" s="102"/>
      <c r="N16" s="102"/>
      <c r="O16" s="102"/>
      <c r="P16" s="102"/>
      <c r="Q16" s="2697">
        <f>O65/Q15</f>
        <v>0.11559999999999998</v>
      </c>
      <c r="R16" s="113" t="s">
        <v>110</v>
      </c>
      <c r="S16" s="2698"/>
      <c r="U16" s="16" t="s">
        <v>0</v>
      </c>
      <c r="V16" s="2694">
        <v>1.1559999999999999</v>
      </c>
      <c r="W16" s="2695" t="s">
        <v>403</v>
      </c>
      <c r="X16" s="105" t="s">
        <v>107</v>
      </c>
      <c r="Y16" s="105"/>
      <c r="Z16" s="2696"/>
      <c r="AA16" s="103"/>
      <c r="AB16" s="103" t="s">
        <v>106</v>
      </c>
      <c r="AC16" t="s">
        <v>798</v>
      </c>
      <c r="AD16" s="16" t="s">
        <v>0</v>
      </c>
      <c r="AE16" s="2694">
        <v>1.1559999999999999</v>
      </c>
      <c r="AF16" s="2695" t="s">
        <v>403</v>
      </c>
      <c r="AG16" s="105" t="s">
        <v>107</v>
      </c>
      <c r="AH16" s="105"/>
      <c r="AI16" s="2696"/>
      <c r="AJ16" s="103"/>
      <c r="AK16" s="132"/>
      <c r="AL16" s="132"/>
      <c r="AM16" s="132"/>
      <c r="AN16" s="132"/>
      <c r="AO16" s="132"/>
      <c r="AP16" s="132"/>
      <c r="AQ16" s="132"/>
      <c r="AR16" s="132"/>
      <c r="AS16" s="578"/>
      <c r="AT16"/>
      <c r="AU16" s="3807" t="s">
        <v>146</v>
      </c>
      <c r="AV16" s="3808"/>
      <c r="AW16"/>
      <c r="AX16" s="3809" t="s">
        <v>148</v>
      </c>
      <c r="AY16" s="3810"/>
      <c r="AZ16"/>
      <c r="BA16" s="166"/>
      <c r="BB16" s="11"/>
      <c r="BC16" s="11"/>
      <c r="BD16" s="167"/>
      <c r="BE16" s="137"/>
      <c r="BF16" s="2214"/>
      <c r="BG16" s="2522" t="s">
        <v>4359</v>
      </c>
      <c r="BH16" s="712"/>
      <c r="BI16" s="712"/>
      <c r="BJ16" s="132"/>
      <c r="BK16" s="712"/>
      <c r="BL16" s="1314"/>
      <c r="BN16" s="2516"/>
      <c r="BO16" s="712"/>
      <c r="BP16" s="712"/>
      <c r="BQ16" s="712"/>
      <c r="BR16" s="132"/>
      <c r="BS16" s="712"/>
      <c r="BT16" s="1314"/>
      <c r="BU16" s="143"/>
      <c r="BV16" s="135">
        <v>1</v>
      </c>
    </row>
    <row r="17" spans="1:74" s="641" customFormat="1" ht="18.75" customHeight="1">
      <c r="A17"/>
      <c r="B17"/>
      <c r="C17"/>
      <c r="D17" s="16" t="s">
        <v>0</v>
      </c>
      <c r="E17" s="4204" t="s">
        <v>4491</v>
      </c>
      <c r="F17" s="4125"/>
      <c r="G17" s="4125"/>
      <c r="H17" s="4125"/>
      <c r="I17" s="4126"/>
      <c r="J17" s="132"/>
      <c r="K17" s="132"/>
      <c r="L17" s="132"/>
      <c r="M17" s="3520"/>
      <c r="N17" s="3520"/>
      <c r="O17" s="3521" t="str">
        <f ca="1">IF(COUNTIF(E22:S22,"&lt;0.5")=0,"Aucune colonne masquée",COUNTIF(E22:S22,"&lt;0.5")&amp;" colonnes masquées : "&amp;(R18&amp;S18))</f>
        <v>Aucune colonne masquée</v>
      </c>
      <c r="P17" s="3520"/>
      <c r="Q17" s="3520"/>
      <c r="R17" s="3521"/>
      <c r="S17" s="3522" t="str">
        <f>ROWS(D11:D76) &amp; " lignes moins " &amp; (ROWS(D11:D76) - SUBTOTAL(103,D11:D76)) &amp; " Lignes masquées = " &amp; SUBTOTAL(103,D11:D76) &amp; " lignes"</f>
        <v>66 lignes moins 0 Lignes masquées = 66 lignes</v>
      </c>
      <c r="U17" s="16" t="s">
        <v>0</v>
      </c>
      <c r="V17" s="4204" t="s">
        <v>4491</v>
      </c>
      <c r="W17" s="4125"/>
      <c r="X17" s="4125"/>
      <c r="Y17" s="4125"/>
      <c r="Z17" s="4126"/>
      <c r="AA17" s="132"/>
      <c r="AB17" s="132"/>
      <c r="AC17" t="s">
        <v>798</v>
      </c>
      <c r="AD17" s="16" t="s">
        <v>0</v>
      </c>
      <c r="AE17" s="4204" t="s">
        <v>4491</v>
      </c>
      <c r="AF17" s="4125"/>
      <c r="AG17" s="4125"/>
      <c r="AH17" s="4125"/>
      <c r="AI17" s="4126"/>
      <c r="AJ17" s="132"/>
      <c r="AK17" s="132"/>
      <c r="AL17" s="712"/>
      <c r="AM17" s="3523"/>
      <c r="AN17" s="3520"/>
      <c r="AO17" s="3521" t="str">
        <f ca="1">IF(COUNTIF(AE22:AS22,"&lt;0.5")=0,"Aucune colonne masquée",COUNTIF(AE22:AS22,"&lt;0.5")&amp;" colonnes masquées : "&amp;(AR18&amp;AS18))</f>
        <v>Aucune colonne masquée</v>
      </c>
      <c r="AP17" s="3520"/>
      <c r="AQ17" s="3520"/>
      <c r="AR17" s="3521"/>
      <c r="AS17" s="3524" t="str">
        <f>ROWS(AD11:AD76) &amp; " lignes moins " &amp; (ROWS(AD11:AD76) - SUBTOTAL(103,AD11:AD76)) &amp; " Lignes masquées = " &amp; SUBTOTAL(103,AD11:AD76) &amp; " lignes"</f>
        <v>66 lignes moins 0 Lignes masquées = 66 lignes</v>
      </c>
      <c r="AT17"/>
      <c r="AU17" s="3807"/>
      <c r="AV17" s="3808"/>
      <c r="AW17"/>
      <c r="AX17" s="3809"/>
      <c r="AY17" s="3810"/>
      <c r="AZ17"/>
      <c r="BA17" s="197" t="s">
        <v>239</v>
      </c>
      <c r="BB17" s="160"/>
      <c r="BC17" s="141"/>
      <c r="BD17" s="161"/>
      <c r="BE17" s="137"/>
      <c r="BF17" s="4085" t="str">
        <f>BF13</f>
        <v>NOM DE VOTRE RECETTE Col.2</v>
      </c>
      <c r="BG17" s="4086"/>
      <c r="BH17" s="4086"/>
      <c r="BI17" s="4086"/>
      <c r="BJ17" s="132"/>
      <c r="BK17" s="712"/>
      <c r="BL17" s="1314"/>
      <c r="BN17" s="2220" t="s">
        <v>4360</v>
      </c>
      <c r="BO17" s="712"/>
      <c r="BP17" s="712"/>
      <c r="BQ17" s="712"/>
      <c r="BR17" s="132"/>
      <c r="BS17" s="712"/>
      <c r="BT17" s="1314"/>
      <c r="BU17" s="143"/>
      <c r="BV17" s="135">
        <v>1</v>
      </c>
    </row>
    <row r="18" spans="1:74" s="641" customFormat="1" ht="18.75" customHeight="1">
      <c r="A18"/>
      <c r="B18"/>
      <c r="C18"/>
      <c r="D18" s="16" t="s">
        <v>0</v>
      </c>
      <c r="E18" s="4205"/>
      <c r="F18" s="4127"/>
      <c r="G18" s="4127"/>
      <c r="H18" s="4127"/>
      <c r="I18" s="4128"/>
      <c r="J18" s="132"/>
      <c r="K18" s="132"/>
      <c r="L18" s="132"/>
      <c r="O18" s="2701"/>
      <c r="P18" s="2701"/>
      <c r="Q18" s="2701"/>
      <c r="R18" s="2700" t="str">
        <f ca="1">IF(E22&lt;0.5,E21&amp;".","")&amp;IF(F22&lt;0.5,F21&amp;".","")&amp;IF(G22&lt;0.5,G21&amp;".","")&amp;IF(H22&lt;0.5,H21&amp;".","")&amp;IF(I22&lt;0.5,I21&amp;".","")&amp;IF(J22&lt;0.5,J21&amp;".","")&amp;IF(K22&lt;0.5,K21&amp;".","")</f>
        <v/>
      </c>
      <c r="S18" s="2707" t="str">
        <f ca="1">IF(L22&lt;0.5,L21&amp;".","")&amp;IF(M22&lt;0.5,M21&amp;".","")&amp;IF(N22&lt;0.5,N21&amp;".","")&amp;IF(O22&lt;0.5,O21&amp;".","")&amp;IF(P22&lt;0.5,P21&amp;".","")&amp;IF(Q22&lt;0.5,Q21&amp;".","")&amp;IF(R22&lt;0.5,R21&amp;".","")&amp;IF(S22&lt;0.5,S21&amp;".","")</f>
        <v/>
      </c>
      <c r="U18" s="16" t="s">
        <v>0</v>
      </c>
      <c r="V18" s="4205"/>
      <c r="W18" s="4127"/>
      <c r="X18" s="4127"/>
      <c r="Y18" s="4127"/>
      <c r="Z18" s="4128"/>
      <c r="AA18" s="132"/>
      <c r="AB18" s="132"/>
      <c r="AC18" t="s">
        <v>798</v>
      </c>
      <c r="AD18" s="16" t="s">
        <v>0</v>
      </c>
      <c r="AE18" s="4205"/>
      <c r="AF18" s="4127"/>
      <c r="AG18" s="4127"/>
      <c r="AH18" s="4127"/>
      <c r="AI18" s="4128"/>
      <c r="AJ18" s="132"/>
      <c r="AK18" s="132"/>
      <c r="AL18" s="132"/>
      <c r="AM18" s="132"/>
      <c r="AN18" s="2701"/>
      <c r="AO18" s="2701"/>
      <c r="AP18" s="2701"/>
      <c r="AQ18" s="2701"/>
      <c r="AR18" s="2700" t="str">
        <f ca="1">IF(AE22&lt;0.5,AE21&amp;".","")&amp;IF(AF22&lt;0.5,AF21&amp;".","")&amp;IF(AG22&lt;0.5,AG21&amp;".","")&amp;IF(AH22&lt;0.5,AH21&amp;".","")&amp;IF(AI22&lt;0.5,AI21&amp;".","")&amp;IF(AJ22&lt;0.5,AJ21&amp;".","")&amp;IF(AK22&lt;0.5,AK21&amp;".","")</f>
        <v/>
      </c>
      <c r="AS18" s="2796" t="str">
        <f ca="1">IF(AL22&lt;0.5,AL21&amp;".","")&amp;IF(AM22&lt;0.5,AM21&amp;".","")&amp;IF(AN22&lt;0.5,AN21&amp;".","")&amp;IF(AO22&lt;0.5,AO21&amp;".","")&amp;IF(AP22&lt;0.5,AP21&amp;".","")&amp;IF(AQ22&lt;0.5,AQ21&amp;".","")&amp;IF(AR22&lt;0.5,AR21&amp;".","")&amp;IF(AS22&lt;0.5,AS21&amp;".","")</f>
        <v/>
      </c>
      <c r="BA18" s="166"/>
      <c r="BB18" s="11"/>
      <c r="BC18" s="11"/>
      <c r="BD18" s="167"/>
      <c r="BE18" s="137"/>
      <c r="BF18" s="4087"/>
      <c r="BG18" s="4088"/>
      <c r="BH18" s="4088"/>
      <c r="BI18" s="4088"/>
      <c r="BJ18" s="132"/>
      <c r="BK18" s="712"/>
      <c r="BL18" s="1314"/>
      <c r="BN18" s="2516"/>
      <c r="BO18" s="712"/>
      <c r="BP18" s="712"/>
      <c r="BQ18" s="712"/>
      <c r="BR18" s="132"/>
      <c r="BS18" s="712"/>
      <c r="BT18" s="1314"/>
      <c r="BU18" s="143"/>
      <c r="BV18" s="135">
        <v>1</v>
      </c>
    </row>
    <row r="19" spans="1:74" s="641" customFormat="1" ht="18.75" customHeight="1" thickBot="1">
      <c r="A19"/>
      <c r="C19"/>
      <c r="D19" s="16" t="s">
        <v>0</v>
      </c>
      <c r="E19" s="4206"/>
      <c r="F19" s="4129"/>
      <c r="G19" s="4129"/>
      <c r="H19" s="4129"/>
      <c r="I19" s="4130"/>
      <c r="J19" s="132"/>
      <c r="K19" s="132"/>
      <c r="L19" s="132"/>
      <c r="N19" s="2703"/>
      <c r="O19" s="2704" t="str">
        <f ca="1">IF(COUNTIF(E22:S22,"&lt;0.5")=0,"Aucune colonne masquée",COUNTIF(E22:S22,"&lt;0.5")&amp;" colonnes masquées : "&amp;R19&amp;S19)</f>
        <v>Aucune colonne masquée</v>
      </c>
      <c r="P19" s="2705" t="s">
        <v>4492</v>
      </c>
      <c r="Q19" s="2706"/>
      <c r="R19" s="2797" t="str" cm="1">
        <f t="array" aca="1" ref="R19" ca="1">IF(COUNTIF(E22:K22,"&lt;0.5") &gt; 0, TEXTEJOIN(".", TRUE, IF(E22:K22&lt;0.5, E21:K21, "")), "")</f>
        <v/>
      </c>
      <c r="S19" s="2707" t="str" cm="1">
        <f t="array" aca="1" ref="S19" ca="1">IF(COUNTIF(L22:S22,"&lt;0.5") &gt; 0, TEXTEJOIN(".", TRUE, IF(L22:S22&lt;0.5, L21:S21, "")), "")</f>
        <v/>
      </c>
      <c r="U19" s="16" t="s">
        <v>0</v>
      </c>
      <c r="V19" s="4206"/>
      <c r="W19" s="4129"/>
      <c r="X19" s="4129"/>
      <c r="Y19" s="4129"/>
      <c r="Z19" s="4130"/>
      <c r="AA19" s="132"/>
      <c r="AB19" s="132"/>
      <c r="AC19" t="s">
        <v>798</v>
      </c>
      <c r="AD19" s="16" t="s">
        <v>0</v>
      </c>
      <c r="AE19" s="4206"/>
      <c r="AF19" s="4129"/>
      <c r="AG19" s="4129"/>
      <c r="AH19" s="4129"/>
      <c r="AI19" s="4130"/>
      <c r="AJ19" s="132"/>
      <c r="AK19" s="132"/>
      <c r="AL19" s="132"/>
      <c r="AM19" s="132"/>
      <c r="AN19" s="2703"/>
      <c r="AO19" s="2704" t="str">
        <f ca="1">IF(COUNTIF(AE22:AS22,"&lt;0.5")=0,"Aucune colonne masquée",COUNTIF(AE22:AS22,"&lt;0.5")&amp;" colonnes masquées : "&amp;AR19&amp;AS19)</f>
        <v>Aucune colonne masquée</v>
      </c>
      <c r="AP19" s="2705" t="s">
        <v>4492</v>
      </c>
      <c r="AQ19" s="2706"/>
      <c r="AR19" s="2797" t="str" cm="1">
        <f t="array" aca="1" ref="AR19" ca="1">IF(COUNTIF(AE22:AK22,"&lt;0.5") &gt; 0, TEXTEJOIN(".", TRUE, IF(AE22:AK22&lt;0.5, AE21:AK21, "")), "")</f>
        <v/>
      </c>
      <c r="AS19" s="2798" t="str" cm="1">
        <f t="array" aca="1" ref="AS19" ca="1">IF(COUNTIF(AL22:AS22,"&lt;0.5") &gt; 0, TEXTEJOIN(".", TRUE, IF(AL22:AS22&lt;0.5, AL21:AS21, "")), "")</f>
        <v/>
      </c>
      <c r="AT19"/>
      <c r="AU19" s="3855" t="s">
        <v>183</v>
      </c>
      <c r="AV19" s="3856"/>
      <c r="AW19"/>
      <c r="AX19" s="3809" t="s">
        <v>185</v>
      </c>
      <c r="AY19" s="3810"/>
      <c r="AZ19"/>
      <c r="BA19" s="235" t="s">
        <v>244</v>
      </c>
      <c r="BB19" s="160"/>
      <c r="BC19" s="141"/>
      <c r="BD19" s="161"/>
      <c r="BE19" s="137"/>
      <c r="BF19" s="2516"/>
      <c r="BG19" s="712"/>
      <c r="BH19" s="712"/>
      <c r="BI19" s="712"/>
      <c r="BJ19" s="132"/>
      <c r="BK19" s="712"/>
      <c r="BL19" s="1314"/>
      <c r="BN19" s="2081"/>
      <c r="BO19" s="8" t="s">
        <v>3</v>
      </c>
      <c r="BP19" s="7"/>
      <c r="BQ19" s="7"/>
      <c r="BR19" s="7"/>
      <c r="BS19" s="712"/>
      <c r="BT19" s="1314"/>
      <c r="BU19" s="143"/>
      <c r="BV19" s="135">
        <v>1</v>
      </c>
    </row>
    <row r="20" spans="1:74" s="641" customFormat="1" ht="18.75" customHeight="1" thickTop="1" thickBot="1">
      <c r="A20"/>
      <c r="C20"/>
      <c r="D20" s="16" t="s">
        <v>0</v>
      </c>
      <c r="E20" s="2667" t="s">
        <v>104</v>
      </c>
      <c r="F20" s="2667" t="s">
        <v>103</v>
      </c>
      <c r="G20" s="2667" t="s">
        <v>102</v>
      </c>
      <c r="H20" s="2667" t="s">
        <v>101</v>
      </c>
      <c r="I20" s="2667" t="s">
        <v>100</v>
      </c>
      <c r="J20" s="97" t="s">
        <v>99</v>
      </c>
      <c r="K20" s="97" t="s">
        <v>98</v>
      </c>
      <c r="L20" s="97" t="s">
        <v>97</v>
      </c>
      <c r="M20" s="97" t="s">
        <v>96</v>
      </c>
      <c r="N20" s="97" t="s">
        <v>95</v>
      </c>
      <c r="O20" s="97" t="s">
        <v>94</v>
      </c>
      <c r="P20" s="97" t="s">
        <v>93</v>
      </c>
      <c r="Q20" s="97" t="s">
        <v>92</v>
      </c>
      <c r="R20" s="97" t="s">
        <v>91</v>
      </c>
      <c r="S20" s="96" t="s">
        <v>90</v>
      </c>
      <c r="U20" s="16" t="s">
        <v>0</v>
      </c>
      <c r="V20" s="2667" t="s">
        <v>104</v>
      </c>
      <c r="W20" s="2667" t="s">
        <v>103</v>
      </c>
      <c r="X20" s="2667" t="s">
        <v>102</v>
      </c>
      <c r="Y20" s="2667" t="s">
        <v>101</v>
      </c>
      <c r="Z20" s="2667" t="s">
        <v>100</v>
      </c>
      <c r="AA20" s="97" t="s">
        <v>99</v>
      </c>
      <c r="AB20" s="97" t="s">
        <v>98</v>
      </c>
      <c r="AC20" t="s">
        <v>798</v>
      </c>
      <c r="AD20" s="16" t="s">
        <v>0</v>
      </c>
      <c r="AE20" s="2667" t="s">
        <v>104</v>
      </c>
      <c r="AF20" s="2667" t="s">
        <v>103</v>
      </c>
      <c r="AG20" s="2667" t="s">
        <v>102</v>
      </c>
      <c r="AH20" s="2667" t="s">
        <v>101</v>
      </c>
      <c r="AI20" s="2667" t="s">
        <v>100</v>
      </c>
      <c r="AJ20" s="97" t="s">
        <v>99</v>
      </c>
      <c r="AK20" s="97" t="s">
        <v>98</v>
      </c>
      <c r="AL20" s="97" t="s">
        <v>97</v>
      </c>
      <c r="AM20" s="97" t="s">
        <v>96</v>
      </c>
      <c r="AN20" s="97" t="s">
        <v>95</v>
      </c>
      <c r="AO20" s="97" t="s">
        <v>94</v>
      </c>
      <c r="AP20" s="97" t="s">
        <v>93</v>
      </c>
      <c r="AQ20" s="97" t="s">
        <v>92</v>
      </c>
      <c r="AR20" s="97" t="s">
        <v>91</v>
      </c>
      <c r="AS20" s="600" t="s">
        <v>90</v>
      </c>
      <c r="AT20"/>
      <c r="AU20" s="3855"/>
      <c r="AV20" s="3856"/>
      <c r="AW20"/>
      <c r="AX20" s="3809"/>
      <c r="AY20" s="3810"/>
      <c r="AZ20"/>
      <c r="BA20" s="166"/>
      <c r="BB20" s="11"/>
      <c r="BC20" s="11"/>
      <c r="BD20" s="167"/>
      <c r="BE20" s="137"/>
      <c r="BF20" s="4089" t="s">
        <v>1823</v>
      </c>
      <c r="BG20" s="4091" t="s">
        <v>4361</v>
      </c>
      <c r="BH20" s="4091"/>
      <c r="BI20" s="712"/>
      <c r="BJ20" s="132"/>
      <c r="BK20" s="712"/>
      <c r="BL20" s="1314"/>
      <c r="BN20" s="3951" t="s">
        <v>4362</v>
      </c>
      <c r="BO20" s="3952"/>
      <c r="BP20" s="3952"/>
      <c r="BQ20" s="3952"/>
      <c r="BR20" s="132"/>
      <c r="BS20" s="712"/>
      <c r="BT20" s="1314"/>
      <c r="BU20" s="143"/>
      <c r="BV20" s="135">
        <v>1</v>
      </c>
    </row>
    <row r="21" spans="1:74" s="641" customFormat="1" ht="18.75" customHeight="1" thickTop="1">
      <c r="A21"/>
      <c r="C21"/>
      <c r="D21" s="601" t="s">
        <v>15</v>
      </c>
      <c r="E21" s="2712" t="str">
        <f t="shared" ref="E21:S21" si="0">SUBSTITUTE(ADDRESS(1,COLUMN(),4),"1","")</f>
        <v>E</v>
      </c>
      <c r="F21" s="2713" t="str">
        <f t="shared" si="0"/>
        <v>F</v>
      </c>
      <c r="G21" s="2713" t="str">
        <f t="shared" si="0"/>
        <v>G</v>
      </c>
      <c r="H21" s="2713" t="str">
        <f t="shared" si="0"/>
        <v>H</v>
      </c>
      <c r="I21" s="2714" t="str">
        <f t="shared" si="0"/>
        <v>I</v>
      </c>
      <c r="J21" s="94" t="str">
        <f t="shared" si="0"/>
        <v>J</v>
      </c>
      <c r="K21" s="2715" t="str">
        <f t="shared" si="0"/>
        <v>K</v>
      </c>
      <c r="L21" s="3602" t="str">
        <f t="shared" si="0"/>
        <v>L</v>
      </c>
      <c r="M21" s="94" t="str">
        <f t="shared" si="0"/>
        <v>M</v>
      </c>
      <c r="N21" s="94" t="str">
        <f t="shared" si="0"/>
        <v>N</v>
      </c>
      <c r="O21" s="94" t="str">
        <f t="shared" si="0"/>
        <v>O</v>
      </c>
      <c r="P21" s="94" t="str">
        <f t="shared" si="0"/>
        <v>P</v>
      </c>
      <c r="Q21" s="94" t="str">
        <f t="shared" si="0"/>
        <v>Q</v>
      </c>
      <c r="R21" s="94" t="str">
        <f t="shared" si="0"/>
        <v>R</v>
      </c>
      <c r="S21" s="93" t="str">
        <f t="shared" si="0"/>
        <v>S</v>
      </c>
      <c r="U21" s="601" t="s">
        <v>15</v>
      </c>
      <c r="V21" s="2712" t="str">
        <f t="shared" ref="V21:AB21" si="1">SUBSTITUTE(ADDRESS(1,COLUMN(),4),"1","")</f>
        <v>V</v>
      </c>
      <c r="W21" s="2713" t="str">
        <f t="shared" si="1"/>
        <v>W</v>
      </c>
      <c r="X21" s="2713" t="str">
        <f t="shared" si="1"/>
        <v>X</v>
      </c>
      <c r="Y21" s="2713" t="str">
        <f t="shared" si="1"/>
        <v>Y</v>
      </c>
      <c r="Z21" s="2714" t="str">
        <f t="shared" si="1"/>
        <v>Z</v>
      </c>
      <c r="AA21" s="94" t="str">
        <f t="shared" si="1"/>
        <v>AA</v>
      </c>
      <c r="AB21" s="2715" t="str">
        <f t="shared" si="1"/>
        <v>AB</v>
      </c>
      <c r="AC21" t="s">
        <v>798</v>
      </c>
      <c r="AD21" s="601" t="s">
        <v>15</v>
      </c>
      <c r="AE21" s="2712" t="str">
        <f t="shared" ref="AE21:AS21" si="2">SUBSTITUTE(ADDRESS(1,COLUMN(),4),"1","")</f>
        <v>AE</v>
      </c>
      <c r="AF21" s="2713" t="str">
        <f t="shared" si="2"/>
        <v>AF</v>
      </c>
      <c r="AG21" s="2713" t="str">
        <f t="shared" si="2"/>
        <v>AG</v>
      </c>
      <c r="AH21" s="2713" t="str">
        <f t="shared" si="2"/>
        <v>AH</v>
      </c>
      <c r="AI21" s="2714" t="str">
        <f t="shared" si="2"/>
        <v>AI</v>
      </c>
      <c r="AJ21" s="94" t="str">
        <f t="shared" si="2"/>
        <v>AJ</v>
      </c>
      <c r="AK21" s="2715" t="str">
        <f t="shared" si="2"/>
        <v>AK</v>
      </c>
      <c r="AL21" s="2713" t="str">
        <f t="shared" si="2"/>
        <v>AL</v>
      </c>
      <c r="AM21" s="94" t="str">
        <f t="shared" si="2"/>
        <v>AM</v>
      </c>
      <c r="AN21" s="94" t="str">
        <f t="shared" si="2"/>
        <v>AN</v>
      </c>
      <c r="AO21" s="94" t="str">
        <f t="shared" si="2"/>
        <v>AO</v>
      </c>
      <c r="AP21" s="94" t="str">
        <f t="shared" si="2"/>
        <v>AP</v>
      </c>
      <c r="AQ21" s="94" t="str">
        <f t="shared" si="2"/>
        <v>AQ</v>
      </c>
      <c r="AR21" s="94" t="str">
        <f t="shared" si="2"/>
        <v>AR</v>
      </c>
      <c r="AS21" s="602" t="str">
        <f t="shared" si="2"/>
        <v>AS</v>
      </c>
      <c r="BA21" s="235" t="s">
        <v>271</v>
      </c>
      <c r="BB21" s="160"/>
      <c r="BC21" s="141"/>
      <c r="BD21" s="161"/>
      <c r="BE21" s="137"/>
      <c r="BF21" s="4090"/>
      <c r="BG21" s="4092"/>
      <c r="BH21" s="4092"/>
      <c r="BI21" s="712"/>
      <c r="BJ21" s="132"/>
      <c r="BK21" s="712"/>
      <c r="BL21" s="1314"/>
      <c r="BN21" s="4093"/>
      <c r="BO21" s="4094"/>
      <c r="BP21" s="4094"/>
      <c r="BQ21" s="4094"/>
      <c r="BR21" s="132"/>
      <c r="BS21" s="712"/>
      <c r="BT21" s="1314"/>
      <c r="BU21" s="143"/>
      <c r="BV21" s="135">
        <v>1</v>
      </c>
    </row>
    <row r="22" spans="1:74" s="641" customFormat="1" ht="18.75" customHeight="1" thickBot="1">
      <c r="A22"/>
      <c r="C22"/>
      <c r="D22" s="601" t="s">
        <v>15</v>
      </c>
      <c r="E22" s="91">
        <f t="shared" ref="E22:S22" ca="1" si="3">CELL("largeur",E22)</f>
        <v>11</v>
      </c>
      <c r="F22" s="91">
        <f t="shared" ca="1" si="3"/>
        <v>11</v>
      </c>
      <c r="G22" s="91">
        <f t="shared" ca="1" si="3"/>
        <v>3</v>
      </c>
      <c r="H22" s="91">
        <f t="shared" ca="1" si="3"/>
        <v>11</v>
      </c>
      <c r="I22" s="91">
        <f t="shared" ca="1" si="3"/>
        <v>11</v>
      </c>
      <c r="J22" s="91">
        <f t="shared" ca="1" si="3"/>
        <v>9</v>
      </c>
      <c r="K22" s="2716">
        <f t="shared" ca="1" si="3"/>
        <v>35</v>
      </c>
      <c r="L22" s="91">
        <f t="shared" ca="1" si="3"/>
        <v>11</v>
      </c>
      <c r="M22" s="91">
        <f t="shared" ca="1" si="3"/>
        <v>8</v>
      </c>
      <c r="N22" s="91">
        <f t="shared" ca="1" si="3"/>
        <v>11</v>
      </c>
      <c r="O22" s="91">
        <f t="shared" ca="1" si="3"/>
        <v>11</v>
      </c>
      <c r="P22" s="91">
        <f t="shared" ca="1" si="3"/>
        <v>11</v>
      </c>
      <c r="Q22" s="91">
        <f t="shared" ca="1" si="3"/>
        <v>14</v>
      </c>
      <c r="R22" s="91">
        <f t="shared" ca="1" si="3"/>
        <v>11</v>
      </c>
      <c r="S22" s="90">
        <f t="shared" ca="1" si="3"/>
        <v>11</v>
      </c>
      <c r="U22" s="601" t="s">
        <v>15</v>
      </c>
      <c r="V22" s="91">
        <f t="shared" ref="V22:AB22" ca="1" si="4">CELL("largeur",V22)</f>
        <v>11</v>
      </c>
      <c r="W22" s="91">
        <f t="shared" ca="1" si="4"/>
        <v>11</v>
      </c>
      <c r="X22" s="91">
        <f t="shared" ca="1" si="4"/>
        <v>3</v>
      </c>
      <c r="Y22" s="91">
        <f t="shared" ca="1" si="4"/>
        <v>11</v>
      </c>
      <c r="Z22" s="91">
        <f t="shared" ca="1" si="4"/>
        <v>11</v>
      </c>
      <c r="AA22" s="91">
        <f t="shared" ca="1" si="4"/>
        <v>9</v>
      </c>
      <c r="AB22" s="2716">
        <f t="shared" ca="1" si="4"/>
        <v>35</v>
      </c>
      <c r="AC22" t="s">
        <v>798</v>
      </c>
      <c r="AD22" s="601" t="s">
        <v>15</v>
      </c>
      <c r="AE22" s="2717">
        <f t="shared" ref="AE22:AS22" ca="1" si="5">CELL("largeur",AE22)</f>
        <v>11</v>
      </c>
      <c r="AF22" s="2717">
        <f t="shared" ca="1" si="5"/>
        <v>11</v>
      </c>
      <c r="AG22" s="2717">
        <f t="shared" ca="1" si="5"/>
        <v>3</v>
      </c>
      <c r="AH22" s="2717">
        <f t="shared" ca="1" si="5"/>
        <v>11</v>
      </c>
      <c r="AI22" s="2717">
        <f t="shared" ca="1" si="5"/>
        <v>11</v>
      </c>
      <c r="AJ22" s="2717">
        <f t="shared" ca="1" si="5"/>
        <v>9</v>
      </c>
      <c r="AK22" s="2718">
        <f t="shared" ca="1" si="5"/>
        <v>35</v>
      </c>
      <c r="AL22" s="2717">
        <f t="shared" ca="1" si="5"/>
        <v>11</v>
      </c>
      <c r="AM22" s="2717">
        <f t="shared" ca="1" si="5"/>
        <v>5</v>
      </c>
      <c r="AN22" s="2717">
        <f t="shared" ca="1" si="5"/>
        <v>11</v>
      </c>
      <c r="AO22" s="2717">
        <f t="shared" ca="1" si="5"/>
        <v>11</v>
      </c>
      <c r="AP22" s="2717">
        <f t="shared" ca="1" si="5"/>
        <v>11</v>
      </c>
      <c r="AQ22" s="2717">
        <f t="shared" ca="1" si="5"/>
        <v>14</v>
      </c>
      <c r="AR22" s="2717">
        <f t="shared" ca="1" si="5"/>
        <v>11</v>
      </c>
      <c r="AS22" s="2719">
        <f t="shared" ca="1" si="5"/>
        <v>11</v>
      </c>
      <c r="AT22"/>
      <c r="AU22" s="3864" t="s">
        <v>217</v>
      </c>
      <c r="AV22" s="3865"/>
      <c r="AW22"/>
      <c r="AX22" s="3809" t="s">
        <v>219</v>
      </c>
      <c r="AY22" s="3810"/>
      <c r="AZ22"/>
      <c r="BA22" s="166"/>
      <c r="BB22" s="11"/>
      <c r="BC22" s="11"/>
      <c r="BD22" s="167"/>
      <c r="BE22" s="137"/>
      <c r="BF22" s="2516"/>
      <c r="BG22" s="712"/>
      <c r="BH22" s="712"/>
      <c r="BI22" s="712"/>
      <c r="BJ22" s="132"/>
      <c r="BK22" s="712"/>
      <c r="BL22" s="1314"/>
      <c r="BN22" s="3525"/>
      <c r="BO22" s="2791" t="s">
        <v>4806</v>
      </c>
      <c r="BP22" s="2523"/>
      <c r="BQ22" s="2523"/>
      <c r="BR22" s="2523"/>
      <c r="BS22" s="2523"/>
      <c r="BT22" s="2597"/>
      <c r="BU22" s="143"/>
      <c r="BV22" s="135">
        <v>1</v>
      </c>
    </row>
    <row r="23" spans="1:74" s="641" customFormat="1" ht="18.75" customHeight="1" thickTop="1" thickBot="1">
      <c r="A23"/>
      <c r="C23"/>
      <c r="D23" s="16" t="s">
        <v>0</v>
      </c>
      <c r="E23" s="2528" t="s">
        <v>89</v>
      </c>
      <c r="F23" s="88" t="s">
        <v>88</v>
      </c>
      <c r="G23" s="87"/>
      <c r="H23" s="3992" t="s">
        <v>87</v>
      </c>
      <c r="I23" s="3994" t="s">
        <v>86</v>
      </c>
      <c r="J23" s="4105" t="s">
        <v>85</v>
      </c>
      <c r="K23" s="86" t="s">
        <v>84</v>
      </c>
      <c r="L23" s="3998" t="s">
        <v>83</v>
      </c>
      <c r="M23" s="2620" t="s">
        <v>80</v>
      </c>
      <c r="N23" s="84" t="s">
        <v>81</v>
      </c>
      <c r="O23" s="4016" t="s">
        <v>4090</v>
      </c>
      <c r="P23" s="4016"/>
      <c r="Q23" s="4016"/>
      <c r="R23" s="4107" t="s">
        <v>80</v>
      </c>
      <c r="S23" s="4052" t="s">
        <v>266</v>
      </c>
      <c r="U23" s="16" t="s">
        <v>0</v>
      </c>
      <c r="V23" s="2528" t="s">
        <v>89</v>
      </c>
      <c r="W23" s="88" t="s">
        <v>88</v>
      </c>
      <c r="X23" s="87"/>
      <c r="Y23" s="3992" t="s">
        <v>87</v>
      </c>
      <c r="Z23" s="3994" t="s">
        <v>86</v>
      </c>
      <c r="AA23" s="4105" t="s">
        <v>85</v>
      </c>
      <c r="AB23" s="86" t="s">
        <v>84</v>
      </c>
      <c r="AC23" t="s">
        <v>798</v>
      </c>
      <c r="AD23" s="16" t="s">
        <v>0</v>
      </c>
      <c r="AE23" s="4084" t="s">
        <v>4517</v>
      </c>
      <c r="AF23" s="4084"/>
      <c r="AG23" s="4084"/>
      <c r="AH23" s="4084"/>
      <c r="AI23" s="4084"/>
      <c r="AJ23" s="2534" t="s">
        <v>4516</v>
      </c>
      <c r="AK23" s="2687" t="s">
        <v>4402</v>
      </c>
      <c r="AL23" s="2790"/>
      <c r="AM23" s="3526"/>
      <c r="AN23" s="3511"/>
      <c r="AO23" s="3489"/>
      <c r="AP23" s="2720"/>
      <c r="AQ23" s="2799"/>
      <c r="AR23" s="3511"/>
      <c r="AS23" s="3512"/>
      <c r="AT23"/>
      <c r="AU23" s="3864"/>
      <c r="AV23" s="3865"/>
      <c r="AW23"/>
      <c r="AX23" s="3809"/>
      <c r="AY23" s="3810"/>
      <c r="AZ23"/>
      <c r="BA23" s="258" t="s">
        <v>619</v>
      </c>
      <c r="BB23" s="160"/>
      <c r="BC23" s="141"/>
      <c r="BD23" s="161"/>
      <c r="BE23" s="137"/>
      <c r="BF23" s="2214" t="s">
        <v>4363</v>
      </c>
      <c r="BG23" s="712"/>
      <c r="BH23" s="712"/>
      <c r="BI23" s="713" t="s">
        <v>4364</v>
      </c>
      <c r="BJ23" s="132"/>
      <c r="BK23" s="712"/>
      <c r="BL23" s="1314"/>
      <c r="BN23" s="3527" t="s">
        <v>104</v>
      </c>
      <c r="BO23" s="2667" t="s">
        <v>103</v>
      </c>
      <c r="BP23" s="2667" t="s">
        <v>102</v>
      </c>
      <c r="BQ23" s="2667" t="s">
        <v>101</v>
      </c>
      <c r="BR23" s="2667" t="s">
        <v>100</v>
      </c>
      <c r="BS23" s="97" t="s">
        <v>99</v>
      </c>
      <c r="BT23" s="96" t="s">
        <v>98</v>
      </c>
      <c r="BU23" s="143"/>
      <c r="BV23" s="135">
        <v>2</v>
      </c>
    </row>
    <row r="24" spans="1:74" s="641" customFormat="1" ht="18.75" customHeight="1" thickTop="1" thickBot="1">
      <c r="A24"/>
      <c r="C24"/>
      <c r="D24" s="16" t="s">
        <v>0</v>
      </c>
      <c r="E24" s="2531" t="s">
        <v>77</v>
      </c>
      <c r="F24" s="82" t="s">
        <v>30</v>
      </c>
      <c r="G24" s="81" t="s">
        <v>76</v>
      </c>
      <c r="H24" s="3993"/>
      <c r="I24" s="3995"/>
      <c r="J24" s="4106"/>
      <c r="K24" s="80" t="s">
        <v>75</v>
      </c>
      <c r="L24" s="3999"/>
      <c r="M24" s="2621" t="s">
        <v>74</v>
      </c>
      <c r="N24" s="78">
        <v>1</v>
      </c>
      <c r="O24" s="4018"/>
      <c r="P24" s="4018"/>
      <c r="Q24" s="4018"/>
      <c r="R24" s="4108"/>
      <c r="S24" s="4053"/>
      <c r="U24" s="16" t="s">
        <v>0</v>
      </c>
      <c r="V24" s="2531" t="s">
        <v>77</v>
      </c>
      <c r="W24" s="82" t="s">
        <v>30</v>
      </c>
      <c r="X24" s="81" t="s">
        <v>76</v>
      </c>
      <c r="Y24" s="3993"/>
      <c r="Z24" s="3995"/>
      <c r="AA24" s="4106"/>
      <c r="AB24" s="80" t="s">
        <v>75</v>
      </c>
      <c r="AC24" t="s">
        <v>798</v>
      </c>
      <c r="AD24" s="16" t="s">
        <v>0</v>
      </c>
      <c r="AE24" s="4084"/>
      <c r="AF24" s="4084"/>
      <c r="AG24" s="4084"/>
      <c r="AH24" s="4084"/>
      <c r="AI24" s="4084"/>
      <c r="AJ24" s="2534" t="s">
        <v>4515</v>
      </c>
      <c r="AK24" s="3528" t="s">
        <v>4807</v>
      </c>
      <c r="AL24" s="2790" t="s">
        <v>4514</v>
      </c>
      <c r="AM24" s="3528" t="s">
        <v>4808</v>
      </c>
      <c r="AN24" s="3526"/>
      <c r="AO24" s="3526"/>
      <c r="AP24" s="3526"/>
      <c r="AQ24" s="2799"/>
      <c r="AR24" s="3511"/>
      <c r="AS24" s="3511" t="s">
        <v>4809</v>
      </c>
      <c r="BA24" s="166"/>
      <c r="BB24" s="11"/>
      <c r="BC24" s="11"/>
      <c r="BD24" s="167"/>
      <c r="BE24" s="137"/>
      <c r="BF24" s="4078" t="s">
        <v>118</v>
      </c>
      <c r="BG24" s="4080" t="s">
        <v>117</v>
      </c>
      <c r="BH24" s="4080"/>
      <c r="BI24" s="4081" t="s">
        <v>4365</v>
      </c>
      <c r="BJ24" s="132"/>
      <c r="BK24" s="712"/>
      <c r="BL24" s="1314"/>
      <c r="BN24" s="3529" t="s">
        <v>4148</v>
      </c>
      <c r="BO24" s="2713" t="s">
        <v>4149</v>
      </c>
      <c r="BP24" s="2713" t="s">
        <v>4150</v>
      </c>
      <c r="BQ24" s="2713" t="s">
        <v>4274</v>
      </c>
      <c r="BR24" s="2714" t="s">
        <v>4275</v>
      </c>
      <c r="BS24" s="94" t="s">
        <v>4276</v>
      </c>
      <c r="BT24" s="93" t="s">
        <v>4277</v>
      </c>
      <c r="BU24" s="143"/>
      <c r="BV24" s="135">
        <v>3</v>
      </c>
    </row>
    <row r="25" spans="1:74" s="641" customFormat="1" ht="18.75" customHeight="1" thickTop="1" thickBot="1">
      <c r="A25"/>
      <c r="B25"/>
      <c r="C25"/>
      <c r="D25" s="554" t="s">
        <v>0</v>
      </c>
      <c r="E25" s="2721"/>
      <c r="F25" s="65"/>
      <c r="G25" s="73" t="str">
        <f t="shared" ref="G25:G64" si="6">IF(AND(E25&gt;0,H25&gt;0),"de","")</f>
        <v/>
      </c>
      <c r="H25" s="63"/>
      <c r="I25" s="1950"/>
      <c r="J25" s="61">
        <v>1</v>
      </c>
      <c r="K25" s="60"/>
      <c r="L25" s="2126">
        <f>IFERROR(INDEX(E74:R74,MATCH(I25,E73:R73,0)) * H25 * IF(ISBLANK(E25), 1, E25), 0)</f>
        <v>0</v>
      </c>
      <c r="M25" s="2722">
        <f>IF(L65=0, 0, (E25*J25)/(L65*N24))</f>
        <v>0</v>
      </c>
      <c r="N25" s="2723">
        <f>IF(O65=0,0,(O25/O65)*N24*1000)</f>
        <v>0</v>
      </c>
      <c r="O25" s="2018">
        <f>IF(ISBLANK(M15), 0, (L25 * J25) * (Q15 / M15))</f>
        <v>0</v>
      </c>
      <c r="P25" s="2019">
        <f t="shared" ref="P25:P64" si="7">IF(O25=0, 0, IF(OR(H25="Kg", H25="g", I25="demi(s)", I25="quart(s)"), IF(ROUND(O25,2)&gt;=1, ROUND(O25,2)&amp;" Kg", ROUND(O25*1000,0)&amp;" g"), IF(I25="demi(s)", ROUND(O25*0.5,2)&amp;" demi(s)", IF(I25="quart(s)", ROUND(O25*0.25,2)&amp;" quart(s)", IF(ROUND(O25,2)&gt;=1, ROUND(O25,2)&amp;" L", ROUND(O25*100,0)&amp;" cl")))))</f>
        <v>0</v>
      </c>
      <c r="Q25" s="2020">
        <f>IF(O25=0, 0, IF(ISBLANK(I25), "", IF(TEXT(ROUND(O25/INDEX(E74:R74, MATCH(I25, E73:R73, 0)), 0),"# ##0") &amp; " " &amp; I25 = P25, "", TEXT(ROUND(O25/INDEX(E74:R74, MATCH(I25, E73:R73, 0)), 0),"# ##0") &amp; " " &amp; I25)))</f>
        <v>0</v>
      </c>
      <c r="R25" s="2021">
        <f>(E25/M15)*Q15*J25</f>
        <v>0</v>
      </c>
      <c r="S25" s="2022">
        <f t="shared" ref="S25:S64" si="8">F25</f>
        <v>0</v>
      </c>
      <c r="U25" s="554" t="s">
        <v>0</v>
      </c>
      <c r="V25" s="2721"/>
      <c r="W25" s="65"/>
      <c r="X25" s="73" t="str">
        <f t="shared" ref="X25:X64" si="9">IF(AND(V25&gt;0,Y25&gt;0),"de","")</f>
        <v/>
      </c>
      <c r="Y25" s="63"/>
      <c r="Z25" s="1950"/>
      <c r="AA25" s="61">
        <v>1</v>
      </c>
      <c r="AB25" s="60"/>
      <c r="AC25" t="s">
        <v>798</v>
      </c>
      <c r="AD25" s="16" t="s">
        <v>0</v>
      </c>
      <c r="AE25" s="3530" t="s">
        <v>4810</v>
      </c>
      <c r="AF25" s="3531"/>
      <c r="AG25" s="3531"/>
      <c r="AH25" s="3513" t="s">
        <v>4811</v>
      </c>
      <c r="AI25" s="3531"/>
      <c r="AJ25" s="604">
        <v>0</v>
      </c>
      <c r="AK25" s="3530" t="s">
        <v>4810</v>
      </c>
      <c r="AL25" s="2790" t="s">
        <v>4513</v>
      </c>
      <c r="AM25" s="3513" t="s">
        <v>4811</v>
      </c>
      <c r="AN25" s="27"/>
      <c r="AO25" s="27" t="s">
        <v>4075</v>
      </c>
      <c r="AP25" s="712"/>
      <c r="AQ25" s="27"/>
      <c r="AR25" s="2724"/>
      <c r="AS25" s="3532">
        <v>115</v>
      </c>
      <c r="AT25"/>
      <c r="AU25" s="3817" t="s">
        <v>160</v>
      </c>
      <c r="AV25" s="3818"/>
      <c r="AW25"/>
      <c r="AX25" s="3809" t="s">
        <v>246</v>
      </c>
      <c r="AY25" s="3810"/>
      <c r="AZ25"/>
      <c r="BA25" s="258" t="s">
        <v>86</v>
      </c>
      <c r="BB25" s="160"/>
      <c r="BC25" s="141"/>
      <c r="BD25" s="161"/>
      <c r="BE25" s="137"/>
      <c r="BF25" s="4079"/>
      <c r="BG25" s="3990"/>
      <c r="BH25" s="3990"/>
      <c r="BI25" s="4082"/>
      <c r="BJ25" s="132"/>
      <c r="BK25" s="712"/>
      <c r="BL25" s="1314"/>
      <c r="BN25" s="2751">
        <f t="shared" ref="BN25:BT25" ca="1" si="10">CELL("largeur",BN25)</f>
        <v>19</v>
      </c>
      <c r="BO25" s="2717">
        <f t="shared" ca="1" si="10"/>
        <v>23</v>
      </c>
      <c r="BP25" s="2717">
        <f t="shared" ca="1" si="10"/>
        <v>25</v>
      </c>
      <c r="BQ25" s="2717">
        <f t="shared" ca="1" si="10"/>
        <v>16</v>
      </c>
      <c r="BR25" s="2717">
        <f t="shared" ca="1" si="10"/>
        <v>11</v>
      </c>
      <c r="BS25" s="2717">
        <f t="shared" ca="1" si="10"/>
        <v>11</v>
      </c>
      <c r="BT25" s="3519">
        <f t="shared" ca="1" si="10"/>
        <v>11</v>
      </c>
      <c r="BU25" s="143"/>
      <c r="BV25" s="135">
        <v>1</v>
      </c>
    </row>
    <row r="26" spans="1:74" s="641" customFormat="1" ht="18.75" customHeight="1" thickTop="1">
      <c r="A26"/>
      <c r="B26"/>
      <c r="C26"/>
      <c r="D26" s="2598" t="str">
        <f t="shared" ref="D26:D63" si="11">IF(K26&lt;&gt;"","A","►")</f>
        <v>A</v>
      </c>
      <c r="E26" s="2721"/>
      <c r="F26" s="65"/>
      <c r="G26" s="64" t="str">
        <f t="shared" si="6"/>
        <v/>
      </c>
      <c r="H26" s="63">
        <v>375</v>
      </c>
      <c r="I26" s="41" t="s">
        <v>62</v>
      </c>
      <c r="J26" s="61">
        <v>1</v>
      </c>
      <c r="K26" s="60" t="s">
        <v>4266</v>
      </c>
      <c r="L26" s="2126">
        <f>IFERROR(INDEX(E74:R74,MATCH(I26,E73:R73,0)) * H26 * IF(ISBLANK(E26), 1, E26), 0)</f>
        <v>0.375</v>
      </c>
      <c r="M26" s="2725">
        <f>IF(L65=0, 0, (E26*J26)/(L65*N24))</f>
        <v>0</v>
      </c>
      <c r="N26" s="2726">
        <f>IF(O65=0,0,(O26/O65)*N24*1000)</f>
        <v>324.39446366782011</v>
      </c>
      <c r="O26" s="2727">
        <f>IF(ISBLANK(M15), 0, (L26 * J26) * (Q15 / M15))</f>
        <v>4.5</v>
      </c>
      <c r="P26" s="55" t="str">
        <f t="shared" si="7"/>
        <v>4.5 L</v>
      </c>
      <c r="Q26" s="2024" t="str">
        <f>IF(O26=0, 0, IF(ISBLANK(I26), "", IF(TEXT(ROUND(O26/INDEX(E74:R74, MATCH(I26, E73:R73, 0)), 0),"# ##0") &amp; " " &amp; I26 = P26, "", TEXT(ROUND(O26/INDEX(E74:R74, MATCH(I26, E73:R73, 0)), 0),"# ##0") &amp; " " &amp; I26)))</f>
        <v>4 500 g</v>
      </c>
      <c r="R26" s="2002">
        <f>(E26/M15)*Q15*J26</f>
        <v>0</v>
      </c>
      <c r="S26" s="2003">
        <f t="shared" si="8"/>
        <v>0</v>
      </c>
      <c r="U26" s="2598" t="str">
        <f t="shared" ref="U26:U63" si="12">IF(AB26&lt;&gt;"","A","►")</f>
        <v>A</v>
      </c>
      <c r="V26" s="2721"/>
      <c r="W26" s="65"/>
      <c r="X26" s="64" t="str">
        <f t="shared" si="9"/>
        <v/>
      </c>
      <c r="Y26" s="63">
        <v>375</v>
      </c>
      <c r="Z26" s="41" t="s">
        <v>62</v>
      </c>
      <c r="AA26" s="61">
        <v>1</v>
      </c>
      <c r="AB26" s="60" t="s">
        <v>4266</v>
      </c>
      <c r="AC26" t="s">
        <v>798</v>
      </c>
      <c r="AD26" s="2728" t="str">
        <f t="shared" ref="AD26:AD63" si="13">IF(OR(AK26&lt;&gt;"", AM26&lt;&gt;"", AN26&lt;&gt;"",AO26&lt;&gt;"", AP26&lt;&gt;""),"A", "►")</f>
        <v>A</v>
      </c>
      <c r="AE26" s="3533" t="s">
        <v>51</v>
      </c>
      <c r="AF26" s="3531"/>
      <c r="AG26" s="3531"/>
      <c r="AH26" s="3515"/>
      <c r="AI26" s="3531"/>
      <c r="AJ26" s="3516">
        <f ca="1">IF(ISBLANK(AK26),"",LARGE(OFFSET(AJ25,0,0,ROWS(AJ25:AJ25)),1)+1)</f>
        <v>1</v>
      </c>
      <c r="AK26" s="3533" t="s">
        <v>51</v>
      </c>
      <c r="AL26" s="3534"/>
      <c r="AM26" s="3515"/>
      <c r="AN26" s="3534"/>
      <c r="AO26" s="3534"/>
      <c r="AP26" s="3534"/>
      <c r="AQ26" s="3534"/>
      <c r="AR26" s="3534"/>
      <c r="AS26" s="3518">
        <f>IF(AS25=0,0,IF(LEN(AK26)&gt;AS25,LEN(AK26)-AS25&amp;" en trop",0))</f>
        <v>0</v>
      </c>
      <c r="AT26"/>
      <c r="AU26" s="3817"/>
      <c r="AV26" s="3818"/>
      <c r="AW26"/>
      <c r="AX26" s="3809"/>
      <c r="AY26" s="3810"/>
      <c r="AZ26"/>
      <c r="BA26" s="166"/>
      <c r="BB26" s="11"/>
      <c r="BC26" s="11"/>
      <c r="BD26" s="167"/>
      <c r="BE26" s="137"/>
      <c r="BF26" s="2214"/>
      <c r="BG26" s="636" t="s">
        <v>4366</v>
      </c>
      <c r="BH26" s="712"/>
      <c r="BI26" s="712"/>
      <c r="BJ26" s="132"/>
      <c r="BK26" s="712"/>
      <c r="BL26" s="1314"/>
      <c r="BN26" s="4083" t="s">
        <v>4517</v>
      </c>
      <c r="BO26" s="4084"/>
      <c r="BP26" s="4084"/>
      <c r="BQ26" s="4084"/>
      <c r="BR26" s="4084"/>
      <c r="BS26" s="2534" t="s">
        <v>4516</v>
      </c>
      <c r="BT26" s="3535" t="s">
        <v>4402</v>
      </c>
      <c r="BU26" s="143"/>
      <c r="BV26" s="135">
        <v>1</v>
      </c>
    </row>
    <row r="27" spans="1:74" s="641" customFormat="1" ht="18.75" customHeight="1">
      <c r="A27"/>
      <c r="B27"/>
      <c r="C27"/>
      <c r="D27" s="2598" t="str">
        <f t="shared" si="11"/>
        <v>A</v>
      </c>
      <c r="E27" s="2721"/>
      <c r="F27" s="72"/>
      <c r="G27" s="73" t="str">
        <f t="shared" si="6"/>
        <v/>
      </c>
      <c r="H27" s="63">
        <v>125</v>
      </c>
      <c r="I27" s="41" t="s">
        <v>62</v>
      </c>
      <c r="J27" s="61">
        <v>1</v>
      </c>
      <c r="K27" s="60" t="s">
        <v>1027</v>
      </c>
      <c r="L27" s="2126">
        <f>IFERROR(INDEX(E74:R74,MATCH(I27,E73:R73,0)) * H27 * IF(ISBLANK(E27), 1, E27), 0)</f>
        <v>0.125</v>
      </c>
      <c r="M27" s="2729">
        <f>IF(L65=0, 0, (E27*J27)/(L65*N24))</f>
        <v>0</v>
      </c>
      <c r="N27" s="2723">
        <f>IF(O65=0,0,(O27/O65)*N24*1000)</f>
        <v>108.13148788927337</v>
      </c>
      <c r="O27" s="2730">
        <f>IF(ISBLANK(M15), 0, (L27 * J27) * (Q15 / M15))</f>
        <v>1.5</v>
      </c>
      <c r="P27" s="2026" t="str">
        <f t="shared" si="7"/>
        <v>1.5 L</v>
      </c>
      <c r="Q27" s="2027" t="str">
        <f>IF(O27=0, 0, IF(ISBLANK(I27), "", IF(TEXT(ROUND(O27/INDEX(E74:R74, MATCH(I27, E73:R73, 0)), 0),"# ##0") &amp; " " &amp; I27 = P27, "", TEXT(ROUND(O27/INDEX(E74:R74, MATCH(I27, E73:R73, 0)), 0),"# ##0") &amp; " " &amp; I27)))</f>
        <v>1 500 g</v>
      </c>
      <c r="R27" s="2004">
        <f>(E27/M15)*Q15*J27</f>
        <v>0</v>
      </c>
      <c r="S27" s="2005">
        <f t="shared" si="8"/>
        <v>0</v>
      </c>
      <c r="U27" s="2598" t="str">
        <f t="shared" si="12"/>
        <v>A</v>
      </c>
      <c r="V27" s="2721"/>
      <c r="W27" s="72"/>
      <c r="X27" s="73" t="str">
        <f t="shared" si="9"/>
        <v/>
      </c>
      <c r="Y27" s="63">
        <v>125</v>
      </c>
      <c r="Z27" s="41" t="s">
        <v>62</v>
      </c>
      <c r="AA27" s="61">
        <v>1</v>
      </c>
      <c r="AB27" s="60" t="s">
        <v>1027</v>
      </c>
      <c r="AC27" t="s">
        <v>798</v>
      </c>
      <c r="AD27" s="2728" t="str">
        <f t="shared" si="13"/>
        <v>A</v>
      </c>
      <c r="AE27" s="3533" t="s">
        <v>50</v>
      </c>
      <c r="AF27" s="3531"/>
      <c r="AG27" s="3531"/>
      <c r="AH27" s="3515"/>
      <c r="AI27" s="3531"/>
      <c r="AJ27" s="3516">
        <f ca="1">IF(ISBLANK(AK27),"",LARGE(OFFSET(AJ25,0,0,ROWS(AJ25:AJ26)),1)+1)</f>
        <v>2</v>
      </c>
      <c r="AK27" s="3533" t="s">
        <v>50</v>
      </c>
      <c r="AL27" s="3534"/>
      <c r="AM27" s="3515"/>
      <c r="AN27" s="3534"/>
      <c r="AO27" s="3534"/>
      <c r="AP27" s="3534"/>
      <c r="AQ27" s="3534"/>
      <c r="AR27" s="3534"/>
      <c r="AS27" s="3518">
        <f>IF(AS25=0,0,IF(LEN(AK27)&gt;AS25,LEN(AK27)-AS25&amp;" en trop",0))</f>
        <v>0</v>
      </c>
      <c r="BA27" s="304" t="s">
        <v>356</v>
      </c>
      <c r="BB27" s="305"/>
      <c r="BC27" s="141"/>
      <c r="BD27" s="161"/>
      <c r="BE27" s="137"/>
      <c r="BF27" s="2516"/>
      <c r="BG27" s="712"/>
      <c r="BH27" s="712"/>
      <c r="BI27" s="712"/>
      <c r="BJ27" s="132"/>
      <c r="BK27" s="712"/>
      <c r="BL27" s="1314"/>
      <c r="BN27" s="4083"/>
      <c r="BO27" s="4084"/>
      <c r="BP27" s="4084"/>
      <c r="BQ27" s="4084"/>
      <c r="BR27" s="4084"/>
      <c r="BS27" s="2534" t="s">
        <v>4515</v>
      </c>
      <c r="BT27" s="3536" t="s">
        <v>4807</v>
      </c>
      <c r="BU27" s="143" t="s">
        <v>798</v>
      </c>
      <c r="BV27" s="135">
        <v>1</v>
      </c>
    </row>
    <row r="28" spans="1:74" s="641" customFormat="1" ht="18.75" customHeight="1">
      <c r="A28"/>
      <c r="B28"/>
      <c r="C28"/>
      <c r="D28" s="2598" t="str">
        <f t="shared" si="11"/>
        <v>A</v>
      </c>
      <c r="E28" s="2348"/>
      <c r="F28" s="72"/>
      <c r="G28" s="64" t="str">
        <f t="shared" si="6"/>
        <v/>
      </c>
      <c r="H28" s="63">
        <v>80</v>
      </c>
      <c r="I28" s="41" t="s">
        <v>62</v>
      </c>
      <c r="J28" s="61">
        <v>1</v>
      </c>
      <c r="K28" s="60" t="s">
        <v>4493</v>
      </c>
      <c r="L28" s="2126">
        <f>IFERROR(INDEX(E74:R74,MATCH(I28,E73:R73,0)) * H28 * IF(ISBLANK(E28), 1, E28), 0)</f>
        <v>0.08</v>
      </c>
      <c r="M28" s="2725">
        <f>IF(L65=0, 0, (E28*J28)/(L65*N24))</f>
        <v>0</v>
      </c>
      <c r="N28" s="2726">
        <f>IF(O65=0,0,(O28/O65)*N24*1000)</f>
        <v>69.20415224913495</v>
      </c>
      <c r="O28" s="2727">
        <f>IF(ISBLANK(M15), 0, (L28 * J28) * (Q15 / M15))</f>
        <v>0.96</v>
      </c>
      <c r="P28" s="55" t="str">
        <f t="shared" si="7"/>
        <v>96 cl</v>
      </c>
      <c r="Q28" s="2024" t="str">
        <f>IF(O28=0, 0, IF(ISBLANK(I28), "", IF(TEXT(ROUND(O28/INDEX(E74:R74, MATCH(I28, E73:R73, 0)), 0),"# ##0") &amp; " " &amp; I28 = P28, "", TEXT(ROUND(O28/INDEX(E74:R74, MATCH(I28, E73:R73, 0)), 0),"# ##0") &amp; " " &amp; I28)))</f>
        <v>960 g</v>
      </c>
      <c r="R28" s="2002">
        <f>(E28/M15)*Q15*J28</f>
        <v>0</v>
      </c>
      <c r="S28" s="2003">
        <f t="shared" si="8"/>
        <v>0</v>
      </c>
      <c r="U28" s="2598" t="str">
        <f t="shared" si="12"/>
        <v>A</v>
      </c>
      <c r="V28" s="2348"/>
      <c r="W28" s="72"/>
      <c r="X28" s="64" t="str">
        <f t="shared" si="9"/>
        <v/>
      </c>
      <c r="Y28" s="63">
        <v>80</v>
      </c>
      <c r="Z28" s="41" t="s">
        <v>62</v>
      </c>
      <c r="AA28" s="61">
        <v>1</v>
      </c>
      <c r="AB28" s="60" t="s">
        <v>4493</v>
      </c>
      <c r="AC28" t="s">
        <v>798</v>
      </c>
      <c r="AD28" s="2728" t="str">
        <f t="shared" si="13"/>
        <v>A</v>
      </c>
      <c r="AE28" s="3533" t="s">
        <v>4812</v>
      </c>
      <c r="AF28" s="3531"/>
      <c r="AG28" s="3531"/>
      <c r="AH28" s="3515"/>
      <c r="AI28" s="3531"/>
      <c r="AJ28" s="3516">
        <f ca="1">IF(ISBLANK(AK28),"",LARGE(OFFSET(AJ25,0,0,ROWS(AJ25:AJ27)),1)+1)</f>
        <v>3</v>
      </c>
      <c r="AK28" s="3533" t="s">
        <v>4812</v>
      </c>
      <c r="AL28" s="3534"/>
      <c r="AM28" s="3515"/>
      <c r="AN28" s="3534"/>
      <c r="AO28" s="3534"/>
      <c r="AP28" s="3534"/>
      <c r="AQ28" s="3534"/>
      <c r="AR28" s="3534"/>
      <c r="AS28" s="3518">
        <f>IF(AS25=0,0,IF(LEN(AK28)&gt;AS25,LEN(AK28)-AS25&amp;" en trop",0))</f>
        <v>0</v>
      </c>
      <c r="AT28"/>
      <c r="AU28" s="3835" t="s">
        <v>158</v>
      </c>
      <c r="AV28" s="3836"/>
      <c r="AW28"/>
      <c r="AX28" s="3809" t="s">
        <v>279</v>
      </c>
      <c r="AY28" s="3810"/>
      <c r="AZ28"/>
      <c r="BA28" s="166"/>
      <c r="BB28" s="11"/>
      <c r="BC28" s="11"/>
      <c r="BD28" s="167"/>
      <c r="BE28" s="137"/>
      <c r="BF28" s="2524"/>
      <c r="BG28" s="2525" t="s">
        <v>112</v>
      </c>
      <c r="BH28" s="712"/>
      <c r="BI28" s="712"/>
      <c r="BJ28" s="132"/>
      <c r="BK28" s="712"/>
      <c r="BL28" s="1314"/>
      <c r="BN28" s="3537" t="s">
        <v>4810</v>
      </c>
      <c r="BO28" s="3531"/>
      <c r="BP28" s="3531"/>
      <c r="BQ28" s="3513" t="s">
        <v>4811</v>
      </c>
      <c r="BR28" s="3531"/>
      <c r="BS28" s="604">
        <v>0</v>
      </c>
      <c r="BT28" s="3538" t="s">
        <v>4810</v>
      </c>
      <c r="BU28" s="143"/>
      <c r="BV28" s="135">
        <v>1</v>
      </c>
    </row>
    <row r="29" spans="1:74" s="641" customFormat="1" ht="18.75" customHeight="1">
      <c r="A29"/>
      <c r="B29"/>
      <c r="C29"/>
      <c r="D29" s="2598" t="str">
        <f t="shared" si="11"/>
        <v>A</v>
      </c>
      <c r="E29" s="2721">
        <v>3</v>
      </c>
      <c r="F29" s="72" t="s">
        <v>4213</v>
      </c>
      <c r="G29" s="73" t="str">
        <f t="shared" si="6"/>
        <v/>
      </c>
      <c r="H29" s="63"/>
      <c r="I29" s="1950"/>
      <c r="J29" s="61">
        <v>1</v>
      </c>
      <c r="K29" s="60" t="s">
        <v>4494</v>
      </c>
      <c r="L29" s="2126">
        <f>IFERROR(INDEX(E74:R74,MATCH(I29,E73:R73,0)) * H29 * IF(ISBLANK(E29), 1, E29), 0)</f>
        <v>0</v>
      </c>
      <c r="M29" s="2729">
        <f>IF(L65=0, 0, (E29*J29)/(L65*N24))</f>
        <v>2.5951557093425608</v>
      </c>
      <c r="N29" s="2723">
        <f>IF(O65=0,0,(O29/O65)*N24*1000)</f>
        <v>0</v>
      </c>
      <c r="O29" s="2730">
        <f>IF(ISBLANK(M15), 0, (L29 * J29) * (Q15 / M15))</f>
        <v>0</v>
      </c>
      <c r="P29" s="2026">
        <f t="shared" si="7"/>
        <v>0</v>
      </c>
      <c r="Q29" s="2027">
        <f>IF(O29=0, 0, IF(ISBLANK(I29), "", IF(TEXT(ROUND(O29/INDEX(E74:R74, MATCH(I29, E73:R73, 0)), 0),"# ##0") &amp; " " &amp; I29 = P29, "", TEXT(ROUND(O29/INDEX(E74:R74, MATCH(I29, E73:R73, 0)), 0),"# ##0") &amp; " " &amp; I29)))</f>
        <v>0</v>
      </c>
      <c r="R29" s="2004">
        <f>(E29/M15)*Q15*J29</f>
        <v>36</v>
      </c>
      <c r="S29" s="2005" t="str">
        <f t="shared" si="8"/>
        <v>gousses</v>
      </c>
      <c r="U29" s="2598" t="str">
        <f t="shared" si="12"/>
        <v>A</v>
      </c>
      <c r="V29" s="2721">
        <v>3</v>
      </c>
      <c r="W29" s="72" t="s">
        <v>4213</v>
      </c>
      <c r="X29" s="73" t="str">
        <f t="shared" si="9"/>
        <v/>
      </c>
      <c r="Y29" s="63"/>
      <c r="Z29" s="1950"/>
      <c r="AA29" s="61">
        <v>1</v>
      </c>
      <c r="AB29" s="60" t="s">
        <v>4494</v>
      </c>
      <c r="AC29" t="s">
        <v>798</v>
      </c>
      <c r="AD29" s="2728" t="str">
        <f t="shared" si="13"/>
        <v>A</v>
      </c>
      <c r="AE29" s="3533"/>
      <c r="AF29" s="3531"/>
      <c r="AG29" s="3531"/>
      <c r="AH29" s="3515" t="s">
        <v>4813</v>
      </c>
      <c r="AI29" s="3531"/>
      <c r="AJ29" s="3516" t="str">
        <f ca="1">IF(ISBLANK(AK29),"",LARGE(OFFSET(AJ25,0,0,ROWS(AJ25:AJ28)),1)+1)</f>
        <v/>
      </c>
      <c r="AK29" s="3533"/>
      <c r="AL29" s="3534"/>
      <c r="AM29" s="3515" t="s">
        <v>4814</v>
      </c>
      <c r="AN29" s="3534"/>
      <c r="AO29" s="3534"/>
      <c r="AP29" s="3534"/>
      <c r="AQ29" s="3534"/>
      <c r="AR29" s="3534"/>
      <c r="AS29" s="3518">
        <f>IF(AS25=0,0,IF(LEN(AK29)&gt;AS25,LEN(AK29)-AS25&amp;" en trop",0))</f>
        <v>0</v>
      </c>
      <c r="AT29"/>
      <c r="AU29" s="3835"/>
      <c r="AV29" s="3836"/>
      <c r="AW29"/>
      <c r="AX29" s="3809"/>
      <c r="AY29" s="3810"/>
      <c r="AZ29"/>
      <c r="BA29" s="319"/>
      <c r="BB29" s="320" t="s">
        <v>58</v>
      </c>
      <c r="BC29" s="321" t="s">
        <v>56</v>
      </c>
      <c r="BD29" s="161"/>
      <c r="BE29" s="137"/>
      <c r="BF29" s="2214"/>
      <c r="BG29" s="636" t="s">
        <v>4367</v>
      </c>
      <c r="BH29" s="712"/>
      <c r="BI29" s="712"/>
      <c r="BJ29" s="132"/>
      <c r="BK29" s="712"/>
      <c r="BL29" s="1314"/>
      <c r="BN29" s="3539" t="s">
        <v>51</v>
      </c>
      <c r="BO29" s="3531"/>
      <c r="BP29" s="3531"/>
      <c r="BQ29" s="3515"/>
      <c r="BR29" s="3531"/>
      <c r="BS29" s="3516">
        <f ca="1">IF(ISBLANK(BT29),"",LARGE(OFFSET(BS28,0,0,ROWS(BS28:BS28)),1)+1)</f>
        <v>1</v>
      </c>
      <c r="BT29" s="3540" t="s">
        <v>51</v>
      </c>
      <c r="BU29" s="143"/>
      <c r="BV29" s="135">
        <v>1</v>
      </c>
    </row>
    <row r="30" spans="1:74" s="641" customFormat="1" ht="18.75" customHeight="1">
      <c r="A30"/>
      <c r="B30"/>
      <c r="C30"/>
      <c r="D30" s="2598" t="str">
        <f t="shared" si="11"/>
        <v>A</v>
      </c>
      <c r="E30" s="2721"/>
      <c r="F30" s="65"/>
      <c r="G30" s="64" t="str">
        <f t="shared" si="6"/>
        <v/>
      </c>
      <c r="H30" s="63">
        <v>100</v>
      </c>
      <c r="I30" s="41" t="s">
        <v>62</v>
      </c>
      <c r="J30" s="61">
        <v>1</v>
      </c>
      <c r="K30" s="60" t="s">
        <v>4495</v>
      </c>
      <c r="L30" s="2126">
        <f>IFERROR(INDEX(E74:R74,MATCH(I30,E73:R73,0)) * H30 * IF(ISBLANK(E30), 1, E30), 0)</f>
        <v>0.1</v>
      </c>
      <c r="M30" s="2725">
        <f>IF(L65=0, 0, (E30*J30)/(L65*N24))</f>
        <v>0</v>
      </c>
      <c r="N30" s="2726">
        <f>IF(O65=0,0,(O30/O65)*N24*1000)</f>
        <v>86.505190311418701</v>
      </c>
      <c r="O30" s="2727">
        <f>IF(ISBLANK(M15), 0, (L30 * J30) * (Q15 / M15))</f>
        <v>1.2000000000000002</v>
      </c>
      <c r="P30" s="55" t="str">
        <f t="shared" si="7"/>
        <v>1.2 L</v>
      </c>
      <c r="Q30" s="2024" t="str">
        <f>IF(O30=0, 0, IF(ISBLANK(I30), "", IF(TEXT(ROUND(O30/INDEX(E74:R74, MATCH(I30, E73:R73, 0)), 0),"# ##0") &amp; " " &amp; I30 = P30, "", TEXT(ROUND(O30/INDEX(E74:R74, MATCH(I30, E73:R73, 0)), 0),"# ##0") &amp; " " &amp; I30)))</f>
        <v>1 200 g</v>
      </c>
      <c r="R30" s="2002">
        <f>(E30/M15)*Q15*J30</f>
        <v>0</v>
      </c>
      <c r="S30" s="2003">
        <f t="shared" si="8"/>
        <v>0</v>
      </c>
      <c r="U30" s="2598" t="str">
        <f t="shared" si="12"/>
        <v>A</v>
      </c>
      <c r="V30" s="2721"/>
      <c r="W30" s="65"/>
      <c r="X30" s="64" t="str">
        <f t="shared" si="9"/>
        <v/>
      </c>
      <c r="Y30" s="63">
        <v>100</v>
      </c>
      <c r="Z30" s="41" t="s">
        <v>62</v>
      </c>
      <c r="AA30" s="61">
        <v>1</v>
      </c>
      <c r="AB30" s="60" t="s">
        <v>4495</v>
      </c>
      <c r="AC30" t="s">
        <v>798</v>
      </c>
      <c r="AD30" s="2728" t="str">
        <f t="shared" si="13"/>
        <v>A</v>
      </c>
      <c r="AE30" s="3533"/>
      <c r="AF30" s="3531"/>
      <c r="AG30" s="3531"/>
      <c r="AH30" s="3515"/>
      <c r="AI30" s="3531"/>
      <c r="AJ30" s="3516" t="str">
        <f ca="1">IF(ISBLANK(AK30),"",LARGE(OFFSET(AJ25,0,0,ROWS(AJ25:AJ29)),1)+1)</f>
        <v/>
      </c>
      <c r="AK30" s="3533"/>
      <c r="AL30" s="3534"/>
      <c r="AM30" s="3515" t="s">
        <v>4815</v>
      </c>
      <c r="AN30" s="3534"/>
      <c r="AO30" s="3534"/>
      <c r="AP30" s="3534"/>
      <c r="AQ30" s="3534"/>
      <c r="AR30" s="3534"/>
      <c r="AS30" s="3518">
        <f>IF(AS25=0,0,IF(LEN(AK30)&gt;AS25,LEN(AK30)-AS25&amp;" en trop",0))</f>
        <v>0</v>
      </c>
      <c r="BA30" s="319"/>
      <c r="BB30" s="320" t="s">
        <v>57</v>
      </c>
      <c r="BC30" s="321" t="s">
        <v>55</v>
      </c>
      <c r="BD30" s="161"/>
      <c r="BE30" s="137"/>
      <c r="BF30" s="2214"/>
      <c r="BG30" s="636" t="s">
        <v>4368</v>
      </c>
      <c r="BH30" s="712"/>
      <c r="BI30" s="712"/>
      <c r="BJ30" s="132"/>
      <c r="BK30" s="712"/>
      <c r="BL30" s="1314"/>
      <c r="BN30" s="3539" t="s">
        <v>50</v>
      </c>
      <c r="BO30" s="3531"/>
      <c r="BP30" s="3531"/>
      <c r="BQ30" s="3515"/>
      <c r="BR30" s="3531"/>
      <c r="BS30" s="3516">
        <f ca="1">IF(ISBLANK(BT30),"",LARGE(OFFSET(BS28,0,0,ROWS(BS28:BS29)),1)+1)</f>
        <v>2</v>
      </c>
      <c r="BT30" s="3540" t="s">
        <v>50</v>
      </c>
      <c r="BU30" s="143"/>
      <c r="BV30" s="135">
        <v>1</v>
      </c>
    </row>
    <row r="31" spans="1:74" s="641" customFormat="1" ht="18.75" customHeight="1" thickBot="1">
      <c r="A31"/>
      <c r="B31"/>
      <c r="C31"/>
      <c r="D31" s="2598" t="str">
        <f t="shared" si="11"/>
        <v>A</v>
      </c>
      <c r="E31" s="2721"/>
      <c r="F31" s="65"/>
      <c r="G31" s="64" t="str">
        <f t="shared" si="6"/>
        <v/>
      </c>
      <c r="H31" s="63">
        <v>120</v>
      </c>
      <c r="I31" s="41" t="s">
        <v>62</v>
      </c>
      <c r="J31" s="61">
        <v>1</v>
      </c>
      <c r="K31" s="60" t="s">
        <v>71</v>
      </c>
      <c r="L31" s="2126">
        <f>IFERROR(INDEX(E74:R74,MATCH(I31,E73:R73,0)) * H31 * IF(ISBLANK(E31), 1, E31), 0)</f>
        <v>0.12</v>
      </c>
      <c r="M31" s="2729">
        <f>IF(L65=0, 0, (E31*J31)/(L65*N24))</f>
        <v>0</v>
      </c>
      <c r="N31" s="2723">
        <f>IF(O65=0,0,(O31/O65)*N24*1000)</f>
        <v>103.80622837370242</v>
      </c>
      <c r="O31" s="2730">
        <f>IF(ISBLANK(M15), 0, (L31 * J31) * (Q15 / M15))</f>
        <v>1.44</v>
      </c>
      <c r="P31" s="2026" t="str">
        <f t="shared" si="7"/>
        <v>1.44 L</v>
      </c>
      <c r="Q31" s="2027" t="str">
        <f>IF(O31=0, 0, IF(ISBLANK(I31), "", IF(TEXT(ROUND(O31/INDEX(E74:R74, MATCH(I31, E73:R73, 0)), 0),"# ##0") &amp; " " &amp; I31 = P31, "", TEXT(ROUND(O31/INDEX(E74:R74, MATCH(I31, E73:R73, 0)), 0),"# ##0") &amp; " " &amp; I31)))</f>
        <v>1 440 g</v>
      </c>
      <c r="R31" s="2004">
        <f>(E31/M15)*Q15*J31</f>
        <v>0</v>
      </c>
      <c r="S31" s="2005">
        <f t="shared" si="8"/>
        <v>0</v>
      </c>
      <c r="U31" s="2598" t="str">
        <f t="shared" si="12"/>
        <v>A</v>
      </c>
      <c r="V31" s="2721"/>
      <c r="W31" s="65"/>
      <c r="X31" s="64" t="str">
        <f t="shared" si="9"/>
        <v/>
      </c>
      <c r="Y31" s="63">
        <v>120</v>
      </c>
      <c r="Z31" s="41" t="s">
        <v>62</v>
      </c>
      <c r="AA31" s="61">
        <v>1</v>
      </c>
      <c r="AB31" s="60" t="s">
        <v>71</v>
      </c>
      <c r="AC31" t="s">
        <v>798</v>
      </c>
      <c r="AD31" s="2728" t="str">
        <f t="shared" si="13"/>
        <v>A</v>
      </c>
      <c r="AE31" s="3533" t="s">
        <v>44</v>
      </c>
      <c r="AF31" s="3531"/>
      <c r="AG31" s="3531"/>
      <c r="AH31" s="3515"/>
      <c r="AI31" s="3531"/>
      <c r="AJ31" s="3516">
        <f ca="1">IF(ISBLANK(AK31),"",LARGE(OFFSET(AJ25,0,0,ROWS(AJ25:AJ30)),1)+1)</f>
        <v>4</v>
      </c>
      <c r="AK31" s="3533" t="s">
        <v>44</v>
      </c>
      <c r="AL31" s="3534"/>
      <c r="AM31" s="3515"/>
      <c r="AN31" s="3534"/>
      <c r="AO31" s="3534"/>
      <c r="AP31" s="3534"/>
      <c r="AQ31" s="3534"/>
      <c r="AR31" s="3534"/>
      <c r="AS31" s="3518">
        <f>IF(AS25=0,0,IF(LEN(AK31)&gt;AS25,LEN(AK31)-AS25&amp;" en trop",0))</f>
        <v>0</v>
      </c>
      <c r="AT31"/>
      <c r="AU31" s="3886" t="s">
        <v>322</v>
      </c>
      <c r="AV31" s="3887"/>
      <c r="AW31"/>
      <c r="AX31" s="3809" t="s">
        <v>324</v>
      </c>
      <c r="AY31" s="3810"/>
      <c r="AZ31"/>
      <c r="BA31" s="319"/>
      <c r="BB31" s="336" t="s">
        <v>403</v>
      </c>
      <c r="BC31" s="337" t="s">
        <v>62</v>
      </c>
      <c r="BD31" s="161"/>
      <c r="BE31" s="137"/>
      <c r="BF31" s="2516" t="s">
        <v>4369</v>
      </c>
      <c r="BG31" s="712"/>
      <c r="BH31" s="712"/>
      <c r="BI31" s="712"/>
      <c r="BJ31" s="132"/>
      <c r="BK31" s="712"/>
      <c r="BL31" s="1314"/>
      <c r="BN31" s="3539" t="s">
        <v>4812</v>
      </c>
      <c r="BO31" s="3531"/>
      <c r="BP31" s="3531"/>
      <c r="BQ31" s="3515"/>
      <c r="BR31" s="3531"/>
      <c r="BS31" s="3516">
        <f ca="1">IF(ISBLANK(BT31),"",LARGE(OFFSET(BS28,0,0,ROWS(BS28:BS30)),1)+1)</f>
        <v>3</v>
      </c>
      <c r="BT31" s="3540" t="s">
        <v>4812</v>
      </c>
      <c r="BU31" s="140"/>
      <c r="BV31" s="135">
        <v>1</v>
      </c>
    </row>
    <row r="32" spans="1:74" s="641" customFormat="1" ht="18.75" customHeight="1" thickTop="1" thickBot="1">
      <c r="A32"/>
      <c r="B32"/>
      <c r="C32"/>
      <c r="D32" s="2598" t="str">
        <f t="shared" si="11"/>
        <v>A</v>
      </c>
      <c r="E32" s="2721"/>
      <c r="F32" s="65"/>
      <c r="G32" s="64" t="str">
        <f t="shared" si="6"/>
        <v/>
      </c>
      <c r="H32" s="63">
        <v>50</v>
      </c>
      <c r="I32" s="41" t="s">
        <v>62</v>
      </c>
      <c r="J32" s="61">
        <v>1</v>
      </c>
      <c r="K32" s="60" t="s">
        <v>4267</v>
      </c>
      <c r="L32" s="2126">
        <f>IFERROR(INDEX(E74:R74,MATCH(I32,E73:R73,0)) * H32 * IF(ISBLANK(E32), 1, E32), 0)</f>
        <v>0.05</v>
      </c>
      <c r="M32" s="2725">
        <f>IF(L65=0, 0, (E32*J32)/(L65*N24))</f>
        <v>0</v>
      </c>
      <c r="N32" s="2726">
        <f>IF(O65=0,0,(O32/O65)*N24*1000)</f>
        <v>43.252595155709351</v>
      </c>
      <c r="O32" s="2727">
        <f>IF(ISBLANK(M15), 0, (L32 * J32) * (Q15 / M15))</f>
        <v>0.60000000000000009</v>
      </c>
      <c r="P32" s="55" t="str">
        <f t="shared" si="7"/>
        <v>60 cl</v>
      </c>
      <c r="Q32" s="2024" t="str">
        <f>IF(O32=0, 0, IF(ISBLANK(I32), "", IF(TEXT(ROUND(O32/INDEX(E74:R74, MATCH(I32, E73:R73, 0)), 0),"# ##0") &amp; " " &amp; I32 = P32, "", TEXT(ROUND(O32/INDEX(E74:R74, MATCH(I32, E73:R73, 0)), 0),"# ##0") &amp; " " &amp; I32)))</f>
        <v>600 g</v>
      </c>
      <c r="R32" s="2002">
        <f>(E32/M15)*Q15*J32</f>
        <v>0</v>
      </c>
      <c r="S32" s="2003">
        <f t="shared" si="8"/>
        <v>0</v>
      </c>
      <c r="U32" s="2598" t="str">
        <f t="shared" si="12"/>
        <v>A</v>
      </c>
      <c r="V32" s="2721"/>
      <c r="W32" s="65"/>
      <c r="X32" s="64" t="str">
        <f t="shared" si="9"/>
        <v/>
      </c>
      <c r="Y32" s="63">
        <v>50</v>
      </c>
      <c r="Z32" s="41" t="s">
        <v>62</v>
      </c>
      <c r="AA32" s="61">
        <v>1</v>
      </c>
      <c r="AB32" s="60" t="s">
        <v>4267</v>
      </c>
      <c r="AC32" t="s">
        <v>798</v>
      </c>
      <c r="AD32" s="2728" t="str">
        <f t="shared" si="13"/>
        <v>►</v>
      </c>
      <c r="AE32" s="3533"/>
      <c r="AF32" s="3531"/>
      <c r="AG32" s="3531"/>
      <c r="AH32" s="3515"/>
      <c r="AI32" s="3531"/>
      <c r="AJ32" s="3516" t="str">
        <f ca="1">IF(ISBLANK(AK32),"",LARGE(OFFSET(AJ25,0,0,ROWS(AJ25:AJ31)),1)+1)</f>
        <v/>
      </c>
      <c r="AK32" s="3533"/>
      <c r="AL32" s="3534"/>
      <c r="AM32" s="3515"/>
      <c r="AN32" s="3534"/>
      <c r="AO32" s="3534"/>
      <c r="AP32" s="3534"/>
      <c r="AQ32" s="3534"/>
      <c r="AR32" s="3534"/>
      <c r="AS32" s="3518">
        <f>IF(AS25=0,0,IF(LEN(AK32)&gt;AS25,LEN(AK32)-AS25&amp;" en trop",0))</f>
        <v>0</v>
      </c>
      <c r="AT32"/>
      <c r="AU32" s="3886"/>
      <c r="AV32" s="3887"/>
      <c r="AW32"/>
      <c r="AX32" s="3809"/>
      <c r="AY32" s="3810"/>
      <c r="AZ32"/>
      <c r="BA32" s="319"/>
      <c r="BB32" s="347" t="s">
        <v>66</v>
      </c>
      <c r="BC32" s="348" t="s">
        <v>429</v>
      </c>
      <c r="BD32" s="161"/>
      <c r="BE32" s="137"/>
      <c r="BF32" s="2527" t="s">
        <v>84</v>
      </c>
      <c r="BG32" s="2528" t="s">
        <v>89</v>
      </c>
      <c r="BH32" s="88" t="s">
        <v>88</v>
      </c>
      <c r="BI32" s="87"/>
      <c r="BJ32" s="3992" t="s">
        <v>87</v>
      </c>
      <c r="BK32" s="3994" t="s">
        <v>86</v>
      </c>
      <c r="BL32" s="1314"/>
      <c r="BN32" s="3539"/>
      <c r="BO32" s="3531"/>
      <c r="BP32" s="3531"/>
      <c r="BQ32" s="3515" t="s">
        <v>4813</v>
      </c>
      <c r="BR32" s="3531"/>
      <c r="BS32" s="3516" t="str">
        <f ca="1">IF(ISBLANK(BT32),"",LARGE(OFFSET(BS28,0,0,ROWS(BS28:BS31)),1)+1)</f>
        <v/>
      </c>
      <c r="BT32" s="3540"/>
      <c r="BU32" s="140"/>
      <c r="BV32" s="135">
        <v>1</v>
      </c>
    </row>
    <row r="33" spans="1:74" s="641" customFormat="1" ht="18.75" customHeight="1" thickTop="1" thickBot="1">
      <c r="A33"/>
      <c r="B33" s="97" t="s">
        <v>100</v>
      </c>
      <c r="C33"/>
      <c r="D33" s="2598" t="str">
        <f t="shared" si="11"/>
        <v>A</v>
      </c>
      <c r="E33" s="2721"/>
      <c r="F33" s="72"/>
      <c r="G33" s="64" t="str">
        <f t="shared" si="6"/>
        <v/>
      </c>
      <c r="H33" s="63">
        <v>100</v>
      </c>
      <c r="I33" s="41" t="s">
        <v>62</v>
      </c>
      <c r="J33" s="61">
        <v>1</v>
      </c>
      <c r="K33" s="60" t="s">
        <v>2016</v>
      </c>
      <c r="L33" s="2126">
        <f>IFERROR(INDEX(E74:R74,MATCH(I33,E73:R73,0)) * H33 * IF(ISBLANK(E33), 1, E33), 0)</f>
        <v>0.1</v>
      </c>
      <c r="M33" s="2729">
        <f>IF(L65=0, 0, (E33*J33)/(L65*N24))</f>
        <v>0</v>
      </c>
      <c r="N33" s="2723">
        <f>IF(O65=0,0,(O33/O65)*N24*1000)</f>
        <v>86.505190311418701</v>
      </c>
      <c r="O33" s="2730">
        <f>IF(ISBLANK(M15), 0, (L33 * J33) * (Q15 / M15))</f>
        <v>1.2000000000000002</v>
      </c>
      <c r="P33" s="2026" t="str">
        <f t="shared" si="7"/>
        <v>1.2 L</v>
      </c>
      <c r="Q33" s="2027" t="str">
        <f>IF(O33=0, 0, IF(ISBLANK(I33), "", IF(TEXT(ROUND(O33/INDEX(E74:R74, MATCH(I33, E73:R73, 0)), 0),"# ##0") &amp; " " &amp; I33 = P33, "", TEXT(ROUND(O33/INDEX(E74:R74, MATCH(I33, E73:R73, 0)), 0),"# ##0") &amp; " " &amp; I33)))</f>
        <v>1 200 g</v>
      </c>
      <c r="R33" s="2004">
        <f>(E33/M15)*Q15*J33</f>
        <v>0</v>
      </c>
      <c r="S33" s="2005">
        <f t="shared" si="8"/>
        <v>0</v>
      </c>
      <c r="U33" s="2598" t="str">
        <f t="shared" si="12"/>
        <v>A</v>
      </c>
      <c r="V33" s="2721"/>
      <c r="W33" s="72"/>
      <c r="X33" s="64" t="str">
        <f t="shared" si="9"/>
        <v/>
      </c>
      <c r="Y33" s="63">
        <v>100</v>
      </c>
      <c r="Z33" s="41" t="s">
        <v>62</v>
      </c>
      <c r="AA33" s="61">
        <v>1</v>
      </c>
      <c r="AB33" s="60" t="s">
        <v>2016</v>
      </c>
      <c r="AC33" t="s">
        <v>798</v>
      </c>
      <c r="AD33" s="2728" t="str">
        <f t="shared" si="13"/>
        <v>►</v>
      </c>
      <c r="AE33" s="3533"/>
      <c r="AF33" s="3531"/>
      <c r="AG33" s="3531"/>
      <c r="AH33" s="3515"/>
      <c r="AI33" s="3531"/>
      <c r="AJ33" s="3516" t="str">
        <f ca="1">IF(ISBLANK(AK33),"",LARGE(OFFSET(AJ25,0,0,ROWS(AJ25:AJ32)),1)+1)</f>
        <v/>
      </c>
      <c r="AK33" s="3533"/>
      <c r="AL33" s="3534"/>
      <c r="AM33" s="3515"/>
      <c r="AN33" s="3534"/>
      <c r="AO33" s="3534"/>
      <c r="AP33" s="3534"/>
      <c r="AQ33" s="3534"/>
      <c r="AR33" s="3534"/>
      <c r="AS33" s="3518">
        <f>IF(AS25=0,0,IF(LEN(AK33)&gt;AS25,LEN(AK33)-AS25&amp;" en trop",0))</f>
        <v>0</v>
      </c>
      <c r="BA33" s="319"/>
      <c r="BB33" s="347" t="s">
        <v>65</v>
      </c>
      <c r="BC33" s="358" t="s">
        <v>59</v>
      </c>
      <c r="BD33" s="161"/>
      <c r="BE33" s="137"/>
      <c r="BF33" s="2530" t="s">
        <v>75</v>
      </c>
      <c r="BG33" s="2531" t="s">
        <v>77</v>
      </c>
      <c r="BH33" s="82" t="s">
        <v>30</v>
      </c>
      <c r="BI33" s="81" t="s">
        <v>76</v>
      </c>
      <c r="BJ33" s="3993"/>
      <c r="BK33" s="3995"/>
      <c r="BL33" s="1314"/>
      <c r="BN33" s="3539"/>
      <c r="BO33" s="3531"/>
      <c r="BP33" s="3531"/>
      <c r="BQ33" s="3515"/>
      <c r="BR33" s="3531"/>
      <c r="BS33" s="3516" t="str">
        <f ca="1">IF(ISBLANK(BT33),"",LARGE(OFFSET(BS28,0,0,ROWS(BS28:BS32)),1)+1)</f>
        <v/>
      </c>
      <c r="BT33" s="3540"/>
      <c r="BU33" s="140"/>
      <c r="BV33" s="135">
        <v>1</v>
      </c>
    </row>
    <row r="34" spans="1:74" s="641" customFormat="1" ht="18.75" customHeight="1" thickTop="1">
      <c r="A34"/>
      <c r="B34" s="242" t="s">
        <v>270</v>
      </c>
      <c r="C34"/>
      <c r="D34" s="2598" t="str">
        <f t="shared" si="11"/>
        <v>A</v>
      </c>
      <c r="E34" s="2721"/>
      <c r="F34" s="72"/>
      <c r="G34" s="64" t="str">
        <f t="shared" si="6"/>
        <v/>
      </c>
      <c r="H34" s="63">
        <v>6</v>
      </c>
      <c r="I34" s="41" t="s">
        <v>62</v>
      </c>
      <c r="J34" s="61">
        <v>1</v>
      </c>
      <c r="K34" s="60" t="s">
        <v>2295</v>
      </c>
      <c r="L34" s="2126">
        <f>IFERROR(INDEX(E74:R74,MATCH(I34,E73:R73,0)) * H34 * IF(ISBLANK(E34), 1, E34), 0)</f>
        <v>6.0000000000000001E-3</v>
      </c>
      <c r="M34" s="2725">
        <f>IF(L65=0, 0, (E34*J34)/(L65*N24))</f>
        <v>0</v>
      </c>
      <c r="N34" s="2726">
        <f>IF(O65=0,0,(O34/O65)*N24*1000)</f>
        <v>5.1903114186851225</v>
      </c>
      <c r="O34" s="2731">
        <f>IF(ISBLANK(M15), 0, (L34 * J34) * (Q15 / M15))</f>
        <v>7.2000000000000008E-2</v>
      </c>
      <c r="P34" s="55" t="str">
        <f t="shared" si="7"/>
        <v>7 cl</v>
      </c>
      <c r="Q34" s="2024" t="str">
        <f>IF(O34=0, 0, IF(ISBLANK(I34), "", IF(TEXT(ROUND(O34/INDEX(E74:R74, MATCH(I34, E73:R73, 0)), 0),"# ##0") &amp; " " &amp; I34 = P34, "", TEXT(ROUND(O34/INDEX(E74:R74, MATCH(I34, E73:R73, 0)), 0),"# ##0") &amp; " " &amp; I34)))</f>
        <v>72 g</v>
      </c>
      <c r="R34" s="2002">
        <f>(E34/M15)*Q15*J34</f>
        <v>0</v>
      </c>
      <c r="S34" s="2003">
        <f t="shared" si="8"/>
        <v>0</v>
      </c>
      <c r="U34" s="2598" t="str">
        <f t="shared" si="12"/>
        <v>A</v>
      </c>
      <c r="V34" s="2721"/>
      <c r="W34" s="72"/>
      <c r="X34" s="64" t="str">
        <f t="shared" si="9"/>
        <v/>
      </c>
      <c r="Y34" s="63">
        <v>6</v>
      </c>
      <c r="Z34" s="41" t="s">
        <v>62</v>
      </c>
      <c r="AA34" s="61">
        <v>1</v>
      </c>
      <c r="AB34" s="60" t="s">
        <v>2295</v>
      </c>
      <c r="AC34" t="s">
        <v>798</v>
      </c>
      <c r="AD34" s="2728" t="str">
        <f t="shared" si="13"/>
        <v>►</v>
      </c>
      <c r="AE34" s="3533"/>
      <c r="AF34" s="3531"/>
      <c r="AG34" s="3531"/>
      <c r="AH34" s="3515"/>
      <c r="AI34" s="3531"/>
      <c r="AJ34" s="3516" t="str">
        <f ca="1">IF(ISBLANK(AK34),"",LARGE(OFFSET(AJ25,0,0,ROWS(AJ25:AJ33)),1)+1)</f>
        <v/>
      </c>
      <c r="AK34" s="3533"/>
      <c r="AL34" s="3534"/>
      <c r="AM34" s="3515"/>
      <c r="AN34" s="3534"/>
      <c r="AO34" s="3534"/>
      <c r="AP34" s="3534"/>
      <c r="AQ34" s="3534"/>
      <c r="AR34" s="3534"/>
      <c r="AS34" s="3518">
        <f>IF(AS25=0,0,IF(LEN(AK34)&gt;AS25,LEN(AK34)-AS25&amp;" en trop",0))</f>
        <v>0</v>
      </c>
      <c r="AT34"/>
      <c r="AU34" s="3898" t="s">
        <v>364</v>
      </c>
      <c r="AV34" s="3899"/>
      <c r="AW34"/>
      <c r="AX34" s="3809" t="s">
        <v>366</v>
      </c>
      <c r="AY34" s="3810"/>
      <c r="AZ34"/>
      <c r="BA34" s="319"/>
      <c r="BB34" s="366" t="s">
        <v>60</v>
      </c>
      <c r="BC34" s="367"/>
      <c r="BD34" s="161"/>
      <c r="BE34" s="137"/>
      <c r="BF34" s="2532" t="s">
        <v>71</v>
      </c>
      <c r="BG34" s="2348">
        <v>27</v>
      </c>
      <c r="BH34" s="72" t="s">
        <v>404</v>
      </c>
      <c r="BI34" s="2533" t="s">
        <v>76</v>
      </c>
      <c r="BJ34" s="63">
        <v>20</v>
      </c>
      <c r="BK34" s="41" t="s">
        <v>62</v>
      </c>
      <c r="BL34" s="1314"/>
      <c r="BN34" s="3539" t="s">
        <v>44</v>
      </c>
      <c r="BO34" s="3531"/>
      <c r="BP34" s="3531"/>
      <c r="BQ34" s="3515"/>
      <c r="BR34" s="3531"/>
      <c r="BS34" s="3516">
        <f ca="1">IF(ISBLANK(BT34),"",LARGE(OFFSET(BS28,0,0,ROWS(BS28:BS33)),1)+1)</f>
        <v>4</v>
      </c>
      <c r="BT34" s="3540" t="s">
        <v>44</v>
      </c>
      <c r="BU34" s="140"/>
      <c r="BV34" s="135">
        <v>1</v>
      </c>
    </row>
    <row r="35" spans="1:74" s="641" customFormat="1" ht="18.75" customHeight="1">
      <c r="A35"/>
      <c r="B35" s="243" t="s">
        <v>274</v>
      </c>
      <c r="C35"/>
      <c r="D35" s="2598" t="str">
        <f t="shared" si="11"/>
        <v>A</v>
      </c>
      <c r="E35" s="2721"/>
      <c r="F35" s="72"/>
      <c r="G35" s="64" t="str">
        <f t="shared" si="6"/>
        <v/>
      </c>
      <c r="H35" s="63">
        <v>200</v>
      </c>
      <c r="I35" s="41" t="s">
        <v>62</v>
      </c>
      <c r="J35" s="61">
        <v>1</v>
      </c>
      <c r="K35" s="60" t="s">
        <v>4496</v>
      </c>
      <c r="L35" s="2126">
        <f>IFERROR(INDEX(E74:R74,MATCH(I35,E73:R73,0)) * H35 * IF(ISBLANK(E35), 1, E35), 0)</f>
        <v>0.2</v>
      </c>
      <c r="M35" s="2729">
        <f>IF(L65=0, 0, (E35*J35)/(L65*N24))</f>
        <v>0</v>
      </c>
      <c r="N35" s="2723">
        <f>IF(O65=0,0,(O35/O65)*N24*1000)</f>
        <v>173.0103806228374</v>
      </c>
      <c r="O35" s="2730">
        <f>IF(ISBLANK(M15), 0, (L35 * J35) * (Q15 / M15))</f>
        <v>2.4000000000000004</v>
      </c>
      <c r="P35" s="2026" t="str">
        <f t="shared" si="7"/>
        <v>2.4 L</v>
      </c>
      <c r="Q35" s="2027" t="str">
        <f>IF(O35=0, 0, IF(ISBLANK(I35), "", IF(TEXT(ROUND(O35/INDEX(E74:R74, MATCH(I35, E73:R73, 0)), 0),"# ##0") &amp; " " &amp; I35 = P35, "", TEXT(ROUND(O35/INDEX(E74:R74, MATCH(I35, E73:R73, 0)), 0),"# ##0") &amp; " " &amp; I35)))</f>
        <v>2 400 g</v>
      </c>
      <c r="R35" s="2004">
        <f>(E35/M15)*Q15*J35</f>
        <v>0</v>
      </c>
      <c r="S35" s="2005">
        <f t="shared" si="8"/>
        <v>0</v>
      </c>
      <c r="U35" s="2598" t="str">
        <f t="shared" si="12"/>
        <v>A</v>
      </c>
      <c r="V35" s="2721"/>
      <c r="W35" s="72"/>
      <c r="X35" s="64" t="str">
        <f t="shared" si="9"/>
        <v/>
      </c>
      <c r="Y35" s="63">
        <v>200</v>
      </c>
      <c r="Z35" s="41" t="s">
        <v>62</v>
      </c>
      <c r="AA35" s="61">
        <v>1</v>
      </c>
      <c r="AB35" s="60" t="s">
        <v>4496</v>
      </c>
      <c r="AC35" t="s">
        <v>798</v>
      </c>
      <c r="AD35" s="2728" t="str">
        <f t="shared" si="13"/>
        <v>►</v>
      </c>
      <c r="AE35" s="3533"/>
      <c r="AF35" s="3531"/>
      <c r="AG35" s="3531"/>
      <c r="AH35" s="3515"/>
      <c r="AI35" s="3531"/>
      <c r="AJ35" s="3516" t="str">
        <f ca="1">IF(ISBLANK(AK35),"",LARGE(OFFSET(AJ25,0,0,ROWS(AJ25:AJ34)),1)+1)</f>
        <v/>
      </c>
      <c r="AK35" s="3533"/>
      <c r="AL35" s="3534"/>
      <c r="AM35" s="3515"/>
      <c r="AN35" s="3534"/>
      <c r="AO35" s="3534"/>
      <c r="AP35" s="3534"/>
      <c r="AQ35" s="3534"/>
      <c r="AR35" s="3534"/>
      <c r="AS35" s="3518">
        <f>IF(AS25=0,0,IF(LEN(AK35)&gt;AS25,LEN(AK35)-AS25&amp;" en trop",0))</f>
        <v>0</v>
      </c>
      <c r="AT35"/>
      <c r="AU35" s="3898"/>
      <c r="AV35" s="3899"/>
      <c r="AW35"/>
      <c r="AX35" s="3809"/>
      <c r="AY35" s="3810"/>
      <c r="AZ35"/>
      <c r="BA35" s="319"/>
      <c r="BB35" s="372" t="s">
        <v>459</v>
      </c>
      <c r="BC35" s="3667"/>
      <c r="BD35" s="161"/>
      <c r="BE35" s="137"/>
      <c r="BF35" s="2516"/>
      <c r="BG35" s="712"/>
      <c r="BH35" s="712"/>
      <c r="BI35" s="712"/>
      <c r="BJ35" s="132"/>
      <c r="BK35" s="712"/>
      <c r="BL35" s="1314"/>
      <c r="BN35" s="3539" t="s">
        <v>1031</v>
      </c>
      <c r="BO35" s="3531"/>
      <c r="BP35" s="3531"/>
      <c r="BQ35" s="3515"/>
      <c r="BR35" s="3531"/>
      <c r="BS35" s="3516">
        <f ca="1">IF(ISBLANK(BT35),"",LARGE(OFFSET(BS28,0,0,ROWS(BS28:BS34)),1)+1)</f>
        <v>5</v>
      </c>
      <c r="BT35" s="3540" t="s">
        <v>1031</v>
      </c>
      <c r="BU35" s="140"/>
      <c r="BV35" s="135">
        <v>1</v>
      </c>
    </row>
    <row r="36" spans="1:74" s="641" customFormat="1" ht="18.75" customHeight="1">
      <c r="A36"/>
      <c r="B36" s="41" t="s">
        <v>62</v>
      </c>
      <c r="C36"/>
      <c r="D36" s="2598" t="str">
        <f t="shared" si="11"/>
        <v>►</v>
      </c>
      <c r="E36" s="2721"/>
      <c r="F36" s="65"/>
      <c r="G36" s="64" t="str">
        <f t="shared" si="6"/>
        <v/>
      </c>
      <c r="H36" s="63"/>
      <c r="I36" s="1950"/>
      <c r="J36" s="61">
        <v>1</v>
      </c>
      <c r="K36" s="60"/>
      <c r="L36" s="2126">
        <f>IFERROR(INDEX(E74:R74,MATCH(I36,E73:R73,0)) * H36 * IF(ISBLANK(E36), 1, E36), 0)</f>
        <v>0</v>
      </c>
      <c r="M36" s="2725">
        <f>IF(L65=0, 0, (E36*J36)/(L65*N24))</f>
        <v>0</v>
      </c>
      <c r="N36" s="2726">
        <f>IF(O65=0,0,(O36/O65)*N24*1000)</f>
        <v>0</v>
      </c>
      <c r="O36" s="2727">
        <f>IF(ISBLANK(M15), 0, (L36 * J36) * (Q15 / M15))</f>
        <v>0</v>
      </c>
      <c r="P36" s="55">
        <f t="shared" si="7"/>
        <v>0</v>
      </c>
      <c r="Q36" s="2024">
        <f>IF(O36=0, 0, IF(ISBLANK(I36), "", IF(TEXT(ROUND(O36/INDEX(E74:R74, MATCH(I36, E73:R73, 0)), 0),"# ##0") &amp; " " &amp; I36 = P36, "", TEXT(ROUND(O36/INDEX(E74:R74, MATCH(I36, E73:R73, 0)), 0),"# ##0") &amp; " " &amp; I36)))</f>
        <v>0</v>
      </c>
      <c r="R36" s="2002">
        <f>(E36/M15)*Q15*J36</f>
        <v>0</v>
      </c>
      <c r="S36" s="2003">
        <f t="shared" si="8"/>
        <v>0</v>
      </c>
      <c r="U36" s="2598" t="str">
        <f t="shared" si="12"/>
        <v>►</v>
      </c>
      <c r="V36" s="2721"/>
      <c r="W36" s="65"/>
      <c r="X36" s="64" t="str">
        <f t="shared" si="9"/>
        <v/>
      </c>
      <c r="Y36" s="63"/>
      <c r="Z36" s="1950"/>
      <c r="AA36" s="61">
        <v>1</v>
      </c>
      <c r="AB36" s="60"/>
      <c r="AC36" t="s">
        <v>798</v>
      </c>
      <c r="AD36" s="2728" t="str">
        <f t="shared" si="13"/>
        <v>A</v>
      </c>
      <c r="AE36" s="3533" t="s">
        <v>1031</v>
      </c>
      <c r="AF36" s="3531"/>
      <c r="AG36" s="3531"/>
      <c r="AH36" s="3515"/>
      <c r="AI36" s="3531"/>
      <c r="AJ36" s="3516">
        <f ca="1">IF(ISBLANK(AK36),"",LARGE(OFFSET(AJ25,0,0,ROWS(AJ25:AJ35)),1)+1)</f>
        <v>5</v>
      </c>
      <c r="AK36" s="3533" t="s">
        <v>1031</v>
      </c>
      <c r="AL36" s="3534"/>
      <c r="AM36" s="3515"/>
      <c r="AN36" s="3534"/>
      <c r="AO36" s="3534"/>
      <c r="AP36" s="3534"/>
      <c r="AQ36" s="3534"/>
      <c r="AR36" s="3534"/>
      <c r="AS36" s="3518">
        <f>IF(AS25=0,0,IF(LEN(AK36)&gt;AS25,LEN(AK36)-AS25&amp;" en trop",0))</f>
        <v>0</v>
      </c>
      <c r="BA36" s="319"/>
      <c r="BB36" s="377" t="s">
        <v>464</v>
      </c>
      <c r="BC36" s="378" t="s">
        <v>465</v>
      </c>
      <c r="BD36" s="161"/>
      <c r="BE36" s="137"/>
      <c r="BF36" s="2535" t="s">
        <v>76</v>
      </c>
      <c r="BG36" s="2536" t="s">
        <v>4371</v>
      </c>
      <c r="BH36" s="2536"/>
      <c r="BI36" s="2536"/>
      <c r="BJ36" s="132"/>
      <c r="BK36" s="712"/>
      <c r="BL36" s="1314"/>
      <c r="BN36" s="3539"/>
      <c r="BO36" s="3531"/>
      <c r="BP36" s="3531"/>
      <c r="BQ36" s="3515" t="s">
        <v>1081</v>
      </c>
      <c r="BR36" s="3531"/>
      <c r="BS36" s="3516" t="str">
        <f ca="1">IF(ISBLANK(BT36),"",LARGE(OFFSET(BS28,0,0,ROWS(BS28:BS35)),1)+1)</f>
        <v/>
      </c>
      <c r="BT36" s="3540"/>
      <c r="BU36" s="140"/>
      <c r="BV36" s="135">
        <v>1</v>
      </c>
    </row>
    <row r="37" spans="1:74" s="641" customFormat="1" ht="18.75" customHeight="1">
      <c r="A37"/>
      <c r="B37" s="645" t="s">
        <v>61</v>
      </c>
      <c r="C37"/>
      <c r="D37" s="2598" t="str">
        <f t="shared" si="11"/>
        <v>►</v>
      </c>
      <c r="E37" s="2721"/>
      <c r="F37" s="65"/>
      <c r="G37" s="64" t="str">
        <f t="shared" si="6"/>
        <v/>
      </c>
      <c r="H37" s="63"/>
      <c r="I37" s="1950"/>
      <c r="J37" s="61">
        <v>1</v>
      </c>
      <c r="K37" s="60"/>
      <c r="L37" s="2126">
        <f>IFERROR(INDEX(E74:R74,MATCH(I37,E73:R73,0)) * H37 * IF(ISBLANK(E37), 1, E37), 0)</f>
        <v>0</v>
      </c>
      <c r="M37" s="2729">
        <f>IF(L65=0, 0, (E37*J37)/(L65*N24))</f>
        <v>0</v>
      </c>
      <c r="N37" s="2723">
        <f>IF(O65=0,0,(O37/O65)*N24*1000)</f>
        <v>0</v>
      </c>
      <c r="O37" s="2730">
        <f>IF(ISBLANK(M15), 0, (L37 * J37) * (Q15 / M15))</f>
        <v>0</v>
      </c>
      <c r="P37" s="2026">
        <f t="shared" si="7"/>
        <v>0</v>
      </c>
      <c r="Q37" s="2027">
        <f>IF(O37=0, 0, IF(ISBLANK(I37), "", IF(TEXT(ROUND(O37/INDEX(E74:R74, MATCH(I37, E73:R73, 0)), 0),"# ##0") &amp; " " &amp; I37 = P37, "", TEXT(ROUND(O37/INDEX(E74:R74, MATCH(I37, E73:R73, 0)), 0),"# ##0") &amp; " " &amp; I37)))</f>
        <v>0</v>
      </c>
      <c r="R37" s="2004">
        <f>(E37/M15)*Q15*J37</f>
        <v>0</v>
      </c>
      <c r="S37" s="2005">
        <f t="shared" si="8"/>
        <v>0</v>
      </c>
      <c r="U37" s="2598" t="str">
        <f t="shared" si="12"/>
        <v>►</v>
      </c>
      <c r="V37" s="2721"/>
      <c r="W37" s="65"/>
      <c r="X37" s="64" t="str">
        <f t="shared" si="9"/>
        <v/>
      </c>
      <c r="Y37" s="63"/>
      <c r="Z37" s="1950"/>
      <c r="AA37" s="61">
        <v>1</v>
      </c>
      <c r="AB37" s="60"/>
      <c r="AC37" t="s">
        <v>798</v>
      </c>
      <c r="AD37" s="2728" t="str">
        <f t="shared" si="13"/>
        <v>A</v>
      </c>
      <c r="AE37" s="3533"/>
      <c r="AF37" s="3531"/>
      <c r="AG37" s="3531"/>
      <c r="AH37" s="3515" t="s">
        <v>1081</v>
      </c>
      <c r="AI37" s="3531"/>
      <c r="AJ37" s="3516" t="str">
        <f ca="1">IF(ISBLANK(AK37),"",LARGE(OFFSET(AJ25,0,0,ROWS(AJ25:AJ36)),1)+1)</f>
        <v/>
      </c>
      <c r="AK37" s="3533"/>
      <c r="AL37" s="3534"/>
      <c r="AM37" s="3515" t="s">
        <v>1081</v>
      </c>
      <c r="AN37" s="3534"/>
      <c r="AO37" s="3534"/>
      <c r="AP37" s="3534"/>
      <c r="AQ37" s="3534"/>
      <c r="AR37" s="3534"/>
      <c r="AS37" s="3518">
        <f>IF(AS25=0,0,IF(LEN(AK37)&gt;AS25,LEN(AK37)-AS25&amp;" en trop",0))</f>
        <v>0</v>
      </c>
      <c r="AT37"/>
      <c r="AU37" s="3903" t="s">
        <v>405</v>
      </c>
      <c r="AV37" s="3904"/>
      <c r="AW37"/>
      <c r="AX37" s="3809" t="s">
        <v>407</v>
      </c>
      <c r="AY37" s="3810"/>
      <c r="AZ37"/>
      <c r="BA37" s="319"/>
      <c r="BB37" s="383" t="s">
        <v>469</v>
      </c>
      <c r="BC37" s="378" t="s">
        <v>470</v>
      </c>
      <c r="BD37" s="161"/>
      <c r="BE37" s="137"/>
      <c r="BF37" s="2516" t="s">
        <v>4372</v>
      </c>
      <c r="BG37" s="712"/>
      <c r="BH37" s="712"/>
      <c r="BI37" s="712"/>
      <c r="BJ37" s="132"/>
      <c r="BK37" s="712"/>
      <c r="BL37" s="1314"/>
      <c r="BN37" s="3539"/>
      <c r="BO37" s="3531"/>
      <c r="BP37" s="3531"/>
      <c r="BQ37" s="3515" t="s">
        <v>1082</v>
      </c>
      <c r="BR37" s="3531"/>
      <c r="BS37" s="3516" t="str">
        <f ca="1">IF(ISBLANK(BT37),"",LARGE(OFFSET(BS28,0,0,ROWS(BS28:BS36)),1)+1)</f>
        <v/>
      </c>
      <c r="BT37" s="3540"/>
      <c r="BU37" s="140"/>
      <c r="BV37" s="135">
        <v>1</v>
      </c>
    </row>
    <row r="38" spans="1:74" s="641" customFormat="1" ht="18.75" customHeight="1">
      <c r="A38"/>
      <c r="B38" s="38" t="s">
        <v>58</v>
      </c>
      <c r="C38"/>
      <c r="D38" s="2598" t="str">
        <f t="shared" si="11"/>
        <v>►</v>
      </c>
      <c r="E38" s="2721"/>
      <c r="F38" s="65"/>
      <c r="G38" s="64" t="str">
        <f t="shared" si="6"/>
        <v/>
      </c>
      <c r="H38" s="63"/>
      <c r="I38" s="1950"/>
      <c r="J38" s="61">
        <v>1</v>
      </c>
      <c r="K38" s="60"/>
      <c r="L38" s="2126">
        <f>IFERROR(INDEX(E74:R74,MATCH(I38,E73:R73,0)) * H38 * IF(ISBLANK(E38), 1, E38), 0)</f>
        <v>0</v>
      </c>
      <c r="M38" s="2729">
        <f>IF(L65=0, 0, (E38*J38)/(L65*N24))</f>
        <v>0</v>
      </c>
      <c r="N38" s="2723">
        <f>IF(O65=0,0,(O38/O65)*N24*1000)</f>
        <v>0</v>
      </c>
      <c r="O38" s="2727">
        <f>IF(ISBLANK(M15), 0, (L38 * J38) * (Q15 / M15))</f>
        <v>0</v>
      </c>
      <c r="P38" s="55">
        <f t="shared" si="7"/>
        <v>0</v>
      </c>
      <c r="Q38" s="2024">
        <f>IF(O38=0, 0, IF(ISBLANK(I38), "", IF(TEXT(ROUND(O38/INDEX(E74:R74, MATCH(I38, E73:R73, 0)), 0),"# ##0") &amp; " " &amp; I38 = P38, "", TEXT(ROUND(O38/INDEX(E74:R74, MATCH(I38, E73:R73, 0)), 0),"# ##0") &amp; " " &amp; I38)))</f>
        <v>0</v>
      </c>
      <c r="R38" s="2002">
        <f>(E38/M15)*Q15*J38</f>
        <v>0</v>
      </c>
      <c r="S38" s="2003">
        <f t="shared" si="8"/>
        <v>0</v>
      </c>
      <c r="U38" s="2598" t="str">
        <f t="shared" si="12"/>
        <v>►</v>
      </c>
      <c r="V38" s="2721"/>
      <c r="W38" s="65"/>
      <c r="X38" s="64" t="str">
        <f t="shared" si="9"/>
        <v/>
      </c>
      <c r="Y38" s="63"/>
      <c r="Z38" s="1950"/>
      <c r="AA38" s="61">
        <v>1</v>
      </c>
      <c r="AB38" s="60"/>
      <c r="AC38" t="s">
        <v>798</v>
      </c>
      <c r="AD38" s="2728" t="str">
        <f t="shared" si="13"/>
        <v>A</v>
      </c>
      <c r="AE38" s="3533"/>
      <c r="AF38" s="3531"/>
      <c r="AG38" s="3531"/>
      <c r="AH38" s="3515" t="s">
        <v>1082</v>
      </c>
      <c r="AI38" s="3531"/>
      <c r="AJ38" s="3516" t="str">
        <f ca="1">IF(ISBLANK(AK38),"",LARGE(OFFSET(AJ25,0,0,ROWS(AJ25:AJ37)),1)+1)</f>
        <v/>
      </c>
      <c r="AK38" s="3533"/>
      <c r="AL38" s="3534"/>
      <c r="AM38" s="3515" t="s">
        <v>1082</v>
      </c>
      <c r="AN38" s="3534"/>
      <c r="AO38" s="3534"/>
      <c r="AP38" s="3534"/>
      <c r="AQ38" s="3534"/>
      <c r="AR38" s="3534"/>
      <c r="AS38" s="3518">
        <f>IF(AS25=0,0,IF(LEN(AK38)&gt;AS25,LEN(AK38)-AS25&amp;" en trop",0))</f>
        <v>0</v>
      </c>
      <c r="AT38"/>
      <c r="AU38" s="3903"/>
      <c r="AV38" s="3904"/>
      <c r="AW38"/>
      <c r="AX38" s="3809"/>
      <c r="AY38" s="3810"/>
      <c r="AZ38"/>
      <c r="BA38" s="319"/>
      <c r="BB38" s="383" t="s">
        <v>488</v>
      </c>
      <c r="BC38" s="378" t="s">
        <v>489</v>
      </c>
      <c r="BD38" s="161"/>
      <c r="BE38" s="137"/>
      <c r="BF38" s="2516"/>
      <c r="BG38" s="712"/>
      <c r="BH38" s="712"/>
      <c r="BI38" s="712"/>
      <c r="BJ38" s="132"/>
      <c r="BK38" s="712"/>
      <c r="BL38" s="1314"/>
      <c r="BN38" s="3539" t="s">
        <v>4816</v>
      </c>
      <c r="BO38" s="3531"/>
      <c r="BP38" s="3531"/>
      <c r="BQ38" s="3515"/>
      <c r="BR38" s="3531"/>
      <c r="BS38" s="3516">
        <f ca="1">IF(ISBLANK(BT38),"",LARGE(OFFSET(BS28,0,0,ROWS(BS28:BS37)),1)+1)</f>
        <v>6</v>
      </c>
      <c r="BT38" s="3540" t="s">
        <v>4816</v>
      </c>
      <c r="BU38" s="140"/>
      <c r="BV38" s="135">
        <v>1</v>
      </c>
    </row>
    <row r="39" spans="1:74" s="641" customFormat="1" ht="18.75" customHeight="1" thickBot="1">
      <c r="A39"/>
      <c r="B39" s="38" t="s">
        <v>56</v>
      </c>
      <c r="C39"/>
      <c r="D39" s="2598" t="str">
        <f t="shared" si="11"/>
        <v>►</v>
      </c>
      <c r="E39" s="2721"/>
      <c r="F39" s="65"/>
      <c r="G39" s="64" t="str">
        <f t="shared" si="6"/>
        <v/>
      </c>
      <c r="H39" s="63"/>
      <c r="I39" s="1950"/>
      <c r="J39" s="61">
        <v>1</v>
      </c>
      <c r="K39" s="60"/>
      <c r="L39" s="2126">
        <f>IFERROR(INDEX(E74:R74,MATCH(I39,E73:R73,0)) * H39 * IF(ISBLANK(E39), 1, E39), 0)</f>
        <v>0</v>
      </c>
      <c r="M39" s="2725">
        <f>IF(L65=0, 0, (E39*J39)/(L65*N24))</f>
        <v>0</v>
      </c>
      <c r="N39" s="2726">
        <f>IF(O65=0,0,(O39/O65)*N24*1000)</f>
        <v>0</v>
      </c>
      <c r="O39" s="2730">
        <f>IF(ISBLANK(M15), 0, (L39 * J39) * (Q15 / M15))</f>
        <v>0</v>
      </c>
      <c r="P39" s="2026">
        <f t="shared" si="7"/>
        <v>0</v>
      </c>
      <c r="Q39" s="2027">
        <f>IF(O39=0, 0, IF(ISBLANK(I39), "", IF(TEXT(ROUND(O39/INDEX(E74:R74, MATCH(I39, E73:R73, 0)), 0),"# ##0") &amp; " " &amp; I39 = P39, "", TEXT(ROUND(O39/INDEX(E74:R74, MATCH(I39, E73:R73, 0)), 0),"# ##0") &amp; " " &amp; I39)))</f>
        <v>0</v>
      </c>
      <c r="R39" s="2004">
        <f>(E39/M15)*Q15*J39</f>
        <v>0</v>
      </c>
      <c r="S39" s="2005">
        <f t="shared" si="8"/>
        <v>0</v>
      </c>
      <c r="U39" s="2598" t="str">
        <f t="shared" si="12"/>
        <v>►</v>
      </c>
      <c r="V39" s="2721"/>
      <c r="W39" s="65"/>
      <c r="X39" s="64" t="str">
        <f t="shared" si="9"/>
        <v/>
      </c>
      <c r="Y39" s="63"/>
      <c r="Z39" s="1950"/>
      <c r="AA39" s="61">
        <v>1</v>
      </c>
      <c r="AB39" s="60"/>
      <c r="AC39" t="s">
        <v>798</v>
      </c>
      <c r="AD39" s="2728" t="str">
        <f t="shared" si="13"/>
        <v>►</v>
      </c>
      <c r="AE39" s="3533" t="s">
        <v>4816</v>
      </c>
      <c r="AF39" s="3531"/>
      <c r="AG39" s="3531"/>
      <c r="AH39" s="3515"/>
      <c r="AI39" s="3531"/>
      <c r="AJ39" s="3516" t="str">
        <f ca="1">IF(ISBLANK(AK39),"",LARGE(OFFSET(AJ25,0,0,ROWS(AJ25:AJ38)),1)+1)</f>
        <v/>
      </c>
      <c r="AK39" s="3533"/>
      <c r="AL39" s="3534"/>
      <c r="AM39" s="3515"/>
      <c r="AN39" s="3534"/>
      <c r="AO39" s="3534"/>
      <c r="AP39" s="3534"/>
      <c r="AQ39" s="3534"/>
      <c r="AR39" s="3534"/>
      <c r="AS39" s="3518">
        <f>IF(AS25=0,0,IF(LEN(AK39)&gt;AS25,LEN(AK39)-AS25&amp;" en trop",0))</f>
        <v>0</v>
      </c>
      <c r="BA39" s="319"/>
      <c r="BB39" s="383" t="s">
        <v>500</v>
      </c>
      <c r="BC39" s="378" t="s">
        <v>501</v>
      </c>
      <c r="BD39" s="161"/>
      <c r="BE39" s="137"/>
      <c r="BF39" s="2538"/>
      <c r="BG39" s="2529" t="s">
        <v>356</v>
      </c>
      <c r="BJ39" s="132"/>
      <c r="BK39" s="712"/>
      <c r="BL39" s="1314"/>
      <c r="BN39" s="3539" t="s">
        <v>4817</v>
      </c>
      <c r="BO39" s="3531"/>
      <c r="BP39" s="3531"/>
      <c r="BQ39" s="3515"/>
      <c r="BR39" s="3531"/>
      <c r="BS39" s="3516">
        <f ca="1">IF(ISBLANK(BT39),"",LARGE(OFFSET(BS28,0,0,ROWS(BS28:BS38)),1)+1)</f>
        <v>7</v>
      </c>
      <c r="BT39" s="3540" t="s">
        <v>4817</v>
      </c>
      <c r="BU39" s="140"/>
      <c r="BV39" s="135">
        <v>1</v>
      </c>
    </row>
    <row r="40" spans="1:74" s="641" customFormat="1" ht="18.75" customHeight="1" thickTop="1">
      <c r="A40"/>
      <c r="B40" s="38" t="s">
        <v>57</v>
      </c>
      <c r="C40"/>
      <c r="D40" s="2598" t="str">
        <f t="shared" si="11"/>
        <v>►</v>
      </c>
      <c r="E40" s="2721"/>
      <c r="F40" s="65"/>
      <c r="G40" s="64" t="str">
        <f t="shared" si="6"/>
        <v/>
      </c>
      <c r="H40" s="63"/>
      <c r="I40" s="1950"/>
      <c r="J40" s="61">
        <v>1</v>
      </c>
      <c r="K40" s="60"/>
      <c r="L40" s="2126">
        <f>IFERROR(INDEX(E74:R74,MATCH(I40,E73:R73,0)) * H40 * IF(ISBLANK(E40), 1, E40), 0)</f>
        <v>0</v>
      </c>
      <c r="M40" s="2729">
        <f>IF(L65=0, 0, (E40*J40)/(L65*N24))</f>
        <v>0</v>
      </c>
      <c r="N40" s="2723">
        <f>IF(O65=0,0,(O40/O65)*N24*1000)</f>
        <v>0</v>
      </c>
      <c r="O40" s="2727">
        <f>IF(ISBLANK(M15), 0, (L40 * J40) * (Q15 / M15))</f>
        <v>0</v>
      </c>
      <c r="P40" s="55">
        <f t="shared" si="7"/>
        <v>0</v>
      </c>
      <c r="Q40" s="2024">
        <f>IF(O40=0, 0, IF(ISBLANK(I40), "", IF(TEXT(ROUND(O40/INDEX(E74:R74, MATCH(I40, E73:R73, 0)), 0),"# ##0") &amp; " " &amp; I40 = P40, "", TEXT(ROUND(O40/INDEX(E74:R74, MATCH(I40, E73:R73, 0)), 0),"# ##0") &amp; " " &amp; I40)))</f>
        <v>0</v>
      </c>
      <c r="R40" s="2002">
        <f>(E40/M15)*Q15*J40</f>
        <v>0</v>
      </c>
      <c r="S40" s="2003">
        <f t="shared" si="8"/>
        <v>0</v>
      </c>
      <c r="U40" s="2598" t="str">
        <f t="shared" si="12"/>
        <v>►</v>
      </c>
      <c r="V40" s="2721"/>
      <c r="W40" s="65"/>
      <c r="X40" s="64" t="str">
        <f t="shared" si="9"/>
        <v/>
      </c>
      <c r="Y40" s="63"/>
      <c r="Z40" s="1950"/>
      <c r="AA40" s="61">
        <v>1</v>
      </c>
      <c r="AB40" s="60"/>
      <c r="AC40" t="s">
        <v>798</v>
      </c>
      <c r="AD40" s="2728" t="str">
        <f t="shared" si="13"/>
        <v>►</v>
      </c>
      <c r="AE40" s="3533" t="s">
        <v>4817</v>
      </c>
      <c r="AF40" s="3531"/>
      <c r="AG40" s="3531"/>
      <c r="AH40" s="3515"/>
      <c r="AI40" s="3531"/>
      <c r="AJ40" s="3516" t="str">
        <f ca="1">IF(ISBLANK(AK40),"",LARGE(OFFSET(AJ25,0,0,ROWS(AJ25:AJ39)),1)+1)</f>
        <v/>
      </c>
      <c r="AK40" s="3533"/>
      <c r="AL40" s="3534"/>
      <c r="AM40" s="3515"/>
      <c r="AN40" s="3534"/>
      <c r="AO40" s="3534"/>
      <c r="AP40" s="3534"/>
      <c r="AQ40" s="3534"/>
      <c r="AR40" s="3534"/>
      <c r="AS40" s="3518">
        <f>IF(AS25=0,0,IF(LEN(AK40)&gt;AS25,LEN(AK40)-AS25&amp;" en trop",0))</f>
        <v>0</v>
      </c>
      <c r="AT40"/>
      <c r="AU40" s="3886" t="s">
        <v>366</v>
      </c>
      <c r="AV40" s="3887"/>
      <c r="AW40"/>
      <c r="AX40" s="3809" t="s">
        <v>440</v>
      </c>
      <c r="AY40" s="3810"/>
      <c r="AZ40"/>
      <c r="BA40" s="319"/>
      <c r="BB40" s="393" t="s">
        <v>508</v>
      </c>
      <c r="BC40" s="394" t="s">
        <v>509</v>
      </c>
      <c r="BD40" s="161"/>
      <c r="BE40" s="137"/>
      <c r="BF40" s="3996" t="s">
        <v>87</v>
      </c>
      <c r="BG40" s="3994" t="s">
        <v>86</v>
      </c>
      <c r="BH40" s="86" t="s">
        <v>84</v>
      </c>
      <c r="BI40" s="3998" t="s">
        <v>83</v>
      </c>
      <c r="BJ40" s="132"/>
      <c r="BK40" s="712"/>
      <c r="BL40" s="1314"/>
      <c r="BN40" s="3539" t="s">
        <v>4818</v>
      </c>
      <c r="BO40" s="3531"/>
      <c r="BP40" s="3531"/>
      <c r="BQ40" s="3515"/>
      <c r="BR40" s="3531"/>
      <c r="BS40" s="3516">
        <f ca="1">IF(ISBLANK(BT40),"",LARGE(OFFSET(BS28,0,0,ROWS(BS28:BS39)),1)+1)</f>
        <v>8</v>
      </c>
      <c r="BT40" s="3540" t="s">
        <v>4818</v>
      </c>
      <c r="BU40" s="140"/>
      <c r="BV40" s="135">
        <v>1</v>
      </c>
    </row>
    <row r="41" spans="1:74" s="641" customFormat="1" ht="18.75" customHeight="1">
      <c r="A41"/>
      <c r="B41" s="38" t="s">
        <v>55</v>
      </c>
      <c r="C41"/>
      <c r="D41" s="2598" t="str">
        <f t="shared" si="11"/>
        <v>►</v>
      </c>
      <c r="E41" s="2721"/>
      <c r="F41" s="65"/>
      <c r="G41" s="64" t="str">
        <f t="shared" si="6"/>
        <v/>
      </c>
      <c r="H41" s="63"/>
      <c r="I41" s="1950"/>
      <c r="J41" s="61">
        <v>1</v>
      </c>
      <c r="K41" s="60"/>
      <c r="L41" s="2126">
        <f>IFERROR(INDEX(E74:R74,MATCH(I41,E73:R73,0)) * H41 * IF(ISBLANK(E41), 1, E41), 0)</f>
        <v>0</v>
      </c>
      <c r="M41" s="2725">
        <f>IF(L65=0, 0, (E41*J41)/(L65*N24))</f>
        <v>0</v>
      </c>
      <c r="N41" s="2726">
        <f>IF(O65=0,0,(O41/O65)*N24*1000)</f>
        <v>0</v>
      </c>
      <c r="O41" s="2730">
        <f>IF(ISBLANK(M15), 0, (L41 * J41) * (Q15 / M15))</f>
        <v>0</v>
      </c>
      <c r="P41" s="2026">
        <f t="shared" si="7"/>
        <v>0</v>
      </c>
      <c r="Q41" s="2027">
        <f>IF(O41=0, 0, IF(ISBLANK(I41), "", IF(TEXT(ROUND(O41/INDEX(E74:R74, MATCH(I41, E73:R73, 0)), 0),"# ##0") &amp; " " &amp; I41 = P41, "", TEXT(ROUND(O41/INDEX(E74:R74, MATCH(I41, E73:R73, 0)), 0),"# ##0") &amp; " " &amp; I41)))</f>
        <v>0</v>
      </c>
      <c r="R41" s="2004">
        <f>(E41/M15)*Q15*J41</f>
        <v>0</v>
      </c>
      <c r="S41" s="2005">
        <f t="shared" si="8"/>
        <v>0</v>
      </c>
      <c r="U41" s="2598" t="str">
        <f t="shared" si="12"/>
        <v>►</v>
      </c>
      <c r="V41" s="2721"/>
      <c r="W41" s="65"/>
      <c r="X41" s="64" t="str">
        <f t="shared" si="9"/>
        <v/>
      </c>
      <c r="Y41" s="63"/>
      <c r="Z41" s="1950"/>
      <c r="AA41" s="61">
        <v>1</v>
      </c>
      <c r="AB41" s="60"/>
      <c r="AC41" t="s">
        <v>798</v>
      </c>
      <c r="AD41" s="2728" t="str">
        <f t="shared" si="13"/>
        <v>►</v>
      </c>
      <c r="AE41" s="3533" t="s">
        <v>4818</v>
      </c>
      <c r="AF41" s="3531"/>
      <c r="AG41" s="3531"/>
      <c r="AH41" s="3515"/>
      <c r="AI41" s="3531"/>
      <c r="AJ41" s="3516" t="str">
        <f ca="1">IF(ISBLANK(AK41),"",LARGE(OFFSET(AJ25,0,0,ROWS(AJ25:AJ40)),1)+1)</f>
        <v/>
      </c>
      <c r="AK41" s="3533"/>
      <c r="AL41" s="3534"/>
      <c r="AM41" s="3515"/>
      <c r="AN41" s="3534"/>
      <c r="AO41" s="3534"/>
      <c r="AP41" s="3534"/>
      <c r="AQ41" s="3534"/>
      <c r="AR41" s="3534"/>
      <c r="AS41" s="3518">
        <f>IF(AS25=0,0,IF(LEN(AK41)&gt;AS25,LEN(AK41)-AS25&amp;" en trop",0))</f>
        <v>0</v>
      </c>
      <c r="AT41"/>
      <c r="AU41" s="3886"/>
      <c r="AV41" s="3887"/>
      <c r="AW41"/>
      <c r="AX41" s="3809"/>
      <c r="AY41" s="3810"/>
      <c r="AZ41"/>
      <c r="BA41" s="166"/>
      <c r="BB41" s="11"/>
      <c r="BC41" s="11"/>
      <c r="BD41" s="167"/>
      <c r="BE41" s="137"/>
      <c r="BF41" s="3997"/>
      <c r="BG41" s="3995"/>
      <c r="BH41" s="80" t="s">
        <v>75</v>
      </c>
      <c r="BI41" s="3999"/>
      <c r="BJ41" s="132"/>
      <c r="BK41" s="712"/>
      <c r="BL41" s="1314"/>
      <c r="BN41" s="3539"/>
      <c r="BO41" s="3531"/>
      <c r="BP41" s="3531"/>
      <c r="BQ41" s="3515"/>
      <c r="BR41" s="3531"/>
      <c r="BS41" s="3516" t="str">
        <f ca="1">IF(ISBLANK(BT41),"",LARGE(OFFSET(BS28,0,0,ROWS(BS28:BS40)),1)+1)</f>
        <v/>
      </c>
      <c r="BT41" s="3540"/>
      <c r="BU41" s="140"/>
      <c r="BV41" s="135">
        <v>1</v>
      </c>
    </row>
    <row r="42" spans="1:74" s="641" customFormat="1" ht="18.75" customHeight="1">
      <c r="A42"/>
      <c r="B42" s="39" t="s">
        <v>66</v>
      </c>
      <c r="C42"/>
      <c r="D42" s="2598" t="str">
        <f t="shared" si="11"/>
        <v>►</v>
      </c>
      <c r="E42" s="2721"/>
      <c r="F42" s="72"/>
      <c r="G42" s="73" t="str">
        <f t="shared" si="6"/>
        <v/>
      </c>
      <c r="H42" s="1997"/>
      <c r="I42" s="1950"/>
      <c r="J42" s="61">
        <v>1</v>
      </c>
      <c r="K42" s="60"/>
      <c r="L42" s="2126">
        <f>IFERROR(INDEX(E74:R74,MATCH(I42,E73:R73,0)) * H42 * IF(ISBLANK(E42), 1, E42), 0)</f>
        <v>0</v>
      </c>
      <c r="M42" s="2725">
        <f>IF(L65=0, 0, (E42*J42)/(L65*N24))</f>
        <v>0</v>
      </c>
      <c r="N42" s="2726">
        <f>IF(O65=0,0,(O42/O65)*N24*1000)</f>
        <v>0</v>
      </c>
      <c r="O42" s="2727">
        <f>IF(ISBLANK(M15), 0, (L42 * J42) * (Q15 / M15))</f>
        <v>0</v>
      </c>
      <c r="P42" s="55">
        <f t="shared" si="7"/>
        <v>0</v>
      </c>
      <c r="Q42" s="2024">
        <f>IF(O42=0, 0, IF(ISBLANK(I42), "", IF(TEXT(ROUND(O42/INDEX(E74:R74, MATCH(I42, E73:R73, 0)), 0),"# ##0") &amp; " " &amp; I42 = P42, "", TEXT(ROUND(O42/INDEX(E74:R74, MATCH(I42, E73:R73, 0)), 0),"# ##0") &amp; " " &amp; I42)))</f>
        <v>0</v>
      </c>
      <c r="R42" s="2002">
        <f>(E42/M15)*Q15*J42</f>
        <v>0</v>
      </c>
      <c r="S42" s="2003">
        <f t="shared" si="8"/>
        <v>0</v>
      </c>
      <c r="U42" s="2598" t="str">
        <f t="shared" si="12"/>
        <v>►</v>
      </c>
      <c r="V42" s="2721"/>
      <c r="W42" s="72"/>
      <c r="X42" s="73" t="str">
        <f t="shared" si="9"/>
        <v/>
      </c>
      <c r="Y42" s="1997"/>
      <c r="Z42" s="1950"/>
      <c r="AA42" s="61">
        <v>1</v>
      </c>
      <c r="AB42" s="60"/>
      <c r="AC42" t="s">
        <v>798</v>
      </c>
      <c r="AD42" s="2728" t="str">
        <f t="shared" si="13"/>
        <v>►</v>
      </c>
      <c r="AE42" s="3533"/>
      <c r="AF42" s="3531"/>
      <c r="AG42" s="3531"/>
      <c r="AH42" s="3515"/>
      <c r="AI42" s="3531"/>
      <c r="AJ42" s="3516" t="str">
        <f ca="1">IF(ISBLANK(AK42),"",LARGE(OFFSET(AJ25,0,0,ROWS(AJ25:AJ41)),1)+1)</f>
        <v/>
      </c>
      <c r="AK42" s="3533"/>
      <c r="AL42" s="3534"/>
      <c r="AM42" s="3515"/>
      <c r="AN42" s="3534"/>
      <c r="AO42" s="3534"/>
      <c r="AP42" s="3534"/>
      <c r="AQ42" s="3534"/>
      <c r="AR42" s="3534"/>
      <c r="AS42" s="3518">
        <f>IF(AS25=0,0,IF(LEN(AK42)&gt;AS25,LEN(AK42)-AS25&amp;" en trop",0))</f>
        <v>0</v>
      </c>
      <c r="BA42" s="397" t="s">
        <v>536</v>
      </c>
      <c r="BB42" s="398"/>
      <c r="BC42" s="399"/>
      <c r="BD42" s="400"/>
      <c r="BE42" s="137"/>
      <c r="BF42" s="2540">
        <v>20</v>
      </c>
      <c r="BG42" s="41" t="s">
        <v>62</v>
      </c>
      <c r="BH42" s="60" t="s">
        <v>71</v>
      </c>
      <c r="BI42" s="2541" t="s">
        <v>4374</v>
      </c>
      <c r="BJ42" s="132"/>
      <c r="BK42" s="712"/>
      <c r="BL42" s="1314"/>
      <c r="BN42" s="2526" t="s">
        <v>4819</v>
      </c>
      <c r="BO42" s="636"/>
      <c r="BP42" s="636"/>
      <c r="BQ42" s="636"/>
      <c r="BR42" s="132"/>
      <c r="BS42" s="712"/>
      <c r="BT42" s="1314"/>
      <c r="BU42"/>
      <c r="BV42" s="135">
        <v>1</v>
      </c>
    </row>
    <row r="43" spans="1:74" s="641" customFormat="1" ht="18.75" customHeight="1">
      <c r="A43"/>
      <c r="B43" s="39" t="s">
        <v>65</v>
      </c>
      <c r="C43"/>
      <c r="D43" s="2598" t="str">
        <f t="shared" si="11"/>
        <v>►</v>
      </c>
      <c r="E43" s="2721"/>
      <c r="F43" s="72"/>
      <c r="G43" s="64" t="str">
        <f t="shared" si="6"/>
        <v/>
      </c>
      <c r="H43" s="1997"/>
      <c r="I43" s="1950"/>
      <c r="J43" s="61">
        <v>1</v>
      </c>
      <c r="K43" s="60"/>
      <c r="L43" s="2126">
        <f>IFERROR(INDEX(E74:R74,MATCH(I43,E73:R73,0)) * H43 * IF(ISBLANK(E43), 1, E43), 0)</f>
        <v>0</v>
      </c>
      <c r="M43" s="2725">
        <f>IF(L65=0, 0, (E43*J43)/(L65*N24))</f>
        <v>0</v>
      </c>
      <c r="N43" s="2726">
        <f>IF(O65=0,0,(O43/O65)*N24*1000)</f>
        <v>0</v>
      </c>
      <c r="O43" s="2730">
        <f>IF(ISBLANK(M15), 0, (L43 * J43) * (Q15 / M15))</f>
        <v>0</v>
      </c>
      <c r="P43" s="2026">
        <f t="shared" si="7"/>
        <v>0</v>
      </c>
      <c r="Q43" s="2027">
        <f>IF(O43=0, 0, IF(ISBLANK(I43), "", IF(TEXT(ROUND(O43/INDEX(E74:R74, MATCH(I43, E73:R73, 0)), 0),"# ##0") &amp; " " &amp; I43 = P43, "", TEXT(ROUND(O43/INDEX(E74:R74, MATCH(I43, E73:R73, 0)), 0),"# ##0") &amp; " " &amp; I43)))</f>
        <v>0</v>
      </c>
      <c r="R43" s="2004">
        <f>(E43/M15)*Q15*J43</f>
        <v>0</v>
      </c>
      <c r="S43" s="2005">
        <f t="shared" si="8"/>
        <v>0</v>
      </c>
      <c r="U43" s="2598" t="str">
        <f t="shared" si="12"/>
        <v>►</v>
      </c>
      <c r="V43" s="2721"/>
      <c r="W43" s="72"/>
      <c r="X43" s="64" t="str">
        <f t="shared" si="9"/>
        <v/>
      </c>
      <c r="Y43" s="1997"/>
      <c r="Z43" s="1950"/>
      <c r="AA43" s="61">
        <v>1</v>
      </c>
      <c r="AB43" s="60"/>
      <c r="AC43" t="s">
        <v>798</v>
      </c>
      <c r="AD43" s="2728" t="str">
        <f t="shared" si="13"/>
        <v>►</v>
      </c>
      <c r="AE43" s="3533"/>
      <c r="AF43" s="3531"/>
      <c r="AG43" s="3531"/>
      <c r="AH43" s="3515"/>
      <c r="AI43" s="3531"/>
      <c r="AJ43" s="3516" t="str">
        <f ca="1">IF(ISBLANK(AK43),"",LARGE(OFFSET(AJ25,0,0,ROWS(AJ25:AJ42)),1)+1)</f>
        <v/>
      </c>
      <c r="AK43" s="3533"/>
      <c r="AL43" s="3534"/>
      <c r="AM43" s="3515"/>
      <c r="AN43" s="3534"/>
      <c r="AO43" s="3534"/>
      <c r="AP43" s="3534"/>
      <c r="AQ43" s="3534"/>
      <c r="AR43" s="3534"/>
      <c r="AS43" s="3518">
        <f>IF(AS25=0,0,IF(LEN(AK43)&gt;AS25,LEN(AK43)-AS25&amp;" en trop",0))</f>
        <v>0</v>
      </c>
      <c r="AT43"/>
      <c r="AU43" s="3911" t="s">
        <v>471</v>
      </c>
      <c r="AV43" s="3912"/>
      <c r="AW43"/>
      <c r="AX43" s="3809" t="s">
        <v>472</v>
      </c>
      <c r="AY43" s="3810"/>
      <c r="AZ43"/>
      <c r="BA43" s="4008" t="s">
        <v>541</v>
      </c>
      <c r="BB43" s="4009"/>
      <c r="BC43" s="4009"/>
      <c r="BD43" s="4041"/>
      <c r="BE43" s="137"/>
      <c r="BF43" s="2542">
        <v>1.75</v>
      </c>
      <c r="BG43" s="645" t="s">
        <v>61</v>
      </c>
      <c r="BH43" s="60" t="s">
        <v>1873</v>
      </c>
      <c r="BI43" s="2541" t="s">
        <v>4376</v>
      </c>
      <c r="BJ43" s="132"/>
      <c r="BK43" s="712"/>
      <c r="BL43" s="1314"/>
      <c r="BN43" s="2539" t="s">
        <v>4373</v>
      </c>
      <c r="BO43" s="132"/>
      <c r="BP43" s="132"/>
      <c r="BQ43" s="132"/>
      <c r="BR43" s="132"/>
      <c r="BS43" s="132"/>
      <c r="BT43" s="704"/>
      <c r="BU43"/>
      <c r="BV43" s="135">
        <v>1</v>
      </c>
    </row>
    <row r="44" spans="1:74" s="641" customFormat="1" ht="18.75" customHeight="1">
      <c r="A44"/>
      <c r="B44" s="43" t="s">
        <v>64</v>
      </c>
      <c r="C44"/>
      <c r="D44" s="2598" t="str">
        <f t="shared" si="11"/>
        <v>►</v>
      </c>
      <c r="E44" s="2721"/>
      <c r="F44" s="72"/>
      <c r="G44" s="73" t="str">
        <f t="shared" si="6"/>
        <v/>
      </c>
      <c r="H44" s="63"/>
      <c r="I44" s="1950"/>
      <c r="J44" s="61">
        <v>1</v>
      </c>
      <c r="K44" s="60"/>
      <c r="L44" s="2126">
        <f>IFERROR(INDEX(E74:R74,MATCH(I44,E73:R73,0)) * H44 * IF(ISBLANK(E44), 1, E44), 0)</f>
        <v>0</v>
      </c>
      <c r="M44" s="2725">
        <f>IF(L65=0, 0, (E44*J44)/(L65*N24))</f>
        <v>0</v>
      </c>
      <c r="N44" s="2726">
        <f>IF(O65=0,0,(O44/O65)*N24*1000)</f>
        <v>0</v>
      </c>
      <c r="O44" s="2727">
        <f>IF(ISBLANK(M15), 0, (L44 * J44) * (Q15 / M15))</f>
        <v>0</v>
      </c>
      <c r="P44" s="55">
        <f t="shared" si="7"/>
        <v>0</v>
      </c>
      <c r="Q44" s="2024">
        <f>IF(O44=0, 0, IF(ISBLANK(I44), "", IF(TEXT(ROUND(O44/INDEX(E74:R74, MATCH(I44, E73:R73, 0)), 0),"# ##0") &amp; " " &amp; I44 = P44, "", TEXT(ROUND(O44/INDEX(E74:R74, MATCH(I44, E73:R73, 0)), 0),"# ##0") &amp; " " &amp; I44)))</f>
        <v>0</v>
      </c>
      <c r="R44" s="2002">
        <f>(E44/M15)*Q15*J44</f>
        <v>0</v>
      </c>
      <c r="S44" s="2003">
        <f t="shared" si="8"/>
        <v>0</v>
      </c>
      <c r="U44" s="2598" t="str">
        <f t="shared" si="12"/>
        <v>►</v>
      </c>
      <c r="V44" s="2721"/>
      <c r="W44" s="72"/>
      <c r="X44" s="73" t="str">
        <f t="shared" si="9"/>
        <v/>
      </c>
      <c r="Y44" s="63"/>
      <c r="Z44" s="1950"/>
      <c r="AA44" s="61">
        <v>1</v>
      </c>
      <c r="AB44" s="60"/>
      <c r="AC44" t="s">
        <v>798</v>
      </c>
      <c r="AD44" s="2728" t="str">
        <f t="shared" si="13"/>
        <v>►</v>
      </c>
      <c r="AE44" s="3533"/>
      <c r="AF44" s="3531"/>
      <c r="AG44" s="3531"/>
      <c r="AH44" s="3515"/>
      <c r="AI44" s="3531"/>
      <c r="AJ44" s="3516" t="str">
        <f ca="1">IF(ISBLANK(AK44),"",LARGE(OFFSET(AJ25,0,0,ROWS(AJ25:AJ43)),1)+1)</f>
        <v/>
      </c>
      <c r="AK44" s="3533"/>
      <c r="AL44" s="3534"/>
      <c r="AM44" s="3515"/>
      <c r="AN44" s="3534"/>
      <c r="AO44" s="3534"/>
      <c r="AP44" s="3534"/>
      <c r="AQ44" s="3534"/>
      <c r="AR44" s="3534"/>
      <c r="AS44" s="3518">
        <f>IF(AS25=0,0,IF(LEN(AK44)&gt;AS25,LEN(AK44)-AS25&amp;" en trop",0))</f>
        <v>0</v>
      </c>
      <c r="AT44"/>
      <c r="AU44" s="3911"/>
      <c r="AV44" s="3912"/>
      <c r="AW44"/>
      <c r="AX44" s="3809"/>
      <c r="AY44" s="3810"/>
      <c r="AZ44"/>
      <c r="BA44" s="4008"/>
      <c r="BB44" s="4009"/>
      <c r="BC44" s="4009"/>
      <c r="BD44" s="4041"/>
      <c r="BE44" s="137"/>
      <c r="BF44" s="2540">
        <v>1.345</v>
      </c>
      <c r="BG44" s="39" t="s">
        <v>66</v>
      </c>
      <c r="BH44" s="60" t="s">
        <v>1027</v>
      </c>
      <c r="BI44" s="2541" t="s">
        <v>4378</v>
      </c>
      <c r="BJ44" s="132"/>
      <c r="BK44" s="712"/>
      <c r="BL44" s="1314"/>
      <c r="BN44" s="2539" t="s">
        <v>4375</v>
      </c>
      <c r="BO44" s="132"/>
      <c r="BP44" s="132"/>
      <c r="BQ44" s="132"/>
      <c r="BR44" s="132"/>
      <c r="BS44" s="132"/>
      <c r="BT44" s="704"/>
      <c r="BU44"/>
      <c r="BV44" s="135">
        <v>1</v>
      </c>
    </row>
    <row r="45" spans="1:74" s="641" customFormat="1" ht="18.75" customHeight="1">
      <c r="A45"/>
      <c r="B45" s="42" t="s">
        <v>63</v>
      </c>
      <c r="C45"/>
      <c r="D45" s="2598" t="str">
        <f t="shared" si="11"/>
        <v>►</v>
      </c>
      <c r="E45" s="2721"/>
      <c r="F45" s="65"/>
      <c r="G45" s="64" t="str">
        <f t="shared" si="6"/>
        <v/>
      </c>
      <c r="H45" s="382"/>
      <c r="I45" s="1950"/>
      <c r="J45" s="61">
        <v>1</v>
      </c>
      <c r="K45" s="60"/>
      <c r="L45" s="2126">
        <f>IFERROR(INDEX(E74:R74,MATCH(I45,E73:R73,0)) * H45 * IF(ISBLANK(E45), 1, E45), 0)</f>
        <v>0</v>
      </c>
      <c r="M45" s="2725">
        <f>IF(L65=0, 0, (E45*J45)/(L65*N24))</f>
        <v>0</v>
      </c>
      <c r="N45" s="2726">
        <f>IF(O65=0,0,(O45/O65)*N24*1000)</f>
        <v>0</v>
      </c>
      <c r="O45" s="2730">
        <f>IF(ISBLANK(M15), 0, (L45 * J45) * (Q15 / M15))</f>
        <v>0</v>
      </c>
      <c r="P45" s="2026">
        <f t="shared" si="7"/>
        <v>0</v>
      </c>
      <c r="Q45" s="2027">
        <f>IF(O45=0, 0, IF(ISBLANK(I45), "", IF(TEXT(ROUND(O45/INDEX(E74:R74, MATCH(I45, E73:R73, 0)), 0),"# ##0") &amp; " " &amp; I45 = P45, "", TEXT(ROUND(O45/INDEX(E74:R74, MATCH(I45, E73:R73, 0)), 0),"# ##0") &amp; " " &amp; I45)))</f>
        <v>0</v>
      </c>
      <c r="R45" s="2004">
        <f>(E45/M15)*Q15*J45</f>
        <v>0</v>
      </c>
      <c r="S45" s="2005">
        <f t="shared" si="8"/>
        <v>0</v>
      </c>
      <c r="U45" s="2598" t="str">
        <f t="shared" si="12"/>
        <v>►</v>
      </c>
      <c r="V45" s="2721"/>
      <c r="W45" s="65"/>
      <c r="X45" s="64" t="str">
        <f t="shared" si="9"/>
        <v/>
      </c>
      <c r="Y45" s="382"/>
      <c r="Z45" s="1950"/>
      <c r="AA45" s="61">
        <v>1</v>
      </c>
      <c r="AB45" s="60"/>
      <c r="AC45" t="s">
        <v>798</v>
      </c>
      <c r="AD45" s="2728" t="str">
        <f t="shared" si="13"/>
        <v>►</v>
      </c>
      <c r="AE45" s="3533"/>
      <c r="AF45" s="3531"/>
      <c r="AG45" s="3531"/>
      <c r="AH45" s="3515"/>
      <c r="AI45" s="3531"/>
      <c r="AJ45" s="3516" t="str">
        <f ca="1">IF(ISBLANK(AK45),"",LARGE(OFFSET(AJ25,0,0,ROWS(AJ25:AJ44)),1)+1)</f>
        <v/>
      </c>
      <c r="AK45" s="3533"/>
      <c r="AL45" s="3534"/>
      <c r="AM45" s="3515"/>
      <c r="AN45" s="3534"/>
      <c r="AO45" s="3534"/>
      <c r="AP45" s="3534"/>
      <c r="AQ45" s="3534"/>
      <c r="AR45" s="3534"/>
      <c r="AS45" s="3518">
        <f>IF(AS25=0,0,IF(LEN(AK45)&gt;AS25,LEN(AK45)-AS25&amp;" en trop",0))</f>
        <v>0</v>
      </c>
      <c r="BA45" s="4008"/>
      <c r="BB45" s="4009"/>
      <c r="BC45" s="4009"/>
      <c r="BD45" s="4041"/>
      <c r="BE45" s="137"/>
      <c r="BF45" s="2540">
        <v>3</v>
      </c>
      <c r="BG45" s="43" t="s">
        <v>64</v>
      </c>
      <c r="BH45" s="60" t="s">
        <v>4083</v>
      </c>
      <c r="BI45" s="2541" t="s">
        <v>4380</v>
      </c>
      <c r="BJ45" s="132"/>
      <c r="BK45" s="712"/>
      <c r="BL45" s="1314"/>
      <c r="BN45" s="2539" t="s">
        <v>4377</v>
      </c>
      <c r="BO45" s="132"/>
      <c r="BP45" s="132"/>
      <c r="BQ45" s="132"/>
      <c r="BR45" s="132"/>
      <c r="BS45" s="132"/>
      <c r="BT45" s="704"/>
      <c r="BU45"/>
      <c r="BV45" s="135">
        <v>1</v>
      </c>
    </row>
    <row r="46" spans="1:74" s="641" customFormat="1" ht="18.75" customHeight="1">
      <c r="A46"/>
      <c r="B46" s="39" t="s">
        <v>429</v>
      </c>
      <c r="C46"/>
      <c r="D46" s="2598" t="str">
        <f t="shared" si="11"/>
        <v>►</v>
      </c>
      <c r="E46" s="2721"/>
      <c r="F46" s="65"/>
      <c r="G46" s="64" t="str">
        <f t="shared" si="6"/>
        <v/>
      </c>
      <c r="H46" s="382"/>
      <c r="I46" s="1950"/>
      <c r="J46" s="61">
        <v>1</v>
      </c>
      <c r="K46" s="60"/>
      <c r="L46" s="2126">
        <f>IFERROR(INDEX(E74:R74,MATCH(I46,E73:R73,0)) * H46 * IF(ISBLANK(E46), 1, E46), 0)</f>
        <v>0</v>
      </c>
      <c r="M46" s="2725">
        <f>IF(L65=0, 0, (E46*J46)/(L65*N24))</f>
        <v>0</v>
      </c>
      <c r="N46" s="2726">
        <f>IF(O65=0,0,(O46/O65)*N24*1000)</f>
        <v>0</v>
      </c>
      <c r="O46" s="2727">
        <f>IF(ISBLANK(M15), 0, (L46 * J46) * (Q15 / M15))</f>
        <v>0</v>
      </c>
      <c r="P46" s="55">
        <f t="shared" si="7"/>
        <v>0</v>
      </c>
      <c r="Q46" s="2024">
        <f>IF(O46=0, 0, IF(ISBLANK(I46), "", IF(TEXT(ROUND(O46/INDEX(E74:R74, MATCH(I46, E73:R73, 0)), 0),"# ##0") &amp; " " &amp; I46 = P46, "", TEXT(ROUND(O46/INDEX(E74:R74, MATCH(I46, E73:R73, 0)), 0),"# ##0") &amp; " " &amp; I46)))</f>
        <v>0</v>
      </c>
      <c r="R46" s="2002">
        <f>(E46/M15)*Q15*J46</f>
        <v>0</v>
      </c>
      <c r="S46" s="2003">
        <f t="shared" si="8"/>
        <v>0</v>
      </c>
      <c r="U46" s="2598" t="str">
        <f t="shared" si="12"/>
        <v>►</v>
      </c>
      <c r="V46" s="2721"/>
      <c r="W46" s="65"/>
      <c r="X46" s="64" t="str">
        <f t="shared" si="9"/>
        <v/>
      </c>
      <c r="Y46" s="382"/>
      <c r="Z46" s="1950"/>
      <c r="AA46" s="61">
        <v>1</v>
      </c>
      <c r="AB46" s="60"/>
      <c r="AC46" t="s">
        <v>798</v>
      </c>
      <c r="AD46" s="2728" t="str">
        <f t="shared" si="13"/>
        <v>►</v>
      </c>
      <c r="AE46" s="3533"/>
      <c r="AF46" s="3531"/>
      <c r="AG46" s="3531"/>
      <c r="AH46" s="3515"/>
      <c r="AI46" s="3531"/>
      <c r="AJ46" s="3516" t="str">
        <f ca="1">IF(ISBLANK(AK46),"",LARGE(OFFSET(AJ25,0,0,ROWS(AJ25:AJ45)),1)+1)</f>
        <v/>
      </c>
      <c r="AK46" s="3533"/>
      <c r="AL46" s="3534"/>
      <c r="AM46" s="3515"/>
      <c r="AN46" s="3534"/>
      <c r="AO46" s="3534"/>
      <c r="AP46" s="3534"/>
      <c r="AQ46" s="3534"/>
      <c r="AR46" s="3534"/>
      <c r="AS46" s="3518">
        <f>IF(AS25=0,0,IF(LEN(AK46)&gt;AS25,LEN(AK46)-AS25&amp;" en trop",0))</f>
        <v>0</v>
      </c>
      <c r="AT46"/>
      <c r="AU46" s="3913" t="s">
        <v>510</v>
      </c>
      <c r="AV46" s="3914"/>
      <c r="AW46"/>
      <c r="AX46" s="3809" t="s">
        <v>512</v>
      </c>
      <c r="AY46" s="3810"/>
      <c r="AZ46"/>
      <c r="BA46" s="4008"/>
      <c r="BB46" s="4009"/>
      <c r="BC46" s="4009"/>
      <c r="BD46" s="4041"/>
      <c r="BE46" s="137"/>
      <c r="BF46" s="2543">
        <v>2.5</v>
      </c>
      <c r="BG46" s="39" t="s">
        <v>59</v>
      </c>
      <c r="BH46" s="60" t="s">
        <v>4082</v>
      </c>
      <c r="BI46" s="2541" t="s">
        <v>4381</v>
      </c>
      <c r="BJ46" s="132"/>
      <c r="BK46" s="712"/>
      <c r="BL46" s="1314"/>
      <c r="BN46" s="2539" t="s">
        <v>4379</v>
      </c>
      <c r="BO46" s="132"/>
      <c r="BP46" s="132"/>
      <c r="BQ46" s="132"/>
      <c r="BR46" s="132"/>
      <c r="BS46" s="132"/>
      <c r="BT46" s="704"/>
      <c r="BU46"/>
      <c r="BV46" s="135">
        <v>1</v>
      </c>
    </row>
    <row r="47" spans="1:74" s="641" customFormat="1" ht="18.75" customHeight="1">
      <c r="A47"/>
      <c r="B47" s="39" t="s">
        <v>60</v>
      </c>
      <c r="C47"/>
      <c r="D47" s="2598" t="str">
        <f t="shared" si="11"/>
        <v>►</v>
      </c>
      <c r="E47" s="2721"/>
      <c r="F47" s="65"/>
      <c r="G47" s="64" t="str">
        <f t="shared" si="6"/>
        <v/>
      </c>
      <c r="H47" s="63"/>
      <c r="I47" s="1950"/>
      <c r="J47" s="61">
        <v>1</v>
      </c>
      <c r="K47" s="60"/>
      <c r="L47" s="2126">
        <f>IFERROR(INDEX(E74:R74,MATCH(I47,E73:R73,0)) * H47 * IF(ISBLANK(E47), 1, E47), 0)</f>
        <v>0</v>
      </c>
      <c r="M47" s="2725">
        <f>IF(L65=0, 0, (E47*J47)/(L65*N24))</f>
        <v>0</v>
      </c>
      <c r="N47" s="2726">
        <f>IF(O65=0,0,(O47/O65)*N24*1000)</f>
        <v>0</v>
      </c>
      <c r="O47" s="2730">
        <f>IF(ISBLANK(M15), 0, (L47 * J47) * (Q15 / M15))</f>
        <v>0</v>
      </c>
      <c r="P47" s="2026">
        <f t="shared" si="7"/>
        <v>0</v>
      </c>
      <c r="Q47" s="2027">
        <f>IF(O47=0, 0, IF(ISBLANK(I47), "", IF(TEXT(ROUND(O47/INDEX(E74:R74, MATCH(I47, E73:R73, 0)), 0),"# ##0") &amp; " " &amp; I47 = P47, "", TEXT(ROUND(O47/INDEX(E74:R74, MATCH(I47, E73:R73, 0)), 0),"# ##0") &amp; " " &amp; I47)))</f>
        <v>0</v>
      </c>
      <c r="R47" s="2004">
        <f>(E47/M15)*Q15*J47</f>
        <v>0</v>
      </c>
      <c r="S47" s="2005">
        <f t="shared" si="8"/>
        <v>0</v>
      </c>
      <c r="U47" s="2598" t="str">
        <f t="shared" si="12"/>
        <v>►</v>
      </c>
      <c r="V47" s="2721"/>
      <c r="W47" s="65"/>
      <c r="X47" s="64" t="str">
        <f t="shared" si="9"/>
        <v/>
      </c>
      <c r="Y47" s="63"/>
      <c r="Z47" s="1950"/>
      <c r="AA47" s="61">
        <v>1</v>
      </c>
      <c r="AB47" s="60"/>
      <c r="AC47" t="s">
        <v>798</v>
      </c>
      <c r="AD47" s="2728" t="str">
        <f t="shared" si="13"/>
        <v>►</v>
      </c>
      <c r="AE47" s="3533"/>
      <c r="AF47" s="3531"/>
      <c r="AG47" s="3531"/>
      <c r="AH47" s="3515"/>
      <c r="AI47" s="3531"/>
      <c r="AJ47" s="3516" t="str">
        <f ca="1">IF(ISBLANK(AK47),"",LARGE(OFFSET(AJ25,0,0,ROWS(AJ25:AJ46)),1)+1)</f>
        <v/>
      </c>
      <c r="AK47" s="3533"/>
      <c r="AL47" s="3534"/>
      <c r="AM47" s="3515"/>
      <c r="AN47" s="3534"/>
      <c r="AO47" s="3534"/>
      <c r="AP47" s="3534"/>
      <c r="AQ47" s="3534"/>
      <c r="AR47" s="3534"/>
      <c r="AS47" s="3518">
        <f>IF(AS25=0,0,IF(LEN(AK47)&gt;AS25,LEN(AK47)-AS25&amp;" en trop",0))</f>
        <v>0</v>
      </c>
      <c r="AT47"/>
      <c r="AU47" s="3913"/>
      <c r="AV47" s="3914"/>
      <c r="AW47"/>
      <c r="AX47" s="3809"/>
      <c r="AY47" s="3810"/>
      <c r="AZ47"/>
      <c r="BA47" s="4042" t="s">
        <v>592</v>
      </c>
      <c r="BB47" s="4043"/>
      <c r="BC47" s="4043"/>
      <c r="BD47" s="4044"/>
      <c r="BE47" s="137"/>
      <c r="BF47" s="2545" t="s">
        <v>619</v>
      </c>
      <c r="BG47" s="2012"/>
      <c r="BH47" s="712"/>
      <c r="BI47" s="712"/>
      <c r="BJ47" s="132"/>
      <c r="BK47" s="712"/>
      <c r="BL47" s="1314"/>
      <c r="BN47" s="2544" t="s">
        <v>4382</v>
      </c>
      <c r="BO47" s="132"/>
      <c r="BP47" s="132"/>
      <c r="BQ47" s="132"/>
      <c r="BR47" s="132"/>
      <c r="BS47" s="132"/>
      <c r="BT47" s="704"/>
      <c r="BU47"/>
      <c r="BV47" s="135">
        <v>1</v>
      </c>
    </row>
    <row r="48" spans="1:74" s="641" customFormat="1" ht="18.75" customHeight="1">
      <c r="A48"/>
      <c r="B48" s="39" t="s">
        <v>59</v>
      </c>
      <c r="C48"/>
      <c r="D48" s="2598" t="str">
        <f t="shared" si="11"/>
        <v>►</v>
      </c>
      <c r="E48" s="2721"/>
      <c r="F48" s="72"/>
      <c r="G48" s="64" t="str">
        <f t="shared" si="6"/>
        <v/>
      </c>
      <c r="H48" s="63"/>
      <c r="I48" s="1950"/>
      <c r="J48" s="61">
        <v>1</v>
      </c>
      <c r="K48" s="60"/>
      <c r="L48" s="2126">
        <f>IFERROR(INDEX(E74:R74,MATCH(I48,E73:R73,0)) * H48 * IF(ISBLANK(E48), 1, E48), 0)</f>
        <v>0</v>
      </c>
      <c r="M48" s="2725">
        <f>IF(L65=0, 0, (E48*J48)/(L65*N24))</f>
        <v>0</v>
      </c>
      <c r="N48" s="2726">
        <f>IF(O65=0,0,(O48/O65)*N24*1000)</f>
        <v>0</v>
      </c>
      <c r="O48" s="2727">
        <f>IF(ISBLANK(M15), 0, (L48 * J48) * (Q15 / M15))</f>
        <v>0</v>
      </c>
      <c r="P48" s="55">
        <f t="shared" si="7"/>
        <v>0</v>
      </c>
      <c r="Q48" s="2024">
        <f>IF(O48=0, 0, IF(ISBLANK(I48), "", IF(TEXT(ROUND(O48/INDEX(E74:R74, MATCH(I48, E73:R73, 0)), 0),"# ##0") &amp; " " &amp; I48 = P48, "", TEXT(ROUND(O48/INDEX(E74:R74, MATCH(I48, E73:R73, 0)), 0),"# ##0") &amp; " " &amp; I48)))</f>
        <v>0</v>
      </c>
      <c r="R48" s="2002">
        <f>(E48/M15)*Q15*J48</f>
        <v>0</v>
      </c>
      <c r="S48" s="2003">
        <f t="shared" si="8"/>
        <v>0</v>
      </c>
      <c r="U48" s="2598" t="str">
        <f t="shared" si="12"/>
        <v>►</v>
      </c>
      <c r="V48" s="2721"/>
      <c r="W48" s="72"/>
      <c r="X48" s="64" t="str">
        <f t="shared" si="9"/>
        <v/>
      </c>
      <c r="Y48" s="63"/>
      <c r="Z48" s="1950"/>
      <c r="AA48" s="61">
        <v>1</v>
      </c>
      <c r="AB48" s="60"/>
      <c r="AC48" t="s">
        <v>798</v>
      </c>
      <c r="AD48" s="2728" t="str">
        <f t="shared" si="13"/>
        <v>►</v>
      </c>
      <c r="AE48" s="3533"/>
      <c r="AF48" s="3531"/>
      <c r="AG48" s="3531"/>
      <c r="AH48" s="3515"/>
      <c r="AI48" s="3531"/>
      <c r="AJ48" s="3516" t="str">
        <f ca="1">IF(ISBLANK(AK48),"",LARGE(OFFSET(AJ25,0,0,ROWS(AJ25:AJ47)),1)+1)</f>
        <v/>
      </c>
      <c r="AK48" s="3533"/>
      <c r="AL48" s="3534"/>
      <c r="AM48" s="3515"/>
      <c r="AN48" s="3534"/>
      <c r="AO48" s="3534"/>
      <c r="AP48" s="3534"/>
      <c r="AQ48" s="3534"/>
      <c r="AR48" s="3534"/>
      <c r="AS48" s="3518">
        <f>IF(AS25=0,0,IF(LEN(AK48)&gt;AS25,LEN(AK48)-AS25&amp;" en trop",0))</f>
        <v>0</v>
      </c>
      <c r="BA48" s="4042"/>
      <c r="BB48" s="4043"/>
      <c r="BC48" s="4043"/>
      <c r="BD48" s="4044"/>
      <c r="BE48" s="137"/>
      <c r="BF48" s="322"/>
      <c r="BG48" s="132"/>
      <c r="BH48" s="132"/>
      <c r="BI48" s="132"/>
      <c r="BJ48" s="442"/>
      <c r="BK48" s="712"/>
      <c r="BL48" s="1314"/>
      <c r="BN48" s="2544" t="s">
        <v>4383</v>
      </c>
      <c r="BO48" s="132"/>
      <c r="BP48" s="132"/>
      <c r="BS48" s="132"/>
      <c r="BT48" s="704"/>
      <c r="BU48"/>
      <c r="BV48" s="135">
        <v>1</v>
      </c>
    </row>
    <row r="49" spans="1:74" s="641" customFormat="1" ht="18.75" customHeight="1">
      <c r="A49"/>
      <c r="B49" s="2598" t="str">
        <f>IF(I49&lt;&gt;"","A","►")</f>
        <v>►</v>
      </c>
      <c r="C49"/>
      <c r="D49" s="2598" t="str">
        <f t="shared" si="11"/>
        <v>►</v>
      </c>
      <c r="E49" s="2721"/>
      <c r="F49" s="72"/>
      <c r="G49" s="64" t="str">
        <f t="shared" si="6"/>
        <v/>
      </c>
      <c r="H49" s="63"/>
      <c r="I49" s="1950"/>
      <c r="J49" s="61">
        <v>1</v>
      </c>
      <c r="K49" s="60"/>
      <c r="L49" s="2126">
        <f>IFERROR(INDEX(E74:R74,MATCH(I49,E73:R73,0)) * H49 * IF(ISBLANK(E49), 1, E49), 0)</f>
        <v>0</v>
      </c>
      <c r="M49" s="2725">
        <f>IF(L65=0, 0, (E49*J49)/(L65*N24))</f>
        <v>0</v>
      </c>
      <c r="N49" s="2726">
        <f>IF(O65=0,0,(O49/O65)*N24*1000)</f>
        <v>0</v>
      </c>
      <c r="O49" s="2730">
        <f>IF(ISBLANK(M15), 0, (L49 * J49) * (Q15 / M15))</f>
        <v>0</v>
      </c>
      <c r="P49" s="2026">
        <f t="shared" si="7"/>
        <v>0</v>
      </c>
      <c r="Q49" s="2027">
        <f>IF(O49=0, 0, IF(ISBLANK(I49), "", IF(TEXT(ROUND(O49/INDEX(E74:R74, MATCH(I49, E73:R73, 0)), 0),"# ##0") &amp; " " &amp; I49 = P49, "", TEXT(ROUND(O49/INDEX(E74:R74, MATCH(I49, E73:R73, 0)), 0),"# ##0") &amp; " " &amp; I49)))</f>
        <v>0</v>
      </c>
      <c r="R49" s="2004">
        <f>(E49/M15)*Q15*J49</f>
        <v>0</v>
      </c>
      <c r="S49" s="2005">
        <f t="shared" si="8"/>
        <v>0</v>
      </c>
      <c r="U49" s="2598" t="str">
        <f t="shared" si="12"/>
        <v>►</v>
      </c>
      <c r="V49" s="2721"/>
      <c r="W49" s="72"/>
      <c r="X49" s="64" t="str">
        <f t="shared" si="9"/>
        <v/>
      </c>
      <c r="Y49" s="63"/>
      <c r="Z49" s="1950"/>
      <c r="AA49" s="61">
        <v>1</v>
      </c>
      <c r="AB49" s="60"/>
      <c r="AC49" t="s">
        <v>798</v>
      </c>
      <c r="AD49" s="2728" t="str">
        <f t="shared" si="13"/>
        <v>►</v>
      </c>
      <c r="AE49" s="3533"/>
      <c r="AF49" s="3531"/>
      <c r="AG49" s="3531"/>
      <c r="AH49" s="3515"/>
      <c r="AI49" s="3531"/>
      <c r="AJ49" s="3516" t="str">
        <f ca="1">IF(ISBLANK(AK49),"",LARGE(OFFSET(AJ25,0,0,ROWS(AJ25:AJ48)),1)+1)</f>
        <v/>
      </c>
      <c r="AK49" s="3533"/>
      <c r="AL49" s="3534"/>
      <c r="AM49" s="3515"/>
      <c r="AN49" s="3534"/>
      <c r="AO49" s="3534"/>
      <c r="AP49" s="3534"/>
      <c r="AQ49" s="3534"/>
      <c r="AR49" s="3534"/>
      <c r="AS49" s="3518">
        <f>IF(AS25=0,0,IF(LEN(AK49)&gt;AS25,LEN(AK49)-AS25&amp;" en trop",0))</f>
        <v>0</v>
      </c>
      <c r="AT49"/>
      <c r="AU49" s="3916" t="s">
        <v>542</v>
      </c>
      <c r="AV49" s="3917"/>
      <c r="AW49"/>
      <c r="AX49" s="3809" t="s">
        <v>544</v>
      </c>
      <c r="AY49" s="3810"/>
      <c r="AZ49"/>
      <c r="BA49" s="418"/>
      <c r="BB49" s="100"/>
      <c r="BC49" s="141"/>
      <c r="BD49" s="161"/>
      <c r="BE49" s="137"/>
      <c r="BF49" s="429"/>
      <c r="BG49" s="281" t="s">
        <v>4384</v>
      </c>
      <c r="BH49" s="281"/>
      <c r="BI49" s="281"/>
      <c r="BJ49" s="442"/>
      <c r="BK49" s="712"/>
      <c r="BL49" s="1314"/>
      <c r="BN49" s="2516"/>
      <c r="BO49" s="712"/>
      <c r="BP49" s="2534" t="s">
        <v>4516</v>
      </c>
      <c r="BQ49" s="3962" t="s">
        <v>4399</v>
      </c>
      <c r="BR49" s="3962"/>
      <c r="BS49" s="3962"/>
      <c r="BT49" s="3963"/>
      <c r="BU49"/>
      <c r="BV49" s="135">
        <v>1</v>
      </c>
    </row>
    <row r="50" spans="1:74" s="641" customFormat="1" ht="18.75" customHeight="1">
      <c r="A50"/>
      <c r="B50"/>
      <c r="C50"/>
      <c r="D50" s="2598" t="str">
        <f t="shared" si="11"/>
        <v>►</v>
      </c>
      <c r="E50" s="2721"/>
      <c r="F50" s="72"/>
      <c r="G50" s="64" t="str">
        <f t="shared" si="6"/>
        <v/>
      </c>
      <c r="H50" s="63"/>
      <c r="I50" s="1950"/>
      <c r="J50" s="61">
        <v>1</v>
      </c>
      <c r="K50" s="60"/>
      <c r="L50" s="2126">
        <f>IFERROR(INDEX(E74:R74,MATCH(I50,E73:R73,0)) * H50 * IF(ISBLANK(E50), 1, E50), 0)</f>
        <v>0</v>
      </c>
      <c r="M50" s="2725">
        <f>IF(L65=0, 0, (E50*J50)/(L65*N24))</f>
        <v>0</v>
      </c>
      <c r="N50" s="2726">
        <f>IF(O65=0,0,(O50/O65)*N24*1000)</f>
        <v>0</v>
      </c>
      <c r="O50" s="2727">
        <f>IF(ISBLANK(M15), 0, (L50 * J50) * (Q15 / M15))</f>
        <v>0</v>
      </c>
      <c r="P50" s="55">
        <f t="shared" si="7"/>
        <v>0</v>
      </c>
      <c r="Q50" s="2024">
        <f>IF(O50=0, 0, IF(ISBLANK(I50), "", IF(TEXT(ROUND(O50/INDEX(E74:R74, MATCH(I50, E73:R73, 0)), 0),"# ##0") &amp; " " &amp; I50 = P50, "", TEXT(ROUND(O50/INDEX(E74:R74, MATCH(I50, E73:R73, 0)), 0),"# ##0") &amp; " " &amp; I50)))</f>
        <v>0</v>
      </c>
      <c r="R50" s="2002">
        <f>(E50/M15)*Q15*J50</f>
        <v>0</v>
      </c>
      <c r="S50" s="2003">
        <f t="shared" si="8"/>
        <v>0</v>
      </c>
      <c r="U50" s="2598" t="str">
        <f t="shared" si="12"/>
        <v>►</v>
      </c>
      <c r="V50" s="2721"/>
      <c r="W50" s="72"/>
      <c r="X50" s="64" t="str">
        <f t="shared" si="9"/>
        <v/>
      </c>
      <c r="Y50" s="63"/>
      <c r="Z50" s="1950"/>
      <c r="AA50" s="61">
        <v>1</v>
      </c>
      <c r="AB50" s="60"/>
      <c r="AC50" t="s">
        <v>798</v>
      </c>
      <c r="AD50" s="2728" t="str">
        <f t="shared" si="13"/>
        <v>►</v>
      </c>
      <c r="AE50" s="3533"/>
      <c r="AF50" s="3531"/>
      <c r="AG50" s="3531"/>
      <c r="AH50" s="3515"/>
      <c r="AI50" s="3531"/>
      <c r="AJ50" s="3516" t="str">
        <f ca="1">IF(ISBLANK(AK50),"",LARGE(OFFSET(AJ25,0,0,ROWS(AJ25:AJ49)),1)+1)</f>
        <v/>
      </c>
      <c r="AK50" s="3533"/>
      <c r="AL50" s="3534"/>
      <c r="AM50" s="3515"/>
      <c r="AN50" s="3534"/>
      <c r="AO50" s="3534"/>
      <c r="AP50" s="3534"/>
      <c r="AQ50" s="3534"/>
      <c r="AR50" s="3534"/>
      <c r="AS50" s="3518">
        <f>IF(AS25=0,0,IF(LEN(AK50)&gt;AS25,LEN(AK50)-AS25&amp;" en trop",0))</f>
        <v>0</v>
      </c>
      <c r="AT50"/>
      <c r="AU50" s="3916"/>
      <c r="AV50" s="3917"/>
      <c r="AW50"/>
      <c r="AX50" s="3809"/>
      <c r="AY50" s="3810"/>
      <c r="AZ50"/>
      <c r="BA50" s="420" t="s">
        <v>85</v>
      </c>
      <c r="BB50" s="421" t="s">
        <v>618</v>
      </c>
      <c r="BC50" s="399"/>
      <c r="BD50" s="161"/>
      <c r="BE50" s="137"/>
      <c r="BF50" s="2516" t="s">
        <v>4369</v>
      </c>
      <c r="BG50" s="712"/>
      <c r="BH50" s="712"/>
      <c r="BI50" s="712"/>
      <c r="BJ50" s="132"/>
      <c r="BK50" s="712"/>
      <c r="BL50" s="1314"/>
      <c r="BN50" s="2516"/>
      <c r="BO50" s="712"/>
      <c r="BP50" s="2534" t="s">
        <v>4515</v>
      </c>
      <c r="BQ50" s="3962"/>
      <c r="BR50" s="3962"/>
      <c r="BS50" s="3962"/>
      <c r="BT50" s="3963"/>
      <c r="BU50"/>
      <c r="BV50" s="135">
        <v>1</v>
      </c>
    </row>
    <row r="51" spans="1:74" s="641" customFormat="1" ht="18.75" customHeight="1" thickBot="1">
      <c r="A51"/>
      <c r="B51"/>
      <c r="C51"/>
      <c r="D51" s="2598" t="str">
        <f t="shared" si="11"/>
        <v>►</v>
      </c>
      <c r="E51" s="2721"/>
      <c r="F51" s="72"/>
      <c r="G51" s="64" t="str">
        <f t="shared" si="6"/>
        <v/>
      </c>
      <c r="H51" s="63"/>
      <c r="I51" s="1950"/>
      <c r="J51" s="61">
        <v>1</v>
      </c>
      <c r="K51" s="60"/>
      <c r="L51" s="2126">
        <f>IFERROR(INDEX(E74:R74,MATCH(I51,E73:R73,0)) * H51 * IF(ISBLANK(E51), 1, E51), 0)</f>
        <v>0</v>
      </c>
      <c r="M51" s="2725">
        <f>IF(L65=0, 0, (E51*J51)/(L65*N24))</f>
        <v>0</v>
      </c>
      <c r="N51" s="2726">
        <f>IF(O65=0,0,(O51/O65)*N24*1000)</f>
        <v>0</v>
      </c>
      <c r="O51" s="2730">
        <f>IF(ISBLANK(M15), 0, (L51 * J51) * (Q15 / M15))</f>
        <v>0</v>
      </c>
      <c r="P51" s="2026">
        <f t="shared" si="7"/>
        <v>0</v>
      </c>
      <c r="Q51" s="2027">
        <f>IF(O51=0, 0, IF(ISBLANK(I51), "", IF(TEXT(ROUND(O51/INDEX(E74:R74, MATCH(I51, E73:R73, 0)), 0),"# ##0") &amp; " " &amp; I51 = P51, "", TEXT(ROUND(O51/INDEX(E74:R74, MATCH(I51, E73:R73, 0)), 0),"# ##0") &amp; " " &amp; I51)))</f>
        <v>0</v>
      </c>
      <c r="R51" s="2004">
        <f>(E51/M15)*Q15*J51</f>
        <v>0</v>
      </c>
      <c r="S51" s="2005">
        <f t="shared" si="8"/>
        <v>0</v>
      </c>
      <c r="U51" s="2598" t="str">
        <f t="shared" si="12"/>
        <v>►</v>
      </c>
      <c r="V51" s="2721"/>
      <c r="W51" s="72"/>
      <c r="X51" s="64" t="str">
        <f t="shared" si="9"/>
        <v/>
      </c>
      <c r="Y51" s="63"/>
      <c r="Z51" s="1950"/>
      <c r="AA51" s="61">
        <v>1</v>
      </c>
      <c r="AB51" s="60"/>
      <c r="AC51" t="s">
        <v>798</v>
      </c>
      <c r="AD51" s="2728" t="str">
        <f t="shared" si="13"/>
        <v>►</v>
      </c>
      <c r="AE51" s="3533"/>
      <c r="AF51" s="3531"/>
      <c r="AG51" s="3531"/>
      <c r="AH51" s="3515"/>
      <c r="AI51" s="3531"/>
      <c r="AJ51" s="3516" t="str">
        <f ca="1">IF(ISBLANK(AK51),"",LARGE(OFFSET(AJ25,0,0,ROWS(AJ25:AJ50)),1)+1)</f>
        <v/>
      </c>
      <c r="AK51" s="3533"/>
      <c r="AL51" s="3534"/>
      <c r="AM51" s="3515"/>
      <c r="AN51" s="3534"/>
      <c r="AO51" s="3534"/>
      <c r="AP51" s="3534"/>
      <c r="AQ51" s="3534"/>
      <c r="AR51" s="3534"/>
      <c r="AS51" s="3518">
        <f>IF(AS25=0,0,IF(LEN(AK51)&gt;AS25,LEN(AK51)-AS25&amp;" en trop",0))</f>
        <v>0</v>
      </c>
      <c r="BA51" s="424" t="s">
        <v>621</v>
      </c>
      <c r="BB51" s="421"/>
      <c r="BC51" s="399"/>
      <c r="BD51" s="161"/>
      <c r="BE51" s="137"/>
      <c r="BF51" s="429" t="s">
        <v>4385</v>
      </c>
      <c r="BG51" s="132"/>
      <c r="BH51" s="132"/>
      <c r="BI51" s="132"/>
      <c r="BJ51" s="132"/>
      <c r="BK51" s="132"/>
      <c r="BL51" s="1314"/>
      <c r="BN51" s="2516"/>
      <c r="BO51" s="712"/>
      <c r="BP51" s="3541" t="s">
        <v>4400</v>
      </c>
      <c r="BQ51" s="712"/>
      <c r="BR51" s="712"/>
      <c r="BS51" s="712"/>
      <c r="BT51" s="1314"/>
      <c r="BU51"/>
      <c r="BV51" s="135">
        <v>1</v>
      </c>
    </row>
    <row r="52" spans="1:74" s="641" customFormat="1" ht="18.75" customHeight="1" thickTop="1">
      <c r="A52"/>
      <c r="B52"/>
      <c r="C52"/>
      <c r="D52" s="2598" t="str">
        <f t="shared" si="11"/>
        <v>►</v>
      </c>
      <c r="E52" s="2721"/>
      <c r="F52" s="65"/>
      <c r="G52" s="64" t="str">
        <f t="shared" si="6"/>
        <v/>
      </c>
      <c r="H52" s="63"/>
      <c r="I52" s="1950"/>
      <c r="J52" s="61">
        <v>1</v>
      </c>
      <c r="K52" s="60"/>
      <c r="L52" s="2126">
        <f>IFERROR(INDEX(E74:R74,MATCH(I52,E73:R73,0)) * H52 * IF(ISBLANK(E52), 1, E52), 0)</f>
        <v>0</v>
      </c>
      <c r="M52" s="2725">
        <f>IF(L65=0, 0, (E52*J52)/(L65*N24))</f>
        <v>0</v>
      </c>
      <c r="N52" s="2726">
        <f>IF(O65=0,0,(O52/O65)*N24*1000)</f>
        <v>0</v>
      </c>
      <c r="O52" s="2727">
        <f>IF(ISBLANK(M15), 0, (L52 * J52) * (Q15 / M15))</f>
        <v>0</v>
      </c>
      <c r="P52" s="55">
        <f t="shared" si="7"/>
        <v>0</v>
      </c>
      <c r="Q52" s="2024">
        <f>IF(O52=0, 0, IF(ISBLANK(I52), "", IF(TEXT(ROUND(O52/INDEX(E74:R74, MATCH(I52, E73:R73, 0)), 0),"# ##0") &amp; " " &amp; I52 = P52, "", TEXT(ROUND(O52/INDEX(E74:R74, MATCH(I52, E73:R73, 0)), 0),"# ##0") &amp; " " &amp; I52)))</f>
        <v>0</v>
      </c>
      <c r="R52" s="2002">
        <f>(E52/M15)*Q15*J52</f>
        <v>0</v>
      </c>
      <c r="S52" s="2003">
        <f t="shared" si="8"/>
        <v>0</v>
      </c>
      <c r="U52" s="2598" t="str">
        <f t="shared" si="12"/>
        <v>►</v>
      </c>
      <c r="V52" s="2721"/>
      <c r="W52" s="65"/>
      <c r="X52" s="64" t="str">
        <f t="shared" si="9"/>
        <v/>
      </c>
      <c r="Y52" s="63"/>
      <c r="Z52" s="1950"/>
      <c r="AA52" s="61">
        <v>1</v>
      </c>
      <c r="AB52" s="60"/>
      <c r="AC52" t="s">
        <v>798</v>
      </c>
      <c r="AD52" s="2728" t="str">
        <f t="shared" si="13"/>
        <v>►</v>
      </c>
      <c r="AE52" s="3533"/>
      <c r="AF52" s="3531"/>
      <c r="AG52" s="3531"/>
      <c r="AH52" s="3515"/>
      <c r="AI52" s="3531"/>
      <c r="AJ52" s="3516" t="str">
        <f ca="1">IF(ISBLANK(AK52),"",LARGE(OFFSET(AJ25,0,0,ROWS(AJ25:AJ51)),1)+1)</f>
        <v/>
      </c>
      <c r="AK52" s="3533"/>
      <c r="AL52" s="3534"/>
      <c r="AM52" s="3515"/>
      <c r="AN52" s="3534"/>
      <c r="AO52" s="3534"/>
      <c r="AP52" s="3534"/>
      <c r="AQ52" s="3534"/>
      <c r="AR52" s="3534"/>
      <c r="AS52" s="3518">
        <f>IF(AS25=0,0,IF(LEN(AK52)&gt;AS25,LEN(AK52)-AS25&amp;" en trop",0))</f>
        <v>0</v>
      </c>
      <c r="AT52"/>
      <c r="AU52" s="3905" t="s">
        <v>571</v>
      </c>
      <c r="AV52" s="3915"/>
      <c r="AW52"/>
      <c r="AX52" s="3809" t="s">
        <v>573</v>
      </c>
      <c r="AY52" s="3810"/>
      <c r="AZ52"/>
      <c r="BA52" s="425" t="s">
        <v>624</v>
      </c>
      <c r="BB52" s="426"/>
      <c r="BC52" s="141"/>
      <c r="BD52" s="161"/>
      <c r="BE52" s="137"/>
      <c r="BF52" s="2546" t="s">
        <v>89</v>
      </c>
      <c r="BG52" s="88" t="s">
        <v>88</v>
      </c>
      <c r="BH52" s="87"/>
      <c r="BI52" s="3992" t="s">
        <v>87</v>
      </c>
      <c r="BJ52" s="3994" t="s">
        <v>86</v>
      </c>
      <c r="BK52" s="2547" t="s">
        <v>84</v>
      </c>
      <c r="BL52" s="1314"/>
      <c r="BN52" s="2516"/>
      <c r="BO52" s="712"/>
      <c r="BP52" s="3541" t="s">
        <v>4401</v>
      </c>
      <c r="BQ52" s="712"/>
      <c r="BR52" s="712"/>
      <c r="BS52" s="712"/>
      <c r="BT52" s="1314"/>
      <c r="BU52"/>
      <c r="BV52" s="135">
        <v>1</v>
      </c>
    </row>
    <row r="53" spans="1:74" s="641" customFormat="1" ht="18.75" customHeight="1">
      <c r="A53"/>
      <c r="B53"/>
      <c r="C53"/>
      <c r="D53" s="2598" t="str">
        <f t="shared" si="11"/>
        <v>►</v>
      </c>
      <c r="E53" s="2721"/>
      <c r="F53" s="65"/>
      <c r="G53" s="64" t="str">
        <f t="shared" si="6"/>
        <v/>
      </c>
      <c r="H53" s="63"/>
      <c r="I53" s="1950"/>
      <c r="J53" s="61">
        <v>1</v>
      </c>
      <c r="K53" s="60"/>
      <c r="L53" s="2126">
        <f>IFERROR(INDEX(E74:R74,MATCH(I53,E73:R73,0)) * H53 * IF(ISBLANK(E53), 1, E53), 0)</f>
        <v>0</v>
      </c>
      <c r="M53" s="2725">
        <f>IF(L65=0, 0, (E53*J53)/(L65*N24))</f>
        <v>0</v>
      </c>
      <c r="N53" s="2726">
        <f>IF(O65=0,0,(O53/O65)*N24*1000)</f>
        <v>0</v>
      </c>
      <c r="O53" s="2730">
        <f>IF(ISBLANK(M15), 0, (L53 * J53) * (Q15 / M15))</f>
        <v>0</v>
      </c>
      <c r="P53" s="2026">
        <f t="shared" si="7"/>
        <v>0</v>
      </c>
      <c r="Q53" s="2027">
        <f>IF(O53=0, 0, IF(ISBLANK(I53), "", IF(TEXT(ROUND(O53/INDEX(E74:R74, MATCH(I53, E73:R73, 0)), 0),"# ##0") &amp; " " &amp; I53 = P53, "", TEXT(ROUND(O53/INDEX(E74:R74, MATCH(I53, E73:R73, 0)), 0),"# ##0") &amp; " " &amp; I53)))</f>
        <v>0</v>
      </c>
      <c r="R53" s="2004">
        <f>(E53/M15)*Q15*J53</f>
        <v>0</v>
      </c>
      <c r="S53" s="2005">
        <f t="shared" si="8"/>
        <v>0</v>
      </c>
      <c r="U53" s="2598" t="str">
        <f t="shared" si="12"/>
        <v>►</v>
      </c>
      <c r="V53" s="2721"/>
      <c r="W53" s="65"/>
      <c r="X53" s="64" t="str">
        <f t="shared" si="9"/>
        <v/>
      </c>
      <c r="Y53" s="63"/>
      <c r="Z53" s="1950"/>
      <c r="AA53" s="61">
        <v>1</v>
      </c>
      <c r="AB53" s="60"/>
      <c r="AC53" t="s">
        <v>798</v>
      </c>
      <c r="AD53" s="2728" t="str">
        <f t="shared" si="13"/>
        <v>►</v>
      </c>
      <c r="AE53" s="3533"/>
      <c r="AF53" s="3531"/>
      <c r="AG53" s="3531"/>
      <c r="AH53" s="3515"/>
      <c r="AI53" s="3531"/>
      <c r="AJ53" s="3516" t="str">
        <f ca="1">IF(ISBLANK(AK53),"",LARGE(OFFSET(AJ25,0,0,ROWS(AJ25:AJ52)),1)+1)</f>
        <v/>
      </c>
      <c r="AK53" s="3533"/>
      <c r="AL53" s="3534"/>
      <c r="AM53" s="3515"/>
      <c r="AN53" s="3534"/>
      <c r="AO53" s="3534"/>
      <c r="AP53" s="3534"/>
      <c r="AQ53" s="3534"/>
      <c r="AR53" s="3534"/>
      <c r="AS53" s="3518">
        <f>IF(AS25=0,0,IF(LEN(AK53)&gt;AS25,LEN(AK53)-AS25&amp;" en trop",0))</f>
        <v>0</v>
      </c>
      <c r="AT53"/>
      <c r="AU53" s="3905"/>
      <c r="AV53" s="3915"/>
      <c r="AW53"/>
      <c r="AX53" s="3809"/>
      <c r="AY53" s="3810"/>
      <c r="AZ53"/>
      <c r="BA53" s="429" t="s">
        <v>644</v>
      </c>
      <c r="BB53" s="430"/>
      <c r="BC53" s="141"/>
      <c r="BD53" s="161"/>
      <c r="BE53" s="137"/>
      <c r="BF53" s="2548" t="s">
        <v>77</v>
      </c>
      <c r="BG53" s="2549" t="s">
        <v>30</v>
      </c>
      <c r="BH53" s="64" t="s">
        <v>76</v>
      </c>
      <c r="BI53" s="4000"/>
      <c r="BJ53" s="4001"/>
      <c r="BK53" s="2550" t="s">
        <v>75</v>
      </c>
      <c r="BL53" s="1314"/>
      <c r="BN53" s="2516"/>
      <c r="BO53" s="712"/>
      <c r="BP53" s="712"/>
      <c r="BQ53" s="712"/>
      <c r="BR53" s="712"/>
      <c r="BS53" s="712"/>
      <c r="BT53" s="1314"/>
      <c r="BU53"/>
      <c r="BV53" s="135">
        <v>1</v>
      </c>
    </row>
    <row r="54" spans="1:74" s="641" customFormat="1" ht="18.75" customHeight="1">
      <c r="A54"/>
      <c r="B54"/>
      <c r="C54"/>
      <c r="D54" s="2598" t="str">
        <f t="shared" si="11"/>
        <v>►</v>
      </c>
      <c r="E54" s="2721"/>
      <c r="F54" s="65"/>
      <c r="G54" s="64" t="str">
        <f t="shared" si="6"/>
        <v/>
      </c>
      <c r="H54" s="63"/>
      <c r="I54" s="1950"/>
      <c r="J54" s="61">
        <v>1</v>
      </c>
      <c r="K54" s="60"/>
      <c r="L54" s="2126">
        <f>IFERROR(INDEX(E74:R74,MATCH(I54,E73:R73,0)) * H54 * IF(ISBLANK(E54), 1, E54), 0)</f>
        <v>0</v>
      </c>
      <c r="M54" s="2725">
        <f>IF(L65=0, 0, (E54*J54)/(L65*N24))</f>
        <v>0</v>
      </c>
      <c r="N54" s="2726">
        <f>IF(O65=0,0,(O54/O65)*N24*1000)</f>
        <v>0</v>
      </c>
      <c r="O54" s="2727">
        <f>IF(ISBLANK(M15), 0, (L54 * J54) * (Q15 / M15))</f>
        <v>0</v>
      </c>
      <c r="P54" s="55">
        <f t="shared" si="7"/>
        <v>0</v>
      </c>
      <c r="Q54" s="2024">
        <f>IF(O54=0, 0, IF(ISBLANK(I54), "", IF(TEXT(ROUND(O54/INDEX(E74:R74, MATCH(I54, E73:R73, 0)), 0),"# ##0") &amp; " " &amp; I54 = P54, "", TEXT(ROUND(O54/INDEX(E74:R74, MATCH(I54, E73:R73, 0)), 0),"# ##0") &amp; " " &amp; I54)))</f>
        <v>0</v>
      </c>
      <c r="R54" s="2002">
        <f>(E54/M15)*Q15*J54</f>
        <v>0</v>
      </c>
      <c r="S54" s="2003">
        <f t="shared" si="8"/>
        <v>0</v>
      </c>
      <c r="U54" s="2598" t="str">
        <f t="shared" si="12"/>
        <v>►</v>
      </c>
      <c r="V54" s="2721"/>
      <c r="W54" s="65"/>
      <c r="X54" s="64" t="str">
        <f t="shared" si="9"/>
        <v/>
      </c>
      <c r="Y54" s="63"/>
      <c r="Z54" s="1950"/>
      <c r="AA54" s="61">
        <v>1</v>
      </c>
      <c r="AB54" s="60"/>
      <c r="AC54" t="s">
        <v>798</v>
      </c>
      <c r="AD54" s="2728" t="str">
        <f t="shared" si="13"/>
        <v>►</v>
      </c>
      <c r="AE54" s="3533"/>
      <c r="AF54" s="3531"/>
      <c r="AG54" s="3531"/>
      <c r="AH54" s="3515"/>
      <c r="AI54" s="3531"/>
      <c r="AJ54" s="3516" t="str">
        <f ca="1">IF(ISBLANK(AK54),"",LARGE(OFFSET(AJ25,0,0,ROWS(AJ25:AJ53)),1)+1)</f>
        <v/>
      </c>
      <c r="AK54" s="3533"/>
      <c r="AL54" s="3534"/>
      <c r="AM54" s="3515"/>
      <c r="AN54" s="3534"/>
      <c r="AO54" s="3534"/>
      <c r="AP54" s="3534"/>
      <c r="AQ54" s="3534"/>
      <c r="AR54" s="3534"/>
      <c r="AS54" s="3518">
        <f>IF(AS25=0,0,IF(LEN(AK54)&gt;AS25,LEN(AK54)-AS25&amp;" en trop",0))</f>
        <v>0</v>
      </c>
      <c r="BA54" s="429" t="s">
        <v>647</v>
      </c>
      <c r="BB54" s="430"/>
      <c r="BC54" s="141"/>
      <c r="BD54" s="161"/>
      <c r="BE54" s="137"/>
      <c r="BF54" s="2551">
        <v>27</v>
      </c>
      <c r="BG54" s="2552" t="s">
        <v>404</v>
      </c>
      <c r="BH54" s="2553" t="s">
        <v>76</v>
      </c>
      <c r="BI54" s="2554">
        <v>20</v>
      </c>
      <c r="BJ54" s="2555" t="s">
        <v>62</v>
      </c>
      <c r="BK54" s="2556" t="s">
        <v>71</v>
      </c>
      <c r="BL54" s="1314"/>
      <c r="BN54" s="2539" t="s">
        <v>4386</v>
      </c>
      <c r="BO54" s="132"/>
      <c r="BP54" s="132"/>
      <c r="BQ54" s="132"/>
      <c r="BR54" s="132"/>
      <c r="BS54" s="132"/>
      <c r="BT54" s="704"/>
      <c r="BV54" s="135">
        <v>1</v>
      </c>
    </row>
    <row r="55" spans="1:74" s="641" customFormat="1" ht="18.75" customHeight="1">
      <c r="A55"/>
      <c r="B55"/>
      <c r="C55"/>
      <c r="D55" s="2598" t="str">
        <f t="shared" si="11"/>
        <v>►</v>
      </c>
      <c r="E55" s="2721"/>
      <c r="F55" s="65"/>
      <c r="G55" s="64" t="str">
        <f t="shared" si="6"/>
        <v/>
      </c>
      <c r="H55" s="63"/>
      <c r="I55" s="1950"/>
      <c r="J55" s="61">
        <v>1</v>
      </c>
      <c r="K55" s="60"/>
      <c r="L55" s="2126">
        <f>IFERROR(INDEX(E74:R74,MATCH(I55,E73:R73,0)) * H55 * IF(ISBLANK(E55), 1, E55), 0)</f>
        <v>0</v>
      </c>
      <c r="M55" s="2725">
        <f>IF(L65=0, 0, (E55*J55)/(L65*N24))</f>
        <v>0</v>
      </c>
      <c r="N55" s="2726">
        <f>IF(O65=0,0,(O55/O65)*N24*1000)</f>
        <v>0</v>
      </c>
      <c r="O55" s="2730">
        <f>IF(ISBLANK(M15), 0, (L55 * J55) * (Q15 / M15))</f>
        <v>0</v>
      </c>
      <c r="P55" s="2026">
        <f t="shared" si="7"/>
        <v>0</v>
      </c>
      <c r="Q55" s="2027">
        <f>IF(O55=0, 0, IF(ISBLANK(I55), "", IF(TEXT(ROUND(O55/INDEX(E74:R74, MATCH(I55, E73:R73, 0)), 0),"# ##0") &amp; " " &amp; I55 = P55, "", TEXT(ROUND(O55/INDEX(E74:R74, MATCH(I55, E73:R73, 0)), 0),"# ##0") &amp; " " &amp; I55)))</f>
        <v>0</v>
      </c>
      <c r="R55" s="2004">
        <f>(E55/M15)*Q15*J55</f>
        <v>0</v>
      </c>
      <c r="S55" s="2005">
        <f t="shared" si="8"/>
        <v>0</v>
      </c>
      <c r="U55" s="2598" t="str">
        <f t="shared" si="12"/>
        <v>►</v>
      </c>
      <c r="V55" s="2721"/>
      <c r="W55" s="65"/>
      <c r="X55" s="64" t="str">
        <f t="shared" si="9"/>
        <v/>
      </c>
      <c r="Y55" s="63"/>
      <c r="Z55" s="1950"/>
      <c r="AA55" s="61">
        <v>1</v>
      </c>
      <c r="AB55" s="60"/>
      <c r="AC55" t="s">
        <v>798</v>
      </c>
      <c r="AD55" s="2728" t="str">
        <f t="shared" si="13"/>
        <v>►</v>
      </c>
      <c r="AE55" s="3533"/>
      <c r="AF55" s="3531"/>
      <c r="AG55" s="3531"/>
      <c r="AH55" s="3515"/>
      <c r="AI55" s="3531"/>
      <c r="AJ55" s="3516" t="str">
        <f ca="1">IF(ISBLANK(AK55),"",LARGE(OFFSET(AJ25,0,0,ROWS(AJ25:AJ54)),1)+1)</f>
        <v/>
      </c>
      <c r="AK55" s="3533"/>
      <c r="AL55" s="3534"/>
      <c r="AM55" s="3515"/>
      <c r="AN55" s="3534"/>
      <c r="AO55" s="3534"/>
      <c r="AP55" s="3534"/>
      <c r="AQ55" s="3534"/>
      <c r="AR55" s="3534"/>
      <c r="AS55" s="3518">
        <f>IF(AS25=0,0,IF(LEN(AK55)&gt;AS25,LEN(AK55)-AS25&amp;" en trop",0))</f>
        <v>0</v>
      </c>
      <c r="AT55"/>
      <c r="AU55" s="3920" t="s">
        <v>601</v>
      </c>
      <c r="AV55" s="3921"/>
      <c r="AW55"/>
      <c r="AX55" s="3809" t="s">
        <v>603</v>
      </c>
      <c r="AY55" s="3810"/>
      <c r="AZ55"/>
      <c r="BA55" s="429" t="s">
        <v>649</v>
      </c>
      <c r="BB55" s="430"/>
      <c r="BC55" s="141"/>
      <c r="BD55" s="161"/>
      <c r="BE55" s="137"/>
      <c r="BF55" s="2551"/>
      <c r="BG55" s="2552" t="s">
        <v>4389</v>
      </c>
      <c r="BH55" s="2553"/>
      <c r="BI55" s="2554">
        <v>1</v>
      </c>
      <c r="BJ55" s="2557" t="s">
        <v>64</v>
      </c>
      <c r="BK55" s="2556" t="s">
        <v>4390</v>
      </c>
      <c r="BL55" s="1314"/>
      <c r="BN55" s="2539" t="s">
        <v>4388</v>
      </c>
      <c r="BO55" s="132"/>
      <c r="BP55" s="132"/>
      <c r="BQ55" s="132"/>
      <c r="BR55" s="132"/>
      <c r="BS55" s="132"/>
      <c r="BT55" s="704"/>
      <c r="BV55" s="135">
        <v>1</v>
      </c>
    </row>
    <row r="56" spans="1:74" s="641" customFormat="1" ht="18.75" customHeight="1">
      <c r="A56"/>
      <c r="B56"/>
      <c r="C56"/>
      <c r="D56" s="2598" t="str">
        <f t="shared" si="11"/>
        <v>►</v>
      </c>
      <c r="E56" s="2721"/>
      <c r="F56" s="65"/>
      <c r="G56" s="64" t="str">
        <f t="shared" si="6"/>
        <v/>
      </c>
      <c r="H56" s="63"/>
      <c r="I56" s="62"/>
      <c r="J56" s="61">
        <v>1</v>
      </c>
      <c r="K56" s="60"/>
      <c r="L56" s="2126">
        <f>IFERROR(INDEX(E74:R74,MATCH(I56,E73:R73,0)) * H56 * IF(ISBLANK(E56), 1, E56), 0)</f>
        <v>0</v>
      </c>
      <c r="M56" s="2725">
        <f>IF(L65=0, 0, (E56*J56)/(L65*N24))</f>
        <v>0</v>
      </c>
      <c r="N56" s="2726">
        <f>IF(O65=0,0,(O56/O65)*N24*1000)</f>
        <v>0</v>
      </c>
      <c r="O56" s="2727">
        <f>IF(ISBLANK(M15), 0, (L56 * J56) * (Q15 / M15))</f>
        <v>0</v>
      </c>
      <c r="P56" s="55">
        <f t="shared" si="7"/>
        <v>0</v>
      </c>
      <c r="Q56" s="2024">
        <f>IF(O56=0, 0, IF(ISBLANK(I56), "", IF(TEXT(ROUND(O56/INDEX(E74:R74, MATCH(I56, E73:R73, 0)), 0),"# ##0") &amp; " " &amp; I56 = P56, "", TEXT(ROUND(O56/INDEX(E74:R74, MATCH(I56, E73:R73, 0)), 0),"# ##0") &amp; " " &amp; I56)))</f>
        <v>0</v>
      </c>
      <c r="R56" s="2002">
        <f>(E56/M15)*Q15*J56</f>
        <v>0</v>
      </c>
      <c r="S56" s="2003">
        <f t="shared" si="8"/>
        <v>0</v>
      </c>
      <c r="U56" s="2598" t="str">
        <f t="shared" si="12"/>
        <v>►</v>
      </c>
      <c r="V56" s="2721"/>
      <c r="W56" s="65"/>
      <c r="X56" s="64" t="str">
        <f t="shared" si="9"/>
        <v/>
      </c>
      <c r="Y56" s="63"/>
      <c r="Z56" s="62"/>
      <c r="AA56" s="61">
        <v>1</v>
      </c>
      <c r="AB56" s="60"/>
      <c r="AC56" t="s">
        <v>798</v>
      </c>
      <c r="AD56" s="2728" t="str">
        <f t="shared" si="13"/>
        <v>►</v>
      </c>
      <c r="AE56" s="3533"/>
      <c r="AF56" s="3531"/>
      <c r="AG56" s="3531"/>
      <c r="AH56" s="3515"/>
      <c r="AI56" s="3531"/>
      <c r="AJ56" s="3516" t="str">
        <f ca="1">IF(ISBLANK(AK56),"",LARGE(OFFSET(AJ25,0,0,ROWS(AJ25:AJ55)),1)+1)</f>
        <v/>
      </c>
      <c r="AK56" s="3533"/>
      <c r="AL56" s="3534"/>
      <c r="AM56" s="3515"/>
      <c r="AN56" s="3534"/>
      <c r="AO56" s="3534"/>
      <c r="AP56" s="3534"/>
      <c r="AQ56" s="3534"/>
      <c r="AR56" s="3534"/>
      <c r="AS56" s="3518">
        <f>IF(AS25=0,0,IF(LEN(AK56)&gt;AS25,LEN(AK56)-AS25&amp;" en trop",0))</f>
        <v>0</v>
      </c>
      <c r="AT56"/>
      <c r="AU56" s="3920"/>
      <c r="AV56" s="3921"/>
      <c r="AW56"/>
      <c r="AX56" s="3809"/>
      <c r="AY56" s="3810"/>
      <c r="AZ56"/>
      <c r="BA56" s="429" t="s">
        <v>667</v>
      </c>
      <c r="BB56" s="430"/>
      <c r="BC56" s="141"/>
      <c r="BD56" s="161"/>
      <c r="BE56" s="137"/>
      <c r="BF56" s="2559"/>
      <c r="BG56" s="2552" t="s">
        <v>593</v>
      </c>
      <c r="BH56" s="2553"/>
      <c r="BI56" s="2554">
        <v>1</v>
      </c>
      <c r="BJ56" s="2560" t="s">
        <v>63</v>
      </c>
      <c r="BK56" s="2561" t="s">
        <v>594</v>
      </c>
      <c r="BL56" s="1314"/>
      <c r="BN56" s="2516"/>
      <c r="BO56" s="712"/>
      <c r="BP56" s="712"/>
      <c r="BQ56" s="712"/>
      <c r="BR56" s="712"/>
      <c r="BS56" s="712"/>
      <c r="BT56" s="1314"/>
      <c r="BV56" s="135">
        <v>1</v>
      </c>
    </row>
    <row r="57" spans="1:74" s="641" customFormat="1" ht="18.75" customHeight="1" thickBot="1">
      <c r="A57"/>
      <c r="B57"/>
      <c r="C57"/>
      <c r="D57" s="2598" t="str">
        <f t="shared" si="11"/>
        <v>►</v>
      </c>
      <c r="E57" s="2721"/>
      <c r="F57" s="65"/>
      <c r="G57" s="64" t="str">
        <f t="shared" si="6"/>
        <v/>
      </c>
      <c r="H57" s="63"/>
      <c r="I57" s="62"/>
      <c r="J57" s="61">
        <v>1</v>
      </c>
      <c r="K57" s="60"/>
      <c r="L57" s="2126">
        <f>IFERROR(INDEX(E74:R74,MATCH(I57,E73:R73,0)) * H57 * IF(ISBLANK(E57), 1, E57), 0)</f>
        <v>0</v>
      </c>
      <c r="M57" s="2725">
        <f>IF(L65=0, 0, (E57*J57)/(L65*N24))</f>
        <v>0</v>
      </c>
      <c r="N57" s="2726">
        <f>IF(O65=0,0,(O57/O65)*N24*1000)</f>
        <v>0</v>
      </c>
      <c r="O57" s="2730">
        <f>IF(ISBLANK(M15), 0, (L57 * J57) * (Q15 / M15))</f>
        <v>0</v>
      </c>
      <c r="P57" s="2026">
        <f t="shared" si="7"/>
        <v>0</v>
      </c>
      <c r="Q57" s="2027">
        <f>IF(O57=0, 0, IF(ISBLANK(I57), "", IF(TEXT(ROUND(O57/INDEX(E74:R74, MATCH(I57, E73:R73, 0)), 0),"# ##0") &amp; " " &amp; I57 = P57, "", TEXT(ROUND(O57/INDEX(E74:R74, MATCH(I57, E73:R73, 0)), 0),"# ##0") &amp; " " &amp; I57)))</f>
        <v>0</v>
      </c>
      <c r="R57" s="2004">
        <f>(E57/M15)*Q15*J57</f>
        <v>0</v>
      </c>
      <c r="S57" s="2005">
        <f t="shared" si="8"/>
        <v>0</v>
      </c>
      <c r="U57" s="2598" t="str">
        <f t="shared" si="12"/>
        <v>►</v>
      </c>
      <c r="V57" s="2721"/>
      <c r="W57" s="65"/>
      <c r="X57" s="64" t="str">
        <f t="shared" si="9"/>
        <v/>
      </c>
      <c r="Y57" s="63"/>
      <c r="Z57" s="62"/>
      <c r="AA57" s="61">
        <v>1</v>
      </c>
      <c r="AB57" s="60"/>
      <c r="AC57" t="s">
        <v>798</v>
      </c>
      <c r="AD57" s="2728" t="str">
        <f t="shared" si="13"/>
        <v>►</v>
      </c>
      <c r="AE57" s="3533"/>
      <c r="AF57" s="3531"/>
      <c r="AG57" s="3531"/>
      <c r="AH57" s="3515"/>
      <c r="AI57" s="3531"/>
      <c r="AJ57" s="3516" t="str">
        <f ca="1">IF(ISBLANK(AK57),"",LARGE(OFFSET(AJ25,0,0,ROWS(AJ25:AJ56)),1)+1)</f>
        <v/>
      </c>
      <c r="AK57" s="3533"/>
      <c r="AL57" s="3534"/>
      <c r="AM57" s="3515"/>
      <c r="AN57" s="3534"/>
      <c r="AO57" s="3534"/>
      <c r="AP57" s="3534"/>
      <c r="AQ57" s="3534"/>
      <c r="AR57" s="3534"/>
      <c r="AS57" s="3518">
        <f>IF(AS25=0,0,IF(LEN(AK57)&gt;AS25,LEN(AK57)-AS25&amp;" en trop",0))</f>
        <v>0</v>
      </c>
      <c r="BA57" s="429" t="s">
        <v>669</v>
      </c>
      <c r="BB57" s="436"/>
      <c r="BC57" s="141"/>
      <c r="BD57" s="161"/>
      <c r="BE57" s="137"/>
      <c r="BF57" s="2559"/>
      <c r="BG57" s="2552"/>
      <c r="BH57" s="2553"/>
      <c r="BI57" s="2554">
        <v>3</v>
      </c>
      <c r="BJ57" s="2562" t="s">
        <v>65</v>
      </c>
      <c r="BK57" s="2561" t="s">
        <v>1027</v>
      </c>
      <c r="BL57" s="1314"/>
      <c r="BN57" s="3542"/>
      <c r="BO57" s="3511" t="s">
        <v>4809</v>
      </c>
      <c r="BP57" s="712" t="s">
        <v>4820</v>
      </c>
      <c r="BQ57" s="132"/>
      <c r="BR57" s="132"/>
      <c r="BS57" s="132"/>
      <c r="BT57" s="704"/>
      <c r="BV57" s="135">
        <v>1</v>
      </c>
    </row>
    <row r="58" spans="1:74" ht="18.75" customHeight="1" thickTop="1" thickBot="1">
      <c r="D58" s="2598" t="str">
        <f t="shared" si="11"/>
        <v>►</v>
      </c>
      <c r="E58" s="2721"/>
      <c r="F58" s="65"/>
      <c r="G58" s="64" t="str">
        <f t="shared" si="6"/>
        <v/>
      </c>
      <c r="H58" s="63"/>
      <c r="I58" s="62"/>
      <c r="J58" s="61">
        <v>1</v>
      </c>
      <c r="K58" s="60"/>
      <c r="L58" s="2126">
        <f>IFERROR(INDEX(E74:R74,MATCH(I58,E73:R73,0)) * H58 * IF(ISBLANK(E58), 1, E58), 0)</f>
        <v>0</v>
      </c>
      <c r="M58" s="2725">
        <f>IF(L65=0, 0, (E58*J58)/(L65*N24))</f>
        <v>0</v>
      </c>
      <c r="N58" s="2726">
        <f>IF(O65=0,0,(O58/O65)*N24*1000)</f>
        <v>0</v>
      </c>
      <c r="O58" s="2727">
        <f>IF(ISBLANK(M15), 0, (L58 * J58) * (Q15 / M15))</f>
        <v>0</v>
      </c>
      <c r="P58" s="55">
        <f t="shared" si="7"/>
        <v>0</v>
      </c>
      <c r="Q58" s="2024">
        <f>IF(O58=0, 0, IF(ISBLANK(I58), "", IF(TEXT(ROUND(O58/INDEX(E74:R74, MATCH(I58, E73:R73, 0)), 0),"# ##0") &amp; " " &amp; I58 = P58, "", TEXT(ROUND(O58/INDEX(E74:R74, MATCH(I58, E73:R73, 0)), 0),"# ##0") &amp; " " &amp; I58)))</f>
        <v>0</v>
      </c>
      <c r="R58" s="2002">
        <f>(E58/M15)*Q15*J58</f>
        <v>0</v>
      </c>
      <c r="S58" s="2003">
        <f t="shared" si="8"/>
        <v>0</v>
      </c>
      <c r="U58" s="2598" t="str">
        <f t="shared" si="12"/>
        <v>►</v>
      </c>
      <c r="V58" s="2721"/>
      <c r="W58" s="65"/>
      <c r="X58" s="64" t="str">
        <f t="shared" si="9"/>
        <v/>
      </c>
      <c r="Y58" s="63"/>
      <c r="Z58" s="62"/>
      <c r="AA58" s="61">
        <v>1</v>
      </c>
      <c r="AB58" s="60"/>
      <c r="AC58" t="s">
        <v>798</v>
      </c>
      <c r="AD58" s="2728" t="str">
        <f t="shared" si="13"/>
        <v>►</v>
      </c>
      <c r="AE58" s="3533"/>
      <c r="AF58" s="3531"/>
      <c r="AG58" s="3531"/>
      <c r="AH58" s="3515"/>
      <c r="AI58" s="3531"/>
      <c r="AJ58" s="3516" t="str">
        <f ca="1">IF(ISBLANK(AK58),"",LARGE(OFFSET(AJ25,0,0,ROWS(AJ25:AJ57)),1)+1)</f>
        <v/>
      </c>
      <c r="AK58" s="3533"/>
      <c r="AL58" s="3534"/>
      <c r="AM58" s="3515"/>
      <c r="AN58" s="3534"/>
      <c r="AO58" s="3534"/>
      <c r="AP58" s="3534"/>
      <c r="AQ58" s="3534"/>
      <c r="AR58" s="3534"/>
      <c r="AS58" s="3518">
        <f>IF(AS25=0,0,IF(LEN(AK58)&gt;AS25,LEN(AK58)-AS25&amp;" en trop",0))</f>
        <v>0</v>
      </c>
      <c r="AU58" s="3918" t="s">
        <v>625</v>
      </c>
      <c r="AV58" s="3919"/>
      <c r="AW58"/>
      <c r="AX58" s="3809" t="s">
        <v>627</v>
      </c>
      <c r="AY58" s="3810"/>
      <c r="BA58" s="429"/>
      <c r="BB58" s="436"/>
      <c r="BC58" s="141"/>
      <c r="BD58" s="161"/>
      <c r="BF58" s="2559">
        <v>0.25</v>
      </c>
      <c r="BG58" s="2552" t="s">
        <v>570</v>
      </c>
      <c r="BH58" s="2553"/>
      <c r="BI58" s="2554"/>
      <c r="BJ58" s="2564"/>
      <c r="BK58" s="2561" t="s">
        <v>4391</v>
      </c>
      <c r="BL58" s="1314"/>
      <c r="BM58" s="641"/>
      <c r="BN58" s="1148"/>
      <c r="BO58" s="3532">
        <v>115</v>
      </c>
      <c r="BP58" s="712" t="s">
        <v>4821</v>
      </c>
      <c r="BQ58" s="132"/>
      <c r="BR58" s="132"/>
      <c r="BS58" s="132"/>
      <c r="BT58" s="704"/>
      <c r="BU58" s="641"/>
      <c r="BV58" s="135">
        <v>1</v>
      </c>
    </row>
    <row r="59" spans="1:74" ht="18.75" customHeight="1" thickTop="1">
      <c r="D59" s="2598" t="str">
        <f t="shared" si="11"/>
        <v>►</v>
      </c>
      <c r="E59" s="2721"/>
      <c r="F59" s="65"/>
      <c r="G59" s="64" t="str">
        <f t="shared" si="6"/>
        <v/>
      </c>
      <c r="H59" s="63"/>
      <c r="I59" s="62"/>
      <c r="J59" s="61">
        <v>1</v>
      </c>
      <c r="K59" s="60"/>
      <c r="L59" s="2126">
        <f>IFERROR(INDEX(E74:R74,MATCH(I59,E73:R73,0)) * H59 * IF(ISBLANK(E59), 1, E59), 0)</f>
        <v>0</v>
      </c>
      <c r="M59" s="2725">
        <f>IF(L65=0, 0, (E59*J59)/(L65*N24))</f>
        <v>0</v>
      </c>
      <c r="N59" s="2726">
        <f>IF(O65=0,0,(O59/O65)*N24*1000)</f>
        <v>0</v>
      </c>
      <c r="O59" s="2730">
        <f>IF(ISBLANK(M15), 0, (L59 * J59) * (Q15 / M15))</f>
        <v>0</v>
      </c>
      <c r="P59" s="2026">
        <f t="shared" si="7"/>
        <v>0</v>
      </c>
      <c r="Q59" s="2027">
        <f>IF(O59=0, 0, IF(ISBLANK(I59), "", IF(TEXT(ROUND(O59/INDEX(E74:R74, MATCH(I59, E73:R73, 0)), 0),"# ##0") &amp; " " &amp; I59 = P59, "", TEXT(ROUND(O59/INDEX(E74:R74, MATCH(I59, E73:R73, 0)), 0),"# ##0") &amp; " " &amp; I59)))</f>
        <v>0</v>
      </c>
      <c r="R59" s="2004">
        <f>(E59/M15)*Q15*J59</f>
        <v>0</v>
      </c>
      <c r="S59" s="2005">
        <f t="shared" si="8"/>
        <v>0</v>
      </c>
      <c r="U59" s="2598" t="str">
        <f t="shared" si="12"/>
        <v>►</v>
      </c>
      <c r="V59" s="2721"/>
      <c r="W59" s="65"/>
      <c r="X59" s="64" t="str">
        <f t="shared" si="9"/>
        <v/>
      </c>
      <c r="Y59" s="63"/>
      <c r="Z59" s="62"/>
      <c r="AA59" s="61">
        <v>1</v>
      </c>
      <c r="AB59" s="60"/>
      <c r="AC59" t="s">
        <v>798</v>
      </c>
      <c r="AD59" s="2728" t="str">
        <f t="shared" si="13"/>
        <v>►</v>
      </c>
      <c r="AE59" s="3533"/>
      <c r="AF59" s="3531"/>
      <c r="AG59" s="3531"/>
      <c r="AH59" s="3515"/>
      <c r="AI59" s="3531"/>
      <c r="AJ59" s="3516" t="str">
        <f ca="1">IF(ISBLANK(AK59),"",LARGE(OFFSET(AJ25,0,0,ROWS(AJ25:AJ58)),1)+1)</f>
        <v/>
      </c>
      <c r="AK59" s="3533"/>
      <c r="AL59" s="3534"/>
      <c r="AM59" s="3515"/>
      <c r="AN59" s="3534"/>
      <c r="AO59" s="3534"/>
      <c r="AP59" s="3534"/>
      <c r="AQ59" s="3534"/>
      <c r="AR59" s="3534"/>
      <c r="AS59" s="3518">
        <f>IF(AS25=0,0,IF(LEN(AK59)&gt;AS25,LEN(AK59)-AS25&amp;" en trop",0))</f>
        <v>0</v>
      </c>
      <c r="AU59" s="3918"/>
      <c r="AV59" s="3919"/>
      <c r="AW59"/>
      <c r="AX59" s="3809"/>
      <c r="AY59" s="3810"/>
      <c r="BA59" s="438" t="s">
        <v>107</v>
      </c>
      <c r="BB59" s="439"/>
      <c r="BC59" s="141"/>
      <c r="BD59" s="161"/>
      <c r="BF59" s="2559">
        <v>0.5</v>
      </c>
      <c r="BG59" s="2552" t="s">
        <v>593</v>
      </c>
      <c r="BH59" s="2553"/>
      <c r="BI59" s="2554"/>
      <c r="BJ59" s="2564"/>
      <c r="BK59" s="2561" t="s">
        <v>594</v>
      </c>
      <c r="BL59" s="1314"/>
      <c r="BM59" s="641"/>
      <c r="BN59" s="1148"/>
      <c r="BO59" s="3543" t="s">
        <v>4822</v>
      </c>
      <c r="BP59" s="132"/>
      <c r="BQ59" s="132"/>
      <c r="BR59" s="132"/>
      <c r="BS59" s="132"/>
      <c r="BT59" s="704"/>
      <c r="BU59" s="641"/>
      <c r="BV59" s="135">
        <v>1</v>
      </c>
    </row>
    <row r="60" spans="1:74" ht="18.75" customHeight="1">
      <c r="D60" s="2598" t="str">
        <f t="shared" si="11"/>
        <v>►</v>
      </c>
      <c r="E60" s="2721"/>
      <c r="F60" s="65"/>
      <c r="G60" s="64" t="str">
        <f t="shared" si="6"/>
        <v/>
      </c>
      <c r="H60" s="63"/>
      <c r="I60" s="62"/>
      <c r="J60" s="61">
        <v>1</v>
      </c>
      <c r="K60" s="60"/>
      <c r="L60" s="2126">
        <f>IFERROR(INDEX(E74:R74,MATCH(I60,E73:R73,0)) * H60 * IF(ISBLANK(E60), 1, E60), 0)</f>
        <v>0</v>
      </c>
      <c r="M60" s="2725">
        <f>IF(L65=0, 0, (E60*J60)/(L65*N24))</f>
        <v>0</v>
      </c>
      <c r="N60" s="2726">
        <f>IF(O65=0,0,(O60/O65)*N24*1000)</f>
        <v>0</v>
      </c>
      <c r="O60" s="2727">
        <f>IF(ISBLANK(M15), 0, (L60 * J60) * (Q15 / M15))</f>
        <v>0</v>
      </c>
      <c r="P60" s="55">
        <f t="shared" si="7"/>
        <v>0</v>
      </c>
      <c r="Q60" s="2024">
        <f>IF(O60=0, 0, IF(ISBLANK(I60), "", IF(TEXT(ROUND(O60/INDEX(E74:R74, MATCH(I60, E73:R73, 0)), 0),"# ##0") &amp; " " &amp; I60 = P60, "", TEXT(ROUND(O60/INDEX(E74:R74, MATCH(I60, E73:R73, 0)), 0),"# ##0") &amp; " " &amp; I60)))</f>
        <v>0</v>
      </c>
      <c r="R60" s="2002">
        <f>(E60/M15)*Q15*J60</f>
        <v>0</v>
      </c>
      <c r="S60" s="2003">
        <f t="shared" si="8"/>
        <v>0</v>
      </c>
      <c r="U60" s="2598" t="str">
        <f t="shared" si="12"/>
        <v>►</v>
      </c>
      <c r="V60" s="2721"/>
      <c r="W60" s="65"/>
      <c r="X60" s="64" t="str">
        <f t="shared" si="9"/>
        <v/>
      </c>
      <c r="Y60" s="63"/>
      <c r="Z60" s="62"/>
      <c r="AA60" s="61">
        <v>1</v>
      </c>
      <c r="AB60" s="60"/>
      <c r="AC60" t="s">
        <v>798</v>
      </c>
      <c r="AD60" s="2728" t="str">
        <f t="shared" si="13"/>
        <v>►</v>
      </c>
      <c r="AE60" s="3533"/>
      <c r="AF60" s="3531"/>
      <c r="AG60" s="3531"/>
      <c r="AH60" s="3515"/>
      <c r="AI60" s="3531"/>
      <c r="AJ60" s="3516" t="str">
        <f ca="1">IF(ISBLANK(AK60),"",LARGE(OFFSET(AJ25,0,0,ROWS(AJ25:AJ59)),1)+1)</f>
        <v/>
      </c>
      <c r="AK60" s="3533"/>
      <c r="AL60" s="3534"/>
      <c r="AM60" s="3515"/>
      <c r="AN60" s="3534"/>
      <c r="AO60" s="3534"/>
      <c r="AP60" s="3534"/>
      <c r="AQ60" s="3534"/>
      <c r="AR60" s="3534"/>
      <c r="AS60" s="3518">
        <f>IF(AS25=0,0,IF(LEN(AK60)&gt;AS25,LEN(AK60)-AS25&amp;" en trop",0))</f>
        <v>0</v>
      </c>
      <c r="AT60" s="641"/>
      <c r="AU60" s="641"/>
      <c r="AV60" s="641"/>
      <c r="AW60" s="641"/>
      <c r="AX60" s="641"/>
      <c r="AY60" s="641"/>
      <c r="AZ60" s="641"/>
      <c r="BA60" s="440">
        <v>8</v>
      </c>
      <c r="BB60" s="422" t="s">
        <v>108</v>
      </c>
      <c r="BC60" s="141"/>
      <c r="BD60" s="161"/>
      <c r="BF60" s="2559">
        <v>0.75</v>
      </c>
      <c r="BG60" s="2552" t="s">
        <v>596</v>
      </c>
      <c r="BH60" s="2553"/>
      <c r="BI60" s="2554"/>
      <c r="BJ60" s="2564"/>
      <c r="BK60" s="2561" t="s">
        <v>597</v>
      </c>
      <c r="BL60" s="1314"/>
      <c r="BM60" s="641"/>
      <c r="BN60" s="1148"/>
      <c r="BO60" s="3544" t="s">
        <v>4387</v>
      </c>
      <c r="BP60" s="132"/>
      <c r="BQ60" s="132"/>
      <c r="BR60" s="132"/>
      <c r="BS60" s="132"/>
      <c r="BT60" s="704"/>
      <c r="BU60" s="641"/>
      <c r="BV60" s="135">
        <v>1</v>
      </c>
    </row>
    <row r="61" spans="1:74" ht="18.75" customHeight="1">
      <c r="D61" s="2598" t="str">
        <f t="shared" si="11"/>
        <v>►</v>
      </c>
      <c r="E61" s="2721"/>
      <c r="F61" s="65"/>
      <c r="G61" s="64" t="str">
        <f t="shared" si="6"/>
        <v/>
      </c>
      <c r="H61" s="63"/>
      <c r="I61" s="62"/>
      <c r="J61" s="61">
        <v>1</v>
      </c>
      <c r="K61" s="60"/>
      <c r="L61" s="2126">
        <f>IFERROR(INDEX(E74:R74,MATCH(I61,E73:R73,0)) * H61 * IF(ISBLANK(E61), 1, E61), 0)</f>
        <v>0</v>
      </c>
      <c r="M61" s="2725">
        <f>IF(L65=0, 0, (E61*J61)/(L65*N24))</f>
        <v>0</v>
      </c>
      <c r="N61" s="2726">
        <f>IF(O65=0,0,(O61/O65)*N24*1000)</f>
        <v>0</v>
      </c>
      <c r="O61" s="2730">
        <f>IF(ISBLANK(M15), 0, (L61 * J61) * (Q15 / M15))</f>
        <v>0</v>
      </c>
      <c r="P61" s="2026">
        <f t="shared" si="7"/>
        <v>0</v>
      </c>
      <c r="Q61" s="2027">
        <f>IF(O61=0, 0, IF(ISBLANK(I61), "", IF(TEXT(ROUND(O61/INDEX(E74:R74, MATCH(I61, E73:R73, 0)), 0),"# ##0") &amp; " " &amp; I61 = P61, "", TEXT(ROUND(O61/INDEX(E74:R74, MATCH(I61, E73:R73, 0)), 0),"# ##0") &amp; " " &amp; I61)))</f>
        <v>0</v>
      </c>
      <c r="R61" s="2004">
        <f>(E61/M15)*Q15*J61</f>
        <v>0</v>
      </c>
      <c r="S61" s="2005">
        <f t="shared" si="8"/>
        <v>0</v>
      </c>
      <c r="U61" s="2598" t="str">
        <f t="shared" si="12"/>
        <v>►</v>
      </c>
      <c r="V61" s="2721"/>
      <c r="W61" s="65"/>
      <c r="X61" s="64" t="str">
        <f t="shared" si="9"/>
        <v/>
      </c>
      <c r="Y61" s="63"/>
      <c r="Z61" s="62"/>
      <c r="AA61" s="61">
        <v>1</v>
      </c>
      <c r="AB61" s="60"/>
      <c r="AC61" t="s">
        <v>798</v>
      </c>
      <c r="AD61" s="2728" t="str">
        <f t="shared" si="13"/>
        <v>A</v>
      </c>
      <c r="AE61" s="3533"/>
      <c r="AF61" s="3531"/>
      <c r="AG61" s="3531"/>
      <c r="AH61" s="3515"/>
      <c r="AI61" s="3531"/>
      <c r="AJ61" s="3516">
        <f ca="1">IF(ISBLANK(AK61),"",LARGE(OFFSET(AJ25,0,0,ROWS(AJ25:AJ60)),1)+1)</f>
        <v>6</v>
      </c>
      <c r="AK61" s="3514" t="s">
        <v>4823</v>
      </c>
      <c r="AL61" s="3534"/>
      <c r="AM61" s="3515"/>
      <c r="AN61" s="3534"/>
      <c r="AO61" s="3534"/>
      <c r="AP61" s="3534"/>
      <c r="AQ61" s="3534"/>
      <c r="AR61" s="3534"/>
      <c r="AS61" s="3518">
        <f>IF(AS25=0,0,IF(LEN(AK61)&gt;AS25,LEN(AK61)-AS25&amp;" en trop",0))</f>
        <v>0</v>
      </c>
      <c r="AU61" s="3924" t="s">
        <v>650</v>
      </c>
      <c r="AV61" s="3925"/>
      <c r="AW61"/>
      <c r="AX61" s="3809" t="s">
        <v>652</v>
      </c>
      <c r="AY61" s="3810"/>
      <c r="BA61" s="440">
        <v>3</v>
      </c>
      <c r="BB61" s="422" t="s">
        <v>694</v>
      </c>
      <c r="BC61" s="141"/>
      <c r="BD61" s="161"/>
      <c r="BF61" s="338">
        <v>2</v>
      </c>
      <c r="BG61" s="2567" t="s">
        <v>600</v>
      </c>
      <c r="BH61" s="2553"/>
      <c r="BI61" s="2554"/>
      <c r="BJ61" s="2564"/>
      <c r="BK61" s="2561"/>
      <c r="BL61" s="1314"/>
      <c r="BM61" s="641"/>
      <c r="BN61" s="2516"/>
      <c r="BO61" s="712"/>
      <c r="BP61" s="712"/>
      <c r="BQ61" s="712"/>
      <c r="BR61" s="712"/>
      <c r="BS61" s="712"/>
      <c r="BT61" s="1314"/>
      <c r="BU61" s="641"/>
      <c r="BV61" s="135">
        <v>1</v>
      </c>
    </row>
    <row r="62" spans="1:74" ht="18.75" customHeight="1">
      <c r="D62" s="2598" t="str">
        <f t="shared" si="11"/>
        <v>►</v>
      </c>
      <c r="E62" s="2721"/>
      <c r="F62" s="65"/>
      <c r="G62" s="64" t="str">
        <f t="shared" si="6"/>
        <v/>
      </c>
      <c r="H62" s="63"/>
      <c r="I62" s="62"/>
      <c r="J62" s="61">
        <v>1</v>
      </c>
      <c r="K62" s="60"/>
      <c r="L62" s="2126">
        <f>IFERROR(INDEX(E74:R74,MATCH(I62,E73:R73,0)) * H62 * IF(ISBLANK(E62), 1, E62), 0)</f>
        <v>0</v>
      </c>
      <c r="M62" s="2725">
        <f>IF(L65=0, 0, (E62*J62)/(L65*N24))</f>
        <v>0</v>
      </c>
      <c r="N62" s="2726">
        <f>IF(O65=0,0,(O62/O65)*N24*1000)</f>
        <v>0</v>
      </c>
      <c r="O62" s="2727">
        <f>IF(ISBLANK(M15), 0, (L62 * J62) * (Q15 / M15))</f>
        <v>0</v>
      </c>
      <c r="P62" s="55">
        <f t="shared" si="7"/>
        <v>0</v>
      </c>
      <c r="Q62" s="2024">
        <f>IF(O62=0, 0, IF(ISBLANK(I62), "", IF(TEXT(ROUND(O62/INDEX(E74:R74, MATCH(I62, E73:R73, 0)), 0),"# ##0") &amp; " " &amp; I62 = P62, "", TEXT(ROUND(O62/INDEX(E74:R74, MATCH(I62, E73:R73, 0)), 0),"# ##0") &amp; " " &amp; I62)))</f>
        <v>0</v>
      </c>
      <c r="R62" s="2002">
        <f>(E62/M15)*Q15*J62</f>
        <v>0</v>
      </c>
      <c r="S62" s="2003">
        <f t="shared" si="8"/>
        <v>0</v>
      </c>
      <c r="U62" s="2598" t="str">
        <f t="shared" si="12"/>
        <v>►</v>
      </c>
      <c r="V62" s="2721"/>
      <c r="W62" s="65"/>
      <c r="X62" s="64" t="str">
        <f t="shared" si="9"/>
        <v/>
      </c>
      <c r="Y62" s="63"/>
      <c r="Z62" s="62"/>
      <c r="AA62" s="61">
        <v>1</v>
      </c>
      <c r="AB62" s="60"/>
      <c r="AC62" t="s">
        <v>798</v>
      </c>
      <c r="AD62" s="2728" t="str">
        <f t="shared" si="13"/>
        <v>A</v>
      </c>
      <c r="AE62" s="3533"/>
      <c r="AF62" s="3531"/>
      <c r="AG62" s="3531"/>
      <c r="AH62" s="3515"/>
      <c r="AI62" s="3531"/>
      <c r="AJ62" s="3516">
        <f ca="1">IF(ISBLANK(AK62),"",LARGE(OFFSET(AJ25,0,0,ROWS(AJ25:AJ61)),1)+1)</f>
        <v>7</v>
      </c>
      <c r="AK62" s="3514" t="s">
        <v>4824</v>
      </c>
      <c r="AL62" s="3534"/>
      <c r="AM62" s="3515"/>
      <c r="AN62" s="3517"/>
      <c r="AO62" s="27"/>
      <c r="AP62" s="27"/>
      <c r="AQ62" s="27"/>
      <c r="AR62" s="27"/>
      <c r="AS62" s="3518" t="str">
        <f>LEN(AK62)&amp;" "&amp;"OK"</f>
        <v>115 OK</v>
      </c>
      <c r="AU62" s="3924"/>
      <c r="AV62" s="3925"/>
      <c r="AW62"/>
      <c r="AX62" s="3809"/>
      <c r="AY62" s="3810"/>
      <c r="BA62" s="4045" t="s">
        <v>710</v>
      </c>
      <c r="BB62" s="4046"/>
      <c r="BC62" s="141"/>
      <c r="BD62" s="161"/>
      <c r="BF62" s="2568" t="s">
        <v>4394</v>
      </c>
      <c r="BG62" s="2569"/>
      <c r="BH62" s="132"/>
      <c r="BI62" s="132"/>
      <c r="BJ62" s="132"/>
      <c r="BK62" s="132"/>
      <c r="BL62" s="1314"/>
      <c r="BM62" s="641"/>
      <c r="BN62" s="2558" t="s">
        <v>4370</v>
      </c>
      <c r="BO62" s="132" t="s">
        <v>4825</v>
      </c>
      <c r="BP62" s="712"/>
      <c r="BQ62" s="712"/>
      <c r="BR62" s="712"/>
      <c r="BS62" s="712"/>
      <c r="BT62" s="1314"/>
      <c r="BU62" s="641"/>
      <c r="BV62" s="135">
        <v>1</v>
      </c>
    </row>
    <row r="63" spans="1:74" s="641" customFormat="1" ht="18.75">
      <c r="A63" s="138"/>
      <c r="B63"/>
      <c r="C63"/>
      <c r="D63" s="2598" t="str">
        <f t="shared" si="11"/>
        <v>►</v>
      </c>
      <c r="E63" s="2721"/>
      <c r="F63" s="65"/>
      <c r="G63" s="64" t="str">
        <f t="shared" si="6"/>
        <v/>
      </c>
      <c r="H63" s="63"/>
      <c r="I63" s="62"/>
      <c r="J63" s="61">
        <v>1</v>
      </c>
      <c r="K63" s="60"/>
      <c r="L63" s="2126">
        <f>IFERROR(INDEX(E74:R74,MATCH(I63,E73:R73,0)) * H63 * IF(ISBLANK(E63), 1, E63), 0)</f>
        <v>0</v>
      </c>
      <c r="M63" s="2729">
        <f>IF(L65=0, 0, (E63*J63)/(L65*N24))</f>
        <v>0</v>
      </c>
      <c r="N63" s="2723">
        <f>IF(O65=0,0,(O63/O65)*N24*1000)</f>
        <v>0</v>
      </c>
      <c r="O63" s="2730">
        <f>IF(ISBLANK(M15), 0, (L63 * J63) * (Q15 / M15))</f>
        <v>0</v>
      </c>
      <c r="P63" s="2026">
        <f t="shared" si="7"/>
        <v>0</v>
      </c>
      <c r="Q63" s="2027">
        <f>IF(O63=0, 0, IF(ISBLANK(I63), "", IF(TEXT(ROUND(O63/INDEX(E74:R74, MATCH(I63, E73:R73, 0)), 0),"# ##0") &amp; " " &amp; I63 = P63, "", TEXT(ROUND(O63/INDEX(E74:R74, MATCH(I63, E73:R73, 0)), 0),"# ##0") &amp; " " &amp; I63)))</f>
        <v>0</v>
      </c>
      <c r="R63" s="2004">
        <f>(E63/M15)*Q15*J63</f>
        <v>0</v>
      </c>
      <c r="S63" s="2005">
        <f t="shared" si="8"/>
        <v>0</v>
      </c>
      <c r="U63" s="2598" t="str">
        <f t="shared" si="12"/>
        <v>►</v>
      </c>
      <c r="V63" s="2721"/>
      <c r="W63" s="65"/>
      <c r="X63" s="64" t="str">
        <f t="shared" si="9"/>
        <v/>
      </c>
      <c r="Y63" s="63"/>
      <c r="Z63" s="62"/>
      <c r="AA63" s="61">
        <v>1</v>
      </c>
      <c r="AB63" s="60"/>
      <c r="AC63" t="s">
        <v>798</v>
      </c>
      <c r="AD63" s="2728" t="str">
        <f t="shared" si="13"/>
        <v>A</v>
      </c>
      <c r="AE63" s="3533"/>
      <c r="AF63" s="3531"/>
      <c r="AG63" s="3531"/>
      <c r="AH63" s="3515"/>
      <c r="AI63" s="3531"/>
      <c r="AJ63" s="3516">
        <f ca="1">IF(ISBLANK(AK63),"",LARGE(OFFSET(AJ25,0,0,ROWS(AJ25:AJ62)),1)+1)</f>
        <v>8</v>
      </c>
      <c r="AK63" s="3514" t="s">
        <v>4826</v>
      </c>
      <c r="AL63" s="3534"/>
      <c r="AM63" s="3515"/>
      <c r="AN63" s="3517"/>
      <c r="AO63" s="27"/>
      <c r="AP63" s="27"/>
      <c r="AQ63" s="27"/>
      <c r="AR63" s="27"/>
      <c r="AS63" s="3518">
        <f t="shared" ref="AS63" si="14">MAX(LEN(AK63), LEN(AM63))</f>
        <v>129</v>
      </c>
      <c r="BA63" s="4045"/>
      <c r="BB63" s="4046"/>
      <c r="BC63" s="141"/>
      <c r="BD63" s="161"/>
      <c r="BE63" s="137"/>
      <c r="BF63" s="1148"/>
      <c r="BG63" s="27" t="s">
        <v>4396</v>
      </c>
      <c r="BH63" s="132"/>
      <c r="BI63" s="132"/>
      <c r="BJ63" s="132"/>
      <c r="BK63" s="132"/>
      <c r="BL63" s="1314"/>
      <c r="BN63" s="2563" t="s">
        <v>4827</v>
      </c>
      <c r="BO63" s="132"/>
      <c r="BP63" s="132"/>
      <c r="BQ63" s="132"/>
      <c r="BR63" s="132"/>
      <c r="BS63" s="132"/>
      <c r="BT63" s="704"/>
      <c r="BU63" s="143"/>
      <c r="BV63" s="135">
        <v>1</v>
      </c>
    </row>
    <row r="64" spans="1:74" s="641" customFormat="1" ht="18.75" customHeight="1">
      <c r="A64" s="138"/>
      <c r="B64"/>
      <c r="C64"/>
      <c r="D64" s="554" t="s">
        <v>0</v>
      </c>
      <c r="E64" s="2721"/>
      <c r="F64" s="65"/>
      <c r="G64" s="64" t="str">
        <f t="shared" si="6"/>
        <v/>
      </c>
      <c r="H64" s="63"/>
      <c r="I64" s="62"/>
      <c r="J64" s="61">
        <v>1</v>
      </c>
      <c r="K64" s="60"/>
      <c r="L64" s="2126">
        <f>IFERROR(INDEX(E74:R74,MATCH(I64,E73:R73,0)) * H64 * IF(ISBLANK(E64), 1, E64), 0)</f>
        <v>0</v>
      </c>
      <c r="M64" s="2729">
        <f>IF(L65=0, 0, (E64*J64)/(L65*N24))</f>
        <v>0</v>
      </c>
      <c r="N64" s="2723">
        <f>IF(O65=0,0,(O64/O65)*N24*1000)</f>
        <v>0</v>
      </c>
      <c r="O64" s="2727">
        <f>IF(ISBLANK(M15), 0, (L64 * J64) * (Q15 / M15))</f>
        <v>0</v>
      </c>
      <c r="P64" s="55">
        <f t="shared" si="7"/>
        <v>0</v>
      </c>
      <c r="Q64" s="2024">
        <f>IF(O64=0, 0, IF(ISBLANK(I64), "", IF(TEXT(ROUND(O64/INDEX(E74:R74, MATCH(I64, E73:R73, 0)), 0),"# ##0") &amp; " " &amp; I64 = P64, "", TEXT(ROUND(O64/INDEX(E74:R74, MATCH(I64, E73:R73, 0)), 0),"# ##0") &amp; " " &amp; I64)))</f>
        <v>0</v>
      </c>
      <c r="R64" s="2002">
        <f>(E64/M15)*Q15*J64</f>
        <v>0</v>
      </c>
      <c r="S64" s="2003">
        <f t="shared" si="8"/>
        <v>0</v>
      </c>
      <c r="U64" s="554" t="s">
        <v>0</v>
      </c>
      <c r="V64" s="2721"/>
      <c r="W64" s="65"/>
      <c r="X64" s="64" t="str">
        <f t="shared" si="9"/>
        <v/>
      </c>
      <c r="Y64" s="63"/>
      <c r="Z64" s="62"/>
      <c r="AA64" s="61">
        <v>1</v>
      </c>
      <c r="AB64" s="60"/>
      <c r="AC64"/>
      <c r="AD64" s="718" t="s">
        <v>0</v>
      </c>
      <c r="AE64" s="3533"/>
      <c r="AF64" s="3531"/>
      <c r="AG64" s="3531"/>
      <c r="AH64" s="3515"/>
      <c r="AI64" s="3531"/>
      <c r="AJ64" s="3516">
        <f ca="1">IF(ISBLANK(AK64),"",LARGE(OFFSET(AJ25,0,0,ROWS(AJ25:AJ63)),1)+1)</f>
        <v>9</v>
      </c>
      <c r="AK64" s="3514" t="s">
        <v>4826</v>
      </c>
      <c r="AL64" s="3534"/>
      <c r="AM64" s="3515"/>
      <c r="AN64" s="3517"/>
      <c r="AO64" s="27"/>
      <c r="AP64" s="27"/>
      <c r="AQ64" s="27"/>
      <c r="AR64" s="27"/>
      <c r="AS64" s="3518" t="str">
        <f>IF(AS25=0,0,IF(LEN(AK64)&gt;AS25,LEN(AK64)-AS25&amp;" en trop",0))</f>
        <v>14 en trop</v>
      </c>
      <c r="AT64"/>
      <c r="AU64" s="3927" t="s">
        <v>673</v>
      </c>
      <c r="AV64" s="3928"/>
      <c r="AW64"/>
      <c r="AX64" s="3809" t="s">
        <v>675</v>
      </c>
      <c r="AY64" s="3810"/>
      <c r="AZ64"/>
      <c r="BA64" s="443"/>
      <c r="BB64" s="444"/>
      <c r="BC64" s="141"/>
      <c r="BD64" s="161"/>
      <c r="BE64" s="137"/>
      <c r="BF64" s="1148"/>
      <c r="BG64" s="27" t="s">
        <v>4397</v>
      </c>
      <c r="BH64" s="132"/>
      <c r="BI64" s="132"/>
      <c r="BJ64" s="132"/>
      <c r="BK64" s="132"/>
      <c r="BL64" s="1314"/>
      <c r="BN64" s="2565" t="s">
        <v>4392</v>
      </c>
      <c r="BO64" s="132"/>
      <c r="BP64" s="132"/>
      <c r="BQ64" s="132"/>
      <c r="BR64" s="132"/>
      <c r="BS64" s="132"/>
      <c r="BT64" s="704"/>
      <c r="BU64" s="143"/>
      <c r="BV64" s="135">
        <v>1</v>
      </c>
    </row>
    <row r="65" spans="1:74" s="641" customFormat="1" ht="24" customHeight="1">
      <c r="A65" s="138"/>
      <c r="B65"/>
      <c r="C65"/>
      <c r="D65" s="554" t="s">
        <v>0</v>
      </c>
      <c r="E65" s="2766" t="s">
        <v>4503</v>
      </c>
      <c r="F65" s="2741"/>
      <c r="G65" s="2742"/>
      <c r="H65" s="2742"/>
      <c r="I65" s="2743"/>
      <c r="J65" s="2733"/>
      <c r="K65" s="2733"/>
      <c r="L65" s="2734">
        <f>SUM(L25:L64)</f>
        <v>1.1559999999999999</v>
      </c>
      <c r="M65" s="2733"/>
      <c r="N65" s="2733"/>
      <c r="O65" s="2735">
        <f>SUM(O25:O64)</f>
        <v>13.871999999999998</v>
      </c>
      <c r="P65" s="2736">
        <f>O65</f>
        <v>13.871999999999998</v>
      </c>
      <c r="Q65" s="2737"/>
      <c r="R65" s="2737"/>
      <c r="S65" s="2738"/>
      <c r="U65" s="554" t="s">
        <v>0</v>
      </c>
      <c r="V65" s="2766" t="s">
        <v>4503</v>
      </c>
      <c r="W65" s="2741"/>
      <c r="X65" s="2742"/>
      <c r="Y65" s="2742"/>
      <c r="Z65" s="2743"/>
      <c r="AA65" s="2733"/>
      <c r="AB65" s="2733"/>
      <c r="AC65" t="s">
        <v>798</v>
      </c>
      <c r="AD65" s="718" t="s">
        <v>0</v>
      </c>
      <c r="AE65" s="3609" t="s">
        <v>4503</v>
      </c>
      <c r="AF65" s="2741"/>
      <c r="AG65" s="2742"/>
      <c r="AH65" s="2742"/>
      <c r="AI65" s="2743"/>
      <c r="AJ65" s="2732"/>
      <c r="AK65" s="2733"/>
      <c r="AL65" s="2733"/>
      <c r="AM65" s="2733"/>
      <c r="AN65" s="2733"/>
      <c r="AO65" s="2733"/>
      <c r="AP65" s="2733"/>
      <c r="AQ65" s="2733"/>
      <c r="AR65" s="2733"/>
      <c r="AS65" s="2744"/>
      <c r="AT65"/>
      <c r="AU65" s="3927"/>
      <c r="AV65" s="3928"/>
      <c r="AW65"/>
      <c r="AX65" s="3809"/>
      <c r="AY65" s="3810"/>
      <c r="AZ65"/>
      <c r="BA65" s="446" t="s">
        <v>725</v>
      </c>
      <c r="BB65" s="428"/>
      <c r="BC65" s="141"/>
      <c r="BD65" s="161"/>
      <c r="BE65" s="137"/>
      <c r="BF65" s="1148"/>
      <c r="BG65" s="27"/>
      <c r="BH65" s="132"/>
      <c r="BI65" s="132"/>
      <c r="BJ65" s="132"/>
      <c r="BK65" s="132"/>
      <c r="BL65" s="1314"/>
      <c r="BN65" s="2566" t="s">
        <v>4828</v>
      </c>
      <c r="BO65" s="132"/>
      <c r="BP65" s="132"/>
      <c r="BQ65" s="132"/>
      <c r="BR65" s="132"/>
      <c r="BS65" s="132"/>
      <c r="BT65" s="704"/>
      <c r="BU65" s="143"/>
      <c r="BV65" s="135">
        <v>1</v>
      </c>
    </row>
    <row r="66" spans="1:74" s="641" customFormat="1" ht="15.75" customHeight="1">
      <c r="A66" s="138"/>
      <c r="B66"/>
      <c r="C66"/>
      <c r="D66" s="92" t="s">
        <v>15</v>
      </c>
      <c r="E66" s="712"/>
      <c r="F66" s="712"/>
      <c r="G66" s="712"/>
      <c r="H66" s="712"/>
      <c r="I66" s="712"/>
      <c r="J66" s="712"/>
      <c r="K66" s="712"/>
      <c r="M66" s="712"/>
      <c r="N66" s="712"/>
      <c r="O66" s="712"/>
      <c r="P66" s="712"/>
      <c r="Q66" s="712"/>
      <c r="R66" s="712"/>
      <c r="S66" s="1314"/>
      <c r="U66"/>
      <c r="V66"/>
      <c r="W66"/>
      <c r="X66"/>
      <c r="Y66"/>
      <c r="Z66"/>
      <c r="AA66"/>
      <c r="AB66"/>
      <c r="AC66" t="s">
        <v>798</v>
      </c>
      <c r="AD66" s="718" t="s">
        <v>15</v>
      </c>
      <c r="AE66" s="2767"/>
      <c r="AF66" s="2767"/>
      <c r="AG66" s="2767"/>
      <c r="AH66" s="2537"/>
      <c r="AI66" s="2537"/>
      <c r="AJ66" s="2768" t="str">
        <f ca="1">IF(ISBLANK(AK66),"",LARGE(OFFSET(AJ23,0,0,ROWS(AJ23:AJ65)),1)+1)</f>
        <v/>
      </c>
      <c r="AK66" s="27"/>
      <c r="AL66" s="132"/>
      <c r="AM66" s="2769"/>
      <c r="AN66" s="2846" t="s">
        <v>4504</v>
      </c>
      <c r="AO66" s="2847">
        <v>12</v>
      </c>
      <c r="AP66" s="2848">
        <v>1.5</v>
      </c>
      <c r="AQ66" s="2849" t="s">
        <v>4505</v>
      </c>
      <c r="AR66" s="2770">
        <f>AP66*AO67</f>
        <v>1875</v>
      </c>
      <c r="AS66" s="2850" t="s">
        <v>27</v>
      </c>
      <c r="BA66" s="448" t="s">
        <v>726</v>
      </c>
      <c r="BB66" s="428"/>
      <c r="BC66" s="141"/>
      <c r="BD66" s="161"/>
      <c r="BE66" s="137"/>
      <c r="BF66" s="1148"/>
      <c r="BG66" s="422" t="s">
        <v>619</v>
      </c>
      <c r="BH66" s="132"/>
      <c r="BI66" s="132"/>
      <c r="BJ66" s="132"/>
      <c r="BK66" s="132"/>
      <c r="BL66" s="1314"/>
      <c r="BN66" s="2566" t="s">
        <v>4393</v>
      </c>
      <c r="BO66" s="132"/>
      <c r="BP66" s="132"/>
      <c r="BQ66" s="132"/>
      <c r="BR66" s="132"/>
      <c r="BS66" s="132"/>
      <c r="BT66" s="704"/>
      <c r="BU66" s="143"/>
      <c r="BV66" s="135">
        <v>1</v>
      </c>
    </row>
    <row r="67" spans="1:74" s="641" customFormat="1" ht="24.75" customHeight="1" thickBot="1">
      <c r="A67" s="138"/>
      <c r="B67"/>
      <c r="C67"/>
      <c r="D67" s="92" t="s">
        <v>15</v>
      </c>
      <c r="E67" s="2739" t="s">
        <v>4497</v>
      </c>
      <c r="F67" s="2587"/>
      <c r="G67" s="2587"/>
      <c r="H67" s="2587"/>
      <c r="I67" s="2587"/>
      <c r="J67" s="2056"/>
      <c r="K67" s="2056"/>
      <c r="L67" s="2851"/>
      <c r="M67" s="2054" t="s">
        <v>4506</v>
      </c>
      <c r="N67" s="899">
        <v>5.2083333333333336E-2</v>
      </c>
      <c r="O67" s="2054"/>
      <c r="P67" s="2054" t="s">
        <v>1008</v>
      </c>
      <c r="Q67" s="2771">
        <v>2.4305555555555556E-2</v>
      </c>
      <c r="R67" s="2772" t="s">
        <v>67</v>
      </c>
      <c r="S67" s="2773">
        <f>N67+Q67</f>
        <v>7.6388888888888895E-2</v>
      </c>
      <c r="U67"/>
      <c r="V67"/>
      <c r="W67"/>
      <c r="X67"/>
      <c r="Y67"/>
      <c r="Z67"/>
      <c r="AA67"/>
      <c r="AB67"/>
      <c r="AC67" t="s">
        <v>798</v>
      </c>
      <c r="AD67" s="718" t="s">
        <v>15</v>
      </c>
      <c r="AE67" s="2767"/>
      <c r="AF67" s="2767"/>
      <c r="AG67" s="2767"/>
      <c r="AH67" s="2537"/>
      <c r="AI67" s="2537"/>
      <c r="AJ67" s="2768" t="str">
        <f ca="1">IF(ISBLANK(AK67),"",LARGE(OFFSET(AJ24,0,0,ROWS(AJ24:AJ66)),1)+1)</f>
        <v/>
      </c>
      <c r="AK67" s="27"/>
      <c r="AL67" s="132"/>
      <c r="AM67" s="132"/>
      <c r="AN67" s="2852" t="s">
        <v>4507</v>
      </c>
      <c r="AO67" s="2853">
        <v>1250</v>
      </c>
      <c r="AP67" s="132"/>
      <c r="AQ67" s="132"/>
      <c r="AR67" s="2854" t="s">
        <v>1001</v>
      </c>
      <c r="AS67" s="2850" t="s">
        <v>28</v>
      </c>
      <c r="AT67"/>
      <c r="AU67" s="3871" t="s">
        <v>695</v>
      </c>
      <c r="AV67" s="3926"/>
      <c r="AW67"/>
      <c r="AX67" s="3809" t="s">
        <v>697</v>
      </c>
      <c r="AY67" s="3810"/>
      <c r="AZ67"/>
      <c r="BA67" s="449">
        <v>10</v>
      </c>
      <c r="BB67" s="450" t="s">
        <v>108</v>
      </c>
      <c r="BC67" s="141"/>
      <c r="BD67" s="161"/>
      <c r="BE67" s="137"/>
      <c r="BF67" s="1148"/>
      <c r="BG67" s="132"/>
      <c r="BH67" s="132"/>
      <c r="BI67" s="132"/>
      <c r="BJ67" s="132"/>
      <c r="BK67" s="132"/>
      <c r="BL67" s="1314"/>
      <c r="BN67" s="2566" t="s">
        <v>4395</v>
      </c>
      <c r="BO67" s="132"/>
      <c r="BP67" s="132"/>
      <c r="BQ67" s="132"/>
      <c r="BR67" s="132"/>
      <c r="BS67" s="132"/>
      <c r="BT67" s="704"/>
      <c r="BU67" s="143"/>
      <c r="BV67" s="135">
        <v>1</v>
      </c>
    </row>
    <row r="68" spans="1:74" s="641" customFormat="1" ht="24" customHeight="1" thickTop="1">
      <c r="A68" s="138"/>
      <c r="B68"/>
      <c r="C68"/>
      <c r="D68" s="92" t="s">
        <v>15</v>
      </c>
      <c r="E68" s="4207" t="s">
        <v>4424</v>
      </c>
      <c r="F68" s="4208"/>
      <c r="G68" s="4208"/>
      <c r="H68" s="4208"/>
      <c r="I68" s="4209"/>
      <c r="J68" s="608"/>
      <c r="K68" s="608"/>
      <c r="L68" s="2855"/>
      <c r="M68" s="608"/>
      <c r="N68" s="579" t="s">
        <v>1002</v>
      </c>
      <c r="O68" s="580" t="s">
        <v>26</v>
      </c>
      <c r="P68" s="581"/>
      <c r="Q68" s="579"/>
      <c r="R68" s="579" t="s">
        <v>1003</v>
      </c>
      <c r="S68" s="2586" t="s">
        <v>26</v>
      </c>
      <c r="U68"/>
      <c r="V68"/>
      <c r="W68"/>
      <c r="X68"/>
      <c r="Y68"/>
      <c r="Z68"/>
      <c r="AA68"/>
      <c r="AB68"/>
      <c r="AC68" t="s">
        <v>798</v>
      </c>
      <c r="AD68" s="718" t="s">
        <v>15</v>
      </c>
      <c r="AE68" s="2767"/>
      <c r="AF68" s="2767"/>
      <c r="AG68" s="2767"/>
      <c r="AH68" s="2537"/>
      <c r="AI68" s="2537"/>
      <c r="AJ68" s="2768" t="str">
        <f ca="1">IF(ISBLANK(AK68),"",LARGE(OFFSET(AJ25,0,0,ROWS(AJ25:AJ67)),1)+1)</f>
        <v/>
      </c>
      <c r="AK68" s="27"/>
      <c r="AL68"/>
      <c r="AM68" s="2774"/>
      <c r="AN68" s="2775" t="s">
        <v>33</v>
      </c>
      <c r="AP68" s="132"/>
      <c r="AQ68" s="132"/>
      <c r="AR68"/>
      <c r="AS68" s="2776" t="str">
        <f>INT(AR66/AO66) &amp; " " &amp; AS67 &amp; " de " &amp; AO66 &amp; " " &amp; AS66 &amp; IF(MOD(AR66,AO66)&gt;0, " + 1 contenant de " &amp; TEXT(MOD(AR66,AO66), "0.00") &amp; " " &amp; AS66, "")</f>
        <v>156 Barquettes de 12 tranches + 1 contenant de 3.00 tranches</v>
      </c>
      <c r="AT68"/>
      <c r="AU68" s="3871"/>
      <c r="AV68" s="3926"/>
      <c r="AW68"/>
      <c r="AX68" s="3809"/>
      <c r="AY68" s="3810"/>
      <c r="AZ68"/>
      <c r="BA68" s="448" t="s">
        <v>739</v>
      </c>
      <c r="BB68" s="428"/>
      <c r="BC68" s="141"/>
      <c r="BD68" s="161"/>
      <c r="BE68" s="137"/>
      <c r="BF68" s="1148"/>
      <c r="BG68" s="132"/>
      <c r="BH68" s="132"/>
      <c r="BI68" s="132"/>
      <c r="BJ68" s="132"/>
      <c r="BK68" s="132"/>
      <c r="BL68" s="1314"/>
      <c r="BN68" s="2566" t="s">
        <v>4829</v>
      </c>
      <c r="BO68" s="132"/>
      <c r="BP68" s="712"/>
      <c r="BQ68" s="712"/>
      <c r="BR68" s="712"/>
      <c r="BS68" s="712"/>
      <c r="BT68" s="1314"/>
      <c r="BU68" s="143"/>
      <c r="BV68" s="135">
        <v>1</v>
      </c>
    </row>
    <row r="69" spans="1:74" s="641" customFormat="1" ht="16.5" customHeight="1" thickBot="1">
      <c r="A69" s="138"/>
      <c r="B69"/>
      <c r="C69"/>
      <c r="D69" s="92" t="s">
        <v>15</v>
      </c>
      <c r="E69" s="4210"/>
      <c r="F69" s="4211"/>
      <c r="G69" s="4211"/>
      <c r="H69" s="4211"/>
      <c r="I69" s="4212"/>
      <c r="J69" s="14" t="s">
        <v>4</v>
      </c>
      <c r="K69" s="3545" t="s">
        <v>4830</v>
      </c>
      <c r="L69" s="1689" t="s">
        <v>4831</v>
      </c>
      <c r="M69" s="11"/>
      <c r="N69" s="11"/>
      <c r="O69" s="11"/>
      <c r="P69" s="11"/>
      <c r="Q69" s="132"/>
      <c r="R69" s="132"/>
      <c r="S69" s="99" t="s">
        <v>798</v>
      </c>
      <c r="U69"/>
      <c r="V69"/>
      <c r="W69"/>
      <c r="X69"/>
      <c r="Y69"/>
      <c r="Z69"/>
      <c r="AA69"/>
      <c r="AB69"/>
      <c r="AC69" t="s">
        <v>798</v>
      </c>
      <c r="AD69" s="718" t="s">
        <v>15</v>
      </c>
      <c r="AE69" s="2745" t="s">
        <v>4497</v>
      </c>
      <c r="AF69" s="2746"/>
      <c r="AG69" s="2746"/>
      <c r="AH69" s="2746"/>
      <c r="AI69" s="2587"/>
      <c r="AJ69" s="2056"/>
      <c r="AK69" s="2056"/>
      <c r="AL69" s="622"/>
      <c r="AM69" s="2054" t="s">
        <v>4506</v>
      </c>
      <c r="AN69" s="2856">
        <v>5.2083333333333336E-2</v>
      </c>
      <c r="AO69" s="2054"/>
      <c r="AP69" s="2054" t="s">
        <v>1008</v>
      </c>
      <c r="AQ69" s="2857">
        <v>2.4305555555555556E-2</v>
      </c>
      <c r="AR69" s="2772" t="s">
        <v>67</v>
      </c>
      <c r="AS69" s="3668">
        <f>AN69+AQ69</f>
        <v>7.6388888888888895E-2</v>
      </c>
      <c r="BA69" s="449">
        <v>5</v>
      </c>
      <c r="BB69" s="137"/>
      <c r="BC69" s="141"/>
      <c r="BD69" s="161"/>
      <c r="BE69" s="137"/>
      <c r="BF69" s="1148"/>
      <c r="BG69" s="132"/>
      <c r="BH69" s="132"/>
      <c r="BI69" s="132"/>
      <c r="BJ69" s="132"/>
      <c r="BK69" s="132"/>
      <c r="BL69" s="1314"/>
      <c r="BN69" s="2570" t="s">
        <v>4832</v>
      </c>
      <c r="BO69" s="712"/>
      <c r="BP69" s="712"/>
      <c r="BQ69" s="712"/>
      <c r="BR69" s="712"/>
      <c r="BS69" s="712"/>
      <c r="BT69" s="1314"/>
      <c r="BU69" s="143"/>
      <c r="BV69" s="135">
        <v>1</v>
      </c>
    </row>
    <row r="70" spans="1:74" s="641" customFormat="1" ht="18.75" customHeight="1" thickTop="1" thickBot="1">
      <c r="A70"/>
      <c r="B70"/>
      <c r="C70"/>
      <c r="D70" s="92" t="s">
        <v>15</v>
      </c>
      <c r="E70" s="4213"/>
      <c r="F70" s="4214"/>
      <c r="G70" s="4214"/>
      <c r="H70" s="4214"/>
      <c r="I70" s="4215"/>
      <c r="J70" s="6" t="s">
        <v>2</v>
      </c>
      <c r="K70" s="5" t="s">
        <v>1</v>
      </c>
      <c r="L70"/>
      <c r="M70" s="3"/>
      <c r="N70" s="3"/>
      <c r="O70" s="3"/>
      <c r="P70" s="3"/>
      <c r="Q70" s="132"/>
      <c r="R70" s="132"/>
      <c r="S70" s="2747" t="s">
        <v>798</v>
      </c>
      <c r="T70"/>
      <c r="U70"/>
      <c r="V70"/>
      <c r="W70"/>
      <c r="X70"/>
      <c r="Y70"/>
      <c r="Z70"/>
      <c r="AA70"/>
      <c r="AB70"/>
      <c r="AC70" t="s">
        <v>798</v>
      </c>
      <c r="AD70" s="718" t="s">
        <v>15</v>
      </c>
      <c r="AE70" s="4096" t="s">
        <v>4498</v>
      </c>
      <c r="AF70" s="4097"/>
      <c r="AG70" s="4097"/>
      <c r="AH70" s="4097"/>
      <c r="AI70" s="4098"/>
      <c r="AJ70" s="608"/>
      <c r="AK70" s="608"/>
      <c r="AL70" s="2740"/>
      <c r="AM70" s="608"/>
      <c r="AN70" s="579" t="s">
        <v>1002</v>
      </c>
      <c r="AO70" s="580" t="s">
        <v>26</v>
      </c>
      <c r="AP70" s="581"/>
      <c r="AQ70" s="579"/>
      <c r="AR70" s="579" t="s">
        <v>1003</v>
      </c>
      <c r="AS70" s="582" t="s">
        <v>26</v>
      </c>
      <c r="AT70"/>
      <c r="AU70" s="3831" t="s">
        <v>712</v>
      </c>
      <c r="AV70" s="3832"/>
      <c r="AW70"/>
      <c r="AX70" s="3809" t="s">
        <v>714</v>
      </c>
      <c r="AY70" s="3810"/>
      <c r="AZ70"/>
      <c r="BA70" s="451" t="s">
        <v>106</v>
      </c>
      <c r="BB70" s="102" t="s">
        <v>742</v>
      </c>
      <c r="BC70" s="101"/>
      <c r="BD70" s="161"/>
      <c r="BE70" s="137"/>
      <c r="BF70" s="1148"/>
      <c r="BG70" s="132"/>
      <c r="BH70" s="132"/>
      <c r="BI70" s="132"/>
      <c r="BJ70" s="132"/>
      <c r="BK70" s="132"/>
      <c r="BL70" s="1314"/>
      <c r="BN70" s="2570" t="s">
        <v>4833</v>
      </c>
      <c r="BO70" s="712"/>
      <c r="BP70" s="712"/>
      <c r="BQ70" s="712"/>
      <c r="BR70" s="712"/>
      <c r="BS70" s="712"/>
      <c r="BT70" s="1314"/>
      <c r="BU70" s="143"/>
      <c r="BV70" s="135">
        <v>1</v>
      </c>
    </row>
    <row r="71" spans="1:74" s="641" customFormat="1" ht="18.75" customHeight="1" thickTop="1">
      <c r="A71"/>
      <c r="B71"/>
      <c r="C71"/>
      <c r="D71" s="92" t="s">
        <v>15</v>
      </c>
      <c r="E71" s="2748" t="str">
        <f>LEN(SUBSTITUTE(E68," ",""))&amp;" caractères plus "&amp;(LEN(E68)-LEN(SUBSTITUTE(E68," ","")))&amp;" espaces = "&amp;LEN(E68)</f>
        <v>100 caractères plus 21 espaces = 121</v>
      </c>
      <c r="F71" s="31"/>
      <c r="G71" s="31"/>
      <c r="H71" s="31"/>
      <c r="I71" s="31"/>
      <c r="J71" s="3546"/>
      <c r="K71" s="3547" t="s">
        <v>4834</v>
      </c>
      <c r="L71" s="3548">
        <v>45292</v>
      </c>
      <c r="M71" s="2012"/>
      <c r="N71" s="2012" t="s">
        <v>4835</v>
      </c>
      <c r="O71" s="3549">
        <v>22</v>
      </c>
      <c r="P71" s="2012"/>
      <c r="Q71" s="2851"/>
      <c r="R71" s="3547" t="s">
        <v>4836</v>
      </c>
      <c r="S71" s="3550">
        <f>L71+O71</f>
        <v>45314</v>
      </c>
      <c r="T71" t="s">
        <v>798</v>
      </c>
      <c r="U71"/>
      <c r="V71"/>
      <c r="W71"/>
      <c r="X71"/>
      <c r="Y71"/>
      <c r="Z71"/>
      <c r="AA71"/>
      <c r="AB71"/>
      <c r="AC71" t="s">
        <v>798</v>
      </c>
      <c r="AD71" s="718" t="s">
        <v>15</v>
      </c>
      <c r="AE71" s="4099"/>
      <c r="AF71" s="4100"/>
      <c r="AG71" s="4100"/>
      <c r="AH71" s="4100"/>
      <c r="AI71" s="4101"/>
      <c r="AJ71" s="14" t="s">
        <v>4</v>
      </c>
      <c r="AK71" s="3545" t="s">
        <v>4830</v>
      </c>
      <c r="AL71" s="1689" t="s">
        <v>4831</v>
      </c>
      <c r="AM71" s="11"/>
      <c r="AN71" s="11"/>
      <c r="AO71" s="11"/>
      <c r="AP71" s="11"/>
      <c r="AQ71" s="132"/>
      <c r="AR71" s="132"/>
      <c r="AS71" s="3669" t="s">
        <v>798</v>
      </c>
      <c r="AU71" s="3831"/>
      <c r="AV71" s="3832"/>
      <c r="AW71"/>
      <c r="AX71" s="3809"/>
      <c r="AY71" s="3810"/>
      <c r="AZ71"/>
      <c r="BA71" s="425" t="s">
        <v>772</v>
      </c>
      <c r="BB71" s="428"/>
      <c r="BC71" s="399"/>
      <c r="BD71" s="400"/>
      <c r="BE71" s="137"/>
      <c r="BF71" s="1148"/>
      <c r="BG71" s="132"/>
      <c r="BH71" s="132"/>
      <c r="BI71" s="132"/>
      <c r="BJ71" s="132"/>
      <c r="BK71" s="132"/>
      <c r="BL71" s="1314"/>
      <c r="BN71" s="2516" t="s">
        <v>4398</v>
      </c>
      <c r="BO71" s="712"/>
      <c r="BP71" s="712"/>
      <c r="BQ71" s="712"/>
      <c r="BR71" s="712"/>
      <c r="BS71" s="712"/>
      <c r="BT71" s="1314"/>
      <c r="BU71" s="143"/>
      <c r="BV71" s="135">
        <v>1</v>
      </c>
    </row>
    <row r="72" spans="1:74" s="641" customFormat="1" ht="18.75" customHeight="1" thickBot="1">
      <c r="A72"/>
      <c r="B72"/>
      <c r="C72"/>
      <c r="D72" s="92" t="s">
        <v>15</v>
      </c>
      <c r="E72" s="1939" t="s">
        <v>1154</v>
      </c>
      <c r="F72" s="31"/>
      <c r="G72" s="31"/>
      <c r="H72" s="31"/>
      <c r="I72" s="3551"/>
      <c r="J72" s="3552"/>
      <c r="K72" s="2014"/>
      <c r="L72" s="2784"/>
      <c r="M72" s="2014"/>
      <c r="N72" s="2014"/>
      <c r="O72" s="2014"/>
      <c r="P72" s="2014"/>
      <c r="Q72" s="608"/>
      <c r="R72" s="608"/>
      <c r="S72" s="2750" t="s">
        <v>4837</v>
      </c>
      <c r="T72" t="s">
        <v>798</v>
      </c>
      <c r="U72"/>
      <c r="V72"/>
      <c r="W72"/>
      <c r="X72"/>
      <c r="Y72"/>
      <c r="Z72"/>
      <c r="AA72"/>
      <c r="AB72"/>
      <c r="AC72" t="s">
        <v>798</v>
      </c>
      <c r="AD72" s="718" t="s">
        <v>15</v>
      </c>
      <c r="AE72" s="4102"/>
      <c r="AF72" s="4103"/>
      <c r="AG72" s="4103"/>
      <c r="AH72" s="4103"/>
      <c r="AI72" s="4104"/>
      <c r="AJ72" s="6" t="s">
        <v>2</v>
      </c>
      <c r="AK72" s="5" t="s">
        <v>1</v>
      </c>
      <c r="AL72"/>
      <c r="AM72" s="3"/>
      <c r="AN72" s="3"/>
      <c r="AO72" s="3"/>
      <c r="AP72" s="3"/>
      <c r="AQ72" s="132"/>
      <c r="AR72" s="132"/>
      <c r="AS72" s="463" t="s">
        <v>798</v>
      </c>
      <c r="AT72"/>
      <c r="BA72" s="461" t="s">
        <v>780</v>
      </c>
      <c r="BB72" s="428"/>
      <c r="BC72" s="399"/>
      <c r="BD72" s="400"/>
      <c r="BE72" s="137"/>
      <c r="BF72" s="1148"/>
      <c r="BG72" s="132"/>
      <c r="BH72" s="132"/>
      <c r="BI72" s="132"/>
      <c r="BJ72" s="132"/>
      <c r="BK72" s="132"/>
      <c r="BL72" s="1314"/>
      <c r="BN72" s="2516" t="s">
        <v>4838</v>
      </c>
      <c r="BO72" s="712"/>
      <c r="BP72" s="712"/>
      <c r="BQ72" s="712"/>
      <c r="BR72" s="712"/>
      <c r="BS72" s="712"/>
      <c r="BT72" s="1314"/>
      <c r="BU72" s="143"/>
      <c r="BV72" s="135">
        <v>1</v>
      </c>
    </row>
    <row r="73" spans="1:74" s="641" customFormat="1" ht="18.75" customHeight="1" thickTop="1" thickBot="1">
      <c r="A73"/>
      <c r="B73"/>
      <c r="C73"/>
      <c r="D73" s="92" t="s">
        <v>15</v>
      </c>
      <c r="E73" s="2752" t="s">
        <v>60</v>
      </c>
      <c r="F73" s="39" t="s">
        <v>59</v>
      </c>
      <c r="G73" s="39" t="s">
        <v>429</v>
      </c>
      <c r="H73" s="38" t="s">
        <v>55</v>
      </c>
      <c r="I73" s="42" t="s">
        <v>63</v>
      </c>
      <c r="J73" s="39" t="s">
        <v>66</v>
      </c>
      <c r="K73" s="39" t="s">
        <v>65</v>
      </c>
      <c r="L73" s="41" t="s">
        <v>62</v>
      </c>
      <c r="M73" s="40" t="s">
        <v>61</v>
      </c>
      <c r="N73" s="2078" t="s">
        <v>54</v>
      </c>
      <c r="O73" s="43" t="s">
        <v>64</v>
      </c>
      <c r="P73" s="38" t="s">
        <v>58</v>
      </c>
      <c r="Q73" s="38" t="s">
        <v>57</v>
      </c>
      <c r="R73" s="38" t="s">
        <v>56</v>
      </c>
      <c r="S73" s="2608"/>
      <c r="T73"/>
      <c r="U73"/>
      <c r="V73"/>
      <c r="W73"/>
      <c r="X73"/>
      <c r="Y73"/>
      <c r="Z73"/>
      <c r="AA73"/>
      <c r="AB73"/>
      <c r="AC73" t="s">
        <v>798</v>
      </c>
      <c r="AD73" s="718" t="s">
        <v>15</v>
      </c>
      <c r="AE73" s="2753" t="str">
        <f>LEN(SUBSTITUTE(AE70," ",""))&amp;" caractères plus "&amp;(LEN(AE70)-LEN(SUBSTITUTE(AE70," ","")))&amp;" espaces = "&amp;LEN(AE70)</f>
        <v>178 caractères plus 38 espaces = 216</v>
      </c>
      <c r="AF73" s="31"/>
      <c r="AG73" s="31"/>
      <c r="AH73" s="31"/>
      <c r="AI73" s="31"/>
      <c r="AJ73" s="3546"/>
      <c r="AK73" s="3547" t="s">
        <v>4834</v>
      </c>
      <c r="AL73" s="3548">
        <v>45292</v>
      </c>
      <c r="AM73" s="2012"/>
      <c r="AN73" s="2012" t="s">
        <v>4835</v>
      </c>
      <c r="AO73" s="3549">
        <v>22</v>
      </c>
      <c r="AP73" s="2012"/>
      <c r="AQ73" s="2851"/>
      <c r="AR73" s="3547" t="s">
        <v>4836</v>
      </c>
      <c r="AS73" s="3670">
        <f>AL73+AO73</f>
        <v>45314</v>
      </c>
      <c r="AT73" t="s">
        <v>798</v>
      </c>
      <c r="AU73" s="3929" t="s">
        <v>727</v>
      </c>
      <c r="AV73" s="3930"/>
      <c r="AW73"/>
      <c r="AX73" s="3809" t="s">
        <v>729</v>
      </c>
      <c r="AY73" s="3810"/>
      <c r="AZ73"/>
      <c r="BA73" s="425" t="s">
        <v>781</v>
      </c>
      <c r="BB73" s="428"/>
      <c r="BC73" s="399"/>
      <c r="BD73" s="400"/>
      <c r="BE73" s="137"/>
      <c r="BF73" s="1148"/>
      <c r="BG73" s="712"/>
      <c r="BH73" s="712"/>
      <c r="BI73" s="712"/>
      <c r="BJ73" s="132"/>
      <c r="BK73" s="712"/>
      <c r="BL73" s="1314"/>
      <c r="BN73" s="2563" t="s">
        <v>4839</v>
      </c>
      <c r="BO73" s="712"/>
      <c r="BP73" s="712"/>
      <c r="BQ73" s="712"/>
      <c r="BR73" s="712"/>
      <c r="BS73" s="712"/>
      <c r="BT73" s="1314"/>
      <c r="BU73" s="143"/>
      <c r="BV73" s="135">
        <v>1</v>
      </c>
    </row>
    <row r="74" spans="1:74" s="641" customFormat="1" ht="18.75" customHeight="1" thickTop="1">
      <c r="A74"/>
      <c r="B74"/>
      <c r="C74"/>
      <c r="D74" s="92" t="s">
        <v>15</v>
      </c>
      <c r="E74" s="2754">
        <v>0.22500000000000001</v>
      </c>
      <c r="F74" s="410">
        <v>0.01</v>
      </c>
      <c r="G74" s="406">
        <v>0.1</v>
      </c>
      <c r="H74" s="410">
        <v>1E-3</v>
      </c>
      <c r="I74" s="409">
        <v>0.5</v>
      </c>
      <c r="J74" s="406">
        <v>0.5</v>
      </c>
      <c r="K74" s="407">
        <v>0.25</v>
      </c>
      <c r="L74" s="410">
        <v>1E-3</v>
      </c>
      <c r="M74" s="410">
        <v>1</v>
      </c>
      <c r="N74" s="410">
        <v>1</v>
      </c>
      <c r="O74" s="407">
        <v>0.25</v>
      </c>
      <c r="P74" s="407">
        <v>1</v>
      </c>
      <c r="Q74" s="410">
        <v>0.1</v>
      </c>
      <c r="R74" s="410">
        <v>0.01</v>
      </c>
      <c r="S74" s="411"/>
      <c r="T74"/>
      <c r="U74"/>
      <c r="V74"/>
      <c r="W74"/>
      <c r="X74"/>
      <c r="Y74"/>
      <c r="Z74"/>
      <c r="AA74"/>
      <c r="AB74"/>
      <c r="AC74" t="s">
        <v>798</v>
      </c>
      <c r="AD74" s="718" t="s">
        <v>0</v>
      </c>
      <c r="AE74" s="1939" t="s">
        <v>4468</v>
      </c>
      <c r="AF74" s="31"/>
      <c r="AG74" s="31"/>
      <c r="AH74" s="31"/>
      <c r="AI74" s="31"/>
      <c r="AJ74" s="3552"/>
      <c r="AK74" s="2014"/>
      <c r="AL74" s="2784"/>
      <c r="AM74" s="2014"/>
      <c r="AN74" s="2014"/>
      <c r="AO74" s="2014"/>
      <c r="AP74" s="2014"/>
      <c r="AQ74" s="608"/>
      <c r="AR74" s="608"/>
      <c r="AS74" s="2015" t="s">
        <v>4837</v>
      </c>
      <c r="AT74" t="s">
        <v>798</v>
      </c>
      <c r="AU74" s="3929"/>
      <c r="AV74" s="3930"/>
      <c r="AW74"/>
      <c r="AX74" s="3809"/>
      <c r="AY74" s="3810"/>
      <c r="AZ74"/>
      <c r="BA74" s="459"/>
      <c r="BB74" s="460"/>
      <c r="BC74" s="141"/>
      <c r="BD74" s="161"/>
      <c r="BE74" s="137"/>
      <c r="BF74" s="1148"/>
      <c r="BG74" s="4002" t="s">
        <v>851</v>
      </c>
      <c r="BH74" s="4002"/>
      <c r="BI74" s="4005" t="s">
        <v>79</v>
      </c>
      <c r="BJ74" s="4005"/>
      <c r="BK74" s="712"/>
      <c r="BL74" s="1314"/>
      <c r="BN74" s="2516"/>
      <c r="BO74" s="712"/>
      <c r="BP74" s="712"/>
      <c r="BQ74" s="712"/>
      <c r="BR74" s="712"/>
      <c r="BS74" s="3553" t="s">
        <v>4840</v>
      </c>
      <c r="BT74" s="3554" t="str">
        <f>IF(LEN(BN73) &lt;= BO58, LEN(BN73) &amp; " OK", LEN(BN73)-BO58&amp;" "&amp;"en trop")</f>
        <v>106 OK</v>
      </c>
      <c r="BU74" s="143"/>
      <c r="BV74" s="135">
        <v>1</v>
      </c>
    </row>
    <row r="75" spans="1:74" s="641" customFormat="1" ht="18.75" customHeight="1">
      <c r="A75"/>
      <c r="B75"/>
      <c r="C75"/>
      <c r="D75" s="593" t="s">
        <v>0</v>
      </c>
      <c r="E75" s="588">
        <v>11</v>
      </c>
      <c r="F75" s="588">
        <v>11</v>
      </c>
      <c r="G75" s="588">
        <v>3</v>
      </c>
      <c r="H75" s="588">
        <v>11</v>
      </c>
      <c r="I75" s="588">
        <v>11</v>
      </c>
      <c r="J75" s="588">
        <v>9</v>
      </c>
      <c r="K75" s="588">
        <v>35</v>
      </c>
      <c r="L75" s="2674" t="s">
        <v>4846</v>
      </c>
      <c r="M75" s="588">
        <v>5</v>
      </c>
      <c r="N75" s="588">
        <v>11</v>
      </c>
      <c r="O75" s="588">
        <v>11</v>
      </c>
      <c r="P75" s="588">
        <v>11</v>
      </c>
      <c r="Q75" s="588">
        <v>14</v>
      </c>
      <c r="R75" s="588">
        <v>11</v>
      </c>
      <c r="S75" s="591">
        <v>11</v>
      </c>
      <c r="T75"/>
      <c r="U75"/>
      <c r="V75"/>
      <c r="W75"/>
      <c r="X75"/>
      <c r="Y75"/>
      <c r="Z75"/>
      <c r="AA75"/>
      <c r="AB75"/>
      <c r="AC75" t="s">
        <v>798</v>
      </c>
      <c r="AD75" s="718" t="s">
        <v>0</v>
      </c>
      <c r="AE75" s="588">
        <v>11</v>
      </c>
      <c r="AF75" s="588">
        <v>11</v>
      </c>
      <c r="AG75" s="588">
        <v>3</v>
      </c>
      <c r="AH75" s="588">
        <v>11</v>
      </c>
      <c r="AI75" s="588">
        <v>11</v>
      </c>
      <c r="AJ75" s="588">
        <v>9</v>
      </c>
      <c r="AK75" s="588">
        <v>35</v>
      </c>
      <c r="AL75" s="2674" t="s">
        <v>4846</v>
      </c>
      <c r="AM75" s="588">
        <v>5</v>
      </c>
      <c r="AN75" s="588">
        <v>10</v>
      </c>
      <c r="AO75" s="588">
        <v>11</v>
      </c>
      <c r="AP75" s="588">
        <v>11</v>
      </c>
      <c r="AQ75" s="588">
        <v>14</v>
      </c>
      <c r="AR75" s="588">
        <v>11</v>
      </c>
      <c r="AS75" s="719">
        <v>11</v>
      </c>
      <c r="BA75" s="452" t="s">
        <v>753</v>
      </c>
      <c r="BB75" s="453"/>
      <c r="BC75" s="141"/>
      <c r="BD75" s="161"/>
      <c r="BE75" s="137"/>
      <c r="BF75" s="1148"/>
      <c r="BG75" s="4003"/>
      <c r="BH75" s="4003"/>
      <c r="BI75" s="4006"/>
      <c r="BJ75" s="4006"/>
      <c r="BK75" s="712"/>
      <c r="BL75" s="1314"/>
      <c r="BN75" s="2563" t="s">
        <v>4826</v>
      </c>
      <c r="BO75" s="712"/>
      <c r="BP75" s="712"/>
      <c r="BQ75" s="712"/>
      <c r="BR75" s="712"/>
      <c r="BS75" s="712"/>
      <c r="BT75" s="1314"/>
      <c r="BU75" s="140"/>
      <c r="BV75" s="135">
        <v>1</v>
      </c>
    </row>
    <row r="76" spans="1:74" s="641" customFormat="1" ht="18.75" customHeight="1" thickBot="1">
      <c r="A76"/>
      <c r="B76"/>
      <c r="C76"/>
      <c r="D76" s="594" t="s">
        <v>0</v>
      </c>
      <c r="E76" s="590">
        <f t="shared" ref="E76:S76" ca="1" si="15">CELL("largeur",E76)</f>
        <v>11</v>
      </c>
      <c r="F76" s="590">
        <f t="shared" ca="1" si="15"/>
        <v>11</v>
      </c>
      <c r="G76" s="590">
        <f t="shared" ca="1" si="15"/>
        <v>3</v>
      </c>
      <c r="H76" s="590">
        <f t="shared" ca="1" si="15"/>
        <v>11</v>
      </c>
      <c r="I76" s="590">
        <f t="shared" ca="1" si="15"/>
        <v>11</v>
      </c>
      <c r="J76" s="590">
        <f t="shared" ca="1" si="15"/>
        <v>9</v>
      </c>
      <c r="K76" s="590">
        <f t="shared" ca="1" si="15"/>
        <v>35</v>
      </c>
      <c r="L76" s="590">
        <f t="shared" ca="1" si="15"/>
        <v>11</v>
      </c>
      <c r="M76" s="590">
        <f t="shared" ca="1" si="15"/>
        <v>8</v>
      </c>
      <c r="N76" s="590">
        <f t="shared" ca="1" si="15"/>
        <v>11</v>
      </c>
      <c r="O76" s="590">
        <f t="shared" ca="1" si="15"/>
        <v>11</v>
      </c>
      <c r="P76" s="590">
        <f t="shared" ca="1" si="15"/>
        <v>11</v>
      </c>
      <c r="Q76" s="590">
        <f t="shared" ca="1" si="15"/>
        <v>14</v>
      </c>
      <c r="R76" s="590">
        <f t="shared" ca="1" si="15"/>
        <v>11</v>
      </c>
      <c r="S76" s="592">
        <f t="shared" ca="1" si="15"/>
        <v>11</v>
      </c>
      <c r="T76"/>
      <c r="U76"/>
      <c r="V76"/>
      <c r="W76"/>
      <c r="X76"/>
      <c r="Y76"/>
      <c r="Z76"/>
      <c r="AA76"/>
      <c r="AB76"/>
      <c r="AC76" t="s">
        <v>798</v>
      </c>
      <c r="AD76" s="2" t="s">
        <v>0</v>
      </c>
      <c r="AE76" s="716">
        <f t="shared" ref="AE76:AS76" ca="1" si="16">CELL("largeur",AE76)</f>
        <v>11</v>
      </c>
      <c r="AF76" s="716">
        <f t="shared" ca="1" si="16"/>
        <v>11</v>
      </c>
      <c r="AG76" s="716">
        <f t="shared" ca="1" si="16"/>
        <v>3</v>
      </c>
      <c r="AH76" s="716">
        <f t="shared" ca="1" si="16"/>
        <v>11</v>
      </c>
      <c r="AI76" s="716">
        <f t="shared" ca="1" si="16"/>
        <v>11</v>
      </c>
      <c r="AJ76" s="716">
        <f t="shared" ca="1" si="16"/>
        <v>9</v>
      </c>
      <c r="AK76" s="716">
        <f t="shared" ca="1" si="16"/>
        <v>35</v>
      </c>
      <c r="AL76" s="716">
        <f t="shared" ca="1" si="16"/>
        <v>11</v>
      </c>
      <c r="AM76" s="716">
        <f t="shared" ca="1" si="16"/>
        <v>5</v>
      </c>
      <c r="AN76" s="716">
        <f t="shared" ca="1" si="16"/>
        <v>11</v>
      </c>
      <c r="AO76" s="716">
        <f t="shared" ca="1" si="16"/>
        <v>11</v>
      </c>
      <c r="AP76" s="716">
        <f t="shared" ca="1" si="16"/>
        <v>11</v>
      </c>
      <c r="AQ76" s="716">
        <f t="shared" ca="1" si="16"/>
        <v>14</v>
      </c>
      <c r="AR76" s="716">
        <f t="shared" ca="1" si="16"/>
        <v>11</v>
      </c>
      <c r="AS76" s="717">
        <f t="shared" ca="1" si="16"/>
        <v>11</v>
      </c>
      <c r="AT76"/>
      <c r="AU76" s="3807" t="s">
        <v>743</v>
      </c>
      <c r="AV76" s="3808"/>
      <c r="AW76"/>
      <c r="AX76" s="3809" t="s">
        <v>745</v>
      </c>
      <c r="AY76" s="3810"/>
      <c r="AZ76"/>
      <c r="BA76" s="454" t="s">
        <v>754</v>
      </c>
      <c r="BB76" s="453"/>
      <c r="BC76" s="141"/>
      <c r="BD76" s="161"/>
      <c r="BE76" s="137"/>
      <c r="BF76" s="1148"/>
      <c r="BG76" s="4004"/>
      <c r="BH76" s="4004"/>
      <c r="BI76" s="4007"/>
      <c r="BJ76" s="4007"/>
      <c r="BK76" s="712"/>
      <c r="BL76" s="1314"/>
      <c r="BN76" s="2516"/>
      <c r="BO76" s="712"/>
      <c r="BP76" s="712"/>
      <c r="BQ76" s="712"/>
      <c r="BR76" s="712"/>
      <c r="BS76" s="3555" t="s">
        <v>4841</v>
      </c>
      <c r="BT76" s="3554" t="str">
        <f>IF(LEN(BN75) &lt;= BO58, LEN(BN75) &amp; " OK", LEN(BN75)-BO58&amp;" "&amp;"en trop")</f>
        <v>14 en trop</v>
      </c>
      <c r="BU76" s="140"/>
      <c r="BV76" s="135"/>
    </row>
    <row r="77" spans="1:74" s="641" customFormat="1" ht="18.75" customHeight="1" thickBot="1">
      <c r="A77"/>
      <c r="B77"/>
      <c r="C77"/>
      <c r="D77" s="2800" t="s">
        <v>0</v>
      </c>
      <c r="E77"/>
      <c r="F77"/>
      <c r="G77"/>
      <c r="H77"/>
      <c r="I77"/>
      <c r="J77"/>
      <c r="K77"/>
      <c r="L77"/>
      <c r="M77"/>
      <c r="N77"/>
      <c r="O77"/>
      <c r="P77"/>
      <c r="Q77"/>
      <c r="R77"/>
      <c r="S77"/>
      <c r="T77"/>
      <c r="U77" s="2800" t="s">
        <v>0</v>
      </c>
      <c r="V77"/>
      <c r="W77"/>
      <c r="X77"/>
      <c r="Y77"/>
      <c r="Z77"/>
      <c r="AA77"/>
      <c r="AB77"/>
      <c r="AC77" t="s">
        <v>798</v>
      </c>
      <c r="AD77"/>
      <c r="AE77"/>
      <c r="AF77"/>
      <c r="AG77"/>
      <c r="AH77"/>
      <c r="AI77"/>
      <c r="AJ77"/>
      <c r="AK77" s="151" t="s">
        <v>4847</v>
      </c>
      <c r="AL77" s="3611" t="s">
        <v>4846</v>
      </c>
      <c r="AM77" s="154" t="s">
        <v>1061</v>
      </c>
      <c r="AN77" s="154"/>
      <c r="AO77"/>
      <c r="AP77"/>
      <c r="AQ77"/>
      <c r="AR77"/>
      <c r="AS77"/>
      <c r="AT77"/>
      <c r="AU77" s="3807"/>
      <c r="AV77" s="3808"/>
      <c r="AW77"/>
      <c r="AX77" s="3809"/>
      <c r="AY77" s="3810"/>
      <c r="AZ77"/>
      <c r="BA77" s="456" t="s">
        <v>755</v>
      </c>
      <c r="BB77" s="453"/>
      <c r="BC77" s="141"/>
      <c r="BD77" s="161"/>
      <c r="BE77" s="137"/>
      <c r="BF77" s="1148"/>
      <c r="BG77" s="2571" t="s">
        <v>66</v>
      </c>
      <c r="BH77" s="2571" t="s">
        <v>65</v>
      </c>
      <c r="BI77" s="2572" t="s">
        <v>858</v>
      </c>
      <c r="BJ77" s="2573" t="s">
        <v>859</v>
      </c>
      <c r="BK77" s="712"/>
      <c r="BL77" s="1314"/>
      <c r="BN77" s="2516"/>
      <c r="BO77" s="712"/>
      <c r="BP77" s="712"/>
      <c r="BQ77" s="712"/>
      <c r="BR77" s="712"/>
      <c r="BS77" s="712"/>
      <c r="BT77" s="1314"/>
      <c r="BU77" s="140"/>
      <c r="BV77" s="135">
        <v>1</v>
      </c>
    </row>
    <row r="78" spans="1:74" s="641" customFormat="1" ht="33" customHeight="1">
      <c r="A78"/>
      <c r="B78"/>
      <c r="C78"/>
      <c r="D78" s="2675" t="s">
        <v>0</v>
      </c>
      <c r="E78" s="2682" t="s">
        <v>4486</v>
      </c>
      <c r="F78" s="2683"/>
      <c r="G78" s="2683"/>
      <c r="H78" s="2683"/>
      <c r="I78" s="2684" t="s">
        <v>4482</v>
      </c>
      <c r="J78" s="2685"/>
      <c r="K78" s="2685"/>
      <c r="L78" s="2685"/>
      <c r="M78" s="2685"/>
      <c r="N78" s="2685"/>
      <c r="O78" s="2686"/>
      <c r="P78" s="2686"/>
      <c r="Q78" s="2686"/>
      <c r="R78" s="2686" t="str">
        <f>E79</f>
        <v>Constituant de la TARTE SPÉCULOS à la compote d'orange et crémeux de chocolat agrumes</v>
      </c>
      <c r="S78" s="2654" t="str">
        <f>LEFT(E79,1)</f>
        <v>C</v>
      </c>
      <c r="T78" s="3556" t="s">
        <v>4482</v>
      </c>
      <c r="U78" s="2675" t="s">
        <v>0</v>
      </c>
      <c r="V78" s="2682" t="s">
        <v>4486</v>
      </c>
      <c r="W78" s="2683"/>
      <c r="X78" s="2683"/>
      <c r="Y78" s="2683"/>
      <c r="Z78" s="2684" t="s">
        <v>4482</v>
      </c>
      <c r="AA78" s="2685"/>
      <c r="AB78" s="2685"/>
      <c r="AC78" t="s">
        <v>798</v>
      </c>
      <c r="AD78"/>
      <c r="AE78"/>
      <c r="AF78"/>
      <c r="AG78"/>
      <c r="AH78"/>
      <c r="AI78"/>
      <c r="AJ78"/>
      <c r="AK78"/>
      <c r="AL78"/>
      <c r="AM78"/>
      <c r="AN78"/>
      <c r="AO78"/>
      <c r="AP78"/>
      <c r="AQ78"/>
      <c r="AR78"/>
      <c r="AS78"/>
      <c r="BA78" s="2777">
        <v>16</v>
      </c>
      <c r="BB78" s="505" t="s">
        <v>108</v>
      </c>
      <c r="BC78" s="141"/>
      <c r="BD78" s="2778"/>
      <c r="BE78" s="137"/>
      <c r="BF78" s="1148"/>
      <c r="BG78" s="498">
        <v>0.25</v>
      </c>
      <c r="BH78" s="498">
        <v>0.5</v>
      </c>
      <c r="BI78" s="1988" t="s">
        <v>4403</v>
      </c>
      <c r="BJ78" s="2574"/>
      <c r="BK78" s="712"/>
      <c r="BL78" s="1314"/>
      <c r="BN78" s="280"/>
      <c r="BO78" s="281"/>
      <c r="BP78" s="282"/>
      <c r="BQ78" s="281"/>
      <c r="BR78" s="281"/>
      <c r="BS78" s="281"/>
      <c r="BT78" s="283"/>
      <c r="BV78" s="135">
        <v>1</v>
      </c>
    </row>
    <row r="79" spans="1:74" s="641" customFormat="1" ht="18.75" customHeight="1">
      <c r="A79"/>
      <c r="B79"/>
      <c r="C79"/>
      <c r="D79" s="16" t="s">
        <v>0</v>
      </c>
      <c r="E79" s="4203" t="s">
        <v>4487</v>
      </c>
      <c r="F79" s="4121"/>
      <c r="G79" s="4121"/>
      <c r="H79" s="4121"/>
      <c r="I79" s="2688" t="s">
        <v>1823</v>
      </c>
      <c r="J79" s="125" t="s">
        <v>114</v>
      </c>
      <c r="K79" s="124"/>
      <c r="L79" s="124"/>
      <c r="M79" s="124"/>
      <c r="N79" s="124"/>
      <c r="O79" s="124"/>
      <c r="P79" s="125"/>
      <c r="Q79" s="4141" t="s">
        <v>118</v>
      </c>
      <c r="R79" s="3990" t="s">
        <v>117</v>
      </c>
      <c r="S79" s="3990"/>
      <c r="T79"/>
      <c r="U79" s="16" t="s">
        <v>0</v>
      </c>
      <c r="V79" s="4203" t="s">
        <v>4487</v>
      </c>
      <c r="W79" s="4121"/>
      <c r="X79" s="4121"/>
      <c r="Y79" s="4121"/>
      <c r="Z79" s="2688" t="s">
        <v>1823</v>
      </c>
      <c r="AA79" s="125" t="s">
        <v>114</v>
      </c>
      <c r="AB79" s="124"/>
      <c r="AC79" t="s">
        <v>798</v>
      </c>
      <c r="AD79"/>
      <c r="AE79"/>
      <c r="AF79"/>
      <c r="AG79"/>
      <c r="AH79"/>
      <c r="AI79"/>
      <c r="AJ79"/>
      <c r="AK79"/>
      <c r="AL79"/>
      <c r="AM79"/>
      <c r="AN79"/>
      <c r="AO79"/>
      <c r="AP79"/>
      <c r="AQ79"/>
      <c r="AR79"/>
      <c r="AS79" s="2775" t="s">
        <v>4508</v>
      </c>
      <c r="AT79"/>
      <c r="AU79" s="3807" t="s">
        <v>701</v>
      </c>
      <c r="AV79" s="3808"/>
      <c r="AW79"/>
      <c r="AX79" s="3809" t="s">
        <v>756</v>
      </c>
      <c r="AY79" s="3810"/>
      <c r="AZ79"/>
      <c r="BA79" s="2777">
        <v>25</v>
      </c>
      <c r="BB79" s="505" t="s">
        <v>742</v>
      </c>
      <c r="BC79" s="141"/>
      <c r="BD79" s="2778"/>
      <c r="BE79" s="137"/>
      <c r="BF79" s="1148"/>
      <c r="BG79" s="18"/>
      <c r="BH79" s="18"/>
      <c r="BI79" s="18"/>
      <c r="BJ79" s="18"/>
      <c r="BK79" s="712"/>
      <c r="BL79" s="1314"/>
      <c r="BN79" s="2224"/>
      <c r="BO79" s="132"/>
      <c r="BP79" s="132"/>
      <c r="BQ79" s="132"/>
      <c r="BR79" s="132"/>
      <c r="BS79" s="132"/>
      <c r="BT79" s="704"/>
      <c r="BV79" s="135">
        <v>1</v>
      </c>
    </row>
    <row r="80" spans="1:74" s="641" customFormat="1" ht="18.75" customHeight="1">
      <c r="A80"/>
      <c r="B80"/>
      <c r="C80"/>
      <c r="D80" s="16" t="s">
        <v>0</v>
      </c>
      <c r="E80" s="4203"/>
      <c r="F80" s="4121"/>
      <c r="G80" s="4121"/>
      <c r="H80" s="4121"/>
      <c r="I80" s="2690" t="s">
        <v>4489</v>
      </c>
      <c r="J80" s="104" t="s">
        <v>4487</v>
      </c>
      <c r="K80" s="104"/>
      <c r="L80" s="124"/>
      <c r="M80" s="124"/>
      <c r="N80" s="124"/>
      <c r="O80" s="124"/>
      <c r="P80" s="125"/>
      <c r="Q80" s="4141"/>
      <c r="R80" s="3990"/>
      <c r="S80" s="3990"/>
      <c r="T80"/>
      <c r="U80" s="16" t="s">
        <v>0</v>
      </c>
      <c r="V80" s="4203"/>
      <c r="W80" s="4121"/>
      <c r="X80" s="4121"/>
      <c r="Y80" s="4121"/>
      <c r="Z80" s="2690" t="s">
        <v>4489</v>
      </c>
      <c r="AA80" s="104" t="s">
        <v>4487</v>
      </c>
      <c r="AB80" s="104"/>
      <c r="AC80" t="s">
        <v>798</v>
      </c>
      <c r="AD80"/>
      <c r="AE80"/>
      <c r="AF80"/>
      <c r="AG80"/>
      <c r="AH80"/>
      <c r="AI80"/>
      <c r="AJ80"/>
      <c r="AK80"/>
      <c r="AL80"/>
      <c r="AM80"/>
      <c r="AN80"/>
      <c r="AO80"/>
      <c r="AP80"/>
      <c r="AQ80"/>
      <c r="AR80"/>
      <c r="AS80" s="2779" t="str">
        <f ca="1">_xlfn.FORMULATEXT(AS68)</f>
        <v>=ENT(AR66/AO66) &amp; " " &amp; AS67 &amp; " de " &amp; AO66 &amp; " " &amp; AS66 &amp; SI(MOD(AR66;AO66)&gt;0; " + 1 contenant de " &amp; TEXTE(MOD(AR66;AO66); "0.00") &amp; " " &amp; AS66; "")</v>
      </c>
      <c r="AT80"/>
      <c r="AU80" s="3807"/>
      <c r="AV80" s="3808"/>
      <c r="AW80"/>
      <c r="AX80" s="3809"/>
      <c r="AY80" s="3810"/>
      <c r="AZ80"/>
      <c r="BA80" s="2780"/>
      <c r="BB80" s="458"/>
      <c r="BC80" s="141"/>
      <c r="BD80" s="400"/>
      <c r="BE80" s="137"/>
      <c r="BF80" s="1148"/>
      <c r="BG80" s="2575" t="s">
        <v>64</v>
      </c>
      <c r="BH80" s="2576" t="s">
        <v>63</v>
      </c>
      <c r="BI80" s="2572" t="s">
        <v>867</v>
      </c>
      <c r="BJ80" s="2577" t="s">
        <v>868</v>
      </c>
      <c r="BK80" s="712"/>
      <c r="BL80" s="1314"/>
      <c r="BN80" s="2558" t="s">
        <v>4406</v>
      </c>
      <c r="BO80"/>
      <c r="BP80"/>
      <c r="BQ80"/>
      <c r="BR80"/>
      <c r="BS80"/>
      <c r="BT80" s="692"/>
      <c r="BV80" s="135">
        <v>1</v>
      </c>
    </row>
    <row r="81" spans="1:74" s="641" customFormat="1" ht="18.75" customHeight="1">
      <c r="A81"/>
      <c r="B81"/>
      <c r="C81"/>
      <c r="D81" s="16" t="s">
        <v>0</v>
      </c>
      <c r="E81" s="4203"/>
      <c r="F81" s="4121"/>
      <c r="G81" s="4121"/>
      <c r="H81" s="4121"/>
      <c r="I81" s="2691"/>
      <c r="J81" s="104"/>
      <c r="K81" s="104"/>
      <c r="L81" s="104"/>
      <c r="M81" s="104"/>
      <c r="N81" s="104"/>
      <c r="O81" s="104"/>
      <c r="P81" s="132"/>
      <c r="Q81" s="132"/>
      <c r="R81" s="132"/>
      <c r="S81" s="578"/>
      <c r="T81"/>
      <c r="U81" s="16" t="s">
        <v>0</v>
      </c>
      <c r="V81" s="4203"/>
      <c r="W81" s="4121"/>
      <c r="X81" s="4121"/>
      <c r="Y81" s="4121"/>
      <c r="Z81" s="2691"/>
      <c r="AA81" s="104"/>
      <c r="AB81" s="104"/>
      <c r="AC81" t="s">
        <v>798</v>
      </c>
      <c r="AD81"/>
      <c r="AE81"/>
      <c r="AF81"/>
      <c r="AG81"/>
      <c r="AH81"/>
      <c r="AI81"/>
      <c r="AJ81"/>
      <c r="AK81"/>
      <c r="AL81"/>
      <c r="AM81"/>
      <c r="AN81"/>
      <c r="AO81"/>
      <c r="AP81"/>
      <c r="AQ81"/>
      <c r="AR81" s="157" t="s">
        <v>141</v>
      </c>
      <c r="AS81" s="158"/>
      <c r="BA81" s="2781"/>
      <c r="BB81" s="428"/>
      <c r="BC81" s="399"/>
      <c r="BD81" s="400"/>
      <c r="BE81" s="137"/>
      <c r="BF81" s="1148"/>
      <c r="BG81" s="498">
        <v>0.25</v>
      </c>
      <c r="BH81" s="498">
        <v>0.5</v>
      </c>
      <c r="BI81" s="1988" t="s">
        <v>4404</v>
      </c>
      <c r="BJ81" s="2574"/>
      <c r="BK81" s="712"/>
      <c r="BL81" s="1314"/>
      <c r="BN81" s="3671">
        <v>3.472222222222222E-3</v>
      </c>
      <c r="BO81" s="2056" t="s">
        <v>1006</v>
      </c>
      <c r="BP81" s="2580"/>
      <c r="BQ81" s="2054" t="s">
        <v>4098</v>
      </c>
      <c r="BR81" s="899">
        <v>1.0416666666666666E-2</v>
      </c>
      <c r="BS81" s="2054"/>
      <c r="BT81" s="2514"/>
      <c r="BV81" s="135">
        <v>1</v>
      </c>
    </row>
    <row r="82" spans="1:74" s="641" customFormat="1" ht="18.75" customHeight="1">
      <c r="A82"/>
      <c r="B82"/>
      <c r="C82"/>
      <c r="D82" s="16" t="s">
        <v>0</v>
      </c>
      <c r="E82" s="2795"/>
      <c r="F82" s="8" t="s">
        <v>3</v>
      </c>
      <c r="G82" s="7"/>
      <c r="H82" s="7"/>
      <c r="I82" s="7"/>
      <c r="K82" s="132"/>
      <c r="L82" s="132"/>
      <c r="M82" s="132"/>
      <c r="N82" s="132"/>
      <c r="O82" s="132"/>
      <c r="P82" s="132"/>
      <c r="Q82" s="132"/>
      <c r="R82" s="132"/>
      <c r="S82" s="578"/>
      <c r="T82"/>
      <c r="U82" s="16" t="s">
        <v>0</v>
      </c>
      <c r="V82" s="2795"/>
      <c r="W82" s="8" t="s">
        <v>3</v>
      </c>
      <c r="X82" s="7"/>
      <c r="Y82" s="7"/>
      <c r="Z82" s="7"/>
      <c r="AB82" s="132"/>
      <c r="AC82" t="s">
        <v>798</v>
      </c>
      <c r="AD82"/>
      <c r="AE82"/>
      <c r="AF82"/>
      <c r="AG82"/>
      <c r="AH82"/>
      <c r="AI82"/>
      <c r="AJ82"/>
      <c r="AK82"/>
      <c r="AL82"/>
      <c r="AM82"/>
      <c r="AN82"/>
      <c r="AO82"/>
      <c r="AP82"/>
      <c r="AQ82"/>
      <c r="AR82" s="3829" t="s">
        <v>156</v>
      </c>
      <c r="AS82" s="3830"/>
      <c r="AT82"/>
      <c r="AU82" s="3807" t="s">
        <v>480</v>
      </c>
      <c r="AV82" s="3808"/>
      <c r="AW82"/>
      <c r="AX82" s="3809" t="s">
        <v>765</v>
      </c>
      <c r="AY82" s="3810"/>
      <c r="AZ82"/>
      <c r="BA82" s="2781" t="s">
        <v>771</v>
      </c>
      <c r="BB82" s="428"/>
      <c r="BC82" s="399"/>
      <c r="BD82" s="400"/>
      <c r="BE82" s="137"/>
      <c r="BF82" s="1148"/>
      <c r="BG82" s="18" t="s">
        <v>874</v>
      </c>
      <c r="BH82" s="18" t="s">
        <v>875</v>
      </c>
      <c r="BI82" s="18"/>
      <c r="BJ82" s="18"/>
      <c r="BK82" s="712"/>
      <c r="BL82" s="1314"/>
      <c r="BN82" s="2582" t="s">
        <v>1008</v>
      </c>
      <c r="BO82" s="2583">
        <v>2.0833333333333332E-2</v>
      </c>
      <c r="BP82" s="608"/>
      <c r="BQ82" s="2584" t="s">
        <v>67</v>
      </c>
      <c r="BR82" s="2049">
        <f>BN81+BR81+BO82</f>
        <v>3.4722222222222224E-2</v>
      </c>
      <c r="BS82" s="608"/>
      <c r="BT82" s="2517"/>
      <c r="BV82" s="135">
        <v>1</v>
      </c>
    </row>
    <row r="83" spans="1:74" s="641" customFormat="1" ht="18.75" customHeight="1">
      <c r="A83"/>
      <c r="B83"/>
      <c r="C83"/>
      <c r="D83" s="16" t="s">
        <v>0</v>
      </c>
      <c r="E83" s="2694">
        <v>1.1559999999999999</v>
      </c>
      <c r="F83" s="2695" t="s">
        <v>403</v>
      </c>
      <c r="G83" s="105" t="s">
        <v>107</v>
      </c>
      <c r="H83" s="105"/>
      <c r="I83" s="2696"/>
      <c r="J83" s="103"/>
      <c r="K83" s="132"/>
      <c r="L83" s="132"/>
      <c r="M83" s="132"/>
      <c r="N83" s="132"/>
      <c r="O83" s="132"/>
      <c r="P83" s="132"/>
      <c r="Q83" s="132"/>
      <c r="R83" s="132"/>
      <c r="S83" s="578"/>
      <c r="T83"/>
      <c r="U83" s="16" t="s">
        <v>0</v>
      </c>
      <c r="V83" s="2694">
        <v>1.1559999999999999</v>
      </c>
      <c r="W83" s="2695" t="s">
        <v>403</v>
      </c>
      <c r="X83" s="105" t="s">
        <v>107</v>
      </c>
      <c r="Y83" s="105"/>
      <c r="Z83" s="2696"/>
      <c r="AA83" s="103"/>
      <c r="AB83" s="132"/>
      <c r="AC83" t="s">
        <v>798</v>
      </c>
      <c r="AD83"/>
      <c r="AE83"/>
      <c r="AF83"/>
      <c r="AG83"/>
      <c r="AH83"/>
      <c r="AI83"/>
      <c r="AJ83"/>
      <c r="AK83"/>
      <c r="AL83"/>
      <c r="AM83"/>
      <c r="AN83"/>
      <c r="AO83"/>
      <c r="AP83"/>
      <c r="AQ83"/>
      <c r="AR83" s="3829"/>
      <c r="AS83" s="3830"/>
      <c r="AT83"/>
      <c r="AU83" s="3807"/>
      <c r="AV83" s="3808"/>
      <c r="AW83"/>
      <c r="AX83" s="3809"/>
      <c r="AY83" s="3810"/>
      <c r="AZ83"/>
      <c r="BA83" s="459"/>
      <c r="BB83" s="460"/>
      <c r="BC83" s="141"/>
      <c r="BD83" s="161"/>
      <c r="BE83" s="137"/>
      <c r="BF83" s="1148"/>
      <c r="BG83" s="18"/>
      <c r="BH83" s="18"/>
      <c r="BI83" s="18"/>
      <c r="BJ83" s="18"/>
      <c r="BK83" s="132"/>
      <c r="BL83" s="704"/>
      <c r="BN83" s="1148"/>
      <c r="BO83" s="132"/>
      <c r="BP83" s="132"/>
      <c r="BQ83" s="132"/>
      <c r="BR83" s="132"/>
      <c r="BS83" s="132"/>
      <c r="BT83" s="704"/>
      <c r="BV83" s="135">
        <v>1</v>
      </c>
    </row>
    <row r="84" spans="1:74" s="641" customFormat="1" ht="18.75" customHeight="1">
      <c r="A84"/>
      <c r="B84"/>
      <c r="C84"/>
      <c r="D84" s="16" t="s">
        <v>0</v>
      </c>
      <c r="E84" s="4204" t="s">
        <v>4491</v>
      </c>
      <c r="F84" s="4125"/>
      <c r="G84" s="4125"/>
      <c r="H84" s="4125"/>
      <c r="I84" s="4126"/>
      <c r="J84" s="132"/>
      <c r="K84" s="132"/>
      <c r="L84" s="712"/>
      <c r="M84" s="3523"/>
      <c r="N84" s="3520"/>
      <c r="O84" s="3521" t="str">
        <f ca="1">IF(COUNTIF(E89:S89,"&lt;0.5")=0,"Aucune colonne masquée",COUNTIF(E89:S89,"&lt;0.5")&amp;" colonnes masquées : "&amp;(R85&amp;S85))</f>
        <v>Aucune colonne masquée</v>
      </c>
      <c r="P84" s="3520"/>
      <c r="Q84" s="3520"/>
      <c r="R84" s="3521"/>
      <c r="S84" s="3524" t="str">
        <f>ROWS(D78:D143) &amp; " lignes moins " &amp; (ROWS(D78:D143) - SUBTOTAL(103,D78:D143)) &amp; " Lignes masquées = " &amp; SUBTOTAL(103,D78:D143) &amp; " lignes"</f>
        <v>66 lignes moins 0 Lignes masquées = 66 lignes</v>
      </c>
      <c r="T84"/>
      <c r="U84" s="16" t="s">
        <v>0</v>
      </c>
      <c r="V84" s="4204" t="s">
        <v>4491</v>
      </c>
      <c r="W84" s="4125"/>
      <c r="X84" s="4125"/>
      <c r="Y84" s="4125"/>
      <c r="Z84" s="4126"/>
      <c r="AA84" s="132"/>
      <c r="AB84" s="132"/>
      <c r="AC84" t="s">
        <v>798</v>
      </c>
      <c r="AD84"/>
      <c r="AE84"/>
      <c r="AF84"/>
      <c r="AG84"/>
      <c r="AH84"/>
      <c r="AI84"/>
      <c r="AJ84"/>
      <c r="AK84"/>
      <c r="AL84"/>
      <c r="AM84"/>
      <c r="AN84"/>
      <c r="AO84"/>
      <c r="AP84"/>
      <c r="BA84" s="4036" t="s">
        <v>788</v>
      </c>
      <c r="BB84" s="4037"/>
      <c r="BC84" s="4037"/>
      <c r="BD84" s="4038"/>
      <c r="BE84" s="137"/>
      <c r="BF84" s="397" t="s">
        <v>536</v>
      </c>
      <c r="BG84" s="398"/>
      <c r="BH84" s="399"/>
      <c r="BI84" s="399"/>
      <c r="BJ84" s="132"/>
      <c r="BK84" s="712"/>
      <c r="BL84" s="1314"/>
      <c r="BN84" s="2224"/>
      <c r="BO84" s="579" t="s">
        <v>1002</v>
      </c>
      <c r="BP84" s="580" t="s">
        <v>26</v>
      </c>
      <c r="BQ84" s="581"/>
      <c r="BR84" s="579"/>
      <c r="BS84" s="579" t="s">
        <v>1003</v>
      </c>
      <c r="BT84" s="2586" t="s">
        <v>26</v>
      </c>
      <c r="BV84" s="135">
        <v>1</v>
      </c>
    </row>
    <row r="85" spans="1:74" s="641" customFormat="1" ht="18.75" customHeight="1">
      <c r="A85"/>
      <c r="B85"/>
      <c r="C85"/>
      <c r="D85" s="16" t="s">
        <v>0</v>
      </c>
      <c r="E85" s="4205"/>
      <c r="F85" s="4127"/>
      <c r="G85" s="4127"/>
      <c r="H85" s="4127"/>
      <c r="I85" s="4128"/>
      <c r="J85" s="132"/>
      <c r="K85" s="132"/>
      <c r="L85" s="132"/>
      <c r="M85" s="132"/>
      <c r="N85" s="2701"/>
      <c r="O85" s="2701"/>
      <c r="P85" s="2701"/>
      <c r="Q85" s="2701"/>
      <c r="R85" s="2700" t="str">
        <f ca="1">IF(E89&lt;0.5,E88&amp;".","")&amp;IF(F89&lt;0.5,F88&amp;".","")&amp;IF(G89&lt;0.5,G88&amp;".","")&amp;IF(H89&lt;0.5,H88&amp;".","")&amp;IF(I89&lt;0.5,I88&amp;".","")&amp;IF(J89&lt;0.5,J88&amp;".","")&amp;IF(K89&lt;0.5,K88&amp;".","")</f>
        <v/>
      </c>
      <c r="S85" s="2796" t="str">
        <f ca="1">IF(L89&lt;0.5,L88&amp;".","")&amp;IF(M89&lt;0.5,M88&amp;".","")&amp;IF(N89&lt;0.5,N88&amp;".","")&amp;IF(O89&lt;0.5,O88&amp;".","")&amp;IF(P89&lt;0.5,P88&amp;".","")&amp;IF(Q89&lt;0.5,Q88&amp;".","")&amp;IF(R89&lt;0.5,R88&amp;".","")&amp;IF(S89&lt;0.5,S88&amp;".","")</f>
        <v/>
      </c>
      <c r="T85"/>
      <c r="U85" s="16" t="s">
        <v>0</v>
      </c>
      <c r="V85" s="4205"/>
      <c r="W85" s="4127"/>
      <c r="X85" s="4127"/>
      <c r="Y85" s="4127"/>
      <c r="Z85" s="4128"/>
      <c r="AA85" s="132"/>
      <c r="AB85" s="132"/>
      <c r="AC85" t="s">
        <v>798</v>
      </c>
      <c r="AD85"/>
      <c r="AE85"/>
      <c r="AF85"/>
      <c r="AG85"/>
      <c r="AH85"/>
      <c r="AI85"/>
      <c r="AJ85"/>
      <c r="AK85"/>
      <c r="AL85"/>
      <c r="AM85"/>
      <c r="AN85"/>
      <c r="AO85"/>
      <c r="AP85"/>
      <c r="AQ85"/>
      <c r="AR85" s="3829" t="s">
        <v>193</v>
      </c>
      <c r="AS85" s="3830"/>
      <c r="AT85"/>
      <c r="AU85" s="3807" t="s">
        <v>773</v>
      </c>
      <c r="AV85" s="3808"/>
      <c r="AW85"/>
      <c r="AX85" s="3809" t="s">
        <v>775</v>
      </c>
      <c r="AY85" s="3810"/>
      <c r="AZ85"/>
      <c r="BA85" s="4036"/>
      <c r="BB85" s="4037"/>
      <c r="BC85" s="4037"/>
      <c r="BD85" s="4038"/>
      <c r="BE85" s="137"/>
      <c r="BF85" s="4008" t="s">
        <v>541</v>
      </c>
      <c r="BG85" s="4009"/>
      <c r="BH85" s="4009"/>
      <c r="BI85" s="4009"/>
      <c r="BJ85" s="132"/>
      <c r="BK85" s="712"/>
      <c r="BL85" s="1314"/>
      <c r="BN85" s="1148"/>
      <c r="BO85" s="132"/>
      <c r="BP85" s="132"/>
      <c r="BQ85" s="132"/>
      <c r="BR85" s="132"/>
      <c r="BS85" s="132"/>
      <c r="BT85" s="704"/>
      <c r="BV85" s="135">
        <v>1</v>
      </c>
    </row>
    <row r="86" spans="1:74" s="641" customFormat="1" ht="18.75" customHeight="1" thickBot="1">
      <c r="A86"/>
      <c r="B86"/>
      <c r="C86"/>
      <c r="D86" s="16" t="s">
        <v>0</v>
      </c>
      <c r="E86" s="4206"/>
      <c r="F86" s="4129"/>
      <c r="G86" s="4129"/>
      <c r="H86" s="4129"/>
      <c r="I86" s="4130"/>
      <c r="J86" s="132"/>
      <c r="K86" s="132"/>
      <c r="L86" s="132"/>
      <c r="M86" s="132"/>
      <c r="N86" s="2703"/>
      <c r="O86" s="2704" t="str">
        <f ca="1">IF(COUNTIF(E89:S89,"&lt;0.5")=0,"Aucune colonne masquée",COUNTIF(E89:S89,"&lt;0.5")&amp;" colonnes masquées : "&amp;R86&amp;S86)</f>
        <v>Aucune colonne masquée</v>
      </c>
      <c r="P86" s="2705" t="s">
        <v>4492</v>
      </c>
      <c r="Q86" s="2706"/>
      <c r="R86" s="2797" t="str" cm="1">
        <f t="array" aca="1" ref="R86" ca="1">IF(COUNTIF(E89:K89,"&lt;0.5") &gt; 0, TEXTEJOIN(".", TRUE, IF(E89:K89&lt;0.5, E88:K88, "")), "")</f>
        <v/>
      </c>
      <c r="S86" s="2798" t="str" cm="1">
        <f t="array" aca="1" ref="S86" ca="1">IF(COUNTIF(L89:S89,"&lt;0.5") &gt; 0, TEXTEJOIN(".", TRUE, IF(L89:S89&lt;0.5, L88:S88, "")), "")</f>
        <v/>
      </c>
      <c r="T86"/>
      <c r="U86" s="16" t="s">
        <v>0</v>
      </c>
      <c r="V86" s="4206"/>
      <c r="W86" s="4129"/>
      <c r="X86" s="4129"/>
      <c r="Y86" s="4129"/>
      <c r="Z86" s="4130"/>
      <c r="AA86" s="132"/>
      <c r="AB86" s="132"/>
      <c r="AC86" t="s">
        <v>798</v>
      </c>
      <c r="AD86"/>
      <c r="AE86"/>
      <c r="AF86"/>
      <c r="AG86"/>
      <c r="AH86"/>
      <c r="AI86"/>
      <c r="AJ86"/>
      <c r="AK86"/>
      <c r="AL86"/>
      <c r="AM86"/>
      <c r="AN86"/>
      <c r="AO86"/>
      <c r="AP86"/>
      <c r="AQ86"/>
      <c r="AR86" s="3829"/>
      <c r="AS86" s="3830"/>
      <c r="AT86"/>
      <c r="AU86" s="3807"/>
      <c r="AV86" s="3808"/>
      <c r="AW86"/>
      <c r="AX86" s="3809"/>
      <c r="AY86" s="3810"/>
      <c r="AZ86"/>
      <c r="BA86" s="166"/>
      <c r="BB86" s="11"/>
      <c r="BC86" s="11"/>
      <c r="BD86" s="167"/>
      <c r="BE86" s="137"/>
      <c r="BF86" s="4008"/>
      <c r="BG86" s="4009"/>
      <c r="BH86" s="4009"/>
      <c r="BI86" s="4009"/>
      <c r="BJ86" s="132"/>
      <c r="BK86" s="712"/>
      <c r="BL86" s="1314"/>
      <c r="BN86" s="2516"/>
      <c r="BO86" s="2755" t="s">
        <v>4499</v>
      </c>
      <c r="BP86" s="2746"/>
      <c r="BQ86" s="2746"/>
      <c r="BR86" s="2746"/>
      <c r="BS86" s="2587"/>
      <c r="BT86" s="1314"/>
      <c r="BV86" s="135">
        <v>1</v>
      </c>
    </row>
    <row r="87" spans="1:74" s="641" customFormat="1" ht="18.75" customHeight="1" thickTop="1" thickBot="1">
      <c r="A87"/>
      <c r="B87"/>
      <c r="C87"/>
      <c r="D87" s="16" t="s">
        <v>0</v>
      </c>
      <c r="E87" s="2667" t="s">
        <v>104</v>
      </c>
      <c r="F87" s="2667" t="s">
        <v>103</v>
      </c>
      <c r="G87" s="2667" t="s">
        <v>102</v>
      </c>
      <c r="H87" s="2667" t="s">
        <v>101</v>
      </c>
      <c r="I87" s="2667" t="s">
        <v>100</v>
      </c>
      <c r="J87" s="97" t="s">
        <v>99</v>
      </c>
      <c r="K87" s="97" t="s">
        <v>98</v>
      </c>
      <c r="L87" s="97" t="s">
        <v>97</v>
      </c>
      <c r="M87" s="97" t="s">
        <v>96</v>
      </c>
      <c r="N87" s="97" t="s">
        <v>95</v>
      </c>
      <c r="O87" s="97" t="s">
        <v>94</v>
      </c>
      <c r="P87" s="97" t="s">
        <v>93</v>
      </c>
      <c r="Q87" s="97" t="s">
        <v>92</v>
      </c>
      <c r="R87" s="97" t="s">
        <v>91</v>
      </c>
      <c r="S87" s="600" t="s">
        <v>90</v>
      </c>
      <c r="T87"/>
      <c r="U87" s="16" t="s">
        <v>0</v>
      </c>
      <c r="V87" s="2667" t="s">
        <v>104</v>
      </c>
      <c r="W87" s="2667" t="s">
        <v>103</v>
      </c>
      <c r="X87" s="2667" t="s">
        <v>102</v>
      </c>
      <c r="Y87" s="2667" t="s">
        <v>101</v>
      </c>
      <c r="Z87" s="2667" t="s">
        <v>100</v>
      </c>
      <c r="AA87" s="97" t="s">
        <v>99</v>
      </c>
      <c r="AB87" s="97" t="s">
        <v>98</v>
      </c>
      <c r="AC87" t="s">
        <v>798</v>
      </c>
      <c r="AD87"/>
      <c r="AE87"/>
      <c r="AF87"/>
      <c r="AG87"/>
      <c r="AH87"/>
      <c r="AI87"/>
      <c r="AJ87"/>
      <c r="AK87"/>
      <c r="AL87"/>
      <c r="AM87"/>
      <c r="AN87"/>
      <c r="AO87"/>
      <c r="AP87"/>
      <c r="BA87" s="464" t="s">
        <v>799</v>
      </c>
      <c r="BB87" s="19" t="s">
        <v>800</v>
      </c>
      <c r="BC87" s="18"/>
      <c r="BD87" s="465"/>
      <c r="BE87" s="137"/>
      <c r="BF87" s="4008"/>
      <c r="BG87" s="4009"/>
      <c r="BH87" s="4009"/>
      <c r="BI87" s="4009"/>
      <c r="BJ87" s="132"/>
      <c r="BK87" s="712"/>
      <c r="BL87" s="1314"/>
      <c r="BN87" s="2516"/>
      <c r="BO87" s="3964" t="s">
        <v>4498</v>
      </c>
      <c r="BP87" s="3965"/>
      <c r="BQ87" s="3965"/>
      <c r="BR87" s="3965"/>
      <c r="BS87" s="3966"/>
      <c r="BT87" s="1314"/>
      <c r="BV87" s="135">
        <v>1</v>
      </c>
    </row>
    <row r="88" spans="1:74" s="641" customFormat="1" ht="18.75" customHeight="1" thickTop="1">
      <c r="A88"/>
      <c r="B88"/>
      <c r="C88"/>
      <c r="D88" s="601" t="s">
        <v>15</v>
      </c>
      <c r="E88" s="2712" t="str">
        <f t="shared" ref="E88:S88" si="17">SUBSTITUTE(ADDRESS(1,COLUMN(),4),"1","")</f>
        <v>E</v>
      </c>
      <c r="F88" s="2713" t="str">
        <f t="shared" si="17"/>
        <v>F</v>
      </c>
      <c r="G88" s="2713" t="str">
        <f t="shared" si="17"/>
        <v>G</v>
      </c>
      <c r="H88" s="2713" t="str">
        <f t="shared" si="17"/>
        <v>H</v>
      </c>
      <c r="I88" s="2714" t="str">
        <f t="shared" si="17"/>
        <v>I</v>
      </c>
      <c r="J88" s="94" t="str">
        <f t="shared" si="17"/>
        <v>J</v>
      </c>
      <c r="K88" s="2715" t="str">
        <f t="shared" si="17"/>
        <v>K</v>
      </c>
      <c r="L88" s="2713" t="str">
        <f t="shared" si="17"/>
        <v>L</v>
      </c>
      <c r="M88" s="94" t="str">
        <f t="shared" si="17"/>
        <v>M</v>
      </c>
      <c r="N88" s="94" t="str">
        <f t="shared" si="17"/>
        <v>N</v>
      </c>
      <c r="O88" s="94" t="str">
        <f t="shared" si="17"/>
        <v>O</v>
      </c>
      <c r="P88" s="94" t="str">
        <f t="shared" si="17"/>
        <v>P</v>
      </c>
      <c r="Q88" s="94" t="str">
        <f t="shared" si="17"/>
        <v>Q</v>
      </c>
      <c r="R88" s="94" t="str">
        <f t="shared" si="17"/>
        <v>R</v>
      </c>
      <c r="S88" s="602" t="str">
        <f t="shared" si="17"/>
        <v>S</v>
      </c>
      <c r="T88"/>
      <c r="U88" s="601" t="s">
        <v>15</v>
      </c>
      <c r="V88" s="2712" t="str">
        <f t="shared" ref="V88:AB88" si="18">SUBSTITUTE(ADDRESS(1,COLUMN(),4),"1","")</f>
        <v>V</v>
      </c>
      <c r="W88" s="2713" t="str">
        <f t="shared" si="18"/>
        <v>W</v>
      </c>
      <c r="X88" s="2713" t="str">
        <f t="shared" si="18"/>
        <v>X</v>
      </c>
      <c r="Y88" s="2713" t="str">
        <f t="shared" si="18"/>
        <v>Y</v>
      </c>
      <c r="Z88" s="2714" t="str">
        <f t="shared" si="18"/>
        <v>Z</v>
      </c>
      <c r="AA88" s="94" t="str">
        <f t="shared" si="18"/>
        <v>AA</v>
      </c>
      <c r="AB88" s="2715" t="str">
        <f t="shared" si="18"/>
        <v>AB</v>
      </c>
      <c r="AC88" t="s">
        <v>798</v>
      </c>
      <c r="AD88"/>
      <c r="AE88"/>
      <c r="AF88"/>
      <c r="AG88"/>
      <c r="AH88"/>
      <c r="AI88"/>
      <c r="AJ88"/>
      <c r="AK88"/>
      <c r="AL88"/>
      <c r="AM88"/>
      <c r="AN88"/>
      <c r="AO88"/>
      <c r="AP88"/>
      <c r="AQ88"/>
      <c r="AR88" s="3829" t="s">
        <v>227</v>
      </c>
      <c r="AS88" s="3830"/>
      <c r="AT88"/>
      <c r="AU88" s="3807" t="s">
        <v>782</v>
      </c>
      <c r="AV88" s="3808"/>
      <c r="AW88"/>
      <c r="AX88" s="3809" t="s">
        <v>784</v>
      </c>
      <c r="AY88" s="3810"/>
      <c r="AZ88"/>
      <c r="BA88" s="466"/>
      <c r="BB88" s="18"/>
      <c r="BC88" s="141"/>
      <c r="BD88" s="161"/>
      <c r="BE88" s="137"/>
      <c r="BF88" s="4008"/>
      <c r="BG88" s="4009"/>
      <c r="BH88" s="4009"/>
      <c r="BI88" s="4009"/>
      <c r="BJ88" s="132"/>
      <c r="BK88" s="712"/>
      <c r="BL88" s="1314"/>
      <c r="BN88" s="2516"/>
      <c r="BO88" s="3967"/>
      <c r="BP88" s="3968"/>
      <c r="BQ88" s="3968"/>
      <c r="BR88" s="3968"/>
      <c r="BS88" s="3969"/>
      <c r="BT88" s="1314"/>
      <c r="BV88" s="135">
        <v>1</v>
      </c>
    </row>
    <row r="89" spans="1:74" s="641" customFormat="1" ht="18.75" customHeight="1" thickBot="1">
      <c r="A89"/>
      <c r="B89"/>
      <c r="C89"/>
      <c r="D89" s="601" t="s">
        <v>15</v>
      </c>
      <c r="E89" s="2717">
        <f t="shared" ref="E89:S89" ca="1" si="19">CELL("largeur",E89)</f>
        <v>11</v>
      </c>
      <c r="F89" s="2717">
        <f t="shared" ca="1" si="19"/>
        <v>11</v>
      </c>
      <c r="G89" s="2717">
        <f t="shared" ca="1" si="19"/>
        <v>3</v>
      </c>
      <c r="H89" s="2717">
        <f t="shared" ca="1" si="19"/>
        <v>11</v>
      </c>
      <c r="I89" s="2717">
        <f t="shared" ca="1" si="19"/>
        <v>11</v>
      </c>
      <c r="J89" s="2717">
        <f t="shared" ca="1" si="19"/>
        <v>9</v>
      </c>
      <c r="K89" s="2718">
        <f t="shared" ca="1" si="19"/>
        <v>35</v>
      </c>
      <c r="L89" s="2717">
        <f t="shared" ca="1" si="19"/>
        <v>11</v>
      </c>
      <c r="M89" s="2717">
        <f t="shared" ca="1" si="19"/>
        <v>8</v>
      </c>
      <c r="N89" s="2717">
        <f t="shared" ca="1" si="19"/>
        <v>11</v>
      </c>
      <c r="O89" s="2717">
        <f t="shared" ca="1" si="19"/>
        <v>11</v>
      </c>
      <c r="P89" s="2717">
        <f t="shared" ca="1" si="19"/>
        <v>11</v>
      </c>
      <c r="Q89" s="2717">
        <f t="shared" ca="1" si="19"/>
        <v>14</v>
      </c>
      <c r="R89" s="2717">
        <f t="shared" ca="1" si="19"/>
        <v>11</v>
      </c>
      <c r="S89" s="2719">
        <f t="shared" ca="1" si="19"/>
        <v>11</v>
      </c>
      <c r="T89"/>
      <c r="U89" s="601" t="s">
        <v>15</v>
      </c>
      <c r="V89" s="2717">
        <f t="shared" ref="V89:AB89" ca="1" si="20">CELL("largeur",V89)</f>
        <v>11</v>
      </c>
      <c r="W89" s="2717">
        <f t="shared" ca="1" si="20"/>
        <v>11</v>
      </c>
      <c r="X89" s="2717">
        <f t="shared" ca="1" si="20"/>
        <v>3</v>
      </c>
      <c r="Y89" s="2717">
        <f t="shared" ca="1" si="20"/>
        <v>11</v>
      </c>
      <c r="Z89" s="2717">
        <f t="shared" ca="1" si="20"/>
        <v>11</v>
      </c>
      <c r="AA89" s="2717">
        <f t="shared" ca="1" si="20"/>
        <v>9</v>
      </c>
      <c r="AB89" s="2718">
        <f t="shared" ca="1" si="20"/>
        <v>35</v>
      </c>
      <c r="AC89" t="s">
        <v>798</v>
      </c>
      <c r="AD89"/>
      <c r="AE89"/>
      <c r="AF89"/>
      <c r="AG89"/>
      <c r="AH89"/>
      <c r="AI89"/>
      <c r="AJ89"/>
      <c r="AK89"/>
      <c r="AL89"/>
      <c r="AM89"/>
      <c r="AN89"/>
      <c r="AO89"/>
      <c r="AP89"/>
      <c r="AQ89"/>
      <c r="AR89" s="3829"/>
      <c r="AS89" s="3830"/>
      <c r="AT89"/>
      <c r="AU89" s="3807"/>
      <c r="AV89" s="3808"/>
      <c r="AW89"/>
      <c r="AX89" s="3809"/>
      <c r="AY89" s="3810"/>
      <c r="AZ89"/>
      <c r="BA89" s="467" t="s">
        <v>801</v>
      </c>
      <c r="BB89" s="453"/>
      <c r="BC89" s="18"/>
      <c r="BD89" s="465"/>
      <c r="BE89" s="137"/>
      <c r="BF89" s="2578" t="s">
        <v>4405</v>
      </c>
      <c r="BG89"/>
      <c r="BH89"/>
      <c r="BI89"/>
      <c r="BJ89"/>
      <c r="BK89"/>
      <c r="BL89" s="692"/>
      <c r="BN89" s="2516"/>
      <c r="BO89" s="3970"/>
      <c r="BP89" s="3971"/>
      <c r="BQ89" s="3971"/>
      <c r="BR89" s="3971"/>
      <c r="BS89" s="3972"/>
      <c r="BT89" s="1314"/>
      <c r="BV89" s="135">
        <v>1</v>
      </c>
    </row>
    <row r="90" spans="1:74" s="641" customFormat="1" ht="19.5" customHeight="1" thickTop="1">
      <c r="A90" s="138"/>
      <c r="B90"/>
      <c r="C90"/>
      <c r="D90" s="16" t="s">
        <v>0</v>
      </c>
      <c r="E90" s="4109" t="s">
        <v>4517</v>
      </c>
      <c r="F90" s="4109"/>
      <c r="G90" s="4109"/>
      <c r="H90" s="4109"/>
      <c r="I90" s="4109"/>
      <c r="J90" s="3672" t="s">
        <v>4516</v>
      </c>
      <c r="K90" s="3673" t="s">
        <v>4402</v>
      </c>
      <c r="L90" s="3674"/>
      <c r="M90" s="3675"/>
      <c r="N90" s="3676"/>
      <c r="O90" s="3562"/>
      <c r="P90" s="415"/>
      <c r="Q90" s="3677"/>
      <c r="R90" s="3676"/>
      <c r="S90" s="3676" t="s">
        <v>4870</v>
      </c>
      <c r="T90"/>
      <c r="U90" s="16" t="s">
        <v>0</v>
      </c>
      <c r="V90" s="4109" t="s">
        <v>4517</v>
      </c>
      <c r="W90" s="4109"/>
      <c r="X90" s="4109"/>
      <c r="Y90" s="4109"/>
      <c r="Z90" s="4109"/>
      <c r="AA90" s="2534" t="s">
        <v>4516</v>
      </c>
      <c r="AB90" s="2687" t="s">
        <v>4402</v>
      </c>
      <c r="AC90" t="s">
        <v>798</v>
      </c>
      <c r="AD90"/>
      <c r="AE90"/>
      <c r="AF90"/>
      <c r="AG90"/>
      <c r="AH90"/>
      <c r="AI90"/>
      <c r="AJ90"/>
      <c r="AK90"/>
      <c r="AL90"/>
      <c r="AM90"/>
      <c r="AN90"/>
      <c r="AO90"/>
      <c r="AP90"/>
      <c r="BA90" s="4047" t="s">
        <v>804</v>
      </c>
      <c r="BB90" s="4048"/>
      <c r="BC90" s="4048"/>
      <c r="BD90" s="4049"/>
      <c r="BE90" s="137"/>
      <c r="BF90" s="2527" t="s">
        <v>84</v>
      </c>
      <c r="BG90" s="4010" t="s">
        <v>4086</v>
      </c>
      <c r="BH90" s="4011"/>
      <c r="BI90" s="4011"/>
      <c r="BJ90" s="4014" t="s">
        <v>78</v>
      </c>
      <c r="BK90" s="4016" t="s">
        <v>4087</v>
      </c>
      <c r="BL90" s="4017"/>
      <c r="BN90" s="2516"/>
      <c r="BO90" s="2756" t="str">
        <f>LEN(SUBSTITUTE(BO87," ",""))&amp;" caractères plus "&amp;(LEN(BO87)-LEN(SUBSTITUTE(BO87," ","")))&amp;" espaces = "&amp;LEN(BO87)</f>
        <v>178 caractères plus 38 espaces = 216</v>
      </c>
      <c r="BP90" s="2757"/>
      <c r="BQ90" s="2757"/>
      <c r="BR90" s="2757"/>
      <c r="BS90" s="2757"/>
      <c r="BT90" s="1314"/>
      <c r="BV90" s="135">
        <v>1</v>
      </c>
    </row>
    <row r="91" spans="1:74" s="641" customFormat="1" ht="15.6" customHeight="1" thickBot="1">
      <c r="A91" s="138"/>
      <c r="B91"/>
      <c r="C91"/>
      <c r="D91" s="16" t="s">
        <v>0</v>
      </c>
      <c r="E91" s="4110"/>
      <c r="F91" s="4110"/>
      <c r="G91" s="4110"/>
      <c r="H91" s="4110"/>
      <c r="I91" s="4110"/>
      <c r="J91" s="2534" t="s">
        <v>4515</v>
      </c>
      <c r="K91" s="4111" t="s">
        <v>4869</v>
      </c>
      <c r="L91" s="2790" t="s">
        <v>4514</v>
      </c>
      <c r="M91" s="4216" t="s">
        <v>4868</v>
      </c>
      <c r="N91" s="4216"/>
      <c r="O91" s="3526"/>
      <c r="P91" s="3526"/>
      <c r="Q91" s="2799"/>
      <c r="R91" s="3511"/>
      <c r="S91" s="3627" t="s">
        <v>98</v>
      </c>
      <c r="T91"/>
      <c r="U91" s="16" t="s">
        <v>0</v>
      </c>
      <c r="V91" s="4110"/>
      <c r="W91" s="4110"/>
      <c r="X91" s="4110"/>
      <c r="Y91" s="4110"/>
      <c r="Z91" s="4110"/>
      <c r="AA91" s="2534" t="s">
        <v>4515</v>
      </c>
      <c r="AB91" s="3528" t="s">
        <v>4807</v>
      </c>
      <c r="AC91" t="s">
        <v>798</v>
      </c>
      <c r="AD91"/>
      <c r="AE91"/>
      <c r="AF91"/>
      <c r="AG91"/>
      <c r="AH91"/>
      <c r="AI91"/>
      <c r="AJ91"/>
      <c r="AK91"/>
      <c r="AL91"/>
      <c r="AM91"/>
      <c r="AN91"/>
      <c r="AO91"/>
      <c r="AP91"/>
      <c r="AQ91"/>
      <c r="AR91" s="3829" t="s">
        <v>254</v>
      </c>
      <c r="AS91" s="3830"/>
      <c r="AT91"/>
      <c r="AU91" s="3807" t="s">
        <v>792</v>
      </c>
      <c r="AV91" s="3808"/>
      <c r="AW91"/>
      <c r="AX91" s="3809" t="s">
        <v>794</v>
      </c>
      <c r="AY91" s="3810"/>
      <c r="AZ91"/>
      <c r="BA91" s="4047"/>
      <c r="BB91" s="4048"/>
      <c r="BC91" s="4048"/>
      <c r="BD91" s="4049"/>
      <c r="BE91" s="137"/>
      <c r="BF91" s="2530" t="s">
        <v>75</v>
      </c>
      <c r="BG91" s="4012"/>
      <c r="BH91" s="4013"/>
      <c r="BI91" s="4013"/>
      <c r="BJ91" s="4015"/>
      <c r="BK91" s="4018"/>
      <c r="BL91" s="4019"/>
      <c r="BN91" s="2224"/>
      <c r="BO91"/>
      <c r="BP91"/>
      <c r="BQ91"/>
      <c r="BR91"/>
      <c r="BS91" s="132"/>
      <c r="BT91" s="704"/>
      <c r="BV91" s="135">
        <v>1</v>
      </c>
    </row>
    <row r="92" spans="1:74" s="641" customFormat="1" ht="18.75" customHeight="1" thickTop="1" thickBot="1">
      <c r="A92" s="138"/>
      <c r="B92"/>
      <c r="C92"/>
      <c r="D92" s="16" t="s">
        <v>0</v>
      </c>
      <c r="E92" s="3530" t="s">
        <v>4810</v>
      </c>
      <c r="F92" s="3617"/>
      <c r="G92" s="3617"/>
      <c r="H92" s="3513" t="s">
        <v>4811</v>
      </c>
      <c r="I92" s="3617"/>
      <c r="J92" s="604">
        <v>0</v>
      </c>
      <c r="K92" s="4111"/>
      <c r="L92" s="2790" t="s">
        <v>4513</v>
      </c>
      <c r="M92" s="4216"/>
      <c r="N92" s="4216"/>
      <c r="O92" s="27" t="s">
        <v>4075</v>
      </c>
      <c r="P92" s="712"/>
      <c r="Q92" s="27"/>
      <c r="R92" s="2724"/>
      <c r="S92" s="3532">
        <v>115</v>
      </c>
      <c r="T92"/>
      <c r="U92" s="16" t="s">
        <v>0</v>
      </c>
      <c r="V92" s="3530" t="s">
        <v>4810</v>
      </c>
      <c r="W92" s="3617"/>
      <c r="X92" s="3617"/>
      <c r="Y92" s="3513" t="s">
        <v>4811</v>
      </c>
      <c r="Z92" s="3617"/>
      <c r="AA92" s="604">
        <v>0</v>
      </c>
      <c r="AB92" s="3530" t="s">
        <v>4810</v>
      </c>
      <c r="AC92" t="s">
        <v>798</v>
      </c>
      <c r="AD92"/>
      <c r="AE92"/>
      <c r="AF92"/>
      <c r="AG92"/>
      <c r="AH92"/>
      <c r="AI92"/>
      <c r="AJ92"/>
      <c r="AK92"/>
      <c r="AL92"/>
      <c r="AM92"/>
      <c r="AN92"/>
      <c r="AO92"/>
      <c r="AP92"/>
      <c r="AQ92"/>
      <c r="AR92" s="3829"/>
      <c r="AS92" s="3830"/>
      <c r="AT92"/>
      <c r="AU92" s="3807"/>
      <c r="AV92" s="3808"/>
      <c r="AW92"/>
      <c r="AX92" s="3809"/>
      <c r="AY92" s="3810"/>
      <c r="AZ92"/>
      <c r="BA92" s="466"/>
      <c r="BB92" s="18"/>
      <c r="BC92" s="18"/>
      <c r="BD92" s="465"/>
      <c r="BE92" s="137"/>
      <c r="BF92" s="2532" t="s">
        <v>73</v>
      </c>
      <c r="BG92" s="1986">
        <v>1.1100000000000001</v>
      </c>
      <c r="BH92" s="1984" t="s">
        <v>4407</v>
      </c>
      <c r="BI92" s="1996" t="s">
        <v>4408</v>
      </c>
      <c r="BJ92" s="54">
        <v>20</v>
      </c>
      <c r="BK92" s="1990">
        <v>0.88800000000000012</v>
      </c>
      <c r="BL92" s="2581" t="s">
        <v>4409</v>
      </c>
      <c r="BN92" s="2588" t="s">
        <v>4</v>
      </c>
      <c r="BO92" s="2016" t="s">
        <v>4436</v>
      </c>
      <c r="BP92" s="11"/>
      <c r="BQ92" s="132"/>
      <c r="BR92" s="132"/>
      <c r="BS92" s="132"/>
      <c r="BT92" s="704"/>
      <c r="BV92" s="135">
        <v>1</v>
      </c>
    </row>
    <row r="93" spans="1:74" s="641" customFormat="1" ht="15.6" customHeight="1" thickTop="1">
      <c r="A93" s="138"/>
      <c r="B93"/>
      <c r="C93"/>
      <c r="D93" s="2728" t="str">
        <f t="shared" ref="D93:D130" si="21">IF(OR(K93&lt;&gt;"", M93&lt;&gt;"", N93&lt;&gt;"",O93&lt;&gt;"", P93&lt;&gt;""),"A", "►")</f>
        <v>A</v>
      </c>
      <c r="E93" s="3533" t="s">
        <v>51</v>
      </c>
      <c r="F93" s="3617"/>
      <c r="G93" s="3617"/>
      <c r="H93" s="3678"/>
      <c r="I93" s="3617"/>
      <c r="J93" s="3516">
        <f ca="1">IF(ISBLANK(K93),"",LARGE(OFFSET(J92,0,0,ROWS(J92:J92)),1)+1)</f>
        <v>1</v>
      </c>
      <c r="K93" s="1921" t="s">
        <v>51</v>
      </c>
      <c r="L93" s="3622"/>
      <c r="M93" s="3621"/>
      <c r="N93" s="3620"/>
      <c r="O93" s="3534"/>
      <c r="P93" s="3534"/>
      <c r="Q93" s="3534"/>
      <c r="R93" s="3534"/>
      <c r="S93" s="3619">
        <f>IF(S92=0,0,IF(LEN(K93)&gt;S92,LEN(K93)-S92&amp;" en trop",0))</f>
        <v>0</v>
      </c>
      <c r="T93"/>
      <c r="U93" s="2728" t="str">
        <f t="shared" ref="U93:U130" si="22">IF(OR(AB93&lt;&gt;"", AD93&lt;&gt;"", AE93&lt;&gt;"",AF93&lt;&gt;"", AG93&lt;&gt;""),"A", "►")</f>
        <v>A</v>
      </c>
      <c r="V93" s="3533" t="s">
        <v>51</v>
      </c>
      <c r="W93" s="3617"/>
      <c r="X93" s="3617"/>
      <c r="Y93" s="3678"/>
      <c r="Z93" s="3617"/>
      <c r="AA93" s="3516">
        <f ca="1">IF(ISBLANK(AB93),"",LARGE(OFFSET(AA92,0,0,ROWS(AA92:AA92)),1)+1)</f>
        <v>1</v>
      </c>
      <c r="AB93" s="3533" t="s">
        <v>51</v>
      </c>
      <c r="AC93" t="s">
        <v>798</v>
      </c>
      <c r="AD93"/>
      <c r="AE93"/>
      <c r="AF93"/>
      <c r="AG93"/>
      <c r="AH93"/>
      <c r="AI93"/>
      <c r="AJ93"/>
      <c r="AK93"/>
      <c r="AL93"/>
      <c r="AM93"/>
      <c r="AN93"/>
      <c r="AO93"/>
      <c r="AP93"/>
      <c r="BA93" s="166"/>
      <c r="BB93" s="2048" t="s">
        <v>81</v>
      </c>
      <c r="BC93" s="2047" t="s">
        <v>80</v>
      </c>
      <c r="BD93" s="465"/>
      <c r="BE93" s="137"/>
      <c r="BF93" s="2532" t="s">
        <v>72</v>
      </c>
      <c r="BG93" s="1987">
        <v>14.929499999999999</v>
      </c>
      <c r="BH93" s="1984" t="s">
        <v>4410</v>
      </c>
      <c r="BI93" s="1996" t="s">
        <v>4411</v>
      </c>
      <c r="BJ93" s="54"/>
      <c r="BK93" s="1994">
        <v>14.929499999999999</v>
      </c>
      <c r="BL93" s="2585" t="s">
        <v>4412</v>
      </c>
      <c r="BN93" s="2591" t="s">
        <v>2</v>
      </c>
      <c r="BO93" s="5" t="s">
        <v>1</v>
      </c>
      <c r="BP93" s="4"/>
      <c r="BQ93" s="132"/>
      <c r="BR93" s="132"/>
      <c r="BS93" s="132"/>
      <c r="BT93" s="704"/>
      <c r="BV93" s="135">
        <v>1</v>
      </c>
    </row>
    <row r="94" spans="1:74" s="641" customFormat="1" ht="15.6" customHeight="1">
      <c r="A94" s="138"/>
      <c r="B94"/>
      <c r="C94"/>
      <c r="D94" s="2728" t="str">
        <f t="shared" si="21"/>
        <v>A</v>
      </c>
      <c r="E94" s="3533" t="s">
        <v>50</v>
      </c>
      <c r="F94" s="3617"/>
      <c r="G94" s="3617"/>
      <c r="H94" s="3678"/>
      <c r="I94" s="3617"/>
      <c r="J94" s="3516">
        <f ca="1">IF(ISBLANK(K94),"",LARGE(OFFSET(J92,0,0,ROWS(J92:J93)),1)+1)</f>
        <v>2</v>
      </c>
      <c r="K94" s="1921" t="s">
        <v>50</v>
      </c>
      <c r="L94" s="3622"/>
      <c r="M94" s="3621"/>
      <c r="N94" s="3620"/>
      <c r="O94" s="3534"/>
      <c r="P94" s="3534"/>
      <c r="Q94" s="3534"/>
      <c r="R94" s="3534"/>
      <c r="S94" s="3619">
        <f>IF(S92=0,0,IF(LEN(K94)&gt;S92,LEN(K94)-S92&amp;" en trop",0))</f>
        <v>0</v>
      </c>
      <c r="T94"/>
      <c r="U94" s="2728" t="str">
        <f t="shared" si="22"/>
        <v>A</v>
      </c>
      <c r="V94" s="3533" t="s">
        <v>50</v>
      </c>
      <c r="W94" s="3617"/>
      <c r="X94" s="3617"/>
      <c r="Y94" s="3678"/>
      <c r="Z94" s="3617"/>
      <c r="AA94" s="3516">
        <f ca="1">IF(ISBLANK(AB94),"",LARGE(OFFSET(AA92,0,0,ROWS(AA92:AA93)),1)+1)</f>
        <v>2</v>
      </c>
      <c r="AB94" s="3533" t="s">
        <v>50</v>
      </c>
      <c r="AC94" t="s">
        <v>798</v>
      </c>
      <c r="AD94"/>
      <c r="AE94"/>
      <c r="AF94"/>
      <c r="AG94"/>
      <c r="AH94"/>
      <c r="AI94"/>
      <c r="AJ94"/>
      <c r="AK94"/>
      <c r="AL94"/>
      <c r="AM94"/>
      <c r="AN94"/>
      <c r="AO94"/>
      <c r="AP94"/>
      <c r="AQ94"/>
      <c r="AR94" s="3829" t="s">
        <v>287</v>
      </c>
      <c r="AS94" s="3830"/>
      <c r="AT94"/>
      <c r="AU94" s="3807" t="s">
        <v>731</v>
      </c>
      <c r="AV94" s="3808"/>
      <c r="AW94"/>
      <c r="AX94"/>
      <c r="AY94"/>
      <c r="AZ94"/>
      <c r="BA94" s="166"/>
      <c r="BB94" s="471" t="s">
        <v>74</v>
      </c>
      <c r="BC94" s="78">
        <v>1</v>
      </c>
      <c r="BD94" s="465"/>
      <c r="BE94" s="137"/>
      <c r="BF94" s="2532" t="s">
        <v>70</v>
      </c>
      <c r="BG94" s="1986">
        <v>8.3249999999999993</v>
      </c>
      <c r="BH94" s="1984" t="s">
        <v>4413</v>
      </c>
      <c r="BI94" s="1996" t="s">
        <v>4414</v>
      </c>
      <c r="BJ94" s="54"/>
      <c r="BK94" s="1990">
        <v>8.3249999999999993</v>
      </c>
      <c r="BL94" s="2581" t="s">
        <v>4415</v>
      </c>
      <c r="BN94" s="1148" t="s">
        <v>4437</v>
      </c>
      <c r="BO94" s="132"/>
      <c r="BP94" s="132"/>
      <c r="BQ94" s="132"/>
      <c r="BR94" s="132"/>
      <c r="BS94" s="132"/>
      <c r="BT94" s="704"/>
      <c r="BV94" s="135">
        <v>1</v>
      </c>
    </row>
    <row r="95" spans="1:74" s="641" customFormat="1" ht="17.25" customHeight="1">
      <c r="A95" s="138"/>
      <c r="B95"/>
      <c r="C95"/>
      <c r="D95" s="2728" t="str">
        <f t="shared" si="21"/>
        <v>A</v>
      </c>
      <c r="E95" s="3533" t="s">
        <v>4812</v>
      </c>
      <c r="F95" s="3617"/>
      <c r="G95" s="3617"/>
      <c r="H95" s="3678"/>
      <c r="I95" s="3617"/>
      <c r="J95" s="3516">
        <f ca="1">IF(ISBLANK(K95),"",LARGE(OFFSET(J92,0,0,ROWS(J92:J94)),1)+1)</f>
        <v>3</v>
      </c>
      <c r="K95" s="1921" t="s">
        <v>4812</v>
      </c>
      <c r="L95" s="3622"/>
      <c r="M95" s="3621"/>
      <c r="N95" s="3620"/>
      <c r="O95" s="3534"/>
      <c r="P95" s="3534"/>
      <c r="Q95" s="3534"/>
      <c r="R95" s="3534"/>
      <c r="S95" s="3619">
        <f>IF(S92=0,0,IF(LEN(K95)&gt;S92,LEN(K95)-S92&amp;" en trop",0))</f>
        <v>0</v>
      </c>
      <c r="T95"/>
      <c r="U95" s="2728" t="str">
        <f t="shared" si="22"/>
        <v>A</v>
      </c>
      <c r="V95" s="3533" t="s">
        <v>4812</v>
      </c>
      <c r="W95" s="3617"/>
      <c r="X95" s="3617"/>
      <c r="Y95" s="3678"/>
      <c r="Z95" s="3617"/>
      <c r="AA95" s="3516">
        <f ca="1">IF(ISBLANK(AB95),"",LARGE(OFFSET(AA92,0,0,ROWS(AA92:AA94)),1)+1)</f>
        <v>3</v>
      </c>
      <c r="AB95" s="3533" t="s">
        <v>4812</v>
      </c>
      <c r="AC95" t="s">
        <v>798</v>
      </c>
      <c r="AD95"/>
      <c r="AE95"/>
      <c r="AF95"/>
      <c r="AG95"/>
      <c r="AH95"/>
      <c r="AI95"/>
      <c r="AJ95"/>
      <c r="AK95"/>
      <c r="AL95"/>
      <c r="AM95"/>
      <c r="AN95"/>
      <c r="AO95"/>
      <c r="AP95"/>
      <c r="AQ95"/>
      <c r="AR95" s="3829"/>
      <c r="AS95" s="3830"/>
      <c r="AT95"/>
      <c r="AU95" s="3807"/>
      <c r="AV95" s="3808"/>
      <c r="AW95"/>
      <c r="AX95"/>
      <c r="AY95"/>
      <c r="AZ95"/>
      <c r="BA95" s="466" t="s">
        <v>813</v>
      </c>
      <c r="BB95" s="18"/>
      <c r="BC95" s="18"/>
      <c r="BD95" s="465"/>
      <c r="BE95" s="137"/>
      <c r="BF95" s="2532" t="s">
        <v>1023</v>
      </c>
      <c r="BG95" s="1987">
        <v>16.649999999999999</v>
      </c>
      <c r="BH95" s="1984" t="s">
        <v>4416</v>
      </c>
      <c r="BI95" s="1996" t="s">
        <v>4417</v>
      </c>
      <c r="BJ95" s="54"/>
      <c r="BK95" s="1994">
        <v>16.649999999999999</v>
      </c>
      <c r="BL95" s="2585" t="s">
        <v>4416</v>
      </c>
      <c r="BN95" s="425" t="s">
        <v>4438</v>
      </c>
      <c r="BO95" s="132"/>
      <c r="BP95" s="132"/>
      <c r="BQ95" s="132"/>
      <c r="BR95" s="132"/>
      <c r="BS95" s="132"/>
      <c r="BT95" s="704"/>
      <c r="BV95" s="135">
        <v>1</v>
      </c>
    </row>
    <row r="96" spans="1:74" s="641" customFormat="1" ht="15.6" customHeight="1">
      <c r="A96" s="138"/>
      <c r="B96"/>
      <c r="C96"/>
      <c r="D96" s="2728" t="str">
        <f t="shared" si="21"/>
        <v>A</v>
      </c>
      <c r="E96" s="3533"/>
      <c r="F96" s="3617"/>
      <c r="G96" s="3617"/>
      <c r="H96" s="3678" t="s">
        <v>4813</v>
      </c>
      <c r="I96" s="3617"/>
      <c r="J96" s="3516" t="str">
        <f ca="1">IF(ISBLANK(K96),"",LARGE(OFFSET(J92,0,0,ROWS(J92:J95)),1)+1)</f>
        <v/>
      </c>
      <c r="K96" s="1921"/>
      <c r="L96" s="3622"/>
      <c r="M96" s="3621" t="s">
        <v>4814</v>
      </c>
      <c r="N96" s="3620"/>
      <c r="O96" s="3534"/>
      <c r="P96" s="3534"/>
      <c r="Q96" s="3534"/>
      <c r="R96" s="3534"/>
      <c r="S96" s="3619">
        <f>IF(S92=0,0,IF(LEN(K96)&gt;S92,LEN(K96)-S92&amp;" en trop",0))</f>
        <v>0</v>
      </c>
      <c r="T96"/>
      <c r="U96" s="2728" t="str">
        <f t="shared" si="22"/>
        <v>►</v>
      </c>
      <c r="V96" s="3533"/>
      <c r="W96" s="3617"/>
      <c r="X96" s="3617"/>
      <c r="Y96" s="3678" t="s">
        <v>4813</v>
      </c>
      <c r="Z96" s="3617"/>
      <c r="AA96" s="3516" t="str">
        <f ca="1">IF(ISBLANK(AB96),"",LARGE(OFFSET(AA92,0,0,ROWS(AA92:AA95)),1)+1)</f>
        <v/>
      </c>
      <c r="AB96" s="3533"/>
      <c r="AC96" t="s">
        <v>798</v>
      </c>
      <c r="AD96"/>
      <c r="AE96"/>
      <c r="AF96"/>
      <c r="AG96"/>
      <c r="AH96"/>
      <c r="AI96"/>
      <c r="AJ96"/>
      <c r="AK96"/>
      <c r="AL96"/>
      <c r="AM96"/>
      <c r="AN96"/>
      <c r="AO96"/>
      <c r="AP96"/>
      <c r="BA96" s="466" t="s">
        <v>816</v>
      </c>
      <c r="BB96" s="18"/>
      <c r="BC96" s="18"/>
      <c r="BD96" s="465"/>
      <c r="BE96" s="137"/>
      <c r="BF96" s="2532" t="s">
        <v>1025</v>
      </c>
      <c r="BG96" s="1986">
        <v>3.8850000000000002</v>
      </c>
      <c r="BH96" s="1984" t="s">
        <v>4418</v>
      </c>
      <c r="BI96" s="1996" t="s">
        <v>4419</v>
      </c>
      <c r="BJ96" s="54"/>
      <c r="BK96" s="1990">
        <v>3.8850000000000002</v>
      </c>
      <c r="BL96" s="2581" t="s">
        <v>4420</v>
      </c>
      <c r="BN96" s="2596" t="s">
        <v>4440</v>
      </c>
      <c r="BO96" s="2523"/>
      <c r="BP96" s="2523"/>
      <c r="BQ96" s="2523"/>
      <c r="BR96" s="2523"/>
      <c r="BS96" s="2523"/>
      <c r="BT96" s="2597"/>
      <c r="BV96" s="135">
        <v>1</v>
      </c>
    </row>
    <row r="97" spans="1:74" s="641" customFormat="1" ht="15.6" customHeight="1">
      <c r="A97" s="138"/>
      <c r="B97"/>
      <c r="C97"/>
      <c r="D97" s="2728" t="str">
        <f t="shared" si="21"/>
        <v>A</v>
      </c>
      <c r="E97" s="3533"/>
      <c r="F97" s="3617"/>
      <c r="G97" s="3617"/>
      <c r="H97" s="3678"/>
      <c r="I97" s="3617"/>
      <c r="J97" s="3516" t="str">
        <f ca="1">IF(ISBLANK(K97),"",LARGE(OFFSET(J92,0,0,ROWS(J92:J96)),1)+1)</f>
        <v/>
      </c>
      <c r="K97" s="1921"/>
      <c r="L97" s="3622"/>
      <c r="M97" s="3621" t="s">
        <v>4815</v>
      </c>
      <c r="N97" s="3620"/>
      <c r="O97" s="3534"/>
      <c r="P97" s="3534"/>
      <c r="Q97" s="3534"/>
      <c r="R97" s="3534"/>
      <c r="S97" s="3619">
        <f>IF(S92=0,0,IF(LEN(K97)&gt;S92,LEN(K97)-S92&amp;" en trop",0))</f>
        <v>0</v>
      </c>
      <c r="T97"/>
      <c r="U97" s="2728" t="str">
        <f t="shared" si="22"/>
        <v>►</v>
      </c>
      <c r="V97" s="3533"/>
      <c r="W97" s="3617"/>
      <c r="X97" s="3617"/>
      <c r="Y97" s="3678"/>
      <c r="Z97" s="3617"/>
      <c r="AA97" s="3516" t="str">
        <f ca="1">IF(ISBLANK(AB97),"",LARGE(OFFSET(AA92,0,0,ROWS(AA92:AA96)),1)+1)</f>
        <v/>
      </c>
      <c r="AB97" s="3533"/>
      <c r="AC97" t="s">
        <v>798</v>
      </c>
      <c r="AD97"/>
      <c r="AE97"/>
      <c r="AF97"/>
      <c r="AG97"/>
      <c r="AH97"/>
      <c r="AI97"/>
      <c r="AJ97"/>
      <c r="AK97"/>
      <c r="AL97"/>
      <c r="AM97"/>
      <c r="AN97"/>
      <c r="AO97"/>
      <c r="AP97"/>
      <c r="AQ97"/>
      <c r="AR97" s="3829" t="s">
        <v>332</v>
      </c>
      <c r="AS97" s="3830"/>
      <c r="AT97"/>
      <c r="AU97" s="3807" t="s">
        <v>767</v>
      </c>
      <c r="AV97" s="3808"/>
      <c r="AW97"/>
      <c r="AX97"/>
      <c r="AY97"/>
      <c r="AZ97"/>
      <c r="BA97" s="466" t="s">
        <v>817</v>
      </c>
      <c r="BB97" s="18"/>
      <c r="BC97" s="18"/>
      <c r="BD97" s="465"/>
      <c r="BE97" s="137"/>
      <c r="BF97" s="2532" t="s">
        <v>1026</v>
      </c>
      <c r="BG97" s="1987">
        <v>0.13319999999999999</v>
      </c>
      <c r="BH97" s="1984" t="s">
        <v>4421</v>
      </c>
      <c r="BI97" s="1996" t="s">
        <v>4422</v>
      </c>
      <c r="BJ97" s="54">
        <v>10</v>
      </c>
      <c r="BK97" s="1994">
        <v>0.11987999999999999</v>
      </c>
      <c r="BL97" s="2585" t="s">
        <v>4423</v>
      </c>
      <c r="BN97" s="1148"/>
      <c r="BO97" s="11" t="s">
        <v>4443</v>
      </c>
      <c r="BP97" s="132"/>
      <c r="BQ97" s="132"/>
      <c r="BR97" s="132"/>
      <c r="BS97" s="132"/>
      <c r="BT97" s="704"/>
      <c r="BV97" s="135">
        <v>1</v>
      </c>
    </row>
    <row r="98" spans="1:74" s="641" customFormat="1" ht="15.75" customHeight="1">
      <c r="A98" s="138"/>
      <c r="B98"/>
      <c r="C98"/>
      <c r="D98" s="2728" t="str">
        <f t="shared" si="21"/>
        <v>A</v>
      </c>
      <c r="E98" s="3533" t="s">
        <v>44</v>
      </c>
      <c r="F98" s="3617"/>
      <c r="G98" s="3617"/>
      <c r="H98" s="3678"/>
      <c r="I98" s="3617"/>
      <c r="J98" s="3516">
        <f ca="1">IF(ISBLANK(K98),"",LARGE(OFFSET(J92,0,0,ROWS(J92:J97)),1)+1)</f>
        <v>4</v>
      </c>
      <c r="K98" s="1921" t="s">
        <v>44</v>
      </c>
      <c r="L98" s="3622"/>
      <c r="M98" s="3621"/>
      <c r="N98" s="3620"/>
      <c r="O98" s="3534"/>
      <c r="P98" s="3534"/>
      <c r="Q98" s="3534"/>
      <c r="R98" s="3534"/>
      <c r="S98" s="3619">
        <f>IF(S92=0,0,IF(LEN(K98)&gt;S92,LEN(K98)-S92&amp;" en trop",0))</f>
        <v>0</v>
      </c>
      <c r="T98"/>
      <c r="U98" s="2728" t="str">
        <f t="shared" si="22"/>
        <v>A</v>
      </c>
      <c r="V98" s="3533" t="s">
        <v>44</v>
      </c>
      <c r="W98" s="3617"/>
      <c r="X98" s="3617"/>
      <c r="Y98" s="3678"/>
      <c r="Z98" s="3617"/>
      <c r="AA98" s="3516">
        <f ca="1">IF(ISBLANK(AB98),"",LARGE(OFFSET(AA92,0,0,ROWS(AA92:AA97)),1)+1)</f>
        <v>4</v>
      </c>
      <c r="AB98" s="3533" t="s">
        <v>44</v>
      </c>
      <c r="AC98" t="s">
        <v>798</v>
      </c>
      <c r="AD98"/>
      <c r="AE98"/>
      <c r="AF98"/>
      <c r="AG98"/>
      <c r="AH98"/>
      <c r="AI98"/>
      <c r="AJ98"/>
      <c r="AK98"/>
      <c r="AL98"/>
      <c r="AM98"/>
      <c r="AN98"/>
      <c r="AO98"/>
      <c r="AP98"/>
      <c r="AQ98"/>
      <c r="AR98" s="3829"/>
      <c r="AS98" s="3830"/>
      <c r="AT98"/>
      <c r="AU98" s="3807"/>
      <c r="AV98" s="3808"/>
      <c r="AW98"/>
      <c r="AX98"/>
      <c r="AY98"/>
      <c r="AZ98"/>
      <c r="BA98" s="466" t="s">
        <v>819</v>
      </c>
      <c r="BB98" s="18"/>
      <c r="BC98" s="18"/>
      <c r="BD98" s="465"/>
      <c r="BE98" s="137"/>
      <c r="BF98" s="2532" t="s">
        <v>1027</v>
      </c>
      <c r="BG98" s="1986">
        <v>16.649999999999999</v>
      </c>
      <c r="BH98" s="1984" t="s">
        <v>4416</v>
      </c>
      <c r="BI98" s="1996" t="s">
        <v>4425</v>
      </c>
      <c r="BJ98" s="54"/>
      <c r="BK98" s="1990">
        <v>16.649999999999999</v>
      </c>
      <c r="BL98" s="2581" t="s">
        <v>4426</v>
      </c>
      <c r="BN98" s="2598" t="str">
        <f>IF(OR(BP98&lt;&gt;"", BQ98&lt;&gt;"", BR98&lt;&gt;"",BS98&lt;&gt;"", BT98&lt;&gt;""),"A", "►")</f>
        <v>►</v>
      </c>
      <c r="BO98" s="11" t="str">
        <f ca="1">_xlfn.FORMULATEXT(BN98)</f>
        <v>=SI(OU(BP98&lt;&gt;""; BQ98&lt;&gt;""; BR98&lt;&gt;"";BS98&lt;&gt;""; BT98&lt;&gt;"");"A"; "►")</v>
      </c>
      <c r="BP98" s="11"/>
      <c r="BQ98" s="139"/>
      <c r="BR98" s="132"/>
      <c r="BS98" s="132"/>
      <c r="BT98" s="704"/>
      <c r="BV98" s="135">
        <v>1</v>
      </c>
    </row>
    <row r="99" spans="1:74" s="641" customFormat="1" ht="15.6" customHeight="1" thickBot="1">
      <c r="A99" s="138"/>
      <c r="B99"/>
      <c r="C99"/>
      <c r="D99" s="2728" t="str">
        <f t="shared" si="21"/>
        <v>►</v>
      </c>
      <c r="E99" s="3533"/>
      <c r="F99" s="3617"/>
      <c r="G99" s="3617"/>
      <c r="H99" s="3678"/>
      <c r="I99" s="3617"/>
      <c r="J99" s="3516" t="str">
        <f ca="1">IF(ISBLANK(K99),"",LARGE(OFFSET(J92,0,0,ROWS(J92:J98)),1)+1)</f>
        <v/>
      </c>
      <c r="K99" s="1921"/>
      <c r="L99" s="3622"/>
      <c r="M99" s="3621"/>
      <c r="N99" s="3620"/>
      <c r="O99" s="3534"/>
      <c r="P99" s="3534"/>
      <c r="Q99" s="3534"/>
      <c r="R99" s="3534"/>
      <c r="S99" s="3619">
        <f>IF(S92=0,0,IF(LEN(K99)&gt;S92,LEN(K99)-S92&amp;" en trop",0))</f>
        <v>0</v>
      </c>
      <c r="T99"/>
      <c r="U99" s="2728" t="str">
        <f t="shared" si="22"/>
        <v>►</v>
      </c>
      <c r="V99" s="3533"/>
      <c r="W99" s="3617"/>
      <c r="X99" s="3617"/>
      <c r="Y99" s="3678"/>
      <c r="Z99" s="3617"/>
      <c r="AA99" s="3516" t="str">
        <f ca="1">IF(ISBLANK(AB99),"",LARGE(OFFSET(AA92,0,0,ROWS(AA92:AA98)),1)+1)</f>
        <v/>
      </c>
      <c r="AB99" s="3533"/>
      <c r="AC99" t="s">
        <v>798</v>
      </c>
      <c r="AD99"/>
      <c r="AE99"/>
      <c r="AF99"/>
      <c r="AG99"/>
      <c r="AH99"/>
      <c r="AI99"/>
      <c r="AJ99"/>
      <c r="AK99"/>
      <c r="AL99"/>
      <c r="AM99"/>
      <c r="AN99"/>
      <c r="AO99"/>
      <c r="AP99"/>
      <c r="BA99" s="466"/>
      <c r="BB99" s="18"/>
      <c r="BC99" s="18"/>
      <c r="BD99" s="465"/>
      <c r="BE99" s="137"/>
      <c r="BF99" s="2532" t="s">
        <v>600</v>
      </c>
      <c r="BG99" s="1987">
        <v>8.3249999999999993</v>
      </c>
      <c r="BH99" s="1984" t="s">
        <v>4427</v>
      </c>
      <c r="BI99" s="1996" t="s">
        <v>4428</v>
      </c>
      <c r="BJ99" s="54">
        <v>30</v>
      </c>
      <c r="BK99" s="1994">
        <v>5.8274999999999997</v>
      </c>
      <c r="BL99" s="2585" t="s">
        <v>4429</v>
      </c>
      <c r="BN99" s="166"/>
      <c r="BO99" s="779" t="s">
        <v>4509</v>
      </c>
      <c r="BP99" s="139"/>
      <c r="BQ99" s="139"/>
      <c r="BR99" s="132"/>
      <c r="BS99" s="132"/>
      <c r="BT99" s="704"/>
      <c r="BV99" s="135">
        <v>1</v>
      </c>
    </row>
    <row r="100" spans="1:74" s="641" customFormat="1" ht="15.6" customHeight="1" thickTop="1" thickBot="1">
      <c r="A100" s="138"/>
      <c r="B100"/>
      <c r="C100"/>
      <c r="D100" s="2728" t="str">
        <f t="shared" si="21"/>
        <v>►</v>
      </c>
      <c r="E100" s="3533"/>
      <c r="F100" s="3617"/>
      <c r="G100" s="3617"/>
      <c r="H100" s="3678"/>
      <c r="I100" s="3617"/>
      <c r="J100" s="3516" t="str">
        <f ca="1">IF(ISBLANK(K100),"",LARGE(OFFSET(J92,0,0,ROWS(J92:J99)),1)+1)</f>
        <v/>
      </c>
      <c r="K100" s="1921"/>
      <c r="L100" s="3622"/>
      <c r="M100" s="3621"/>
      <c r="N100" s="3620"/>
      <c r="O100" s="3534"/>
      <c r="P100" s="3534"/>
      <c r="Q100" s="3534"/>
      <c r="R100" s="3534"/>
      <c r="S100" s="3619">
        <f>IF(S92=0,0,IF(LEN(K100)&gt;S92,LEN(K100)-S92&amp;" en trop",0))</f>
        <v>0</v>
      </c>
      <c r="T100"/>
      <c r="U100" s="2728" t="str">
        <f t="shared" si="22"/>
        <v>►</v>
      </c>
      <c r="V100" s="3533"/>
      <c r="W100" s="3617"/>
      <c r="X100" s="3617"/>
      <c r="Y100" s="3678"/>
      <c r="Z100" s="3617"/>
      <c r="AA100" s="3516" t="str">
        <f ca="1">IF(ISBLANK(AB100),"",LARGE(OFFSET(AA92,0,0,ROWS(AA92:AA99)),1)+1)</f>
        <v/>
      </c>
      <c r="AB100" s="3533"/>
      <c r="AC100" t="s">
        <v>798</v>
      </c>
      <c r="AD100"/>
      <c r="AE100"/>
      <c r="AF100"/>
      <c r="AG100"/>
      <c r="AH100"/>
      <c r="AI100"/>
      <c r="AJ100"/>
      <c r="AK100"/>
      <c r="AL100"/>
      <c r="AN100"/>
      <c r="AO100"/>
      <c r="AP100"/>
      <c r="AQ100"/>
      <c r="AR100" s="3829" t="s">
        <v>374</v>
      </c>
      <c r="AS100" s="3830"/>
      <c r="AT100"/>
      <c r="AU100" s="3807" t="s">
        <v>254</v>
      </c>
      <c r="AV100" s="3808"/>
      <c r="AW100"/>
      <c r="AX100"/>
      <c r="AY100"/>
      <c r="AZ100"/>
      <c r="BA100" s="474" t="s">
        <v>95</v>
      </c>
      <c r="BB100" s="97" t="s">
        <v>92</v>
      </c>
      <c r="BC100" s="475" t="s">
        <v>91</v>
      </c>
      <c r="BD100" s="465"/>
      <c r="BE100" s="137"/>
      <c r="BF100" s="2532" t="s">
        <v>1029</v>
      </c>
      <c r="BG100" s="1986">
        <v>6.2437499999999995</v>
      </c>
      <c r="BH100" s="1984" t="s">
        <v>4430</v>
      </c>
      <c r="BI100" s="1996" t="s">
        <v>4431</v>
      </c>
      <c r="BJ100" s="54"/>
      <c r="BK100" s="1990">
        <v>6.2437499999999995</v>
      </c>
      <c r="BL100" s="2581" t="s">
        <v>4432</v>
      </c>
      <c r="BN100" s="2598" t="s">
        <v>0</v>
      </c>
      <c r="BO100" s="132" t="s">
        <v>4445</v>
      </c>
      <c r="BP100" s="132"/>
      <c r="BQ100" s="132"/>
      <c r="BR100" s="132"/>
      <c r="BS100" s="132"/>
      <c r="BT100" s="704"/>
      <c r="BV100" s="135">
        <v>1</v>
      </c>
    </row>
    <row r="101" spans="1:74" s="641" customFormat="1" ht="16.149999999999999" customHeight="1" thickTop="1">
      <c r="A101" s="138"/>
      <c r="B101"/>
      <c r="C101"/>
      <c r="D101" s="2728" t="str">
        <f t="shared" si="21"/>
        <v>►</v>
      </c>
      <c r="E101" s="3533"/>
      <c r="F101" s="3617"/>
      <c r="G101" s="3617"/>
      <c r="H101" s="3678"/>
      <c r="I101" s="3617"/>
      <c r="J101" s="3516" t="str">
        <f ca="1">IF(ISBLANK(K101),"",LARGE(OFFSET(J92,0,0,ROWS(J92:J100)),1)+1)</f>
        <v/>
      </c>
      <c r="K101" s="1921"/>
      <c r="L101" s="3622"/>
      <c r="M101" s="3621"/>
      <c r="N101" s="3620"/>
      <c r="O101" s="3534"/>
      <c r="P101" s="3534"/>
      <c r="Q101" s="3534"/>
      <c r="R101" s="3534"/>
      <c r="S101" s="3619">
        <f>IF(S92=0,0,IF(LEN(K101)&gt;S92,LEN(K101)-S92&amp;" en trop",0))</f>
        <v>0</v>
      </c>
      <c r="T101"/>
      <c r="U101" s="2728" t="str">
        <f t="shared" si="22"/>
        <v>►</v>
      </c>
      <c r="V101" s="3533"/>
      <c r="W101" s="3617"/>
      <c r="X101" s="3617"/>
      <c r="Y101" s="3678"/>
      <c r="Z101" s="3617"/>
      <c r="AA101" s="3516" t="str">
        <f ca="1">IF(ISBLANK(AB101),"",LARGE(OFFSET(AA92,0,0,ROWS(AA92:AA100)),1)+1)</f>
        <v/>
      </c>
      <c r="AB101" s="3533"/>
      <c r="AC101" t="s">
        <v>798</v>
      </c>
      <c r="AD101"/>
      <c r="AE101"/>
      <c r="AF101"/>
      <c r="AG101"/>
      <c r="AH101"/>
      <c r="AI101"/>
      <c r="AJ101"/>
      <c r="AK101"/>
      <c r="AL101"/>
      <c r="AN101"/>
      <c r="AO101"/>
      <c r="AP101"/>
      <c r="AQ101"/>
      <c r="AR101" s="3829"/>
      <c r="AS101" s="3830"/>
      <c r="AT101"/>
      <c r="AU101" s="3807"/>
      <c r="AV101" s="3808"/>
      <c r="AW101"/>
      <c r="AX101"/>
      <c r="AY101"/>
      <c r="AZ101"/>
      <c r="BA101" s="477"/>
      <c r="BB101" s="478"/>
      <c r="BC101" s="4039" t="s">
        <v>827</v>
      </c>
      <c r="BD101" s="465"/>
      <c r="BE101" s="137"/>
      <c r="BF101" s="2532" t="s">
        <v>1030</v>
      </c>
      <c r="BG101" s="1987">
        <v>0.111</v>
      </c>
      <c r="BH101" s="1984" t="s">
        <v>4433</v>
      </c>
      <c r="BI101" s="1996" t="s">
        <v>4434</v>
      </c>
      <c r="BJ101" s="54"/>
      <c r="BK101" s="1994">
        <v>0.111</v>
      </c>
      <c r="BL101" s="2585" t="s">
        <v>4435</v>
      </c>
      <c r="BN101" s="1148"/>
      <c r="BO101" s="2599" t="s">
        <v>4510</v>
      </c>
      <c r="BP101" s="132"/>
      <c r="BQ101" s="132"/>
      <c r="BR101" s="132"/>
      <c r="BS101" s="132"/>
      <c r="BT101" s="704"/>
      <c r="BV101" s="135">
        <v>1</v>
      </c>
    </row>
    <row r="102" spans="1:74" s="641" customFormat="1" ht="16.149999999999999" customHeight="1">
      <c r="A102" s="138"/>
      <c r="B102"/>
      <c r="C102"/>
      <c r="D102" s="2728" t="str">
        <f t="shared" si="21"/>
        <v>►</v>
      </c>
      <c r="E102" s="3533"/>
      <c r="F102" s="3617"/>
      <c r="G102" s="3617"/>
      <c r="H102" s="3678"/>
      <c r="I102" s="3617"/>
      <c r="J102" s="3516" t="str">
        <f ca="1">IF(ISBLANK(K102),"",LARGE(OFFSET(J92,0,0,ROWS(J92:J101)),1)+1)</f>
        <v/>
      </c>
      <c r="K102" s="1921"/>
      <c r="L102" s="3622"/>
      <c r="M102" s="3621"/>
      <c r="N102" s="3620"/>
      <c r="O102" s="3534"/>
      <c r="P102" s="3534"/>
      <c r="Q102" s="3534"/>
      <c r="R102" s="3534"/>
      <c r="S102" s="3619">
        <f>IF(S92=0,0,IF(LEN(K102)&gt;S92,LEN(K102)-S92&amp;" en trop",0))</f>
        <v>0</v>
      </c>
      <c r="T102"/>
      <c r="U102" s="2728" t="str">
        <f t="shared" si="22"/>
        <v>►</v>
      </c>
      <c r="V102" s="3533"/>
      <c r="W102" s="3617"/>
      <c r="X102" s="3617"/>
      <c r="Y102" s="3678"/>
      <c r="Z102" s="3617"/>
      <c r="AA102" s="3516" t="str">
        <f ca="1">IF(ISBLANK(AB102),"",LARGE(OFFSET(AA92,0,0,ROWS(AA92:AA101)),1)+1)</f>
        <v/>
      </c>
      <c r="AB102" s="3533"/>
      <c r="AC102" t="s">
        <v>798</v>
      </c>
      <c r="AD102"/>
      <c r="AE102"/>
      <c r="AF102"/>
      <c r="AG102"/>
      <c r="AH102"/>
      <c r="AI102"/>
      <c r="AJ102"/>
      <c r="AK102"/>
      <c r="AL102"/>
      <c r="AN102"/>
      <c r="AO102"/>
      <c r="AP102"/>
      <c r="BA102" s="480" t="s">
        <v>78</v>
      </c>
      <c r="BB102" s="481" t="s">
        <v>832</v>
      </c>
      <c r="BC102" s="4040"/>
      <c r="BD102" s="465"/>
      <c r="BE102" s="137"/>
      <c r="BF102" s="2224"/>
      <c r="BG102"/>
      <c r="BH102"/>
      <c r="BI102"/>
      <c r="BJ102"/>
      <c r="BK102"/>
      <c r="BL102" s="692"/>
      <c r="BN102" s="2603" t="s">
        <v>0</v>
      </c>
      <c r="BO102" s="2604" t="s">
        <v>4448</v>
      </c>
      <c r="BP102" s="132"/>
      <c r="BQ102" s="132"/>
      <c r="BR102" s="132"/>
      <c r="BS102" s="132"/>
      <c r="BT102" s="704"/>
      <c r="BU102" s="140"/>
      <c r="BV102" s="135">
        <v>1</v>
      </c>
    </row>
    <row r="103" spans="1:74" s="641" customFormat="1" ht="16.899999999999999" customHeight="1">
      <c r="A103" s="138"/>
      <c r="B103"/>
      <c r="C103"/>
      <c r="D103" s="2728" t="str">
        <f t="shared" si="21"/>
        <v>A</v>
      </c>
      <c r="E103" s="3533" t="s">
        <v>1031</v>
      </c>
      <c r="F103" s="3617"/>
      <c r="G103" s="3617"/>
      <c r="H103" s="3678"/>
      <c r="I103" s="3617"/>
      <c r="J103" s="3516">
        <f ca="1">IF(ISBLANK(K103),"",LARGE(OFFSET(J92,0,0,ROWS(J92:J102)),1)+1)</f>
        <v>5</v>
      </c>
      <c r="K103" s="1921" t="s">
        <v>1031</v>
      </c>
      <c r="L103" s="3622"/>
      <c r="M103" s="3621"/>
      <c r="N103" s="3620"/>
      <c r="O103" s="3534"/>
      <c r="P103" s="3534"/>
      <c r="Q103" s="3534"/>
      <c r="R103" s="3534"/>
      <c r="S103" s="3619">
        <f>IF(S92=0,0,IF(LEN(K103)&gt;S92,LEN(K103)-S92&amp;" en trop",0))</f>
        <v>0</v>
      </c>
      <c r="T103"/>
      <c r="U103" s="2728" t="str">
        <f t="shared" si="22"/>
        <v>A</v>
      </c>
      <c r="V103" s="3533" t="s">
        <v>1031</v>
      </c>
      <c r="W103" s="3617"/>
      <c r="X103" s="3617"/>
      <c r="Y103" s="3678"/>
      <c r="Z103" s="3617"/>
      <c r="AA103" s="3516">
        <f ca="1">IF(ISBLANK(AB103),"",LARGE(OFFSET(AA92,0,0,ROWS(AA92:AA102)),1)+1)</f>
        <v>5</v>
      </c>
      <c r="AB103" s="3533" t="s">
        <v>1031</v>
      </c>
      <c r="AC103" t="s">
        <v>798</v>
      </c>
      <c r="AD103"/>
      <c r="AE103"/>
      <c r="AF103" s="2789"/>
      <c r="AG103" s="2789"/>
      <c r="AH103" s="2789"/>
      <c r="AI103"/>
      <c r="AJ103"/>
      <c r="AK103"/>
      <c r="AL103"/>
      <c r="AN103"/>
      <c r="AO103"/>
      <c r="AP103"/>
      <c r="AQ103"/>
      <c r="AR103" s="3829" t="s">
        <v>415</v>
      </c>
      <c r="AS103" s="3830"/>
      <c r="AT103"/>
      <c r="AU103" s="3811" t="s">
        <v>150</v>
      </c>
      <c r="AV103" s="3812"/>
      <c r="AW103"/>
      <c r="AX103" s="3813" t="s">
        <v>152</v>
      </c>
      <c r="AY103" s="3814"/>
      <c r="AZ103"/>
      <c r="BA103" s="484">
        <v>20</v>
      </c>
      <c r="BB103" s="485">
        <v>0.75</v>
      </c>
      <c r="BC103" s="486" t="s">
        <v>836</v>
      </c>
      <c r="BD103" s="465"/>
      <c r="BE103" s="137"/>
      <c r="BF103" s="2589" t="s">
        <v>592</v>
      </c>
      <c r="BG103" s="2590"/>
      <c r="BH103" s="2590"/>
      <c r="BI103" s="2590"/>
      <c r="BJ103" s="132"/>
      <c r="BK103" s="712"/>
      <c r="BL103" s="1314"/>
      <c r="BN103" s="44" t="s">
        <v>15</v>
      </c>
      <c r="BO103" s="2604" t="s">
        <v>4449</v>
      </c>
      <c r="BP103" s="132"/>
      <c r="BQ103" s="132"/>
      <c r="BR103" s="132"/>
      <c r="BS103" s="132"/>
      <c r="BT103" s="704"/>
      <c r="BU103" s="140"/>
      <c r="BV103" s="135">
        <v>1</v>
      </c>
    </row>
    <row r="104" spans="1:74" s="641" customFormat="1" ht="15.75" customHeight="1">
      <c r="A104" s="138"/>
      <c r="B104"/>
      <c r="C104"/>
      <c r="D104" s="2728" t="str">
        <f t="shared" si="21"/>
        <v>A</v>
      </c>
      <c r="E104" s="3533"/>
      <c r="F104" s="3617"/>
      <c r="G104" s="3617"/>
      <c r="H104" s="3678" t="s">
        <v>1081</v>
      </c>
      <c r="I104" s="3617"/>
      <c r="J104" s="3516" t="str">
        <f ca="1">IF(ISBLANK(K104),"",LARGE(OFFSET(J92,0,0,ROWS(J92:J103)),1)+1)</f>
        <v/>
      </c>
      <c r="K104" s="1921"/>
      <c r="L104" s="3622"/>
      <c r="M104" s="3621" t="s">
        <v>1081</v>
      </c>
      <c r="N104" s="3620"/>
      <c r="O104" s="3534"/>
      <c r="P104" s="3534"/>
      <c r="Q104" s="3534"/>
      <c r="R104" s="3534"/>
      <c r="S104" s="3619">
        <f>IF(S92=0,0,IF(LEN(K104)&gt;S92,LEN(K104)-S92&amp;" en trop",0))</f>
        <v>0</v>
      </c>
      <c r="T104"/>
      <c r="U104" s="2728" t="str">
        <f t="shared" si="22"/>
        <v>►</v>
      </c>
      <c r="V104" s="3533"/>
      <c r="W104" s="3617"/>
      <c r="X104" s="3617"/>
      <c r="Y104" s="3678" t="s">
        <v>1081</v>
      </c>
      <c r="Z104" s="3617"/>
      <c r="AA104" s="3516" t="str">
        <f ca="1">IF(ISBLANK(AB104),"",LARGE(OFFSET(AA92,0,0,ROWS(AA92:AA103)),1)+1)</f>
        <v/>
      </c>
      <c r="AB104" s="3533"/>
      <c r="AC104" t="s">
        <v>798</v>
      </c>
      <c r="AD104"/>
      <c r="AE104"/>
      <c r="AF104" s="2789"/>
      <c r="AG104" s="2789"/>
      <c r="AH104" s="2789"/>
      <c r="AI104"/>
      <c r="AJ104"/>
      <c r="AK104"/>
      <c r="AL104"/>
      <c r="AN104"/>
      <c r="AO104"/>
      <c r="AP104"/>
      <c r="AQ104"/>
      <c r="AR104" s="3829"/>
      <c r="AS104" s="3830"/>
      <c r="AT104"/>
      <c r="AU104" s="3811"/>
      <c r="AV104" s="3812"/>
      <c r="AW104"/>
      <c r="AX104" s="3813"/>
      <c r="AY104" s="3814"/>
      <c r="AZ104"/>
      <c r="BA104" s="166" t="s">
        <v>838</v>
      </c>
      <c r="BB104" s="11"/>
      <c r="BC104" s="11"/>
      <c r="BD104" s="465"/>
      <c r="BE104" s="137"/>
      <c r="BF104" s="2589"/>
      <c r="BG104" s="2590"/>
      <c r="BH104" s="2590"/>
      <c r="BI104" s="2590"/>
      <c r="BJ104" s="132"/>
      <c r="BK104" s="712"/>
      <c r="BL104" s="1314"/>
      <c r="BN104" s="1148"/>
      <c r="BO104" s="132"/>
      <c r="BP104" s="132"/>
      <c r="BQ104" s="132"/>
      <c r="BR104" s="132"/>
      <c r="BS104" s="132"/>
      <c r="BT104" s="704"/>
      <c r="BU104" s="140"/>
      <c r="BV104" s="135">
        <v>1</v>
      </c>
    </row>
    <row r="105" spans="1:74" s="641" customFormat="1" ht="19.5" customHeight="1">
      <c r="A105" s="138"/>
      <c r="B105"/>
      <c r="C105"/>
      <c r="D105" s="2728" t="str">
        <f t="shared" si="21"/>
        <v>A</v>
      </c>
      <c r="E105" s="3533"/>
      <c r="F105" s="3617"/>
      <c r="G105" s="3617"/>
      <c r="H105" s="3678" t="s">
        <v>1082</v>
      </c>
      <c r="I105" s="3617"/>
      <c r="J105" s="3516" t="str">
        <f ca="1">IF(ISBLANK(K105),"",LARGE(OFFSET(J92,0,0,ROWS(J92:J104)),1)+1)</f>
        <v/>
      </c>
      <c r="K105" s="1921"/>
      <c r="L105" s="3622"/>
      <c r="M105" s="3621" t="s">
        <v>1082</v>
      </c>
      <c r="N105" s="3620"/>
      <c r="O105" s="3534"/>
      <c r="P105" s="3534"/>
      <c r="Q105" s="3534"/>
      <c r="R105" s="3534"/>
      <c r="S105" s="3619">
        <f>IF(S92=0,0,IF(LEN(K105)&gt;S92,LEN(K105)-S92&amp;" en trop",0))</f>
        <v>0</v>
      </c>
      <c r="T105"/>
      <c r="U105" s="2728" t="str">
        <f t="shared" si="22"/>
        <v>►</v>
      </c>
      <c r="V105" s="3533"/>
      <c r="W105" s="3617"/>
      <c r="X105" s="3617"/>
      <c r="Y105" s="3678" t="s">
        <v>1082</v>
      </c>
      <c r="Z105" s="3617"/>
      <c r="AA105" s="3516" t="str">
        <f ca="1">IF(ISBLANK(AB105),"",LARGE(OFFSET(AA92,0,0,ROWS(AA92:AA104)),1)+1)</f>
        <v/>
      </c>
      <c r="AB105" s="3533"/>
      <c r="AC105" t="s">
        <v>798</v>
      </c>
      <c r="AD105"/>
      <c r="AE105"/>
      <c r="AF105"/>
      <c r="AG105"/>
      <c r="AH105"/>
      <c r="AI105"/>
      <c r="AJ105"/>
      <c r="AK105"/>
      <c r="AL105"/>
      <c r="AN105"/>
      <c r="AO105"/>
      <c r="AP105"/>
      <c r="BA105" s="166" t="s">
        <v>845</v>
      </c>
      <c r="BB105" s="11"/>
      <c r="BC105" s="11"/>
      <c r="BD105" s="465"/>
      <c r="BE105" s="137"/>
      <c r="BF105" s="2516"/>
      <c r="BG105" s="132"/>
      <c r="BH105" s="2592" t="s">
        <v>459</v>
      </c>
      <c r="BI105" s="2593"/>
      <c r="BJ105" s="4020" t="s">
        <v>541</v>
      </c>
      <c r="BK105" s="4021"/>
      <c r="BL105" s="1314"/>
      <c r="BN105" s="280"/>
      <c r="BO105" s="281"/>
      <c r="BP105" s="282"/>
      <c r="BQ105" s="281"/>
      <c r="BR105" s="281"/>
      <c r="BS105" s="281"/>
      <c r="BT105" s="283"/>
      <c r="BU105" s="140"/>
      <c r="BV105" s="135">
        <v>1</v>
      </c>
    </row>
    <row r="106" spans="1:74" s="641" customFormat="1" ht="15.75" customHeight="1" thickBot="1">
      <c r="A106" s="138"/>
      <c r="B106"/>
      <c r="C106"/>
      <c r="D106" s="2728" t="str">
        <f t="shared" si="21"/>
        <v>►</v>
      </c>
      <c r="E106" s="3533" t="s">
        <v>4816</v>
      </c>
      <c r="F106" s="3617"/>
      <c r="G106" s="3617"/>
      <c r="H106" s="3678"/>
      <c r="I106" s="3617"/>
      <c r="J106" s="3516" t="str">
        <f ca="1">IF(ISBLANK(K106),"",LARGE(OFFSET(J92,0,0,ROWS(J92:J105)),1)+1)</f>
        <v/>
      </c>
      <c r="K106" s="1921"/>
      <c r="L106" s="3622"/>
      <c r="M106" s="3621"/>
      <c r="N106" s="3620"/>
      <c r="O106" s="3534"/>
      <c r="P106" s="3534"/>
      <c r="Q106" s="3534"/>
      <c r="R106" s="3534"/>
      <c r="S106" s="3619">
        <f>IF(S92=0,0,IF(LEN(K106)&gt;S92,LEN(K106)-S92&amp;" en trop",0))</f>
        <v>0</v>
      </c>
      <c r="T106"/>
      <c r="U106" s="2728" t="str">
        <f t="shared" si="22"/>
        <v>►</v>
      </c>
      <c r="V106" s="3533" t="s">
        <v>4816</v>
      </c>
      <c r="W106" s="3617"/>
      <c r="X106" s="3617"/>
      <c r="Y106" s="3678"/>
      <c r="Z106" s="3617"/>
      <c r="AA106" s="3516" t="str">
        <f ca="1">IF(ISBLANK(AB106),"",LARGE(OFFSET(AA92,0,0,ROWS(AA92:AA105)),1)+1)</f>
        <v/>
      </c>
      <c r="AB106" s="3533"/>
      <c r="AC106" t="s">
        <v>798</v>
      </c>
      <c r="AD106"/>
      <c r="AE106"/>
      <c r="AF106"/>
      <c r="AG106"/>
      <c r="AH106"/>
      <c r="AI106"/>
      <c r="AJ106"/>
      <c r="AK106"/>
      <c r="AL106"/>
      <c r="AN106"/>
      <c r="AO106"/>
      <c r="AP106"/>
      <c r="AQ106"/>
      <c r="AR106" s="3829" t="s">
        <v>448</v>
      </c>
      <c r="AS106" s="3830"/>
      <c r="AT106"/>
      <c r="AU106" s="3811" t="s">
        <v>187</v>
      </c>
      <c r="AV106" s="3812"/>
      <c r="AW106"/>
      <c r="AX106" s="3813" t="s">
        <v>189</v>
      </c>
      <c r="AY106" s="3814"/>
      <c r="AZ106"/>
      <c r="BA106" s="491"/>
      <c r="BB106" s="139"/>
      <c r="BC106" s="139"/>
      <c r="BD106" s="492"/>
      <c r="BE106" s="137"/>
      <c r="BF106" s="1148"/>
      <c r="BG106" s="132"/>
      <c r="BH106" s="2594" t="s">
        <v>464</v>
      </c>
      <c r="BI106" s="2595" t="s">
        <v>4439</v>
      </c>
      <c r="BJ106" s="4020"/>
      <c r="BK106" s="4021"/>
      <c r="BL106" s="1314"/>
      <c r="BN106" s="425"/>
      <c r="BO106" s="132"/>
      <c r="BP106" s="132"/>
      <c r="BQ106" s="132"/>
      <c r="BR106" s="132"/>
      <c r="BS106" s="132"/>
      <c r="BT106" s="704"/>
      <c r="BU106" s="140"/>
      <c r="BV106" s="135">
        <v>1</v>
      </c>
    </row>
    <row r="107" spans="1:74" s="641" customFormat="1" ht="17.25" customHeight="1" thickTop="1">
      <c r="A107" s="138"/>
      <c r="B107"/>
      <c r="C107"/>
      <c r="D107" s="2728" t="str">
        <f t="shared" si="21"/>
        <v>►</v>
      </c>
      <c r="E107" s="3533" t="s">
        <v>4817</v>
      </c>
      <c r="F107" s="3617"/>
      <c r="G107" s="3617"/>
      <c r="H107" s="3678"/>
      <c r="I107" s="3617"/>
      <c r="J107" s="3516" t="str">
        <f ca="1">IF(ISBLANK(K107),"",LARGE(OFFSET(J92,0,0,ROWS(J92:J106)),1)+1)</f>
        <v/>
      </c>
      <c r="K107" s="1921"/>
      <c r="L107" s="3622"/>
      <c r="M107" s="3621"/>
      <c r="N107" s="3620"/>
      <c r="O107" s="3534"/>
      <c r="P107" s="3534"/>
      <c r="Q107" s="3534"/>
      <c r="R107" s="3534"/>
      <c r="S107" s="3619">
        <f>IF(S92=0,0,IF(LEN(K107)&gt;S92,LEN(K107)-S92&amp;" en trop",0))</f>
        <v>0</v>
      </c>
      <c r="T107"/>
      <c r="U107" s="2728" t="str">
        <f t="shared" si="22"/>
        <v>►</v>
      </c>
      <c r="V107" s="3533" t="s">
        <v>4817</v>
      </c>
      <c r="W107" s="3617"/>
      <c r="X107" s="3617"/>
      <c r="Y107" s="3678"/>
      <c r="Z107" s="3617"/>
      <c r="AA107" s="3516" t="str">
        <f ca="1">IF(ISBLANK(AB107),"",LARGE(OFFSET(AA92,0,0,ROWS(AA92:AA106)),1)+1)</f>
        <v/>
      </c>
      <c r="AB107" s="3533"/>
      <c r="AC107" t="s">
        <v>798</v>
      </c>
      <c r="AD107"/>
      <c r="AE107"/>
      <c r="AF107"/>
      <c r="AG107"/>
      <c r="AH107"/>
      <c r="AI107"/>
      <c r="AJ107"/>
      <c r="AK107"/>
      <c r="AL107"/>
      <c r="AN107"/>
      <c r="AO107"/>
      <c r="AP107"/>
      <c r="AQ107"/>
      <c r="AR107" s="3829"/>
      <c r="AS107" s="3830"/>
      <c r="AT107"/>
      <c r="AU107" s="3811"/>
      <c r="AV107" s="3812"/>
      <c r="AW107"/>
      <c r="AX107" s="3813"/>
      <c r="AY107" s="3814"/>
      <c r="AZ107"/>
      <c r="BA107" s="4050" t="s">
        <v>851</v>
      </c>
      <c r="BB107" s="4002"/>
      <c r="BC107" s="4005" t="s">
        <v>79</v>
      </c>
      <c r="BD107" s="4052"/>
      <c r="BE107" s="137"/>
      <c r="BF107" s="1148"/>
      <c r="BG107" s="132"/>
      <c r="BH107" s="2594" t="s">
        <v>469</v>
      </c>
      <c r="BI107" s="2595" t="s">
        <v>4441</v>
      </c>
      <c r="BJ107" s="4020"/>
      <c r="BK107" s="4021"/>
      <c r="BL107" s="1314"/>
      <c r="BN107" s="2570" t="s">
        <v>4451</v>
      </c>
      <c r="BO107" s="132"/>
      <c r="BP107" s="132"/>
      <c r="BQ107" s="132"/>
      <c r="BR107" s="132"/>
      <c r="BS107" s="132"/>
      <c r="BT107" s="704"/>
      <c r="BU107" s="140"/>
      <c r="BV107" s="135">
        <v>1</v>
      </c>
    </row>
    <row r="108" spans="1:74" s="641" customFormat="1" ht="15.75" customHeight="1">
      <c r="A108" s="138"/>
      <c r="B108"/>
      <c r="C108"/>
      <c r="D108" s="2728" t="str">
        <f t="shared" si="21"/>
        <v>►</v>
      </c>
      <c r="E108" s="3533" t="s">
        <v>4818</v>
      </c>
      <c r="F108" s="3617"/>
      <c r="G108" s="3617"/>
      <c r="H108" s="3678"/>
      <c r="I108" s="3617"/>
      <c r="J108" s="3516" t="str">
        <f ca="1">IF(ISBLANK(K108),"",LARGE(OFFSET(J92,0,0,ROWS(J92:J107)),1)+1)</f>
        <v/>
      </c>
      <c r="K108" s="1921"/>
      <c r="L108" s="3622"/>
      <c r="M108" s="3621"/>
      <c r="N108" s="3620"/>
      <c r="O108" s="3534"/>
      <c r="P108" s="3534"/>
      <c r="Q108" s="3534"/>
      <c r="R108" s="3534"/>
      <c r="S108" s="3619">
        <f>IF(S92=0,0,IF(LEN(K108)&gt;S92,LEN(K108)-S92&amp;" en trop",0))</f>
        <v>0</v>
      </c>
      <c r="T108"/>
      <c r="U108" s="2728" t="str">
        <f t="shared" si="22"/>
        <v>►</v>
      </c>
      <c r="V108" s="3533" t="s">
        <v>4818</v>
      </c>
      <c r="W108" s="3617"/>
      <c r="X108" s="3617"/>
      <c r="Y108" s="3678"/>
      <c r="Z108" s="3617"/>
      <c r="AA108" s="3516" t="str">
        <f ca="1">IF(ISBLANK(AB108),"",LARGE(OFFSET(AA92,0,0,ROWS(AA92:AA107)),1)+1)</f>
        <v/>
      </c>
      <c r="AB108" s="3533"/>
      <c r="AC108" t="s">
        <v>798</v>
      </c>
      <c r="AD108"/>
      <c r="AE108"/>
      <c r="AF108"/>
      <c r="AG108"/>
      <c r="AH108"/>
      <c r="AI108"/>
      <c r="AJ108"/>
      <c r="AK108"/>
      <c r="AL108"/>
      <c r="AN108"/>
      <c r="AO108"/>
      <c r="AP108"/>
      <c r="BA108" s="4051"/>
      <c r="BB108" s="4004"/>
      <c r="BC108" s="4007"/>
      <c r="BD108" s="4053"/>
      <c r="BE108" s="137"/>
      <c r="BF108" s="1148"/>
      <c r="BG108" s="132"/>
      <c r="BH108" s="2594" t="s">
        <v>488</v>
      </c>
      <c r="BI108" s="2595" t="s">
        <v>4442</v>
      </c>
      <c r="BJ108" s="4020"/>
      <c r="BK108" s="4021"/>
      <c r="BL108" s="1314"/>
      <c r="BN108" s="1148"/>
      <c r="BO108" s="132"/>
      <c r="BP108" s="132"/>
      <c r="BQ108" s="132"/>
      <c r="BR108" s="2609" t="s">
        <v>4452</v>
      </c>
      <c r="BS108" s="132"/>
      <c r="BT108" s="704"/>
      <c r="BU108" s="140"/>
      <c r="BV108" s="135">
        <v>1</v>
      </c>
    </row>
    <row r="109" spans="1:74" s="641" customFormat="1" ht="16.149999999999999" customHeight="1">
      <c r="A109" s="138"/>
      <c r="B109"/>
      <c r="C109"/>
      <c r="D109" s="2728" t="str">
        <f t="shared" si="21"/>
        <v>►</v>
      </c>
      <c r="E109" s="3533"/>
      <c r="F109" s="3617"/>
      <c r="G109" s="3617"/>
      <c r="H109" s="3678"/>
      <c r="I109" s="3617"/>
      <c r="J109" s="3516" t="str">
        <f ca="1">IF(ISBLANK(K109),"",LARGE(OFFSET(J92,0,0,ROWS(J92:J108)),1)+1)</f>
        <v/>
      </c>
      <c r="K109" s="1921"/>
      <c r="L109" s="3622"/>
      <c r="M109" s="3621"/>
      <c r="N109" s="3620"/>
      <c r="O109" s="3534"/>
      <c r="P109" s="3534"/>
      <c r="Q109" s="3534"/>
      <c r="R109" s="3534"/>
      <c r="S109" s="3619">
        <f>IF(S92=0,0,IF(LEN(K109)&gt;S92,LEN(K109)-S92&amp;" en trop",0))</f>
        <v>0</v>
      </c>
      <c r="T109"/>
      <c r="U109" s="2728" t="str">
        <f t="shared" si="22"/>
        <v>►</v>
      </c>
      <c r="V109" s="3533"/>
      <c r="W109" s="3617"/>
      <c r="X109" s="3617"/>
      <c r="Y109" s="3678"/>
      <c r="Z109" s="3617"/>
      <c r="AA109" s="3516" t="str">
        <f ca="1">IF(ISBLANK(AB109),"",LARGE(OFFSET(AA92,0,0,ROWS(AA92:AA108)),1)+1)</f>
        <v/>
      </c>
      <c r="AB109" s="3533"/>
      <c r="AC109" t="s">
        <v>798</v>
      </c>
      <c r="AD109"/>
      <c r="AE109"/>
      <c r="AF109"/>
      <c r="AG109"/>
      <c r="AH109"/>
      <c r="AI109"/>
      <c r="AJ109"/>
      <c r="AK109"/>
      <c r="AL109"/>
      <c r="AN109"/>
      <c r="AO109"/>
      <c r="AP109"/>
      <c r="AQ109"/>
      <c r="AR109" s="3829" t="s">
        <v>480</v>
      </c>
      <c r="AS109" s="3830"/>
      <c r="AU109" s="3811" t="s">
        <v>221</v>
      </c>
      <c r="AV109" s="3812"/>
      <c r="AW109"/>
      <c r="AX109" s="3813" t="s">
        <v>223</v>
      </c>
      <c r="AY109" s="3814"/>
      <c r="AZ109"/>
      <c r="BA109" s="493" t="s">
        <v>66</v>
      </c>
      <c r="BB109" s="39" t="s">
        <v>65</v>
      </c>
      <c r="BC109" s="494" t="s">
        <v>858</v>
      </c>
      <c r="BD109" s="68" t="s">
        <v>859</v>
      </c>
      <c r="BE109" s="137"/>
      <c r="BF109" s="1148"/>
      <c r="BG109" s="132"/>
      <c r="BH109" s="2594" t="s">
        <v>500</v>
      </c>
      <c r="BI109" s="2595" t="s">
        <v>501</v>
      </c>
      <c r="BJ109" s="4020"/>
      <c r="BK109" s="4021"/>
      <c r="BL109" s="1314"/>
      <c r="BN109" s="2758"/>
      <c r="BO109" s="808"/>
      <c r="BP109" s="2699" t="str">
        <f ca="1">IF(COUNTIF(BN114:BT114,"&lt;0.5")=0,"Aucune colonne masquée",COUNTIF(BN114:BT114,"&lt;0.5")&amp;" colonnes masquées : "&amp;(BN110&amp;BO110))</f>
        <v>Aucune colonne masquée</v>
      </c>
      <c r="BQ109" s="808"/>
      <c r="BR109" s="808"/>
      <c r="BS109" s="2699"/>
      <c r="BT109" s="3557"/>
      <c r="BU109" s="140"/>
      <c r="BV109" s="135">
        <v>1</v>
      </c>
    </row>
    <row r="110" spans="1:74" s="641" customFormat="1" ht="15.75" customHeight="1">
      <c r="A110" s="138"/>
      <c r="B110"/>
      <c r="C110"/>
      <c r="D110" s="2728" t="str">
        <f t="shared" si="21"/>
        <v>►</v>
      </c>
      <c r="E110" s="3533"/>
      <c r="F110" s="3617"/>
      <c r="G110" s="3617"/>
      <c r="H110" s="3678"/>
      <c r="I110" s="3617"/>
      <c r="J110" s="3516" t="str">
        <f ca="1">IF(ISBLANK(K110),"",LARGE(OFFSET(J92,0,0,ROWS(J92:J109)),1)+1)</f>
        <v/>
      </c>
      <c r="K110" s="1921"/>
      <c r="L110" s="3622"/>
      <c r="M110" s="3621"/>
      <c r="N110" s="3620"/>
      <c r="O110" s="3534"/>
      <c r="P110" s="3534"/>
      <c r="Q110" s="3534"/>
      <c r="R110" s="3534"/>
      <c r="S110" s="3619">
        <f>IF(S92=0,0,IF(LEN(K110)&gt;S92,LEN(K110)-S92&amp;" en trop",0))</f>
        <v>0</v>
      </c>
      <c r="T110"/>
      <c r="U110" s="2728" t="str">
        <f t="shared" si="22"/>
        <v>►</v>
      </c>
      <c r="V110" s="3533"/>
      <c r="W110" s="3617"/>
      <c r="X110" s="3617"/>
      <c r="Y110" s="3678"/>
      <c r="Z110" s="3617"/>
      <c r="AA110" s="3516" t="str">
        <f ca="1">IF(ISBLANK(AB110),"",LARGE(OFFSET(AA92,0,0,ROWS(AA92:AA109)),1)+1)</f>
        <v/>
      </c>
      <c r="AB110" s="3533"/>
      <c r="AC110" t="s">
        <v>798</v>
      </c>
      <c r="AD110"/>
      <c r="AE110"/>
      <c r="AF110"/>
      <c r="AG110"/>
      <c r="AH110"/>
      <c r="AI110"/>
      <c r="AJ110"/>
      <c r="AK110"/>
      <c r="AL110"/>
      <c r="AN110"/>
      <c r="AO110"/>
      <c r="AP110"/>
      <c r="AQ110"/>
      <c r="AR110" s="3829"/>
      <c r="AS110" s="3830"/>
      <c r="AU110" s="3811"/>
      <c r="AV110" s="3812"/>
      <c r="AW110"/>
      <c r="AX110" s="3813"/>
      <c r="AY110" s="3814"/>
      <c r="AZ110"/>
      <c r="BA110" s="497">
        <v>0.25</v>
      </c>
      <c r="BB110" s="498">
        <v>0.5</v>
      </c>
      <c r="BC110" s="55" t="s">
        <v>861</v>
      </c>
      <c r="BD110" s="257"/>
      <c r="BE110" s="137"/>
      <c r="BF110" s="1148"/>
      <c r="BG110" s="132"/>
      <c r="BH110" s="2594" t="s">
        <v>4444</v>
      </c>
      <c r="BI110" s="2595" t="s">
        <v>489</v>
      </c>
      <c r="BJ110" s="4020"/>
      <c r="BK110" s="4021"/>
      <c r="BL110" s="1314"/>
      <c r="BN110" s="2759" t="str">
        <f ca="1">IF(BN114&lt;0.5,BN113&amp;".","")&amp;IF(BO114&lt;0.5,BO113&amp;".","")&amp;IF(BP114&lt;0.5,BP113&amp;".","")&amp;IF(BQ114&lt;0.5,BQ113&amp;".","")</f>
        <v/>
      </c>
      <c r="BO110" s="2700" t="str">
        <f ca="1">IF(BR114&lt;0.5,BR113&amp;".","")&amp;IF(BS114&lt;0.5,BS113&amp;".","")&amp;IF(BT114&lt;0.5,BT113&amp;".","")</f>
        <v/>
      </c>
      <c r="BP110" s="2701"/>
      <c r="BQ110" s="2701"/>
      <c r="BR110" s="2701"/>
      <c r="BS110" s="2702" t="str" cm="1">
        <f t="array" aca="1" ref="BS110" ca="1">IF(COUNTIF(BN114:BP114,"&lt;0.5") &gt; 0, TEXTEJOIN(".", TRUE, IF(BN114:BP114&lt;0.5, BN113:BP113, "")), "")</f>
        <v/>
      </c>
      <c r="BT110" s="3558" t="str" cm="1">
        <f t="array" aca="1" ref="BT110" ca="1">IF(COUNTIF(BQ114:BT114,"&lt;0.5") &gt; 0, TEXTEJOIN(".", TRUE, IF(BQ114:BT114&lt;0.5, BQ113:BT113, "")), "")</f>
        <v/>
      </c>
      <c r="BU110" s="140"/>
      <c r="BV110" s="135">
        <v>1</v>
      </c>
    </row>
    <row r="111" spans="1:74" s="641" customFormat="1" ht="16.5" customHeight="1" thickBot="1">
      <c r="A111" s="138"/>
      <c r="B111"/>
      <c r="C111"/>
      <c r="D111" s="2728" t="str">
        <f t="shared" si="21"/>
        <v>►</v>
      </c>
      <c r="E111" s="3533"/>
      <c r="F111" s="3617"/>
      <c r="G111" s="3617"/>
      <c r="H111" s="3678"/>
      <c r="I111" s="3617"/>
      <c r="J111" s="3516" t="str">
        <f ca="1">IF(ISBLANK(K111),"",LARGE(OFFSET(J92,0,0,ROWS(J92:J110)),1)+1)</f>
        <v/>
      </c>
      <c r="K111" s="1921"/>
      <c r="L111" s="3622"/>
      <c r="M111" s="3621"/>
      <c r="N111" s="3620"/>
      <c r="O111" s="3534"/>
      <c r="P111" s="3534"/>
      <c r="Q111" s="3534"/>
      <c r="R111" s="3534"/>
      <c r="S111" s="3619">
        <f>IF(S92=0,0,IF(LEN(K111)&gt;S92,LEN(K111)-S92&amp;" en trop",0))</f>
        <v>0</v>
      </c>
      <c r="T111"/>
      <c r="U111" s="2728" t="str">
        <f t="shared" si="22"/>
        <v>►</v>
      </c>
      <c r="V111" s="3533"/>
      <c r="W111" s="3617"/>
      <c r="X111" s="3617"/>
      <c r="Y111" s="3678"/>
      <c r="Z111" s="3617"/>
      <c r="AA111" s="3516" t="str">
        <f ca="1">IF(ISBLANK(AB111),"",LARGE(OFFSET(AA92,0,0,ROWS(AA92:AA110)),1)+1)</f>
        <v/>
      </c>
      <c r="AB111" s="3533"/>
      <c r="AC111" t="s">
        <v>798</v>
      </c>
      <c r="AD111"/>
      <c r="AE111"/>
      <c r="AF111"/>
      <c r="AG111"/>
      <c r="AH111"/>
      <c r="AI111"/>
      <c r="AJ111"/>
      <c r="AK111"/>
      <c r="AL111"/>
      <c r="AN111"/>
      <c r="AO111"/>
      <c r="AP111"/>
      <c r="BA111" s="466"/>
      <c r="BB111" s="18"/>
      <c r="BC111" s="18"/>
      <c r="BD111" s="465"/>
      <c r="BE111" s="137"/>
      <c r="BF111" s="2224"/>
      <c r="BG111" s="132"/>
      <c r="BH111" s="3679" t="s">
        <v>4446</v>
      </c>
      <c r="BI111" s="2601"/>
      <c r="BJ111" s="4020"/>
      <c r="BK111" s="4021"/>
      <c r="BL111" s="1314"/>
      <c r="BN111" s="2760"/>
      <c r="BO111" s="2708"/>
      <c r="BP111" s="2709" t="str">
        <f ca="1">IF(COUNTIF(BN114:BT114,"&lt;0.5")=0,"Aucune colonne masquée",COUNTIF(BN114:BT114,"&lt;0.5")&amp;" colonnes masquées : "&amp;BT110&amp;BS110)</f>
        <v>Aucune colonne masquée</v>
      </c>
      <c r="BQ111" s="2708" t="s">
        <v>4492</v>
      </c>
      <c r="BR111" s="2710"/>
      <c r="BS111" s="2711"/>
      <c r="BT111" s="3559"/>
      <c r="BU111" s="140"/>
      <c r="BV111" s="135">
        <v>1</v>
      </c>
    </row>
    <row r="112" spans="1:74" s="641" customFormat="1" ht="16.5" customHeight="1" thickTop="1" thickBot="1">
      <c r="A112" s="138"/>
      <c r="B112"/>
      <c r="C112"/>
      <c r="D112" s="2728" t="str">
        <f t="shared" si="21"/>
        <v>►</v>
      </c>
      <c r="E112" s="3533"/>
      <c r="F112" s="3617"/>
      <c r="G112" s="3617"/>
      <c r="H112" s="3678"/>
      <c r="I112" s="3617"/>
      <c r="J112" s="3516" t="str">
        <f ca="1">IF(ISBLANK(K112),"",LARGE(OFFSET(J92,0,0,ROWS(J92:J111)),1)+1)</f>
        <v/>
      </c>
      <c r="K112" s="1921"/>
      <c r="L112" s="3622"/>
      <c r="M112" s="3621"/>
      <c r="N112" s="3620"/>
      <c r="O112" s="3534"/>
      <c r="P112" s="3534"/>
      <c r="Q112" s="3534"/>
      <c r="R112" s="3534"/>
      <c r="S112" s="3619">
        <f>IF(S92=0,0,IF(LEN(K112)&gt;S92,LEN(K112)-S92&amp;" en trop",0))</f>
        <v>0</v>
      </c>
      <c r="T112"/>
      <c r="U112" s="2728" t="str">
        <f t="shared" si="22"/>
        <v>►</v>
      </c>
      <c r="V112" s="3533"/>
      <c r="W112" s="3617"/>
      <c r="X112" s="3617"/>
      <c r="Y112" s="3678"/>
      <c r="Z112" s="3617"/>
      <c r="AA112" s="3516" t="str">
        <f ca="1">IF(ISBLANK(AB112),"",LARGE(OFFSET(AA92,0,0,ROWS(AA92:AA111)),1)+1)</f>
        <v/>
      </c>
      <c r="AB112" s="3533"/>
      <c r="AC112" t="s">
        <v>798</v>
      </c>
      <c r="AD112"/>
      <c r="AE112"/>
      <c r="AF112"/>
      <c r="AG112"/>
      <c r="AH112"/>
      <c r="AI112"/>
      <c r="AJ112"/>
      <c r="AK112"/>
      <c r="AL112"/>
      <c r="AN112"/>
      <c r="AO112"/>
      <c r="AP112"/>
      <c r="AQ112"/>
      <c r="AR112" s="3829" t="s">
        <v>520</v>
      </c>
      <c r="AS112" s="3830"/>
      <c r="AU112" s="3811" t="s">
        <v>248</v>
      </c>
      <c r="AV112" s="3812"/>
      <c r="AX112" s="3813" t="s">
        <v>250</v>
      </c>
      <c r="AY112" s="3814"/>
      <c r="AZ112"/>
      <c r="BA112" s="502" t="s">
        <v>64</v>
      </c>
      <c r="BB112" s="42" t="s">
        <v>63</v>
      </c>
      <c r="BC112" s="503" t="s">
        <v>867</v>
      </c>
      <c r="BD112" s="74" t="s">
        <v>868</v>
      </c>
      <c r="BE112" s="137"/>
      <c r="BF112" s="4022" t="s">
        <v>83</v>
      </c>
      <c r="BG112" s="132"/>
      <c r="BH112" s="2602" t="s">
        <v>4447</v>
      </c>
      <c r="BI112" s="2801"/>
      <c r="BJ112" s="4020"/>
      <c r="BK112" s="4021"/>
      <c r="BL112" s="1314"/>
      <c r="BN112" s="474" t="s">
        <v>96</v>
      </c>
      <c r="BO112" s="97" t="s">
        <v>95</v>
      </c>
      <c r="BP112" s="97" t="s">
        <v>94</v>
      </c>
      <c r="BQ112" s="97" t="s">
        <v>93</v>
      </c>
      <c r="BR112" s="97" t="s">
        <v>92</v>
      </c>
      <c r="BS112" s="97" t="s">
        <v>91</v>
      </c>
      <c r="BT112" s="96" t="s">
        <v>90</v>
      </c>
      <c r="BU112" s="140"/>
      <c r="BV112" s="135">
        <v>1</v>
      </c>
    </row>
    <row r="113" spans="1:74" s="641" customFormat="1" ht="15.75" customHeight="1" thickTop="1">
      <c r="A113" s="138"/>
      <c r="B113"/>
      <c r="C113"/>
      <c r="D113" s="2728" t="str">
        <f t="shared" si="21"/>
        <v>►</v>
      </c>
      <c r="E113" s="3533"/>
      <c r="F113" s="3617"/>
      <c r="G113" s="3617"/>
      <c r="H113" s="3678"/>
      <c r="I113" s="3617"/>
      <c r="J113" s="3516" t="str">
        <f ca="1">IF(ISBLANK(K113),"",LARGE(OFFSET(J92,0,0,ROWS(J92:J112)),1)+1)</f>
        <v/>
      </c>
      <c r="K113" s="1921"/>
      <c r="L113" s="3622"/>
      <c r="M113" s="3621"/>
      <c r="N113" s="3620"/>
      <c r="O113" s="3534"/>
      <c r="P113" s="3534"/>
      <c r="Q113" s="3534"/>
      <c r="R113" s="3534"/>
      <c r="S113" s="3619">
        <f>IF(S92=0,0,IF(LEN(K113)&gt;S92,LEN(K113)-S92&amp;" en trop",0))</f>
        <v>0</v>
      </c>
      <c r="T113"/>
      <c r="U113" s="2728" t="str">
        <f t="shared" si="22"/>
        <v>►</v>
      </c>
      <c r="V113" s="3533"/>
      <c r="W113" s="3617"/>
      <c r="X113" s="3617"/>
      <c r="Y113" s="3678"/>
      <c r="Z113" s="3617"/>
      <c r="AA113" s="3516" t="str">
        <f ca="1">IF(ISBLANK(AB113),"",LARGE(OFFSET(AA92,0,0,ROWS(AA92:AA112)),1)+1)</f>
        <v/>
      </c>
      <c r="AB113" s="3533"/>
      <c r="AC113" t="s">
        <v>798</v>
      </c>
      <c r="AD113"/>
      <c r="AE113"/>
      <c r="AF113"/>
      <c r="AG113"/>
      <c r="AH113"/>
      <c r="AI113"/>
      <c r="AJ113"/>
      <c r="AK113"/>
      <c r="AL113"/>
      <c r="AN113"/>
      <c r="AO113"/>
      <c r="AP113"/>
      <c r="AQ113"/>
      <c r="AR113" s="3829"/>
      <c r="AS113" s="3830"/>
      <c r="AU113" s="3811"/>
      <c r="AV113" s="3812"/>
      <c r="AX113" s="3813"/>
      <c r="AY113" s="3814"/>
      <c r="AZ113"/>
      <c r="BA113" s="497">
        <v>0.25</v>
      </c>
      <c r="BB113" s="498">
        <v>0.5</v>
      </c>
      <c r="BC113" s="55" t="s">
        <v>870</v>
      </c>
      <c r="BD113" s="257"/>
      <c r="BE113" s="137"/>
      <c r="BF113" s="4023"/>
      <c r="BG113" s="132"/>
      <c r="BH113" s="132"/>
      <c r="BI113" s="132"/>
      <c r="BJ113" s="132"/>
      <c r="BK113" s="132"/>
      <c r="BL113" s="1314"/>
      <c r="BN113" s="2749" t="str">
        <f t="shared" ref="BN113:BT113" si="23">SUBSTITUTE(ADDRESS(1,COLUMN(),4),"1","")</f>
        <v>BN</v>
      </c>
      <c r="BO113" s="2713" t="str">
        <f t="shared" si="23"/>
        <v>BO</v>
      </c>
      <c r="BP113" s="94" t="str">
        <f t="shared" si="23"/>
        <v>BP</v>
      </c>
      <c r="BQ113" s="94" t="str">
        <f t="shared" si="23"/>
        <v>BQ</v>
      </c>
      <c r="BR113" s="94" t="str">
        <f t="shared" si="23"/>
        <v>BR</v>
      </c>
      <c r="BS113" s="94" t="str">
        <f t="shared" si="23"/>
        <v>BS</v>
      </c>
      <c r="BT113" s="93" t="str">
        <f t="shared" si="23"/>
        <v>BT</v>
      </c>
      <c r="BU113" s="143"/>
      <c r="BV113" s="135">
        <v>1</v>
      </c>
    </row>
    <row r="114" spans="1:74" s="641" customFormat="1" ht="15.75">
      <c r="A114" s="138"/>
      <c r="B114"/>
      <c r="C114"/>
      <c r="D114" s="2728" t="str">
        <f t="shared" si="21"/>
        <v>►</v>
      </c>
      <c r="E114" s="3533"/>
      <c r="F114" s="3617"/>
      <c r="G114" s="3617"/>
      <c r="H114" s="3678"/>
      <c r="I114" s="3617"/>
      <c r="J114" s="3516" t="str">
        <f ca="1">IF(ISBLANK(K114),"",LARGE(OFFSET(J92,0,0,ROWS(J92:J113)),1)+1)</f>
        <v/>
      </c>
      <c r="K114" s="1921"/>
      <c r="L114" s="3622"/>
      <c r="M114" s="3621"/>
      <c r="N114" s="3620"/>
      <c r="O114" s="3534"/>
      <c r="P114" s="3534"/>
      <c r="Q114" s="3534"/>
      <c r="R114" s="3534"/>
      <c r="S114" s="3619">
        <f>IF(S92=0,0,IF(LEN(K114)&gt;S92,LEN(K114)-S92&amp;" en trop",0))</f>
        <v>0</v>
      </c>
      <c r="T114"/>
      <c r="U114" s="2728" t="str">
        <f t="shared" si="22"/>
        <v>►</v>
      </c>
      <c r="V114" s="3533"/>
      <c r="W114" s="3617"/>
      <c r="X114" s="3617"/>
      <c r="Y114" s="3678"/>
      <c r="Z114" s="3617"/>
      <c r="AA114" s="3516" t="str">
        <f ca="1">IF(ISBLANK(AB114),"",LARGE(OFFSET(AA92,0,0,ROWS(AA92:AA113)),1)+1)</f>
        <v/>
      </c>
      <c r="AB114" s="3533"/>
      <c r="AC114" t="s">
        <v>798</v>
      </c>
      <c r="AD114"/>
      <c r="AE114"/>
      <c r="AF114"/>
      <c r="AG114"/>
      <c r="AH114"/>
      <c r="AI114"/>
      <c r="AJ114"/>
      <c r="AK114"/>
      <c r="AL114"/>
      <c r="AN114"/>
      <c r="AO114"/>
      <c r="AP114"/>
      <c r="BA114" s="466" t="s">
        <v>874</v>
      </c>
      <c r="BB114" s="18" t="s">
        <v>875</v>
      </c>
      <c r="BC114" s="18"/>
      <c r="BD114" s="465"/>
      <c r="BE114" s="137"/>
      <c r="BF114" s="2605" t="s">
        <v>4450</v>
      </c>
      <c r="BG114" s="132"/>
      <c r="BH114" s="132"/>
      <c r="BI114" s="132"/>
      <c r="BJ114" s="132"/>
      <c r="BK114" s="132"/>
      <c r="BL114" s="704"/>
      <c r="BN114" s="2751">
        <f t="shared" ref="BN114:BT114" ca="1" si="24">CELL("largeur",BN114)</f>
        <v>19</v>
      </c>
      <c r="BO114" s="2717">
        <f t="shared" ca="1" si="24"/>
        <v>23</v>
      </c>
      <c r="BP114" s="2717">
        <f t="shared" ca="1" si="24"/>
        <v>25</v>
      </c>
      <c r="BQ114" s="2717">
        <f t="shared" ca="1" si="24"/>
        <v>16</v>
      </c>
      <c r="BR114" s="2717">
        <f t="shared" ca="1" si="24"/>
        <v>11</v>
      </c>
      <c r="BS114" s="2717">
        <f t="shared" ca="1" si="24"/>
        <v>11</v>
      </c>
      <c r="BT114" s="3519">
        <f t="shared" ca="1" si="24"/>
        <v>11</v>
      </c>
      <c r="BU114" s="143"/>
      <c r="BV114" s="135">
        <v>1</v>
      </c>
    </row>
    <row r="115" spans="1:74" s="641" customFormat="1" ht="15.75" customHeight="1">
      <c r="A115" s="138"/>
      <c r="B115"/>
      <c r="C115"/>
      <c r="D115" s="2728" t="str">
        <f t="shared" si="21"/>
        <v>►</v>
      </c>
      <c r="E115" s="3533"/>
      <c r="F115" s="3617"/>
      <c r="G115" s="3617"/>
      <c r="H115" s="3678"/>
      <c r="I115" s="3617"/>
      <c r="J115" s="3516" t="str">
        <f ca="1">IF(ISBLANK(K115),"",LARGE(OFFSET(J92,0,0,ROWS(J92:J114)),1)+1)</f>
        <v/>
      </c>
      <c r="K115" s="1921"/>
      <c r="L115" s="3622"/>
      <c r="M115" s="3621"/>
      <c r="N115" s="3620"/>
      <c r="O115" s="3534"/>
      <c r="P115" s="3534"/>
      <c r="Q115" s="3534"/>
      <c r="R115" s="3534"/>
      <c r="S115" s="3619">
        <f>IF(S92=0,0,IF(LEN(K115)&gt;S92,LEN(K115)-S92&amp;" en trop",0))</f>
        <v>0</v>
      </c>
      <c r="T115"/>
      <c r="U115" s="2728" t="str">
        <f t="shared" si="22"/>
        <v>►</v>
      </c>
      <c r="V115" s="3533"/>
      <c r="W115" s="3617"/>
      <c r="X115" s="3617"/>
      <c r="Y115" s="3678"/>
      <c r="Z115" s="3617"/>
      <c r="AA115" s="3516" t="str">
        <f ca="1">IF(ISBLANK(AB115),"",LARGE(OFFSET(AA92,0,0,ROWS(AA92:AA114)),1)+1)</f>
        <v/>
      </c>
      <c r="AB115" s="3533"/>
      <c r="AC115" t="s">
        <v>798</v>
      </c>
      <c r="AD115"/>
      <c r="AE115"/>
      <c r="AF115"/>
      <c r="AG115"/>
      <c r="AH115"/>
      <c r="AI115"/>
      <c r="AJ115"/>
      <c r="AK115"/>
      <c r="AL115"/>
      <c r="AN115"/>
      <c r="AO115"/>
      <c r="AP115"/>
      <c r="AQ115"/>
      <c r="AR115" s="3829" t="s">
        <v>552</v>
      </c>
      <c r="AS115" s="3830"/>
      <c r="AU115" s="3811" t="s">
        <v>281</v>
      </c>
      <c r="AV115" s="3812"/>
      <c r="AX115" s="3813" t="s">
        <v>283</v>
      </c>
      <c r="AY115" s="3814"/>
      <c r="AZ115"/>
      <c r="BA115" s="2782"/>
      <c r="BB115" s="507"/>
      <c r="BC115" s="507"/>
      <c r="BD115" s="2046"/>
      <c r="BE115" s="137"/>
      <c r="BF115" s="2224"/>
      <c r="BG115" s="637" t="s">
        <v>4467</v>
      </c>
      <c r="BH115" s="132"/>
      <c r="BI115" s="132"/>
      <c r="BJ115" s="132"/>
      <c r="BK115" s="132"/>
      <c r="BL115" s="704"/>
      <c r="BN115" s="1148"/>
      <c r="BO115" s="132"/>
      <c r="BP115" s="132"/>
      <c r="BQ115" s="132"/>
      <c r="BR115" s="2609" t="s">
        <v>4452</v>
      </c>
      <c r="BS115" s="132"/>
      <c r="BT115" s="704"/>
      <c r="BU115" s="143"/>
      <c r="BV115" s="135">
        <v>1</v>
      </c>
    </row>
    <row r="116" spans="1:74" s="641" customFormat="1" ht="18.75">
      <c r="A116" s="138"/>
      <c r="B116" t="str">
        <f>IF(F116&lt;&gt;"", IF(LEN(F116)&gt;I147, "sup." &amp; LEN(F116)-I147, 0), "")</f>
        <v/>
      </c>
      <c r="C116"/>
      <c r="D116" s="2728" t="str">
        <f t="shared" si="21"/>
        <v>►</v>
      </c>
      <c r="E116" s="3533"/>
      <c r="F116" s="3617"/>
      <c r="G116" s="3617"/>
      <c r="H116" s="3678"/>
      <c r="I116" s="3617"/>
      <c r="J116" s="3516" t="str">
        <f ca="1">IF(ISBLANK(K116),"",LARGE(OFFSET(J92,0,0,ROWS(J92:J115)),1)+1)</f>
        <v/>
      </c>
      <c r="K116" s="1921"/>
      <c r="L116" s="3622"/>
      <c r="M116" s="3621"/>
      <c r="N116" s="3620"/>
      <c r="O116" s="3534"/>
      <c r="P116" s="3534"/>
      <c r="Q116" s="3534"/>
      <c r="R116" s="3534"/>
      <c r="S116" s="3619">
        <f>IF(S92=0,0,IF(LEN(K116)&gt;S92,LEN(K116)-S92&amp;" en trop",0))</f>
        <v>0</v>
      </c>
      <c r="T116"/>
      <c r="U116" s="2728" t="str">
        <f t="shared" si="22"/>
        <v>►</v>
      </c>
      <c r="V116" s="3533"/>
      <c r="W116" s="3617"/>
      <c r="X116" s="3617"/>
      <c r="Y116" s="3678"/>
      <c r="Z116" s="3617"/>
      <c r="AA116" s="3516" t="str">
        <f ca="1">IF(ISBLANK(AB116),"",LARGE(OFFSET(AA92,0,0,ROWS(AA92:AA115)),1)+1)</f>
        <v/>
      </c>
      <c r="AB116" s="3533"/>
      <c r="AC116" t="s">
        <v>798</v>
      </c>
      <c r="AD116"/>
      <c r="AE116"/>
      <c r="AF116"/>
      <c r="AG116"/>
      <c r="AH116"/>
      <c r="AI116"/>
      <c r="AJ116"/>
      <c r="AK116"/>
      <c r="AL116"/>
      <c r="AN116"/>
      <c r="AO116"/>
      <c r="AP116"/>
      <c r="AQ116"/>
      <c r="AR116" s="3829"/>
      <c r="AS116" s="3830"/>
      <c r="AU116" s="3811"/>
      <c r="AV116" s="3812"/>
      <c r="AX116" s="3813"/>
      <c r="AY116" s="3814"/>
      <c r="AZ116"/>
      <c r="BA116" s="4054" t="s">
        <v>33</v>
      </c>
      <c r="BB116" s="4055"/>
      <c r="BC116" s="4055"/>
      <c r="BD116" s="4056"/>
      <c r="BE116" s="137"/>
      <c r="BF116" s="493" t="s">
        <v>60</v>
      </c>
      <c r="BG116" s="39" t="s">
        <v>59</v>
      </c>
      <c r="BH116" s="38" t="s">
        <v>55</v>
      </c>
      <c r="BI116" s="42" t="s">
        <v>63</v>
      </c>
      <c r="BJ116" s="39" t="s">
        <v>66</v>
      </c>
      <c r="BK116" s="39" t="s">
        <v>65</v>
      </c>
      <c r="BL116" s="384" t="s">
        <v>429</v>
      </c>
      <c r="BN116" s="1148"/>
      <c r="BO116" s="713"/>
      <c r="BP116" s="2036"/>
      <c r="BQ116" s="713" t="s">
        <v>1069</v>
      </c>
      <c r="BR116" s="701" t="s">
        <v>1071</v>
      </c>
      <c r="BS116" s="702"/>
      <c r="BT116" s="704"/>
      <c r="BU116" s="143"/>
      <c r="BV116" s="135">
        <v>1</v>
      </c>
    </row>
    <row r="117" spans="1:74" s="641" customFormat="1" ht="15.75">
      <c r="A117" s="138"/>
      <c r="B117" t="str">
        <f>IF(F117&lt;&gt;"", IF(LEN(F117)&gt;I147, "sup." &amp; LEN(F117)-I147, 0), "")</f>
        <v/>
      </c>
      <c r="C117"/>
      <c r="D117" s="2728" t="str">
        <f t="shared" si="21"/>
        <v>►</v>
      </c>
      <c r="E117" s="3533"/>
      <c r="F117" s="3617"/>
      <c r="G117" s="3617"/>
      <c r="H117" s="3678"/>
      <c r="I117" s="3617"/>
      <c r="J117" s="3516" t="str">
        <f ca="1">IF(ISBLANK(K117),"",LARGE(OFFSET(J92,0,0,ROWS(J92:J116)),1)+1)</f>
        <v/>
      </c>
      <c r="K117" s="1921"/>
      <c r="L117" s="3622"/>
      <c r="M117" s="3621"/>
      <c r="N117" s="3620"/>
      <c r="O117" s="3534"/>
      <c r="P117" s="3534"/>
      <c r="Q117" s="3534"/>
      <c r="R117" s="3534"/>
      <c r="S117" s="3619">
        <f>IF(S92=0,0,IF(LEN(K117)&gt;S92,LEN(K117)-S92&amp;" en trop",0))</f>
        <v>0</v>
      </c>
      <c r="T117"/>
      <c r="U117" s="2728" t="str">
        <f t="shared" si="22"/>
        <v>►</v>
      </c>
      <c r="V117" s="3533"/>
      <c r="W117" s="3617"/>
      <c r="X117" s="3617"/>
      <c r="Y117" s="3678"/>
      <c r="Z117" s="3617"/>
      <c r="AA117" s="3516" t="str">
        <f ca="1">IF(ISBLANK(AB117),"",LARGE(OFFSET(AA92,0,0,ROWS(AA92:AA116)),1)+1)</f>
        <v/>
      </c>
      <c r="AB117" s="3533"/>
      <c r="AC117" t="s">
        <v>798</v>
      </c>
      <c r="AD117"/>
      <c r="AE117"/>
      <c r="AF117"/>
      <c r="AG117"/>
      <c r="AH117"/>
      <c r="AI117"/>
      <c r="AJ117"/>
      <c r="AK117"/>
      <c r="AL117"/>
      <c r="AN117"/>
      <c r="AO117"/>
      <c r="AP117"/>
      <c r="BA117" s="2516"/>
      <c r="BB117" s="2846" t="s">
        <v>4504</v>
      </c>
      <c r="BC117" s="2847">
        <v>12</v>
      </c>
      <c r="BD117" s="1314"/>
      <c r="BE117" s="137"/>
      <c r="BF117" s="2606">
        <v>0.22500000000000001</v>
      </c>
      <c r="BG117" s="410">
        <v>0.01</v>
      </c>
      <c r="BH117" s="410">
        <v>1E-3</v>
      </c>
      <c r="BI117" s="409">
        <v>0.5</v>
      </c>
      <c r="BJ117" s="406">
        <v>0.5</v>
      </c>
      <c r="BK117" s="407">
        <v>0.25</v>
      </c>
      <c r="BL117" s="2607">
        <v>0.1</v>
      </c>
      <c r="BN117" s="1148"/>
      <c r="BO117" s="713"/>
      <c r="BP117" s="2036"/>
      <c r="BQ117" s="713" t="s">
        <v>1070</v>
      </c>
      <c r="BR117" s="701" t="s">
        <v>1072</v>
      </c>
      <c r="BS117" s="702"/>
      <c r="BT117" s="704"/>
      <c r="BU117" s="143"/>
      <c r="BV117" s="135">
        <v>1</v>
      </c>
    </row>
    <row r="118" spans="1:74" s="641" customFormat="1" ht="15.75" customHeight="1">
      <c r="A118" s="138"/>
      <c r="B118" t="str">
        <f>IF(F118&lt;&gt;"", IF(LEN(F118)&gt;I147, "sup." &amp; LEN(F118)-I147, 0), "")</f>
        <v/>
      </c>
      <c r="C118"/>
      <c r="D118" s="2728" t="str">
        <f t="shared" si="21"/>
        <v>►</v>
      </c>
      <c r="E118" s="3533"/>
      <c r="F118" s="3617"/>
      <c r="G118" s="3617"/>
      <c r="H118" s="3678"/>
      <c r="I118" s="3617"/>
      <c r="J118" s="3516" t="str">
        <f ca="1">IF(ISBLANK(K118),"",LARGE(OFFSET(J92,0,0,ROWS(J92:J117)),1)+1)</f>
        <v/>
      </c>
      <c r="K118" s="1921"/>
      <c r="L118" s="3622"/>
      <c r="M118" s="3621"/>
      <c r="N118" s="3620"/>
      <c r="O118" s="3534"/>
      <c r="P118" s="3534"/>
      <c r="Q118" s="3534"/>
      <c r="R118" s="3534"/>
      <c r="S118" s="3619">
        <f>IF(S92=0,0,IF(LEN(K118)&gt;S92,LEN(K118)-S92&amp;" en trop",0))</f>
        <v>0</v>
      </c>
      <c r="T118"/>
      <c r="U118" s="2728" t="str">
        <f t="shared" si="22"/>
        <v>►</v>
      </c>
      <c r="V118" s="3533"/>
      <c r="W118" s="3617"/>
      <c r="X118" s="3617"/>
      <c r="Y118" s="3678"/>
      <c r="Z118" s="3617"/>
      <c r="AA118" s="3516" t="str">
        <f ca="1">IF(ISBLANK(AB118),"",LARGE(OFFSET(AA92,0,0,ROWS(AA92:AA117)),1)+1)</f>
        <v/>
      </c>
      <c r="AB118" s="3533"/>
      <c r="AC118" t="s">
        <v>798</v>
      </c>
      <c r="AD118"/>
      <c r="AE118"/>
      <c r="AF118"/>
      <c r="AG118"/>
      <c r="AH118"/>
      <c r="AI118"/>
      <c r="AJ118"/>
      <c r="AK118"/>
      <c r="AL118"/>
      <c r="AN118"/>
      <c r="AO118"/>
      <c r="AP118"/>
      <c r="AQ118"/>
      <c r="AR118" s="3829" t="s">
        <v>581</v>
      </c>
      <c r="AS118" s="3830"/>
      <c r="AU118" s="3811" t="s">
        <v>326</v>
      </c>
      <c r="AV118" s="3812"/>
      <c r="AX118" s="3813" t="s">
        <v>328</v>
      </c>
      <c r="AY118" s="3814"/>
      <c r="AZ118"/>
      <c r="BA118" s="2516"/>
      <c r="BB118" s="2846" t="s">
        <v>266</v>
      </c>
      <c r="BC118" s="2858" t="s">
        <v>27</v>
      </c>
      <c r="BD118" s="2859">
        <f>BC119*BC121</f>
        <v>1875</v>
      </c>
      <c r="BE118" s="137"/>
      <c r="BF118" s="4024" t="s">
        <v>88</v>
      </c>
      <c r="BG118" s="427" t="s">
        <v>564</v>
      </c>
      <c r="BH118" s="428"/>
      <c r="BI118" s="428"/>
      <c r="BJ118" s="442"/>
      <c r="BK118" s="132"/>
      <c r="BL118" s="1314"/>
      <c r="BM118" s="132"/>
      <c r="BN118" s="1148" t="s">
        <v>798</v>
      </c>
      <c r="BO118" s="132"/>
      <c r="BP118" s="2036"/>
      <c r="BQ118" s="713" t="str">
        <f ca="1">_xlfn.FORMULATEXT(BR118)</f>
        <v>=SI(NB.SI(BN114:BT114;"&lt;0.5")=0;"Aucune colonne masquée";NB.SI(BN114:BT114;"&lt;0.5")&amp;" "&amp;SI(NB.SI(BN114:BT114;"&lt;0.5")&gt;1;"colonnes masquées";"colonne masquée")&amp;" : "&amp;CONCATENER(SI(BN114&lt;0.5;BN113&amp;" ";"");SI(BO114&lt;0.5;BO113&amp;" ";"");SI(BP114&lt;0.5;BP113&amp;" ";"");SI(BQ114&lt;0.5;BQ113&amp;" ";"");SI(BR114&lt;0.5;BR113&amp;" ";"");SI(BS114&lt;0.5;BS113&amp;" ";"");SI(BT114&lt;0.5;BT113&amp;" ";"")))</v>
      </c>
      <c r="BR118" s="2761" t="str">
        <f ca="1">IF(COUNTIF(BN114:BT114,"&lt;0.5")=0,"Aucune colonne masquée",COUNTIF(BN114:BT114,"&lt;0.5")&amp;" "&amp;IF(COUNTIF(BN114:BT114,"&lt;0.5")&gt;1,"colonnes masquées","colonne masquée")&amp;" : "&amp;CONCATENATE(IF(BN114&lt;0.5,BN113&amp;" ",""),IF(BO114&lt;0.5,BO113&amp;" ",""),IF(BP114&lt;0.5,BP113&amp;" ",""),IF(BQ114&lt;0.5,BQ113&amp;" ",""),IF(BR114&lt;0.5,BR113&amp;" ",""),IF(BS114&lt;0.5,BS113&amp;" ",""),IF(BT114&lt;0.5,BT113&amp;" ","")))</f>
        <v>Aucune colonne masquée</v>
      </c>
      <c r="BS118" s="702"/>
      <c r="BT118" s="704"/>
      <c r="BU118" s="143"/>
      <c r="BV118" s="135">
        <v>1</v>
      </c>
    </row>
    <row r="119" spans="1:74" s="641" customFormat="1" ht="15.75" customHeight="1">
      <c r="A119" s="138"/>
      <c r="B119" t="str">
        <f>IF(F119&lt;&gt;"", IF(LEN(F119)&gt;I147, "sup." &amp; LEN(F119)-I147, 0), "")</f>
        <v/>
      </c>
      <c r="C119"/>
      <c r="D119" s="2728" t="str">
        <f t="shared" si="21"/>
        <v>►</v>
      </c>
      <c r="E119" s="3533"/>
      <c r="F119" s="3617"/>
      <c r="G119" s="3617"/>
      <c r="H119" s="3678"/>
      <c r="I119" s="3617"/>
      <c r="J119" s="3516" t="str">
        <f ca="1">IF(ISBLANK(K119),"",LARGE(OFFSET(J92,0,0,ROWS(J92:J118)),1)+1)</f>
        <v/>
      </c>
      <c r="K119" s="1921"/>
      <c r="L119" s="3622"/>
      <c r="M119" s="3621"/>
      <c r="N119" s="3620"/>
      <c r="O119" s="3534"/>
      <c r="P119" s="3534"/>
      <c r="Q119" s="3534"/>
      <c r="R119" s="3534"/>
      <c r="S119" s="3619">
        <f>IF(S92=0,0,IF(LEN(K119)&gt;S92,LEN(K119)-S92&amp;" en trop",0))</f>
        <v>0</v>
      </c>
      <c r="T119"/>
      <c r="U119" s="2728" t="str">
        <f t="shared" si="22"/>
        <v>►</v>
      </c>
      <c r="V119" s="3533"/>
      <c r="W119" s="3617"/>
      <c r="X119" s="3617"/>
      <c r="Y119" s="3678"/>
      <c r="Z119" s="3617"/>
      <c r="AA119" s="3516" t="str">
        <f ca="1">IF(ISBLANK(AB119),"",LARGE(OFFSET(AA92,0,0,ROWS(AA92:AA118)),1)+1)</f>
        <v/>
      </c>
      <c r="AB119" s="3533"/>
      <c r="AC119" t="s">
        <v>798</v>
      </c>
      <c r="AD119"/>
      <c r="AE119"/>
      <c r="AF119"/>
      <c r="AG119"/>
      <c r="AH119"/>
      <c r="AI119"/>
      <c r="AJ119"/>
      <c r="AK119"/>
      <c r="AL119"/>
      <c r="AN119"/>
      <c r="AO119"/>
      <c r="AP119"/>
      <c r="AQ119"/>
      <c r="AR119" s="3829"/>
      <c r="AS119" s="3830"/>
      <c r="AU119" s="3811"/>
      <c r="AV119" s="3812"/>
      <c r="AX119" s="3813"/>
      <c r="AY119" s="3814"/>
      <c r="AZ119"/>
      <c r="BA119" s="2516"/>
      <c r="BB119" s="2846" t="s">
        <v>4539</v>
      </c>
      <c r="BC119" s="2848">
        <v>1.5</v>
      </c>
      <c r="BD119" s="1314"/>
      <c r="BE119" s="137"/>
      <c r="BF119" s="4024"/>
      <c r="BG119" s="4025" t="s">
        <v>645</v>
      </c>
      <c r="BH119" s="4025"/>
      <c r="BI119" s="4025"/>
      <c r="BJ119" s="4025"/>
      <c r="BK119" s="4025"/>
      <c r="BL119" s="4026"/>
      <c r="BM119" s="132"/>
      <c r="BN119" s="1148"/>
      <c r="BO119" s="713"/>
      <c r="BP119" s="2036"/>
      <c r="BQ119" s="713" t="str">
        <f ca="1">_xlfn.FORMULATEXT(BR119)</f>
        <v>=NB.SI(BN114:BT114;"&gt;0.5")+1&amp;" "&amp;"Colonnes Visibles"</v>
      </c>
      <c r="BR119" s="2761" t="str">
        <f ca="1">COUNTIF(BN114:BT114,"&gt;0.5")+1&amp;" "&amp;"Colonnes Visibles"</f>
        <v>8 Colonnes Visibles</v>
      </c>
      <c r="BS119" s="702"/>
      <c r="BT119" s="704"/>
      <c r="BU119" s="143"/>
      <c r="BV119" s="135">
        <v>1</v>
      </c>
    </row>
    <row r="120" spans="1:74" s="641" customFormat="1" ht="15.75" customHeight="1">
      <c r="A120" s="138"/>
      <c r="B120" t="str">
        <f>IF(F120&lt;&gt;"", IF(LEN(F120)&gt;I147, "sup." &amp; LEN(F120)-I147, 0), "")</f>
        <v/>
      </c>
      <c r="C120"/>
      <c r="D120" s="2728" t="str">
        <f t="shared" si="21"/>
        <v>►</v>
      </c>
      <c r="E120" s="3533"/>
      <c r="F120" s="3617"/>
      <c r="G120" s="3617"/>
      <c r="H120" s="3678"/>
      <c r="I120" s="3617"/>
      <c r="J120" s="3516" t="str">
        <f ca="1">IF(ISBLANK(K120),"",LARGE(OFFSET(J92,0,0,ROWS(J92:J119)),1)+1)</f>
        <v/>
      </c>
      <c r="K120" s="1921"/>
      <c r="L120" s="3622"/>
      <c r="M120" s="3621"/>
      <c r="N120" s="3620"/>
      <c r="O120" s="3534"/>
      <c r="P120" s="3534"/>
      <c r="Q120" s="3534"/>
      <c r="R120" s="3534"/>
      <c r="S120" s="3619">
        <f>IF(S92=0,0,IF(LEN(K120)&gt;S92,LEN(K120)-S92&amp;" en trop",0))</f>
        <v>0</v>
      </c>
      <c r="T120"/>
      <c r="U120" s="2728" t="str">
        <f t="shared" si="22"/>
        <v>►</v>
      </c>
      <c r="V120" s="3533"/>
      <c r="W120" s="3617"/>
      <c r="X120" s="3617"/>
      <c r="Y120" s="3678"/>
      <c r="Z120" s="3617"/>
      <c r="AA120" s="3516" t="str">
        <f ca="1">IF(ISBLANK(AB120),"",LARGE(OFFSET(AA92,0,0,ROWS(AA92:AA119)),1)+1)</f>
        <v/>
      </c>
      <c r="AB120" s="3533"/>
      <c r="AC120" t="s">
        <v>798</v>
      </c>
      <c r="AD120"/>
      <c r="AE120"/>
      <c r="AF120"/>
      <c r="AG120"/>
      <c r="AH120"/>
      <c r="AI120"/>
      <c r="AJ120"/>
      <c r="AK120"/>
      <c r="AL120"/>
      <c r="AN120"/>
      <c r="AO120"/>
      <c r="AP120"/>
      <c r="BA120" s="2516"/>
      <c r="BB120" s="2854" t="s">
        <v>1001</v>
      </c>
      <c r="BC120" s="2858" t="s">
        <v>28</v>
      </c>
      <c r="BD120" s="1314"/>
      <c r="BE120" s="137"/>
      <c r="BF120" s="4024"/>
      <c r="BG120" s="4025"/>
      <c r="BH120" s="4025"/>
      <c r="BI120" s="4025"/>
      <c r="BJ120" s="4025"/>
      <c r="BK120" s="4025"/>
      <c r="BL120" s="4026"/>
      <c r="BM120" s="132"/>
      <c r="BN120" s="1148"/>
      <c r="BO120" s="132"/>
      <c r="BP120" s="132"/>
      <c r="BQ120" s="132"/>
      <c r="BR120" s="132"/>
      <c r="BS120" s="132"/>
      <c r="BT120" s="704"/>
      <c r="BU120" s="143"/>
      <c r="BV120" s="135">
        <v>1</v>
      </c>
    </row>
    <row r="121" spans="1:74" s="641" customFormat="1" ht="15.75" customHeight="1">
      <c r="A121" s="138"/>
      <c r="B121" t="str">
        <f>IF(F121&lt;&gt;"", IF(LEN(F121)&gt;I147, "sup." &amp; LEN(F121)-I147, 0), "")</f>
        <v/>
      </c>
      <c r="C121"/>
      <c r="D121" s="2728" t="str">
        <f t="shared" si="21"/>
        <v>►</v>
      </c>
      <c r="E121" s="3533"/>
      <c r="F121" s="3617"/>
      <c r="G121" s="3617"/>
      <c r="H121" s="3678"/>
      <c r="I121" s="3617"/>
      <c r="J121" s="3516" t="str">
        <f ca="1">IF(ISBLANK(K121),"",LARGE(OFFSET(J92,0,0,ROWS(J92:J120)),1)+1)</f>
        <v/>
      </c>
      <c r="K121" s="1921"/>
      <c r="L121" s="3622"/>
      <c r="M121" s="3621"/>
      <c r="N121" s="3620"/>
      <c r="O121" s="3534"/>
      <c r="P121" s="3534"/>
      <c r="Q121" s="3534"/>
      <c r="R121" s="3534"/>
      <c r="S121" s="3619">
        <f>IF(S92=0,0,IF(LEN(K121)&gt;S92,LEN(K121)-S92&amp;" en trop",0))</f>
        <v>0</v>
      </c>
      <c r="T121"/>
      <c r="U121" s="2728" t="str">
        <f t="shared" si="22"/>
        <v>►</v>
      </c>
      <c r="V121" s="3533"/>
      <c r="W121" s="3617"/>
      <c r="X121" s="3617"/>
      <c r="Y121" s="3678"/>
      <c r="Z121" s="3617"/>
      <c r="AA121" s="3516" t="str">
        <f ca="1">IF(ISBLANK(AB121),"",LARGE(OFFSET(AA92,0,0,ROWS(AA92:AA120)),1)+1)</f>
        <v/>
      </c>
      <c r="AB121" s="3533"/>
      <c r="AC121" t="s">
        <v>798</v>
      </c>
      <c r="AD121"/>
      <c r="AE121"/>
      <c r="AF121"/>
      <c r="AG121"/>
      <c r="AH121"/>
      <c r="AI121"/>
      <c r="AJ121"/>
      <c r="AK121"/>
      <c r="AL121"/>
      <c r="AN121"/>
      <c r="AO121"/>
      <c r="AP121"/>
      <c r="AQ121"/>
      <c r="AR121" s="3829" t="s">
        <v>611</v>
      </c>
      <c r="AS121" s="3830"/>
      <c r="AU121" s="3811" t="s">
        <v>368</v>
      </c>
      <c r="AV121" s="3812"/>
      <c r="AX121" s="3813" t="s">
        <v>370</v>
      </c>
      <c r="AY121" s="3814"/>
      <c r="AZ121"/>
      <c r="BA121" s="2516"/>
      <c r="BB121" s="2852" t="s">
        <v>4507</v>
      </c>
      <c r="BC121" s="2853">
        <v>1250</v>
      </c>
      <c r="BD121" s="1314"/>
      <c r="BE121" s="137"/>
      <c r="BF121" s="4024"/>
      <c r="BG121" s="4025"/>
      <c r="BH121" s="4025"/>
      <c r="BI121" s="4025"/>
      <c r="BJ121" s="4025"/>
      <c r="BK121" s="4025"/>
      <c r="BL121" s="4026"/>
      <c r="BM121" s="132" t="s">
        <v>798</v>
      </c>
      <c r="BN121" s="2610" t="s">
        <v>950</v>
      </c>
      <c r="BO121" s="2611"/>
      <c r="BP121" s="2611"/>
      <c r="BQ121" s="2611"/>
      <c r="BR121" s="2611"/>
      <c r="BS121" s="132"/>
      <c r="BT121" s="704"/>
      <c r="BU121" s="140"/>
      <c r="BV121" s="135">
        <v>1</v>
      </c>
    </row>
    <row r="122" spans="1:74" s="641" customFormat="1" ht="15.75" customHeight="1">
      <c r="A122" s="138"/>
      <c r="B122" t="str">
        <f>IF(F122&lt;&gt;"", IF(LEN(F122)&gt;I147, "sup." &amp; LEN(F122)-I147, 0), "")</f>
        <v/>
      </c>
      <c r="C122"/>
      <c r="D122" s="2728" t="str">
        <f t="shared" si="21"/>
        <v>►</v>
      </c>
      <c r="E122" s="3533"/>
      <c r="F122" s="3617"/>
      <c r="G122" s="3617"/>
      <c r="H122" s="3678"/>
      <c r="I122" s="3617"/>
      <c r="J122" s="3516" t="str">
        <f ca="1">IF(ISBLANK(K122),"",LARGE(OFFSET(J92,0,0,ROWS(J92:J121)),1)+1)</f>
        <v/>
      </c>
      <c r="K122" s="1921"/>
      <c r="L122" s="3622"/>
      <c r="M122" s="3621"/>
      <c r="N122" s="3620"/>
      <c r="O122" s="3534"/>
      <c r="P122" s="3534"/>
      <c r="Q122" s="3534"/>
      <c r="R122" s="3534"/>
      <c r="S122" s="3619">
        <f>IF(S92=0,0,IF(LEN(K122)&gt;S92,LEN(K122)-S92&amp;" en trop",0))</f>
        <v>0</v>
      </c>
      <c r="T122"/>
      <c r="U122" s="2728" t="str">
        <f t="shared" si="22"/>
        <v>►</v>
      </c>
      <c r="V122" s="3533"/>
      <c r="W122" s="3617"/>
      <c r="X122" s="3617"/>
      <c r="Y122" s="3678"/>
      <c r="Z122" s="3617"/>
      <c r="AA122" s="3516" t="str">
        <f ca="1">IF(ISBLANK(AB122),"",LARGE(OFFSET(AA92,0,0,ROWS(AA92:AA121)),1)+1)</f>
        <v/>
      </c>
      <c r="AB122" s="3533"/>
      <c r="AC122" t="s">
        <v>798</v>
      </c>
      <c r="AD122"/>
      <c r="AE122"/>
      <c r="AF122"/>
      <c r="AG122"/>
      <c r="AH122"/>
      <c r="AI122"/>
      <c r="AJ122"/>
      <c r="AK122"/>
      <c r="AL122"/>
      <c r="AN122"/>
      <c r="AO122"/>
      <c r="AP122"/>
      <c r="AQ122"/>
      <c r="AR122" s="3829"/>
      <c r="AS122" s="3830"/>
      <c r="AU122" s="3811"/>
      <c r="AV122" s="3812"/>
      <c r="AX122" s="3813"/>
      <c r="AY122" s="3814"/>
      <c r="AZ122"/>
      <c r="BA122" s="2516"/>
      <c r="BB122" s="712"/>
      <c r="BD122" s="2860" t="str">
        <f>INT(BD118/BC117) &amp; " " &amp; BC120 &amp; " de " &amp; BC117 &amp; " " &amp; BC118 &amp; IF(MOD(BD118,BC117)&gt;0, " + 1 contenant de " &amp; TEXT(MOD(BD118,BC117), "0.00") &amp; " " &amp; BC118, "")</f>
        <v>156 Barquettes de 12 tranches + 1 contenant de 3.00 tranches</v>
      </c>
      <c r="BE122" s="137"/>
      <c r="BF122" s="4024"/>
      <c r="BG122" s="428" t="s">
        <v>670</v>
      </c>
      <c r="BH122" s="428"/>
      <c r="BI122" s="428"/>
      <c r="BJ122" s="428"/>
      <c r="BK122" s="132"/>
      <c r="BL122" s="1314"/>
      <c r="BM122" s="132"/>
      <c r="BN122" s="2509" t="s">
        <v>956</v>
      </c>
      <c r="BO122" s="2612"/>
      <c r="BP122" s="2612"/>
      <c r="BQ122" s="2612"/>
      <c r="BR122" s="2612"/>
      <c r="BS122" s="2613"/>
      <c r="BT122" s="2614"/>
      <c r="BU122" s="140"/>
      <c r="BV122" s="135">
        <v>1</v>
      </c>
    </row>
    <row r="123" spans="1:74" s="641" customFormat="1" ht="15.75" customHeight="1">
      <c r="A123" s="138"/>
      <c r="B123" t="str">
        <f>IF(F123&lt;&gt;"", IF(LEN(F123)&gt;I147, "sup." &amp; LEN(F123)-I147, 0), "")</f>
        <v/>
      </c>
      <c r="C123"/>
      <c r="D123" s="2728" t="str">
        <f t="shared" si="21"/>
        <v>►</v>
      </c>
      <c r="E123" s="3533"/>
      <c r="F123" s="3617"/>
      <c r="G123" s="3617"/>
      <c r="H123" s="3678"/>
      <c r="I123" s="3617"/>
      <c r="J123" s="3516" t="str">
        <f ca="1">IF(ISBLANK(K123),"",LARGE(OFFSET(J92,0,0,ROWS(J92:J122)),1)+1)</f>
        <v/>
      </c>
      <c r="K123" s="1921"/>
      <c r="L123" s="3622"/>
      <c r="M123" s="3621"/>
      <c r="N123" s="3620"/>
      <c r="O123" s="3534"/>
      <c r="P123" s="3534"/>
      <c r="Q123" s="3534"/>
      <c r="R123" s="3534"/>
      <c r="S123" s="3619">
        <f>IF(S92=0,0,IF(LEN(K123)&gt;S92,LEN(K123)-S92&amp;" en trop",0))</f>
        <v>0</v>
      </c>
      <c r="T123"/>
      <c r="U123" s="2728" t="str">
        <f t="shared" si="22"/>
        <v>►</v>
      </c>
      <c r="V123" s="3533"/>
      <c r="W123" s="3617"/>
      <c r="X123" s="3617"/>
      <c r="Y123" s="3678"/>
      <c r="Z123" s="3617"/>
      <c r="AA123" s="3516" t="str">
        <f ca="1">IF(ISBLANK(AB123),"",LARGE(OFFSET(AA92,0,0,ROWS(AA92:AA122)),1)+1)</f>
        <v/>
      </c>
      <c r="AB123" s="3533"/>
      <c r="AC123" t="s">
        <v>798</v>
      </c>
      <c r="AD123"/>
      <c r="AE123"/>
      <c r="AF123"/>
      <c r="AG123"/>
      <c r="AH123"/>
      <c r="AI123"/>
      <c r="AJ123"/>
      <c r="AK123"/>
      <c r="AL123"/>
      <c r="AN123"/>
      <c r="AO123"/>
      <c r="AP123"/>
      <c r="BA123" s="2516"/>
      <c r="BB123" s="712"/>
      <c r="BC123" s="712"/>
      <c r="BD123" s="1314"/>
      <c r="BE123" s="137"/>
      <c r="BF123" s="4024"/>
      <c r="BG123" s="428" t="s">
        <v>672</v>
      </c>
      <c r="BH123" s="312"/>
      <c r="BI123" s="312"/>
      <c r="BJ123" s="312"/>
      <c r="BK123" s="132"/>
      <c r="BL123" s="1314"/>
      <c r="BM123" s="132"/>
      <c r="BN123" s="280"/>
      <c r="BO123" s="2510" t="s">
        <v>969</v>
      </c>
      <c r="BP123" s="282"/>
      <c r="BQ123" s="281"/>
      <c r="BR123" s="281"/>
      <c r="BS123" s="281"/>
      <c r="BT123" s="283"/>
      <c r="BU123" s="140"/>
      <c r="BV123" s="135">
        <v>1</v>
      </c>
    </row>
    <row r="124" spans="1:74" s="641" customFormat="1" ht="15.75" customHeight="1" thickBot="1">
      <c r="A124" s="138"/>
      <c r="B124" t="str">
        <f>IF(F124&lt;&gt;"", IF(LEN(F124)&gt;I147, "sup." &amp; LEN(F124)-I147, 0), "")</f>
        <v/>
      </c>
      <c r="C124"/>
      <c r="D124" s="2728" t="str">
        <f t="shared" si="21"/>
        <v>►</v>
      </c>
      <c r="E124" s="3533"/>
      <c r="F124" s="3617"/>
      <c r="G124" s="3617"/>
      <c r="H124" s="3678"/>
      <c r="I124" s="3617"/>
      <c r="J124" s="3516" t="str">
        <f ca="1">IF(ISBLANK(K124),"",LARGE(OFFSET(J92,0,0,ROWS(J92:J123)),1)+1)</f>
        <v/>
      </c>
      <c r="K124" s="1921"/>
      <c r="L124" s="3622"/>
      <c r="M124" s="3621"/>
      <c r="N124" s="3620"/>
      <c r="O124" s="3534"/>
      <c r="P124" s="3534"/>
      <c r="Q124" s="3534"/>
      <c r="R124" s="3534"/>
      <c r="S124" s="3619">
        <f>IF(S92=0,0,IF(LEN(K124)&gt;S92,LEN(K124)-S92&amp;" en trop",0))</f>
        <v>0</v>
      </c>
      <c r="T124"/>
      <c r="U124" s="2728" t="str">
        <f t="shared" si="22"/>
        <v>►</v>
      </c>
      <c r="V124" s="3533"/>
      <c r="W124" s="3617"/>
      <c r="X124" s="3617"/>
      <c r="Y124" s="3678"/>
      <c r="Z124" s="3617"/>
      <c r="AA124" s="3516" t="str">
        <f ca="1">IF(ISBLANK(AB124),"",LARGE(OFFSET(AA92,0,0,ROWS(AA92:AA123)),1)+1)</f>
        <v/>
      </c>
      <c r="AB124" s="3533"/>
      <c r="AC124" t="s">
        <v>798</v>
      </c>
      <c r="AD124"/>
      <c r="AE124"/>
      <c r="AF124"/>
      <c r="AG124"/>
      <c r="AH124"/>
      <c r="AI124"/>
      <c r="AJ124"/>
      <c r="AK124"/>
      <c r="AL124"/>
      <c r="AN124"/>
      <c r="AO124"/>
      <c r="AP124"/>
      <c r="AQ124"/>
      <c r="AR124" s="3829" t="s">
        <v>635</v>
      </c>
      <c r="AS124" s="3830"/>
      <c r="AU124" s="3811" t="s">
        <v>409</v>
      </c>
      <c r="AV124" s="3812"/>
      <c r="AX124" s="3813" t="s">
        <v>411</v>
      </c>
      <c r="AY124" s="3814"/>
      <c r="AZ124"/>
      <c r="BA124" s="512" t="s">
        <v>895</v>
      </c>
      <c r="BB124" s="11"/>
      <c r="BC124" s="11"/>
      <c r="BD124" s="167"/>
      <c r="BE124" s="137"/>
      <c r="BF124" s="280"/>
      <c r="BG124" s="281"/>
      <c r="BH124" s="282"/>
      <c r="BI124" s="281"/>
      <c r="BJ124" s="281"/>
      <c r="BK124" s="281"/>
      <c r="BL124" s="283"/>
      <c r="BM124" s="132"/>
      <c r="BN124" s="1148"/>
      <c r="BO124"/>
      <c r="BP124"/>
      <c r="BQ124" s="132"/>
      <c r="BR124" s="132"/>
      <c r="BS124" s="132"/>
      <c r="BT124" s="704"/>
      <c r="BU124" s="140"/>
      <c r="BV124" s="135">
        <v>1</v>
      </c>
    </row>
    <row r="125" spans="1:74" s="641" customFormat="1" ht="16.5" customHeight="1" thickTop="1">
      <c r="A125" s="138"/>
      <c r="B125" t="str">
        <f>IF(F125&lt;&gt;"", IF(LEN(F125)&gt;I147, "sup." &amp; LEN(F125)-I147, 0), "")</f>
        <v/>
      </c>
      <c r="C125"/>
      <c r="D125" s="2728" t="str">
        <f t="shared" si="21"/>
        <v>►</v>
      </c>
      <c r="E125" s="3533"/>
      <c r="F125" s="3617"/>
      <c r="G125" s="3617"/>
      <c r="H125" s="3678"/>
      <c r="I125" s="3617"/>
      <c r="J125" s="3516" t="str">
        <f ca="1">IF(ISBLANK(K125),"",LARGE(OFFSET(J92,0,0,ROWS(J92:J124)),1)+1)</f>
        <v/>
      </c>
      <c r="K125" s="1921"/>
      <c r="L125" s="3622"/>
      <c r="M125" s="3621"/>
      <c r="N125" s="3620"/>
      <c r="O125" s="3534"/>
      <c r="P125" s="3534"/>
      <c r="Q125" s="3534"/>
      <c r="R125" s="3534"/>
      <c r="S125" s="3619">
        <f>IF(S92=0,0,IF(LEN(K125)&gt;S92,LEN(K125)-S92&amp;" en trop",0))</f>
        <v>0</v>
      </c>
      <c r="T125"/>
      <c r="U125" s="2728" t="str">
        <f t="shared" si="22"/>
        <v>►</v>
      </c>
      <c r="V125" s="3533"/>
      <c r="W125" s="3617"/>
      <c r="X125" s="3617"/>
      <c r="Y125" s="3678"/>
      <c r="Z125" s="3617"/>
      <c r="AA125" s="3516" t="str">
        <f ca="1">IF(ISBLANK(AB125),"",LARGE(OFFSET(AA92,0,0,ROWS(AA92:AA124)),1)+1)</f>
        <v/>
      </c>
      <c r="AB125" s="3533"/>
      <c r="AC125" t="s">
        <v>798</v>
      </c>
      <c r="AD125"/>
      <c r="AE125"/>
      <c r="AF125"/>
      <c r="AG125"/>
      <c r="AH125"/>
      <c r="AI125"/>
      <c r="AJ125"/>
      <c r="AK125"/>
      <c r="AL125"/>
      <c r="AN125"/>
      <c r="AO125"/>
      <c r="AP125"/>
      <c r="AQ125"/>
      <c r="AR125" s="3829"/>
      <c r="AS125" s="3830"/>
      <c r="AU125" s="3811"/>
      <c r="AV125" s="3812"/>
      <c r="AX125" s="3813"/>
      <c r="AY125" s="3814"/>
      <c r="AZ125"/>
      <c r="BA125" s="512" t="s">
        <v>4540</v>
      </c>
      <c r="BB125" s="11"/>
      <c r="BC125" s="11"/>
      <c r="BD125" s="167"/>
      <c r="BE125" s="137"/>
      <c r="BF125" s="4027" t="s">
        <v>740</v>
      </c>
      <c r="BG125" s="3940" t="s">
        <v>741</v>
      </c>
      <c r="BH125" s="421" t="s">
        <v>618</v>
      </c>
      <c r="BI125" s="11"/>
      <c r="BJ125" s="11"/>
      <c r="BK125" s="11"/>
      <c r="BL125" s="1314"/>
      <c r="BM125" s="132"/>
      <c r="BN125" s="1148"/>
      <c r="BO125" s="529">
        <v>149.92240344353021</v>
      </c>
      <c r="BP125" s="530">
        <v>8</v>
      </c>
      <c r="BQ125" s="132"/>
      <c r="BR125" s="712" t="s">
        <v>4783</v>
      </c>
      <c r="BS125" s="132"/>
      <c r="BT125" s="704"/>
      <c r="BU125" s="140"/>
      <c r="BV125" s="135">
        <v>1</v>
      </c>
    </row>
    <row r="126" spans="1:74" s="641" customFormat="1" ht="19.5" customHeight="1">
      <c r="A126" s="138"/>
      <c r="B126" t="str">
        <f>IF(F126&lt;&gt;"", IF(LEN(F126)&gt;I147, "sup." &amp; LEN(F126)-I147, 0), "")</f>
        <v/>
      </c>
      <c r="C126"/>
      <c r="D126" s="2728" t="str">
        <f t="shared" si="21"/>
        <v>►</v>
      </c>
      <c r="E126" s="3533"/>
      <c r="F126" s="3617"/>
      <c r="G126" s="3617"/>
      <c r="H126" s="3678"/>
      <c r="I126" s="3617"/>
      <c r="J126" s="3516" t="str">
        <f ca="1">IF(ISBLANK(K126),"",LARGE(OFFSET(J92,0,0,ROWS(J92:J125)),1)+1)</f>
        <v/>
      </c>
      <c r="K126" s="1921"/>
      <c r="L126" s="3622"/>
      <c r="M126" s="3621"/>
      <c r="N126" s="3620"/>
      <c r="O126" s="3534"/>
      <c r="P126" s="3534"/>
      <c r="Q126" s="3534"/>
      <c r="R126" s="3534"/>
      <c r="S126" s="3619">
        <f>IF(S92=0,0,IF(LEN(K126)&gt;S92,LEN(K126)-S92&amp;" en trop",0))</f>
        <v>0</v>
      </c>
      <c r="T126"/>
      <c r="U126" s="2728" t="str">
        <f t="shared" si="22"/>
        <v>►</v>
      </c>
      <c r="V126" s="3533"/>
      <c r="W126" s="3617"/>
      <c r="X126" s="3617"/>
      <c r="Y126" s="3678"/>
      <c r="Z126" s="3617"/>
      <c r="AA126" s="3516" t="str">
        <f ca="1">IF(ISBLANK(AB126),"",LARGE(OFFSET(AA92,0,0,ROWS(AA92:AA125)),1)+1)</f>
        <v/>
      </c>
      <c r="AB126" s="3533"/>
      <c r="AC126" t="s">
        <v>798</v>
      </c>
      <c r="AD126"/>
      <c r="AE126"/>
      <c r="AF126"/>
      <c r="AG126"/>
      <c r="AH126"/>
      <c r="AI126"/>
      <c r="AJ126"/>
      <c r="AK126"/>
      <c r="AL126"/>
      <c r="AN126"/>
      <c r="AO126"/>
      <c r="AP126"/>
      <c r="BA126" s="4057" t="s">
        <v>3157</v>
      </c>
      <c r="BB126" s="4058"/>
      <c r="BC126" s="4058"/>
      <c r="BD126" s="4095"/>
      <c r="BE126" s="137"/>
      <c r="BF126" s="4027"/>
      <c r="BG126" s="3941"/>
      <c r="BH126" s="421" t="s">
        <v>621</v>
      </c>
      <c r="BI126" s="11"/>
      <c r="BJ126" s="11"/>
      <c r="BK126" s="11"/>
      <c r="BL126" s="1314"/>
      <c r="BM126" s="132"/>
      <c r="BN126" s="1148"/>
      <c r="BO126" s="531">
        <v>1.28</v>
      </c>
      <c r="BP126" s="532">
        <v>7</v>
      </c>
      <c r="BQ126" s="132"/>
      <c r="BR126" s="712" t="s">
        <v>4784</v>
      </c>
      <c r="BS126" s="132"/>
      <c r="BT126" s="704"/>
      <c r="BU126" s="140"/>
      <c r="BV126" s="135">
        <v>1</v>
      </c>
    </row>
    <row r="127" spans="1:74" s="641" customFormat="1" ht="15.75" customHeight="1">
      <c r="A127" s="138"/>
      <c r="B127" t="str">
        <f>IF(F127&lt;&gt;"", IF(LEN(F127)&gt;I147, "sup." &amp; LEN(F127)-I147, 0), "")</f>
        <v/>
      </c>
      <c r="C127"/>
      <c r="D127" s="2728" t="str">
        <f t="shared" si="21"/>
        <v>►</v>
      </c>
      <c r="E127" s="3533"/>
      <c r="F127" s="3617"/>
      <c r="G127" s="3617"/>
      <c r="H127" s="3678"/>
      <c r="I127" s="3617"/>
      <c r="J127" s="3516" t="str">
        <f ca="1">IF(ISBLANK(K127),"",LARGE(OFFSET(J92,0,0,ROWS(J92:J126)),1)+1)</f>
        <v/>
      </c>
      <c r="K127" s="1921"/>
      <c r="L127" s="3622"/>
      <c r="M127" s="3621"/>
      <c r="N127" s="3620"/>
      <c r="O127" s="3534"/>
      <c r="P127" s="3534"/>
      <c r="Q127" s="3534"/>
      <c r="R127" s="3534"/>
      <c r="S127" s="3619">
        <f>IF(S92=0,0,IF(LEN(K127)&gt;S92,LEN(K127)-S92&amp;" en trop",0))</f>
        <v>0</v>
      </c>
      <c r="T127"/>
      <c r="U127" s="2728" t="str">
        <f t="shared" si="22"/>
        <v>►</v>
      </c>
      <c r="V127" s="3533"/>
      <c r="W127" s="3617"/>
      <c r="X127" s="3617"/>
      <c r="Y127" s="3678"/>
      <c r="Z127" s="3617"/>
      <c r="AA127" s="3516" t="str">
        <f ca="1">IF(ISBLANK(AB127),"",LARGE(OFFSET(AA92,0,0,ROWS(AA92:AA126)),1)+1)</f>
        <v/>
      </c>
      <c r="AB127" s="3533"/>
      <c r="AC127" t="s">
        <v>798</v>
      </c>
      <c r="AD127"/>
      <c r="AE127"/>
      <c r="AF127"/>
      <c r="AG127"/>
      <c r="AH127"/>
      <c r="AI127"/>
      <c r="AJ127"/>
      <c r="AK127"/>
      <c r="AL127"/>
      <c r="AN127"/>
      <c r="AO127"/>
      <c r="AP127"/>
      <c r="AQ127"/>
      <c r="AR127" s="3829" t="s">
        <v>660</v>
      </c>
      <c r="AS127" s="3830"/>
      <c r="AU127" s="3811" t="s">
        <v>442</v>
      </c>
      <c r="AV127" s="3812"/>
      <c r="AX127" s="3813" t="s">
        <v>444</v>
      </c>
      <c r="AY127" s="3814"/>
      <c r="AZ127"/>
      <c r="BA127" s="514"/>
      <c r="BB127" s="11"/>
      <c r="BC127" s="11"/>
      <c r="BD127" s="167"/>
      <c r="BE127" s="137"/>
      <c r="BF127" s="4027"/>
      <c r="BG127" s="2615">
        <v>1</v>
      </c>
      <c r="BH127" s="712"/>
      <c r="BI127" s="11"/>
      <c r="BJ127" s="11"/>
      <c r="BK127" s="11"/>
      <c r="BL127" s="1314"/>
      <c r="BM127" s="132"/>
      <c r="BN127" s="1148"/>
      <c r="BO127" s="533">
        <v>3</v>
      </c>
      <c r="BP127" s="534">
        <v>0.38194444444444442</v>
      </c>
      <c r="BQ127" s="132"/>
      <c r="BR127" s="3490" t="s">
        <v>4785</v>
      </c>
      <c r="BS127" s="3491" t="s">
        <v>433</v>
      </c>
      <c r="BT127" s="3492" t="s">
        <v>4786</v>
      </c>
      <c r="BU127" s="140"/>
      <c r="BV127" s="135">
        <v>1</v>
      </c>
    </row>
    <row r="128" spans="1:74" s="641" customFormat="1" ht="18.75" customHeight="1">
      <c r="A128" s="138"/>
      <c r="B128" t="str">
        <f>IF(F128&lt;&gt;"", IF(LEN(F128)&gt;I147, "sup." &amp; LEN(F128)-I147, 0), "")</f>
        <v/>
      </c>
      <c r="C128"/>
      <c r="D128" s="2728" t="str">
        <f t="shared" si="21"/>
        <v>►</v>
      </c>
      <c r="E128" s="3533"/>
      <c r="F128" s="3617"/>
      <c r="G128" s="3617"/>
      <c r="H128" s="3678"/>
      <c r="I128" s="3617"/>
      <c r="J128" s="3516" t="str">
        <f ca="1">IF(ISBLANK(K128),"",LARGE(OFFSET(J92,0,0,ROWS(J92:J127)),1)+1)</f>
        <v/>
      </c>
      <c r="K128" s="1921"/>
      <c r="L128" s="3622"/>
      <c r="M128" s="3621"/>
      <c r="N128" s="3620"/>
      <c r="O128" s="3534"/>
      <c r="P128" s="3534"/>
      <c r="Q128" s="3534"/>
      <c r="R128" s="3534"/>
      <c r="S128" s="3619">
        <f>IF(S92=0,0,IF(LEN(K128)&gt;S92,LEN(K128)-S92&amp;" en trop",0))</f>
        <v>0</v>
      </c>
      <c r="T128"/>
      <c r="U128" s="2728" t="str">
        <f t="shared" si="22"/>
        <v>A</v>
      </c>
      <c r="V128" s="3533"/>
      <c r="W128" s="3617"/>
      <c r="X128" s="3617"/>
      <c r="Y128" s="3678"/>
      <c r="Z128" s="3617"/>
      <c r="AA128" s="3516">
        <f ca="1">IF(ISBLANK(AB128),"",LARGE(OFFSET(AA92,0,0,ROWS(AA92:AA127)),1)+1)</f>
        <v>6</v>
      </c>
      <c r="AB128" s="3514" t="s">
        <v>4823</v>
      </c>
      <c r="AC128" t="s">
        <v>798</v>
      </c>
      <c r="AD128"/>
      <c r="AE128"/>
      <c r="AF128"/>
      <c r="AG128"/>
      <c r="AH128"/>
      <c r="AI128"/>
      <c r="AJ128"/>
      <c r="AK128"/>
      <c r="AL128"/>
      <c r="AN128"/>
      <c r="AO128"/>
      <c r="AP128"/>
      <c r="AQ128"/>
      <c r="AR128" s="3829"/>
      <c r="AS128" s="3830"/>
      <c r="AU128" s="3811"/>
      <c r="AV128" s="3812"/>
      <c r="AX128" s="3813"/>
      <c r="AY128" s="3814"/>
      <c r="AZ128"/>
      <c r="BA128" s="515" t="s">
        <v>902</v>
      </c>
      <c r="BB128" s="516" t="s">
        <v>903</v>
      </c>
      <c r="BC128" s="11"/>
      <c r="BD128" s="167"/>
      <c r="BE128" s="137"/>
      <c r="BF128" s="4027"/>
      <c r="BG128" s="2616">
        <v>2</v>
      </c>
      <c r="BH128" s="132"/>
      <c r="BI128" s="11"/>
      <c r="BJ128" s="11"/>
      <c r="BK128" s="11"/>
      <c r="BL128" s="1314"/>
      <c r="BM128" s="132"/>
      <c r="BN128" s="466"/>
      <c r="BO128" s="535">
        <v>2</v>
      </c>
      <c r="BP128" s="536">
        <v>6</v>
      </c>
      <c r="BQ128" s="132"/>
      <c r="BR128" s="3493" t="s">
        <v>4787</v>
      </c>
      <c r="BS128" s="3494" t="s">
        <v>4788</v>
      </c>
      <c r="BT128" s="3495" t="s">
        <v>4789</v>
      </c>
      <c r="BU128" s="140"/>
      <c r="BV128" s="135">
        <v>1</v>
      </c>
    </row>
    <row r="129" spans="1:74" s="641" customFormat="1" ht="18.75">
      <c r="A129" s="138"/>
      <c r="B129" t="str">
        <f>IF(F129&lt;&gt;"", IF(LEN(F129)&gt;I147, "sup." &amp; LEN(F129)-I147, 0), "")</f>
        <v/>
      </c>
      <c r="C129"/>
      <c r="D129" s="2728" t="str">
        <f t="shared" si="21"/>
        <v>►</v>
      </c>
      <c r="E129" s="3533"/>
      <c r="F129" s="3617"/>
      <c r="G129" s="3617"/>
      <c r="H129" s="3678"/>
      <c r="I129" s="3617"/>
      <c r="J129" s="3516" t="str">
        <f ca="1">IF(ISBLANK(K129),"",LARGE(OFFSET(J92,0,0,ROWS(J92:J128)),1)+1)</f>
        <v/>
      </c>
      <c r="K129" s="1921"/>
      <c r="L129" s="3622"/>
      <c r="M129" s="3621"/>
      <c r="N129" s="3620"/>
      <c r="O129" s="3534"/>
      <c r="P129" s="3534"/>
      <c r="Q129" s="3534"/>
      <c r="R129" s="3534"/>
      <c r="S129" s="3619">
        <f>IF(S92=0,0,IF(LEN(K129)&gt;S92,LEN(K129)-S92&amp;" en trop",0))</f>
        <v>0</v>
      </c>
      <c r="T129"/>
      <c r="U129" s="2728" t="str">
        <f t="shared" si="22"/>
        <v>A</v>
      </c>
      <c r="V129" s="3533"/>
      <c r="W129" s="3617"/>
      <c r="X129" s="3617"/>
      <c r="Y129" s="3678"/>
      <c r="Z129" s="3617"/>
      <c r="AA129" s="3516">
        <f ca="1">IF(ISBLANK(AB129),"",LARGE(OFFSET(AA92,0,0,ROWS(AA92:AA128)),1)+1)</f>
        <v>7</v>
      </c>
      <c r="AB129" s="3514" t="s">
        <v>4824</v>
      </c>
      <c r="AC129" t="s">
        <v>798</v>
      </c>
      <c r="AD129"/>
      <c r="AE129"/>
      <c r="AF129"/>
      <c r="AG129"/>
      <c r="AH129"/>
      <c r="AI129"/>
      <c r="AJ129"/>
      <c r="AK129"/>
      <c r="AL129"/>
      <c r="AN129"/>
      <c r="AO129"/>
      <c r="AP129"/>
      <c r="BA129" s="517" t="s">
        <v>909</v>
      </c>
      <c r="BB129" s="11"/>
      <c r="BC129" s="11"/>
      <c r="BD129" s="167"/>
      <c r="BE129" s="137"/>
      <c r="BF129" s="4027"/>
      <c r="BG129" s="2617" t="s">
        <v>624</v>
      </c>
      <c r="BH129" s="426"/>
      <c r="BI129" s="11"/>
      <c r="BJ129" s="11"/>
      <c r="BK129" s="11"/>
      <c r="BL129" s="1314"/>
      <c r="BM129" s="132"/>
      <c r="BN129" s="425"/>
      <c r="BO129" s="537">
        <v>2</v>
      </c>
      <c r="BP129" s="538">
        <f>ROW()</f>
        <v>129</v>
      </c>
      <c r="BQ129" s="132"/>
      <c r="BR129"/>
      <c r="BS129"/>
      <c r="BT129" s="692"/>
      <c r="BU129" s="140"/>
      <c r="BV129" s="135">
        <v>1</v>
      </c>
    </row>
    <row r="130" spans="1:74" s="641" customFormat="1" ht="18.75" customHeight="1">
      <c r="A130" s="138"/>
      <c r="B130" t="str">
        <f>IF(F130&lt;&gt;"", IF(LEN(F130)&gt;I147, "sup." &amp; LEN(F130)-I147, 0), "")</f>
        <v/>
      </c>
      <c r="C130"/>
      <c r="D130" s="2728" t="str">
        <f t="shared" si="21"/>
        <v>A</v>
      </c>
      <c r="E130" s="3533"/>
      <c r="F130" s="3617"/>
      <c r="G130" s="3617"/>
      <c r="H130" s="3678"/>
      <c r="I130" s="3617"/>
      <c r="J130" s="3516"/>
      <c r="K130" s="3680" t="s">
        <v>4824</v>
      </c>
      <c r="L130" s="3680"/>
      <c r="M130" s="3680"/>
      <c r="N130" s="3680"/>
      <c r="O130" s="3680"/>
      <c r="P130" s="3680"/>
      <c r="Q130" s="3680"/>
      <c r="R130" s="3680"/>
      <c r="S130" s="3561" t="str">
        <f>IF(LEN(K130)=S92,LEN(K130)&amp;" "&amp;"OK",LEN(K130))</f>
        <v>115 OK</v>
      </c>
      <c r="T130"/>
      <c r="U130" s="2728" t="str">
        <f t="shared" si="22"/>
        <v>A</v>
      </c>
      <c r="V130" s="3533"/>
      <c r="W130" s="3617"/>
      <c r="X130" s="3617"/>
      <c r="Y130" s="3678"/>
      <c r="Z130" s="3617"/>
      <c r="AA130" s="3516">
        <f ca="1">IF(ISBLANK(AB130),"",LARGE(OFFSET(AA92,0,0,ROWS(AA92:AA129)),1)+1)</f>
        <v>8</v>
      </c>
      <c r="AB130" s="3514" t="s">
        <v>4826</v>
      </c>
      <c r="AC130" t="s">
        <v>798</v>
      </c>
      <c r="AD130"/>
      <c r="AE130"/>
      <c r="AF130"/>
      <c r="AG130"/>
      <c r="AH130"/>
      <c r="AI130"/>
      <c r="AJ130"/>
      <c r="AK130"/>
      <c r="AL130"/>
      <c r="AN130"/>
      <c r="AO130"/>
      <c r="AP130"/>
      <c r="AQ130"/>
      <c r="AR130" s="3829" t="s">
        <v>681</v>
      </c>
      <c r="AS130" s="3830"/>
      <c r="AT130"/>
      <c r="AU130" s="3811" t="s">
        <v>474</v>
      </c>
      <c r="AV130" s="3812"/>
      <c r="AW130" s="137"/>
      <c r="AX130" s="3813" t="s">
        <v>476</v>
      </c>
      <c r="AY130" s="3814"/>
      <c r="AZ130"/>
      <c r="BA130" s="514"/>
      <c r="BB130" s="11"/>
      <c r="BC130" s="11"/>
      <c r="BD130" s="167"/>
      <c r="BE130" s="137"/>
      <c r="BF130" s="4027"/>
      <c r="BG130" s="2618" t="s">
        <v>644</v>
      </c>
      <c r="BH130" s="430"/>
      <c r="BI130" s="11"/>
      <c r="BJ130" s="11"/>
      <c r="BK130" s="11"/>
      <c r="BL130" s="1314"/>
      <c r="BM130" s="132"/>
      <c r="BN130" s="2224"/>
      <c r="BO130" s="539">
        <v>5</v>
      </c>
      <c r="BP130" s="540"/>
      <c r="BQ130" s="132"/>
      <c r="BR130" s="3496" t="s">
        <v>4790</v>
      </c>
      <c r="BS130" s="3497" t="s">
        <v>428</v>
      </c>
      <c r="BT130" s="3498" t="s">
        <v>4791</v>
      </c>
      <c r="BU130" s="140"/>
      <c r="BV130" s="135">
        <v>1</v>
      </c>
    </row>
    <row r="131" spans="1:74" s="641" customFormat="1" ht="18.75">
      <c r="A131" s="138"/>
      <c r="B131" t="str">
        <f>IF(F131&lt;&gt;"", IF(LEN(F131)&gt;I147, "sup." &amp; LEN(F131)-I147, 0), "")</f>
        <v/>
      </c>
      <c r="C131"/>
      <c r="D131" s="718" t="s">
        <v>0</v>
      </c>
      <c r="E131" s="3533"/>
      <c r="F131" s="3617"/>
      <c r="G131" s="3617"/>
      <c r="H131" s="3678"/>
      <c r="I131" s="3617"/>
      <c r="J131" s="3516"/>
      <c r="K131" s="3680" t="s">
        <v>4826</v>
      </c>
      <c r="L131" s="3680"/>
      <c r="M131" s="3680"/>
      <c r="N131" s="3680"/>
      <c r="O131" s="3680"/>
      <c r="P131" s="3680"/>
      <c r="Q131" s="3680"/>
      <c r="R131" s="3680"/>
      <c r="S131" s="3561" t="str">
        <f>IF(S92=0,0,IF(LEN(K131)&gt;S92,LEN(K131)-S92&amp;" en trop",0))</f>
        <v>14 en trop</v>
      </c>
      <c r="T131"/>
      <c r="U131" s="718" t="s">
        <v>0</v>
      </c>
      <c r="V131" s="3533"/>
      <c r="W131" s="3617"/>
      <c r="X131" s="3617"/>
      <c r="Y131" s="3678"/>
      <c r="Z131" s="3617"/>
      <c r="AA131" s="3516">
        <f ca="1">IF(ISBLANK(AB131),"",LARGE(OFFSET(AA92,0,0,ROWS(AA92:AA130)),1)+1)</f>
        <v>9</v>
      </c>
      <c r="AB131" s="3514" t="s">
        <v>4826</v>
      </c>
      <c r="AC131" t="s">
        <v>798</v>
      </c>
      <c r="AD131"/>
      <c r="AE131"/>
      <c r="AF131"/>
      <c r="AG131"/>
      <c r="AH131"/>
      <c r="AI131"/>
      <c r="AJ131"/>
      <c r="AK131"/>
      <c r="AL131"/>
      <c r="AN131"/>
      <c r="AO131"/>
      <c r="AP131"/>
      <c r="AQ131"/>
      <c r="AR131" s="3829"/>
      <c r="AS131" s="3830"/>
      <c r="AT131"/>
      <c r="AU131" s="3811"/>
      <c r="AV131" s="3812"/>
      <c r="AW131" s="137"/>
      <c r="AX131" s="3813"/>
      <c r="AY131" s="3814"/>
      <c r="AZ131"/>
      <c r="BA131" s="466" t="s">
        <v>912</v>
      </c>
      <c r="BB131" s="18"/>
      <c r="BC131" s="18"/>
      <c r="BD131" s="465"/>
      <c r="BE131" s="137"/>
      <c r="BF131" s="4027"/>
      <c r="BG131" s="2618" t="s">
        <v>647</v>
      </c>
      <c r="BH131" s="430"/>
      <c r="BI131" s="11"/>
      <c r="BJ131" s="11"/>
      <c r="BK131" s="11"/>
      <c r="BL131" s="1314"/>
      <c r="BM131" s="132"/>
      <c r="BN131" s="166"/>
      <c r="BO131" s="541">
        <v>12</v>
      </c>
      <c r="BP131" s="542">
        <f>ROW()</f>
        <v>131</v>
      </c>
      <c r="BQ131" s="132"/>
      <c r="BR131" s="3499" t="s">
        <v>4792</v>
      </c>
      <c r="BS131" s="3500" t="s">
        <v>4793</v>
      </c>
      <c r="BT131" s="3501" t="s">
        <v>4794</v>
      </c>
      <c r="BU131" s="140"/>
      <c r="BV131" s="135">
        <v>1</v>
      </c>
    </row>
    <row r="132" spans="1:74" s="641" customFormat="1" ht="16.5" customHeight="1" thickBot="1">
      <c r="A132"/>
      <c r="B132"/>
      <c r="C132"/>
      <c r="D132" s="718" t="s">
        <v>0</v>
      </c>
      <c r="E132" s="3609" t="s">
        <v>4503</v>
      </c>
      <c r="F132" s="2741"/>
      <c r="G132" s="2742"/>
      <c r="H132" s="2742"/>
      <c r="I132" s="2743"/>
      <c r="J132" s="2732"/>
      <c r="K132" s="2733"/>
      <c r="L132" s="2733"/>
      <c r="M132" s="2733"/>
      <c r="N132" s="2733"/>
      <c r="O132" s="2733"/>
      <c r="P132" s="2733"/>
      <c r="Q132" s="2733"/>
      <c r="R132" s="2733"/>
      <c r="S132" s="2744"/>
      <c r="T132"/>
      <c r="U132" s="718" t="s">
        <v>0</v>
      </c>
      <c r="V132" s="3609" t="s">
        <v>4503</v>
      </c>
      <c r="W132" s="2741"/>
      <c r="X132" s="2742"/>
      <c r="Y132" s="2742"/>
      <c r="Z132" s="2743"/>
      <c r="AA132" s="2732"/>
      <c r="AB132" s="2733"/>
      <c r="AC132" t="s">
        <v>798</v>
      </c>
      <c r="AD132"/>
      <c r="AE132"/>
      <c r="AF132"/>
      <c r="AG132"/>
      <c r="AH132"/>
      <c r="AI132"/>
      <c r="AJ132"/>
      <c r="AK132"/>
      <c r="AL132"/>
      <c r="AM132"/>
      <c r="AN132"/>
      <c r="AO132"/>
      <c r="AP132"/>
      <c r="BA132" s="519">
        <v>12</v>
      </c>
      <c r="BB132" s="18" t="s">
        <v>917</v>
      </c>
      <c r="BC132" s="18"/>
      <c r="BD132" s="465"/>
      <c r="BE132" s="137"/>
      <c r="BF132" s="4027"/>
      <c r="BG132" s="2618" t="s">
        <v>649</v>
      </c>
      <c r="BH132" s="430"/>
      <c r="BI132" s="11"/>
      <c r="BJ132" s="11"/>
      <c r="BK132" s="11"/>
      <c r="BL132" s="1314"/>
      <c r="BM132" s="132"/>
      <c r="BN132" s="166"/>
      <c r="BO132" s="137"/>
      <c r="BP132" s="137"/>
      <c r="BQ132" s="132"/>
      <c r="BR132"/>
      <c r="BS132"/>
      <c r="BT132" s="692"/>
      <c r="BU132" s="140"/>
      <c r="BV132" s="135">
        <v>1</v>
      </c>
    </row>
    <row r="133" spans="1:74" s="641" customFormat="1" ht="18.75" customHeight="1">
      <c r="A133"/>
      <c r="B133"/>
      <c r="C133"/>
      <c r="D133" s="718" t="s">
        <v>15</v>
      </c>
      <c r="E133" s="2767"/>
      <c r="F133" s="2767"/>
      <c r="G133" s="2767"/>
      <c r="H133" s="2537"/>
      <c r="I133" s="2537"/>
      <c r="J133" s="2768" t="str">
        <f ca="1">IF(ISBLANK(K133),"",LARGE(OFFSET(J90,0,0,ROWS(J90:J132)),1)+1)</f>
        <v/>
      </c>
      <c r="K133" s="27"/>
      <c r="L133" s="132"/>
      <c r="M133" s="2769"/>
      <c r="N133" s="2846" t="s">
        <v>4504</v>
      </c>
      <c r="O133" s="2847">
        <v>12</v>
      </c>
      <c r="P133" s="2848">
        <v>1.5</v>
      </c>
      <c r="Q133" s="2849" t="s">
        <v>4505</v>
      </c>
      <c r="R133" s="2770">
        <f>P133*O134</f>
        <v>1875</v>
      </c>
      <c r="S133" s="2850" t="s">
        <v>27</v>
      </c>
      <c r="T133"/>
      <c r="U133"/>
      <c r="V133"/>
      <c r="W133"/>
      <c r="X133"/>
      <c r="Y133"/>
      <c r="Z133"/>
      <c r="AA133"/>
      <c r="AB133"/>
      <c r="AC133" t="s">
        <v>798</v>
      </c>
      <c r="AD133"/>
      <c r="AE133"/>
      <c r="AF133"/>
      <c r="AG133"/>
      <c r="AH133"/>
      <c r="AI133"/>
      <c r="AJ133"/>
      <c r="AK133"/>
      <c r="AL133"/>
      <c r="AM133"/>
      <c r="AN133"/>
      <c r="AO133"/>
      <c r="AP133"/>
      <c r="AQ133"/>
      <c r="AR133" s="3829" t="s">
        <v>701</v>
      </c>
      <c r="AS133" s="3830"/>
      <c r="AT133"/>
      <c r="AU133" s="3811" t="s">
        <v>514</v>
      </c>
      <c r="AV133" s="3812"/>
      <c r="AW133" s="137"/>
      <c r="AX133" s="3813" t="s">
        <v>516</v>
      </c>
      <c r="AY133" s="3814"/>
      <c r="AZ133"/>
      <c r="BA133" s="520">
        <f ca="1">CELL("largeur",BA133)</f>
        <v>19</v>
      </c>
      <c r="BB133" s="18" t="s">
        <v>919</v>
      </c>
      <c r="BC133" s="18"/>
      <c r="BD133" s="465"/>
      <c r="BE133" s="137"/>
      <c r="BF133" s="4027"/>
      <c r="BG133" s="2618" t="s">
        <v>667</v>
      </c>
      <c r="BH133" s="430"/>
      <c r="BI133" s="11"/>
      <c r="BJ133" s="11"/>
      <c r="BK133" s="11"/>
      <c r="BL133" s="1314"/>
      <c r="BM133" s="132"/>
      <c r="BN133" s="166"/>
      <c r="BO133" s="543" t="s">
        <v>970</v>
      </c>
      <c r="BP133" s="543" t="s">
        <v>971</v>
      </c>
      <c r="BQ133" s="132"/>
      <c r="BR133" s="3502" t="s">
        <v>4795</v>
      </c>
      <c r="BS133" s="3503" t="s">
        <v>4796</v>
      </c>
      <c r="BT133" s="3504" t="s">
        <v>4797</v>
      </c>
      <c r="BU133" s="140"/>
      <c r="BV133" s="135">
        <v>1</v>
      </c>
    </row>
    <row r="134" spans="1:74" s="641" customFormat="1" ht="18.75">
      <c r="A134"/>
      <c r="B134"/>
      <c r="C134"/>
      <c r="D134" s="718" t="s">
        <v>15</v>
      </c>
      <c r="E134" s="2767"/>
      <c r="F134" s="2767"/>
      <c r="G134" s="2767"/>
      <c r="H134" s="2537"/>
      <c r="I134" s="2537"/>
      <c r="J134" s="2768" t="str">
        <f ca="1">IF(ISBLANK(K134),"",LARGE(OFFSET(J91,0,0,ROWS(J91:J133)),1)+1)</f>
        <v/>
      </c>
      <c r="K134" s="27"/>
      <c r="L134" s="132"/>
      <c r="M134" s="132"/>
      <c r="N134" s="2852" t="s">
        <v>4507</v>
      </c>
      <c r="O134" s="2853">
        <v>1250</v>
      </c>
      <c r="P134" s="132"/>
      <c r="Q134" s="132"/>
      <c r="R134" s="2854" t="s">
        <v>1001</v>
      </c>
      <c r="S134" s="2850" t="s">
        <v>28</v>
      </c>
      <c r="T134"/>
      <c r="U134"/>
      <c r="V134"/>
      <c r="W134"/>
      <c r="X134"/>
      <c r="Y134"/>
      <c r="Z134"/>
      <c r="AA134"/>
      <c r="AB134"/>
      <c r="AC134" t="s">
        <v>798</v>
      </c>
      <c r="AD134"/>
      <c r="AE134"/>
      <c r="AF134"/>
      <c r="AG134"/>
      <c r="AH134"/>
      <c r="AI134"/>
      <c r="AJ134"/>
      <c r="AK134"/>
      <c r="AL134"/>
      <c r="AM134"/>
      <c r="AN134"/>
      <c r="AO134"/>
      <c r="AP134"/>
      <c r="AQ134"/>
      <c r="AR134" s="3829"/>
      <c r="AS134" s="3830"/>
      <c r="AT134"/>
      <c r="AU134" s="3811"/>
      <c r="AV134" s="3812"/>
      <c r="AW134" s="137"/>
      <c r="AX134" s="3813"/>
      <c r="AY134" s="3814"/>
      <c r="AZ134"/>
      <c r="BA134" s="466" t="s">
        <v>921</v>
      </c>
      <c r="BB134" s="18"/>
      <c r="BC134" s="18"/>
      <c r="BD134" s="465"/>
      <c r="BE134" s="137"/>
      <c r="BF134" s="4027"/>
      <c r="BG134" s="2618" t="s">
        <v>669</v>
      </c>
      <c r="BH134" s="436"/>
      <c r="BI134" s="11"/>
      <c r="BJ134" s="11"/>
      <c r="BK134" s="11"/>
      <c r="BL134" s="1314"/>
      <c r="BM134" s="132"/>
      <c r="BN134" s="166"/>
      <c r="BO134" s="543" t="s">
        <v>972</v>
      </c>
      <c r="BP134" s="543" t="s">
        <v>973</v>
      </c>
      <c r="BQ134" s="132"/>
      <c r="BR134" s="3505" t="s">
        <v>437</v>
      </c>
      <c r="BS134" s="3506" t="s">
        <v>4798</v>
      </c>
      <c r="BT134" s="3507" t="s">
        <v>4799</v>
      </c>
      <c r="BU134" s="140"/>
      <c r="BV134" s="135">
        <v>1</v>
      </c>
    </row>
    <row r="135" spans="1:74" s="641" customFormat="1" ht="15.75">
      <c r="A135"/>
      <c r="B135"/>
      <c r="C135"/>
      <c r="D135" s="718" t="s">
        <v>15</v>
      </c>
      <c r="E135" s="2767"/>
      <c r="F135" s="2767"/>
      <c r="G135" s="2767"/>
      <c r="H135" s="2537"/>
      <c r="I135" s="2537"/>
      <c r="J135" s="2768" t="str">
        <f ca="1">IF(ISBLANK(K135),"",LARGE(OFFSET(J92,0,0,ROWS(J92:J134)),1)+1)</f>
        <v/>
      </c>
      <c r="K135" s="27"/>
      <c r="L135"/>
      <c r="M135" s="2774"/>
      <c r="N135" s="2775" t="s">
        <v>33</v>
      </c>
      <c r="P135" s="132"/>
      <c r="Q135" s="132"/>
      <c r="R135"/>
      <c r="S135" s="2776" t="str">
        <f>INT(R133/O133) &amp; " " &amp; S134 &amp; " de " &amp; O133 &amp; " " &amp; S133 &amp; IF(MOD(R133,O133)&gt;0, " + 1 contenant de " &amp; TEXT(MOD(R133,O133), "0.00") &amp; " " &amp; S133, "")</f>
        <v>156 Barquettes de 12 tranches + 1 contenant de 3.00 tranches</v>
      </c>
      <c r="T135"/>
      <c r="U135"/>
      <c r="V135" s="3514" t="s">
        <v>4826</v>
      </c>
      <c r="W135"/>
      <c r="X135"/>
      <c r="Y135"/>
      <c r="Z135"/>
      <c r="AA135"/>
      <c r="AB135"/>
      <c r="AC135" t="s">
        <v>798</v>
      </c>
      <c r="AD135"/>
      <c r="AE135"/>
      <c r="AF135"/>
      <c r="AG135"/>
      <c r="AH135"/>
      <c r="AI135"/>
      <c r="AJ135"/>
      <c r="AK135"/>
      <c r="AL135"/>
      <c r="AM135"/>
      <c r="AN135"/>
      <c r="AO135"/>
      <c r="AP135"/>
      <c r="BA135" s="466" t="s">
        <v>927</v>
      </c>
      <c r="BB135" s="18"/>
      <c r="BC135" s="18"/>
      <c r="BD135" s="465"/>
      <c r="BE135" s="137"/>
      <c r="BF135" s="4027"/>
      <c r="BG135" s="2619" t="s">
        <v>4453</v>
      </c>
      <c r="BH135" s="712"/>
      <c r="BI135" s="132"/>
      <c r="BJ135" s="132"/>
      <c r="BK135" s="132"/>
      <c r="BL135" s="1314"/>
      <c r="BM135" s="132"/>
      <c r="BN135" s="166"/>
      <c r="BO135" s="543" t="s">
        <v>974</v>
      </c>
      <c r="BP135" s="543" t="s">
        <v>975</v>
      </c>
      <c r="BQ135" s="132"/>
      <c r="BR135" s="132"/>
      <c r="BS135" s="132"/>
      <c r="BT135" s="704"/>
      <c r="BU135" s="140"/>
      <c r="BV135" s="135">
        <v>1</v>
      </c>
    </row>
    <row r="136" spans="1:74" s="641" customFormat="1" ht="15.75" customHeight="1" thickBot="1">
      <c r="A136"/>
      <c r="B136"/>
      <c r="C136"/>
      <c r="D136" s="718" t="s">
        <v>15</v>
      </c>
      <c r="E136" s="2745" t="s">
        <v>4497</v>
      </c>
      <c r="F136" s="2746"/>
      <c r="G136" s="2746"/>
      <c r="H136" s="2746"/>
      <c r="I136" s="2587"/>
      <c r="J136" s="2056"/>
      <c r="K136" s="2056"/>
      <c r="L136" s="622"/>
      <c r="M136" s="2054" t="s">
        <v>4506</v>
      </c>
      <c r="N136" s="2856">
        <v>5.2083333333333336E-2</v>
      </c>
      <c r="O136" s="2054"/>
      <c r="P136" s="2054" t="s">
        <v>1008</v>
      </c>
      <c r="Q136" s="2857">
        <v>2.4305555555555556E-2</v>
      </c>
      <c r="R136" s="2772" t="s">
        <v>67</v>
      </c>
      <c r="S136" s="3668">
        <f>N136+Q136</f>
        <v>7.6388888888888895E-2</v>
      </c>
      <c r="T136"/>
      <c r="U136"/>
      <c r="V136"/>
      <c r="W136"/>
      <c r="X136"/>
      <c r="Y136"/>
      <c r="Z136"/>
      <c r="AA136"/>
      <c r="AB136"/>
      <c r="AC136" t="s">
        <v>798</v>
      </c>
      <c r="AD136"/>
      <c r="AE136"/>
      <c r="AF136"/>
      <c r="AG136"/>
      <c r="AH136"/>
      <c r="AI136"/>
      <c r="AJ136"/>
      <c r="AK136"/>
      <c r="AL136"/>
      <c r="AM136"/>
      <c r="AN136"/>
      <c r="AO136"/>
      <c r="AP136"/>
      <c r="AQ136"/>
      <c r="AR136" s="3829" t="s">
        <v>718</v>
      </c>
      <c r="AS136" s="3830"/>
      <c r="AT136"/>
      <c r="AU136" s="3811" t="s">
        <v>546</v>
      </c>
      <c r="AV136" s="3812"/>
      <c r="AW136" s="137"/>
      <c r="AX136" s="3813" t="s">
        <v>548</v>
      </c>
      <c r="AY136" s="3814"/>
      <c r="AZ136"/>
      <c r="BA136" s="466" t="s">
        <v>929</v>
      </c>
      <c r="BB136" s="139"/>
      <c r="BC136" s="139"/>
      <c r="BD136" s="492"/>
      <c r="BE136" s="137"/>
      <c r="BF136" s="4027"/>
      <c r="BG136" s="2619" t="s">
        <v>4454</v>
      </c>
      <c r="BH136" s="712"/>
      <c r="BI136" s="132"/>
      <c r="BJ136" s="132"/>
      <c r="BK136" s="132"/>
      <c r="BL136" s="1314"/>
      <c r="BM136" s="132"/>
      <c r="BN136" s="322"/>
      <c r="BO136" s="543" t="s">
        <v>976</v>
      </c>
      <c r="BP136" s="543" t="s">
        <v>977</v>
      </c>
      <c r="BQ136" s="132"/>
      <c r="BR136" s="3508" t="s">
        <v>4800</v>
      </c>
      <c r="BS136" s="3509" t="s">
        <v>4801</v>
      </c>
      <c r="BT136" s="704"/>
      <c r="BU136" s="140"/>
      <c r="BV136" s="135">
        <v>1</v>
      </c>
    </row>
    <row r="137" spans="1:74" s="641" customFormat="1" ht="15" customHeight="1" thickTop="1">
      <c r="A137"/>
      <c r="B137"/>
      <c r="C137"/>
      <c r="D137" s="718" t="s">
        <v>15</v>
      </c>
      <c r="E137" s="4096" t="s">
        <v>4498</v>
      </c>
      <c r="F137" s="4097"/>
      <c r="G137" s="4097"/>
      <c r="H137" s="4097"/>
      <c r="I137" s="4098"/>
      <c r="J137" s="608"/>
      <c r="K137" s="608"/>
      <c r="L137" s="2740"/>
      <c r="M137" s="608"/>
      <c r="N137" s="579" t="s">
        <v>1002</v>
      </c>
      <c r="O137" s="580" t="s">
        <v>26</v>
      </c>
      <c r="P137" s="581"/>
      <c r="Q137" s="579"/>
      <c r="R137" s="579" t="s">
        <v>1003</v>
      </c>
      <c r="S137" s="582" t="s">
        <v>26</v>
      </c>
      <c r="T137"/>
      <c r="U137"/>
      <c r="V137"/>
      <c r="W137"/>
      <c r="X137"/>
      <c r="Y137"/>
      <c r="Z137"/>
      <c r="AA137"/>
      <c r="AB137"/>
      <c r="AC137" t="s">
        <v>798</v>
      </c>
      <c r="AD137"/>
      <c r="AE137"/>
      <c r="AF137"/>
      <c r="AG137"/>
      <c r="AH137"/>
      <c r="AI137"/>
      <c r="AJ137"/>
      <c r="AK137"/>
      <c r="AL137"/>
      <c r="AM137"/>
      <c r="AN137"/>
      <c r="AO137"/>
      <c r="AP137"/>
      <c r="AQ137"/>
      <c r="AR137" s="3829"/>
      <c r="AS137" s="3830"/>
      <c r="AT137"/>
      <c r="AU137" s="3811"/>
      <c r="AV137" s="3812"/>
      <c r="AW137" s="137"/>
      <c r="AX137" s="3813"/>
      <c r="AY137" s="3814"/>
      <c r="AZ137"/>
      <c r="BA137" s="521"/>
      <c r="BB137" s="139"/>
      <c r="BC137" s="139"/>
      <c r="BD137" s="492"/>
      <c r="BE137" s="137"/>
      <c r="BF137" s="1148"/>
      <c r="BG137" s="132"/>
      <c r="BH137" s="132"/>
      <c r="BI137" s="132"/>
      <c r="BJ137" s="132"/>
      <c r="BK137" s="712"/>
      <c r="BL137" s="1314"/>
      <c r="BM137" s="132"/>
      <c r="BN137" s="322"/>
      <c r="BO137" s="543" t="s">
        <v>978</v>
      </c>
      <c r="BP137" s="543" t="s">
        <v>979</v>
      </c>
      <c r="BQ137" s="132"/>
      <c r="BR137" s="132"/>
      <c r="BS137" s="132"/>
      <c r="BT137" s="704"/>
      <c r="BU137" s="140"/>
      <c r="BV137" s="135">
        <v>1</v>
      </c>
    </row>
    <row r="138" spans="1:74" s="641" customFormat="1" ht="15" customHeight="1">
      <c r="A138"/>
      <c r="B138"/>
      <c r="C138"/>
      <c r="D138" s="718" t="s">
        <v>15</v>
      </c>
      <c r="E138" s="4099"/>
      <c r="F138" s="4100"/>
      <c r="G138" s="4100"/>
      <c r="H138" s="4100"/>
      <c r="I138" s="4101"/>
      <c r="J138" s="14" t="s">
        <v>4</v>
      </c>
      <c r="K138" s="3545" t="s">
        <v>4830</v>
      </c>
      <c r="L138" s="1689" t="s">
        <v>4831</v>
      </c>
      <c r="M138" s="11"/>
      <c r="N138" s="11"/>
      <c r="O138" s="11"/>
      <c r="P138" s="11"/>
      <c r="Q138" s="132"/>
      <c r="R138" s="132"/>
      <c r="S138" s="3669" t="s">
        <v>798</v>
      </c>
      <c r="U138"/>
      <c r="V138"/>
      <c r="W138"/>
      <c r="X138"/>
      <c r="Y138"/>
      <c r="Z138"/>
      <c r="AA138"/>
      <c r="AB138"/>
      <c r="AC138" t="s">
        <v>798</v>
      </c>
      <c r="AD138"/>
      <c r="AE138"/>
      <c r="AF138"/>
      <c r="AG138"/>
      <c r="AH138"/>
      <c r="AI138"/>
      <c r="AJ138"/>
      <c r="AK138"/>
      <c r="AL138"/>
      <c r="AM138"/>
      <c r="AN138"/>
      <c r="AO138"/>
      <c r="AP138"/>
      <c r="BA138" s="522" t="s">
        <v>15</v>
      </c>
      <c r="BB138" s="11" t="s">
        <v>937</v>
      </c>
      <c r="BC138" s="11"/>
      <c r="BD138" s="492"/>
      <c r="BE138" s="137"/>
      <c r="BF138" s="1148"/>
      <c r="BG138" s="132"/>
      <c r="BH138" s="132"/>
      <c r="BI138" s="132"/>
      <c r="BJ138" s="132"/>
      <c r="BK138" s="712"/>
      <c r="BL138" s="1314"/>
      <c r="BM138" s="132"/>
      <c r="BN138" s="322"/>
      <c r="BO138" s="543" t="s">
        <v>980</v>
      </c>
      <c r="BP138" s="540">
        <v>1</v>
      </c>
      <c r="BQ138" s="132"/>
      <c r="BR138" s="132" t="s">
        <v>4802</v>
      </c>
      <c r="BS138" s="132"/>
      <c r="BT138" s="704"/>
      <c r="BU138" s="140"/>
      <c r="BV138" s="135">
        <v>1</v>
      </c>
    </row>
    <row r="139" spans="1:74" s="641" customFormat="1" ht="15" customHeight="1" thickBot="1">
      <c r="A139"/>
      <c r="B139"/>
      <c r="C139"/>
      <c r="D139" s="718" t="s">
        <v>15</v>
      </c>
      <c r="E139" s="4102"/>
      <c r="F139" s="4103"/>
      <c r="G139" s="4103"/>
      <c r="H139" s="4103"/>
      <c r="I139" s="4104"/>
      <c r="J139" s="6" t="s">
        <v>2</v>
      </c>
      <c r="K139" s="5" t="s">
        <v>1</v>
      </c>
      <c r="L139"/>
      <c r="M139" s="3"/>
      <c r="N139" s="3"/>
      <c r="O139" s="3"/>
      <c r="P139" s="3"/>
      <c r="Q139" s="132"/>
      <c r="R139" s="132"/>
      <c r="S139" s="463" t="s">
        <v>798</v>
      </c>
      <c r="T139"/>
      <c r="U139"/>
      <c r="V139"/>
      <c r="W139"/>
      <c r="X139"/>
      <c r="Y139"/>
      <c r="Z139"/>
      <c r="AA139"/>
      <c r="AB139"/>
      <c r="AC139" t="s">
        <v>798</v>
      </c>
      <c r="AD139"/>
      <c r="AE139"/>
      <c r="AF139"/>
      <c r="AG139"/>
      <c r="AH139"/>
      <c r="AI139"/>
      <c r="AJ139"/>
      <c r="AK139"/>
      <c r="AL139"/>
      <c r="AM139"/>
      <c r="AN139"/>
      <c r="AO139"/>
      <c r="AP139"/>
      <c r="AQ139"/>
      <c r="AR139" s="3829" t="s">
        <v>731</v>
      </c>
      <c r="AS139" s="3830"/>
      <c r="AT139"/>
      <c r="AU139" s="3811" t="s">
        <v>575</v>
      </c>
      <c r="AV139" s="3812"/>
      <c r="AW139" s="137"/>
      <c r="AX139" s="3813" t="s">
        <v>577</v>
      </c>
      <c r="AY139" s="3814"/>
      <c r="AZ139"/>
      <c r="BA139" s="166"/>
      <c r="BB139" s="11" t="s">
        <v>1074</v>
      </c>
      <c r="BC139" s="139"/>
      <c r="BD139" s="492"/>
      <c r="BE139" s="137"/>
      <c r="BF139" s="1148"/>
      <c r="BG139" s="132"/>
      <c r="BH139" s="132"/>
      <c r="BI139" s="132"/>
      <c r="BJ139" s="132"/>
      <c r="BK139" s="712"/>
      <c r="BL139" s="1314"/>
      <c r="BM139" s="132"/>
      <c r="BN139" s="322"/>
      <c r="BO139" s="543" t="s">
        <v>981</v>
      </c>
      <c r="BP139" s="543" t="s">
        <v>982</v>
      </c>
      <c r="BQ139" s="3510" t="s">
        <v>4803</v>
      </c>
      <c r="BR139" s="3560" t="s">
        <v>3353</v>
      </c>
      <c r="BS139" s="132"/>
      <c r="BT139" s="704" t="s">
        <v>798</v>
      </c>
      <c r="BU139" s="140"/>
      <c r="BV139" s="135">
        <v>1</v>
      </c>
    </row>
    <row r="140" spans="1:74" s="641" customFormat="1" ht="16.5" customHeight="1" thickTop="1">
      <c r="A140"/>
      <c r="B140"/>
      <c r="C140"/>
      <c r="D140" s="718" t="s">
        <v>15</v>
      </c>
      <c r="E140" s="2753" t="str">
        <f>LEN(SUBSTITUTE(E137," ",""))&amp;" caractères plus "&amp;(LEN(E137)-LEN(SUBSTITUTE(E137," ","")))&amp;" espaces = "&amp;LEN(E137)</f>
        <v>178 caractères plus 38 espaces = 216</v>
      </c>
      <c r="F140" s="31"/>
      <c r="G140" s="31"/>
      <c r="H140" s="31"/>
      <c r="I140" s="31"/>
      <c r="J140" s="3546"/>
      <c r="K140" s="3547" t="s">
        <v>4834</v>
      </c>
      <c r="L140" s="3548">
        <v>45292</v>
      </c>
      <c r="M140" s="2012"/>
      <c r="N140" s="2012" t="s">
        <v>4835</v>
      </c>
      <c r="O140" s="3549">
        <v>22</v>
      </c>
      <c r="P140" s="2012"/>
      <c r="Q140" s="2851"/>
      <c r="R140" s="3547" t="s">
        <v>4836</v>
      </c>
      <c r="S140" s="3670">
        <f>L140+O140</f>
        <v>45314</v>
      </c>
      <c r="T140" t="s">
        <v>798</v>
      </c>
      <c r="U140"/>
      <c r="V140"/>
      <c r="W140"/>
      <c r="X140"/>
      <c r="Y140"/>
      <c r="Z140"/>
      <c r="AA140"/>
      <c r="AB140"/>
      <c r="AC140" t="s">
        <v>798</v>
      </c>
      <c r="AD140"/>
      <c r="AE140"/>
      <c r="AF140"/>
      <c r="AG140"/>
      <c r="AH140"/>
      <c r="AI140"/>
      <c r="AJ140"/>
      <c r="AK140"/>
      <c r="AL140"/>
      <c r="AM140"/>
      <c r="AN140"/>
      <c r="AO140"/>
      <c r="AP140"/>
      <c r="AQ140"/>
      <c r="AR140" s="3829"/>
      <c r="AS140" s="3830"/>
      <c r="AT140"/>
      <c r="AU140" s="3811"/>
      <c r="AV140" s="3812"/>
      <c r="AW140" s="137"/>
      <c r="AX140" s="3813"/>
      <c r="AY140" s="3814"/>
      <c r="AZ140"/>
      <c r="BA140" s="694" t="s">
        <v>138</v>
      </c>
      <c r="BB140" s="658"/>
      <c r="BC140" s="139"/>
      <c r="BD140" s="492"/>
      <c r="BE140" s="137"/>
      <c r="BF140" s="1148"/>
      <c r="BG140" s="132"/>
      <c r="BH140" s="132"/>
      <c r="BI140" s="132"/>
      <c r="BJ140" s="132"/>
      <c r="BK140" s="712"/>
      <c r="BL140" s="1314"/>
      <c r="BM140" s="132"/>
      <c r="BN140" s="1148"/>
      <c r="BO140" s="132"/>
      <c r="BP140" s="132"/>
      <c r="BQ140" s="132"/>
      <c r="BR140" s="132"/>
      <c r="BS140" s="132"/>
      <c r="BT140" s="704"/>
      <c r="BU140" s="140"/>
      <c r="BV140" s="135">
        <v>1</v>
      </c>
    </row>
    <row r="141" spans="1:74" s="641" customFormat="1" ht="15.75" customHeight="1">
      <c r="A141"/>
      <c r="B141"/>
      <c r="C141"/>
      <c r="D141" s="718" t="s">
        <v>0</v>
      </c>
      <c r="E141" s="1939" t="s">
        <v>4468</v>
      </c>
      <c r="F141" s="31"/>
      <c r="G141" s="31"/>
      <c r="H141" s="31"/>
      <c r="I141" s="31"/>
      <c r="J141" s="3552"/>
      <c r="K141" s="2014"/>
      <c r="L141" s="2784"/>
      <c r="M141" s="2014"/>
      <c r="N141" s="2014"/>
      <c r="O141" s="2014"/>
      <c r="P141" s="2014"/>
      <c r="Q141" s="608"/>
      <c r="R141" s="608"/>
      <c r="S141" s="2015" t="s">
        <v>4837</v>
      </c>
      <c r="T141" t="s">
        <v>798</v>
      </c>
      <c r="U141"/>
      <c r="V141"/>
      <c r="W141"/>
      <c r="X141"/>
      <c r="Y141"/>
      <c r="Z141"/>
      <c r="AA141"/>
      <c r="AB141"/>
      <c r="AC141" t="s">
        <v>798</v>
      </c>
      <c r="AD141"/>
      <c r="AE141"/>
      <c r="AF141"/>
      <c r="AG141"/>
      <c r="AH141"/>
      <c r="AI141"/>
      <c r="AJ141"/>
      <c r="AK141"/>
      <c r="AL141"/>
      <c r="AM141"/>
      <c r="AN141"/>
      <c r="AO141"/>
      <c r="AP141"/>
      <c r="BA141" s="695" t="s">
        <v>145</v>
      </c>
      <c r="BB141" s="658"/>
      <c r="BC141" s="139"/>
      <c r="BD141" s="492"/>
      <c r="BE141" s="137"/>
      <c r="BF141" s="1148"/>
      <c r="BG141" s="132"/>
      <c r="BH141" s="132"/>
      <c r="BI141" s="132"/>
      <c r="BJ141" s="132"/>
      <c r="BK141" s="712"/>
      <c r="BL141" s="1314"/>
      <c r="BM141" s="132"/>
      <c r="BN141" s="1148"/>
      <c r="BO141" s="132"/>
      <c r="BP141" s="132"/>
      <c r="BQ141" s="132"/>
      <c r="BR141" s="132"/>
      <c r="BS141" s="132"/>
      <c r="BT141" s="704"/>
      <c r="BU141" s="140"/>
      <c r="BV141" s="135">
        <v>1</v>
      </c>
    </row>
    <row r="142" spans="1:74" s="641" customFormat="1" ht="15.75" customHeight="1">
      <c r="A142"/>
      <c r="B142"/>
      <c r="C142"/>
      <c r="D142" s="718" t="s">
        <v>0</v>
      </c>
      <c r="E142" s="588">
        <v>11</v>
      </c>
      <c r="F142" s="588">
        <v>11</v>
      </c>
      <c r="G142" s="588">
        <v>3</v>
      </c>
      <c r="H142" s="588">
        <v>11</v>
      </c>
      <c r="I142" s="588">
        <v>11</v>
      </c>
      <c r="J142" s="588">
        <v>9</v>
      </c>
      <c r="K142" s="588">
        <v>35</v>
      </c>
      <c r="L142" s="2674" t="s">
        <v>4846</v>
      </c>
      <c r="M142" s="588">
        <v>5</v>
      </c>
      <c r="N142" s="588">
        <v>10</v>
      </c>
      <c r="O142" s="588">
        <v>11</v>
      </c>
      <c r="P142" s="588">
        <v>11</v>
      </c>
      <c r="Q142" s="588">
        <v>14</v>
      </c>
      <c r="R142" s="588">
        <v>11</v>
      </c>
      <c r="S142" s="719">
        <v>11</v>
      </c>
      <c r="T142"/>
      <c r="U142"/>
      <c r="V142"/>
      <c r="W142"/>
      <c r="X142"/>
      <c r="Y142"/>
      <c r="Z142"/>
      <c r="AA142"/>
      <c r="AB142"/>
      <c r="AC142" t="s">
        <v>798</v>
      </c>
      <c r="AD142"/>
      <c r="AE142"/>
      <c r="AF142"/>
      <c r="AG142"/>
      <c r="AH142"/>
      <c r="AI142"/>
      <c r="AJ142"/>
      <c r="AK142"/>
      <c r="AL142"/>
      <c r="AM142"/>
      <c r="AN142"/>
      <c r="AO142"/>
      <c r="AP142"/>
      <c r="AQ142"/>
      <c r="AR142" s="3829" t="s">
        <v>747</v>
      </c>
      <c r="AS142" s="3830"/>
      <c r="AT142"/>
      <c r="AU142" s="3922" t="s">
        <v>605</v>
      </c>
      <c r="AV142" s="3923"/>
      <c r="AW142" s="137"/>
      <c r="AX142" s="3813" t="s">
        <v>607</v>
      </c>
      <c r="AY142" s="3814"/>
      <c r="AZ142"/>
      <c r="BA142" s="694"/>
      <c r="BB142" s="652" t="s">
        <v>1034</v>
      </c>
      <c r="BC142" s="139"/>
      <c r="BD142" s="492"/>
      <c r="BE142" s="137"/>
      <c r="BF142" s="1148"/>
      <c r="BG142" s="132"/>
      <c r="BH142" s="132"/>
      <c r="BI142" s="132"/>
      <c r="BJ142" s="132"/>
      <c r="BK142" s="712"/>
      <c r="BL142" s="1314"/>
      <c r="BM142" s="132"/>
      <c r="BN142" s="280"/>
      <c r="BO142" s="2510" t="s">
        <v>983</v>
      </c>
      <c r="BP142" s="282"/>
      <c r="BQ142" s="281"/>
      <c r="BR142" s="281"/>
      <c r="BS142" s="281"/>
      <c r="BT142" s="283"/>
      <c r="BU142" s="140"/>
      <c r="BV142" s="135">
        <v>1</v>
      </c>
    </row>
    <row r="143" spans="1:74" s="641" customFormat="1" ht="16.5" customHeight="1" thickBot="1">
      <c r="A143"/>
      <c r="B143"/>
      <c r="C143"/>
      <c r="D143" s="2" t="s">
        <v>0</v>
      </c>
      <c r="E143" s="716">
        <f t="shared" ref="E143:S143" ca="1" si="25">CELL("largeur",E143)</f>
        <v>11</v>
      </c>
      <c r="F143" s="716">
        <f t="shared" ca="1" si="25"/>
        <v>11</v>
      </c>
      <c r="G143" s="716">
        <f t="shared" ca="1" si="25"/>
        <v>3</v>
      </c>
      <c r="H143" s="716">
        <f t="shared" ca="1" si="25"/>
        <v>11</v>
      </c>
      <c r="I143" s="716">
        <f t="shared" ca="1" si="25"/>
        <v>11</v>
      </c>
      <c r="J143" s="716">
        <f t="shared" ca="1" si="25"/>
        <v>9</v>
      </c>
      <c r="K143" s="716">
        <f t="shared" ca="1" si="25"/>
        <v>35</v>
      </c>
      <c r="L143" s="716">
        <f t="shared" ca="1" si="25"/>
        <v>11</v>
      </c>
      <c r="M143" s="716">
        <f t="shared" ca="1" si="25"/>
        <v>8</v>
      </c>
      <c r="N143" s="716">
        <f t="shared" ca="1" si="25"/>
        <v>11</v>
      </c>
      <c r="O143" s="716">
        <f t="shared" ca="1" si="25"/>
        <v>11</v>
      </c>
      <c r="P143" s="716">
        <f t="shared" ca="1" si="25"/>
        <v>11</v>
      </c>
      <c r="Q143" s="716">
        <f t="shared" ca="1" si="25"/>
        <v>14</v>
      </c>
      <c r="R143" s="716">
        <f t="shared" ca="1" si="25"/>
        <v>11</v>
      </c>
      <c r="S143" s="717">
        <f t="shared" ca="1" si="25"/>
        <v>11</v>
      </c>
      <c r="T143"/>
      <c r="U143"/>
      <c r="V143"/>
      <c r="W143"/>
      <c r="X143"/>
      <c r="Y143"/>
      <c r="Z143"/>
      <c r="AA143"/>
      <c r="AB143"/>
      <c r="AC143" t="s">
        <v>798</v>
      </c>
      <c r="AD143"/>
      <c r="AE143"/>
      <c r="AF143"/>
      <c r="AG143"/>
      <c r="AH143"/>
      <c r="AI143"/>
      <c r="AJ143"/>
      <c r="AK143"/>
      <c r="AL143"/>
      <c r="AM143"/>
      <c r="AN143"/>
      <c r="AO143"/>
      <c r="AP143"/>
      <c r="AQ143"/>
      <c r="AR143" s="3829"/>
      <c r="AS143" s="3830"/>
      <c r="AT143"/>
      <c r="AU143" s="3922"/>
      <c r="AV143" s="3923"/>
      <c r="AW143" s="137"/>
      <c r="AX143" s="3813"/>
      <c r="AY143" s="3814"/>
      <c r="AZ143"/>
      <c r="BA143" s="693" t="s">
        <v>0</v>
      </c>
      <c r="BB143" s="657" t="s">
        <v>1033</v>
      </c>
      <c r="BC143" s="139"/>
      <c r="BD143" s="492"/>
      <c r="BE143" s="137"/>
      <c r="BF143" s="1148"/>
      <c r="BG143" s="132"/>
      <c r="BH143" s="132"/>
      <c r="BI143" s="132"/>
      <c r="BJ143" s="132"/>
      <c r="BK143" s="712"/>
      <c r="BL143" s="1314"/>
      <c r="BM143" s="132"/>
      <c r="BN143" s="322"/>
      <c r="BO143" s="539"/>
      <c r="BP143" s="442"/>
      <c r="BQ143" s="132"/>
      <c r="BR143" s="132"/>
      <c r="BS143" s="132"/>
      <c r="BT143" s="704"/>
      <c r="BU143" s="140"/>
      <c r="BV143" s="135">
        <v>1</v>
      </c>
    </row>
    <row r="144" spans="1:74" s="641" customFormat="1" ht="15.75">
      <c r="A144"/>
      <c r="B144"/>
      <c r="C144"/>
      <c r="D144"/>
      <c r="E144"/>
      <c r="F144"/>
      <c r="G144"/>
      <c r="H144"/>
      <c r="I144"/>
      <c r="J144"/>
      <c r="K144" s="151" t="s">
        <v>4847</v>
      </c>
      <c r="L144" s="3611" t="s">
        <v>4846</v>
      </c>
      <c r="M144" s="154" t="s">
        <v>1061</v>
      </c>
      <c r="N144" s="154"/>
      <c r="O144"/>
      <c r="P144"/>
      <c r="Q144"/>
      <c r="R144"/>
      <c r="S144"/>
      <c r="T144"/>
      <c r="U144"/>
      <c r="V144"/>
      <c r="W144"/>
      <c r="X144"/>
      <c r="Y144"/>
      <c r="Z144"/>
      <c r="AA144"/>
      <c r="AB144"/>
      <c r="AC144"/>
      <c r="AD144"/>
      <c r="AE144"/>
      <c r="AF144"/>
      <c r="AG144"/>
      <c r="AH144"/>
      <c r="AI144"/>
      <c r="AJ144"/>
      <c r="AK144"/>
      <c r="AL144"/>
      <c r="AM144"/>
      <c r="AN144"/>
      <c r="AO144"/>
      <c r="AP144"/>
      <c r="BA144" s="694" t="s">
        <v>172</v>
      </c>
      <c r="BB144" s="658"/>
      <c r="BC144" s="139"/>
      <c r="BD144" s="492"/>
      <c r="BE144" s="137"/>
      <c r="BF144" s="1148"/>
      <c r="BG144" s="132"/>
      <c r="BH144" s="132"/>
      <c r="BI144" s="132"/>
      <c r="BJ144" s="132"/>
      <c r="BK144" s="712"/>
      <c r="BL144" s="1314"/>
      <c r="BM144" s="132"/>
      <c r="BN144" s="322"/>
      <c r="BO144" s="544" t="s">
        <v>984</v>
      </c>
      <c r="BP144" s="11"/>
      <c r="BQ144" s="11"/>
      <c r="BR144" s="11"/>
      <c r="BS144" s="132"/>
      <c r="BT144" s="704"/>
      <c r="BU144" s="140"/>
      <c r="BV144" s="135">
        <v>1</v>
      </c>
    </row>
    <row r="145" spans="1:74" s="641" customFormat="1" ht="15.75" customHeight="1">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s="3829" t="s">
        <v>758</v>
      </c>
      <c r="AS145" s="3830"/>
      <c r="AT145"/>
      <c r="AU145" s="3811" t="s">
        <v>629</v>
      </c>
      <c r="AV145" s="3812"/>
      <c r="AW145" s="137"/>
      <c r="AX145" s="3813" t="s">
        <v>631</v>
      </c>
      <c r="AY145" s="3814"/>
      <c r="AZ145"/>
      <c r="BA145" s="694" t="s">
        <v>178</v>
      </c>
      <c r="BB145" s="658"/>
      <c r="BC145" s="139"/>
      <c r="BD145" s="492"/>
      <c r="BE145" s="137"/>
      <c r="BF145" s="1148"/>
      <c r="BG145" s="132"/>
      <c r="BH145" s="132"/>
      <c r="BI145" s="132"/>
      <c r="BJ145" s="132"/>
      <c r="BK145" s="712"/>
      <c r="BL145" s="1314"/>
      <c r="BM145" s="132"/>
      <c r="BN145" s="514"/>
      <c r="BO145" s="395" t="s">
        <v>985</v>
      </c>
      <c r="BP145" s="11" t="s">
        <v>4500</v>
      </c>
      <c r="BQ145" s="11"/>
      <c r="BR145" s="11"/>
      <c r="BS145" s="132"/>
      <c r="BT145" s="704"/>
      <c r="BU145" s="140"/>
      <c r="BV145" s="135">
        <v>1</v>
      </c>
    </row>
    <row r="146" spans="1:74" s="641" customFormat="1" ht="15.75" customHeight="1">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s="3829"/>
      <c r="AS146" s="3830"/>
      <c r="AT146"/>
      <c r="AU146" s="3811"/>
      <c r="AV146" s="3812"/>
      <c r="AW146" s="137"/>
      <c r="AX146" s="3813"/>
      <c r="AY146" s="3814"/>
      <c r="AZ146"/>
      <c r="BA146" s="694" t="s">
        <v>204</v>
      </c>
      <c r="BB146" s="658"/>
      <c r="BC146" s="18"/>
      <c r="BD146" s="167"/>
      <c r="BE146" s="137"/>
      <c r="BF146" s="1148"/>
      <c r="BG146" s="132"/>
      <c r="BH146" s="132"/>
      <c r="BI146" s="132"/>
      <c r="BJ146" s="132"/>
      <c r="BK146" s="712"/>
      <c r="BL146" s="1314"/>
      <c r="BM146" s="132"/>
      <c r="BN146" s="322"/>
      <c r="BO146" s="545" t="str">
        <f>IF(COLUMN()-COLUMN(BO146)+1&lt;=26, CHAR(64+COLUMN()-COLUMN(BO146)+1), CHAR(64+INT((COLUMN()-COLUMN(BO146))/26))&amp;CHAR(64+MOD(COLUMN()-COLUMN(BO146)-1,26)+1))</f>
        <v>A</v>
      </c>
      <c r="BP146" s="11"/>
      <c r="BQ146" s="11"/>
      <c r="BR146" s="11"/>
      <c r="BS146" s="132"/>
      <c r="BT146" s="704"/>
      <c r="BU146" s="140"/>
      <c r="BV146" s="135">
        <v>1</v>
      </c>
    </row>
    <row r="147" spans="1:74" s="641" customFormat="1" ht="15.75">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BA147" s="466"/>
      <c r="BB147" s="18"/>
      <c r="BC147" s="18"/>
      <c r="BD147" s="465"/>
      <c r="BE147" s="137"/>
      <c r="BF147" s="1148"/>
      <c r="BG147" s="132"/>
      <c r="BH147" s="132"/>
      <c r="BI147" s="132"/>
      <c r="BJ147" s="132"/>
      <c r="BK147" s="712"/>
      <c r="BL147" s="1314"/>
      <c r="BM147" s="132"/>
      <c r="BN147" s="322"/>
      <c r="BO147" s="546" t="s">
        <v>986</v>
      </c>
      <c r="BP147" s="11"/>
      <c r="BQ147" s="11"/>
      <c r="BR147" s="11"/>
      <c r="BS147" s="132"/>
      <c r="BT147" s="704"/>
      <c r="BU147" s="140"/>
      <c r="BV147" s="135">
        <v>1</v>
      </c>
    </row>
    <row r="148" spans="1:74" s="641" customFormat="1" ht="15.75" customHeight="1">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s="3829" t="s">
        <v>767</v>
      </c>
      <c r="AS148" s="3830"/>
      <c r="AT148"/>
      <c r="AU148" s="3811" t="s">
        <v>654</v>
      </c>
      <c r="AV148" s="3812"/>
      <c r="AW148" s="137"/>
      <c r="AX148" s="3813" t="s">
        <v>656</v>
      </c>
      <c r="AY148" s="3814"/>
      <c r="AZ148"/>
      <c r="BA148" s="425" t="s">
        <v>947</v>
      </c>
      <c r="BB148" s="428"/>
      <c r="BC148" s="428"/>
      <c r="BD148" s="524"/>
      <c r="BE148" s="137"/>
      <c r="BF148" s="1148"/>
      <c r="BG148" s="132"/>
      <c r="BH148" s="132"/>
      <c r="BI148" s="132"/>
      <c r="BJ148" s="132"/>
      <c r="BK148" s="712"/>
      <c r="BL148" s="1314"/>
      <c r="BM148" s="132"/>
      <c r="BN148" s="1148"/>
      <c r="BO148" s="132"/>
      <c r="BP148" s="132"/>
      <c r="BQ148" s="132"/>
      <c r="BR148" s="132"/>
      <c r="BS148" s="132"/>
      <c r="BT148" s="704"/>
      <c r="BU148" s="140"/>
      <c r="BV148" s="135">
        <v>1</v>
      </c>
    </row>
    <row r="149" spans="1:74" s="641" customFormat="1" ht="15.75" customHeight="1">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s="3829"/>
      <c r="AS149" s="3830"/>
      <c r="AT149"/>
      <c r="AU149" s="3811"/>
      <c r="AV149" s="3812"/>
      <c r="AW149" s="137"/>
      <c r="AX149" s="3813"/>
      <c r="AY149" s="3814"/>
      <c r="AZ149"/>
      <c r="BA149" s="425" t="s">
        <v>949</v>
      </c>
      <c r="BB149" s="428"/>
      <c r="BC149" s="428"/>
      <c r="BD149" s="524"/>
      <c r="BE149" s="137"/>
      <c r="BF149" s="1148"/>
      <c r="BG149" s="132"/>
      <c r="BH149" s="132"/>
      <c r="BI149" s="132"/>
      <c r="BJ149" s="132"/>
      <c r="BK149" s="712"/>
      <c r="BL149" s="1314"/>
      <c r="BM149" s="132"/>
      <c r="BN149" s="280"/>
      <c r="BO149" s="2510"/>
      <c r="BP149" s="282"/>
      <c r="BQ149" s="281"/>
      <c r="BR149" s="281"/>
      <c r="BS149" s="281"/>
      <c r="BT149" s="283"/>
      <c r="BU149" s="140"/>
      <c r="BV149" s="135">
        <v>1</v>
      </c>
    </row>
    <row r="150" spans="1:74" s="641" customFormat="1" ht="15.75" customHeight="1">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BA150" s="514"/>
      <c r="BB150" s="137"/>
      <c r="BC150" s="137"/>
      <c r="BD150" s="525"/>
      <c r="BE150" s="137"/>
      <c r="BF150" s="1148"/>
      <c r="BG150" s="132"/>
      <c r="BH150" s="132"/>
      <c r="BI150" s="132"/>
      <c r="BJ150" s="132"/>
      <c r="BK150" s="712"/>
      <c r="BL150" s="1314"/>
      <c r="BM150" s="132"/>
      <c r="BN150" s="1148"/>
      <c r="BO150" s="132"/>
      <c r="BP150" s="132"/>
      <c r="BQ150" s="132"/>
      <c r="BR150" s="132"/>
      <c r="BS150" s="132"/>
      <c r="BT150" s="692"/>
      <c r="BU150" s="140"/>
      <c r="BV150" s="135">
        <v>1</v>
      </c>
    </row>
    <row r="151" spans="1:74" s="641" customFormat="1" ht="16.5" customHeight="1" thickBot="1">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T151"/>
      <c r="AU151" s="3811" t="s">
        <v>677</v>
      </c>
      <c r="AV151" s="3812"/>
      <c r="AW151" s="137"/>
      <c r="AX151" s="3813" t="s">
        <v>679</v>
      </c>
      <c r="AY151" s="3814"/>
      <c r="AZ151"/>
      <c r="BA151" s="526">
        <v>19</v>
      </c>
      <c r="BB151" s="527">
        <v>18</v>
      </c>
      <c r="BC151" s="527">
        <v>25</v>
      </c>
      <c r="BD151" s="528">
        <v>16</v>
      </c>
      <c r="BE151" s="137"/>
      <c r="BF151" s="280"/>
      <c r="BG151" s="281"/>
      <c r="BH151" s="282"/>
      <c r="BI151" s="281"/>
      <c r="BJ151" s="281"/>
      <c r="BK151" s="281"/>
      <c r="BL151" s="283"/>
      <c r="BM151" s="132"/>
      <c r="BN151" s="2622">
        <v>12</v>
      </c>
      <c r="BO151" s="18" t="s">
        <v>917</v>
      </c>
      <c r="BP151" s="132"/>
      <c r="BQ151" s="132"/>
      <c r="BR151" s="132"/>
      <c r="BS151" s="132"/>
      <c r="BT151" s="704"/>
      <c r="BU151" s="140"/>
      <c r="BV151" s="135">
        <v>1</v>
      </c>
    </row>
    <row r="152" spans="1:74" s="641" customFormat="1" ht="16.5" customHeight="1" thickBot="1">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s="3811"/>
      <c r="AV152" s="3812"/>
      <c r="AW152" s="137"/>
      <c r="AX152" s="3813"/>
      <c r="AY152" s="3814"/>
      <c r="AZ152"/>
      <c r="BA152" s="1">
        <f ca="1">CELL("largeur",BA152)</f>
        <v>19</v>
      </c>
      <c r="BB152" s="1">
        <f ca="1">CELL("largeur",BB152)</f>
        <v>18</v>
      </c>
      <c r="BC152" s="1">
        <f ca="1">CELL("largeur",BC152)</f>
        <v>25</v>
      </c>
      <c r="BD152" s="1">
        <f ca="1">CELL("largeur",BD152)</f>
        <v>16</v>
      </c>
      <c r="BE152" s="137"/>
      <c r="BF152" s="2516"/>
      <c r="BG152" s="712"/>
      <c r="BH152" s="712"/>
      <c r="BI152" s="141"/>
      <c r="BJ152" s="132"/>
      <c r="BK152" s="712"/>
      <c r="BL152" s="1314"/>
      <c r="BM152" s="132"/>
      <c r="BN152" s="520">
        <f ca="1">CELL("largeur",BN152)</f>
        <v>19</v>
      </c>
      <c r="BO152" s="18" t="s">
        <v>919</v>
      </c>
      <c r="BP152" s="132"/>
      <c r="BQ152" s="132"/>
      <c r="BR152" s="132"/>
      <c r="BS152" s="132"/>
      <c r="BT152" s="704"/>
      <c r="BU152" s="140"/>
      <c r="BV152" s="135">
        <v>1</v>
      </c>
    </row>
    <row r="153" spans="1:74" s="641" customFormat="1" ht="15.75" customHeight="1" thickTop="1">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BA153"/>
      <c r="BB153"/>
      <c r="BC153"/>
      <c r="BD153"/>
      <c r="BE153" s="137"/>
      <c r="BF153" s="2516"/>
      <c r="BG153" s="2620" t="s">
        <v>80</v>
      </c>
      <c r="BH153" s="84" t="s">
        <v>81</v>
      </c>
      <c r="BI153" s="712"/>
      <c r="BJ153" s="132"/>
      <c r="BK153" s="712"/>
      <c r="BL153" s="1314"/>
      <c r="BM153" s="132"/>
      <c r="BN153" s="466" t="s">
        <v>4455</v>
      </c>
      <c r="BO153" s="18"/>
      <c r="BP153" s="132"/>
      <c r="BQ153" s="132"/>
      <c r="BR153" s="132"/>
      <c r="BS153" s="132"/>
      <c r="BT153" s="704"/>
      <c r="BU153" s="140"/>
      <c r="BV153" s="135">
        <v>1</v>
      </c>
    </row>
    <row r="154" spans="1:74" s="641" customFormat="1" ht="16.5" customHeight="1">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s="3811" t="s">
        <v>699</v>
      </c>
      <c r="AV154" s="3812"/>
      <c r="AW154" s="137"/>
      <c r="AX154" s="3813" t="s">
        <v>193</v>
      </c>
      <c r="AY154" s="3814"/>
      <c r="AZ154"/>
      <c r="BA154"/>
      <c r="BB154"/>
      <c r="BC154"/>
      <c r="BD154"/>
      <c r="BE154" s="137"/>
      <c r="BF154" s="2516"/>
      <c r="BG154" s="2621" t="s">
        <v>74</v>
      </c>
      <c r="BH154" s="78">
        <v>1</v>
      </c>
      <c r="BI154" s="712"/>
      <c r="BJ154" s="132"/>
      <c r="BK154" s="712"/>
      <c r="BL154" s="1314"/>
      <c r="BM154" s="132"/>
      <c r="BN154" s="466" t="s">
        <v>4456</v>
      </c>
      <c r="BO154" s="18"/>
      <c r="BP154" s="132"/>
      <c r="BQ154" s="132"/>
      <c r="BR154" s="132"/>
      <c r="BS154" s="132"/>
      <c r="BT154" s="704"/>
      <c r="BU154" s="140"/>
      <c r="BV154" s="135">
        <v>1</v>
      </c>
    </row>
    <row r="155" spans="1:74" s="641" customFormat="1" ht="16.5" customHeight="1">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s="3811"/>
      <c r="AV155" s="3812"/>
      <c r="AW155" s="137"/>
      <c r="AX155" s="3813"/>
      <c r="AY155" s="3814"/>
      <c r="AZ155"/>
      <c r="BA155"/>
      <c r="BB155"/>
      <c r="BC155"/>
      <c r="BD155"/>
      <c r="BE155" s="137"/>
      <c r="BF155" s="2516"/>
      <c r="BG155" s="19" t="s">
        <v>813</v>
      </c>
      <c r="BH155" s="132"/>
      <c r="BI155" s="132"/>
      <c r="BJ155" s="132"/>
      <c r="BK155" s="712"/>
      <c r="BL155" s="1314"/>
      <c r="BM155" s="132"/>
      <c r="BN155" s="2516"/>
      <c r="BO155" s="712"/>
      <c r="BP155" s="712"/>
      <c r="BQ155" s="712"/>
      <c r="BR155" s="712"/>
      <c r="BS155" s="712"/>
      <c r="BT155" s="1314"/>
      <c r="BU155" s="140"/>
      <c r="BV155" s="135">
        <v>1</v>
      </c>
    </row>
    <row r="156" spans="1:74" s="641" customFormat="1" ht="18.75">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BA156"/>
      <c r="BB156"/>
      <c r="BC156"/>
      <c r="BD156"/>
      <c r="BE156" s="137"/>
      <c r="BF156" s="2516"/>
      <c r="BG156" s="19" t="s">
        <v>816</v>
      </c>
      <c r="BH156" s="132"/>
      <c r="BI156" s="132"/>
      <c r="BJ156" s="132"/>
      <c r="BK156" s="712"/>
      <c r="BL156" s="1314"/>
      <c r="BM156" s="132"/>
      <c r="BN156" s="304" t="s">
        <v>968</v>
      </c>
      <c r="BO156" s="453"/>
      <c r="BP156" s="453"/>
      <c r="BQ156" s="453"/>
      <c r="BR156" s="712"/>
      <c r="BS156" s="712"/>
      <c r="BT156" s="1314"/>
      <c r="BU156" s="140"/>
      <c r="BV156" s="135">
        <v>1</v>
      </c>
    </row>
    <row r="157" spans="1:74" s="641" customFormat="1" ht="15.75" customHeight="1">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s="3811" t="s">
        <v>716</v>
      </c>
      <c r="AV157" s="3812"/>
      <c r="AW157" s="137"/>
      <c r="AX157" s="137"/>
      <c r="AY157" s="137"/>
      <c r="AZ157"/>
      <c r="BA157"/>
      <c r="BB157"/>
      <c r="BC157"/>
      <c r="BD157"/>
      <c r="BE157" s="137"/>
      <c r="BF157" s="2516"/>
      <c r="BG157" s="19" t="s">
        <v>817</v>
      </c>
      <c r="BH157" s="132"/>
      <c r="BI157" s="132"/>
      <c r="BJ157" s="132"/>
      <c r="BK157" s="712"/>
      <c r="BL157" s="1314"/>
      <c r="BM157" s="132"/>
      <c r="BN157" s="304"/>
      <c r="BO157" s="453"/>
      <c r="BP157" s="453"/>
      <c r="BQ157" s="453"/>
      <c r="BR157" s="712"/>
      <c r="BS157" s="712"/>
      <c r="BT157" s="1314"/>
      <c r="BU157" s="140"/>
      <c r="BV157" s="135">
        <v>1</v>
      </c>
    </row>
    <row r="158" spans="1:74" s="641" customFormat="1" ht="15.75" customHeight="1">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s="3811"/>
      <c r="AV158" s="3812"/>
      <c r="AW158" s="137"/>
      <c r="AX158" s="137"/>
      <c r="AY158" s="137"/>
      <c r="AZ158"/>
      <c r="BA158"/>
      <c r="BB158"/>
      <c r="BC158"/>
      <c r="BD158"/>
      <c r="BE158" s="137"/>
      <c r="BF158" s="2516"/>
      <c r="BG158" s="19" t="s">
        <v>819</v>
      </c>
      <c r="BH158" s="132"/>
      <c r="BI158" s="132"/>
      <c r="BJ158" s="132"/>
      <c r="BK158" s="712"/>
      <c r="BL158" s="1314"/>
      <c r="BM158" s="132"/>
      <c r="BN158" s="280"/>
      <c r="BO158" s="2510" t="s">
        <v>138</v>
      </c>
      <c r="BP158" s="282"/>
      <c r="BQ158" s="281"/>
      <c r="BR158" s="281"/>
      <c r="BS158" s="281"/>
      <c r="BT158" s="283"/>
      <c r="BU158" s="140"/>
      <c r="BV158" s="135">
        <v>1</v>
      </c>
    </row>
    <row r="159" spans="1:74" s="641" customFormat="1" ht="18.75">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s="137"/>
      <c r="AV159" s="137"/>
      <c r="AW159" s="137"/>
      <c r="AX159" s="137"/>
      <c r="AY159" s="137"/>
      <c r="AZ159"/>
      <c r="BA159"/>
      <c r="BB159"/>
      <c r="BC159"/>
      <c r="BD159"/>
      <c r="BE159" s="137"/>
      <c r="BF159" s="429"/>
      <c r="BG159" s="436"/>
      <c r="BH159" s="141"/>
      <c r="BI159" s="141"/>
      <c r="BJ159" s="132"/>
      <c r="BK159" s="712"/>
      <c r="BL159" s="1314"/>
      <c r="BM159" s="132"/>
      <c r="BN159" s="2623"/>
      <c r="BO159" s="652"/>
      <c r="BP159" s="658"/>
      <c r="BQ159" s="656"/>
      <c r="BR159" s="656"/>
      <c r="BS159" s="656"/>
      <c r="BT159" s="2624"/>
      <c r="BU159" s="140"/>
      <c r="BV159" s="135">
        <v>1</v>
      </c>
    </row>
    <row r="160" spans="1:74" s="641" customFormat="1" ht="15.75">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s="137"/>
      <c r="AV160" s="137"/>
      <c r="AW160" s="137"/>
      <c r="AX160" s="137"/>
      <c r="AY160" s="137"/>
      <c r="AZ160"/>
      <c r="BA160"/>
      <c r="BB160"/>
      <c r="BC160"/>
      <c r="BD160"/>
      <c r="BE160" s="137"/>
      <c r="BF160" s="280"/>
      <c r="BG160" s="281"/>
      <c r="BH160" s="282"/>
      <c r="BI160" s="281"/>
      <c r="BJ160" s="281"/>
      <c r="BK160" s="281"/>
      <c r="BL160" s="283"/>
      <c r="BM160" s="132"/>
      <c r="BN160" s="2623"/>
      <c r="BO160" s="653" t="s">
        <v>145</v>
      </c>
      <c r="BP160" s="658"/>
      <c r="BQ160" s="656"/>
      <c r="BR160" s="656"/>
      <c r="BS160" s="656"/>
      <c r="BT160" s="2624"/>
      <c r="BU160" s="140"/>
      <c r="BV160" s="135">
        <v>1</v>
      </c>
    </row>
    <row r="161" spans="1:74" s="641" customFormat="1" ht="18.75" customHeight="1">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s="137"/>
      <c r="AV161" s="137"/>
      <c r="AW161" s="137"/>
      <c r="AX161" s="137"/>
      <c r="AY161" s="137"/>
      <c r="AZ161"/>
      <c r="BA161"/>
      <c r="BB161"/>
      <c r="BC161"/>
      <c r="BD161"/>
      <c r="BE161" s="137"/>
      <c r="BF161" s="4028" t="s">
        <v>17</v>
      </c>
      <c r="BG161" s="132"/>
      <c r="BH161" s="132"/>
      <c r="BI161" s="132"/>
      <c r="BJ161" s="132"/>
      <c r="BK161" s="132"/>
      <c r="BL161" s="1314"/>
      <c r="BM161" s="132"/>
      <c r="BN161" s="2623"/>
      <c r="BO161" s="652"/>
      <c r="BP161" s="652" t="s">
        <v>4457</v>
      </c>
      <c r="BQ161" s="656"/>
      <c r="BR161" s="656"/>
      <c r="BS161" s="656"/>
      <c r="BT161" s="2624"/>
      <c r="BU161" s="140"/>
      <c r="BV161" s="135">
        <v>1</v>
      </c>
    </row>
    <row r="162" spans="1:74" s="641" customFormat="1" ht="16.5" customHeight="1">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s="137"/>
      <c r="AV162" s="137"/>
      <c r="AW162" s="137"/>
      <c r="AX162" s="137"/>
      <c r="AY162" s="137"/>
      <c r="AZ162"/>
      <c r="BA162"/>
      <c r="BB162"/>
      <c r="BC162"/>
      <c r="BD162"/>
      <c r="BE162" s="137"/>
      <c r="BF162" s="4028"/>
      <c r="BG162" s="447" t="s">
        <v>710</v>
      </c>
      <c r="BH162" s="447"/>
      <c r="BI162" s="141"/>
      <c r="BJ162" s="132"/>
      <c r="BK162" s="712"/>
      <c r="BL162" s="1314"/>
      <c r="BM162" s="132"/>
      <c r="BN162" s="2623"/>
      <c r="BO162" s="2627" t="s">
        <v>0</v>
      </c>
      <c r="BP162" s="657"/>
      <c r="BQ162" s="656"/>
      <c r="BR162" s="656"/>
      <c r="BS162" s="656"/>
      <c r="BT162" s="2624"/>
      <c r="BU162" s="140"/>
      <c r="BV162" s="135">
        <v>1</v>
      </c>
    </row>
    <row r="163" spans="1:74" s="641" customFormat="1" ht="15.75" customHeight="1">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s="137"/>
      <c r="AV163" s="137"/>
      <c r="AW163" s="137"/>
      <c r="AX163" s="137"/>
      <c r="AY163" s="137"/>
      <c r="AZ163"/>
      <c r="BA163"/>
      <c r="BB163"/>
      <c r="BC163"/>
      <c r="BD163"/>
      <c r="BE163" s="137"/>
      <c r="BF163" s="4028"/>
      <c r="BG163" s="2625" t="s">
        <v>107</v>
      </c>
      <c r="BH163" s="447"/>
      <c r="BI163" s="141"/>
      <c r="BJ163" s="132"/>
      <c r="BK163" s="712"/>
      <c r="BL163" s="1314"/>
      <c r="BM163" s="132"/>
      <c r="BN163" s="2623"/>
      <c r="BO163" s="652" t="s">
        <v>172</v>
      </c>
      <c r="BP163" s="658"/>
      <c r="BQ163" s="656"/>
      <c r="BR163" s="656"/>
      <c r="BS163" s="656"/>
      <c r="BT163" s="2624"/>
      <c r="BU163" s="140"/>
      <c r="BV163" s="135">
        <v>1</v>
      </c>
    </row>
    <row r="164" spans="1:74" s="641" customFormat="1" ht="15.75">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s="137"/>
      <c r="AV164" s="137"/>
      <c r="AW164" s="137"/>
      <c r="AX164" s="137"/>
      <c r="AY164" s="137"/>
      <c r="AZ164"/>
      <c r="BA164"/>
      <c r="BB164"/>
      <c r="BC164"/>
      <c r="BD164"/>
      <c r="BE164" s="137"/>
      <c r="BF164" s="4028"/>
      <c r="BG164" s="2626">
        <v>1</v>
      </c>
      <c r="BH164" s="462" t="s">
        <v>789</v>
      </c>
      <c r="BI164" s="141"/>
      <c r="BJ164" s="132"/>
      <c r="BK164" s="712"/>
      <c r="BL164" s="1314"/>
      <c r="BM164" s="132"/>
      <c r="BN164" s="2623"/>
      <c r="BO164" s="652" t="s">
        <v>178</v>
      </c>
      <c r="BP164" s="658"/>
      <c r="BQ164" s="656"/>
      <c r="BR164" s="656"/>
      <c r="BS164" s="656"/>
      <c r="BT164" s="2624"/>
      <c r="BU164" s="140"/>
      <c r="BV164" s="135">
        <v>1</v>
      </c>
    </row>
    <row r="165" spans="1:74" s="641" customFormat="1" ht="15.75">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s="137"/>
      <c r="AV165" s="137"/>
      <c r="AW165" s="137"/>
      <c r="AX165" s="137"/>
      <c r="AY165" s="137"/>
      <c r="AZ165"/>
      <c r="BA165"/>
      <c r="BB165"/>
      <c r="BC165"/>
      <c r="BD165"/>
      <c r="BE165" s="137"/>
      <c r="BF165" s="4028"/>
      <c r="BG165" s="2626">
        <v>3</v>
      </c>
      <c r="BH165" s="462" t="s">
        <v>790</v>
      </c>
      <c r="BI165" s="141"/>
      <c r="BJ165" s="132"/>
      <c r="BK165" s="712"/>
      <c r="BL165" s="1314"/>
      <c r="BM165" s="132"/>
      <c r="BN165" s="2623"/>
      <c r="BO165" s="652" t="s">
        <v>204</v>
      </c>
      <c r="BP165" s="658"/>
      <c r="BQ165" s="656"/>
      <c r="BR165" s="656"/>
      <c r="BS165" s="656"/>
      <c r="BT165" s="2624"/>
      <c r="BU165" s="140"/>
      <c r="BV165" s="135">
        <v>1</v>
      </c>
    </row>
    <row r="166" spans="1:74" s="641" customFormat="1" ht="15.75">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s="137"/>
      <c r="AV166" s="137"/>
      <c r="AW166" s="137"/>
      <c r="AX166" s="137"/>
      <c r="AY166" s="137"/>
      <c r="AZ166"/>
      <c r="BA166"/>
      <c r="BB166"/>
      <c r="BC166"/>
      <c r="BD166"/>
      <c r="BE166" s="137"/>
      <c r="BF166" s="4028"/>
      <c r="BG166" s="2626">
        <v>1</v>
      </c>
      <c r="BH166" s="462" t="s">
        <v>791</v>
      </c>
      <c r="BI166" s="141"/>
      <c r="BJ166" s="132"/>
      <c r="BK166" s="712"/>
      <c r="BL166" s="1314"/>
      <c r="BM166" s="132"/>
      <c r="BN166" s="2623"/>
      <c r="BO166" s="2629"/>
      <c r="BP166" s="2629"/>
      <c r="BQ166" s="656"/>
      <c r="BR166" s="656"/>
      <c r="BS166" s="656"/>
      <c r="BT166" s="2624"/>
      <c r="BU166" s="140"/>
      <c r="BV166" s="135">
        <v>1</v>
      </c>
    </row>
    <row r="167" spans="1:74" s="641" customFormat="1" ht="15.75">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s="137"/>
      <c r="AV167" s="137"/>
      <c r="AW167" s="137"/>
      <c r="AX167" s="137"/>
      <c r="AY167" s="137"/>
      <c r="AZ167"/>
      <c r="BA167"/>
      <c r="BB167"/>
      <c r="BC167"/>
      <c r="BD167"/>
      <c r="BE167" s="137"/>
      <c r="BF167" s="4028"/>
      <c r="BG167" s="2626">
        <v>10</v>
      </c>
      <c r="BH167" s="462" t="s">
        <v>108</v>
      </c>
      <c r="BI167" s="141"/>
      <c r="BJ167" s="132"/>
      <c r="BK167" s="712"/>
      <c r="BL167" s="1314"/>
      <c r="BM167" s="132"/>
      <c r="BN167" s="3948" t="s">
        <v>4458</v>
      </c>
      <c r="BO167" s="3949"/>
      <c r="BP167" s="3949"/>
      <c r="BQ167" s="656"/>
      <c r="BR167" s="656"/>
      <c r="BS167" s="656"/>
      <c r="BT167" s="2624"/>
      <c r="BU167" s="140"/>
      <c r="BV167" s="135">
        <v>1</v>
      </c>
    </row>
    <row r="168" spans="1:74" s="641" customFormat="1" ht="15.75">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s="137"/>
      <c r="AV168" s="137"/>
      <c r="AW168" s="137"/>
      <c r="AX168" s="137"/>
      <c r="AY168" s="137"/>
      <c r="AZ168"/>
      <c r="BA168"/>
      <c r="BB168"/>
      <c r="BC168"/>
      <c r="BD168"/>
      <c r="BE168" s="137"/>
      <c r="BF168" s="4028"/>
      <c r="BG168" s="2628">
        <v>3</v>
      </c>
      <c r="BH168" s="462" t="s">
        <v>694</v>
      </c>
      <c r="BI168" s="141"/>
      <c r="BJ168" s="132"/>
      <c r="BK168" s="712"/>
      <c r="BL168" s="1314"/>
      <c r="BM168" s="132"/>
      <c r="BN168" s="3948"/>
      <c r="BO168" s="3949"/>
      <c r="BP168" s="3949"/>
      <c r="BQ168" s="3949" t="s">
        <v>4459</v>
      </c>
      <c r="BR168" s="3949"/>
      <c r="BS168" s="3949"/>
      <c r="BT168" s="3950"/>
      <c r="BU168" s="137"/>
      <c r="BV168" s="135">
        <v>1</v>
      </c>
    </row>
    <row r="169" spans="1:74" s="641" customFormat="1">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s="137"/>
      <c r="AV169" s="137"/>
      <c r="AW169" s="137"/>
      <c r="AX169" s="137"/>
      <c r="AY169" s="137"/>
      <c r="AZ169"/>
      <c r="BA169"/>
      <c r="BB169"/>
      <c r="BC169"/>
      <c r="BD169"/>
      <c r="BE169" s="137"/>
      <c r="BF169" s="2224"/>
      <c r="BG169"/>
      <c r="BH169"/>
      <c r="BI169" s="141"/>
      <c r="BJ169" s="132"/>
      <c r="BK169" s="712"/>
      <c r="BL169" s="1314"/>
      <c r="BM169" s="132"/>
      <c r="BN169" s="3948"/>
      <c r="BO169" s="3949"/>
      <c r="BP169" s="3949"/>
      <c r="BQ169" s="3949"/>
      <c r="BR169" s="3949"/>
      <c r="BS169" s="3949"/>
      <c r="BT169" s="3950"/>
      <c r="BU169" s="137"/>
      <c r="BV169" s="135">
        <v>1</v>
      </c>
    </row>
    <row r="170" spans="1:74" s="641" customFormat="1" ht="15.75">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s="137"/>
      <c r="AV170" s="137"/>
      <c r="AW170" s="137"/>
      <c r="AX170" s="137"/>
      <c r="AY170" s="137"/>
      <c r="AZ170"/>
      <c r="BE170" s="137"/>
      <c r="BF170" s="280"/>
      <c r="BG170" s="281"/>
      <c r="BH170" s="282"/>
      <c r="BI170" s="281"/>
      <c r="BJ170" s="281"/>
      <c r="BK170" s="281"/>
      <c r="BL170" s="283"/>
      <c r="BM170" s="132"/>
      <c r="BN170" s="3948"/>
      <c r="BO170" s="3949"/>
      <c r="BP170" s="3949"/>
      <c r="BQ170" s="3949"/>
      <c r="BR170" s="3949"/>
      <c r="BS170" s="3949"/>
      <c r="BT170" s="3950"/>
      <c r="BU170" s="137"/>
      <c r="BV170" s="135">
        <v>1</v>
      </c>
    </row>
    <row r="171" spans="1:74" s="641" customFormat="1" ht="15" customHeight="1">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s="137"/>
      <c r="AV171" s="137"/>
      <c r="AW171" s="137"/>
      <c r="AX171" s="137"/>
      <c r="AY171" s="137"/>
      <c r="AZ171"/>
      <c r="BE171" s="137"/>
      <c r="BF171" s="1148"/>
      <c r="BG171" s="132"/>
      <c r="BH171" s="132"/>
      <c r="BI171" s="132"/>
      <c r="BJ171" s="132"/>
      <c r="BK171" s="712"/>
      <c r="BL171" s="1314"/>
      <c r="BM171" s="132"/>
      <c r="BN171" s="2631"/>
      <c r="BO171" s="2629"/>
      <c r="BP171" s="2629"/>
      <c r="BQ171" s="656"/>
      <c r="BR171" s="656"/>
      <c r="BS171" s="656"/>
      <c r="BT171" s="2624"/>
      <c r="BU171" s="137"/>
      <c r="BV171" s="135">
        <v>1</v>
      </c>
    </row>
    <row r="172" spans="1:74" s="641" customFormat="1" ht="15.75" customHeight="1">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s="137"/>
      <c r="AV172" s="137"/>
      <c r="AW172" s="137"/>
      <c r="AX172" s="137"/>
      <c r="AY172" s="137"/>
      <c r="AZ172"/>
      <c r="BE172" s="137"/>
      <c r="BF172" s="429"/>
      <c r="BG172" s="2630" t="s">
        <v>725</v>
      </c>
      <c r="BH172" s="132"/>
      <c r="BI172" s="132"/>
      <c r="BJ172" s="132"/>
      <c r="BK172" s="712"/>
      <c r="BL172" s="1314"/>
      <c r="BM172" s="132"/>
      <c r="BN172" s="2631"/>
      <c r="BO172" s="2629"/>
      <c r="BP172" s="2629"/>
      <c r="BQ172" s="656"/>
      <c r="BR172" s="656"/>
      <c r="BS172" s="656"/>
      <c r="BT172" s="2624"/>
      <c r="BU172" s="137"/>
      <c r="BV172" s="135">
        <v>1</v>
      </c>
    </row>
    <row r="173" spans="1:74" s="641" customFormat="1" ht="15" customHeight="1">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s="137"/>
      <c r="AV173" s="137"/>
      <c r="AW173" s="137"/>
      <c r="AX173" s="137"/>
      <c r="AY173" s="137"/>
      <c r="AZ173"/>
      <c r="BE173" s="137"/>
      <c r="BF173" s="429"/>
      <c r="BG173" s="447" t="s">
        <v>726</v>
      </c>
      <c r="BH173" s="132"/>
      <c r="BI173" s="132"/>
      <c r="BJ173" s="132"/>
      <c r="BK173" s="712"/>
      <c r="BL173" s="1314"/>
      <c r="BM173" s="132"/>
      <c r="BN173" s="2631"/>
      <c r="BO173" s="2629"/>
      <c r="BP173" s="2629"/>
      <c r="BQ173" s="656"/>
      <c r="BR173" s="656"/>
      <c r="BS173" s="656"/>
      <c r="BT173" s="2624"/>
      <c r="BU173" s="137"/>
      <c r="BV173" s="135">
        <v>1</v>
      </c>
    </row>
    <row r="174" spans="1:74" s="641" customFormat="1" ht="15.75" customHeight="1">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s="137"/>
      <c r="AV174" s="137"/>
      <c r="AW174" s="137"/>
      <c r="AX174" s="137"/>
      <c r="AY174" s="137"/>
      <c r="AZ174"/>
      <c r="BE174" s="137"/>
      <c r="BF174" s="429"/>
      <c r="BG174" s="19" t="s">
        <v>806</v>
      </c>
      <c r="BH174" s="442"/>
      <c r="BI174" s="132"/>
      <c r="BJ174" s="132"/>
      <c r="BK174" s="712"/>
      <c r="BL174" s="1314"/>
      <c r="BM174" s="132"/>
      <c r="BN174" s="2631"/>
      <c r="BO174" s="2629"/>
      <c r="BP174" s="2629"/>
      <c r="BQ174" s="656"/>
      <c r="BR174" s="656"/>
      <c r="BS174" s="656"/>
      <c r="BT174" s="2624"/>
      <c r="BU174" s="137"/>
      <c r="BV174" s="135">
        <v>1</v>
      </c>
    </row>
    <row r="175" spans="1:74" s="641" customFormat="1" ht="15.75" customHeight="1">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s="137"/>
      <c r="AV175" s="137"/>
      <c r="AW175" s="137"/>
      <c r="AX175" s="137"/>
      <c r="AY175" s="137"/>
      <c r="AZ175"/>
      <c r="BE175" s="137"/>
      <c r="BF175" s="429"/>
      <c r="BG175" s="2632">
        <v>1</v>
      </c>
      <c r="BH175" s="450" t="s">
        <v>811</v>
      </c>
      <c r="BI175" s="132"/>
      <c r="BJ175" s="132"/>
      <c r="BK175" s="712"/>
      <c r="BL175" s="1314"/>
      <c r="BM175" s="132"/>
      <c r="BN175" s="2631"/>
      <c r="BO175" s="2629"/>
      <c r="BP175" s="2629"/>
      <c r="BQ175" s="656"/>
      <c r="BR175" s="656"/>
      <c r="BS175" s="656"/>
      <c r="BT175" s="2624"/>
      <c r="BU175" s="137"/>
      <c r="BV175" s="135">
        <v>1</v>
      </c>
    </row>
    <row r="176" spans="1:74" s="641" customFormat="1" ht="15.75" customHeight="1">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s="137"/>
      <c r="AV176" s="137"/>
      <c r="AW176" s="137"/>
      <c r="AX176" s="137"/>
      <c r="AY176" s="137"/>
      <c r="AZ176"/>
      <c r="BE176" s="137"/>
      <c r="BF176" s="429"/>
      <c r="BG176" s="2632">
        <v>4</v>
      </c>
      <c r="BH176" s="450" t="s">
        <v>812</v>
      </c>
      <c r="BI176" s="132"/>
      <c r="BJ176" s="132"/>
      <c r="BK176" s="712"/>
      <c r="BL176" s="1314"/>
      <c r="BM176" s="132"/>
      <c r="BN176" s="2631"/>
      <c r="BO176" s="2629"/>
      <c r="BP176" s="2629"/>
      <c r="BQ176" s="656"/>
      <c r="BR176" s="656"/>
      <c r="BS176" s="656"/>
      <c r="BT176" s="2624"/>
      <c r="BU176" s="137"/>
      <c r="BV176" s="135">
        <v>1</v>
      </c>
    </row>
    <row r="177" spans="1:74" s="641" customFormat="1" ht="15.75" customHeight="1">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s="137"/>
      <c r="AV177" s="137"/>
      <c r="AW177" s="137"/>
      <c r="AX177" s="137"/>
      <c r="AY177" s="137"/>
      <c r="AZ177"/>
      <c r="BE177" s="137"/>
      <c r="BF177" s="429"/>
      <c r="BG177" s="2632">
        <v>10</v>
      </c>
      <c r="BH177" s="450" t="s">
        <v>108</v>
      </c>
      <c r="BI177" s="132"/>
      <c r="BJ177" s="132"/>
      <c r="BK177" s="712"/>
      <c r="BL177" s="1314"/>
      <c r="BM177" s="132"/>
      <c r="BN177" s="3948" t="s">
        <v>4460</v>
      </c>
      <c r="BO177" s="3949"/>
      <c r="BP177" s="3949"/>
      <c r="BQ177" s="3949" t="s">
        <v>4461</v>
      </c>
      <c r="BR177" s="3949"/>
      <c r="BS177" s="3949"/>
      <c r="BT177" s="3950"/>
      <c r="BU177" s="137"/>
      <c r="BV177" s="135">
        <v>1</v>
      </c>
    </row>
    <row r="178" spans="1:74" s="641" customFormat="1" ht="15.75" customHeight="1">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s="137"/>
      <c r="AV178" s="137"/>
      <c r="AW178" s="137"/>
      <c r="AX178" s="137"/>
      <c r="AY178" s="137"/>
      <c r="AZ178"/>
      <c r="BE178" s="137"/>
      <c r="BF178" s="429"/>
      <c r="BG178" s="132"/>
      <c r="BH178" s="132"/>
      <c r="BI178" s="141"/>
      <c r="BJ178" s="132"/>
      <c r="BK178" s="712"/>
      <c r="BL178" s="1314"/>
      <c r="BM178" s="132"/>
      <c r="BN178" s="3948"/>
      <c r="BO178" s="3949"/>
      <c r="BP178" s="3949"/>
      <c r="BQ178" s="3949"/>
      <c r="BR178" s="3949"/>
      <c r="BS178" s="3949"/>
      <c r="BT178" s="3950"/>
      <c r="BU178" s="137"/>
      <c r="BV178" s="135">
        <v>1</v>
      </c>
    </row>
    <row r="179" spans="1:74" s="641" customFormat="1" ht="15.75" customHeight="1">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s="137"/>
      <c r="AV179" s="137"/>
      <c r="AW179" s="137"/>
      <c r="AX179" s="137"/>
      <c r="AY179" s="137"/>
      <c r="AZ179"/>
      <c r="BE179" s="137"/>
      <c r="BF179" s="429"/>
      <c r="BG179" s="19" t="s">
        <v>818</v>
      </c>
      <c r="BH179" s="132"/>
      <c r="BI179" s="132"/>
      <c r="BJ179" s="132"/>
      <c r="BK179" s="132"/>
      <c r="BL179" s="1314"/>
      <c r="BM179" s="132"/>
      <c r="BN179" s="3948"/>
      <c r="BO179" s="3949"/>
      <c r="BP179" s="3949"/>
      <c r="BQ179" s="3949"/>
      <c r="BR179" s="3949"/>
      <c r="BS179" s="3949"/>
      <c r="BT179" s="3950"/>
      <c r="BU179" s="137"/>
      <c r="BV179" s="135">
        <v>1</v>
      </c>
    </row>
    <row r="180" spans="1:74" s="641" customFormat="1" ht="15.75" customHeight="1">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s="137"/>
      <c r="AV180" s="137"/>
      <c r="AW180" s="137"/>
      <c r="AX180" s="137"/>
      <c r="AY180" s="137"/>
      <c r="AZ180"/>
      <c r="BE180" s="137"/>
      <c r="BF180" s="429"/>
      <c r="BG180" s="4029" t="s">
        <v>820</v>
      </c>
      <c r="BH180" s="4029"/>
      <c r="BI180" s="4029"/>
      <c r="BJ180" s="4029"/>
      <c r="BK180" s="4029"/>
      <c r="BL180" s="4030"/>
      <c r="BM180" s="132"/>
      <c r="BN180" s="2631"/>
      <c r="BO180" s="2629"/>
      <c r="BP180" s="2629"/>
      <c r="BQ180" s="3949"/>
      <c r="BR180" s="3949"/>
      <c r="BS180" s="3949"/>
      <c r="BT180" s="3950"/>
      <c r="BU180" s="137"/>
      <c r="BV180" s="135">
        <v>1</v>
      </c>
    </row>
    <row r="181" spans="1:74" s="641" customFormat="1" ht="15.75" customHeight="1">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s="137"/>
      <c r="AV181" s="137"/>
      <c r="AW181" s="137"/>
      <c r="AX181" s="137"/>
      <c r="AY181" s="137"/>
      <c r="AZ181"/>
      <c r="BE181" s="137"/>
      <c r="BF181" s="429"/>
      <c r="BG181" s="4029"/>
      <c r="BH181" s="4029"/>
      <c r="BI181" s="4029"/>
      <c r="BJ181" s="4029"/>
      <c r="BK181" s="4029"/>
      <c r="BL181" s="4030"/>
      <c r="BM181" s="132"/>
      <c r="BN181" s="3983" t="s">
        <v>4462</v>
      </c>
      <c r="BO181" s="3984"/>
      <c r="BP181" s="3984"/>
      <c r="BQ181" s="656"/>
      <c r="BR181" s="656"/>
      <c r="BS181" s="656"/>
      <c r="BT181" s="2624"/>
      <c r="BU181" s="137"/>
      <c r="BV181" s="135">
        <v>1</v>
      </c>
    </row>
    <row r="182" spans="1:74" s="641" customFormat="1" ht="15.75" customHeight="1">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s="137"/>
      <c r="AV182" s="137"/>
      <c r="AW182" s="137"/>
      <c r="AX182" s="137"/>
      <c r="AY182" s="137"/>
      <c r="AZ182"/>
      <c r="BE182" s="137"/>
      <c r="BF182" s="429"/>
      <c r="BG182" s="132"/>
      <c r="BH182" s="132"/>
      <c r="BI182" s="132"/>
      <c r="BJ182" s="132"/>
      <c r="BK182" s="132"/>
      <c r="BL182" s="1314"/>
      <c r="BM182" s="132"/>
      <c r="BN182" s="3983"/>
      <c r="BO182" s="3984"/>
      <c r="BP182" s="3984"/>
      <c r="BQ182" s="656"/>
      <c r="BR182" s="656"/>
      <c r="BS182" s="656"/>
      <c r="BT182" s="2624"/>
      <c r="BU182" s="137"/>
      <c r="BV182" s="135">
        <v>1</v>
      </c>
    </row>
    <row r="183" spans="1:74" s="641" customFormat="1" ht="15.75" customHeight="1">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s="137"/>
      <c r="AV183" s="137"/>
      <c r="AW183" s="137"/>
      <c r="AX183" s="137"/>
      <c r="AY183" s="137"/>
      <c r="AZ183"/>
      <c r="BE183" s="137"/>
      <c r="BF183" s="429"/>
      <c r="BG183" s="2632">
        <v>5</v>
      </c>
      <c r="BH183" s="450" t="s">
        <v>742</v>
      </c>
      <c r="BI183" s="132"/>
      <c r="BJ183" s="132"/>
      <c r="BK183" s="132"/>
      <c r="BL183" s="1314"/>
      <c r="BM183" s="132"/>
      <c r="BN183" s="3983"/>
      <c r="BO183" s="3984"/>
      <c r="BP183" s="3984"/>
      <c r="BQ183" s="656"/>
      <c r="BR183" s="656"/>
      <c r="BS183" s="656"/>
      <c r="BT183" s="2624"/>
      <c r="BU183" s="137"/>
      <c r="BV183" s="135">
        <v>1</v>
      </c>
    </row>
    <row r="184" spans="1:74" s="641" customFormat="1" ht="15.75" customHeight="1">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s="137"/>
      <c r="AV184" s="137"/>
      <c r="AW184" s="137"/>
      <c r="AX184" s="137"/>
      <c r="AY184" s="137"/>
      <c r="AZ184"/>
      <c r="BE184" s="137"/>
      <c r="BF184" s="429"/>
      <c r="BG184" s="2632">
        <v>8</v>
      </c>
      <c r="BH184" s="450" t="s">
        <v>694</v>
      </c>
      <c r="BI184" s="132"/>
      <c r="BJ184" s="132"/>
      <c r="BK184" s="132"/>
      <c r="BL184" s="1314"/>
      <c r="BM184" s="132"/>
      <c r="BN184" s="2633"/>
      <c r="BO184" s="2634" t="s">
        <v>4463</v>
      </c>
      <c r="BP184" s="2629"/>
      <c r="BQ184" s="656"/>
      <c r="BR184" s="656"/>
      <c r="BS184" s="656"/>
      <c r="BT184" s="2624"/>
      <c r="BU184" s="137"/>
      <c r="BV184" s="135">
        <v>1</v>
      </c>
    </row>
    <row r="185" spans="1:74" s="641" customFormat="1" ht="15.75" customHeight="1">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s="137"/>
      <c r="AV185" s="137"/>
      <c r="AW185" s="137"/>
      <c r="AX185" s="137"/>
      <c r="AY185" s="137"/>
      <c r="AZ185"/>
      <c r="BE185" s="137"/>
      <c r="BF185" s="429"/>
      <c r="BG185" s="2632">
        <v>1.5</v>
      </c>
      <c r="BH185" s="450" t="s">
        <v>833</v>
      </c>
      <c r="BI185" s="132"/>
      <c r="BJ185" s="132"/>
      <c r="BK185" s="132"/>
      <c r="BL185" s="1314"/>
      <c r="BM185" s="132"/>
      <c r="BN185" s="2635"/>
      <c r="BO185" s="659"/>
      <c r="BP185" s="2629"/>
      <c r="BQ185" s="656"/>
      <c r="BR185" s="656"/>
      <c r="BS185" s="656"/>
      <c r="BT185" s="2624"/>
      <c r="BU185" s="137"/>
      <c r="BV185" s="135">
        <v>1</v>
      </c>
    </row>
    <row r="186" spans="1:74" s="641" customFormat="1" ht="15.75" customHeight="1">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s="137"/>
      <c r="AV186" s="137"/>
      <c r="AW186" s="137"/>
      <c r="AX186" s="137"/>
      <c r="AY186" s="137"/>
      <c r="AZ186"/>
      <c r="BE186" s="137"/>
      <c r="BF186" s="429"/>
      <c r="BG186" s="2632">
        <v>3</v>
      </c>
      <c r="BH186" s="450" t="s">
        <v>439</v>
      </c>
      <c r="BI186" s="132"/>
      <c r="BJ186" s="132"/>
      <c r="BK186" s="132"/>
      <c r="BL186" s="1314"/>
      <c r="BM186" s="132"/>
      <c r="BN186" s="2635"/>
      <c r="BO186" s="659"/>
      <c r="BP186" s="2629"/>
      <c r="BQ186" s="656"/>
      <c r="BR186" s="656"/>
      <c r="BS186" s="656"/>
      <c r="BT186" s="2624"/>
      <c r="BU186" s="137"/>
      <c r="BV186" s="135">
        <v>1</v>
      </c>
    </row>
    <row r="187" spans="1:74" s="641" customFormat="1" ht="15.75" customHeight="1">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s="137"/>
      <c r="AV187" s="137"/>
      <c r="AW187" s="137"/>
      <c r="AX187" s="137"/>
      <c r="AY187" s="137"/>
      <c r="AZ187"/>
      <c r="BE187" s="137"/>
      <c r="BF187" s="429"/>
      <c r="BG187" s="488" t="s">
        <v>839</v>
      </c>
      <c r="BH187" s="488"/>
      <c r="BI187" s="132"/>
      <c r="BJ187" s="132"/>
      <c r="BK187" s="132"/>
      <c r="BL187" s="1314"/>
      <c r="BM187" s="132"/>
      <c r="BN187" s="2636" t="s">
        <v>668</v>
      </c>
      <c r="BO187" s="659"/>
      <c r="BP187" s="2629"/>
      <c r="BQ187" s="2637" t="s">
        <v>3711</v>
      </c>
      <c r="BR187" s="656"/>
      <c r="BS187" s="656"/>
      <c r="BT187" s="2624"/>
      <c r="BU187" s="137"/>
      <c r="BV187" s="135">
        <v>1</v>
      </c>
    </row>
    <row r="188" spans="1:74" s="641" customFormat="1" ht="15.75" customHeight="1">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s="137"/>
      <c r="AV188" s="137"/>
      <c r="AW188" s="137"/>
      <c r="AX188" s="137"/>
      <c r="AY188" s="137"/>
      <c r="AZ188"/>
      <c r="BE188" s="137"/>
      <c r="BF188" s="429"/>
      <c r="BG188"/>
      <c r="BH188"/>
      <c r="BI188" s="132"/>
      <c r="BJ188" s="132"/>
      <c r="BK188" s="132"/>
      <c r="BL188" s="1314"/>
      <c r="BM188" s="132"/>
      <c r="BN188" s="2638" t="s">
        <v>689</v>
      </c>
      <c r="BO188" s="659"/>
      <c r="BP188" s="659"/>
      <c r="BQ188" s="2639" t="s">
        <v>3710</v>
      </c>
      <c r="BR188" s="656"/>
      <c r="BS188" s="656"/>
      <c r="BT188" s="2624"/>
      <c r="BU188" s="137"/>
      <c r="BV188" s="135">
        <v>1</v>
      </c>
    </row>
    <row r="189" spans="1:74" s="641" customFormat="1" ht="15.75" customHeight="1">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s="137"/>
      <c r="AV189" s="137"/>
      <c r="AW189" s="137"/>
      <c r="AX189" s="137"/>
      <c r="AY189" s="137"/>
      <c r="AZ189"/>
      <c r="BE189" s="137"/>
      <c r="BF189" s="451"/>
      <c r="BG189" s="103" t="s">
        <v>846</v>
      </c>
      <c r="BH189" s="102" t="s">
        <v>847</v>
      </c>
      <c r="BI189" s="132"/>
      <c r="BJ189" s="132"/>
      <c r="BK189" s="132"/>
      <c r="BL189" s="1314"/>
      <c r="BM189" s="132"/>
      <c r="BN189" s="2640"/>
      <c r="BO189" s="659"/>
      <c r="BP189" s="659"/>
      <c r="BQ189" s="2629">
        <v>1</v>
      </c>
      <c r="BR189" s="659"/>
      <c r="BS189" s="659"/>
      <c r="BT189" s="2641"/>
      <c r="BU189" s="137" t="s">
        <v>798</v>
      </c>
      <c r="BV189" s="135">
        <v>1</v>
      </c>
    </row>
    <row r="190" spans="1:74" s="641" customFormat="1" ht="15.75" customHeight="1">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s="137"/>
      <c r="AV190" s="137"/>
      <c r="AW190" s="137"/>
      <c r="AX190" s="137"/>
      <c r="AY190" s="137"/>
      <c r="AZ190"/>
      <c r="BE190" s="137"/>
      <c r="BF190" s="4031" t="s">
        <v>849</v>
      </c>
      <c r="BG190" s="4032"/>
      <c r="BH190" s="4032"/>
      <c r="BI190" s="4032"/>
      <c r="BJ190" s="4032"/>
      <c r="BK190" s="4032"/>
      <c r="BL190" s="4033"/>
      <c r="BM190" s="132"/>
      <c r="BN190" s="2636" t="s">
        <v>693</v>
      </c>
      <c r="BO190" s="659"/>
      <c r="BP190" s="659"/>
      <c r="BQ190" s="2639" t="s">
        <v>990</v>
      </c>
      <c r="BR190" s="659"/>
      <c r="BS190" s="659"/>
      <c r="BT190" s="2641"/>
      <c r="BU190" s="137" t="s">
        <v>798</v>
      </c>
      <c r="BV190" s="135">
        <v>1</v>
      </c>
    </row>
    <row r="191" spans="1:74" s="641" customFormat="1" ht="15.75" customHeight="1">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s="137"/>
      <c r="AV191" s="137"/>
      <c r="AW191" s="137"/>
      <c r="AX191" s="137"/>
      <c r="AY191" s="137"/>
      <c r="AZ191"/>
      <c r="BE191" s="137"/>
      <c r="BF191" s="4031"/>
      <c r="BG191" s="4032"/>
      <c r="BH191" s="4032"/>
      <c r="BI191" s="4032"/>
      <c r="BJ191" s="4032"/>
      <c r="BK191" s="4032"/>
      <c r="BL191" s="4033"/>
      <c r="BM191" s="132"/>
      <c r="BN191" s="2638" t="s">
        <v>709</v>
      </c>
      <c r="BO191" s="659"/>
      <c r="BP191" s="659"/>
      <c r="BQ191" s="2629">
        <v>1</v>
      </c>
      <c r="BR191" s="659"/>
      <c r="BS191" s="659"/>
      <c r="BT191" s="2641"/>
      <c r="BU191" s="137" t="s">
        <v>798</v>
      </c>
      <c r="BV191" s="135">
        <v>1</v>
      </c>
    </row>
    <row r="192" spans="1:74" s="641" customFormat="1" ht="15" customHeight="1">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s="137"/>
      <c r="AV192" s="137"/>
      <c r="AW192" s="137"/>
      <c r="AX192" s="137"/>
      <c r="AY192" s="137"/>
      <c r="AZ192"/>
      <c r="BE192" s="137"/>
      <c r="BF192" s="4031"/>
      <c r="BG192" s="4032"/>
      <c r="BH192" s="4032"/>
      <c r="BI192" s="4032"/>
      <c r="BJ192" s="4032"/>
      <c r="BK192" s="4032"/>
      <c r="BL192" s="4033"/>
      <c r="BM192" s="132"/>
      <c r="BN192" s="2640">
        <v>1</v>
      </c>
      <c r="BO192" s="659"/>
      <c r="BP192" s="659"/>
      <c r="BQ192" s="441" t="s">
        <v>648</v>
      </c>
      <c r="BR192" s="659"/>
      <c r="BS192" s="659"/>
      <c r="BT192" s="2641"/>
      <c r="BU192" s="137" t="s">
        <v>798</v>
      </c>
      <c r="BV192" s="135">
        <v>1</v>
      </c>
    </row>
    <row r="193" spans="1:74" s="641" customFormat="1" ht="15" customHeight="1">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s="137"/>
      <c r="AV193" s="137"/>
      <c r="AW193" s="137"/>
      <c r="AX193" s="137"/>
      <c r="AY193" s="137"/>
      <c r="AZ193"/>
      <c r="BE193" s="137"/>
      <c r="BF193" s="429"/>
      <c r="BG193" s="132"/>
      <c r="BH193" s="132"/>
      <c r="BI193" s="132"/>
      <c r="BJ193" s="132"/>
      <c r="BK193" s="132"/>
      <c r="BL193" s="1314"/>
      <c r="BM193" s="132"/>
      <c r="BN193" s="2636" t="s">
        <v>711</v>
      </c>
      <c r="BO193" s="659"/>
      <c r="BP193" s="659"/>
      <c r="BQ193" s="2643" t="s">
        <v>666</v>
      </c>
      <c r="BR193" s="659"/>
      <c r="BS193" s="659"/>
      <c r="BT193" s="2641"/>
      <c r="BU193" s="137" t="s">
        <v>798</v>
      </c>
      <c r="BV193" s="135">
        <v>1</v>
      </c>
    </row>
    <row r="194" spans="1:74" s="641" customFormat="1" ht="15" customHeight="1">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s="137"/>
      <c r="AV194" s="137"/>
      <c r="AW194" s="137"/>
      <c r="AX194" s="137"/>
      <c r="AY194" s="137"/>
      <c r="AZ194"/>
      <c r="BE194" s="137"/>
      <c r="BF194" s="280"/>
      <c r="BG194" s="281"/>
      <c r="BH194" s="282"/>
      <c r="BI194" s="281"/>
      <c r="BJ194" s="281"/>
      <c r="BK194" s="281"/>
      <c r="BL194" s="283"/>
      <c r="BM194"/>
      <c r="BN194" s="2638" t="s">
        <v>724</v>
      </c>
      <c r="BO194" s="659"/>
      <c r="BP194" s="659"/>
      <c r="BQ194" s="659"/>
      <c r="BR194" s="659"/>
      <c r="BS194" s="659"/>
      <c r="BT194" s="2641"/>
      <c r="BU194" s="137" t="s">
        <v>798</v>
      </c>
      <c r="BV194" s="135">
        <v>1</v>
      </c>
    </row>
    <row r="195" spans="1:74" s="641" customFormat="1" ht="15" customHeight="1">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s="137"/>
      <c r="AV195" s="137"/>
      <c r="AW195" s="137"/>
      <c r="AX195" s="137"/>
      <c r="AY195" s="137"/>
      <c r="AZ195"/>
      <c r="BE195" s="137"/>
      <c r="BF195" s="4034" t="s">
        <v>14</v>
      </c>
      <c r="BG195" s="132"/>
      <c r="BH195" s="132"/>
      <c r="BI195" s="132"/>
      <c r="BJ195" s="132"/>
      <c r="BK195" s="132"/>
      <c r="BL195" s="1314"/>
      <c r="BM195"/>
      <c r="BN195" s="2635"/>
      <c r="BO195" s="659"/>
      <c r="BP195" s="659"/>
      <c r="BQ195" s="659"/>
      <c r="BR195" s="659"/>
      <c r="BS195" s="659"/>
      <c r="BT195" s="2641"/>
      <c r="BU195" s="137" t="s">
        <v>798</v>
      </c>
      <c r="BV195" s="135">
        <v>1</v>
      </c>
    </row>
    <row r="196" spans="1:74" s="641" customFormat="1" ht="15.75">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s="137"/>
      <c r="AV196" s="137"/>
      <c r="AW196" s="137"/>
      <c r="AX196" s="137"/>
      <c r="AY196" s="137"/>
      <c r="AZ196"/>
      <c r="BA196"/>
      <c r="BB196"/>
      <c r="BC196"/>
      <c r="BD196"/>
      <c r="BE196" s="137"/>
      <c r="BF196" s="4034"/>
      <c r="BG196" s="2642" t="s">
        <v>755</v>
      </c>
      <c r="BH196" s="2642"/>
      <c r="BI196" s="2642"/>
      <c r="BJ196" s="2642"/>
      <c r="BK196" s="132"/>
      <c r="BL196" s="1314"/>
      <c r="BM196"/>
      <c r="BN196" s="2644">
        <v>19</v>
      </c>
      <c r="BO196" s="2645">
        <v>18</v>
      </c>
      <c r="BP196" s="2645">
        <v>25</v>
      </c>
      <c r="BQ196" s="2645">
        <v>16</v>
      </c>
      <c r="BR196" s="2645">
        <v>6</v>
      </c>
      <c r="BS196" s="2645">
        <v>11</v>
      </c>
      <c r="BT196" s="2646">
        <v>11</v>
      </c>
      <c r="BU196" s="137" t="s">
        <v>798</v>
      </c>
      <c r="BV196" s="135">
        <v>1</v>
      </c>
    </row>
    <row r="197" spans="1:74" s="641" customFormat="1" ht="15" customHeight="1" thickBot="1">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s="137"/>
      <c r="AV197" s="137"/>
      <c r="AW197" s="137"/>
      <c r="AX197" s="137"/>
      <c r="AY197" s="137"/>
      <c r="AZ197"/>
      <c r="BA197"/>
      <c r="BB197"/>
      <c r="BC197"/>
      <c r="BD197"/>
      <c r="BE197" s="137"/>
      <c r="BF197" s="4034"/>
      <c r="BG197" s="2642"/>
      <c r="BH197" s="2642"/>
      <c r="BI197" s="2642"/>
      <c r="BJ197" s="2642"/>
      <c r="BK197" s="132"/>
      <c r="BL197" s="1314"/>
      <c r="BM197"/>
      <c r="BN197" s="880">
        <f t="shared" ref="BN197:BT197" ca="1" si="26">CELL("largeur",BN197)</f>
        <v>19</v>
      </c>
      <c r="BO197" s="590">
        <f t="shared" ca="1" si="26"/>
        <v>23</v>
      </c>
      <c r="BP197" s="590">
        <f t="shared" ca="1" si="26"/>
        <v>25</v>
      </c>
      <c r="BQ197" s="590">
        <f t="shared" ca="1" si="26"/>
        <v>16</v>
      </c>
      <c r="BR197" s="590">
        <f t="shared" ca="1" si="26"/>
        <v>11</v>
      </c>
      <c r="BS197" s="590">
        <f t="shared" ca="1" si="26"/>
        <v>11</v>
      </c>
      <c r="BT197" s="592">
        <f t="shared" ca="1" si="26"/>
        <v>11</v>
      </c>
      <c r="BU197" s="137" t="s">
        <v>798</v>
      </c>
      <c r="BV197" s="135">
        <v>1</v>
      </c>
    </row>
    <row r="198" spans="1:74" s="641" customFormat="1" ht="15.75">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s="137"/>
      <c r="AV198" s="137"/>
      <c r="AW198" s="137"/>
      <c r="AX198" s="137"/>
      <c r="AY198" s="137"/>
      <c r="AZ198"/>
      <c r="BA198"/>
      <c r="BB198"/>
      <c r="BC198"/>
      <c r="BD198"/>
      <c r="BE198" s="137"/>
      <c r="BF198" s="4034"/>
      <c r="BG198" s="500" t="s">
        <v>865</v>
      </c>
      <c r="BH198" s="501"/>
      <c r="BI198" s="501"/>
      <c r="BJ198" s="442"/>
      <c r="BK198" s="132"/>
      <c r="BL198" s="1314"/>
      <c r="BM198"/>
      <c r="BU198" s="137" t="s">
        <v>798</v>
      </c>
      <c r="BV198" s="135">
        <v>1</v>
      </c>
    </row>
    <row r="199" spans="1:74" s="641" customFormat="1" ht="15.75">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s="137"/>
      <c r="AV199" s="137"/>
      <c r="AW199" s="137"/>
      <c r="AX199" s="137"/>
      <c r="AY199" s="137"/>
      <c r="AZ199"/>
      <c r="BA199"/>
      <c r="BB199"/>
      <c r="BC199"/>
      <c r="BD199"/>
      <c r="BE199" s="137"/>
      <c r="BF199" s="4034"/>
      <c r="BG199" s="504">
        <v>16</v>
      </c>
      <c r="BH199" s="505" t="s">
        <v>742</v>
      </c>
      <c r="BI199" s="442"/>
      <c r="BJ199" s="442"/>
      <c r="BK199" s="132"/>
      <c r="BL199" s="1314"/>
      <c r="BM199"/>
      <c r="BU199" s="137"/>
      <c r="BV199" s="135">
        <v>1</v>
      </c>
    </row>
    <row r="200" spans="1:74" s="641" customFormat="1" ht="15.75">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s="137"/>
      <c r="AV200" s="137"/>
      <c r="AW200" s="137"/>
      <c r="AX200" s="137"/>
      <c r="AY200" s="137"/>
      <c r="AZ200"/>
      <c r="BA200"/>
      <c r="BB200"/>
      <c r="BC200"/>
      <c r="BD200"/>
      <c r="BE200" s="137"/>
      <c r="BF200" s="4034"/>
      <c r="BG200" s="504">
        <v>25</v>
      </c>
      <c r="BH200" s="505" t="s">
        <v>694</v>
      </c>
      <c r="BI200" s="442"/>
      <c r="BJ200" s="442"/>
      <c r="BK200" s="132"/>
      <c r="BL200" s="1314"/>
      <c r="BM200"/>
      <c r="BU200" s="137"/>
      <c r="BV200" s="135">
        <v>1</v>
      </c>
    </row>
    <row r="201" spans="1:74" s="641" customFormat="1" ht="15.75">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s="137"/>
      <c r="AV201" s="137"/>
      <c r="AW201" s="137"/>
      <c r="AX201" s="137"/>
      <c r="AY201" s="137"/>
      <c r="AZ201"/>
      <c r="BA201"/>
      <c r="BB201"/>
      <c r="BC201"/>
      <c r="BD201"/>
      <c r="BE201" s="137"/>
      <c r="BF201" s="4034"/>
      <c r="BG201" s="504">
        <v>12</v>
      </c>
      <c r="BH201" s="428" t="s">
        <v>833</v>
      </c>
      <c r="BI201" s="442"/>
      <c r="BJ201" s="442"/>
      <c r="BK201" s="132"/>
      <c r="BL201" s="1314"/>
      <c r="BM201"/>
      <c r="BU201" s="137"/>
      <c r="BV201" s="135">
        <v>1</v>
      </c>
    </row>
    <row r="202" spans="1:74" s="641" customFormat="1" ht="15.75">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s="137"/>
      <c r="AV202" s="137"/>
      <c r="AW202" s="137"/>
      <c r="AX202" s="137"/>
      <c r="AY202" s="137"/>
      <c r="AZ202"/>
      <c r="BA202"/>
      <c r="BB202"/>
      <c r="BC202"/>
      <c r="BD202"/>
      <c r="BE202" s="137"/>
      <c r="BF202" s="4034"/>
      <c r="BG202" s="504">
        <v>7</v>
      </c>
      <c r="BH202" s="428" t="s">
        <v>439</v>
      </c>
      <c r="BI202" s="442"/>
      <c r="BJ202" s="442"/>
      <c r="BK202" s="132"/>
      <c r="BL202" s="1314"/>
      <c r="BM202"/>
      <c r="BU202" s="137"/>
      <c r="BV202" s="135">
        <v>1</v>
      </c>
    </row>
    <row r="203" spans="1:74" s="641" customFormat="1" ht="15" customHeight="1">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s="137"/>
      <c r="AV203" s="137"/>
      <c r="AW203" s="137"/>
      <c r="AX203" s="137"/>
      <c r="AY203" s="137"/>
      <c r="AZ203"/>
      <c r="BA203"/>
      <c r="BB203"/>
      <c r="BC203"/>
      <c r="BD203"/>
      <c r="BE203" s="137"/>
      <c r="BF203" s="4034"/>
      <c r="BG203" s="4035" t="s">
        <v>880</v>
      </c>
      <c r="BH203" s="4035"/>
      <c r="BI203" s="4035"/>
      <c r="BJ203" s="4035"/>
      <c r="BK203" s="132"/>
      <c r="BL203" s="1314"/>
      <c r="BM203"/>
      <c r="BU203" s="137"/>
      <c r="BV203" s="135">
        <v>1</v>
      </c>
    </row>
    <row r="204" spans="1:74" s="641" customFormat="1" ht="15" customHeight="1">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s="137"/>
      <c r="AV204" s="137"/>
      <c r="AW204" s="137"/>
      <c r="AX204" s="137"/>
      <c r="AY204" s="137"/>
      <c r="AZ204"/>
      <c r="BA204"/>
      <c r="BB204"/>
      <c r="BC204"/>
      <c r="BD204"/>
      <c r="BE204" s="137"/>
      <c r="BF204" s="4034"/>
      <c r="BG204" s="4035"/>
      <c r="BH204" s="4035"/>
      <c r="BI204" s="4035"/>
      <c r="BJ204" s="4035"/>
      <c r="BK204" s="132"/>
      <c r="BL204" s="1314"/>
      <c r="BM204"/>
      <c r="BU204" s="137"/>
      <c r="BV204" s="135">
        <v>1</v>
      </c>
    </row>
    <row r="205" spans="1:74" s="641" customFormat="1" ht="15" customHeight="1">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s="137"/>
      <c r="AV205" s="137"/>
      <c r="AW205" s="137"/>
      <c r="AX205" s="137"/>
      <c r="AY205" s="137"/>
      <c r="AZ205"/>
      <c r="BA205"/>
      <c r="BB205"/>
      <c r="BC205"/>
      <c r="BD205"/>
      <c r="BE205" s="137"/>
      <c r="BF205" s="4034"/>
      <c r="BG205" s="4035"/>
      <c r="BH205" s="4035"/>
      <c r="BI205" s="4035"/>
      <c r="BJ205" s="4035"/>
      <c r="BK205" s="132"/>
      <c r="BL205" s="1314"/>
      <c r="BM205"/>
      <c r="BU205" s="137"/>
      <c r="BV205" s="135">
        <v>1</v>
      </c>
    </row>
    <row r="206" spans="1:74" s="641" customFormat="1" ht="15" customHeight="1">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s="137"/>
      <c r="AV206" s="137"/>
      <c r="AW206" s="137"/>
      <c r="AX206" s="137"/>
      <c r="AY206" s="137"/>
      <c r="AZ206"/>
      <c r="BA206"/>
      <c r="BB206"/>
      <c r="BC206"/>
      <c r="BD206"/>
      <c r="BE206" s="137"/>
      <c r="BF206" s="280"/>
      <c r="BG206" s="281"/>
      <c r="BH206" s="282"/>
      <c r="BI206" s="281"/>
      <c r="BJ206" s="281"/>
      <c r="BK206" s="281"/>
      <c r="BL206" s="283"/>
      <c r="BM206"/>
      <c r="BU206" s="137"/>
      <c r="BV206" s="135">
        <v>1</v>
      </c>
    </row>
    <row r="207" spans="1:74" s="641" customFormat="1" ht="15" customHeight="1">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s="137"/>
      <c r="AV207" s="137"/>
      <c r="AW207" s="137"/>
      <c r="AX207" s="137"/>
      <c r="AY207" s="137"/>
      <c r="AZ207"/>
      <c r="BA207"/>
      <c r="BB207"/>
      <c r="BC207"/>
      <c r="BD207"/>
      <c r="BE207" s="137"/>
      <c r="BF207" s="4036" t="s">
        <v>788</v>
      </c>
      <c r="BG207" s="4037"/>
      <c r="BH207" s="4037"/>
      <c r="BI207" s="4037"/>
      <c r="BJ207" s="4037"/>
      <c r="BK207" s="4037"/>
      <c r="BL207" s="4038"/>
      <c r="BM207"/>
      <c r="BU207" s="137"/>
      <c r="BV207" s="135">
        <v>1</v>
      </c>
    </row>
    <row r="208" spans="1:74" s="641" customFormat="1" ht="15" customHeight="1">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s="137"/>
      <c r="AV208" s="137"/>
      <c r="AW208" s="137"/>
      <c r="AX208" s="137"/>
      <c r="AY208" s="137"/>
      <c r="AZ208"/>
      <c r="BA208"/>
      <c r="BB208"/>
      <c r="BC208"/>
      <c r="BD208"/>
      <c r="BE208" s="137"/>
      <c r="BF208" s="4036"/>
      <c r="BG208" s="4037"/>
      <c r="BH208" s="4037"/>
      <c r="BI208" s="4037"/>
      <c r="BJ208" s="4037"/>
      <c r="BK208" s="4037"/>
      <c r="BL208" s="4038"/>
      <c r="BM208"/>
      <c r="BN208"/>
      <c r="BO208"/>
      <c r="BP208"/>
      <c r="BQ208"/>
      <c r="BR208"/>
      <c r="BS208"/>
      <c r="BT208"/>
      <c r="BU208" s="137"/>
      <c r="BV208" s="135">
        <v>1</v>
      </c>
    </row>
    <row r="209" spans="1:74" s="641" customFormat="1" ht="15" customHeight="1">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s="137"/>
      <c r="AV209" s="137"/>
      <c r="AW209" s="137"/>
      <c r="AX209" s="137"/>
      <c r="AY209" s="137"/>
      <c r="AZ209"/>
      <c r="BA209"/>
      <c r="BB209"/>
      <c r="BC209"/>
      <c r="BD209"/>
      <c r="BE209" s="137"/>
      <c r="BF209" s="166"/>
      <c r="BG209" s="11"/>
      <c r="BH209" s="11"/>
      <c r="BI209" s="11"/>
      <c r="BJ209" s="132"/>
      <c r="BK209" s="132"/>
      <c r="BL209" s="1314"/>
      <c r="BM209"/>
      <c r="BN209"/>
      <c r="BO209"/>
      <c r="BP209"/>
      <c r="BQ209"/>
      <c r="BR209"/>
      <c r="BS209"/>
      <c r="BT209"/>
      <c r="BU209" s="137"/>
      <c r="BV209" s="135">
        <v>1</v>
      </c>
    </row>
    <row r="210" spans="1:74" s="641" customFormat="1" ht="15" customHeight="1">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s="137"/>
      <c r="AV210" s="137"/>
      <c r="AW210" s="137"/>
      <c r="AX210" s="137"/>
      <c r="AY210" s="137"/>
      <c r="AZ210"/>
      <c r="BA210"/>
      <c r="BB210"/>
      <c r="BC210"/>
      <c r="BD210"/>
      <c r="BE210" s="137"/>
      <c r="BF210" s="429"/>
      <c r="BG210" s="2647" t="s">
        <v>4464</v>
      </c>
      <c r="BH210" s="19" t="s">
        <v>800</v>
      </c>
      <c r="BI210" s="18"/>
      <c r="BJ210" s="132"/>
      <c r="BK210" s="132"/>
      <c r="BL210" s="1314"/>
      <c r="BM210"/>
      <c r="BN210"/>
      <c r="BO210"/>
      <c r="BP210"/>
      <c r="BQ210"/>
      <c r="BR210"/>
      <c r="BS210"/>
      <c r="BT210"/>
      <c r="BU210" s="137"/>
      <c r="BV210" s="135">
        <v>1</v>
      </c>
    </row>
    <row r="211" spans="1:74" s="641" customFormat="1" ht="16.5" thickBot="1">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s="137"/>
      <c r="AV211" s="137"/>
      <c r="AW211" s="137"/>
      <c r="AX211" s="137"/>
      <c r="AY211" s="137"/>
      <c r="AZ211"/>
      <c r="BA211"/>
      <c r="BB211"/>
      <c r="BC211"/>
      <c r="BD211"/>
      <c r="BE211" s="137"/>
      <c r="BF211" s="429"/>
      <c r="BG211" s="18"/>
      <c r="BH211" s="18"/>
      <c r="BI211" s="141"/>
      <c r="BJ211" s="132"/>
      <c r="BK211" s="132"/>
      <c r="BL211" s="1314"/>
      <c r="BM211"/>
      <c r="BN211"/>
      <c r="BO211"/>
      <c r="BP211"/>
      <c r="BQ211"/>
      <c r="BR211"/>
      <c r="BS211"/>
      <c r="BT211"/>
      <c r="BU211" s="137"/>
      <c r="BV211" s="135">
        <v>1</v>
      </c>
    </row>
    <row r="212" spans="1:74" s="641" customFormat="1" ht="15.75" thickTop="1">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s="137"/>
      <c r="AV212" s="137"/>
      <c r="AW212" s="137"/>
      <c r="AX212" s="137"/>
      <c r="AY212" s="137"/>
      <c r="AZ212"/>
      <c r="BA212"/>
      <c r="BB212"/>
      <c r="BC212"/>
      <c r="BD212"/>
      <c r="BE212" s="137"/>
      <c r="BF212" s="2224"/>
      <c r="BG212" s="548" t="s">
        <v>987</v>
      </c>
      <c r="BH212" s="549">
        <v>18.824999999999999</v>
      </c>
      <c r="BI212" s="550" t="s">
        <v>831</v>
      </c>
      <c r="BJ212" s="2648">
        <v>0.15687499999999999</v>
      </c>
      <c r="BK212" s="132"/>
      <c r="BL212" s="704"/>
      <c r="BM212"/>
      <c r="BN212"/>
      <c r="BO212"/>
      <c r="BP212"/>
      <c r="BQ212"/>
      <c r="BR212"/>
      <c r="BS212"/>
      <c r="BT212"/>
      <c r="BU212" s="137"/>
      <c r="BV212" s="135">
        <v>1</v>
      </c>
    </row>
    <row r="213" spans="1:74" s="641" customFormat="1">
      <c r="A213"/>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s="137"/>
      <c r="AV213" s="137"/>
      <c r="AW213" s="137"/>
      <c r="AX213" s="137"/>
      <c r="AY213" s="137"/>
      <c r="AZ213"/>
      <c r="BA213"/>
      <c r="BB213"/>
      <c r="BC213"/>
      <c r="BD213"/>
      <c r="BE213" s="137"/>
      <c r="BF213" s="1148"/>
      <c r="BG213" s="482" t="s">
        <v>4464</v>
      </c>
      <c r="BH213" s="552" t="s">
        <v>835</v>
      </c>
      <c r="BI213" s="18"/>
      <c r="BJ213" s="18"/>
      <c r="BK213" s="132"/>
      <c r="BL213" s="704"/>
      <c r="BM213"/>
      <c r="BN213"/>
      <c r="BO213"/>
      <c r="BP213"/>
      <c r="BQ213"/>
      <c r="BR213"/>
      <c r="BS213"/>
      <c r="BT213"/>
      <c r="BU213" s="137"/>
      <c r="BV213" s="135">
        <v>1</v>
      </c>
    </row>
    <row r="214" spans="1:74" s="641" customFormat="1" ht="15.75">
      <c r="A214"/>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s="137"/>
      <c r="AV214" s="137"/>
      <c r="AW214" s="137"/>
      <c r="AX214" s="137"/>
      <c r="AY214" s="137"/>
      <c r="AZ214"/>
      <c r="BA214"/>
      <c r="BB214"/>
      <c r="BC214"/>
      <c r="BD214"/>
      <c r="BE214" s="137"/>
      <c r="BF214" s="1148"/>
      <c r="BG214" s="489">
        <v>1</v>
      </c>
      <c r="BH214" s="553">
        <v>1.5</v>
      </c>
      <c r="BI214" s="18"/>
      <c r="BJ214" s="18"/>
      <c r="BK214" s="132"/>
      <c r="BL214" s="704"/>
      <c r="BM214"/>
      <c r="BN214"/>
      <c r="BO214"/>
      <c r="BP214"/>
      <c r="BQ214"/>
      <c r="BR214"/>
      <c r="BS214"/>
      <c r="BT214"/>
      <c r="BU214" s="137"/>
      <c r="BV214" s="135">
        <v>1</v>
      </c>
    </row>
    <row r="215" spans="1:74" s="641" customFormat="1">
      <c r="A215"/>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s="137"/>
      <c r="AV215" s="137"/>
      <c r="AW215" s="137"/>
      <c r="AX215" s="137"/>
      <c r="AY215" s="137"/>
      <c r="AZ215"/>
      <c r="BA215"/>
      <c r="BB215"/>
      <c r="BC215"/>
      <c r="BD215"/>
      <c r="BE215" s="137"/>
      <c r="BF215" s="1148"/>
      <c r="BG215" s="132"/>
      <c r="BH215" s="132"/>
      <c r="BI215" s="132"/>
      <c r="BJ215" s="132"/>
      <c r="BK215" s="132"/>
      <c r="BL215" s="704"/>
      <c r="BM215"/>
      <c r="BN215"/>
      <c r="BO215"/>
      <c r="BP215"/>
      <c r="BQ215"/>
      <c r="BR215"/>
      <c r="BS215"/>
      <c r="BT215"/>
      <c r="BU215" s="137"/>
      <c r="BV215" s="135">
        <v>1</v>
      </c>
    </row>
    <row r="216" spans="1:74" s="641" customFormat="1">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s="137"/>
      <c r="AV216" s="137"/>
      <c r="AW216" s="137"/>
      <c r="AX216" s="137"/>
      <c r="AY216" s="137"/>
      <c r="AZ216"/>
      <c r="BA216"/>
      <c r="BB216"/>
      <c r="BC216"/>
      <c r="BD216"/>
      <c r="BE216" s="137"/>
      <c r="BF216" s="1148"/>
      <c r="BG216" s="132"/>
      <c r="BH216" s="132"/>
      <c r="BI216" s="132"/>
      <c r="BJ216" s="132"/>
      <c r="BK216" s="132"/>
      <c r="BL216" s="704"/>
      <c r="BM216"/>
      <c r="BN216"/>
      <c r="BO216"/>
      <c r="BP216"/>
      <c r="BQ216"/>
      <c r="BR216"/>
      <c r="BS216"/>
      <c r="BT216"/>
      <c r="BU216" s="137"/>
      <c r="BV216" s="135">
        <v>1</v>
      </c>
    </row>
    <row r="217" spans="1:74" s="641" customFormat="1" ht="18.75">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s="137"/>
      <c r="AV217" s="137"/>
      <c r="AW217" s="137"/>
      <c r="AX217" s="137"/>
      <c r="AY217" s="137"/>
      <c r="AZ217"/>
      <c r="BA217"/>
      <c r="BB217"/>
      <c r="BC217"/>
      <c r="BD217"/>
      <c r="BE217" s="137"/>
      <c r="BF217" s="429"/>
      <c r="BG217" s="2649" t="s">
        <v>4465</v>
      </c>
      <c r="BH217" s="453"/>
      <c r="BI217" s="18"/>
      <c r="BJ217" s="132"/>
      <c r="BK217" s="132"/>
      <c r="BL217" s="1314"/>
      <c r="BM217"/>
      <c r="BN217"/>
      <c r="BO217"/>
      <c r="BP217"/>
      <c r="BQ217"/>
      <c r="BR217"/>
      <c r="BS217"/>
      <c r="BT217"/>
      <c r="BU217" s="137"/>
      <c r="BV217" s="135">
        <v>1</v>
      </c>
    </row>
    <row r="218" spans="1:74" s="641" customFormat="1" ht="15.75">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s="137"/>
      <c r="AV218" s="137"/>
      <c r="AW218" s="137"/>
      <c r="AX218" s="137"/>
      <c r="AY218" s="137"/>
      <c r="AZ218"/>
      <c r="BA218"/>
      <c r="BB218"/>
      <c r="BC218"/>
      <c r="BD218"/>
      <c r="BE218" s="137"/>
      <c r="BF218" s="429"/>
      <c r="BG218" s="428" t="s">
        <v>4466</v>
      </c>
      <c r="BH218" s="428"/>
      <c r="BI218" s="428"/>
      <c r="BJ218" s="132"/>
      <c r="BK218" s="132"/>
      <c r="BL218" s="1314"/>
      <c r="BM218"/>
      <c r="BN218"/>
      <c r="BO218"/>
      <c r="BP218"/>
      <c r="BQ218"/>
      <c r="BR218"/>
      <c r="BS218"/>
      <c r="BT218"/>
      <c r="BU218" s="137"/>
      <c r="BV218" s="135">
        <v>1</v>
      </c>
    </row>
    <row r="219" spans="1:74" s="641" customFormat="1" ht="16.5" thickBot="1">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s="137"/>
      <c r="AV219" s="137"/>
      <c r="AW219" s="137"/>
      <c r="AX219" s="137"/>
      <c r="AY219" s="137"/>
      <c r="AZ219"/>
      <c r="BA219"/>
      <c r="BB219"/>
      <c r="BC219"/>
      <c r="BD219"/>
      <c r="BE219" s="137"/>
      <c r="BF219" s="429"/>
      <c r="BG219" s="428"/>
      <c r="BH219" s="428"/>
      <c r="BI219" s="428"/>
      <c r="BJ219" s="132"/>
      <c r="BK219" s="132"/>
      <c r="BL219" s="1314"/>
      <c r="BM219"/>
      <c r="BN219"/>
      <c r="BO219"/>
      <c r="BP219"/>
      <c r="BQ219"/>
      <c r="BR219"/>
      <c r="BS219"/>
      <c r="BT219"/>
      <c r="BU219" s="137"/>
      <c r="BV219" s="135">
        <v>1</v>
      </c>
    </row>
    <row r="220" spans="1:74" s="641" customFormat="1" ht="16.5" customHeight="1" thickTop="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s="137"/>
      <c r="AV220" s="137"/>
      <c r="AW220" s="137"/>
      <c r="AX220" s="137"/>
      <c r="AY220" s="137"/>
      <c r="AZ220"/>
      <c r="BA220"/>
      <c r="BB220"/>
      <c r="BC220"/>
      <c r="BD220"/>
      <c r="BE220" s="137"/>
      <c r="BF220" s="429"/>
      <c r="BG220" s="2650"/>
      <c r="BH220" s="478"/>
      <c r="BI220" s="4039" t="s">
        <v>827</v>
      </c>
      <c r="BJ220" s="132"/>
      <c r="BK220" s="132"/>
      <c r="BL220" s="1314"/>
      <c r="BM220"/>
      <c r="BN220"/>
      <c r="BO220"/>
      <c r="BP220"/>
      <c r="BQ220"/>
      <c r="BR220"/>
      <c r="BS220"/>
      <c r="BT220"/>
      <c r="BU220" s="137"/>
      <c r="BV220" s="135">
        <v>1</v>
      </c>
    </row>
    <row r="221" spans="1:74" s="641" customFormat="1" ht="15.75">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s="137"/>
      <c r="AV221" s="137"/>
      <c r="AW221" s="137"/>
      <c r="AX221" s="137"/>
      <c r="AY221" s="137"/>
      <c r="AZ221"/>
      <c r="BA221"/>
      <c r="BB221"/>
      <c r="BC221"/>
      <c r="BD221"/>
      <c r="BE221" s="137"/>
      <c r="BF221" s="429"/>
      <c r="BG221" s="2651" t="s">
        <v>78</v>
      </c>
      <c r="BH221" s="481" t="s">
        <v>832</v>
      </c>
      <c r="BI221" s="4040"/>
      <c r="BJ221" s="18"/>
      <c r="BK221" s="132"/>
      <c r="BL221" s="1314"/>
      <c r="BM221"/>
      <c r="BN221"/>
      <c r="BO221"/>
      <c r="BP221"/>
      <c r="BQ221"/>
      <c r="BR221"/>
      <c r="BS221"/>
      <c r="BT221"/>
      <c r="BU221" s="137"/>
      <c r="BV221" s="135">
        <v>1</v>
      </c>
    </row>
    <row r="222" spans="1:74" s="641" customFormat="1" ht="16.5" customHeight="1">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s="137"/>
      <c r="AV222" s="137"/>
      <c r="AW222" s="137"/>
      <c r="AX222" s="137"/>
      <c r="AY222" s="137"/>
      <c r="AZ222"/>
      <c r="BA222"/>
      <c r="BB222"/>
      <c r="BC222"/>
      <c r="BD222"/>
      <c r="BE222" s="137"/>
      <c r="BF222" s="429"/>
      <c r="BG222" s="2652">
        <v>20</v>
      </c>
      <c r="BH222" s="485">
        <v>0.75</v>
      </c>
      <c r="BI222" s="486" t="s">
        <v>836</v>
      </c>
      <c r="BJ222" s="18"/>
      <c r="BK222" s="132"/>
      <c r="BL222" s="1314"/>
      <c r="BM222"/>
      <c r="BN222"/>
      <c r="BO222"/>
      <c r="BP222"/>
      <c r="BQ222"/>
      <c r="BR222"/>
      <c r="BS222"/>
      <c r="BT222"/>
      <c r="BU222" s="137"/>
      <c r="BV222" s="135">
        <v>1</v>
      </c>
    </row>
    <row r="223" spans="1:74" s="641" customFormat="1" ht="15.75">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s="137"/>
      <c r="AV223" s="137"/>
      <c r="AW223" s="137"/>
      <c r="AX223" s="137"/>
      <c r="AY223" s="137"/>
      <c r="AZ223"/>
      <c r="BA223"/>
      <c r="BB223"/>
      <c r="BC223"/>
      <c r="BD223"/>
      <c r="BE223" s="137"/>
      <c r="BF223" s="429"/>
      <c r="BG223" s="11" t="s">
        <v>838</v>
      </c>
      <c r="BH223" s="11"/>
      <c r="BI223" s="11"/>
      <c r="BJ223" s="18"/>
      <c r="BK223" s="132"/>
      <c r="BL223" s="1314"/>
      <c r="BM223"/>
      <c r="BN223"/>
      <c r="BO223"/>
      <c r="BP223"/>
      <c r="BQ223"/>
      <c r="BR223"/>
      <c r="BS223"/>
      <c r="BT223"/>
      <c r="BU223" s="137"/>
      <c r="BV223" s="135">
        <v>1</v>
      </c>
    </row>
    <row r="224" spans="1:74" s="641" customFormat="1" ht="15.75">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s="137"/>
      <c r="AV224" s="137"/>
      <c r="AW224" s="137"/>
      <c r="AX224" s="137"/>
      <c r="AY224" s="137"/>
      <c r="AZ224"/>
      <c r="BA224"/>
      <c r="BB224"/>
      <c r="BC224"/>
      <c r="BD224"/>
      <c r="BE224" s="137"/>
      <c r="BF224" s="429"/>
      <c r="BG224" s="11" t="s">
        <v>845</v>
      </c>
      <c r="BH224" s="11"/>
      <c r="BI224" s="11"/>
      <c r="BJ224" s="18"/>
      <c r="BK224" s="132"/>
      <c r="BL224" s="1314"/>
      <c r="BM224"/>
      <c r="BN224"/>
      <c r="BO224"/>
      <c r="BP224"/>
      <c r="BQ224"/>
      <c r="BR224"/>
      <c r="BS224"/>
      <c r="BT224"/>
      <c r="BU224" s="137"/>
      <c r="BV224" s="135">
        <v>1</v>
      </c>
    </row>
    <row r="225" spans="1:76" s="641" customFormat="1" ht="15.7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s="137"/>
      <c r="AV225" s="137"/>
      <c r="AW225" s="137"/>
      <c r="AX225" s="137"/>
      <c r="AY225" s="137"/>
      <c r="AZ225"/>
      <c r="BA225"/>
      <c r="BB225"/>
      <c r="BC225"/>
      <c r="BD225"/>
      <c r="BE225" s="137"/>
      <c r="BF225" s="429"/>
      <c r="BG225"/>
      <c r="BH225"/>
      <c r="BI225"/>
      <c r="BJ225" s="18"/>
      <c r="BK225" s="132"/>
      <c r="BL225" s="1314"/>
      <c r="BM225"/>
      <c r="BN225"/>
      <c r="BO225"/>
      <c r="BP225"/>
      <c r="BQ225"/>
      <c r="BR225"/>
      <c r="BS225"/>
      <c r="BT225"/>
      <c r="BU225" s="137"/>
      <c r="BV225" s="135">
        <v>1</v>
      </c>
    </row>
    <row r="226" spans="1:76" s="641" customFormat="1">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s="137"/>
      <c r="AV226" s="137"/>
      <c r="AW226" s="137"/>
      <c r="AX226" s="137"/>
      <c r="AY226" s="137"/>
      <c r="AZ226"/>
      <c r="BA226"/>
      <c r="BB226"/>
      <c r="BC226"/>
      <c r="BD226"/>
      <c r="BE226" s="137"/>
      <c r="BF226" s="2516"/>
      <c r="BG226" s="712"/>
      <c r="BH226" s="712"/>
      <c r="BI226" s="712"/>
      <c r="BJ226" s="712"/>
      <c r="BK226" s="712"/>
      <c r="BL226" s="1314"/>
      <c r="BM226"/>
      <c r="BN226"/>
      <c r="BO226"/>
      <c r="BP226"/>
      <c r="BQ226"/>
      <c r="BR226"/>
      <c r="BS226"/>
      <c r="BT226"/>
      <c r="BU226" s="137"/>
      <c r="BV226" s="135">
        <v>1</v>
      </c>
    </row>
    <row r="227" spans="1:76">
      <c r="BA227"/>
      <c r="BB227"/>
      <c r="BC227"/>
      <c r="BD227"/>
      <c r="BF227" s="2644">
        <v>19</v>
      </c>
      <c r="BG227" s="2645">
        <v>18</v>
      </c>
      <c r="BH227" s="2645">
        <v>25</v>
      </c>
      <c r="BI227" s="2645">
        <v>16</v>
      </c>
      <c r="BJ227" s="2645">
        <v>6</v>
      </c>
      <c r="BK227" s="2645">
        <v>11</v>
      </c>
      <c r="BL227" s="2646">
        <v>11</v>
      </c>
      <c r="BV227" s="135">
        <v>1</v>
      </c>
    </row>
    <row r="228" spans="1:76" ht="15.75" thickBot="1">
      <c r="BA228"/>
      <c r="BB228"/>
      <c r="BC228"/>
      <c r="BD228"/>
      <c r="BF228" s="880">
        <f t="shared" ref="BF228:BL228" ca="1" si="27">CELL("largeur",BF228)</f>
        <v>19</v>
      </c>
      <c r="BG228" s="590">
        <f t="shared" ca="1" si="27"/>
        <v>18</v>
      </c>
      <c r="BH228" s="590">
        <f t="shared" ca="1" si="27"/>
        <v>25</v>
      </c>
      <c r="BI228" s="590">
        <f t="shared" ca="1" si="27"/>
        <v>16</v>
      </c>
      <c r="BJ228" s="590">
        <f t="shared" ca="1" si="27"/>
        <v>11</v>
      </c>
      <c r="BK228" s="590">
        <f t="shared" ca="1" si="27"/>
        <v>17</v>
      </c>
      <c r="BL228" s="592">
        <f t="shared" ca="1" si="27"/>
        <v>11</v>
      </c>
      <c r="BV228" s="135">
        <v>1</v>
      </c>
    </row>
    <row r="229" spans="1:76">
      <c r="BV229" s="135">
        <v>1</v>
      </c>
    </row>
    <row r="230" spans="1:76">
      <c r="AU230"/>
      <c r="AV230"/>
      <c r="AW230"/>
      <c r="AX230"/>
      <c r="AY230"/>
      <c r="BA230"/>
      <c r="BB230"/>
      <c r="BC230"/>
      <c r="BD230"/>
      <c r="BE230"/>
      <c r="BV230" s="135">
        <v>1</v>
      </c>
    </row>
    <row r="231" spans="1:76">
      <c r="AU231"/>
      <c r="AV231"/>
      <c r="AW231"/>
      <c r="AX231"/>
      <c r="AY231"/>
      <c r="BA231"/>
      <c r="BB231"/>
      <c r="BC231"/>
      <c r="BD231"/>
      <c r="BE231"/>
      <c r="BV231" s="640" t="s">
        <v>997</v>
      </c>
    </row>
    <row r="232" spans="1:76">
      <c r="A232" s="135">
        <v>1</v>
      </c>
      <c r="B232" s="135">
        <v>1</v>
      </c>
      <c r="C232" s="135">
        <v>1</v>
      </c>
      <c r="D232" s="135">
        <v>1</v>
      </c>
      <c r="E232" s="135">
        <v>1</v>
      </c>
      <c r="F232" s="135">
        <v>1</v>
      </c>
      <c r="G232" s="135">
        <v>1</v>
      </c>
      <c r="H232" s="135">
        <v>1</v>
      </c>
      <c r="I232" s="135">
        <v>1</v>
      </c>
      <c r="J232" s="135">
        <v>1</v>
      </c>
      <c r="K232" s="135">
        <v>1</v>
      </c>
      <c r="L232" s="135">
        <v>1</v>
      </c>
      <c r="M232" s="135">
        <v>1</v>
      </c>
      <c r="N232" s="135">
        <v>1</v>
      </c>
      <c r="O232" s="135">
        <v>1</v>
      </c>
      <c r="P232" s="135">
        <v>1</v>
      </c>
      <c r="Q232" s="135">
        <v>1</v>
      </c>
      <c r="R232" s="135">
        <v>1</v>
      </c>
      <c r="S232" s="135">
        <v>1</v>
      </c>
      <c r="T232" s="135">
        <v>1</v>
      </c>
      <c r="U232" s="135">
        <v>1</v>
      </c>
      <c r="V232" s="135">
        <v>1</v>
      </c>
      <c r="W232" s="135">
        <v>1</v>
      </c>
      <c r="X232" s="135">
        <v>1</v>
      </c>
      <c r="Y232" s="135">
        <v>1</v>
      </c>
      <c r="Z232" s="135">
        <v>1</v>
      </c>
      <c r="AA232" s="135">
        <v>1</v>
      </c>
      <c r="AB232" s="135">
        <v>1</v>
      </c>
      <c r="AC232" s="135">
        <v>1</v>
      </c>
      <c r="AD232" s="135">
        <v>1</v>
      </c>
      <c r="AE232" s="135">
        <v>1</v>
      </c>
      <c r="AF232" s="135">
        <v>1</v>
      </c>
      <c r="AG232" s="135">
        <v>1</v>
      </c>
      <c r="AH232" s="135">
        <v>1</v>
      </c>
      <c r="AI232" s="135">
        <v>1</v>
      </c>
      <c r="AJ232" s="135">
        <v>1</v>
      </c>
      <c r="AK232" s="135">
        <v>1</v>
      </c>
      <c r="AL232" s="135">
        <v>1</v>
      </c>
      <c r="AM232" s="135">
        <v>1</v>
      </c>
      <c r="AN232" s="135">
        <v>1</v>
      </c>
      <c r="AO232" s="135">
        <v>1</v>
      </c>
      <c r="AP232" s="135">
        <v>1</v>
      </c>
      <c r="AQ232" s="135">
        <v>1</v>
      </c>
      <c r="AR232" s="135">
        <v>1</v>
      </c>
      <c r="AS232" s="135">
        <v>1</v>
      </c>
      <c r="AT232" s="135">
        <v>1</v>
      </c>
      <c r="AU232" s="135">
        <v>3</v>
      </c>
      <c r="AV232" s="135">
        <v>4</v>
      </c>
      <c r="AW232" s="135">
        <v>5</v>
      </c>
      <c r="AX232" s="135">
        <v>6</v>
      </c>
      <c r="AY232" s="135">
        <v>7</v>
      </c>
      <c r="AZ232" s="135">
        <v>8</v>
      </c>
      <c r="BA232" s="135">
        <v>9</v>
      </c>
      <c r="BB232" s="135">
        <v>10</v>
      </c>
      <c r="BC232" s="135">
        <v>11</v>
      </c>
      <c r="BD232" s="135">
        <v>12</v>
      </c>
      <c r="BE232" s="135">
        <v>13</v>
      </c>
      <c r="BF232" s="135">
        <v>14</v>
      </c>
      <c r="BG232" s="135">
        <v>15</v>
      </c>
      <c r="BH232" s="135">
        <v>16</v>
      </c>
      <c r="BI232" s="135">
        <v>17</v>
      </c>
      <c r="BJ232" s="135">
        <v>18</v>
      </c>
      <c r="BK232" s="135">
        <v>19</v>
      </c>
      <c r="BL232" s="135">
        <v>20</v>
      </c>
      <c r="BM232" s="135">
        <v>21</v>
      </c>
      <c r="BN232" s="135">
        <v>22</v>
      </c>
      <c r="BO232" s="135">
        <v>23</v>
      </c>
      <c r="BP232" s="135">
        <v>24</v>
      </c>
      <c r="BQ232" s="135">
        <v>25</v>
      </c>
      <c r="BR232" s="135">
        <v>26</v>
      </c>
      <c r="BS232" s="135">
        <v>27</v>
      </c>
      <c r="BT232" s="135">
        <v>28</v>
      </c>
      <c r="BU232" s="135">
        <v>1</v>
      </c>
      <c r="BV232" s="133" t="str">
        <f>ADDRESS(ROW(),COLUMN(),4)</f>
        <v>BV232</v>
      </c>
      <c r="BW232" s="689"/>
      <c r="BX232" s="690" t="str">
        <f>ADDRESS(ROW(),COLUMN(),4)</f>
        <v>BX232</v>
      </c>
    </row>
  </sheetData>
  <mergeCells count="223">
    <mergeCell ref="BF190:BL192"/>
    <mergeCell ref="BF195:BF205"/>
    <mergeCell ref="BG203:BJ205"/>
    <mergeCell ref="BF207:BL208"/>
    <mergeCell ref="BI220:BI221"/>
    <mergeCell ref="BN167:BP170"/>
    <mergeCell ref="BQ168:BT170"/>
    <mergeCell ref="BN177:BP179"/>
    <mergeCell ref="BQ177:BT180"/>
    <mergeCell ref="BG180:BL181"/>
    <mergeCell ref="BN181:BP183"/>
    <mergeCell ref="AU151:AV152"/>
    <mergeCell ref="AX151:AY152"/>
    <mergeCell ref="AU154:AV155"/>
    <mergeCell ref="AX154:AY155"/>
    <mergeCell ref="AU157:AV158"/>
    <mergeCell ref="BF161:BF168"/>
    <mergeCell ref="AR145:AS146"/>
    <mergeCell ref="AU145:AV146"/>
    <mergeCell ref="AX145:AY146"/>
    <mergeCell ref="AR148:AS149"/>
    <mergeCell ref="AU148:AV149"/>
    <mergeCell ref="AX148:AY149"/>
    <mergeCell ref="E137:I139"/>
    <mergeCell ref="AR139:AS140"/>
    <mergeCell ref="AU139:AV140"/>
    <mergeCell ref="AX139:AY140"/>
    <mergeCell ref="AR142:AS143"/>
    <mergeCell ref="AU142:AV143"/>
    <mergeCell ref="AX142:AY143"/>
    <mergeCell ref="AR133:AS134"/>
    <mergeCell ref="AU133:AV134"/>
    <mergeCell ref="AX133:AY134"/>
    <mergeCell ref="AR136:AS137"/>
    <mergeCell ref="AU136:AV137"/>
    <mergeCell ref="AX136:AY137"/>
    <mergeCell ref="AR130:AS131"/>
    <mergeCell ref="AU130:AV131"/>
    <mergeCell ref="AX130:AY131"/>
    <mergeCell ref="BG119:BL121"/>
    <mergeCell ref="AR121:AS122"/>
    <mergeCell ref="AU121:AV122"/>
    <mergeCell ref="AX121:AY122"/>
    <mergeCell ref="AR124:AS125"/>
    <mergeCell ref="AU124:AV125"/>
    <mergeCell ref="AX124:AY125"/>
    <mergeCell ref="BF125:BF136"/>
    <mergeCell ref="BG125:BG126"/>
    <mergeCell ref="BA126:BD126"/>
    <mergeCell ref="AR115:AS116"/>
    <mergeCell ref="AU115:AV116"/>
    <mergeCell ref="AX115:AY116"/>
    <mergeCell ref="BA116:BD116"/>
    <mergeCell ref="AR118:AS119"/>
    <mergeCell ref="AU118:AV119"/>
    <mergeCell ref="AX118:AY119"/>
    <mergeCell ref="BF118:BF123"/>
    <mergeCell ref="AR127:AS128"/>
    <mergeCell ref="AU127:AV128"/>
    <mergeCell ref="AX127:AY128"/>
    <mergeCell ref="BJ105:BK112"/>
    <mergeCell ref="AR106:AS107"/>
    <mergeCell ref="AU106:AV107"/>
    <mergeCell ref="AX106:AY107"/>
    <mergeCell ref="BA107:BB108"/>
    <mergeCell ref="BC107:BD108"/>
    <mergeCell ref="AR94:AS95"/>
    <mergeCell ref="AU94:AV95"/>
    <mergeCell ref="AR97:AS98"/>
    <mergeCell ref="AU97:AV98"/>
    <mergeCell ref="AR100:AS101"/>
    <mergeCell ref="AU100:AV101"/>
    <mergeCell ref="AR109:AS110"/>
    <mergeCell ref="AU109:AV110"/>
    <mergeCell ref="AX109:AY110"/>
    <mergeCell ref="AR112:AS113"/>
    <mergeCell ref="AU112:AV113"/>
    <mergeCell ref="AX112:AY113"/>
    <mergeCell ref="BC101:BC102"/>
    <mergeCell ref="AR103:AS104"/>
    <mergeCell ref="AU103:AV104"/>
    <mergeCell ref="AX103:AY104"/>
    <mergeCell ref="BF112:BF113"/>
    <mergeCell ref="BK90:BL91"/>
    <mergeCell ref="K91:K92"/>
    <mergeCell ref="M91:N92"/>
    <mergeCell ref="AR91:AS92"/>
    <mergeCell ref="AU91:AV92"/>
    <mergeCell ref="AX91:AY92"/>
    <mergeCell ref="BF85:BI88"/>
    <mergeCell ref="BO87:BS89"/>
    <mergeCell ref="AR88:AS89"/>
    <mergeCell ref="AU88:AV89"/>
    <mergeCell ref="AX88:AY89"/>
    <mergeCell ref="E90:I91"/>
    <mergeCell ref="V90:Z91"/>
    <mergeCell ref="BA90:BD91"/>
    <mergeCell ref="BG90:BI91"/>
    <mergeCell ref="BJ90:BJ91"/>
    <mergeCell ref="AR82:AS83"/>
    <mergeCell ref="AU82:AV83"/>
    <mergeCell ref="AX82:AY83"/>
    <mergeCell ref="E84:I86"/>
    <mergeCell ref="V84:Z86"/>
    <mergeCell ref="BA84:BD85"/>
    <mergeCell ref="AR85:AS86"/>
    <mergeCell ref="AU85:AV86"/>
    <mergeCell ref="AX85:AY86"/>
    <mergeCell ref="E79:H81"/>
    <mergeCell ref="Q79:Q80"/>
    <mergeCell ref="R79:S80"/>
    <mergeCell ref="V79:Y81"/>
    <mergeCell ref="AU79:AV80"/>
    <mergeCell ref="AX79:AY80"/>
    <mergeCell ref="AU73:AV74"/>
    <mergeCell ref="AX73:AY74"/>
    <mergeCell ref="BG74:BH76"/>
    <mergeCell ref="BI74:BJ76"/>
    <mergeCell ref="AU76:AV77"/>
    <mergeCell ref="AX76:AY77"/>
    <mergeCell ref="BA62:BB63"/>
    <mergeCell ref="AU64:AV65"/>
    <mergeCell ref="AX64:AY65"/>
    <mergeCell ref="AU67:AV68"/>
    <mergeCell ref="AX67:AY68"/>
    <mergeCell ref="E68:I70"/>
    <mergeCell ref="AE70:AI72"/>
    <mergeCell ref="AU70:AV71"/>
    <mergeCell ref="AX70:AY71"/>
    <mergeCell ref="AU55:AV56"/>
    <mergeCell ref="AX55:AY56"/>
    <mergeCell ref="AU58:AV59"/>
    <mergeCell ref="AX58:AY59"/>
    <mergeCell ref="AU61:AV62"/>
    <mergeCell ref="AX61:AY62"/>
    <mergeCell ref="AU49:AV50"/>
    <mergeCell ref="AX49:AY50"/>
    <mergeCell ref="BQ49:BT50"/>
    <mergeCell ref="AU52:AV53"/>
    <mergeCell ref="AX52:AY53"/>
    <mergeCell ref="BI52:BI53"/>
    <mergeCell ref="BJ52:BJ53"/>
    <mergeCell ref="BI40:BI41"/>
    <mergeCell ref="AU43:AV44"/>
    <mergeCell ref="AX43:AY44"/>
    <mergeCell ref="BA43:BD46"/>
    <mergeCell ref="AU46:AV47"/>
    <mergeCell ref="AX46:AY47"/>
    <mergeCell ref="BA47:BD48"/>
    <mergeCell ref="AU37:AV38"/>
    <mergeCell ref="AX37:AY38"/>
    <mergeCell ref="AU40:AV41"/>
    <mergeCell ref="AX40:AY41"/>
    <mergeCell ref="BF40:BF41"/>
    <mergeCell ref="BG40:BG41"/>
    <mergeCell ref="AU31:AV32"/>
    <mergeCell ref="AX31:AY32"/>
    <mergeCell ref="BJ32:BJ33"/>
    <mergeCell ref="BK32:BK33"/>
    <mergeCell ref="AU34:AV35"/>
    <mergeCell ref="AX34:AY35"/>
    <mergeCell ref="BI24:BI25"/>
    <mergeCell ref="AU25:AV26"/>
    <mergeCell ref="AX25:AY26"/>
    <mergeCell ref="BN26:BR27"/>
    <mergeCell ref="AU28:AV29"/>
    <mergeCell ref="AX28:AY29"/>
    <mergeCell ref="Y23:Y24"/>
    <mergeCell ref="Z23:Z24"/>
    <mergeCell ref="AA23:AA24"/>
    <mergeCell ref="AE23:AI24"/>
    <mergeCell ref="BF24:BF25"/>
    <mergeCell ref="BG24:BH25"/>
    <mergeCell ref="BN20:BQ21"/>
    <mergeCell ref="AU22:AV23"/>
    <mergeCell ref="AX22:AY23"/>
    <mergeCell ref="H23:H24"/>
    <mergeCell ref="I23:I24"/>
    <mergeCell ref="J23:J24"/>
    <mergeCell ref="L23:L24"/>
    <mergeCell ref="O23:Q24"/>
    <mergeCell ref="R23:R24"/>
    <mergeCell ref="S23:S24"/>
    <mergeCell ref="BQ14:BQ15"/>
    <mergeCell ref="AU16:AV17"/>
    <mergeCell ref="AX16:AY17"/>
    <mergeCell ref="BA8:BD10"/>
    <mergeCell ref="BF8:BL10"/>
    <mergeCell ref="BN8:BT10"/>
    <mergeCell ref="E12:H14"/>
    <mergeCell ref="Q12:Q13"/>
    <mergeCell ref="R12:S13"/>
    <mergeCell ref="V12:Y14"/>
    <mergeCell ref="AE12:AH14"/>
    <mergeCell ref="AQ12:AQ13"/>
    <mergeCell ref="AR12:AS13"/>
    <mergeCell ref="E17:I19"/>
    <mergeCell ref="V17:Z19"/>
    <mergeCell ref="AE17:AI19"/>
    <mergeCell ref="BF17:BI18"/>
    <mergeCell ref="AU19:AV20"/>
    <mergeCell ref="AX19:AY20"/>
    <mergeCell ref="BF20:BF21"/>
    <mergeCell ref="BG20:BH21"/>
    <mergeCell ref="AU12:AV13"/>
    <mergeCell ref="AX12:AY13"/>
    <mergeCell ref="BF13:BI14"/>
    <mergeCell ref="R6:S6"/>
    <mergeCell ref="V6:AA7"/>
    <mergeCell ref="AN6:AQ6"/>
    <mergeCell ref="AR6:AS6"/>
    <mergeCell ref="R7:S7"/>
    <mergeCell ref="AR7:AS7"/>
    <mergeCell ref="D2:D7"/>
    <mergeCell ref="R2:S2"/>
    <mergeCell ref="U2:U7"/>
    <mergeCell ref="AD2:AD7"/>
    <mergeCell ref="AR2:AS2"/>
    <mergeCell ref="R3:S5"/>
    <mergeCell ref="V3:W4"/>
    <mergeCell ref="AR3:AS5"/>
    <mergeCell ref="AB5:AB7"/>
    <mergeCell ref="N6:Q6"/>
  </mergeCells>
  <conditionalFormatting sqref="J25:J64">
    <cfRule type="cellIs" dxfId="43" priority="3" operator="notEqual">
      <formula>1</formula>
    </cfRule>
  </conditionalFormatting>
  <conditionalFormatting sqref="AA25:AA64">
    <cfRule type="cellIs" dxfId="42" priority="1" operator="notEqual">
      <formula>1</formula>
    </cfRule>
  </conditionalFormatting>
  <conditionalFormatting sqref="BG127:BG128">
    <cfRule type="cellIs" dxfId="41" priority="2" operator="notEqual">
      <formula>1</formula>
    </cfRule>
  </conditionalFormatting>
  <hyperlinks>
    <hyperlink ref="BQ193" r:id="rId1" xr:uid="{A4EDE610-5DB8-44D0-9AAA-8F30EA602DA0}"/>
    <hyperlink ref="BN188" r:id="rId2" xr:uid="{0823B2F0-9AF3-404A-9884-05BD458E03B5}"/>
    <hyperlink ref="BN194" r:id="rId3" xr:uid="{1D536B1E-EB06-4753-9113-2E03DC6D91AB}"/>
    <hyperlink ref="BN191" r:id="rId4" xr:uid="{EFA04996-B7D4-48A1-A3C2-B31C317D06C4}"/>
    <hyperlink ref="BQ190" r:id="rId5" xr:uid="{035709B2-8CFB-4F2E-8405-AEC81D6C10AA}"/>
    <hyperlink ref="BQ188" r:id="rId6" xr:uid="{4EF9ADDB-E889-446E-A535-B1BA36AF13D5}"/>
    <hyperlink ref="BR139" r:id="rId7" xr:uid="{AB6E8B1A-D766-495F-82D1-6E97391FC67C}"/>
    <hyperlink ref="L69" r:id="rId8" xr:uid="{54D7C6C2-8121-4AF0-9193-46D7D708212C}"/>
    <hyperlink ref="L138" r:id="rId9" xr:uid="{447EF393-A968-44A0-ABCB-811660048369}"/>
    <hyperlink ref="AL71" r:id="rId10" xr:uid="{AB84D8B7-40A9-4B0C-A0CD-221D0D379227}"/>
  </hyperlinks>
  <pageMargins left="0.7" right="0.7" top="0.75" bottom="0.75" header="0.3" footer="0.3"/>
  <pageSetup paperSize="9" orientation="portrait" r:id="rId11"/>
  <drawing r:id="rId1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0F9F5-077F-4EF5-81FE-E75DB04CBC61}">
  <dimension ref="A1:BC190"/>
  <sheetViews>
    <sheetView showZeros="0" zoomScaleNormal="100" workbookViewId="0">
      <selection activeCell="J112" sqref="J112:T115"/>
    </sheetView>
  </sheetViews>
  <sheetFormatPr baseColWidth="10" defaultRowHeight="15"/>
  <cols>
    <col min="1" max="1" width="4.28515625" customWidth="1"/>
    <col min="2" max="2" width="11.28515625" customWidth="1"/>
    <col min="3" max="3" width="4.28515625" customWidth="1"/>
    <col min="4" max="4" width="3.7109375" customWidth="1"/>
    <col min="5" max="6" width="11.7109375" customWidth="1"/>
    <col min="7" max="7" width="3.7109375" customWidth="1"/>
    <col min="8" max="9" width="11.7109375" customWidth="1"/>
    <col min="10" max="10" width="9.7109375" customWidth="1"/>
    <col min="11" max="11" width="35.7109375" customWidth="1"/>
    <col min="12" max="16" width="11.7109375" customWidth="1"/>
    <col min="17" max="17" width="12.7109375" customWidth="1"/>
    <col min="18" max="19" width="11.7109375" customWidth="1"/>
    <col min="20" max="20" width="14.7109375" customWidth="1"/>
    <col min="21" max="21" width="11.7109375" customWidth="1"/>
    <col min="22" max="22" width="5.7109375" customWidth="1"/>
    <col min="23" max="23" width="3.7109375" customWidth="1"/>
    <col min="24" max="25" width="11.7109375" customWidth="1"/>
    <col min="26" max="26" width="3.7109375" customWidth="1"/>
    <col min="27" max="28" width="11.7109375" customWidth="1"/>
    <col min="29" max="29" width="9.7109375" customWidth="1"/>
    <col min="30" max="30" width="35.7109375" customWidth="1"/>
    <col min="31" max="38" width="11.7109375" customWidth="1"/>
    <col min="39" max="39" width="14.7109375" customWidth="1"/>
    <col min="40" max="40" width="11.7109375" customWidth="1"/>
    <col min="41" max="41" width="5.7109375" customWidth="1"/>
    <col min="42" max="42" width="11.7109375" style="137" customWidth="1"/>
    <col min="43" max="43" width="12.7109375" style="137" customWidth="1"/>
    <col min="44" max="44" width="3" style="137" customWidth="1"/>
    <col min="45" max="45" width="11.7109375" style="137" customWidth="1"/>
    <col min="46" max="46" width="12.7109375" style="137" customWidth="1"/>
    <col min="47" max="47" width="5.7109375" customWidth="1"/>
    <col min="48" max="48" width="19.7109375" customWidth="1"/>
    <col min="49" max="49" width="18.7109375" customWidth="1"/>
    <col min="50" max="50" width="25.7109375" customWidth="1"/>
    <col min="51" max="51" width="16.7109375" customWidth="1"/>
    <col min="52" max="52" width="5.7109375" customWidth="1"/>
    <col min="53" max="53" width="8.7109375" customWidth="1"/>
    <col min="54" max="54" width="11.42578125" style="641"/>
    <col min="55" max="55" width="43.5703125" style="641" customWidth="1"/>
  </cols>
  <sheetData>
    <row r="1" spans="1:55" ht="15.75" customHeight="1" thickBot="1">
      <c r="A1" s="133" t="str">
        <f>ADDRESS(ROW(),COLUMN(),4)</f>
        <v>A1</v>
      </c>
      <c r="B1" s="644">
        <v>11</v>
      </c>
      <c r="C1" s="644">
        <v>3</v>
      </c>
      <c r="D1" s="644">
        <v>3</v>
      </c>
      <c r="E1" s="644">
        <v>11</v>
      </c>
      <c r="F1" s="644">
        <v>11</v>
      </c>
      <c r="G1" s="644">
        <v>3</v>
      </c>
      <c r="H1" s="644">
        <v>11</v>
      </c>
      <c r="I1" s="644">
        <v>11</v>
      </c>
      <c r="J1" s="644">
        <v>9</v>
      </c>
      <c r="K1" s="644">
        <v>35</v>
      </c>
      <c r="L1" s="644">
        <v>0.2</v>
      </c>
      <c r="M1" s="644">
        <v>11</v>
      </c>
      <c r="N1" s="644">
        <v>11</v>
      </c>
      <c r="O1" s="644">
        <v>11</v>
      </c>
      <c r="P1" s="644">
        <v>11</v>
      </c>
      <c r="Q1" s="644">
        <v>11</v>
      </c>
      <c r="R1" s="644">
        <v>11</v>
      </c>
      <c r="S1" s="644">
        <v>11</v>
      </c>
      <c r="T1" s="644">
        <v>14</v>
      </c>
      <c r="U1" s="644">
        <v>11</v>
      </c>
      <c r="V1" s="644">
        <v>5</v>
      </c>
      <c r="W1" s="644">
        <v>3</v>
      </c>
      <c r="X1" s="644">
        <v>11</v>
      </c>
      <c r="Y1" s="644">
        <v>11</v>
      </c>
      <c r="Z1" s="644">
        <v>3</v>
      </c>
      <c r="AA1" s="644">
        <v>11</v>
      </c>
      <c r="AB1" s="644">
        <v>11</v>
      </c>
      <c r="AC1" s="644">
        <v>9</v>
      </c>
      <c r="AD1" s="644">
        <v>35</v>
      </c>
      <c r="AE1" s="644">
        <v>0.2</v>
      </c>
      <c r="AF1" s="644">
        <v>11</v>
      </c>
      <c r="AG1" s="644">
        <v>11</v>
      </c>
      <c r="AH1" s="644">
        <v>11</v>
      </c>
      <c r="AI1" s="644">
        <v>11</v>
      </c>
      <c r="AJ1" s="644">
        <v>11</v>
      </c>
      <c r="AK1" s="644">
        <v>11</v>
      </c>
      <c r="AL1" s="644">
        <v>11</v>
      </c>
      <c r="AM1" s="644">
        <v>14</v>
      </c>
      <c r="AN1" s="644">
        <v>11</v>
      </c>
      <c r="AO1" s="644">
        <v>5</v>
      </c>
      <c r="AP1" s="644">
        <v>11</v>
      </c>
      <c r="AQ1" s="644">
        <v>12</v>
      </c>
      <c r="AR1" s="644">
        <v>2</v>
      </c>
      <c r="AS1" s="644">
        <v>11</v>
      </c>
      <c r="AT1" s="644">
        <v>12</v>
      </c>
      <c r="AU1" s="644">
        <v>5</v>
      </c>
      <c r="AV1" s="644">
        <v>19</v>
      </c>
      <c r="AW1" s="644">
        <v>18</v>
      </c>
      <c r="AX1" s="644">
        <v>25</v>
      </c>
      <c r="AY1" s="644">
        <v>16</v>
      </c>
      <c r="AZ1" s="644">
        <v>5</v>
      </c>
      <c r="BA1" s="135">
        <v>1</v>
      </c>
      <c r="BB1" s="134" t="str">
        <f>SUBSTITUTE(ADDRESS(1,COLUMN(),4),"1","")</f>
        <v>BB</v>
      </c>
      <c r="BC1" s="136" t="str">
        <f>SUBSTITUTE(ADDRESS(1,COLUMN(),4),"1","")</f>
        <v>BC</v>
      </c>
    </row>
    <row r="2" spans="1:55" ht="24.95" customHeight="1">
      <c r="D2" s="4133" t="s">
        <v>395</v>
      </c>
      <c r="E2" s="4136" t="s">
        <v>1079</v>
      </c>
      <c r="F2" s="4136"/>
      <c r="G2" s="4136"/>
      <c r="H2" s="4136"/>
      <c r="I2" s="4136"/>
      <c r="J2" s="4136"/>
      <c r="K2" s="4136"/>
      <c r="L2" s="4136"/>
      <c r="M2" s="4136"/>
      <c r="N2" s="4136"/>
      <c r="O2" s="4136"/>
      <c r="P2" s="4136"/>
      <c r="Q2" s="4136"/>
      <c r="R2" s="4136"/>
      <c r="S2" s="4136"/>
      <c r="T2" s="4136" t="s">
        <v>1016</v>
      </c>
      <c r="U2" s="4137"/>
      <c r="W2" s="4133" t="s">
        <v>395</v>
      </c>
      <c r="X2" s="2060" t="s">
        <v>1087</v>
      </c>
      <c r="Y2" s="2060"/>
      <c r="Z2" s="2060"/>
      <c r="AA2" s="2060"/>
      <c r="AB2" s="2060"/>
      <c r="AC2" s="2060"/>
      <c r="AD2" s="2060"/>
      <c r="AE2" s="2060"/>
      <c r="AF2" s="2060"/>
      <c r="AG2" s="2060"/>
      <c r="AH2" s="2060"/>
      <c r="AI2" s="2060"/>
      <c r="AJ2" s="2060"/>
      <c r="AK2" s="2060"/>
      <c r="AL2" s="2060"/>
      <c r="AM2" s="4136" t="s">
        <v>1016</v>
      </c>
      <c r="AN2" s="4137"/>
      <c r="AP2"/>
      <c r="AQ2"/>
      <c r="AR2"/>
      <c r="AS2"/>
      <c r="AT2"/>
      <c r="BA2" s="135">
        <v>1</v>
      </c>
      <c r="BB2" s="142"/>
      <c r="BC2" s="142" t="s">
        <v>1166</v>
      </c>
    </row>
    <row r="3" spans="1:55" ht="24.95" customHeight="1" thickBot="1">
      <c r="D3" s="4134"/>
      <c r="E3" s="626"/>
      <c r="F3" s="627"/>
      <c r="G3" s="626"/>
      <c r="H3" s="626"/>
      <c r="I3" s="626"/>
      <c r="J3" s="626"/>
      <c r="K3" s="626"/>
      <c r="L3" s="626"/>
      <c r="M3" s="626"/>
      <c r="N3" s="626"/>
      <c r="O3" s="626"/>
      <c r="P3" s="626"/>
      <c r="Q3" s="626"/>
      <c r="R3" s="626"/>
      <c r="S3" s="626"/>
      <c r="T3" s="4149">
        <v>18</v>
      </c>
      <c r="U3" s="4150"/>
      <c r="W3" s="4134"/>
      <c r="X3" s="626"/>
      <c r="Y3" s="627"/>
      <c r="Z3" s="626"/>
      <c r="AA3" s="626"/>
      <c r="AB3" s="626"/>
      <c r="AC3" s="626"/>
      <c r="AD3" s="626"/>
      <c r="AE3" s="626"/>
      <c r="AF3" s="626"/>
      <c r="AG3" s="626"/>
      <c r="AH3" s="626"/>
      <c r="AI3" s="626"/>
      <c r="AJ3" s="626"/>
      <c r="AK3" s="626"/>
      <c r="AL3" s="626"/>
      <c r="AM3" s="4149">
        <v>18</v>
      </c>
      <c r="AN3" s="4150"/>
      <c r="AP3" s="627" t="s">
        <v>4117</v>
      </c>
      <c r="AQ3"/>
      <c r="AR3"/>
      <c r="AS3"/>
      <c r="AT3"/>
      <c r="BA3" s="135">
        <v>1</v>
      </c>
      <c r="BB3" s="156">
        <f ca="1">COUNTA(A1:BA243) + COUNTBLANK(A1:BA243)</f>
        <v>13058</v>
      </c>
      <c r="BC3" s="145" t="str">
        <f>"cellules entre"&amp;" " &amp;A1&amp;" et  "&amp;BA190</f>
        <v>cellules entre A1 et  BA190</v>
      </c>
    </row>
    <row r="4" spans="1:55" ht="24.95" customHeight="1">
      <c r="D4" s="4134"/>
      <c r="E4" s="628"/>
      <c r="F4" s="628" t="s">
        <v>1021</v>
      </c>
      <c r="G4" s="628"/>
      <c r="H4" s="628"/>
      <c r="I4" s="628"/>
      <c r="J4" s="628"/>
      <c r="K4" s="628"/>
      <c r="L4" s="628"/>
      <c r="M4" s="628"/>
      <c r="N4" s="628"/>
      <c r="O4" s="628"/>
      <c r="P4" s="628"/>
      <c r="Q4" s="628"/>
      <c r="R4" s="626"/>
      <c r="S4" s="626"/>
      <c r="T4" s="4149"/>
      <c r="U4" s="4150"/>
      <c r="W4" s="4134"/>
      <c r="X4" s="628"/>
      <c r="Y4" s="628" t="s">
        <v>1022</v>
      </c>
      <c r="Z4" s="628"/>
      <c r="AA4" s="628"/>
      <c r="AB4" s="628"/>
      <c r="AC4" s="628"/>
      <c r="AD4" s="628"/>
      <c r="AE4" s="628"/>
      <c r="AF4" s="628"/>
      <c r="AG4" s="628"/>
      <c r="AH4" s="628"/>
      <c r="AI4" s="628"/>
      <c r="AJ4" s="628"/>
      <c r="AK4" s="626"/>
      <c r="AL4" s="626"/>
      <c r="AM4" s="4149"/>
      <c r="AN4" s="4150"/>
      <c r="AP4"/>
      <c r="AQ4"/>
      <c r="AR4"/>
      <c r="AS4"/>
      <c r="AT4"/>
      <c r="AV4" s="3837" t="s">
        <v>139</v>
      </c>
      <c r="AW4" s="3838"/>
      <c r="AX4" s="3838"/>
      <c r="AY4" s="3839"/>
      <c r="BA4" s="135">
        <v>1</v>
      </c>
      <c r="BB4" s="156">
        <f ca="1">COUNTA(A1:BA243)</f>
        <v>2958</v>
      </c>
      <c r="BC4" s="145" t="s">
        <v>1161</v>
      </c>
    </row>
    <row r="5" spans="1:55" ht="24.95" customHeight="1">
      <c r="D5" s="4134"/>
      <c r="E5" s="647" t="s">
        <v>1067</v>
      </c>
      <c r="F5" s="627"/>
      <c r="G5" s="630"/>
      <c r="H5" s="630"/>
      <c r="I5" s="630"/>
      <c r="J5" s="630"/>
      <c r="K5" s="630"/>
      <c r="L5" s="630"/>
      <c r="M5" s="630"/>
      <c r="N5" s="630"/>
      <c r="O5" s="630"/>
      <c r="P5" s="630"/>
      <c r="Q5" s="630"/>
      <c r="R5" s="630"/>
      <c r="S5" s="630"/>
      <c r="T5" s="4149"/>
      <c r="U5" s="4150"/>
      <c r="W5" s="4134"/>
      <c r="X5" s="629"/>
      <c r="Y5" s="627"/>
      <c r="Z5" s="630"/>
      <c r="AA5" s="630"/>
      <c r="AB5" s="630"/>
      <c r="AC5" s="630"/>
      <c r="AD5" s="630"/>
      <c r="AE5" s="630"/>
      <c r="AF5" s="630"/>
      <c r="AG5" s="630"/>
      <c r="AH5" s="630"/>
      <c r="AI5" s="630"/>
      <c r="AJ5" s="630"/>
      <c r="AK5" s="630"/>
      <c r="AL5" s="630"/>
      <c r="AM5" s="4149"/>
      <c r="AN5" s="4150"/>
      <c r="AP5"/>
      <c r="AQ5"/>
      <c r="AR5"/>
      <c r="AS5"/>
      <c r="AT5"/>
      <c r="AV5" s="3840"/>
      <c r="AW5" s="3841"/>
      <c r="AX5" s="3841"/>
      <c r="AY5" s="3842"/>
      <c r="BA5" s="135">
        <v>1</v>
      </c>
      <c r="BB5" s="156">
        <f ca="1">COUNTBLANK(A1:BA243)</f>
        <v>10100</v>
      </c>
      <c r="BC5" s="145" t="s">
        <v>134</v>
      </c>
    </row>
    <row r="6" spans="1:55" ht="24.95" customHeight="1">
      <c r="D6" s="4134"/>
      <c r="E6" s="647" t="s">
        <v>120</v>
      </c>
      <c r="F6" s="631"/>
      <c r="G6" s="630"/>
      <c r="H6" s="630"/>
      <c r="I6" s="630"/>
      <c r="J6" s="630"/>
      <c r="K6" s="630"/>
      <c r="L6" s="630"/>
      <c r="M6" s="630"/>
      <c r="N6" s="630"/>
      <c r="O6" s="630"/>
      <c r="P6" s="630" t="s">
        <v>1017</v>
      </c>
      <c r="Q6" s="4200">
        <f ca="1">NOW()</f>
        <v>45590.837142013886</v>
      </c>
      <c r="R6" s="4200"/>
      <c r="S6" s="4200"/>
      <c r="T6" s="4145" t="s">
        <v>1019</v>
      </c>
      <c r="U6" s="4146"/>
      <c r="W6" s="4134"/>
      <c r="X6" s="631"/>
      <c r="Y6" s="631"/>
      <c r="Z6" s="630"/>
      <c r="AA6" s="630"/>
      <c r="AB6" s="630"/>
      <c r="AC6" s="630"/>
      <c r="AD6" s="630"/>
      <c r="AE6" s="630"/>
      <c r="AF6" s="630"/>
      <c r="AG6" s="630"/>
      <c r="AH6" s="630"/>
      <c r="AI6" s="630" t="s">
        <v>1017</v>
      </c>
      <c r="AJ6" s="639">
        <f ca="1">NOW()</f>
        <v>45590.837142013886</v>
      </c>
      <c r="AK6" s="639"/>
      <c r="AL6" s="639"/>
      <c r="AM6" s="4145" t="s">
        <v>1019</v>
      </c>
      <c r="AN6" s="4146"/>
      <c r="AP6" s="3805" t="s">
        <v>130</v>
      </c>
      <c r="AQ6" s="3805"/>
      <c r="AR6" s="149">
        <v>1</v>
      </c>
      <c r="AS6" s="3805" t="s">
        <v>131</v>
      </c>
      <c r="AT6" s="3805"/>
      <c r="AV6" s="159" t="s">
        <v>167</v>
      </c>
      <c r="AW6" s="160"/>
      <c r="AX6" s="141"/>
      <c r="AY6" s="161"/>
      <c r="BA6" s="135">
        <v>1</v>
      </c>
      <c r="BB6" s="156">
        <f>SUM(BA1:BA188)+2</f>
        <v>190</v>
      </c>
      <c r="BC6" s="145" t="s">
        <v>1162</v>
      </c>
    </row>
    <row r="7" spans="1:55" ht="21.6" customHeight="1" thickBot="1">
      <c r="D7" s="4135"/>
      <c r="E7" s="632" t="s">
        <v>1018</v>
      </c>
      <c r="F7" s="633"/>
      <c r="G7" s="633"/>
      <c r="H7" s="633"/>
      <c r="I7" s="633"/>
      <c r="J7" s="633"/>
      <c r="K7" s="633"/>
      <c r="L7" s="633"/>
      <c r="M7" s="633"/>
      <c r="N7" s="633"/>
      <c r="O7" s="633"/>
      <c r="P7" s="633"/>
      <c r="Q7" s="633"/>
      <c r="R7" s="642" t="s">
        <v>1020</v>
      </c>
      <c r="S7" s="643" t="str">
        <f>BA190</f>
        <v>BA190</v>
      </c>
      <c r="T7" s="4147" t="str">
        <f>K15</f>
        <v>40  lignes produits</v>
      </c>
      <c r="U7" s="4148"/>
      <c r="W7" s="4135"/>
      <c r="X7" s="632" t="s">
        <v>1018</v>
      </c>
      <c r="Y7" s="633"/>
      <c r="Z7" s="633"/>
      <c r="AA7" s="633"/>
      <c r="AB7" s="633"/>
      <c r="AC7" s="633"/>
      <c r="AD7" s="633"/>
      <c r="AE7" s="633"/>
      <c r="AF7" s="633"/>
      <c r="AG7" s="633"/>
      <c r="AH7" s="633"/>
      <c r="AI7" s="633"/>
      <c r="AJ7" s="633"/>
      <c r="AK7" s="633"/>
      <c r="AL7" s="642" t="s">
        <v>1020</v>
      </c>
      <c r="AM7" s="4147" t="s">
        <v>4107</v>
      </c>
      <c r="AN7" s="4148"/>
      <c r="AP7" s="3805"/>
      <c r="AQ7" s="3805"/>
      <c r="AR7" s="149">
        <v>1</v>
      </c>
      <c r="AS7" s="3805"/>
      <c r="AT7" s="3805"/>
      <c r="AV7" s="166"/>
      <c r="AW7" s="11"/>
      <c r="AX7" s="11"/>
      <c r="AY7" s="167"/>
      <c r="BA7" s="135">
        <v>1</v>
      </c>
      <c r="BB7" s="156">
        <f>SUM(A190:AZ190)+1</f>
        <v>53</v>
      </c>
      <c r="BC7" s="145" t="s">
        <v>1163</v>
      </c>
    </row>
    <row r="8" spans="1:55" ht="21.75" thickBot="1">
      <c r="D8" s="634" t="s">
        <v>2</v>
      </c>
      <c r="E8" s="635" t="str">
        <f ca="1">CELL("nomfichier")</f>
        <v>C:\Users\Joel\Desktop\[ff.fiches.repositionnables.xlsx]13.col.40.produits</v>
      </c>
      <c r="F8" s="635"/>
      <c r="G8" s="635"/>
      <c r="H8" s="138"/>
      <c r="I8" s="138"/>
      <c r="J8" s="138"/>
      <c r="K8" s="138"/>
      <c r="L8" s="138"/>
      <c r="AP8" s="157" t="s">
        <v>141</v>
      </c>
      <c r="AQ8" s="158"/>
      <c r="AR8" s="140">
        <v>1</v>
      </c>
      <c r="AS8" s="157" t="s">
        <v>142</v>
      </c>
      <c r="AT8" s="158"/>
      <c r="AV8" s="159" t="s">
        <v>179</v>
      </c>
      <c r="AW8" s="160"/>
      <c r="AX8" s="141"/>
      <c r="AY8" s="161"/>
      <c r="BA8" s="135">
        <v>1</v>
      </c>
    </row>
    <row r="9" spans="1:55" ht="16.5" customHeight="1" thickBot="1">
      <c r="D9" s="1" t="s">
        <v>0</v>
      </c>
      <c r="E9" s="138"/>
      <c r="F9" s="138"/>
      <c r="G9" s="138"/>
      <c r="H9" s="138"/>
      <c r="I9" s="138"/>
      <c r="J9" s="138"/>
      <c r="K9" s="151" t="s">
        <v>1064</v>
      </c>
      <c r="L9" s="152">
        <v>0.2</v>
      </c>
      <c r="M9" s="154" t="s">
        <v>1061</v>
      </c>
      <c r="O9" s="138"/>
      <c r="P9" s="138"/>
      <c r="Q9" s="138"/>
      <c r="W9" s="138"/>
      <c r="X9" s="138"/>
      <c r="Y9" s="138"/>
      <c r="Z9" s="138"/>
      <c r="AA9" s="138"/>
      <c r="AB9" s="138"/>
      <c r="AC9" s="138"/>
      <c r="AD9" s="151" t="s">
        <v>1064</v>
      </c>
      <c r="AE9" s="2030">
        <v>0.2</v>
      </c>
      <c r="AF9" s="154" t="s">
        <v>1061</v>
      </c>
      <c r="AH9" s="138"/>
      <c r="AI9" s="138"/>
      <c r="AJ9" s="138"/>
      <c r="AP9" s="4154" t="s">
        <v>146</v>
      </c>
      <c r="AQ9" s="4154"/>
      <c r="AR9" s="143">
        <v>1</v>
      </c>
      <c r="AS9" s="4154" t="s">
        <v>147</v>
      </c>
      <c r="AT9" s="4154"/>
      <c r="AV9" s="166"/>
      <c r="AW9" s="11"/>
      <c r="AX9" s="11"/>
      <c r="AY9" s="167"/>
      <c r="BA9" s="135">
        <v>1</v>
      </c>
    </row>
    <row r="10" spans="1:55" ht="14.45" customHeight="1">
      <c r="D10" s="129" t="s">
        <v>0</v>
      </c>
      <c r="E10" s="4138" t="s">
        <v>119</v>
      </c>
      <c r="F10" s="4140" t="s">
        <v>1077</v>
      </c>
      <c r="G10" s="4140"/>
      <c r="H10" s="4140"/>
      <c r="I10" s="4140"/>
      <c r="J10" s="4140"/>
      <c r="K10" s="4140"/>
      <c r="L10" s="4140"/>
      <c r="M10" s="4140"/>
      <c r="N10" s="4140"/>
      <c r="O10" s="4140"/>
      <c r="P10" s="4140"/>
      <c r="Q10" s="4140"/>
      <c r="R10" s="4140" t="s">
        <v>988</v>
      </c>
      <c r="S10" s="4139" t="s">
        <v>117</v>
      </c>
      <c r="T10" s="4139"/>
      <c r="U10" s="4159" t="str">
        <f>LEFT(F10,1)</f>
        <v>N</v>
      </c>
      <c r="W10" s="618" t="s">
        <v>0</v>
      </c>
      <c r="X10" s="3849" t="s">
        <v>119</v>
      </c>
      <c r="Y10" s="4144" t="s">
        <v>1077</v>
      </c>
      <c r="Z10" s="4144"/>
      <c r="AA10" s="4144"/>
      <c r="AB10" s="4144"/>
      <c r="AC10" s="4144"/>
      <c r="AD10" s="4144"/>
      <c r="AE10" s="4144"/>
      <c r="AF10" s="4144"/>
      <c r="AG10" s="4144"/>
      <c r="AH10" s="4144"/>
      <c r="AI10" s="4144"/>
      <c r="AJ10" s="4144"/>
      <c r="AK10" s="4144" t="s">
        <v>988</v>
      </c>
      <c r="AL10" s="4080" t="s">
        <v>117</v>
      </c>
      <c r="AM10" s="4080"/>
      <c r="AN10" s="4081" t="str">
        <f>LEFT(Y10,1)</f>
        <v>N</v>
      </c>
      <c r="AP10" s="3807"/>
      <c r="AQ10" s="3807"/>
      <c r="AR10" s="143">
        <v>1</v>
      </c>
      <c r="AS10" s="3807"/>
      <c r="AT10" s="3807"/>
      <c r="AV10" s="197" t="s">
        <v>209</v>
      </c>
      <c r="AW10" s="160"/>
      <c r="AX10" s="141"/>
      <c r="AY10" s="161"/>
      <c r="BA10" s="135">
        <v>1</v>
      </c>
    </row>
    <row r="11" spans="1:55" ht="15.6" customHeight="1" thickBot="1">
      <c r="D11" s="53" t="s">
        <v>0</v>
      </c>
      <c r="E11" s="3850"/>
      <c r="F11" s="4141"/>
      <c r="G11" s="4141"/>
      <c r="H11" s="4141"/>
      <c r="I11" s="4141"/>
      <c r="J11" s="4141"/>
      <c r="K11" s="4141"/>
      <c r="L11" s="4141"/>
      <c r="M11" s="4141"/>
      <c r="N11" s="4141"/>
      <c r="O11" s="4141"/>
      <c r="P11" s="4141"/>
      <c r="Q11" s="4141"/>
      <c r="R11" s="4141"/>
      <c r="S11" s="3990"/>
      <c r="T11" s="3990"/>
      <c r="U11" s="4160"/>
      <c r="W11" s="9" t="s">
        <v>0</v>
      </c>
      <c r="X11" s="3850"/>
      <c r="Y11" s="4141"/>
      <c r="Z11" s="4141"/>
      <c r="AA11" s="4141"/>
      <c r="AB11" s="4141"/>
      <c r="AC11" s="4141"/>
      <c r="AD11" s="4141"/>
      <c r="AE11" s="4141"/>
      <c r="AF11" s="4141"/>
      <c r="AG11" s="4141"/>
      <c r="AH11" s="4141"/>
      <c r="AI11" s="4141"/>
      <c r="AJ11" s="4141"/>
      <c r="AK11" s="4141"/>
      <c r="AL11" s="3990"/>
      <c r="AM11" s="3990"/>
      <c r="AN11" s="4082"/>
      <c r="AP11" s="140">
        <v>1</v>
      </c>
      <c r="AQ11" s="140">
        <v>1</v>
      </c>
      <c r="AR11" s="140">
        <v>1</v>
      </c>
      <c r="AS11" s="140"/>
      <c r="AT11" s="140"/>
      <c r="AV11" s="166"/>
      <c r="AW11" s="11"/>
      <c r="AX11" s="11"/>
      <c r="AY11" s="167"/>
      <c r="BA11" s="135">
        <v>1</v>
      </c>
    </row>
    <row r="12" spans="1:55" ht="21" customHeight="1">
      <c r="D12" s="53" t="s">
        <v>0</v>
      </c>
      <c r="E12" s="128" t="s">
        <v>116</v>
      </c>
      <c r="F12" s="127"/>
      <c r="G12" s="127"/>
      <c r="H12" s="127"/>
      <c r="I12" s="126" t="s">
        <v>115</v>
      </c>
      <c r="J12" s="125" t="s">
        <v>114</v>
      </c>
      <c r="K12" s="124"/>
      <c r="L12" s="124"/>
      <c r="M12" s="124"/>
      <c r="N12" s="124"/>
      <c r="O12" s="124"/>
      <c r="P12" s="124"/>
      <c r="Q12" s="123"/>
      <c r="R12" s="123"/>
      <c r="S12" s="123"/>
      <c r="T12" s="123"/>
      <c r="U12" s="122"/>
      <c r="W12" s="9" t="s">
        <v>0</v>
      </c>
      <c r="X12" s="128" t="s">
        <v>116</v>
      </c>
      <c r="Y12" s="127"/>
      <c r="Z12" s="127"/>
      <c r="AA12" s="127"/>
      <c r="AB12" s="126" t="s">
        <v>115</v>
      </c>
      <c r="AC12" s="125" t="s">
        <v>114</v>
      </c>
      <c r="AD12" s="124"/>
      <c r="AE12" s="124"/>
      <c r="AF12" s="124"/>
      <c r="AG12" s="124"/>
      <c r="AH12" s="124"/>
      <c r="AI12" s="124"/>
      <c r="AJ12" s="123"/>
      <c r="AK12" s="123"/>
      <c r="AL12" s="123"/>
      <c r="AM12" s="123"/>
      <c r="AN12" s="595"/>
      <c r="AP12" s="4153" t="s">
        <v>183</v>
      </c>
      <c r="AQ12" s="4153"/>
      <c r="AR12" s="143">
        <v>1</v>
      </c>
      <c r="AS12" s="4153" t="s">
        <v>184</v>
      </c>
      <c r="AT12" s="4153"/>
      <c r="AV12" s="197" t="s">
        <v>239</v>
      </c>
      <c r="AW12" s="160"/>
      <c r="AX12" s="141"/>
      <c r="AY12" s="161"/>
      <c r="BA12" s="135">
        <v>1</v>
      </c>
    </row>
    <row r="13" spans="1:55" ht="18.75">
      <c r="D13" s="53" t="s">
        <v>0</v>
      </c>
      <c r="E13" s="121" t="s">
        <v>113</v>
      </c>
      <c r="F13" s="104"/>
      <c r="G13" s="115"/>
      <c r="H13" s="115"/>
      <c r="I13" s="115"/>
      <c r="J13" s="104" t="s">
        <v>112</v>
      </c>
      <c r="K13" s="104"/>
      <c r="L13" s="104"/>
      <c r="M13" s="104"/>
      <c r="N13" s="104"/>
      <c r="O13" s="104"/>
      <c r="P13" s="104"/>
      <c r="Q13" s="104"/>
      <c r="R13" s="120"/>
      <c r="S13" s="120"/>
      <c r="T13" s="120"/>
      <c r="U13" s="119"/>
      <c r="W13" s="9" t="s">
        <v>0</v>
      </c>
      <c r="X13" s="121" t="s">
        <v>113</v>
      </c>
      <c r="Y13" s="104"/>
      <c r="Z13" s="115"/>
      <c r="AA13" s="115"/>
      <c r="AB13" s="115"/>
      <c r="AC13" s="104" t="s">
        <v>112</v>
      </c>
      <c r="AD13" s="104"/>
      <c r="AE13" s="104"/>
      <c r="AF13" s="104"/>
      <c r="AG13" s="104"/>
      <c r="AH13" s="104"/>
      <c r="AI13" s="104"/>
      <c r="AJ13" s="104"/>
      <c r="AK13" s="104"/>
      <c r="AL13" s="104"/>
      <c r="AM13" s="104"/>
      <c r="AN13" s="619"/>
      <c r="AP13" s="3855"/>
      <c r="AQ13" s="3855"/>
      <c r="AR13" s="143">
        <v>1</v>
      </c>
      <c r="AS13" s="3855"/>
      <c r="AT13" s="3855"/>
      <c r="AV13" s="166"/>
      <c r="AW13" s="11"/>
      <c r="AX13" s="11"/>
      <c r="AY13" s="167"/>
      <c r="BA13" s="135">
        <v>1</v>
      </c>
    </row>
    <row r="14" spans="1:55" ht="21.75" thickBot="1">
      <c r="D14" s="554" t="s">
        <v>0</v>
      </c>
      <c r="E14" s="7"/>
      <c r="F14" s="8" t="s">
        <v>3</v>
      </c>
      <c r="G14" s="7"/>
      <c r="H14" s="7"/>
      <c r="I14" s="7"/>
      <c r="J14" s="715" t="str">
        <f>COUNTIF(D10:D67,"**")&amp;" "&amp;"lignes"</f>
        <v>58 lignes</v>
      </c>
      <c r="K14" s="564" t="str">
        <f>ROWS(D10:D67)-SUBTOTAL(103,D10:D67)&amp;" "&amp;"Lignes masquées"</f>
        <v>0 Lignes masquées</v>
      </c>
      <c r="L14" s="18"/>
      <c r="N14" s="18"/>
      <c r="O14" s="18"/>
      <c r="P14" s="11"/>
      <c r="Q14" s="11"/>
      <c r="R14" s="104"/>
      <c r="S14" s="104"/>
      <c r="T14" s="104"/>
      <c r="U14" s="119"/>
      <c r="W14" s="596" t="s">
        <v>15</v>
      </c>
      <c r="X14" s="121"/>
      <c r="Y14" s="597"/>
      <c r="Z14" s="598"/>
      <c r="AA14" s="1949" t="str">
        <f ca="1">IF(X17&lt;0.5,X16&amp;",","")&amp;IF(Y17&lt;0.5,Y16&amp;".","")&amp;IF(Z17&lt;0.5,Z16&amp;".","")&amp;IF(AA17&lt;0.5,AA16&amp;".","")&amp;IF(AB17&lt;0.5,AB16&amp;".","")&amp;IF(AC17&lt;0.5,AC16&amp;".","")&amp;IF(AD17&lt;0.5,AD16&amp;".","")&amp;IF(AE17&lt;0.5,AE16&amp;".","")&amp;IF(AF17&lt;0.5,AF16&amp;".","")&amp;IF(AG17&lt;0.5,AG16&amp;".","")&amp;IF(AH17&lt;0.5,AH16&amp;".","")</f>
        <v/>
      </c>
      <c r="AB14" s="1949" t="str">
        <f ca="1">IF(AI17&lt;0.5,AI16&amp;".","")&amp;IF(AJ17&lt;0.5,AJ16&amp;".","")&amp;IF(AK17&lt;0.5,AK16&amp;".","")&amp;IF(AL17&lt;0.5,AL16&amp;".","")&amp;IF(AM17&lt;0.5,AM16&amp;".","")&amp;IF(AN17&lt;0.5,AN16&amp;".","")</f>
        <v/>
      </c>
      <c r="AC14" s="715" t="str">
        <f>COUNTIF(W10:W67,"**")&amp;" "&amp;"lignes"</f>
        <v>58 lignes</v>
      </c>
      <c r="AD14" s="564" t="str">
        <f>ROWS(W10:W67)-SUBTOTAL(103,W10:W67)&amp;" "&amp;"Lignes masquées"</f>
        <v>0 Lignes masquées</v>
      </c>
      <c r="AE14" s="699"/>
      <c r="AF14" s="699"/>
      <c r="AG14" s="701" t="str">
        <f ca="1">IF(COUNTIF(X17:AN17,"&lt;0.5")=0,"Aucune colonne masquée",COUNTIF(X17:AN17,"&lt;0.5")&amp;" colonnes masquées : "&amp;(AA14&amp;AB14))</f>
        <v>Aucune colonne masquée</v>
      </c>
      <c r="AH14" s="699"/>
      <c r="AI14" s="699"/>
      <c r="AJ14" s="4221" t="str">
        <f ca="1">COUNTIF(X17:AN17,"&gt;0.5")+1&amp;" "&amp;"Colonnes Visibles"</f>
        <v>18 Colonnes Visibles</v>
      </c>
      <c r="AK14" s="4221"/>
      <c r="AL14" s="599"/>
      <c r="AM14" s="599"/>
      <c r="AN14" s="620"/>
      <c r="AP14" s="140">
        <v>1</v>
      </c>
      <c r="AQ14" s="140">
        <v>1</v>
      </c>
      <c r="AR14" s="140">
        <v>1</v>
      </c>
      <c r="AS14" s="140">
        <v>1</v>
      </c>
      <c r="AT14" s="140">
        <v>1</v>
      </c>
      <c r="AV14" s="235" t="s">
        <v>244</v>
      </c>
      <c r="AW14" s="160"/>
      <c r="AX14" s="141"/>
      <c r="AY14" s="161"/>
      <c r="BA14" s="135">
        <v>1</v>
      </c>
    </row>
    <row r="15" spans="1:55" ht="22.5" customHeight="1" thickTop="1" thickBot="1">
      <c r="D15" s="44" t="s">
        <v>15</v>
      </c>
      <c r="E15" s="572"/>
      <c r="F15" s="572"/>
      <c r="G15" s="572"/>
      <c r="H15" s="572"/>
      <c r="I15" s="572"/>
      <c r="J15" s="1948"/>
      <c r="K15" s="564" t="str">
        <f>COUNTA(D23:D62)&amp;"  lignes produits"</f>
        <v>40  lignes produits</v>
      </c>
      <c r="L15" s="18"/>
      <c r="M15" s="132"/>
      <c r="N15" s="11"/>
      <c r="O15" s="118" t="s">
        <v>111</v>
      </c>
      <c r="P15" s="117">
        <v>13</v>
      </c>
      <c r="Q15" s="116" t="str">
        <f>Q16</f>
        <v>couverts</v>
      </c>
      <c r="R15" s="104"/>
      <c r="S15" s="104"/>
      <c r="T15" s="104"/>
      <c r="U15" s="119"/>
      <c r="W15" s="596" t="s">
        <v>15</v>
      </c>
      <c r="X15" s="97" t="s">
        <v>104</v>
      </c>
      <c r="Y15" s="97" t="s">
        <v>103</v>
      </c>
      <c r="Z15" s="97" t="s">
        <v>102</v>
      </c>
      <c r="AA15" s="97" t="s">
        <v>101</v>
      </c>
      <c r="AB15" s="97" t="s">
        <v>100</v>
      </c>
      <c r="AC15" s="97" t="s">
        <v>99</v>
      </c>
      <c r="AD15" s="97" t="s">
        <v>98</v>
      </c>
      <c r="AE15" s="97" t="s">
        <v>97</v>
      </c>
      <c r="AF15" s="97" t="s">
        <v>96</v>
      </c>
      <c r="AG15" s="97" t="s">
        <v>95</v>
      </c>
      <c r="AH15" s="97" t="s">
        <v>94</v>
      </c>
      <c r="AI15" s="97" t="s">
        <v>93</v>
      </c>
      <c r="AJ15" s="97" t="s">
        <v>92</v>
      </c>
      <c r="AK15" s="97" t="s">
        <v>91</v>
      </c>
      <c r="AL15" s="97" t="s">
        <v>90</v>
      </c>
      <c r="AM15" s="97" t="s">
        <v>122</v>
      </c>
      <c r="AN15" s="600" t="s">
        <v>123</v>
      </c>
      <c r="AP15" s="4151" t="s">
        <v>217</v>
      </c>
      <c r="AQ15" s="4151"/>
      <c r="AR15" s="143">
        <v>1</v>
      </c>
      <c r="AS15" s="4151" t="s">
        <v>218</v>
      </c>
      <c r="AT15" s="4151"/>
      <c r="AV15" s="166"/>
      <c r="AW15" s="11"/>
      <c r="AX15" s="11"/>
      <c r="AY15" s="167"/>
      <c r="BA15" s="135">
        <v>1</v>
      </c>
    </row>
    <row r="16" spans="1:55" ht="21.75" thickTop="1">
      <c r="D16" s="53" t="s">
        <v>0</v>
      </c>
      <c r="E16" s="114">
        <f>(L63/E17)</f>
        <v>0.79444999999999999</v>
      </c>
      <c r="F16" s="113" t="s">
        <v>110</v>
      </c>
      <c r="G16" s="112"/>
      <c r="H16" s="111"/>
      <c r="I16" s="111"/>
      <c r="J16" s="1949" t="str">
        <f ca="1">IF(E20&lt;0.5,E19&amp;",","")&amp;IF(F20&lt;0.5,F19&amp;".","")&amp;IF(G20&lt;0.5,G19&amp;".","")&amp;IF(H20&lt;0.5,H19&amp;".","")&amp;IF(I20&lt;0.5,I19&amp;".","")&amp;IF(J20&lt;0.5,J19&amp;".","")&amp;IF(K20&lt;0.5,K19&amp;".","")&amp;IF(L20&lt;0.5,L19&amp;".","")&amp;IF(M20&lt;0.5,M19&amp;".","")&amp;IF(N20&lt;0.5,N19&amp;".","")</f>
        <v/>
      </c>
      <c r="K16" s="564" t="str">
        <f ca="1">IF(COUNTIF(E20:U20,"&lt;0.5")=0,"Aucune colonne masquée",COUNTIF(E20:U20,"&lt;0.5")&amp;" colonnes masquées : "&amp;(J16&amp;J17))</f>
        <v>Aucune colonne masquée</v>
      </c>
      <c r="M16" s="132"/>
      <c r="N16" s="116"/>
      <c r="O16" s="110" t="s">
        <v>109</v>
      </c>
      <c r="P16" s="109">
        <v>10</v>
      </c>
      <c r="Q16" s="108" t="s">
        <v>108</v>
      </c>
      <c r="R16" s="104"/>
      <c r="S16" s="104"/>
      <c r="T16" s="104"/>
      <c r="U16" s="119"/>
      <c r="W16" s="601" t="s">
        <v>15</v>
      </c>
      <c r="X16" s="95" t="str">
        <f t="shared" ref="X16:AN16" si="0">SUBSTITUTE(ADDRESS(1,COLUMN(),4),"1","")</f>
        <v>X</v>
      </c>
      <c r="Y16" s="94" t="str">
        <f t="shared" si="0"/>
        <v>Y</v>
      </c>
      <c r="Z16" s="94" t="str">
        <f t="shared" si="0"/>
        <v>Z</v>
      </c>
      <c r="AA16" s="94" t="str">
        <f t="shared" si="0"/>
        <v>AA</v>
      </c>
      <c r="AB16" s="94" t="str">
        <f t="shared" si="0"/>
        <v>AB</v>
      </c>
      <c r="AC16" s="94" t="str">
        <f t="shared" si="0"/>
        <v>AC</v>
      </c>
      <c r="AD16" s="94" t="str">
        <f t="shared" si="0"/>
        <v>AD</v>
      </c>
      <c r="AE16" s="94" t="str">
        <f t="shared" si="0"/>
        <v>AE</v>
      </c>
      <c r="AF16" s="94" t="str">
        <f t="shared" si="0"/>
        <v>AF</v>
      </c>
      <c r="AG16" s="94" t="str">
        <f t="shared" si="0"/>
        <v>AG</v>
      </c>
      <c r="AH16" s="94" t="str">
        <f t="shared" si="0"/>
        <v>AH</v>
      </c>
      <c r="AI16" s="94" t="str">
        <f t="shared" si="0"/>
        <v>AI</v>
      </c>
      <c r="AJ16" s="94" t="str">
        <f t="shared" si="0"/>
        <v>AJ</v>
      </c>
      <c r="AK16" s="94" t="str">
        <f t="shared" si="0"/>
        <v>AK</v>
      </c>
      <c r="AL16" s="94" t="str">
        <f t="shared" si="0"/>
        <v>AL</v>
      </c>
      <c r="AM16" s="94" t="str">
        <f t="shared" si="0"/>
        <v>AM</v>
      </c>
      <c r="AN16" s="602" t="str">
        <f t="shared" si="0"/>
        <v>AN</v>
      </c>
      <c r="AP16" s="3864"/>
      <c r="AQ16" s="3864"/>
      <c r="AR16" s="143">
        <v>1</v>
      </c>
      <c r="AS16" s="3864"/>
      <c r="AT16" s="3864"/>
      <c r="AV16" s="235" t="s">
        <v>271</v>
      </c>
      <c r="AW16" s="160"/>
      <c r="AX16" s="141"/>
      <c r="AY16" s="161"/>
      <c r="BA16" s="135">
        <v>1</v>
      </c>
    </row>
    <row r="17" spans="1:53" ht="16.5" thickBot="1">
      <c r="D17" s="53" t="s">
        <v>0</v>
      </c>
      <c r="E17" s="107">
        <v>10</v>
      </c>
      <c r="F17" s="106" t="s">
        <v>108</v>
      </c>
      <c r="G17" s="105" t="s">
        <v>107</v>
      </c>
      <c r="H17" s="105"/>
      <c r="I17" s="104"/>
      <c r="J17" s="1949" t="str">
        <f ca="1">IF(O20&lt;0.5,O19&amp;".","")&amp;IF(P20&lt;0.5,P19&amp;".","")&amp;IF(Q20&lt;0.5,Q19&amp;".","")&amp;IF(R20&lt;0.5,R19&amp;".","")&amp;IF(S20&lt;0.5,S19&amp;".","")&amp;IF(T20&lt;0.5,T19&amp;".","")&amp;IF(U20&lt;0.5,U19&amp;".","")</f>
        <v/>
      </c>
      <c r="K17" s="564" t="str">
        <f ca="1">COUNTIF(E20:U20,"&gt;0.5")+1&amp;" "&amp;"Colonnes Visibles"</f>
        <v>18 Colonnes Visibles</v>
      </c>
      <c r="M17" s="103"/>
      <c r="N17" s="2061"/>
      <c r="O17" s="103" t="s">
        <v>106</v>
      </c>
      <c r="P17" s="102"/>
      <c r="Q17" s="102"/>
      <c r="R17" s="555"/>
      <c r="U17" s="99" t="s">
        <v>105</v>
      </c>
      <c r="W17" s="601" t="s">
        <v>15</v>
      </c>
      <c r="X17" s="476">
        <f t="shared" ref="X17:AN17" ca="1" si="1">CELL("largeur",X17)</f>
        <v>11</v>
      </c>
      <c r="Y17" s="91">
        <f t="shared" ca="1" si="1"/>
        <v>11</v>
      </c>
      <c r="Z17" s="91">
        <f t="shared" ca="1" si="1"/>
        <v>3</v>
      </c>
      <c r="AA17" s="91">
        <f t="shared" ca="1" si="1"/>
        <v>11</v>
      </c>
      <c r="AB17" s="91">
        <f t="shared" ca="1" si="1"/>
        <v>11</v>
      </c>
      <c r="AC17" s="91">
        <f t="shared" ca="1" si="1"/>
        <v>9</v>
      </c>
      <c r="AD17" s="91">
        <f t="shared" ca="1" si="1"/>
        <v>35</v>
      </c>
      <c r="AE17" s="2062">
        <f t="shared" ca="1" si="1"/>
        <v>11</v>
      </c>
      <c r="AF17" s="91">
        <f t="shared" ca="1" si="1"/>
        <v>11</v>
      </c>
      <c r="AG17" s="91">
        <f t="shared" ca="1" si="1"/>
        <v>11</v>
      </c>
      <c r="AH17" s="91">
        <f t="shared" ca="1" si="1"/>
        <v>11</v>
      </c>
      <c r="AI17" s="91">
        <f t="shared" ca="1" si="1"/>
        <v>11</v>
      </c>
      <c r="AJ17" s="91">
        <f t="shared" ca="1" si="1"/>
        <v>11</v>
      </c>
      <c r="AK17" s="91">
        <f t="shared" ca="1" si="1"/>
        <v>11</v>
      </c>
      <c r="AL17" s="91">
        <f t="shared" ca="1" si="1"/>
        <v>11</v>
      </c>
      <c r="AM17" s="91">
        <f t="shared" ca="1" si="1"/>
        <v>14</v>
      </c>
      <c r="AN17" s="603">
        <f t="shared" ca="1" si="1"/>
        <v>11</v>
      </c>
      <c r="AP17" s="140">
        <v>1</v>
      </c>
      <c r="AQ17" s="140">
        <v>1</v>
      </c>
      <c r="AR17" s="140">
        <v>1</v>
      </c>
      <c r="AS17" s="140">
        <v>1</v>
      </c>
      <c r="AT17" s="140">
        <v>1</v>
      </c>
      <c r="AV17" s="166"/>
      <c r="AW17" s="11"/>
      <c r="AX17" s="11"/>
      <c r="AY17" s="167"/>
      <c r="BA17" s="135">
        <v>1</v>
      </c>
    </row>
    <row r="18" spans="1:53" ht="22.5" customHeight="1" thickTop="1" thickBot="1">
      <c r="D18" s="98" t="s">
        <v>15</v>
      </c>
      <c r="E18" s="97" t="s">
        <v>104</v>
      </c>
      <c r="F18" s="97" t="s">
        <v>103</v>
      </c>
      <c r="G18" s="97" t="s">
        <v>102</v>
      </c>
      <c r="H18" s="97" t="s">
        <v>101</v>
      </c>
      <c r="I18" s="97" t="s">
        <v>100</v>
      </c>
      <c r="J18" s="97" t="s">
        <v>99</v>
      </c>
      <c r="K18" s="97" t="s">
        <v>98</v>
      </c>
      <c r="L18" s="97" t="s">
        <v>97</v>
      </c>
      <c r="M18" s="97" t="s">
        <v>96</v>
      </c>
      <c r="N18" s="97" t="s">
        <v>95</v>
      </c>
      <c r="O18" s="97" t="s">
        <v>94</v>
      </c>
      <c r="P18" s="97" t="s">
        <v>93</v>
      </c>
      <c r="Q18" s="97" t="s">
        <v>92</v>
      </c>
      <c r="R18" s="97" t="s">
        <v>91</v>
      </c>
      <c r="S18" s="97" t="s">
        <v>90</v>
      </c>
      <c r="T18" s="97" t="s">
        <v>122</v>
      </c>
      <c r="U18" s="96" t="s">
        <v>123</v>
      </c>
      <c r="W18" s="9" t="s">
        <v>0</v>
      </c>
      <c r="X18" s="2009"/>
      <c r="Y18" s="1954" t="s">
        <v>3</v>
      </c>
      <c r="Z18" s="1955"/>
      <c r="AA18" s="1955"/>
      <c r="AB18" s="1955"/>
      <c r="AC18" s="604">
        <v>0</v>
      </c>
      <c r="AD18" s="35" t="s">
        <v>4097</v>
      </c>
      <c r="AE18" s="415"/>
      <c r="AF18" s="415"/>
      <c r="AG18" s="415"/>
      <c r="AH18" s="415"/>
      <c r="AI18" s="415"/>
      <c r="AJ18" s="415"/>
      <c r="AK18" s="415"/>
      <c r="AL18" s="415"/>
      <c r="AM18" s="415"/>
      <c r="AN18" s="621"/>
      <c r="AP18" s="4152" t="s">
        <v>160</v>
      </c>
      <c r="AQ18" s="4152"/>
      <c r="AR18" s="143">
        <v>1</v>
      </c>
      <c r="AS18" s="4152" t="s">
        <v>245</v>
      </c>
      <c r="AT18" s="4152"/>
      <c r="AV18" s="258" t="s">
        <v>304</v>
      </c>
      <c r="AW18" s="160"/>
      <c r="AX18" s="141"/>
      <c r="AY18" s="161"/>
      <c r="BA18" s="135">
        <v>1</v>
      </c>
    </row>
    <row r="19" spans="1:53" ht="17.25" customHeight="1" thickTop="1" thickBot="1">
      <c r="A19" s="138">
        <v>1</v>
      </c>
      <c r="B19" s="97" t="s">
        <v>100</v>
      </c>
      <c r="C19" s="138">
        <v>1</v>
      </c>
      <c r="D19" s="92" t="s">
        <v>15</v>
      </c>
      <c r="E19" s="95" t="str">
        <f t="shared" ref="E19:U19" si="2">SUBSTITUTE(ADDRESS(1,COLUMN(),4),"1","")</f>
        <v>E</v>
      </c>
      <c r="F19" s="94" t="str">
        <f t="shared" si="2"/>
        <v>F</v>
      </c>
      <c r="G19" s="94" t="str">
        <f t="shared" si="2"/>
        <v>G</v>
      </c>
      <c r="H19" s="94" t="str">
        <f t="shared" si="2"/>
        <v>H</v>
      </c>
      <c r="I19" s="94" t="str">
        <f t="shared" si="2"/>
        <v>I</v>
      </c>
      <c r="J19" s="94" t="str">
        <f t="shared" si="2"/>
        <v>J</v>
      </c>
      <c r="K19" s="94" t="str">
        <f t="shared" si="2"/>
        <v>K</v>
      </c>
      <c r="L19" s="94" t="str">
        <f t="shared" si="2"/>
        <v>L</v>
      </c>
      <c r="M19" s="94" t="str">
        <f t="shared" si="2"/>
        <v>M</v>
      </c>
      <c r="N19" s="94" t="str">
        <f t="shared" si="2"/>
        <v>N</v>
      </c>
      <c r="O19" s="94" t="str">
        <f t="shared" si="2"/>
        <v>O</v>
      </c>
      <c r="P19" s="94" t="str">
        <f t="shared" si="2"/>
        <v>P</v>
      </c>
      <c r="Q19" s="94" t="str">
        <f t="shared" si="2"/>
        <v>Q</v>
      </c>
      <c r="R19" s="94" t="str">
        <f t="shared" si="2"/>
        <v>R</v>
      </c>
      <c r="S19" s="94" t="str">
        <f t="shared" si="2"/>
        <v>S</v>
      </c>
      <c r="T19" s="94" t="str">
        <f t="shared" si="2"/>
        <v>T</v>
      </c>
      <c r="U19" s="93" t="str">
        <f t="shared" si="2"/>
        <v>U</v>
      </c>
      <c r="W19" s="9" t="s">
        <v>0</v>
      </c>
      <c r="X19" s="1938" t="s">
        <v>53</v>
      </c>
      <c r="Y19" s="33"/>
      <c r="Z19" s="33"/>
      <c r="AA19" s="33"/>
      <c r="AB19" s="33"/>
      <c r="AC19" s="604">
        <f ca="1">IF(ISBLANK(AD19),"",LARGE(OFFSET(AC18,0,0,ROWS(AC18:AC18)),1)+1)</f>
        <v>1</v>
      </c>
      <c r="AD19" s="29" t="s">
        <v>569</v>
      </c>
      <c r="AE19" s="2063"/>
      <c r="AF19" s="27"/>
      <c r="AG19" s="27"/>
      <c r="AH19" s="27"/>
      <c r="AI19" s="27"/>
      <c r="AJ19" s="27"/>
      <c r="AK19" s="27"/>
      <c r="AL19" s="27"/>
      <c r="AM19" s="27"/>
      <c r="AN19" s="30" t="str">
        <f ca="1">IF(AC19&gt;20,AC19,IFERROR(IF(AC19&lt;=10,INDEX(AC62:AL62,MATCH(AC19,AC60:AL60,0)),INDEX(AC63:AL63,MATCH(AC19,AC61:AL61,0))),0))</f>
        <v>❶</v>
      </c>
      <c r="AP19" s="3817"/>
      <c r="AQ19" s="3817"/>
      <c r="AR19" s="143">
        <v>1</v>
      </c>
      <c r="AS19" s="3817"/>
      <c r="AT19" s="3817"/>
      <c r="AV19" s="166"/>
      <c r="AW19" s="11"/>
      <c r="AX19" s="11"/>
      <c r="AY19" s="167"/>
      <c r="BA19" s="135">
        <v>1</v>
      </c>
    </row>
    <row r="20" spans="1:53" ht="22.5" thickTop="1" thickBot="1">
      <c r="A20" s="138">
        <v>1</v>
      </c>
      <c r="B20" s="242" t="s">
        <v>270</v>
      </c>
      <c r="C20" s="138">
        <v>1</v>
      </c>
      <c r="D20" s="92" t="s">
        <v>15</v>
      </c>
      <c r="E20" s="476">
        <f t="shared" ref="E20:U20" ca="1" si="3">CELL("largeur",E20)</f>
        <v>11</v>
      </c>
      <c r="F20" s="91">
        <f t="shared" ca="1" si="3"/>
        <v>11</v>
      </c>
      <c r="G20" s="91">
        <f t="shared" ca="1" si="3"/>
        <v>3</v>
      </c>
      <c r="H20" s="91">
        <f t="shared" ca="1" si="3"/>
        <v>11</v>
      </c>
      <c r="I20" s="91">
        <f t="shared" ca="1" si="3"/>
        <v>11</v>
      </c>
      <c r="J20" s="91">
        <f t="shared" ca="1" si="3"/>
        <v>9</v>
      </c>
      <c r="K20" s="91">
        <f t="shared" ca="1" si="3"/>
        <v>35</v>
      </c>
      <c r="L20" s="91">
        <f t="shared" ca="1" si="3"/>
        <v>11</v>
      </c>
      <c r="M20" s="91">
        <f t="shared" ca="1" si="3"/>
        <v>11</v>
      </c>
      <c r="N20" s="91">
        <f t="shared" ca="1" si="3"/>
        <v>11</v>
      </c>
      <c r="O20" s="91">
        <f t="shared" ca="1" si="3"/>
        <v>11</v>
      </c>
      <c r="P20" s="91">
        <f t="shared" ca="1" si="3"/>
        <v>11</v>
      </c>
      <c r="Q20" s="91">
        <f t="shared" ca="1" si="3"/>
        <v>12</v>
      </c>
      <c r="R20" s="91">
        <f t="shared" ca="1" si="3"/>
        <v>11</v>
      </c>
      <c r="S20" s="91">
        <f t="shared" ca="1" si="3"/>
        <v>11</v>
      </c>
      <c r="T20" s="91">
        <f t="shared" ca="1" si="3"/>
        <v>14</v>
      </c>
      <c r="U20" s="90">
        <f t="shared" ca="1" si="3"/>
        <v>11</v>
      </c>
      <c r="W20" s="28" t="str">
        <f t="shared" ref="W20:W49" si="4">IF(OR(AD20&lt;&gt;"", AF20&lt;&gt;"", AG20&lt;&gt;"", AH20&lt;&gt;"", AI20&lt;&gt;"", AJ20&lt;&gt;"", AK20&lt;&gt;""), "A", "►")</f>
        <v>A</v>
      </c>
      <c r="X20" s="1939" t="s">
        <v>52</v>
      </c>
      <c r="Y20" s="31"/>
      <c r="Z20" s="31"/>
      <c r="AA20" s="31"/>
      <c r="AB20" s="31"/>
      <c r="AC20" s="604">
        <f ca="1">IF(ISBLANK(AD20),"",LARGE(OFFSET(AC18,0,0,ROWS(AC18:AC19)),1)+1)</f>
        <v>2</v>
      </c>
      <c r="AD20" s="29" t="s">
        <v>51</v>
      </c>
      <c r="AE20" s="2063"/>
      <c r="AF20" s="27"/>
      <c r="AG20" s="27"/>
      <c r="AH20" s="27"/>
      <c r="AI20" s="27"/>
      <c r="AJ20" s="27"/>
      <c r="AK20" s="27"/>
      <c r="AL20" s="27"/>
      <c r="AM20" s="27"/>
      <c r="AN20" s="30" t="str">
        <f ca="1">IF(AC20&gt;20,AC20,IFERROR(IF(AC20&lt;=10,INDEX(AC62:AL62,MATCH(AC20,AC60:AL60,0)),INDEX(AC63:AL63,MATCH(AC20,AC61:AL61,0))),0))</f>
        <v>❷</v>
      </c>
      <c r="AP20" s="140">
        <v>1</v>
      </c>
      <c r="AQ20" s="140">
        <v>1</v>
      </c>
      <c r="AR20" s="140">
        <v>1</v>
      </c>
      <c r="AS20" s="140">
        <v>1</v>
      </c>
      <c r="AT20" s="140">
        <v>1</v>
      </c>
      <c r="AV20" s="258" t="s">
        <v>86</v>
      </c>
      <c r="AW20" s="160"/>
      <c r="AX20" s="141"/>
      <c r="AY20" s="161"/>
      <c r="BA20" s="135">
        <v>1</v>
      </c>
    </row>
    <row r="21" spans="1:53" ht="16.149999999999999" customHeight="1" thickTop="1">
      <c r="A21" s="138">
        <v>1</v>
      </c>
      <c r="B21" s="243" t="s">
        <v>274</v>
      </c>
      <c r="C21" s="138">
        <v>1</v>
      </c>
      <c r="D21" s="53" t="s">
        <v>0</v>
      </c>
      <c r="E21" s="89" t="s">
        <v>89</v>
      </c>
      <c r="F21" s="88" t="s">
        <v>88</v>
      </c>
      <c r="G21" s="87"/>
      <c r="H21" s="3992" t="s">
        <v>87</v>
      </c>
      <c r="I21" s="3994" t="s">
        <v>86</v>
      </c>
      <c r="J21" s="4105" t="s">
        <v>85</v>
      </c>
      <c r="K21" s="86" t="s">
        <v>84</v>
      </c>
      <c r="L21" s="4142" t="s">
        <v>83</v>
      </c>
      <c r="M21" s="85" t="s">
        <v>81</v>
      </c>
      <c r="N21" s="84" t="s">
        <v>80</v>
      </c>
      <c r="O21" s="4010" t="s">
        <v>4090</v>
      </c>
      <c r="P21" s="4011"/>
      <c r="Q21" s="4011"/>
      <c r="R21" s="4157" t="s">
        <v>80</v>
      </c>
      <c r="S21" s="4005" t="s">
        <v>266</v>
      </c>
      <c r="T21" s="565" t="s">
        <v>831</v>
      </c>
      <c r="U21" s="479">
        <f>U63/P15</f>
        <v>0.99444999999999983</v>
      </c>
      <c r="W21" s="28" t="str">
        <f t="shared" si="4"/>
        <v>A</v>
      </c>
      <c r="X21" s="1939" t="s">
        <v>1010</v>
      </c>
      <c r="Y21" s="31"/>
      <c r="Z21" s="31"/>
      <c r="AA21" s="31"/>
      <c r="AB21" s="31"/>
      <c r="AC21" s="604">
        <f ca="1">IF(ISBLANK(AD21),"",LARGE(OFFSET(AC18,0,0,ROWS(AC18:AC20)),1)+1)</f>
        <v>3</v>
      </c>
      <c r="AD21" s="29" t="s">
        <v>50</v>
      </c>
      <c r="AE21" s="2063"/>
      <c r="AF21" s="27"/>
      <c r="AG21" s="27"/>
      <c r="AH21" s="27"/>
      <c r="AI21" s="27"/>
      <c r="AJ21" s="27"/>
      <c r="AK21" s="27"/>
      <c r="AL21" s="27"/>
      <c r="AM21" s="27"/>
      <c r="AN21" s="30" t="str">
        <f ca="1">IF(AC21&gt;20,AC21,IFERROR(IF(AC21&lt;=10,INDEX(AC62:AL62,MATCH(AC21,AC60:AL60,0)),INDEX(AC63:AL63,MATCH(AC21,AC61:AL61,0))),0))</f>
        <v>❸</v>
      </c>
      <c r="AP21" s="4161" t="s">
        <v>158</v>
      </c>
      <c r="AQ21" s="4161"/>
      <c r="AR21" s="143">
        <v>1</v>
      </c>
      <c r="AS21" s="4161" t="s">
        <v>278</v>
      </c>
      <c r="AT21" s="4161"/>
      <c r="AV21" s="166"/>
      <c r="AW21" s="11"/>
      <c r="AX21" s="11"/>
      <c r="AY21" s="167"/>
      <c r="BA21" s="135">
        <v>1</v>
      </c>
    </row>
    <row r="22" spans="1:53" ht="21">
      <c r="A22" s="138">
        <v>1</v>
      </c>
      <c r="B22" s="41" t="s">
        <v>62</v>
      </c>
      <c r="C22" s="138">
        <v>1</v>
      </c>
      <c r="D22" s="53" t="s">
        <v>0</v>
      </c>
      <c r="E22" s="83" t="s">
        <v>77</v>
      </c>
      <c r="F22" s="82" t="s">
        <v>30</v>
      </c>
      <c r="G22" s="81" t="s">
        <v>76</v>
      </c>
      <c r="H22" s="3993"/>
      <c r="I22" s="3995"/>
      <c r="J22" s="4106"/>
      <c r="K22" s="80" t="s">
        <v>75</v>
      </c>
      <c r="L22" s="4143"/>
      <c r="M22" s="79" t="s">
        <v>74</v>
      </c>
      <c r="N22" s="78">
        <v>1</v>
      </c>
      <c r="O22" s="4012"/>
      <c r="P22" s="4013"/>
      <c r="Q22" s="4013"/>
      <c r="R22" s="4158"/>
      <c r="S22" s="4007"/>
      <c r="T22" s="566" t="s">
        <v>799</v>
      </c>
      <c r="U22" s="483" t="s">
        <v>835</v>
      </c>
      <c r="W22" s="28" t="str">
        <f t="shared" si="4"/>
        <v>A</v>
      </c>
      <c r="X22" s="1939" t="s">
        <v>48</v>
      </c>
      <c r="Y22" s="31"/>
      <c r="Z22" s="31"/>
      <c r="AA22" s="31"/>
      <c r="AB22" s="31"/>
      <c r="AC22" s="604">
        <f ca="1">IF(ISBLANK(AD22),"",LARGE(OFFSET(AC18,0,0,ROWS(AC18:AC21)),1)+1)</f>
        <v>4</v>
      </c>
      <c r="AD22" s="29" t="s">
        <v>47</v>
      </c>
      <c r="AE22" s="2063"/>
      <c r="AF22" s="27"/>
      <c r="AG22" s="27"/>
      <c r="AH22" s="27"/>
      <c r="AI22" s="27"/>
      <c r="AJ22" s="27"/>
      <c r="AK22" s="27"/>
      <c r="AL22" s="27"/>
      <c r="AM22" s="27"/>
      <c r="AN22" s="30" t="str">
        <f ca="1">IF(AC22&gt;20,AC22,IFERROR(IF(AC22&lt;=10,INDEX(AC62:AL62,MATCH(AC22,AC60:AL60,0)),INDEX(AC63:AL63,MATCH(AC22,AC61:AL61,0))),0))</f>
        <v>❹</v>
      </c>
      <c r="AP22" s="3835"/>
      <c r="AQ22" s="3835"/>
      <c r="AR22" s="143">
        <v>1</v>
      </c>
      <c r="AS22" s="3835"/>
      <c r="AT22" s="3835"/>
      <c r="AV22" s="304" t="s">
        <v>356</v>
      </c>
      <c r="AW22" s="305"/>
      <c r="AX22" s="141"/>
      <c r="AY22" s="161"/>
      <c r="BA22" s="135">
        <v>1</v>
      </c>
    </row>
    <row r="23" spans="1:53" ht="19.5" thickBot="1">
      <c r="A23" s="138">
        <v>1</v>
      </c>
      <c r="B23" s="645" t="s">
        <v>61</v>
      </c>
      <c r="C23" s="138">
        <v>1</v>
      </c>
      <c r="D23" s="53" t="s">
        <v>0</v>
      </c>
      <c r="E23" s="66"/>
      <c r="F23" s="65"/>
      <c r="G23" s="73" t="str">
        <f t="shared" ref="G23:G62" si="5">IF(AND(E23&gt;0,H23&gt;0),"de","")</f>
        <v/>
      </c>
      <c r="H23" s="63"/>
      <c r="I23" s="1950"/>
      <c r="J23" s="61">
        <v>1</v>
      </c>
      <c r="K23" s="60"/>
      <c r="L23" s="59">
        <f>IFERROR(INDEX(E65:Q65,MATCH(I23,E64:Q64,0)) * H23 * IF(ISBLANK(E23), 1, E23), 0)</f>
        <v>0</v>
      </c>
      <c r="M23" s="71">
        <f>IF(L63=0,0,(L23/L63)*N22*1000)</f>
        <v>0</v>
      </c>
      <c r="N23" s="1951">
        <f>IF(L63=0, 0, (E23*J23)/(L63*N22))</f>
        <v>0</v>
      </c>
      <c r="O23" s="2018">
        <f>IF(ISBLANK(P16), 0, (L23 * J23) * (P15 / P16))</f>
        <v>0</v>
      </c>
      <c r="P23" s="2019">
        <f t="shared" ref="P23:P62" si="6">IF(O23=0,0,IF(O23&gt;0,IF(OR(I23="Kg",I23="g",I23="demi(s)",I23="quart(s)"),IF(ROUND(O23,3)&gt;=1,ROUND(O23,3)&amp;" Kg",ROUND(O23*1000,0)&amp;" g"),IF(I23="demi(s)",ROUND(O23*0.5,0)&amp;" demi(s)",IF(I23="quart(s)",ROUND(O23*0.25,0)&amp;" quart(s)",IF(ROUND(O23,3)&gt;=1,ROUND(O23,3)&amp;" L",ROUND(O23*100,0)&amp;" cl"))))))</f>
        <v>0</v>
      </c>
      <c r="Q23" s="2064">
        <f>IF(O23=0, 0, IF(ISBLANK(I23), "", IF(TEXT(ROUND(O23/INDEX(E65:Q65, MATCH(I23, E64:Q64, 0)), 0),"# ##0") &amp; " " &amp; O23 = P23, "", TEXT(ROUND(O23/INDEX(E65:Q65, MATCH(I23, E64:Q64, 0)), 0),"# ##0") &amp; " " &amp; I23)))</f>
        <v>0</v>
      </c>
      <c r="R23" s="76">
        <f>(E23/P16)*P15*J23</f>
        <v>0</v>
      </c>
      <c r="S23" s="558">
        <f t="shared" ref="S23:S62" si="7">F23</f>
        <v>0</v>
      </c>
      <c r="T23" s="567">
        <v>1</v>
      </c>
      <c r="U23" s="487">
        <f t="shared" ref="U23:U62" si="8">IF(ISBLANK(T23), 0, IF(ISTEXT(E23), 0, IF(L23=0, R23*T23, O23*T23)))</f>
        <v>0</v>
      </c>
      <c r="W23" s="28" t="str">
        <f t="shared" si="4"/>
        <v>A</v>
      </c>
      <c r="X23" s="1939" t="s">
        <v>45</v>
      </c>
      <c r="Y23" s="31"/>
      <c r="Z23" s="31"/>
      <c r="AA23" s="31"/>
      <c r="AB23" s="31"/>
      <c r="AC23" s="604">
        <f ca="1">IF(ISBLANK(AD23),"",LARGE(OFFSET(AC18,0,0,ROWS(AC18:AC22)),1)+1)</f>
        <v>5</v>
      </c>
      <c r="AD23" s="29" t="s">
        <v>49</v>
      </c>
      <c r="AE23" s="2063"/>
      <c r="AF23" s="27"/>
      <c r="AG23" s="27"/>
      <c r="AH23" s="27"/>
      <c r="AI23" s="27"/>
      <c r="AJ23" s="27"/>
      <c r="AK23" s="27"/>
      <c r="AL23" s="27"/>
      <c r="AM23" s="27"/>
      <c r="AN23" s="30" t="str">
        <f ca="1">IF(AC23&gt;20,AC23,IFERROR(IF(AC23&lt;=10,INDEX(AC62:AL62,MATCH(AC23,AC60:AL60,0)),INDEX(AC63:AL63,MATCH(AC23,AC61:AL61,0))),0))</f>
        <v>❺</v>
      </c>
      <c r="AP23" s="140">
        <v>1</v>
      </c>
      <c r="AQ23" s="140">
        <v>1</v>
      </c>
      <c r="AR23" s="140">
        <v>1</v>
      </c>
      <c r="AS23" s="140">
        <v>1</v>
      </c>
      <c r="AT23" s="140">
        <v>1</v>
      </c>
      <c r="AV23" s="166"/>
      <c r="AW23" s="11"/>
      <c r="AX23" s="11"/>
      <c r="AY23" s="167"/>
      <c r="BA23" s="135">
        <v>1</v>
      </c>
    </row>
    <row r="24" spans="1:53" ht="18.75" customHeight="1">
      <c r="A24" s="138">
        <v>1</v>
      </c>
      <c r="B24" s="38" t="s">
        <v>58</v>
      </c>
      <c r="C24" s="138">
        <v>1</v>
      </c>
      <c r="D24" s="67" t="str">
        <f t="shared" ref="D24:D61" si="9">IF(K24&lt;&gt;"","A","►")</f>
        <v>A</v>
      </c>
      <c r="E24" s="66"/>
      <c r="F24" s="65"/>
      <c r="G24" s="64" t="str">
        <f t="shared" si="5"/>
        <v/>
      </c>
      <c r="H24" s="63">
        <v>100</v>
      </c>
      <c r="I24" s="41" t="s">
        <v>62</v>
      </c>
      <c r="J24" s="61">
        <v>1</v>
      </c>
      <c r="K24" s="60" t="s">
        <v>73</v>
      </c>
      <c r="L24" s="59">
        <f>IFERROR(INDEX(E65:Q65,MATCH(I24,E64:Q64,0)) * H24 * IF(ISBLANK(E24), 1, E24), 0)</f>
        <v>0.1</v>
      </c>
      <c r="M24" s="58">
        <f>IF(O63=0,0,(O24/O63)*N22*1000)</f>
        <v>12.587324564163888</v>
      </c>
      <c r="N24" s="57">
        <f>IF(L63=0, 0, (E24*J24)/(L63*N22))</f>
        <v>0</v>
      </c>
      <c r="O24" s="2023">
        <f>IF(ISBLANK(P16), 0, (L24 * J24) * (P15 / P16))</f>
        <v>0.13</v>
      </c>
      <c r="P24" s="55" t="str">
        <f t="shared" si="6"/>
        <v>130 g</v>
      </c>
      <c r="Q24" s="2064" t="str">
        <f>IF(O24=0, 0, IF(ISBLANK(I24), "", IF(TEXT(ROUND(O24/INDEX(E65:Q65, MATCH(I24, E64:Q64, 0)), 0),"# ##0") &amp; " " &amp; O24 = P24, "", TEXT(ROUND(O24/INDEX(E65:Q65, MATCH(I24, E64:Q64, 0)), 0),"# ##0") &amp; " " &amp; I24)))</f>
        <v>130 g</v>
      </c>
      <c r="R24" s="56">
        <f>(E24/P16)*P15*J24</f>
        <v>0</v>
      </c>
      <c r="S24" s="561">
        <f t="shared" si="7"/>
        <v>0</v>
      </c>
      <c r="T24" s="568">
        <v>1</v>
      </c>
      <c r="U24" s="490">
        <f t="shared" si="8"/>
        <v>0.13</v>
      </c>
      <c r="W24" s="28" t="str">
        <f t="shared" si="4"/>
        <v>A</v>
      </c>
      <c r="X24" s="1939" t="s">
        <v>43</v>
      </c>
      <c r="Y24" s="31"/>
      <c r="Z24" s="31"/>
      <c r="AA24" s="31"/>
      <c r="AB24" s="31"/>
      <c r="AC24" s="604">
        <f ca="1">IF(ISBLANK(AD24),"",LARGE(OFFSET(AC18,0,0,ROWS(AC18:AC23)),1)+1)</f>
        <v>6</v>
      </c>
      <c r="AD24" s="29" t="s">
        <v>46</v>
      </c>
      <c r="AE24" s="2063"/>
      <c r="AF24" s="27"/>
      <c r="AG24" s="27"/>
      <c r="AH24" s="27"/>
      <c r="AI24" s="27"/>
      <c r="AJ24" s="27"/>
      <c r="AK24" s="27"/>
      <c r="AL24" s="27"/>
      <c r="AM24" s="27"/>
      <c r="AN24" s="30" t="str">
        <f ca="1">IF(AC24&gt;20,AC24,IFERROR(IF(AC24&lt;=10,INDEX(AC62:AL62,MATCH(AC24,AC60:AL60,0)),INDEX(AC63:AL63,MATCH(AC24,AC61:AL61,0))),0))</f>
        <v>❻</v>
      </c>
      <c r="AP24" s="4162" t="s">
        <v>322</v>
      </c>
      <c r="AQ24" s="4162"/>
      <c r="AR24" s="143">
        <v>1</v>
      </c>
      <c r="AS24" s="4162" t="s">
        <v>323</v>
      </c>
      <c r="AT24" s="4162"/>
      <c r="AV24" s="319"/>
      <c r="AW24" s="320" t="s">
        <v>58</v>
      </c>
      <c r="AX24" s="321" t="s">
        <v>56</v>
      </c>
      <c r="AY24" s="161"/>
      <c r="BA24" s="135">
        <v>1</v>
      </c>
    </row>
    <row r="25" spans="1:53" ht="18.75">
      <c r="A25" s="138">
        <v>1</v>
      </c>
      <c r="B25" s="38" t="s">
        <v>56</v>
      </c>
      <c r="C25" s="138">
        <v>1</v>
      </c>
      <c r="D25" s="67" t="str">
        <f t="shared" si="9"/>
        <v>A</v>
      </c>
      <c r="E25" s="66"/>
      <c r="F25" s="72"/>
      <c r="G25" s="73" t="str">
        <f t="shared" si="5"/>
        <v/>
      </c>
      <c r="H25" s="63">
        <v>1.345</v>
      </c>
      <c r="I25" s="645" t="s">
        <v>61</v>
      </c>
      <c r="J25" s="61">
        <v>1</v>
      </c>
      <c r="K25" s="60" t="s">
        <v>72</v>
      </c>
      <c r="L25" s="59">
        <f>IFERROR(INDEX(E65:Q65,MATCH(I25,E64:Q64,0)) * H25 * IF(ISBLANK(E25), 1, E25), 0)</f>
        <v>1.345</v>
      </c>
      <c r="M25" s="71">
        <f>IF(O63=0,0,(O25/O63)*N22*1000)</f>
        <v>169.29951538800427</v>
      </c>
      <c r="N25" s="70">
        <f>IF(L63=0, 0, (E25*J25)/(L63*N22))</f>
        <v>0</v>
      </c>
      <c r="O25" s="2025">
        <f>IF(ISBLANK(P16), 0, (L25 * J25) * (P15 / P16))</f>
        <v>1.7484999999999999</v>
      </c>
      <c r="P25" s="2026" t="str">
        <f t="shared" si="6"/>
        <v>1.749 Kg</v>
      </c>
      <c r="Q25" s="2064" t="str">
        <f>IF(O25=0, 0, IF(ISBLANK(I25), "", IF(TEXT(ROUND(O25/INDEX(E65:Q65, MATCH(I25, E64:Q64, 0)), 0),"# ##0") &amp; " " &amp; O25 = P25, "", TEXT(ROUND(O25/INDEX(E65:Q65, MATCH(I25, E64:Q64, 0)), 0),"# ##0") &amp; " " &amp; I25)))</f>
        <v>2 kg</v>
      </c>
      <c r="R25" s="69">
        <f>(E25/P16)*P15*J25</f>
        <v>0</v>
      </c>
      <c r="S25" s="560">
        <f t="shared" si="7"/>
        <v>0</v>
      </c>
      <c r="T25" s="568">
        <v>1</v>
      </c>
      <c r="U25" s="490">
        <f t="shared" si="8"/>
        <v>1.7484999999999999</v>
      </c>
      <c r="W25" s="28" t="str">
        <f t="shared" si="4"/>
        <v>A</v>
      </c>
      <c r="X25" s="1939" t="s">
        <v>41</v>
      </c>
      <c r="Y25" s="31"/>
      <c r="Z25" s="31"/>
      <c r="AA25" s="31"/>
      <c r="AB25" s="31"/>
      <c r="AC25" s="604">
        <f ca="1">IF(ISBLANK(AD25),"",LARGE(OFFSET(AC18,0,0,ROWS(AC18:AC24)),1)+1)</f>
        <v>7</v>
      </c>
      <c r="AD25" s="29" t="s">
        <v>44</v>
      </c>
      <c r="AE25" s="2063"/>
      <c r="AF25" s="27"/>
      <c r="AG25" s="27"/>
      <c r="AH25" s="27"/>
      <c r="AI25" s="27"/>
      <c r="AJ25" s="27"/>
      <c r="AK25" s="27"/>
      <c r="AL25" s="27"/>
      <c r="AM25" s="27"/>
      <c r="AN25" s="30" t="str">
        <f ca="1">IF(AC25&gt;20,AC25,IFERROR(IF(AC25&lt;=10,INDEX(AC62:AL62,MATCH(AC25,AC60:AL60,0)),INDEX(AC63:AL63,MATCH(AC25,AC61:AL61,0))),0))</f>
        <v>❼</v>
      </c>
      <c r="AP25" s="3886"/>
      <c r="AQ25" s="3886"/>
      <c r="AR25" s="143">
        <v>1</v>
      </c>
      <c r="AS25" s="3886"/>
      <c r="AT25" s="3886"/>
      <c r="AV25" s="319"/>
      <c r="AW25" s="320" t="s">
        <v>57</v>
      </c>
      <c r="AX25" s="321" t="s">
        <v>55</v>
      </c>
      <c r="AY25" s="161"/>
      <c r="BA25" s="135">
        <v>1</v>
      </c>
    </row>
    <row r="26" spans="1:53" ht="19.5" thickBot="1">
      <c r="A26" s="138">
        <v>1</v>
      </c>
      <c r="B26" s="38" t="s">
        <v>57</v>
      </c>
      <c r="C26" s="138">
        <v>1</v>
      </c>
      <c r="D26" s="67" t="str">
        <f t="shared" si="9"/>
        <v>A</v>
      </c>
      <c r="E26" s="396">
        <v>27</v>
      </c>
      <c r="F26" s="72" t="s">
        <v>404</v>
      </c>
      <c r="G26" s="64" t="str">
        <f t="shared" si="5"/>
        <v>de</v>
      </c>
      <c r="H26" s="63">
        <v>20</v>
      </c>
      <c r="I26" s="41" t="s">
        <v>62</v>
      </c>
      <c r="J26" s="61">
        <v>1</v>
      </c>
      <c r="K26" s="60" t="s">
        <v>71</v>
      </c>
      <c r="L26" s="59">
        <f>IFERROR(INDEX(E65:Q65,MATCH(I26,E64:Q64,0)) * H26 * IF(ISBLANK(E26), 1, E26), 0)</f>
        <v>0.54</v>
      </c>
      <c r="M26" s="58">
        <f>IF(O63=0,0,(O26/O63)*N22*1000)</f>
        <v>67.971552646484994</v>
      </c>
      <c r="N26" s="57">
        <f>IF(L63=0, 0, (E26*J26)/(L63*N22))</f>
        <v>3.3985776323242498</v>
      </c>
      <c r="O26" s="2023">
        <f>IF(ISBLANK(P16), 0, (L26 * J26) * (P15 / P16))</f>
        <v>0.70200000000000007</v>
      </c>
      <c r="P26" s="55" t="str">
        <f t="shared" si="6"/>
        <v>702 g</v>
      </c>
      <c r="Q26" s="2064" t="str">
        <f>IF(O26=0, 0, IF(ISBLANK(I26), "", IF(TEXT(ROUND(O26/INDEX(E65:Q65, MATCH(I26, E64:Q64, 0)), 0),"# ##0") &amp; " " &amp; O26 = P26, "", TEXT(ROUND(O26/INDEX(E65:Q65, MATCH(I26, E64:Q64, 0)), 0),"# ##0") &amp; " " &amp; I26)))</f>
        <v>702 g</v>
      </c>
      <c r="R26" s="56">
        <f>(E26/P16)*P15*J26</f>
        <v>35.1</v>
      </c>
      <c r="S26" s="561" t="str">
        <f t="shared" si="7"/>
        <v>jaunes</v>
      </c>
      <c r="T26" s="568">
        <v>1</v>
      </c>
      <c r="U26" s="490">
        <f t="shared" si="8"/>
        <v>0.70200000000000007</v>
      </c>
      <c r="W26" s="28" t="str">
        <f t="shared" si="4"/>
        <v>►</v>
      </c>
      <c r="X26" s="1939" t="s">
        <v>40</v>
      </c>
      <c r="Y26" s="31"/>
      <c r="Z26" s="31"/>
      <c r="AA26" s="31"/>
      <c r="AB26" s="31"/>
      <c r="AC26" s="604" t="str">
        <f ca="1">IF(ISBLANK(AD26),"",LARGE(OFFSET(AC18,0,0,ROWS(AC18:AC25)),1)+1)</f>
        <v/>
      </c>
      <c r="AD26" s="29"/>
      <c r="AE26" s="2063"/>
      <c r="AF26" s="27"/>
      <c r="AG26" s="27"/>
      <c r="AH26" s="27"/>
      <c r="AI26" s="27"/>
      <c r="AJ26" s="27"/>
      <c r="AK26" s="27"/>
      <c r="AL26" s="27"/>
      <c r="AM26" s="27"/>
      <c r="AN26" s="30" t="str">
        <f ca="1">IF(AC26&gt;20,AC26,IFERROR(IF(AC26&lt;=10,INDEX(AC62:AL62,MATCH(AC26,AC60:AL60,0)),INDEX(AC63:AL63,MATCH(AC26,AC61:AL61,0))),0))</f>
        <v/>
      </c>
      <c r="AP26" s="140">
        <v>1</v>
      </c>
      <c r="AQ26" s="140">
        <v>1</v>
      </c>
      <c r="AR26" s="140">
        <v>1</v>
      </c>
      <c r="AS26" s="140">
        <v>1</v>
      </c>
      <c r="AT26" s="140">
        <v>1</v>
      </c>
      <c r="AV26" s="319"/>
      <c r="AW26" s="336" t="s">
        <v>403</v>
      </c>
      <c r="AX26" s="337" t="s">
        <v>62</v>
      </c>
      <c r="AY26" s="161"/>
      <c r="BA26" s="135">
        <v>1</v>
      </c>
    </row>
    <row r="27" spans="1:53" ht="18.75" customHeight="1">
      <c r="A27" s="138">
        <v>1</v>
      </c>
      <c r="B27" s="38" t="s">
        <v>55</v>
      </c>
      <c r="C27" s="138">
        <v>1</v>
      </c>
      <c r="D27" s="67" t="str">
        <f t="shared" si="9"/>
        <v>A</v>
      </c>
      <c r="E27" s="66"/>
      <c r="F27" s="72"/>
      <c r="G27" s="73" t="str">
        <f t="shared" si="5"/>
        <v/>
      </c>
      <c r="H27" s="63">
        <v>75</v>
      </c>
      <c r="I27" s="41" t="s">
        <v>56</v>
      </c>
      <c r="J27" s="61">
        <v>1</v>
      </c>
      <c r="K27" s="60" t="s">
        <v>70</v>
      </c>
      <c r="L27" s="59">
        <f>IFERROR(INDEX(E65:Q65,MATCH(I27,E64:Q64,0)) * H27 * IF(ISBLANK(E27), 1, E27), 0)</f>
        <v>0.75</v>
      </c>
      <c r="M27" s="71">
        <f>IF(O63=0,0,(O27/O63)*N22*1000)</f>
        <v>94.404934231229163</v>
      </c>
      <c r="N27" s="70">
        <f>IF(L63=0, 0, (E27*J27)/(L63*N22))</f>
        <v>0</v>
      </c>
      <c r="O27" s="2025">
        <f>IF(ISBLANK(P16), 0, (L27 * J27) * (P15 / P16))</f>
        <v>0.97500000000000009</v>
      </c>
      <c r="P27" s="2026" t="str">
        <f t="shared" si="6"/>
        <v>98 cl</v>
      </c>
      <c r="Q27" s="2064" t="str">
        <f>IF(O27=0, 0, IF(ISBLANK(I27), "", IF(TEXT(ROUND(O27/INDEX(E65:Q65, MATCH(I27, E64:Q64, 0)), 0),"# ##0") &amp; " " &amp; O27 = P27, "", TEXT(ROUND(O27/INDEX(E65:Q65, MATCH(I27, E64:Q64, 0)), 0),"# ##0") &amp; " " &amp; I27)))</f>
        <v>98 cl</v>
      </c>
      <c r="R27" s="69">
        <f>(E27/P16)*P15*J27</f>
        <v>0</v>
      </c>
      <c r="S27" s="560">
        <f t="shared" si="7"/>
        <v>0</v>
      </c>
      <c r="T27" s="568">
        <v>1</v>
      </c>
      <c r="U27" s="490">
        <f t="shared" si="8"/>
        <v>0.97500000000000009</v>
      </c>
      <c r="W27" s="28" t="str">
        <f t="shared" si="4"/>
        <v>►</v>
      </c>
      <c r="X27" s="1939" t="s">
        <v>39</v>
      </c>
      <c r="Y27" s="31"/>
      <c r="Z27" s="31"/>
      <c r="AA27" s="31"/>
      <c r="AB27" s="31"/>
      <c r="AC27" s="604" t="str">
        <f ca="1">IF(ISBLANK(AD27),"",LARGE(OFFSET(AC18,0,0,ROWS(AC18:AC26)),1)+1)</f>
        <v/>
      </c>
      <c r="AD27" s="29"/>
      <c r="AE27" s="2063"/>
      <c r="AF27" s="27"/>
      <c r="AG27" s="27"/>
      <c r="AH27" s="27"/>
      <c r="AI27" s="27"/>
      <c r="AJ27" s="27"/>
      <c r="AK27" s="27"/>
      <c r="AL27" s="27"/>
      <c r="AM27" s="27"/>
      <c r="AN27" s="30" t="str">
        <f ca="1">IF(AC27&gt;20,AC27,IFERROR(IF(AC27&lt;=10,INDEX(AC62:AL62,MATCH(AC27,AC60:AL60,0)),INDEX(AC63:AL63,MATCH(AC27,AC61:AL61,0))),0))</f>
        <v/>
      </c>
      <c r="AP27" s="4166" t="s">
        <v>364</v>
      </c>
      <c r="AQ27" s="4166"/>
      <c r="AR27" s="143">
        <v>1</v>
      </c>
      <c r="AS27" s="4166" t="s">
        <v>365</v>
      </c>
      <c r="AT27" s="4166"/>
      <c r="AV27" s="319"/>
      <c r="AW27" s="347" t="s">
        <v>66</v>
      </c>
      <c r="AX27" s="348" t="s">
        <v>429</v>
      </c>
      <c r="AY27" s="161"/>
      <c r="BA27" s="135">
        <v>1</v>
      </c>
    </row>
    <row r="28" spans="1:53" ht="18.75">
      <c r="A28" s="138">
        <v>1</v>
      </c>
      <c r="B28" s="39" t="s">
        <v>66</v>
      </c>
      <c r="C28" s="138">
        <v>1</v>
      </c>
      <c r="D28" s="67" t="str">
        <f t="shared" si="9"/>
        <v>A</v>
      </c>
      <c r="E28" s="66">
        <v>1</v>
      </c>
      <c r="F28" s="65" t="s">
        <v>69</v>
      </c>
      <c r="G28" s="64" t="str">
        <f t="shared" si="5"/>
        <v/>
      </c>
      <c r="H28" s="63"/>
      <c r="I28" s="62"/>
      <c r="J28" s="61">
        <v>2</v>
      </c>
      <c r="K28" s="60" t="s">
        <v>68</v>
      </c>
      <c r="L28" s="59">
        <f>IFERROR(INDEX(E65:Q65,MATCH(I28,E64:Q64,0)) * H28 * IF(ISBLANK(E28), 1, E28), 0)</f>
        <v>0</v>
      </c>
      <c r="M28" s="58">
        <f>IF(O63=0,0,(O28/O63)*N22*1000)</f>
        <v>0</v>
      </c>
      <c r="N28" s="57">
        <f>IF(L63=0, 0, (E28*J28)/(L63*N22))</f>
        <v>0.25174649128327775</v>
      </c>
      <c r="O28" s="2023">
        <f>IF(ISBLANK(P16), 0, (L28 * J28) * (P15 / P16))</f>
        <v>0</v>
      </c>
      <c r="P28" s="55">
        <f t="shared" si="6"/>
        <v>0</v>
      </c>
      <c r="Q28" s="2064">
        <f>IF(O28=0, 0, IF(ISBLANK(I28), "", IF(TEXT(ROUND(O28/INDEX(E65:Q65, MATCH(I28, E64:Q64, 0)), 0),"# ##0") &amp; " " &amp; O28 = P28, "", TEXT(ROUND(O28/INDEX(E65:Q65, MATCH(I28, E64:Q64, 0)), 0),"# ##0") &amp; " " &amp; I28)))</f>
        <v>0</v>
      </c>
      <c r="R28" s="56">
        <f>(E28/P16)*P15*J28</f>
        <v>2.6</v>
      </c>
      <c r="S28" s="561" t="str">
        <f t="shared" si="7"/>
        <v>orange</v>
      </c>
      <c r="T28" s="568">
        <v>1</v>
      </c>
      <c r="U28" s="490">
        <f t="shared" si="8"/>
        <v>2.6</v>
      </c>
      <c r="W28" s="28" t="str">
        <f t="shared" si="4"/>
        <v>►</v>
      </c>
      <c r="X28" s="1939" t="s">
        <v>38</v>
      </c>
      <c r="Y28" s="31"/>
      <c r="Z28" s="31"/>
      <c r="AA28" s="31"/>
      <c r="AB28" s="31"/>
      <c r="AC28" s="604" t="str">
        <f ca="1">IF(ISBLANK(AD28),"",LARGE(OFFSET(AC18,0,0,ROWS(AC18:AC27)),1)+1)</f>
        <v/>
      </c>
      <c r="AD28" s="29"/>
      <c r="AE28" s="2063"/>
      <c r="AF28" s="27"/>
      <c r="AG28" s="27"/>
      <c r="AH28" s="27"/>
      <c r="AI28" s="27"/>
      <c r="AJ28" s="27"/>
      <c r="AK28" s="27"/>
      <c r="AL28" s="27"/>
      <c r="AM28" s="27"/>
      <c r="AN28" s="30" t="str">
        <f ca="1">IF(AC28&gt;20,AC28,IFERROR(IF(AC28&lt;=10,INDEX(AC62:AL62,MATCH(AC28,AC60:AL60,0)),INDEX(AC63:AL63,MATCH(AC28,AC61:AL61,0))),0))</f>
        <v/>
      </c>
      <c r="AP28" s="3898"/>
      <c r="AQ28" s="3898"/>
      <c r="AR28" s="143">
        <v>1</v>
      </c>
      <c r="AS28" s="3898"/>
      <c r="AT28" s="3898"/>
      <c r="AV28" s="319"/>
      <c r="AW28" s="347" t="s">
        <v>65</v>
      </c>
      <c r="AX28" s="358" t="s">
        <v>59</v>
      </c>
      <c r="AY28" s="161"/>
      <c r="BA28" s="135">
        <v>1</v>
      </c>
    </row>
    <row r="29" spans="1:53" ht="19.5" thickBot="1">
      <c r="A29" s="138">
        <v>1</v>
      </c>
      <c r="B29" s="39" t="s">
        <v>65</v>
      </c>
      <c r="C29" s="138">
        <v>1</v>
      </c>
      <c r="D29" s="67" t="str">
        <f t="shared" si="9"/>
        <v>A</v>
      </c>
      <c r="E29" s="66"/>
      <c r="F29" s="65"/>
      <c r="G29" s="64" t="str">
        <f t="shared" si="5"/>
        <v/>
      </c>
      <c r="H29" s="382">
        <v>1.5</v>
      </c>
      <c r="I29" s="38" t="s">
        <v>58</v>
      </c>
      <c r="J29" s="61">
        <v>1</v>
      </c>
      <c r="K29" s="60" t="s">
        <v>1023</v>
      </c>
      <c r="L29" s="59">
        <f>IFERROR(INDEX(E65:Q65,MATCH(I29,E64:Q64,0)) * H29 * IF(ISBLANK(E29), 1, E29), 0)</f>
        <v>1.5</v>
      </c>
      <c r="M29" s="71">
        <f>IF(O63=0,0,(O29/O63)*N22*1000)</f>
        <v>188.80986846245833</v>
      </c>
      <c r="N29" s="70">
        <f>IF(L63=0, 0, (E29*J29)/(L63*N22))</f>
        <v>0</v>
      </c>
      <c r="O29" s="2025">
        <f>IF(ISBLANK(P16), 0, (L29 * J29) * (P15 / P16))</f>
        <v>1.9500000000000002</v>
      </c>
      <c r="P29" s="2026" t="str">
        <f t="shared" si="6"/>
        <v>1.95 L</v>
      </c>
      <c r="Q29" s="2064" t="str">
        <f>IF(O29=0, 0, IF(ISBLANK(I29), "", IF(TEXT(ROUND(O29/INDEX(E65:Q65, MATCH(I29, E64:Q64, 0)), 0),"# ##0") &amp; " " &amp; O29 = P29, "", TEXT(ROUND(O29/INDEX(E65:Q65, MATCH(I29, E64:Q64, 0)), 0),"# ##0") &amp; " " &amp; I29)))</f>
        <v>2 L</v>
      </c>
      <c r="R29" s="69">
        <f>(E29/P16)*P15*J29</f>
        <v>0</v>
      </c>
      <c r="S29" s="560">
        <f t="shared" si="7"/>
        <v>0</v>
      </c>
      <c r="T29" s="568">
        <v>1</v>
      </c>
      <c r="U29" s="490">
        <f t="shared" si="8"/>
        <v>1.9500000000000002</v>
      </c>
      <c r="W29" s="28" t="str">
        <f t="shared" si="4"/>
        <v>►</v>
      </c>
      <c r="X29" s="1939" t="s">
        <v>1011</v>
      </c>
      <c r="Y29" s="31"/>
      <c r="Z29" s="31"/>
      <c r="AA29" s="31"/>
      <c r="AB29" s="31"/>
      <c r="AC29" s="604" t="str">
        <f ca="1">IF(ISBLANK(AD29),"",LARGE(OFFSET(AC18,0,0,ROWS(AC18:AC28)),1)+1)</f>
        <v/>
      </c>
      <c r="AD29" s="29"/>
      <c r="AE29" s="2063"/>
      <c r="AF29" s="27"/>
      <c r="AG29" s="27"/>
      <c r="AH29" s="27"/>
      <c r="AI29" s="27"/>
      <c r="AJ29" s="27"/>
      <c r="AK29" s="27"/>
      <c r="AL29" s="27"/>
      <c r="AM29" s="27"/>
      <c r="AN29" s="30" t="str">
        <f ca="1">IF(AC29&gt;20,AC29,IFERROR(IF(AC29&lt;=10,INDEX(AC62:AL62,MATCH(AC29,AC60:AL60,0)),INDEX(AC63:AL63,MATCH(AC29,AC61:AL61,0))),0))</f>
        <v/>
      </c>
      <c r="AP29" s="140">
        <v>1</v>
      </c>
      <c r="AQ29" s="140">
        <v>1</v>
      </c>
      <c r="AR29" s="140">
        <v>1</v>
      </c>
      <c r="AS29" s="140">
        <v>1</v>
      </c>
      <c r="AT29" s="140">
        <v>1</v>
      </c>
      <c r="AV29" s="319"/>
      <c r="AW29" s="366" t="s">
        <v>60</v>
      </c>
      <c r="AX29" s="367"/>
      <c r="AY29" s="161"/>
      <c r="BA29" s="135">
        <v>1</v>
      </c>
    </row>
    <row r="30" spans="1:53" ht="18.75">
      <c r="A30" s="138">
        <v>1</v>
      </c>
      <c r="B30" s="43" t="s">
        <v>64</v>
      </c>
      <c r="C30" s="138">
        <v>1</v>
      </c>
      <c r="D30" s="67" t="str">
        <f t="shared" si="9"/>
        <v>A</v>
      </c>
      <c r="E30" s="66"/>
      <c r="F30" s="65"/>
      <c r="G30" s="64" t="str">
        <f t="shared" si="5"/>
        <v/>
      </c>
      <c r="H30" s="382">
        <v>2.5</v>
      </c>
      <c r="I30" s="38" t="s">
        <v>56</v>
      </c>
      <c r="J30" s="61">
        <v>1</v>
      </c>
      <c r="K30" s="60" t="s">
        <v>1024</v>
      </c>
      <c r="L30" s="59">
        <f>IFERROR(INDEX(E65:Q65,MATCH(I30,E64:Q64,0)) * H30 * IF(ISBLANK(E30), 1, E30), 0)</f>
        <v>2.5000000000000001E-2</v>
      </c>
      <c r="M30" s="58">
        <f>IF(O63=0,0,(O30/O63)*N22*1000)</f>
        <v>3.1468311410409719</v>
      </c>
      <c r="N30" s="57">
        <f>IF(L63=0, 0, (E30*J30)/(L63*N22))</f>
        <v>0</v>
      </c>
      <c r="O30" s="2023">
        <f>IF(ISBLANK(P16), 0, (L30 * J30) * (P15 / P16))</f>
        <v>3.2500000000000001E-2</v>
      </c>
      <c r="P30" s="55" t="str">
        <f t="shared" si="6"/>
        <v>3 cl</v>
      </c>
      <c r="Q30" s="2064" t="str">
        <f>IF(O30=0, 0, IF(ISBLANK(I30), "", IF(TEXT(ROUND(O30/INDEX(E65:Q65, MATCH(I30, E64:Q64, 0)), 0),"# ##0") &amp; " " &amp; O30 = P30, "", TEXT(ROUND(O30/INDEX(E65:Q65, MATCH(I30, E64:Q64, 0)), 0),"# ##0") &amp; " " &amp; I30)))</f>
        <v>3 cl</v>
      </c>
      <c r="R30" s="56">
        <f>(E30/P16)*P15*J30</f>
        <v>0</v>
      </c>
      <c r="S30" s="561">
        <f t="shared" si="7"/>
        <v>0</v>
      </c>
      <c r="T30" s="568">
        <v>1</v>
      </c>
      <c r="U30" s="490">
        <f t="shared" si="8"/>
        <v>3.2500000000000001E-2</v>
      </c>
      <c r="W30" s="28" t="str">
        <f t="shared" si="4"/>
        <v>►</v>
      </c>
      <c r="X30" s="1939" t="s">
        <v>37</v>
      </c>
      <c r="Y30" s="31"/>
      <c r="Z30" s="31"/>
      <c r="AA30" s="31"/>
      <c r="AB30" s="31"/>
      <c r="AC30" s="604" t="str">
        <f ca="1">IF(ISBLANK(AD30),"",LARGE(OFFSET(AC18,0,0,ROWS(AC18:AC29)),1)+1)</f>
        <v/>
      </c>
      <c r="AD30" s="29"/>
      <c r="AE30" s="2063"/>
      <c r="AF30" s="27"/>
      <c r="AG30" s="27"/>
      <c r="AH30" s="27"/>
      <c r="AI30" s="27"/>
      <c r="AJ30" s="27"/>
      <c r="AK30" s="27"/>
      <c r="AL30" s="27"/>
      <c r="AM30" s="27"/>
      <c r="AN30" s="30" t="str">
        <f ca="1">IF(AC30&gt;20,AC30,IFERROR(IF(AC30&lt;=10,INDEX(AC62:AL62,MATCH(AC30,AC60:AL60,0)),INDEX(AC63:AL63,MATCH(AC30,AC61:AL61,0))),0))</f>
        <v/>
      </c>
      <c r="AP30" s="4167" t="s">
        <v>405</v>
      </c>
      <c r="AQ30" s="4167"/>
      <c r="AR30" s="143">
        <v>1</v>
      </c>
      <c r="AS30" s="4167" t="s">
        <v>406</v>
      </c>
      <c r="AT30" s="4167"/>
      <c r="AV30" s="319"/>
      <c r="AW30" s="372" t="s">
        <v>459</v>
      </c>
      <c r="AX30" s="2059"/>
      <c r="AY30" s="161"/>
      <c r="BA30" s="135">
        <v>1</v>
      </c>
    </row>
    <row r="31" spans="1:53" ht="18.75">
      <c r="A31" s="138">
        <v>1</v>
      </c>
      <c r="B31" s="42" t="s">
        <v>63</v>
      </c>
      <c r="C31" s="138">
        <v>1</v>
      </c>
      <c r="D31" s="67" t="str">
        <f t="shared" si="9"/>
        <v>A</v>
      </c>
      <c r="E31" s="66"/>
      <c r="F31" s="72"/>
      <c r="G31" s="64" t="str">
        <f t="shared" si="5"/>
        <v/>
      </c>
      <c r="H31" s="63">
        <v>3.5</v>
      </c>
      <c r="I31" s="38" t="s">
        <v>57</v>
      </c>
      <c r="J31" s="61">
        <v>1</v>
      </c>
      <c r="K31" s="60" t="s">
        <v>1025</v>
      </c>
      <c r="L31" s="59">
        <f>IFERROR(INDEX(E65:Q65,MATCH(I31,E64:Q64,0)) * H31 * IF(ISBLANK(E31), 1, E31), 0)</f>
        <v>0.35000000000000003</v>
      </c>
      <c r="M31" s="71">
        <f>IF(O63=0,0,(O31/O63)*N22*1000)</f>
        <v>44.055635974573612</v>
      </c>
      <c r="N31" s="70">
        <f>IF(L63=0, 0, (E31*J31)/(L63*N22))</f>
        <v>0</v>
      </c>
      <c r="O31" s="2025">
        <f>IF(ISBLANK(P16), 0, (L31 * J31) * (P15 / P16))</f>
        <v>0.45500000000000007</v>
      </c>
      <c r="P31" s="2026" t="str">
        <f t="shared" si="6"/>
        <v>46 cl</v>
      </c>
      <c r="Q31" s="2064" t="str">
        <f>IF(O31=0, 0, IF(ISBLANK(I31), "", IF(TEXT(ROUND(O31/INDEX(E65:Q65, MATCH(I31, E64:Q64, 0)), 0),"# ##0") &amp; " " &amp; O31 = P31, "", TEXT(ROUND(O31/INDEX(E65:Q65, MATCH(I31, E64:Q64, 0)), 0),"# ##0") &amp; " " &amp; I31)))</f>
        <v>5 dl</v>
      </c>
      <c r="R31" s="69">
        <f>(E31/P16)*P15*J31</f>
        <v>0</v>
      </c>
      <c r="S31" s="560">
        <f t="shared" si="7"/>
        <v>0</v>
      </c>
      <c r="T31" s="568">
        <v>1</v>
      </c>
      <c r="U31" s="490">
        <f t="shared" si="8"/>
        <v>0.45500000000000007</v>
      </c>
      <c r="W31" s="28" t="str">
        <f t="shared" si="4"/>
        <v>►</v>
      </c>
      <c r="X31" s="1939" t="s">
        <v>36</v>
      </c>
      <c r="Y31" s="31"/>
      <c r="Z31" s="31"/>
      <c r="AA31" s="31"/>
      <c r="AB31" s="31"/>
      <c r="AC31" s="604" t="str">
        <f ca="1">IF(ISBLANK(AD31),"",LARGE(OFFSET(AC18,0,0,ROWS(AC18:AC30)),1)+1)</f>
        <v/>
      </c>
      <c r="AD31" s="29"/>
      <c r="AE31" s="2063"/>
      <c r="AF31" s="27"/>
      <c r="AG31" s="27"/>
      <c r="AH31" s="27"/>
      <c r="AI31" s="27"/>
      <c r="AJ31" s="27"/>
      <c r="AK31" s="27"/>
      <c r="AL31" s="27"/>
      <c r="AM31" s="27"/>
      <c r="AN31" s="30" t="str">
        <f ca="1">IF(AC31&gt;20,AC31,IFERROR(IF(AC31&lt;=10,INDEX(AC62:AL62,MATCH(AC31,AC60:AL60,0)),INDEX(AC63:AL63,MATCH(AC31,AC61:AL61,0))),0))</f>
        <v/>
      </c>
      <c r="AP31" s="3903"/>
      <c r="AQ31" s="3903"/>
      <c r="AR31" s="143">
        <v>1</v>
      </c>
      <c r="AS31" s="3903"/>
      <c r="AT31" s="3903"/>
      <c r="AV31" s="319"/>
      <c r="AW31" s="377" t="s">
        <v>464</v>
      </c>
      <c r="AX31" s="378" t="s">
        <v>465</v>
      </c>
      <c r="AY31" s="161"/>
      <c r="BA31" s="135">
        <v>1</v>
      </c>
    </row>
    <row r="32" spans="1:53" ht="19.5" thickBot="1">
      <c r="A32" s="138">
        <v>1</v>
      </c>
      <c r="B32" s="39" t="s">
        <v>60</v>
      </c>
      <c r="C32" s="138">
        <v>1</v>
      </c>
      <c r="D32" s="67" t="str">
        <f t="shared" si="9"/>
        <v>A</v>
      </c>
      <c r="E32" s="66"/>
      <c r="F32" s="72"/>
      <c r="G32" s="64" t="str">
        <f t="shared" si="5"/>
        <v/>
      </c>
      <c r="H32" s="63">
        <v>12</v>
      </c>
      <c r="I32" s="38" t="s">
        <v>55</v>
      </c>
      <c r="J32" s="61">
        <v>1</v>
      </c>
      <c r="K32" s="60" t="s">
        <v>1026</v>
      </c>
      <c r="L32" s="59">
        <f>IFERROR(INDEX(E65:Q65,MATCH(I32,E64:Q64,0)) * H32 * IF(ISBLANK(E32), 1, E32), 0)</f>
        <v>1.2E-2</v>
      </c>
      <c r="M32" s="58">
        <f>IF(O63=0,0,(O32/O63)*N22*1000)</f>
        <v>1.5104789476996665</v>
      </c>
      <c r="N32" s="57">
        <f>IF(L63=0, 0, (E32*J32)/(L63*N22))</f>
        <v>0</v>
      </c>
      <c r="O32" s="2023">
        <f>IF(ISBLANK(P16), 0, (L32 * J32) * (P15 / P16))</f>
        <v>1.5600000000000001E-2</v>
      </c>
      <c r="P32" s="55" t="str">
        <f t="shared" si="6"/>
        <v>2 cl</v>
      </c>
      <c r="Q32" s="2064" t="str">
        <f>IF(O32=0, 0, IF(ISBLANK(I32), "", IF(TEXT(ROUND(O32/INDEX(E65:Q65, MATCH(I32, E64:Q64, 0)), 0),"# ##0") &amp; " " &amp; O32 = P32, "", TEXT(ROUND(O32/INDEX(E65:Q65, MATCH(I32, E64:Q64, 0)), 0),"# ##0") &amp; " " &amp; I32)))</f>
        <v>16 ml</v>
      </c>
      <c r="R32" s="56">
        <f>(E32/P16)*P15*J32</f>
        <v>0</v>
      </c>
      <c r="S32" s="561">
        <f t="shared" si="7"/>
        <v>0</v>
      </c>
      <c r="T32" s="568">
        <v>1</v>
      </c>
      <c r="U32" s="490">
        <f t="shared" si="8"/>
        <v>1.5600000000000001E-2</v>
      </c>
      <c r="W32" s="28" t="str">
        <f t="shared" si="4"/>
        <v>A</v>
      </c>
      <c r="X32" s="1939"/>
      <c r="Y32" s="31"/>
      <c r="Z32" s="31"/>
      <c r="AA32" s="31"/>
      <c r="AB32" s="31"/>
      <c r="AC32" s="604">
        <f ca="1">IF(ISBLANK(AD32),"",LARGE(OFFSET(AC18,0,0,ROWS(AC18:AC31)),1)+1)</f>
        <v>8</v>
      </c>
      <c r="AD32" s="29" t="s">
        <v>1066</v>
      </c>
      <c r="AE32" s="2063"/>
      <c r="AF32" s="27"/>
      <c r="AG32" s="27"/>
      <c r="AH32" s="27"/>
      <c r="AI32" s="27"/>
      <c r="AJ32" s="27"/>
      <c r="AK32" s="27"/>
      <c r="AL32" s="27"/>
      <c r="AM32" s="27"/>
      <c r="AN32" s="30" t="str">
        <f ca="1">IF(AC32&gt;20,AC32,IFERROR(IF(AC32&lt;=10,INDEX(AC62:AL62,MATCH(AC32,AC60:AL60,0)),INDEX(AC63:AL63,MATCH(AC32,AC61:AL61,0))),0))</f>
        <v>❽</v>
      </c>
      <c r="AP32" s="140">
        <v>1</v>
      </c>
      <c r="AQ32" s="140">
        <v>1</v>
      </c>
      <c r="AR32" s="140">
        <v>1</v>
      </c>
      <c r="AS32" s="140">
        <v>1</v>
      </c>
      <c r="AT32" s="140">
        <v>1</v>
      </c>
      <c r="AV32" s="319"/>
      <c r="AW32" s="383" t="s">
        <v>469</v>
      </c>
      <c r="AX32" s="378" t="s">
        <v>470</v>
      </c>
      <c r="AY32" s="161"/>
      <c r="BA32" s="135">
        <v>1</v>
      </c>
    </row>
    <row r="33" spans="1:53" ht="18.75" customHeight="1">
      <c r="A33" s="138">
        <v>1</v>
      </c>
      <c r="B33" s="39" t="s">
        <v>59</v>
      </c>
      <c r="C33" s="138">
        <v>1</v>
      </c>
      <c r="D33" s="67" t="str">
        <f t="shared" si="9"/>
        <v>A</v>
      </c>
      <c r="E33" s="66"/>
      <c r="F33" s="72"/>
      <c r="G33" s="64" t="str">
        <f t="shared" si="5"/>
        <v/>
      </c>
      <c r="H33" s="63">
        <v>3</v>
      </c>
      <c r="I33" s="39" t="s">
        <v>66</v>
      </c>
      <c r="J33" s="61">
        <v>1</v>
      </c>
      <c r="K33" s="60" t="s">
        <v>1027</v>
      </c>
      <c r="L33" s="59">
        <f>IFERROR(INDEX(E65:Q65,MATCH(I33,E64:Q64,0)) * H33 * IF(ISBLANK(E33), 1, E33), 0)</f>
        <v>1.5</v>
      </c>
      <c r="M33" s="71">
        <f>IF(O63=0,0,(O33/O63)*N22*1000)</f>
        <v>188.80986846245833</v>
      </c>
      <c r="N33" s="70">
        <f>IF(L63=0, 0, (E33*J33)/(L63*N22))</f>
        <v>0</v>
      </c>
      <c r="O33" s="2025">
        <f>IF(ISBLANK(P16), 0, (L33 * J33) * (P15 / P16))</f>
        <v>1.9500000000000002</v>
      </c>
      <c r="P33" s="2026" t="str">
        <f t="shared" si="6"/>
        <v>1.95 L</v>
      </c>
      <c r="Q33" s="2064" t="str">
        <f>IF(O33=0, 0, IF(ISBLANK(I33), "", IF(TEXT(ROUND(O33/INDEX(E65:Q65, MATCH(I33, E64:Q64, 0)), 0),"# ##0") &amp; " " &amp; O33 = P33, "", TEXT(ROUND(O33/INDEX(E65:Q65, MATCH(I33, E64:Q64, 0)), 0),"# ##0") &amp; " " &amp; I33)))</f>
        <v>4 demi/L</v>
      </c>
      <c r="R33" s="69">
        <f>(E33/P16)*P15*J33</f>
        <v>0</v>
      </c>
      <c r="S33" s="560">
        <f t="shared" si="7"/>
        <v>0</v>
      </c>
      <c r="T33" s="568">
        <v>1</v>
      </c>
      <c r="U33" s="490">
        <f t="shared" si="8"/>
        <v>1.9500000000000002</v>
      </c>
      <c r="W33" s="28" t="str">
        <f t="shared" si="4"/>
        <v>►</v>
      </c>
      <c r="X33" s="1939"/>
      <c r="Y33" s="31"/>
      <c r="Z33" s="31"/>
      <c r="AA33" s="31"/>
      <c r="AB33" s="31"/>
      <c r="AC33" s="604" t="str">
        <f ca="1">IF(ISBLANK(AD33),"",LARGE(OFFSET(AC18,0,0,ROWS(AC18:AC32)),1)+1)</f>
        <v/>
      </c>
      <c r="AD33" s="29"/>
      <c r="AE33" s="2063"/>
      <c r="AF33" s="27"/>
      <c r="AG33" s="27"/>
      <c r="AH33" s="27"/>
      <c r="AI33" s="27"/>
      <c r="AJ33" s="27"/>
      <c r="AK33" s="27"/>
      <c r="AL33" s="27"/>
      <c r="AM33" s="27"/>
      <c r="AN33" s="30" t="str">
        <f ca="1">IF(AC33&gt;20,AC33,IFERROR(IF(AC33&lt;=10,INDEX(AC62:AL62,MATCH(AC33,AC60:AL60,0)),INDEX(AC63:AL63,MATCH(AC33,AC61:AL61,0))),0))</f>
        <v/>
      </c>
      <c r="AP33" s="4162" t="s">
        <v>366</v>
      </c>
      <c r="AQ33" s="4162"/>
      <c r="AR33" s="143">
        <v>1</v>
      </c>
      <c r="AS33" s="4162" t="s">
        <v>367</v>
      </c>
      <c r="AT33" s="4162"/>
      <c r="AV33" s="319"/>
      <c r="AW33" s="383" t="s">
        <v>488</v>
      </c>
      <c r="AX33" s="378" t="s">
        <v>489</v>
      </c>
      <c r="AY33" s="161"/>
      <c r="BA33" s="135">
        <v>1</v>
      </c>
    </row>
    <row r="34" spans="1:53" ht="18.75">
      <c r="D34" s="67" t="str">
        <f t="shared" si="9"/>
        <v>A</v>
      </c>
      <c r="E34" s="66"/>
      <c r="F34" s="72"/>
      <c r="G34" s="64" t="str">
        <f t="shared" si="5"/>
        <v/>
      </c>
      <c r="H34" s="63">
        <v>3</v>
      </c>
      <c r="I34" s="43" t="s">
        <v>64</v>
      </c>
      <c r="J34" s="61">
        <v>1</v>
      </c>
      <c r="K34" s="60" t="s">
        <v>600</v>
      </c>
      <c r="L34" s="59">
        <f>IFERROR(INDEX(E65:Q65,MATCH(I34,E64:Q64,0)) * H34 * IF(ISBLANK(E34), 1, E34), 0)</f>
        <v>0.75</v>
      </c>
      <c r="M34" s="58">
        <f>IF(O63=0,0,(O34/O63)*N22*1000)</f>
        <v>94.404934231229163</v>
      </c>
      <c r="N34" s="57">
        <f>IF(L63=0, 0, (E34*J34)/(L63*N22))</f>
        <v>0</v>
      </c>
      <c r="O34" s="2023">
        <f>IF(ISBLANK(P16), 0, (L34 * J34) * (P15 / P16))</f>
        <v>0.97500000000000009</v>
      </c>
      <c r="P34" s="55" t="str">
        <f t="shared" si="6"/>
        <v>975 g</v>
      </c>
      <c r="Q34" s="2064" t="str">
        <f>IF(O34=0, 0, IF(ISBLANK(I34), "", IF(TEXT(ROUND(O34/INDEX(E65:Q65, MATCH(I34, E64:Q64, 0)), 0),"# ##0") &amp; " " &amp; O34 = P34, "", TEXT(ROUND(O34/INDEX(E65:Q65, MATCH(I34, E64:Q64, 0)), 0),"# ##0") &amp; " " &amp; I34)))</f>
        <v>4 quart(s)</v>
      </c>
      <c r="R34" s="56">
        <f>(E34/P16)*P15*J34</f>
        <v>0</v>
      </c>
      <c r="S34" s="561">
        <f t="shared" si="7"/>
        <v>0</v>
      </c>
      <c r="T34" s="568">
        <v>1</v>
      </c>
      <c r="U34" s="490">
        <f t="shared" si="8"/>
        <v>0.97500000000000009</v>
      </c>
      <c r="W34" s="28" t="str">
        <f t="shared" si="4"/>
        <v>A</v>
      </c>
      <c r="X34" s="1939"/>
      <c r="Y34" s="31"/>
      <c r="Z34" s="31"/>
      <c r="AA34" s="31"/>
      <c r="AB34" s="31"/>
      <c r="AC34" s="604">
        <f ca="1">IF(ISBLANK(AD34),"",LARGE(OFFSET(AC18,0,0,ROWS(AC18:AC33)),1)+1)</f>
        <v>9</v>
      </c>
      <c r="AD34" s="29" t="s">
        <v>1065</v>
      </c>
      <c r="AE34" s="2063"/>
      <c r="AF34" s="27"/>
      <c r="AG34" s="27"/>
      <c r="AH34" s="27"/>
      <c r="AI34" s="27"/>
      <c r="AJ34" s="27"/>
      <c r="AK34" s="27"/>
      <c r="AL34" s="27"/>
      <c r="AM34" s="27"/>
      <c r="AN34" s="30" t="str">
        <f ca="1">IF(AC34&gt;20,AC34,IFERROR(IF(AC34&lt;=10,INDEX(AC62:AL62,MATCH(AC34,AC60:AL60,0)),INDEX(AC63:AL63,MATCH(AC34,AC61:AL61,0))),0))</f>
        <v>❾</v>
      </c>
      <c r="AP34" s="3886"/>
      <c r="AQ34" s="3886"/>
      <c r="AR34" s="143">
        <v>1</v>
      </c>
      <c r="AS34" s="3886"/>
      <c r="AT34" s="3886"/>
      <c r="AV34" s="319"/>
      <c r="AW34" s="383" t="s">
        <v>500</v>
      </c>
      <c r="AX34" s="378" t="s">
        <v>501</v>
      </c>
      <c r="AY34" s="161"/>
      <c r="BA34" s="135">
        <v>1</v>
      </c>
    </row>
    <row r="35" spans="1:53" ht="19.5" thickBot="1">
      <c r="D35" s="67" t="str">
        <f t="shared" si="9"/>
        <v>A</v>
      </c>
      <c r="E35" s="66"/>
      <c r="F35" s="65"/>
      <c r="G35" s="64" t="str">
        <f t="shared" si="5"/>
        <v/>
      </c>
      <c r="H35" s="63">
        <v>1</v>
      </c>
      <c r="I35" s="42" t="s">
        <v>63</v>
      </c>
      <c r="J35" s="61">
        <v>1</v>
      </c>
      <c r="K35" s="60" t="s">
        <v>1028</v>
      </c>
      <c r="L35" s="59">
        <f>IFERROR(INDEX(E65:Q65,MATCH(I35,E64:Q64,0)) * H35 * IF(ISBLANK(E35), 1, E35), 0)</f>
        <v>0.5</v>
      </c>
      <c r="M35" s="71">
        <f>IF(O63=0,0,(O35/O63)*N22*1000)</f>
        <v>62.936622820819437</v>
      </c>
      <c r="N35" s="70">
        <f>IF(L63=0, 0, (E35*J35)/(L63*N22))</f>
        <v>0</v>
      </c>
      <c r="O35" s="2025">
        <f>IF(ISBLANK(P16), 0, (L35 * J35) * (P15 / P16))</f>
        <v>0.65</v>
      </c>
      <c r="P35" s="2026" t="str">
        <f t="shared" si="6"/>
        <v>650 g</v>
      </c>
      <c r="Q35" s="2064" t="str">
        <f>IF(O35=0, 0, IF(ISBLANK(I35), "", IF(TEXT(ROUND(O35/INDEX(E65:Q65, MATCH(I35, E64:Q64, 0)), 0),"# ##0") &amp; " " &amp; O35 = P35, "", TEXT(ROUND(O35/INDEX(E65:Q65, MATCH(I35, E64:Q64, 0)), 0),"# ##0") &amp; " " &amp; I35)))</f>
        <v>1 demi(s)</v>
      </c>
      <c r="R35" s="69">
        <f>(E35/P16)*P15*J35</f>
        <v>0</v>
      </c>
      <c r="S35" s="560">
        <f t="shared" si="7"/>
        <v>0</v>
      </c>
      <c r="T35" s="568">
        <v>1</v>
      </c>
      <c r="U35" s="490">
        <f t="shared" si="8"/>
        <v>0.65</v>
      </c>
      <c r="W35" s="28" t="str">
        <f t="shared" si="4"/>
        <v>►</v>
      </c>
      <c r="X35" s="1939"/>
      <c r="Y35" s="31"/>
      <c r="Z35" s="31"/>
      <c r="AA35" s="31"/>
      <c r="AB35" s="31"/>
      <c r="AC35" s="604" t="str">
        <f ca="1">IF(ISBLANK(AD35),"",LARGE(OFFSET(AC18,0,0,ROWS(AC18:AC34)),1)+1)</f>
        <v/>
      </c>
      <c r="AD35" s="29"/>
      <c r="AE35" s="2063"/>
      <c r="AF35" s="27"/>
      <c r="AG35" s="27"/>
      <c r="AH35" s="27"/>
      <c r="AI35" s="27"/>
      <c r="AJ35" s="27"/>
      <c r="AK35" s="27"/>
      <c r="AL35" s="27"/>
      <c r="AM35" s="27"/>
      <c r="AN35" s="30" t="str">
        <f ca="1">IF(AC35&gt;20,AC35,IFERROR(IF(AC35&lt;=10,INDEX(AC62:AL62,MATCH(AC35,AC60:AL60,0)),INDEX(AC63:AL63,MATCH(AC35,AC61:AL61,0))),0))</f>
        <v/>
      </c>
      <c r="AP35" s="140">
        <v>1</v>
      </c>
      <c r="AQ35" s="140">
        <v>1</v>
      </c>
      <c r="AR35" s="140">
        <v>1</v>
      </c>
      <c r="AS35" s="140">
        <v>1</v>
      </c>
      <c r="AT35" s="140">
        <v>1</v>
      </c>
      <c r="AV35" s="319"/>
      <c r="AW35" s="393" t="s">
        <v>508</v>
      </c>
      <c r="AX35" s="394" t="s">
        <v>509</v>
      </c>
      <c r="AY35" s="161"/>
      <c r="BA35" s="135">
        <v>1</v>
      </c>
    </row>
    <row r="36" spans="1:53" ht="18.75" customHeight="1">
      <c r="D36" s="67" t="str">
        <f t="shared" si="9"/>
        <v>A</v>
      </c>
      <c r="E36" s="66"/>
      <c r="F36" s="65"/>
      <c r="G36" s="64" t="str">
        <f t="shared" si="5"/>
        <v/>
      </c>
      <c r="H36" s="382">
        <v>2.5</v>
      </c>
      <c r="I36" s="39" t="s">
        <v>60</v>
      </c>
      <c r="J36" s="61">
        <v>1</v>
      </c>
      <c r="K36" s="60" t="s">
        <v>1029</v>
      </c>
      <c r="L36" s="59">
        <f>IFERROR(INDEX(E65:Q65,MATCH(I36,E64:Q64,0)) * H36 * IF(ISBLANK(E36), 1, E36), 0)</f>
        <v>0.5625</v>
      </c>
      <c r="M36" s="58">
        <f>IF(O63=0,0,(O36/O63)*N22*1000)</f>
        <v>70.803700673421872</v>
      </c>
      <c r="N36" s="57">
        <f>IF(L63=0, 0, (E36*J36)/(L63*N22))</f>
        <v>0</v>
      </c>
      <c r="O36" s="2023">
        <f>IF(ISBLANK(P16), 0, (L36 * J36) * (P15 / P16))</f>
        <v>0.73125000000000007</v>
      </c>
      <c r="P36" s="55" t="str">
        <f t="shared" si="6"/>
        <v>73 cl</v>
      </c>
      <c r="Q36" s="2064" t="str">
        <f>IF(O36=0, 0, IF(ISBLANK(I36), "", IF(TEXT(ROUND(O36/INDEX(E65:Q65, MATCH(I36, E64:Q64, 0)), 0),"# ##0") &amp; " " &amp; O36 = P36, "", TEXT(ROUND(O36/INDEX(E65:Q65, MATCH(I36, E64:Q64, 0)), 0),"# ##0") &amp; " " &amp; I36)))</f>
        <v>3 Verre(s)</v>
      </c>
      <c r="R36" s="56">
        <f>(E36/P16)*P15*J36</f>
        <v>0</v>
      </c>
      <c r="S36" s="561">
        <f t="shared" si="7"/>
        <v>0</v>
      </c>
      <c r="T36" s="568">
        <v>1</v>
      </c>
      <c r="U36" s="490">
        <f t="shared" si="8"/>
        <v>0.73125000000000007</v>
      </c>
      <c r="W36" s="28" t="str">
        <f t="shared" si="4"/>
        <v>A</v>
      </c>
      <c r="X36" s="1939"/>
      <c r="Y36" s="31"/>
      <c r="Z36" s="31"/>
      <c r="AA36" s="31"/>
      <c r="AB36" s="31"/>
      <c r="AC36" s="604" t="str">
        <f ca="1">IF(ISBLANK(AD36),"",LARGE(OFFSET(AC18,0,0,ROWS(AC18:AC35)),1)+1)</f>
        <v/>
      </c>
      <c r="AD36" s="29"/>
      <c r="AE36" s="2063"/>
      <c r="AF36" s="29" t="s">
        <v>49</v>
      </c>
      <c r="AG36" s="27"/>
      <c r="AH36" s="27"/>
      <c r="AI36" s="27"/>
      <c r="AJ36" s="27"/>
      <c r="AK36" s="27"/>
      <c r="AL36" s="27"/>
      <c r="AM36" s="27"/>
      <c r="AN36" s="30" t="str">
        <f ca="1">IF(AC36&gt;20,AC36,IFERROR(IF(AC36&lt;=10,INDEX(AC62:AL62,MATCH(AC36,AC60:AL60,0)),INDEX(AC63:AL63,MATCH(AC36,AC61:AL61,0))),0))</f>
        <v/>
      </c>
      <c r="AP36" s="4163" t="s">
        <v>471</v>
      </c>
      <c r="AQ36" s="4163"/>
      <c r="AR36" s="143">
        <v>1</v>
      </c>
      <c r="AS36" s="4163" t="s">
        <v>163</v>
      </c>
      <c r="AT36" s="4163"/>
      <c r="AV36" s="166"/>
      <c r="AW36" s="11"/>
      <c r="AX36" s="11"/>
      <c r="AY36" s="167"/>
      <c r="BA36" s="135">
        <v>1</v>
      </c>
    </row>
    <row r="37" spans="1:53" ht="18.75">
      <c r="D37" s="67" t="str">
        <f t="shared" si="9"/>
        <v>A</v>
      </c>
      <c r="E37" s="66"/>
      <c r="F37" s="65"/>
      <c r="G37" s="64" t="str">
        <f t="shared" si="5"/>
        <v/>
      </c>
      <c r="H37" s="63">
        <v>1</v>
      </c>
      <c r="I37" s="39" t="s">
        <v>59</v>
      </c>
      <c r="J37" s="61">
        <v>1</v>
      </c>
      <c r="K37" s="60" t="s">
        <v>1030</v>
      </c>
      <c r="L37" s="59">
        <f>IFERROR(INDEX(E65:Q65,MATCH(I37,E64:Q64,0)) * H37 * IF(ISBLANK(E37), 1, E37), 0)</f>
        <v>0.01</v>
      </c>
      <c r="M37" s="71">
        <f>IF(O63=0,0,(O37/O63)*N22*1000)</f>
        <v>1.2587324564163889</v>
      </c>
      <c r="N37" s="70">
        <f>IF(L63=0, 0, (E37*J37)/(L63*N22))</f>
        <v>0</v>
      </c>
      <c r="O37" s="2025">
        <f>IF(ISBLANK(P16), 0, (L37 * J37) * (P15 / P16))</f>
        <v>1.3000000000000001E-2</v>
      </c>
      <c r="P37" s="2026" t="str">
        <f t="shared" si="6"/>
        <v>1 cl</v>
      </c>
      <c r="Q37" s="2064" t="str">
        <f>IF(O37=0, 0, IF(ISBLANK(I37), "", IF(TEXT(ROUND(O37/INDEX(E65:Q65, MATCH(I37, E64:Q64, 0)), 0),"# ##0") &amp; " " &amp; O37 = P37, "", TEXT(ROUND(O37/INDEX(E65:Q65, MATCH(I37, E64:Q64, 0)), 0),"# ##0") &amp; " " &amp; I37)))</f>
        <v>1 cuil.Soupe</v>
      </c>
      <c r="R37" s="69">
        <f>(E37/P16)*P15*J37</f>
        <v>0</v>
      </c>
      <c r="S37" s="562">
        <f t="shared" si="7"/>
        <v>0</v>
      </c>
      <c r="T37" s="568">
        <v>1</v>
      </c>
      <c r="U37" s="490">
        <f t="shared" si="8"/>
        <v>1.3000000000000001E-2</v>
      </c>
      <c r="W37" s="28" t="str">
        <f t="shared" si="4"/>
        <v>A</v>
      </c>
      <c r="X37" s="1939"/>
      <c r="Y37" s="31"/>
      <c r="Z37" s="31"/>
      <c r="AA37" s="31"/>
      <c r="AB37" s="31"/>
      <c r="AC37" s="604" t="str">
        <f ca="1">IF(ISBLANK(AD37),"",LARGE(OFFSET(AC18,0,0,ROWS(AC18:AC36)),1)+1)</f>
        <v/>
      </c>
      <c r="AD37" s="29"/>
      <c r="AE37" s="2063"/>
      <c r="AF37" s="29" t="s">
        <v>46</v>
      </c>
      <c r="AG37" s="27"/>
      <c r="AH37" s="27"/>
      <c r="AI37" s="27"/>
      <c r="AJ37" s="27"/>
      <c r="AK37" s="27"/>
      <c r="AL37" s="27"/>
      <c r="AM37" s="27"/>
      <c r="AN37" s="30" t="str">
        <f ca="1">IF(AC37&gt;20,AC37,IFERROR(IF(AC37&lt;=10,INDEX(AC62:AL62,MATCH(AC37,AC60:AL60,0)),INDEX(AC63:AL63,MATCH(AC37,AC61:AL61,0))),0))</f>
        <v/>
      </c>
      <c r="AP37" s="3911"/>
      <c r="AQ37" s="3911"/>
      <c r="AR37" s="143">
        <v>1</v>
      </c>
      <c r="AS37" s="3911"/>
      <c r="AT37" s="3911"/>
      <c r="AV37" s="397" t="s">
        <v>536</v>
      </c>
      <c r="AW37" s="398"/>
      <c r="AX37" s="399"/>
      <c r="AY37" s="400"/>
      <c r="BA37" s="135">
        <v>1</v>
      </c>
    </row>
    <row r="38" spans="1:53" ht="19.5" customHeight="1" thickBot="1">
      <c r="D38" s="67" t="str">
        <f t="shared" si="9"/>
        <v>►</v>
      </c>
      <c r="E38" s="66"/>
      <c r="F38" s="65"/>
      <c r="G38" s="64" t="str">
        <f t="shared" si="5"/>
        <v/>
      </c>
      <c r="H38" s="63"/>
      <c r="I38" s="62"/>
      <c r="J38" s="61">
        <v>1</v>
      </c>
      <c r="K38" s="60"/>
      <c r="L38" s="59">
        <f>IFERROR(INDEX(E65:Q65,MATCH(I38,E64:Q64,0)) * H38 * IF(ISBLANK(E38), 1, E38), 0)</f>
        <v>0</v>
      </c>
      <c r="M38" s="58">
        <f>IF(O63=0,0,(O38/O63)*N22*1000)</f>
        <v>0</v>
      </c>
      <c r="N38" s="57">
        <f>IF(L63=0, 0, (E38*J38)/(L63*N22))</f>
        <v>0</v>
      </c>
      <c r="O38" s="2023">
        <f>IF(ISBLANK(P16), 0, (L38 * J38) * (P15 / P16))</f>
        <v>0</v>
      </c>
      <c r="P38" s="55">
        <f t="shared" si="6"/>
        <v>0</v>
      </c>
      <c r="Q38" s="2064">
        <f>IF(O38=0, 0, IF(ISBLANK(I38), "", IF(TEXT(ROUND(O38/INDEX(E65:Q65, MATCH(I38, E64:Q64, 0)), 0),"# ##0") &amp; " " &amp; O38 = P38, "", TEXT(ROUND(O38/INDEX(E65:Q65, MATCH(I38, E64:Q64, 0)), 0),"# ##0") &amp; " " &amp; I38)))</f>
        <v>0</v>
      </c>
      <c r="R38" s="56">
        <f>(E38/P16)*P15*J38</f>
        <v>0</v>
      </c>
      <c r="S38" s="561">
        <f t="shared" si="7"/>
        <v>0</v>
      </c>
      <c r="T38" s="568">
        <v>1</v>
      </c>
      <c r="U38" s="490">
        <f t="shared" si="8"/>
        <v>0</v>
      </c>
      <c r="W38" s="28" t="str">
        <f t="shared" si="4"/>
        <v>A</v>
      </c>
      <c r="X38" s="1939"/>
      <c r="Y38" s="31"/>
      <c r="Z38" s="31"/>
      <c r="AA38" s="31"/>
      <c r="AB38" s="31"/>
      <c r="AC38" s="604" t="str">
        <f ca="1">IF(ISBLANK(AD38),"",LARGE(OFFSET(AC18,0,0,ROWS(AC18:AC37)),1)+1)</f>
        <v/>
      </c>
      <c r="AD38" s="29"/>
      <c r="AE38" s="2063"/>
      <c r="AF38" s="29" t="s">
        <v>44</v>
      </c>
      <c r="AG38" s="27"/>
      <c r="AH38" s="27"/>
      <c r="AI38" s="27"/>
      <c r="AJ38" s="27"/>
      <c r="AK38" s="27"/>
      <c r="AL38" s="27"/>
      <c r="AM38" s="27"/>
      <c r="AN38" s="30" t="str">
        <f ca="1">IF(AC38&gt;20,AC38,IFERROR(IF(AC38&lt;=10,INDEX(AC62:AL62,MATCH(AC38,AC60:AL60,0)),INDEX(AC63:AL63,MATCH(AC38,AC61:AL61,0))),0))</f>
        <v/>
      </c>
      <c r="AP38" s="140">
        <v>1</v>
      </c>
      <c r="AQ38" s="140">
        <v>1</v>
      </c>
      <c r="AR38" s="140">
        <v>1</v>
      </c>
      <c r="AS38" s="140">
        <v>1</v>
      </c>
      <c r="AT38" s="140">
        <v>1</v>
      </c>
      <c r="AV38" s="4008" t="s">
        <v>541</v>
      </c>
      <c r="AW38" s="4009"/>
      <c r="AX38" s="4009"/>
      <c r="AY38" s="4041"/>
      <c r="BA38" s="135">
        <v>1</v>
      </c>
    </row>
    <row r="39" spans="1:53" ht="18.75" customHeight="1">
      <c r="D39" s="67" t="str">
        <f t="shared" si="9"/>
        <v>►</v>
      </c>
      <c r="E39" s="66"/>
      <c r="F39" s="65"/>
      <c r="G39" s="64" t="str">
        <f t="shared" si="5"/>
        <v/>
      </c>
      <c r="H39" s="63"/>
      <c r="I39" s="62"/>
      <c r="J39" s="61">
        <v>1</v>
      </c>
      <c r="K39" s="60"/>
      <c r="L39" s="59">
        <f>IFERROR(INDEX(E65:Q65,MATCH(I39,E64:Q64,0)) * H39 * IF(ISBLANK(E39), 1, E39), 0)</f>
        <v>0</v>
      </c>
      <c r="M39" s="71">
        <f>IF(O63=0,0,(O39/O63)*N22*1000)</f>
        <v>0</v>
      </c>
      <c r="N39" s="70">
        <f>IF(L63=0, 0, (E39*J39)/(L63*N22))</f>
        <v>0</v>
      </c>
      <c r="O39" s="2025">
        <f>IF(ISBLANK(P16), 0, (L39 * J39) * (P15 / P16))</f>
        <v>0</v>
      </c>
      <c r="P39" s="2026">
        <f t="shared" si="6"/>
        <v>0</v>
      </c>
      <c r="Q39" s="2064">
        <f>IF(O39=0, 0, IF(ISBLANK(I39), "", IF(TEXT(ROUND(O39/INDEX(E65:Q65, MATCH(I39, E64:Q64, 0)), 0),"# ##0") &amp; " " &amp; O39 = P39, "", TEXT(ROUND(O39/INDEX(E65:Q65, MATCH(I39, E64:Q64, 0)), 0),"# ##0") &amp; " " &amp; I39)))</f>
        <v>0</v>
      </c>
      <c r="R39" s="69">
        <f>(E39/P16)*P15*J39</f>
        <v>0</v>
      </c>
      <c r="S39" s="562">
        <f t="shared" si="7"/>
        <v>0</v>
      </c>
      <c r="T39" s="568">
        <v>1</v>
      </c>
      <c r="U39" s="490">
        <f t="shared" si="8"/>
        <v>0</v>
      </c>
      <c r="W39" s="28" t="str">
        <f t="shared" si="4"/>
        <v>A</v>
      </c>
      <c r="X39" s="1939"/>
      <c r="Y39" s="31"/>
      <c r="Z39" s="31"/>
      <c r="AA39" s="31"/>
      <c r="AB39" s="31"/>
      <c r="AC39" s="604" t="str">
        <f ca="1">IF(ISBLANK(AD39),"",LARGE(OFFSET(AC18,0,0,ROWS(AC18:AC38)),1)+1)</f>
        <v/>
      </c>
      <c r="AD39" s="29"/>
      <c r="AE39" s="2063"/>
      <c r="AF39" s="29" t="s">
        <v>42</v>
      </c>
      <c r="AG39" s="27"/>
      <c r="AH39" s="27"/>
      <c r="AI39" s="27"/>
      <c r="AJ39" s="27"/>
      <c r="AK39" s="27"/>
      <c r="AL39" s="27"/>
      <c r="AM39" s="27"/>
      <c r="AN39" s="30" t="str">
        <f ca="1">IF(AC39&gt;20,AC39,IFERROR(IF(AC39&lt;=10,INDEX(AC62:AL62,MATCH(AC39,AC60:AL60,0)),INDEX(AC63:AL63,MATCH(AC39,AC61:AL61,0))),0))</f>
        <v/>
      </c>
      <c r="AP39" s="4164" t="s">
        <v>510</v>
      </c>
      <c r="AQ39" s="4164"/>
      <c r="AR39" s="143">
        <v>1</v>
      </c>
      <c r="AS39" s="4164" t="s">
        <v>511</v>
      </c>
      <c r="AT39" s="4164"/>
      <c r="AV39" s="4008"/>
      <c r="AW39" s="4009"/>
      <c r="AX39" s="4009"/>
      <c r="AY39" s="4041"/>
      <c r="BA39" s="135">
        <v>1</v>
      </c>
    </row>
    <row r="40" spans="1:53" ht="18.75">
      <c r="D40" s="67" t="str">
        <f t="shared" si="9"/>
        <v>►</v>
      </c>
      <c r="E40" s="66"/>
      <c r="F40" s="65"/>
      <c r="G40" s="64" t="str">
        <f t="shared" si="5"/>
        <v/>
      </c>
      <c r="H40" s="63"/>
      <c r="I40" s="62"/>
      <c r="J40" s="61">
        <v>1</v>
      </c>
      <c r="K40" s="60"/>
      <c r="L40" s="59">
        <f>IFERROR(INDEX(E65:Q65,MATCH(I40,E64:Q64,0)) * H40 * IF(ISBLANK(E40), 1, E40), 0)</f>
        <v>0</v>
      </c>
      <c r="M40" s="58">
        <f>IF(O63=0,0,(O40/O63)*N22*1000)</f>
        <v>0</v>
      </c>
      <c r="N40" s="57">
        <f>IF(L63=0, 0, (E40*J40)/(L63*N22))</f>
        <v>0</v>
      </c>
      <c r="O40" s="2023">
        <f>IF(ISBLANK(P16), 0, (L40 * J40) * (P15 / P16))</f>
        <v>0</v>
      </c>
      <c r="P40" s="55">
        <f t="shared" si="6"/>
        <v>0</v>
      </c>
      <c r="Q40" s="2064">
        <f>IF(O40=0, 0, IF(ISBLANK(I40), "", IF(TEXT(ROUND(O40/INDEX(E65:Q65, MATCH(I40, E64:Q64, 0)), 0),"# ##0") &amp; " " &amp; O40 = P40, "", TEXT(ROUND(O40/INDEX(E65:Q65, MATCH(I40, E64:Q64, 0)), 0),"# ##0") &amp; " " &amp; I40)))</f>
        <v>0</v>
      </c>
      <c r="R40" s="56">
        <f>(E40/P16)*P15*J40</f>
        <v>0</v>
      </c>
      <c r="S40" s="561">
        <f t="shared" si="7"/>
        <v>0</v>
      </c>
      <c r="T40" s="568">
        <v>1</v>
      </c>
      <c r="U40" s="490">
        <f t="shared" si="8"/>
        <v>0</v>
      </c>
      <c r="W40" s="28" t="str">
        <f t="shared" si="4"/>
        <v>►</v>
      </c>
      <c r="X40" s="1939"/>
      <c r="Y40" s="31"/>
      <c r="Z40" s="31"/>
      <c r="AA40" s="31"/>
      <c r="AB40" s="31"/>
      <c r="AC40" s="604" t="str">
        <f ca="1">IF(ISBLANK(AD40),"",LARGE(OFFSET(AC18,0,0,ROWS(AC18:AC39)),1)+1)</f>
        <v/>
      </c>
      <c r="AD40" s="29"/>
      <c r="AE40" s="2063"/>
      <c r="AF40" s="27"/>
      <c r="AG40" s="27"/>
      <c r="AH40" s="27"/>
      <c r="AI40" s="27"/>
      <c r="AJ40" s="27"/>
      <c r="AK40" s="27"/>
      <c r="AL40" s="27"/>
      <c r="AM40" s="27"/>
      <c r="AN40" s="30" t="str">
        <f ca="1">IF(AC40&gt;20,AC40,IFERROR(IF(AC40&lt;=10,INDEX(AC62:AL62,MATCH(AC40,AC60:AL60,0)),INDEX(AC63:AL63,MATCH(AC40,AC61:AL61,0))),0))</f>
        <v/>
      </c>
      <c r="AP40" s="3913"/>
      <c r="AQ40" s="3913"/>
      <c r="AR40" s="143">
        <v>1</v>
      </c>
      <c r="AS40" s="3913"/>
      <c r="AT40" s="3913"/>
      <c r="AV40" s="4008"/>
      <c r="AW40" s="4009"/>
      <c r="AX40" s="4009"/>
      <c r="AY40" s="4041"/>
      <c r="BA40" s="135">
        <v>1</v>
      </c>
    </row>
    <row r="41" spans="1:53" ht="19.5" thickBot="1">
      <c r="D41" s="67" t="str">
        <f t="shared" si="9"/>
        <v>►</v>
      </c>
      <c r="E41" s="66"/>
      <c r="F41" s="65"/>
      <c r="G41" s="64" t="str">
        <f t="shared" si="5"/>
        <v/>
      </c>
      <c r="H41" s="63"/>
      <c r="I41" s="62"/>
      <c r="J41" s="61">
        <v>1</v>
      </c>
      <c r="K41" s="60"/>
      <c r="L41" s="59">
        <f>IFERROR(INDEX(E65:Q65,MATCH(I41,E64:Q64,0)) * H41 * IF(ISBLANK(E41), 1, E41), 0)</f>
        <v>0</v>
      </c>
      <c r="M41" s="71">
        <f>IF(O63=0,0,(O41/O63)*N22*1000)</f>
        <v>0</v>
      </c>
      <c r="N41" s="70">
        <f>IF(L63=0, 0, (E41*J41)/(L63*N22))</f>
        <v>0</v>
      </c>
      <c r="O41" s="2025">
        <f>IF(ISBLANK(P16), 0, (L41 * J41) * (P15 / P16))</f>
        <v>0</v>
      </c>
      <c r="P41" s="2026">
        <f t="shared" si="6"/>
        <v>0</v>
      </c>
      <c r="Q41" s="2064">
        <f>IF(O41=0, 0, IF(ISBLANK(I41), "", IF(TEXT(ROUND(O41/INDEX(E65:Q65, MATCH(I41, E64:Q64, 0)), 0),"# ##0") &amp; " " &amp; O41 = P41, "", TEXT(ROUND(O41/INDEX(E65:Q65, MATCH(I41, E64:Q64, 0)), 0),"# ##0") &amp; " " &amp; I41)))</f>
        <v>0</v>
      </c>
      <c r="R41" s="69">
        <f>(E41/P16)*P15*J41</f>
        <v>0</v>
      </c>
      <c r="S41" s="562">
        <f t="shared" si="7"/>
        <v>0</v>
      </c>
      <c r="T41" s="568">
        <v>1</v>
      </c>
      <c r="U41" s="490">
        <f t="shared" si="8"/>
        <v>0</v>
      </c>
      <c r="W41" s="28" t="str">
        <f t="shared" si="4"/>
        <v>►</v>
      </c>
      <c r="X41" s="1939"/>
      <c r="Y41" s="31"/>
      <c r="Z41" s="31"/>
      <c r="AA41" s="31"/>
      <c r="AB41" s="31"/>
      <c r="AC41" s="604" t="str">
        <f ca="1">IF(ISBLANK(AD41),"",LARGE(OFFSET(AC18,0,0,ROWS(AC18:AC40)),1)+1)</f>
        <v/>
      </c>
      <c r="AD41" s="29"/>
      <c r="AE41" s="2063"/>
      <c r="AF41" s="27"/>
      <c r="AG41" s="27"/>
      <c r="AH41" s="27"/>
      <c r="AI41" s="27"/>
      <c r="AJ41" s="27"/>
      <c r="AK41" s="27"/>
      <c r="AL41" s="27"/>
      <c r="AM41" s="27"/>
      <c r="AN41" s="30" t="str">
        <f ca="1">IF(AC41&gt;20,AC41,IFERROR(IF(AC41&lt;=10,INDEX(AC62:AL62,MATCH(AC41,AC60:AL60,0)),INDEX(AC63:AL63,MATCH(AC41,AC61:AL61,0))),0))</f>
        <v/>
      </c>
      <c r="AP41" s="140">
        <v>1</v>
      </c>
      <c r="AQ41" s="140">
        <v>1</v>
      </c>
      <c r="AR41" s="140">
        <v>1</v>
      </c>
      <c r="AS41" s="140">
        <v>1</v>
      </c>
      <c r="AT41" s="140">
        <v>1</v>
      </c>
      <c r="AV41" s="4008"/>
      <c r="AW41" s="4009"/>
      <c r="AX41" s="4009"/>
      <c r="AY41" s="4041"/>
      <c r="BA41" s="135">
        <v>1</v>
      </c>
    </row>
    <row r="42" spans="1:53" ht="18.75" customHeight="1">
      <c r="D42" s="67" t="str">
        <f t="shared" si="9"/>
        <v>►</v>
      </c>
      <c r="E42" s="66"/>
      <c r="F42" s="65"/>
      <c r="G42" s="64" t="str">
        <f t="shared" si="5"/>
        <v/>
      </c>
      <c r="H42" s="63"/>
      <c r="I42" s="62"/>
      <c r="J42" s="61">
        <v>1</v>
      </c>
      <c r="K42" s="60"/>
      <c r="L42" s="59">
        <f>IFERROR(INDEX(E65:Q65,MATCH(I42,E64:Q64,0)) * H42 * IF(ISBLANK(E42), 1, E42), 0)</f>
        <v>0</v>
      </c>
      <c r="M42" s="58">
        <f>IF(O63=0,0,(O42/O63)*N22*1000)</f>
        <v>0</v>
      </c>
      <c r="N42" s="57">
        <f>IF(L63=0, 0, (E42*J42)/(L63*N22))</f>
        <v>0</v>
      </c>
      <c r="O42" s="2023">
        <f>IF(ISBLANK(P16), 0, (L42 * J42) * (P15 / P16))</f>
        <v>0</v>
      </c>
      <c r="P42" s="55">
        <f t="shared" si="6"/>
        <v>0</v>
      </c>
      <c r="Q42" s="2064">
        <f>IF(O42=0, 0, IF(ISBLANK(I42), "", IF(TEXT(ROUND(O42/INDEX(E65:Q65, MATCH(I42, E64:Q64, 0)), 0),"# ##0") &amp; " " &amp; O42 = P42, "", TEXT(ROUND(O42/INDEX(E65:Q65, MATCH(I42, E64:Q64, 0)), 0),"# ##0") &amp; " " &amp; I42)))</f>
        <v>0</v>
      </c>
      <c r="R42" s="56">
        <f>(E42/P16)*P15*J42</f>
        <v>0</v>
      </c>
      <c r="S42" s="561">
        <f t="shared" si="7"/>
        <v>0</v>
      </c>
      <c r="T42" s="568">
        <v>1</v>
      </c>
      <c r="U42" s="490">
        <f t="shared" si="8"/>
        <v>0</v>
      </c>
      <c r="W42" s="28" t="str">
        <f t="shared" si="4"/>
        <v>►</v>
      </c>
      <c r="X42" s="1939"/>
      <c r="Y42" s="31"/>
      <c r="Z42" s="31"/>
      <c r="AA42" s="31"/>
      <c r="AB42" s="31"/>
      <c r="AC42" s="604" t="str">
        <f ca="1">IF(ISBLANK(AD42),"",LARGE(OFFSET(AC18,0,0,ROWS(AC18:AC41)),1)+1)</f>
        <v/>
      </c>
      <c r="AD42" s="29"/>
      <c r="AE42" s="2063"/>
      <c r="AF42" s="27"/>
      <c r="AG42" s="27"/>
      <c r="AH42" s="27"/>
      <c r="AI42" s="27"/>
      <c r="AJ42" s="27"/>
      <c r="AK42" s="27"/>
      <c r="AL42" s="27"/>
      <c r="AM42" s="27"/>
      <c r="AN42" s="30" t="str">
        <f ca="1">IF(AC42&gt;20,AC42,IFERROR(IF(AC42&lt;=10,INDEX(AC62:AL62,MATCH(AC42,AC60:AL60,0)),INDEX(AC63:AL63,MATCH(AC42,AC61:AL61,0))),0))</f>
        <v/>
      </c>
      <c r="AP42" s="4165" t="s">
        <v>542</v>
      </c>
      <c r="AQ42" s="4165"/>
      <c r="AR42" s="143">
        <v>1</v>
      </c>
      <c r="AS42" s="4165" t="s">
        <v>543</v>
      </c>
      <c r="AT42" s="4165"/>
      <c r="AV42" s="4042" t="s">
        <v>592</v>
      </c>
      <c r="AW42" s="4043"/>
      <c r="AX42" s="4043"/>
      <c r="AY42" s="4044"/>
      <c r="BA42" s="135">
        <v>1</v>
      </c>
    </row>
    <row r="43" spans="1:53" ht="18.75">
      <c r="D43" s="67" t="str">
        <f t="shared" si="9"/>
        <v>►</v>
      </c>
      <c r="E43" s="66"/>
      <c r="F43" s="65"/>
      <c r="G43" s="64" t="str">
        <f t="shared" si="5"/>
        <v/>
      </c>
      <c r="H43" s="63"/>
      <c r="I43" s="62"/>
      <c r="J43" s="61">
        <v>1</v>
      </c>
      <c r="K43" s="60"/>
      <c r="L43" s="59">
        <f>IFERROR(INDEX(E65:Q65,MATCH(I43,E64:Q64,0)) * H43 * IF(ISBLANK(E43), 1, E43), 0)</f>
        <v>0</v>
      </c>
      <c r="M43" s="71">
        <f>IF(O63=0,0,(O43/O63)*N22*1000)</f>
        <v>0</v>
      </c>
      <c r="N43" s="70">
        <f>IF(L63=0, 0, (E43*J43)/(L63*N22))</f>
        <v>0</v>
      </c>
      <c r="O43" s="2025">
        <f>IF(ISBLANK(P16), 0, (L43 * J43) * (P15 / P16))</f>
        <v>0</v>
      </c>
      <c r="P43" s="2026">
        <f t="shared" si="6"/>
        <v>0</v>
      </c>
      <c r="Q43" s="2064">
        <f>IF(O43=0, 0, IF(ISBLANK(I43), "", IF(TEXT(ROUND(O43/INDEX(E65:Q65, MATCH(I43, E64:Q64, 0)), 0),"# ##0") &amp; " " &amp; O43 = P43, "", TEXT(ROUND(O43/INDEX(E65:Q65, MATCH(I43, E64:Q64, 0)), 0),"# ##0") &amp; " " &amp; I43)))</f>
        <v>0</v>
      </c>
      <c r="R43" s="69">
        <f>(E43/P16)*P15*J43</f>
        <v>0</v>
      </c>
      <c r="S43" s="562">
        <f t="shared" si="7"/>
        <v>0</v>
      </c>
      <c r="T43" s="568">
        <v>1</v>
      </c>
      <c r="U43" s="490">
        <f t="shared" si="8"/>
        <v>0</v>
      </c>
      <c r="W43" s="28" t="str">
        <f t="shared" si="4"/>
        <v>►</v>
      </c>
      <c r="X43" s="1939"/>
      <c r="Y43" s="31"/>
      <c r="Z43" s="31"/>
      <c r="AA43" s="31"/>
      <c r="AB43" s="31"/>
      <c r="AC43" s="604" t="str">
        <f ca="1">IF(ISBLANK(AD43),"",LARGE(OFFSET(AC18,0,0,ROWS(AC18:AC42)),1)+1)</f>
        <v/>
      </c>
      <c r="AD43" s="29"/>
      <c r="AE43" s="2063"/>
      <c r="AF43" s="27"/>
      <c r="AG43" s="27"/>
      <c r="AH43" s="27"/>
      <c r="AI43" s="27"/>
      <c r="AJ43" s="27"/>
      <c r="AK43" s="27"/>
      <c r="AL43" s="27"/>
      <c r="AM43" s="27"/>
      <c r="AN43" s="30" t="str">
        <f ca="1">IF(AC43&gt;20,AC43,IFERROR(IF(AC43&lt;=10,INDEX(AC62:AL62,MATCH(AC43,AC60:AL60,0)),INDEX(AC63:AL63,MATCH(AC43,AC61:AL61,0))),0))</f>
        <v/>
      </c>
      <c r="AP43" s="3916"/>
      <c r="AQ43" s="3916"/>
      <c r="AR43" s="143">
        <v>1</v>
      </c>
      <c r="AS43" s="3916"/>
      <c r="AT43" s="3916"/>
      <c r="AV43" s="4042"/>
      <c r="AW43" s="4043"/>
      <c r="AX43" s="4043"/>
      <c r="AY43" s="4044"/>
      <c r="BA43" s="135">
        <v>1</v>
      </c>
    </row>
    <row r="44" spans="1:53" ht="19.5" thickBot="1">
      <c r="D44" s="67" t="str">
        <f t="shared" si="9"/>
        <v>►</v>
      </c>
      <c r="E44" s="66"/>
      <c r="F44" s="65"/>
      <c r="G44" s="64" t="str">
        <f t="shared" si="5"/>
        <v/>
      </c>
      <c r="H44" s="63"/>
      <c r="I44" s="62"/>
      <c r="J44" s="61">
        <v>1</v>
      </c>
      <c r="K44" s="60"/>
      <c r="L44" s="59">
        <f>IFERROR(INDEX(E65:Q65,MATCH(I44,E64:Q64,0)) * H44 * IF(ISBLANK(E44), 1, E44), 0)</f>
        <v>0</v>
      </c>
      <c r="M44" s="58">
        <f>IF(O63=0,0,(O44/O63)*N22*1000)</f>
        <v>0</v>
      </c>
      <c r="N44" s="57">
        <f>IF(L63=0, 0, (E44*J44)/(L63*N22))</f>
        <v>0</v>
      </c>
      <c r="O44" s="2023">
        <f>IF(ISBLANK(P16), 0, (L44 * J44) * (P15 / P16))</f>
        <v>0</v>
      </c>
      <c r="P44" s="55">
        <f t="shared" si="6"/>
        <v>0</v>
      </c>
      <c r="Q44" s="2064">
        <f>IF(O44=0, 0, IF(ISBLANK(I44), "", IF(TEXT(ROUND(O44/INDEX(E65:Q65, MATCH(I44, E64:Q64, 0)), 0),"# ##0") &amp; " " &amp; O44 = P44, "", TEXT(ROUND(O44/INDEX(E65:Q65, MATCH(I44, E64:Q64, 0)), 0),"# ##0") &amp; " " &amp; I44)))</f>
        <v>0</v>
      </c>
      <c r="R44" s="56">
        <f>(E44/P16)*P15*J44</f>
        <v>0</v>
      </c>
      <c r="S44" s="561">
        <f t="shared" si="7"/>
        <v>0</v>
      </c>
      <c r="T44" s="568">
        <v>1</v>
      </c>
      <c r="U44" s="490">
        <f t="shared" si="8"/>
        <v>0</v>
      </c>
      <c r="W44" s="28" t="str">
        <f t="shared" si="4"/>
        <v>►</v>
      </c>
      <c r="X44" s="1939"/>
      <c r="Y44" s="31"/>
      <c r="Z44" s="31"/>
      <c r="AA44" s="31"/>
      <c r="AB44" s="31"/>
      <c r="AC44" s="604" t="str">
        <f ca="1">IF(ISBLANK(AD44),"",LARGE(OFFSET(AC18,0,0,ROWS(AC18:AC43)),1)+1)</f>
        <v/>
      </c>
      <c r="AD44" s="29"/>
      <c r="AE44" s="2063"/>
      <c r="AF44" s="27"/>
      <c r="AG44" s="27"/>
      <c r="AH44" s="27"/>
      <c r="AI44" s="27"/>
      <c r="AJ44" s="27"/>
      <c r="AK44" s="27"/>
      <c r="AL44" s="27"/>
      <c r="AM44" s="27"/>
      <c r="AN44" s="30" t="str">
        <f ca="1">IF(AC44&gt;20,AC44,IFERROR(IF(AC44&lt;=10,INDEX(AC62:AL62,MATCH(AC44,AC60:AL60,0)),INDEX(AC63:AL63,MATCH(AC44,AC61:AL61,0))),0))</f>
        <v/>
      </c>
      <c r="AP44" s="140">
        <v>1</v>
      </c>
      <c r="AQ44" s="140">
        <v>1</v>
      </c>
      <c r="AR44" s="140">
        <v>1</v>
      </c>
      <c r="AS44" s="140">
        <v>1</v>
      </c>
      <c r="AT44" s="140">
        <v>1</v>
      </c>
      <c r="AV44" s="418"/>
      <c r="AW44" s="100"/>
      <c r="AX44" s="141"/>
      <c r="AY44" s="161"/>
      <c r="BA44" s="135">
        <v>1</v>
      </c>
    </row>
    <row r="45" spans="1:53" ht="18.75" customHeight="1">
      <c r="D45" s="67" t="str">
        <f t="shared" si="9"/>
        <v>►</v>
      </c>
      <c r="E45" s="66"/>
      <c r="F45" s="65"/>
      <c r="G45" s="64" t="str">
        <f t="shared" si="5"/>
        <v/>
      </c>
      <c r="H45" s="63"/>
      <c r="I45" s="62"/>
      <c r="J45" s="61">
        <v>1</v>
      </c>
      <c r="K45" s="60"/>
      <c r="L45" s="59">
        <f>IFERROR(INDEX(E65:Q65,MATCH(I45,E64:Q64,0)) * H45 * IF(ISBLANK(E45), 1, E45), 0)</f>
        <v>0</v>
      </c>
      <c r="M45" s="71">
        <f>IF(O63=0,0,(O45/O63)*N22*1000)</f>
        <v>0</v>
      </c>
      <c r="N45" s="70">
        <f>IF(L63=0, 0, (E45*J45)/(L63*N22))</f>
        <v>0</v>
      </c>
      <c r="O45" s="2025">
        <f>IF(ISBLANK(P16), 0, (L45 * J45) * (P15 / P16))</f>
        <v>0</v>
      </c>
      <c r="P45" s="2026">
        <f t="shared" si="6"/>
        <v>0</v>
      </c>
      <c r="Q45" s="2064">
        <f>IF(O45=0, 0, IF(ISBLANK(I45), "", IF(TEXT(ROUND(O45/INDEX(E65:Q65, MATCH(I45, E64:Q64, 0)), 0),"# ##0") &amp; " " &amp; O45 = P45, "", TEXT(ROUND(O45/INDEX(E65:Q65, MATCH(I45, E64:Q64, 0)), 0),"# ##0") &amp; " " &amp; I45)))</f>
        <v>0</v>
      </c>
      <c r="R45" s="69">
        <f>(E45/P16)*P15*J45</f>
        <v>0</v>
      </c>
      <c r="S45" s="562">
        <f t="shared" si="7"/>
        <v>0</v>
      </c>
      <c r="T45" s="568">
        <v>1</v>
      </c>
      <c r="U45" s="490">
        <f t="shared" si="8"/>
        <v>0</v>
      </c>
      <c r="W45" s="28" t="str">
        <f t="shared" si="4"/>
        <v>►</v>
      </c>
      <c r="X45" s="1939"/>
      <c r="Y45" s="31"/>
      <c r="Z45" s="31"/>
      <c r="AA45" s="31"/>
      <c r="AB45" s="31"/>
      <c r="AC45" s="604" t="str">
        <f ca="1">IF(ISBLANK(AD45),"",LARGE(OFFSET(AC18,0,0,ROWS(AC18:AC44)),1)+1)</f>
        <v/>
      </c>
      <c r="AD45" s="29"/>
      <c r="AE45" s="2063"/>
      <c r="AF45" s="27"/>
      <c r="AG45" s="27"/>
      <c r="AH45" s="27"/>
      <c r="AI45" s="27"/>
      <c r="AJ45" s="27"/>
      <c r="AK45" s="27"/>
      <c r="AL45" s="27"/>
      <c r="AM45" s="27"/>
      <c r="AN45" s="30" t="str">
        <f ca="1">IF(AC45&gt;20,AC45,IFERROR(IF(AC45&lt;=10,INDEX(AC62:AL62,MATCH(AC45,AC60:AL60,0)),INDEX(AC63:AL63,MATCH(AC45,AC61:AL61,0))),0))</f>
        <v/>
      </c>
      <c r="AP45" s="4181" t="s">
        <v>571</v>
      </c>
      <c r="AQ45" s="4181"/>
      <c r="AR45" s="143">
        <v>1</v>
      </c>
      <c r="AS45" s="4181" t="s">
        <v>572</v>
      </c>
      <c r="AT45" s="4181"/>
      <c r="AV45" s="420" t="s">
        <v>85</v>
      </c>
      <c r="AW45" s="421" t="s">
        <v>618</v>
      </c>
      <c r="AX45" s="399"/>
      <c r="AY45" s="161"/>
      <c r="BA45" s="135">
        <v>1</v>
      </c>
    </row>
    <row r="46" spans="1:53" ht="18.75">
      <c r="D46" s="67" t="str">
        <f t="shared" si="9"/>
        <v>►</v>
      </c>
      <c r="E46" s="66"/>
      <c r="F46" s="65"/>
      <c r="G46" s="64" t="str">
        <f t="shared" si="5"/>
        <v/>
      </c>
      <c r="H46" s="63"/>
      <c r="I46" s="62"/>
      <c r="J46" s="61">
        <v>1</v>
      </c>
      <c r="K46" s="60"/>
      <c r="L46" s="59">
        <f>IFERROR(INDEX(E65:Q65,MATCH(I46,E64:Q64,0)) * H46 * IF(ISBLANK(E46), 1, E46), 0)</f>
        <v>0</v>
      </c>
      <c r="M46" s="58">
        <f>IF(O63=0,0,(O46/O63)*N22*1000)</f>
        <v>0</v>
      </c>
      <c r="N46" s="57">
        <f>IF(L63=0, 0, (E46*J46)/(L63*N22))</f>
        <v>0</v>
      </c>
      <c r="O46" s="2023">
        <f>IF(ISBLANK(P16), 0, (L46 * J46) * (P15 / P16))</f>
        <v>0</v>
      </c>
      <c r="P46" s="55">
        <f t="shared" si="6"/>
        <v>0</v>
      </c>
      <c r="Q46" s="2064">
        <f>IF(O46=0, 0, IF(ISBLANK(I46), "", IF(TEXT(ROUND(O46/INDEX(E65:Q65, MATCH(I46, E64:Q64, 0)), 0),"# ##0") &amp; " " &amp; O46 = P46, "", TEXT(ROUND(O46/INDEX(E65:Q65, MATCH(I46, E64:Q64, 0)), 0),"# ##0") &amp; " " &amp; I46)))</f>
        <v>0</v>
      </c>
      <c r="R46" s="56">
        <f>(E46/P16)*P15*J46</f>
        <v>0</v>
      </c>
      <c r="S46" s="561">
        <f t="shared" si="7"/>
        <v>0</v>
      </c>
      <c r="T46" s="568">
        <v>1</v>
      </c>
      <c r="U46" s="490">
        <f t="shared" si="8"/>
        <v>0</v>
      </c>
      <c r="W46" s="28" t="str">
        <f t="shared" si="4"/>
        <v>►</v>
      </c>
      <c r="X46" s="1939"/>
      <c r="Y46" s="31"/>
      <c r="Z46" s="31"/>
      <c r="AA46" s="31"/>
      <c r="AB46" s="31"/>
      <c r="AC46" s="604" t="str">
        <f ca="1">IF(ISBLANK(AD46),"",LARGE(OFFSET(AC18,0,0,ROWS(AC18:AC45)),1)+1)</f>
        <v/>
      </c>
      <c r="AD46" s="29"/>
      <c r="AE46" s="2063"/>
      <c r="AF46" s="27"/>
      <c r="AG46" s="27"/>
      <c r="AH46" s="27"/>
      <c r="AI46" s="27"/>
      <c r="AJ46" s="27"/>
      <c r="AK46" s="27"/>
      <c r="AL46" s="27"/>
      <c r="AM46" s="27"/>
      <c r="AN46" s="30" t="str">
        <f ca="1">IF(AC46&gt;20,AC46,IFERROR(IF(AC46&lt;=10,INDEX(AC62:AL62,MATCH(AC46,AC60:AL60,0)),INDEX(AC63:AL63,MATCH(AC46,AC61:AL61,0))),0))</f>
        <v/>
      </c>
      <c r="AP46" s="3905"/>
      <c r="AQ46" s="3905"/>
      <c r="AR46" s="143">
        <v>1</v>
      </c>
      <c r="AS46" s="3905"/>
      <c r="AT46" s="3905"/>
      <c r="AV46" s="424" t="s">
        <v>621</v>
      </c>
      <c r="AW46" s="421"/>
      <c r="AX46" s="399"/>
      <c r="AY46" s="161"/>
      <c r="BA46" s="135">
        <v>1</v>
      </c>
    </row>
    <row r="47" spans="1:53" ht="19.5" thickBot="1">
      <c r="D47" s="67" t="str">
        <f t="shared" si="9"/>
        <v>►</v>
      </c>
      <c r="E47" s="66"/>
      <c r="F47" s="65"/>
      <c r="G47" s="64" t="str">
        <f t="shared" si="5"/>
        <v/>
      </c>
      <c r="H47" s="63"/>
      <c r="I47" s="62"/>
      <c r="J47" s="61">
        <v>1</v>
      </c>
      <c r="K47" s="60"/>
      <c r="L47" s="59">
        <f>IFERROR(INDEX(E65:Q65,MATCH(I47,E64:Q64,0)) * H47 * IF(ISBLANK(E47), 1, E47), 0)</f>
        <v>0</v>
      </c>
      <c r="M47" s="71">
        <f>IF(O63=0,0,(O47/O63)*N22*1000)</f>
        <v>0</v>
      </c>
      <c r="N47" s="70">
        <f>IF(L63=0, 0, (E47*J47)/(L63*N22))</f>
        <v>0</v>
      </c>
      <c r="O47" s="2025">
        <f>IF(ISBLANK(P16), 0, (L47 * J47) * (P15 / P16))</f>
        <v>0</v>
      </c>
      <c r="P47" s="2026">
        <f t="shared" si="6"/>
        <v>0</v>
      </c>
      <c r="Q47" s="2064">
        <f>IF(O47=0, 0, IF(ISBLANK(I47), "", IF(TEXT(ROUND(O47/INDEX(E65:Q65, MATCH(I47, E64:Q64, 0)), 0),"# ##0") &amp; " " &amp; O47 = P47, "", TEXT(ROUND(O47/INDEX(E65:Q65, MATCH(I47, E64:Q64, 0)), 0),"# ##0") &amp; " " &amp; I47)))</f>
        <v>0</v>
      </c>
      <c r="R47" s="69">
        <f>(E47/P16)*P15*J47</f>
        <v>0</v>
      </c>
      <c r="S47" s="562">
        <f t="shared" si="7"/>
        <v>0</v>
      </c>
      <c r="T47" s="568">
        <v>1</v>
      </c>
      <c r="U47" s="490">
        <f t="shared" si="8"/>
        <v>0</v>
      </c>
      <c r="W47" s="28" t="str">
        <f t="shared" si="4"/>
        <v>►</v>
      </c>
      <c r="X47" s="1939"/>
      <c r="Y47" s="31"/>
      <c r="Z47" s="31"/>
      <c r="AA47" s="31"/>
      <c r="AB47" s="31"/>
      <c r="AC47" s="604" t="str">
        <f ca="1">IF(ISBLANK(AD47),"",LARGE(OFFSET(AC18,0,0,ROWS(AC18:AC46)),1)+1)</f>
        <v/>
      </c>
      <c r="AD47" s="29"/>
      <c r="AE47" s="2063"/>
      <c r="AF47" s="27"/>
      <c r="AG47" s="27"/>
      <c r="AH47" s="27"/>
      <c r="AI47" s="27"/>
      <c r="AJ47" s="27"/>
      <c r="AK47" s="27"/>
      <c r="AL47" s="27"/>
      <c r="AM47" s="27"/>
      <c r="AN47" s="30" t="str">
        <f ca="1">IF(AC47&gt;20,AC47,IFERROR(IF(AC47&lt;=10,INDEX(AC62:AL62,MATCH(AC47,AC60:AL60,0)),INDEX(AC63:AL63,MATCH(AC47,AC61:AL61,0))),0))</f>
        <v/>
      </c>
      <c r="AP47" s="140">
        <v>1</v>
      </c>
      <c r="AQ47" s="140">
        <v>1</v>
      </c>
      <c r="AR47" s="140">
        <v>1</v>
      </c>
      <c r="AS47" s="140">
        <v>1</v>
      </c>
      <c r="AT47" s="140">
        <v>1</v>
      </c>
      <c r="AV47" s="425" t="s">
        <v>624</v>
      </c>
      <c r="AW47" s="426"/>
      <c r="AX47" s="141"/>
      <c r="AY47" s="161"/>
      <c r="BA47" s="135">
        <v>1</v>
      </c>
    </row>
    <row r="48" spans="1:53" ht="18.75" customHeight="1">
      <c r="D48" s="67" t="str">
        <f t="shared" si="9"/>
        <v>►</v>
      </c>
      <c r="E48" s="66"/>
      <c r="F48" s="65"/>
      <c r="G48" s="64" t="str">
        <f t="shared" si="5"/>
        <v/>
      </c>
      <c r="H48" s="63"/>
      <c r="I48" s="62"/>
      <c r="J48" s="61">
        <v>1</v>
      </c>
      <c r="K48" s="60"/>
      <c r="L48" s="59">
        <f>IFERROR(INDEX(E65:Q65,MATCH(I48,E64:Q64,0)) * H48 * IF(ISBLANK(E48), 1, E48), 0)</f>
        <v>0</v>
      </c>
      <c r="M48" s="58">
        <f>IF(O63=0,0,(O48/O63)*N22*1000)</f>
        <v>0</v>
      </c>
      <c r="N48" s="57">
        <f>IF(L63=0, 0, (E48*J48)/(L63*N22))</f>
        <v>0</v>
      </c>
      <c r="O48" s="2023">
        <f>IF(ISBLANK(P16), 0, (L48 * J48) * (P15 / P16))</f>
        <v>0</v>
      </c>
      <c r="P48" s="55">
        <f t="shared" si="6"/>
        <v>0</v>
      </c>
      <c r="Q48" s="2064">
        <f>IF(O48=0, 0, IF(ISBLANK(I48), "", IF(TEXT(ROUND(O48/INDEX(E65:Q65, MATCH(I48, E64:Q64, 0)), 0),"# ##0") &amp; " " &amp; O48 = P48, "", TEXT(ROUND(O48/INDEX(E65:Q65, MATCH(I48, E64:Q64, 0)), 0),"# ##0") &amp; " " &amp; I48)))</f>
        <v>0</v>
      </c>
      <c r="R48" s="56">
        <f>(E48/P16)*P15*J48</f>
        <v>0</v>
      </c>
      <c r="S48" s="561">
        <f t="shared" si="7"/>
        <v>0</v>
      </c>
      <c r="T48" s="568">
        <v>1</v>
      </c>
      <c r="U48" s="490">
        <f t="shared" si="8"/>
        <v>0</v>
      </c>
      <c r="W48" s="28" t="str">
        <f t="shared" si="4"/>
        <v>►</v>
      </c>
      <c r="X48" s="1939"/>
      <c r="Y48" s="31"/>
      <c r="Z48" s="31"/>
      <c r="AA48" s="31"/>
      <c r="AB48" s="31"/>
      <c r="AC48" s="604" t="str">
        <f ca="1">IF(ISBLANK(AD48),"",LARGE(OFFSET(AC18,0,0,ROWS(AC18:AC47)),1)+1)</f>
        <v/>
      </c>
      <c r="AD48" s="29"/>
      <c r="AE48" s="2063"/>
      <c r="AF48" s="27"/>
      <c r="AG48" s="27"/>
      <c r="AH48" s="27"/>
      <c r="AI48" s="27"/>
      <c r="AJ48" s="27"/>
      <c r="AK48" s="27"/>
      <c r="AL48" s="27"/>
      <c r="AM48" s="27"/>
      <c r="AN48" s="30" t="str">
        <f ca="1">IF(AC48&gt;20,AC48,IFERROR(IF(AC48&lt;=10,INDEX(AC62:AL62,MATCH(AC48,AC60:AL60,0)),INDEX(AC63:AL63,MATCH(AC48,AC61:AL61,0))),0))</f>
        <v/>
      </c>
      <c r="AP48" s="4175" t="s">
        <v>601</v>
      </c>
      <c r="AQ48" s="4175"/>
      <c r="AR48" s="143">
        <v>1</v>
      </c>
      <c r="AS48" s="4175" t="s">
        <v>602</v>
      </c>
      <c r="AT48" s="4175"/>
      <c r="AV48" s="429" t="s">
        <v>644</v>
      </c>
      <c r="AW48" s="430"/>
      <c r="AX48" s="141"/>
      <c r="AY48" s="161"/>
      <c r="BA48" s="135">
        <v>1</v>
      </c>
    </row>
    <row r="49" spans="4:53" ht="18.75">
      <c r="D49" s="67" t="str">
        <f t="shared" si="9"/>
        <v>►</v>
      </c>
      <c r="E49" s="66"/>
      <c r="F49" s="65"/>
      <c r="G49" s="64" t="str">
        <f t="shared" si="5"/>
        <v/>
      </c>
      <c r="H49" s="63"/>
      <c r="I49" s="62"/>
      <c r="J49" s="61">
        <v>1</v>
      </c>
      <c r="K49" s="60"/>
      <c r="L49" s="59">
        <f>IFERROR(INDEX(E65:Q65,MATCH(I49,E64:Q64,0)) * H49 * IF(ISBLANK(E49), 1, E49), 0)</f>
        <v>0</v>
      </c>
      <c r="M49" s="71">
        <f>IF(O63=0,0,(O49/O63)*N22*1000)</f>
        <v>0</v>
      </c>
      <c r="N49" s="70">
        <f>IF(L63=0, 0, (E49*J49)/(L63*N22))</f>
        <v>0</v>
      </c>
      <c r="O49" s="2025">
        <f>IF(ISBLANK(P16), 0, (L49 * J49) * (P15 / P16))</f>
        <v>0</v>
      </c>
      <c r="P49" s="2026">
        <f t="shared" si="6"/>
        <v>0</v>
      </c>
      <c r="Q49" s="2064">
        <f>IF(O49=0, 0, IF(ISBLANK(I49), "", IF(TEXT(ROUND(O49/INDEX(E65:Q65, MATCH(I49, E64:Q64, 0)), 0),"# ##0") &amp; " " &amp; O49 = P49, "", TEXT(ROUND(O49/INDEX(E65:Q65, MATCH(I49, E64:Q64, 0)), 0),"# ##0") &amp; " " &amp; I49)))</f>
        <v>0</v>
      </c>
      <c r="R49" s="69">
        <f>(E49/P16)*P15*J49</f>
        <v>0</v>
      </c>
      <c r="S49" s="562">
        <f t="shared" si="7"/>
        <v>0</v>
      </c>
      <c r="T49" s="568">
        <v>1</v>
      </c>
      <c r="U49" s="490">
        <f t="shared" si="8"/>
        <v>0</v>
      </c>
      <c r="W49" s="28" t="str">
        <f t="shared" si="4"/>
        <v>►</v>
      </c>
      <c r="X49" s="1939"/>
      <c r="Y49" s="31"/>
      <c r="Z49" s="31"/>
      <c r="AA49" s="31"/>
      <c r="AB49" s="31"/>
      <c r="AC49" s="604" t="str">
        <f ca="1">IF(ISBLANK(AD49),"",LARGE(OFFSET(AC18,0,0,ROWS(AC18:AC48)),1)+1)</f>
        <v/>
      </c>
      <c r="AD49" s="29"/>
      <c r="AE49" s="2063"/>
      <c r="AF49" s="27"/>
      <c r="AG49" s="27"/>
      <c r="AH49" s="27"/>
      <c r="AI49" s="27"/>
      <c r="AJ49" s="27"/>
      <c r="AK49" s="27"/>
      <c r="AL49" s="27"/>
      <c r="AM49" s="27"/>
      <c r="AN49" s="30" t="str">
        <f ca="1">IF(AC49&gt;20,AC49,IFERROR(IF(AC49&lt;=10,INDEX(AC62:AL62,MATCH(AC49,AC60:AL60,0)),INDEX(AC63:AL63,MATCH(AC49,AC61:AL61,0))),0))</f>
        <v/>
      </c>
      <c r="AP49" s="3920"/>
      <c r="AQ49" s="3920"/>
      <c r="AR49" s="143">
        <v>1</v>
      </c>
      <c r="AS49" s="3920"/>
      <c r="AT49" s="3920"/>
      <c r="AV49" s="429" t="s">
        <v>647</v>
      </c>
      <c r="AW49" s="430"/>
      <c r="AX49" s="141"/>
      <c r="AY49" s="161"/>
      <c r="BA49" s="135">
        <v>1</v>
      </c>
    </row>
    <row r="50" spans="4:53" ht="19.5" thickBot="1">
      <c r="D50" s="67" t="str">
        <f t="shared" si="9"/>
        <v>►</v>
      </c>
      <c r="E50" s="66"/>
      <c r="F50" s="65"/>
      <c r="G50" s="64" t="str">
        <f t="shared" si="5"/>
        <v/>
      </c>
      <c r="H50" s="63"/>
      <c r="I50" s="62"/>
      <c r="J50" s="61">
        <v>1</v>
      </c>
      <c r="K50" s="60"/>
      <c r="L50" s="59">
        <f>IFERROR(INDEX(E65:Q65,MATCH(I50,E64:Q64,0)) * H50 * IF(ISBLANK(E50), 1, E50), 0)</f>
        <v>0</v>
      </c>
      <c r="M50" s="58">
        <f>IF(O63=0,0,(O50/O63)*N22*1000)</f>
        <v>0</v>
      </c>
      <c r="N50" s="57">
        <f>IF(L63=0, 0, (E50*J50)/(L63*N22))</f>
        <v>0</v>
      </c>
      <c r="O50" s="2023">
        <f>IF(ISBLANK(P16), 0, (L50 * J50) * (P15 / P16))</f>
        <v>0</v>
      </c>
      <c r="P50" s="55">
        <f t="shared" si="6"/>
        <v>0</v>
      </c>
      <c r="Q50" s="2064">
        <f>IF(O50=0, 0, IF(ISBLANK(I50), "", IF(TEXT(ROUND(O50/INDEX(E65:Q65, MATCH(I50, E64:Q64, 0)), 0),"# ##0") &amp; " " &amp; O50 = P50, "", TEXT(ROUND(O50/INDEX(E65:Q65, MATCH(I50, E64:Q64, 0)), 0),"# ##0") &amp; " " &amp; I50)))</f>
        <v>0</v>
      </c>
      <c r="R50" s="56">
        <f>(E50/P16)*P15*J50</f>
        <v>0</v>
      </c>
      <c r="S50" s="561">
        <f t="shared" si="7"/>
        <v>0</v>
      </c>
      <c r="T50" s="568">
        <v>1</v>
      </c>
      <c r="U50" s="490">
        <f t="shared" si="8"/>
        <v>0</v>
      </c>
      <c r="W50" s="718" t="s">
        <v>0</v>
      </c>
      <c r="X50" s="1939"/>
      <c r="Y50" s="31"/>
      <c r="Z50" s="31"/>
      <c r="AA50" s="31"/>
      <c r="AB50" s="31"/>
      <c r="AC50" s="604" t="str">
        <f ca="1">IF(ISBLANK(AD50),"",LARGE(OFFSET(AC18,0,0,ROWS(AC18:AC49)),1)+1)</f>
        <v/>
      </c>
      <c r="AD50" s="29"/>
      <c r="AE50" s="2063"/>
      <c r="AF50" s="27"/>
      <c r="AG50" s="27"/>
      <c r="AH50" s="27"/>
      <c r="AI50" s="27"/>
      <c r="AJ50" s="27"/>
      <c r="AK50" s="27"/>
      <c r="AL50" s="27"/>
      <c r="AM50" s="27"/>
      <c r="AN50" s="30" t="str">
        <f ca="1">IF(AC50&gt;20,AC50,IFERROR(IF(AC50&lt;=10,INDEX(AC62:AL62,MATCH(AC50,AC60:AL60,0)),INDEX(AC63:AL63,MATCH(AC50,AC61:AL61,0))),0))</f>
        <v/>
      </c>
      <c r="AP50" s="140">
        <v>1</v>
      </c>
      <c r="AQ50" s="140">
        <v>1</v>
      </c>
      <c r="AR50" s="140">
        <v>1</v>
      </c>
      <c r="AS50" s="140">
        <v>1</v>
      </c>
      <c r="AT50" s="140">
        <v>1</v>
      </c>
      <c r="AV50" s="429" t="s">
        <v>649</v>
      </c>
      <c r="AW50" s="430"/>
      <c r="AX50" s="141"/>
      <c r="AY50" s="161"/>
      <c r="BA50" s="135">
        <v>1</v>
      </c>
    </row>
    <row r="51" spans="4:53" ht="18.75" customHeight="1">
      <c r="D51" s="67" t="str">
        <f t="shared" si="9"/>
        <v>►</v>
      </c>
      <c r="E51" s="66"/>
      <c r="F51" s="65"/>
      <c r="G51" s="64" t="str">
        <f t="shared" si="5"/>
        <v/>
      </c>
      <c r="H51" s="63"/>
      <c r="I51" s="62"/>
      <c r="J51" s="61">
        <v>1</v>
      </c>
      <c r="K51" s="60"/>
      <c r="L51" s="59">
        <f>IFERROR(INDEX(E65:Q65,MATCH(I51,E64:Q64,0)) * H51 * IF(ISBLANK(E51), 1, E51), 0)</f>
        <v>0</v>
      </c>
      <c r="M51" s="71">
        <f>IF(O63=0,0,(O51/O63)*N22*1000)</f>
        <v>0</v>
      </c>
      <c r="N51" s="70">
        <f>IF(L63=0, 0, (E51*J51)/(L63*N22))</f>
        <v>0</v>
      </c>
      <c r="O51" s="2025">
        <f>IF(ISBLANK(P16), 0, (L51 * J51) * (P15 / P16))</f>
        <v>0</v>
      </c>
      <c r="P51" s="2026">
        <f t="shared" si="6"/>
        <v>0</v>
      </c>
      <c r="Q51" s="2064">
        <f>IF(O51=0, 0, IF(ISBLANK(I51), "", IF(TEXT(ROUND(O51/INDEX(E65:Q65, MATCH(I51, E64:Q64, 0)), 0),"# ##0") &amp; " " &amp; O51 = P51, "", TEXT(ROUND(O51/INDEX(E65:Q65, MATCH(I51, E64:Q64, 0)), 0),"# ##0") &amp; " " &amp; I51)))</f>
        <v>0</v>
      </c>
      <c r="R51" s="69">
        <f>(E51/P16)*P15*J51</f>
        <v>0</v>
      </c>
      <c r="S51" s="562">
        <f t="shared" si="7"/>
        <v>0</v>
      </c>
      <c r="T51" s="568">
        <v>1</v>
      </c>
      <c r="U51" s="490">
        <f t="shared" si="8"/>
        <v>0</v>
      </c>
      <c r="W51" s="718" t="s">
        <v>0</v>
      </c>
      <c r="X51" s="1939"/>
      <c r="Y51" s="31"/>
      <c r="Z51" s="31"/>
      <c r="AA51" s="31"/>
      <c r="AB51" s="31"/>
      <c r="AC51" s="1940">
        <v>3.472222222222222E-3</v>
      </c>
      <c r="AD51" s="1941" t="s">
        <v>1006</v>
      </c>
      <c r="AE51" s="1956"/>
      <c r="AF51" s="1942">
        <v>1.0416666666666666E-2</v>
      </c>
      <c r="AG51" s="1941" t="s">
        <v>1007</v>
      </c>
      <c r="AH51" s="1957"/>
      <c r="AI51" s="1943"/>
      <c r="AJ51" s="1943" t="s">
        <v>1008</v>
      </c>
      <c r="AK51" s="1944">
        <v>2.0833333333333332E-2</v>
      </c>
      <c r="AL51" s="1958" t="s">
        <v>67</v>
      </c>
      <c r="AM51" s="1959">
        <f>AC51+AF51+AK51</f>
        <v>3.4722222222222224E-2</v>
      </c>
      <c r="AN51" s="2065"/>
      <c r="AP51" s="4183" t="s">
        <v>625</v>
      </c>
      <c r="AQ51" s="4183"/>
      <c r="AR51" s="143">
        <v>1</v>
      </c>
      <c r="AS51" s="4183" t="s">
        <v>626</v>
      </c>
      <c r="AT51" s="4183"/>
      <c r="AV51" s="429" t="s">
        <v>667</v>
      </c>
      <c r="AW51" s="430"/>
      <c r="AX51" s="141"/>
      <c r="AY51" s="161"/>
      <c r="BA51" s="135">
        <v>1</v>
      </c>
    </row>
    <row r="52" spans="4:53" ht="23.25">
      <c r="D52" s="67" t="str">
        <f t="shared" si="9"/>
        <v>►</v>
      </c>
      <c r="E52" s="66"/>
      <c r="F52" s="65"/>
      <c r="G52" s="64" t="str">
        <f t="shared" si="5"/>
        <v/>
      </c>
      <c r="H52" s="63"/>
      <c r="I52" s="62"/>
      <c r="J52" s="61">
        <v>1</v>
      </c>
      <c r="K52" s="60"/>
      <c r="L52" s="59">
        <f>IFERROR(INDEX(E65:Q65,MATCH(I52,E64:Q64,0)) * H52 * IF(ISBLANK(E52), 1, E52), 0)</f>
        <v>0</v>
      </c>
      <c r="M52" s="58">
        <f>IF(O63=0,0,(O52/O63)*N22*1000)</f>
        <v>0</v>
      </c>
      <c r="N52" s="57">
        <f>IF(L63=0, 0, (E52*J52)/(L63*N22))</f>
        <v>0</v>
      </c>
      <c r="O52" s="2023">
        <f>IF(ISBLANK(P16), 0, (L52 * J52) * (P15 / P16))</f>
        <v>0</v>
      </c>
      <c r="P52" s="55">
        <f t="shared" si="6"/>
        <v>0</v>
      </c>
      <c r="Q52" s="2064">
        <f>IF(O52=0, 0, IF(ISBLANK(I52), "", IF(TEXT(ROUND(O52/INDEX(E65:Q65, MATCH(I52, E64:Q64, 0)), 0),"# ##0") &amp; " " &amp; O52 = P52, "", TEXT(ROUND(O52/INDEX(E65:Q65, MATCH(I52, E64:Q64, 0)), 0),"# ##0") &amp; " " &amp; I52)))</f>
        <v>0</v>
      </c>
      <c r="R52" s="56">
        <f>(E52/P16)*P15*J52</f>
        <v>0</v>
      </c>
      <c r="S52" s="561">
        <f t="shared" si="7"/>
        <v>0</v>
      </c>
      <c r="T52" s="568">
        <v>1</v>
      </c>
      <c r="U52" s="490">
        <f t="shared" si="8"/>
        <v>0</v>
      </c>
      <c r="W52" s="718" t="s">
        <v>0</v>
      </c>
      <c r="X52" s="1939"/>
      <c r="Y52" s="31"/>
      <c r="Z52" s="31"/>
      <c r="AA52" s="31"/>
      <c r="AB52" s="31"/>
      <c r="AC52" s="608"/>
      <c r="AD52" s="608"/>
      <c r="AE52" s="1956"/>
      <c r="AF52" s="579"/>
      <c r="AG52" s="608"/>
      <c r="AH52" s="579" t="s">
        <v>1002</v>
      </c>
      <c r="AI52" s="580" t="s">
        <v>26</v>
      </c>
      <c r="AJ52" s="581"/>
      <c r="AK52" s="579"/>
      <c r="AL52" s="579" t="s">
        <v>1003</v>
      </c>
      <c r="AM52" s="613" t="s">
        <v>26</v>
      </c>
      <c r="AN52" s="2066"/>
      <c r="AP52" s="3918"/>
      <c r="AQ52" s="3918"/>
      <c r="AR52" s="143">
        <v>1</v>
      </c>
      <c r="AS52" s="3918"/>
      <c r="AT52" s="3918"/>
      <c r="AV52" s="429" t="s">
        <v>669</v>
      </c>
      <c r="AW52" s="436"/>
      <c r="AX52" s="141"/>
      <c r="AY52" s="161"/>
      <c r="BA52" s="135">
        <v>1</v>
      </c>
    </row>
    <row r="53" spans="4:53" ht="19.5" customHeight="1" thickBot="1">
      <c r="D53" s="67" t="str">
        <f t="shared" si="9"/>
        <v>►</v>
      </c>
      <c r="E53" s="66"/>
      <c r="F53" s="65"/>
      <c r="G53" s="64" t="str">
        <f t="shared" si="5"/>
        <v/>
      </c>
      <c r="H53" s="63"/>
      <c r="I53" s="62"/>
      <c r="J53" s="61">
        <v>1</v>
      </c>
      <c r="K53" s="60"/>
      <c r="L53" s="59">
        <f>IFERROR(INDEX(E65:Q65,MATCH(I53,E64:Q64,0)) * H53 * IF(ISBLANK(E53), 1, E53), 0)</f>
        <v>0</v>
      </c>
      <c r="M53" s="71">
        <f>IF(O63=0,0,(O53/O63)*N22*1000)</f>
        <v>0</v>
      </c>
      <c r="N53" s="70">
        <f>IF(L63=0, 0, (E53*J53)/(L63*N22))</f>
        <v>0</v>
      </c>
      <c r="O53" s="2025">
        <f>IF(ISBLANK(P16), 0, (L53 * J53) * (P15 / P16))</f>
        <v>0</v>
      </c>
      <c r="P53" s="2026">
        <f t="shared" si="6"/>
        <v>0</v>
      </c>
      <c r="Q53" s="2064">
        <f>IF(O53=0, 0, IF(ISBLANK(I53), "", IF(TEXT(ROUND(O53/INDEX(E65:Q65, MATCH(I53, E64:Q64, 0)), 0),"# ##0") &amp; " " &amp; O53 = P53, "", TEXT(ROUND(O53/INDEX(E65:Q65, MATCH(I53, E64:Q64, 0)), 0),"# ##0") &amp; " " &amp; I53)))</f>
        <v>0</v>
      </c>
      <c r="R53" s="69">
        <f>(E53/P16)*P15*J53</f>
        <v>0</v>
      </c>
      <c r="S53" s="562">
        <f t="shared" si="7"/>
        <v>0</v>
      </c>
      <c r="T53" s="568">
        <v>1</v>
      </c>
      <c r="U53" s="490">
        <f t="shared" si="8"/>
        <v>0</v>
      </c>
      <c r="W53" s="718" t="s">
        <v>0</v>
      </c>
      <c r="X53" s="1939"/>
      <c r="Y53" s="31"/>
      <c r="Z53" s="31"/>
      <c r="AA53" s="31"/>
      <c r="AB53" s="31"/>
      <c r="AC53" s="1962" t="s">
        <v>33</v>
      </c>
      <c r="AD53" s="1962"/>
      <c r="AE53" s="1956"/>
      <c r="AF53" s="1963" t="s">
        <v>77</v>
      </c>
      <c r="AG53" s="1963" t="s">
        <v>77</v>
      </c>
      <c r="AH53" s="1964"/>
      <c r="AI53" s="1965">
        <f>AH55</f>
        <v>1250</v>
      </c>
      <c r="AJ53" s="1965" t="str">
        <f>AD55</f>
        <v>tranches</v>
      </c>
      <c r="AK53" s="1965"/>
      <c r="AL53" s="1966" t="s">
        <v>1012</v>
      </c>
      <c r="AM53" s="1967">
        <f>AH56</f>
        <v>162.5</v>
      </c>
      <c r="AN53" s="2066"/>
      <c r="AP53" s="140">
        <v>1</v>
      </c>
      <c r="AQ53" s="140">
        <v>1</v>
      </c>
      <c r="AR53" s="140">
        <v>1</v>
      </c>
      <c r="AS53" s="140">
        <v>1</v>
      </c>
      <c r="AT53" s="140">
        <v>1</v>
      </c>
      <c r="AV53" s="429"/>
      <c r="AW53" s="436"/>
      <c r="AX53" s="141"/>
      <c r="AY53" s="161"/>
      <c r="BA53" s="135">
        <v>1</v>
      </c>
    </row>
    <row r="54" spans="4:53" ht="18.75" customHeight="1">
      <c r="D54" s="67" t="str">
        <f t="shared" si="9"/>
        <v>►</v>
      </c>
      <c r="E54" s="66"/>
      <c r="F54" s="65"/>
      <c r="G54" s="64" t="str">
        <f t="shared" si="5"/>
        <v/>
      </c>
      <c r="H54" s="63"/>
      <c r="I54" s="62"/>
      <c r="J54" s="61">
        <v>1</v>
      </c>
      <c r="K54" s="60"/>
      <c r="L54" s="59">
        <f>IFERROR(INDEX(E65:Q65,MATCH(I54,E64:Q64,0)) * H54 * IF(ISBLANK(E54), 1, E54), 0)</f>
        <v>0</v>
      </c>
      <c r="M54" s="58">
        <f>IF(O63=0,0,(O54/O63)*N22*1000)</f>
        <v>0</v>
      </c>
      <c r="N54" s="57">
        <f>IF(L63=0, 0, (E54*J54)/(L63*N22))</f>
        <v>0</v>
      </c>
      <c r="O54" s="2023">
        <f>IF(ISBLANK(P16), 0, (L54 * J54) * (P15 / P16))</f>
        <v>0</v>
      </c>
      <c r="P54" s="55">
        <f t="shared" si="6"/>
        <v>0</v>
      </c>
      <c r="Q54" s="2064">
        <f>IF(O54=0, 0, IF(ISBLANK(I54), "", IF(TEXT(ROUND(O54/INDEX(E65:Q65, MATCH(I54, E64:Q64, 0)), 0),"# ##0") &amp; " " &amp; O54 = P54, "", TEXT(ROUND(O54/INDEX(E65:Q65, MATCH(I54, E64:Q64, 0)), 0),"# ##0") &amp; " " &amp; I54)))</f>
        <v>0</v>
      </c>
      <c r="R54" s="56">
        <f>(E54/P16)*P15*J54</f>
        <v>0</v>
      </c>
      <c r="S54" s="561">
        <f t="shared" si="7"/>
        <v>0</v>
      </c>
      <c r="T54" s="568">
        <v>1</v>
      </c>
      <c r="U54" s="490">
        <f t="shared" si="8"/>
        <v>0</v>
      </c>
      <c r="W54" s="718" t="s">
        <v>0</v>
      </c>
      <c r="X54" s="1939"/>
      <c r="Y54" s="31"/>
      <c r="Z54" s="31"/>
      <c r="AA54" s="31"/>
      <c r="AB54" s="31"/>
      <c r="AC54" s="26" t="s">
        <v>32</v>
      </c>
      <c r="AD54" s="131" t="s">
        <v>30</v>
      </c>
      <c r="AE54" s="1956"/>
      <c r="AF54" s="25" t="s">
        <v>1005</v>
      </c>
      <c r="AG54" s="605" t="s">
        <v>29</v>
      </c>
      <c r="AH54" s="607"/>
      <c r="AI54" s="132"/>
      <c r="AJ54" s="606"/>
      <c r="AK54" s="606" t="s">
        <v>1001</v>
      </c>
      <c r="AL54" s="130" t="s">
        <v>28</v>
      </c>
      <c r="AM54" s="1968"/>
      <c r="AN54" s="2066"/>
      <c r="AP54" s="4184" t="s">
        <v>650</v>
      </c>
      <c r="AQ54" s="4184"/>
      <c r="AR54" s="143">
        <v>1</v>
      </c>
      <c r="AS54" s="4184" t="s">
        <v>651</v>
      </c>
      <c r="AT54" s="4184"/>
      <c r="AV54" s="438" t="s">
        <v>107</v>
      </c>
      <c r="AW54" s="439"/>
      <c r="AX54" s="141"/>
      <c r="AY54" s="161"/>
      <c r="BA54" s="135">
        <v>1</v>
      </c>
    </row>
    <row r="55" spans="4:53" ht="18.75">
      <c r="D55" s="67" t="str">
        <f t="shared" si="9"/>
        <v>►</v>
      </c>
      <c r="E55" s="66"/>
      <c r="F55" s="65"/>
      <c r="G55" s="64" t="str">
        <f t="shared" si="5"/>
        <v/>
      </c>
      <c r="H55" s="63"/>
      <c r="I55" s="62"/>
      <c r="J55" s="61">
        <v>1</v>
      </c>
      <c r="K55" s="60"/>
      <c r="L55" s="59">
        <f>IFERROR(INDEX(E65:Q65,MATCH(I55,E64:Q64,0)) * H55 * IF(ISBLANK(E55), 1, E55), 0)</f>
        <v>0</v>
      </c>
      <c r="M55" s="71">
        <f>IF(O63=0,0,(O55/O63)*N22*1000)</f>
        <v>0</v>
      </c>
      <c r="N55" s="70">
        <f>IF(L63=0, 0, (E55*J55)/(L63*N22))</f>
        <v>0</v>
      </c>
      <c r="O55" s="2025">
        <f>IF(ISBLANK(P16), 0, (L55 * J55) * (P15 / P16))</f>
        <v>0</v>
      </c>
      <c r="P55" s="2026">
        <f t="shared" si="6"/>
        <v>0</v>
      </c>
      <c r="Q55" s="2064">
        <f>IF(O55=0, 0, IF(ISBLANK(I55), "", IF(TEXT(ROUND(O55/INDEX(E65:Q65, MATCH(I55, E64:Q64, 0)), 0),"# ##0") &amp; " " &amp; O55 = P55, "", TEXT(ROUND(O55/INDEX(E65:Q65, MATCH(I55, E64:Q64, 0)), 0),"# ##0") &amp; " " &amp; I55)))</f>
        <v>0</v>
      </c>
      <c r="R55" s="69">
        <f>(E55/P16)*P15*J55</f>
        <v>0</v>
      </c>
      <c r="S55" s="560">
        <f t="shared" si="7"/>
        <v>0</v>
      </c>
      <c r="T55" s="568">
        <v>1</v>
      </c>
      <c r="U55" s="490">
        <f t="shared" si="8"/>
        <v>0</v>
      </c>
      <c r="W55" s="718" t="s">
        <v>0</v>
      </c>
      <c r="X55" s="1939"/>
      <c r="Y55" s="31"/>
      <c r="Z55" s="31"/>
      <c r="AA55" s="31"/>
      <c r="AB55" s="31"/>
      <c r="AC55" s="4219">
        <v>1250</v>
      </c>
      <c r="AD55" s="130" t="s">
        <v>27</v>
      </c>
      <c r="AE55" s="1956"/>
      <c r="AF55" s="585">
        <v>1</v>
      </c>
      <c r="AG55" s="584">
        <v>12</v>
      </c>
      <c r="AH55" s="23">
        <f>AF55*AC55</f>
        <v>1250</v>
      </c>
      <c r="AI55" s="22" t="str">
        <f>INT(AH55/AG55) &amp; " " &amp; AL54 &amp; " de " &amp; AG55 &amp; " " &amp; AD55 &amp; IF(MOD(AH55,AG55)&gt;0, " + 1 contenant de " &amp; TEXT(MOD(AH55,AG55), "0.00") &amp; " " &amp; AD55, "")</f>
        <v>104 Barquettes de 12 tranches + 1 contenant de 2.00 tranches</v>
      </c>
      <c r="AJ55" s="21"/>
      <c r="AK55" s="18"/>
      <c r="AL55" s="132"/>
      <c r="AM55" s="1969"/>
      <c r="AN55" s="2066"/>
      <c r="AP55" s="3924"/>
      <c r="AQ55" s="3924"/>
      <c r="AR55" s="143">
        <v>1</v>
      </c>
      <c r="AS55" s="3924"/>
      <c r="AT55" s="3924"/>
      <c r="AV55" s="440">
        <v>8</v>
      </c>
      <c r="AW55" s="422" t="s">
        <v>108</v>
      </c>
      <c r="AX55" s="141"/>
      <c r="AY55" s="161"/>
      <c r="BA55" s="135">
        <v>1</v>
      </c>
    </row>
    <row r="56" spans="4:53" ht="19.5" thickBot="1">
      <c r="D56" s="67" t="str">
        <f t="shared" si="9"/>
        <v>►</v>
      </c>
      <c r="E56" s="66"/>
      <c r="F56" s="65"/>
      <c r="G56" s="64" t="str">
        <f t="shared" si="5"/>
        <v/>
      </c>
      <c r="H56" s="63"/>
      <c r="I56" s="62"/>
      <c r="J56" s="61">
        <v>1</v>
      </c>
      <c r="K56" s="60"/>
      <c r="L56" s="59">
        <f>IFERROR(INDEX(E65:Q65,MATCH(I56,E64:Q64,0)) * H56 * IF(ISBLANK(E56), 1, E56), 0)</f>
        <v>0</v>
      </c>
      <c r="M56" s="58">
        <f>IF(O63=0,0,(O56/O63)*N22*1000)</f>
        <v>0</v>
      </c>
      <c r="N56" s="57">
        <f>IF(L63=0, 0, (E56*J56)/(L63*N22))</f>
        <v>0</v>
      </c>
      <c r="O56" s="2023">
        <f>IF(ISBLANK(P16), 0, (L56 * J56) * (P15 / P16))</f>
        <v>0</v>
      </c>
      <c r="P56" s="55">
        <f t="shared" si="6"/>
        <v>0</v>
      </c>
      <c r="Q56" s="2064">
        <f>IF(O56=0, 0, IF(ISBLANK(I56), "", IF(TEXT(ROUND(O56/INDEX(E65:Q65, MATCH(I56, E64:Q64, 0)), 0),"# ##0") &amp; " " &amp; O56 = P56, "", TEXT(ROUND(O56/INDEX(E65:Q65, MATCH(I56, E64:Q64, 0)), 0),"# ##0") &amp; " " &amp; I56)))</f>
        <v>0</v>
      </c>
      <c r="R56" s="56">
        <f>(E56/P16)*P15*J56</f>
        <v>0</v>
      </c>
      <c r="S56" s="561">
        <f t="shared" si="7"/>
        <v>0</v>
      </c>
      <c r="T56" s="568">
        <v>1</v>
      </c>
      <c r="U56" s="490">
        <f t="shared" si="8"/>
        <v>0</v>
      </c>
      <c r="W56" s="718" t="s">
        <v>0</v>
      </c>
      <c r="X56" s="1939"/>
      <c r="Y56" s="31"/>
      <c r="Z56" s="31"/>
      <c r="AA56" s="31"/>
      <c r="AB56" s="31"/>
      <c r="AC56" s="4220"/>
      <c r="AD56" s="1970" t="s">
        <v>1009</v>
      </c>
      <c r="AE56" s="1956"/>
      <c r="AF56" s="586">
        <v>130</v>
      </c>
      <c r="AG56" s="587">
        <v>1.5</v>
      </c>
      <c r="AH56" s="1971">
        <f>(AF56*AC55)/1000</f>
        <v>162.5</v>
      </c>
      <c r="AI56" s="1972" t="str">
        <f>IF(MOD(AH56, AG56) = 0, INT(AH56/AG56) &amp; " " &amp; AL54 &amp; " de " &amp; AG56 &amp; " kg", INT(AH56/AG56) &amp; " " &amp; AL54 &amp; " de " &amp; AG56 &amp; " kg" &amp; " + 1 contenant de " &amp; TEXT(MOD(AH56, AG56), "0.00") &amp; " kg")</f>
        <v>108 Barquettes de 1.5 kg + 1 contenant de 0.50 kg</v>
      </c>
      <c r="AJ56" s="1973"/>
      <c r="AK56" s="1973"/>
      <c r="AL56" s="1820"/>
      <c r="AM56" s="1974"/>
      <c r="AN56" s="2066"/>
      <c r="AP56" s="140">
        <v>1</v>
      </c>
      <c r="AQ56" s="140">
        <v>1</v>
      </c>
      <c r="AR56" s="140">
        <v>1</v>
      </c>
      <c r="AS56" s="140">
        <v>1</v>
      </c>
      <c r="AT56" s="140">
        <v>1</v>
      </c>
      <c r="AV56" s="440">
        <v>3</v>
      </c>
      <c r="AW56" s="422" t="s">
        <v>694</v>
      </c>
      <c r="AX56" s="141"/>
      <c r="AY56" s="161"/>
      <c r="BA56" s="135">
        <v>1</v>
      </c>
    </row>
    <row r="57" spans="4:53" ht="18.75" customHeight="1">
      <c r="D57" s="67" t="str">
        <f t="shared" si="9"/>
        <v>►</v>
      </c>
      <c r="E57" s="66"/>
      <c r="F57" s="65"/>
      <c r="G57" s="64" t="str">
        <f t="shared" si="5"/>
        <v/>
      </c>
      <c r="H57" s="63"/>
      <c r="I57" s="62"/>
      <c r="J57" s="61">
        <v>1</v>
      </c>
      <c r="K57" s="60"/>
      <c r="L57" s="59">
        <f>IFERROR(INDEX(E65:Q65,MATCH(I57,E64:Q64,0)) * H57 * IF(ISBLANK(E57), 1, E57), 0)</f>
        <v>0</v>
      </c>
      <c r="M57" s="71">
        <f>IF(O63=0,0,(O57/O63)*N22*1000)</f>
        <v>0</v>
      </c>
      <c r="N57" s="70">
        <f>IF(L63=0, 0, (E57*J57)/(L63*N22))</f>
        <v>0</v>
      </c>
      <c r="O57" s="2025">
        <f>IF(ISBLANK(P16), 0, (L57 * J57) * (P15 / P16))</f>
        <v>0</v>
      </c>
      <c r="P57" s="2026">
        <f t="shared" si="6"/>
        <v>0</v>
      </c>
      <c r="Q57" s="2064">
        <f>IF(O57=0, 0, IF(ISBLANK(I57), "", IF(TEXT(ROUND(O57/INDEX(E65:Q65, MATCH(I57, E64:Q64, 0)), 0),"# ##0") &amp; " " &amp; O57 = P57, "", TEXT(ROUND(O57/INDEX(E65:Q65, MATCH(I57, E64:Q64, 0)), 0),"# ##0") &amp; " " &amp; I57)))</f>
        <v>0</v>
      </c>
      <c r="R57" s="69">
        <f>(E57/P16)*P15*J57</f>
        <v>0</v>
      </c>
      <c r="S57" s="560">
        <f t="shared" si="7"/>
        <v>0</v>
      </c>
      <c r="T57" s="568">
        <v>1</v>
      </c>
      <c r="U57" s="490">
        <f t="shared" si="8"/>
        <v>0</v>
      </c>
      <c r="W57" s="718" t="s">
        <v>0</v>
      </c>
      <c r="X57" s="1939"/>
      <c r="Y57" s="31"/>
      <c r="Z57" s="31"/>
      <c r="AA57" s="31"/>
      <c r="AB57" s="31"/>
      <c r="AC57" s="27"/>
      <c r="AD57" s="27"/>
      <c r="AE57" s="1975"/>
      <c r="AF57" s="27"/>
      <c r="AG57" s="27"/>
      <c r="AH57" s="27"/>
      <c r="AI57" s="27"/>
      <c r="AJ57" s="27"/>
      <c r="AK57" s="132"/>
      <c r="AL57" s="132"/>
      <c r="AM57" s="1976" t="s">
        <v>35</v>
      </c>
      <c r="AN57" s="2066"/>
      <c r="AP57" s="4182" t="s">
        <v>673</v>
      </c>
      <c r="AQ57" s="4182"/>
      <c r="AR57" s="143">
        <v>1</v>
      </c>
      <c r="AS57" s="4182" t="s">
        <v>674</v>
      </c>
      <c r="AT57" s="4182"/>
      <c r="AV57" s="4045" t="s">
        <v>710</v>
      </c>
      <c r="AW57" s="4046"/>
      <c r="AX57" s="141"/>
      <c r="AY57" s="161"/>
      <c r="BA57" s="135">
        <v>1</v>
      </c>
    </row>
    <row r="58" spans="4:53" ht="18.75">
      <c r="D58" s="67" t="str">
        <f t="shared" si="9"/>
        <v>►</v>
      </c>
      <c r="E58" s="66"/>
      <c r="F58" s="65"/>
      <c r="G58" s="64" t="str">
        <f t="shared" si="5"/>
        <v/>
      </c>
      <c r="H58" s="63"/>
      <c r="I58" s="62"/>
      <c r="J58" s="61">
        <v>1</v>
      </c>
      <c r="K58" s="60"/>
      <c r="L58" s="59">
        <f>IFERROR(INDEX(E65:Q65,MATCH(I58,E64:Q64,0)) * H58 * IF(ISBLANK(E58), 1, E58), 0)</f>
        <v>0</v>
      </c>
      <c r="M58" s="58">
        <f>IF(O63=0,0,(O58/O63)*N22*1000)</f>
        <v>0</v>
      </c>
      <c r="N58" s="57">
        <f>IF(L63=0, 0, (E58*J58)/(L63*N22))</f>
        <v>0</v>
      </c>
      <c r="O58" s="2023">
        <f>IF(ISBLANK(P16), 0, (L58 * J58) * (P15 / P16))</f>
        <v>0</v>
      </c>
      <c r="P58" s="55">
        <f t="shared" si="6"/>
        <v>0</v>
      </c>
      <c r="Q58" s="2064">
        <f>IF(O58=0, 0, IF(ISBLANK(I58), "", IF(TEXT(ROUND(O58/INDEX(E65:Q65, MATCH(I58, E64:Q64, 0)), 0),"# ##0") &amp; " " &amp; O58 = P58, "", TEXT(ROUND(O58/INDEX(E65:Q65, MATCH(I58, E64:Q64, 0)), 0),"# ##0") &amp; " " &amp; I58)))</f>
        <v>0</v>
      </c>
      <c r="R58" s="56">
        <f>(E58/P16)*P15*J58</f>
        <v>0</v>
      </c>
      <c r="S58" s="561">
        <f t="shared" si="7"/>
        <v>0</v>
      </c>
      <c r="T58" s="568">
        <v>1</v>
      </c>
      <c r="U58" s="490">
        <f t="shared" si="8"/>
        <v>0</v>
      </c>
      <c r="W58" s="718" t="s">
        <v>0</v>
      </c>
      <c r="X58" s="1939"/>
      <c r="Y58" s="31"/>
      <c r="Z58" s="31"/>
      <c r="AA58" s="31"/>
      <c r="AB58" s="31"/>
      <c r="AC58" s="27"/>
      <c r="AD58" s="27"/>
      <c r="AE58" s="27"/>
      <c r="AF58" s="27"/>
      <c r="AG58" s="27"/>
      <c r="AH58" s="27"/>
      <c r="AI58" s="27"/>
      <c r="AJ58" s="27"/>
      <c r="AK58" s="132"/>
      <c r="AL58" s="132"/>
      <c r="AM58" s="1976" t="s">
        <v>34</v>
      </c>
      <c r="AN58" s="2066"/>
      <c r="AP58" s="3927"/>
      <c r="AQ58" s="3927"/>
      <c r="AR58" s="143">
        <v>1</v>
      </c>
      <c r="AS58" s="3927"/>
      <c r="AT58" s="3927"/>
      <c r="AV58" s="4045"/>
      <c r="AW58" s="4046"/>
      <c r="AX58" s="141"/>
      <c r="AY58" s="161"/>
      <c r="BA58" s="135">
        <v>1</v>
      </c>
    </row>
    <row r="59" spans="4:53" ht="19.5" thickBot="1">
      <c r="D59" s="67" t="str">
        <f t="shared" si="9"/>
        <v>►</v>
      </c>
      <c r="E59" s="66"/>
      <c r="F59" s="65"/>
      <c r="G59" s="64" t="str">
        <f t="shared" si="5"/>
        <v/>
      </c>
      <c r="H59" s="63"/>
      <c r="I59" s="62"/>
      <c r="J59" s="61">
        <v>1</v>
      </c>
      <c r="K59" s="60"/>
      <c r="L59" s="59">
        <f>IFERROR(INDEX(E65:Q65,MATCH(I59,E64:Q64,0)) * H59 * IF(ISBLANK(E59), 1, E59), 0)</f>
        <v>0</v>
      </c>
      <c r="M59" s="71">
        <f>IF(O63=0,0,(O59/O63)*N22*1000)</f>
        <v>0</v>
      </c>
      <c r="N59" s="70">
        <f>IF(L63=0, 0, (E59*J59)/(L63*N22))</f>
        <v>0</v>
      </c>
      <c r="O59" s="2025">
        <f>IF(ISBLANK(P16), 0, (L59 * J59) * (P15 / P16))</f>
        <v>0</v>
      </c>
      <c r="P59" s="2026">
        <f t="shared" si="6"/>
        <v>0</v>
      </c>
      <c r="Q59" s="2064">
        <f>IF(O59=0, 0, IF(ISBLANK(I59), "", IF(TEXT(ROUND(O59/INDEX(E65:Q65, MATCH(I59, E64:Q64, 0)), 0),"# ##0") &amp; " " &amp; O59 = P59, "", TEXT(ROUND(O59/INDEX(E65:Q65, MATCH(I59, E64:Q64, 0)), 0),"# ##0") &amp; " " &amp; I59)))</f>
        <v>0</v>
      </c>
      <c r="R59" s="69">
        <f>(E59/P16)*P15*J59</f>
        <v>0</v>
      </c>
      <c r="S59" s="560">
        <f t="shared" si="7"/>
        <v>0</v>
      </c>
      <c r="T59" s="568">
        <v>1</v>
      </c>
      <c r="U59" s="490">
        <f t="shared" si="8"/>
        <v>0</v>
      </c>
      <c r="W59" s="28" t="s">
        <v>15</v>
      </c>
      <c r="X59" s="1939"/>
      <c r="Y59" s="31"/>
      <c r="Z59" s="31"/>
      <c r="AA59" s="31"/>
      <c r="AB59" s="31"/>
      <c r="AC59" s="2029"/>
      <c r="AD59" s="2029" t="s">
        <v>1004</v>
      </c>
      <c r="AE59" s="2029"/>
      <c r="AF59" s="2029"/>
      <c r="AG59" s="2029"/>
      <c r="AH59" s="2029"/>
      <c r="AI59" s="2029"/>
      <c r="AJ59" s="2029"/>
      <c r="AK59" s="2029"/>
      <c r="AL59" s="2029"/>
      <c r="AM59" s="1163"/>
      <c r="AN59" s="2066"/>
      <c r="AP59" s="140">
        <v>1</v>
      </c>
      <c r="AQ59" s="140">
        <v>1</v>
      </c>
      <c r="AR59" s="140">
        <v>1</v>
      </c>
      <c r="AS59" s="140">
        <v>1</v>
      </c>
      <c r="AT59" s="140">
        <v>1</v>
      </c>
      <c r="AV59" s="443"/>
      <c r="AW59" s="444"/>
      <c r="AX59" s="141"/>
      <c r="AY59" s="161"/>
      <c r="BA59" s="135">
        <v>1</v>
      </c>
    </row>
    <row r="60" spans="4:53" ht="18.75" customHeight="1">
      <c r="D60" s="67" t="str">
        <f t="shared" si="9"/>
        <v>►</v>
      </c>
      <c r="E60" s="66"/>
      <c r="F60" s="65"/>
      <c r="G60" s="64" t="str">
        <f t="shared" si="5"/>
        <v/>
      </c>
      <c r="H60" s="63"/>
      <c r="I60" s="62"/>
      <c r="J60" s="61">
        <v>1</v>
      </c>
      <c r="K60" s="60"/>
      <c r="L60" s="59">
        <f>IFERROR(INDEX(E65:Q65,MATCH(I60,E64:Q64,0)) * H60 * IF(ISBLANK(E60), 1, E60), 0)</f>
        <v>0</v>
      </c>
      <c r="M60" s="58">
        <f>IF(O63=0,0,(O60/O63)*N22*1000)</f>
        <v>0</v>
      </c>
      <c r="N60" s="57">
        <f>IF(L63=0, 0, (E60*J60)/(L63*N22))</f>
        <v>0</v>
      </c>
      <c r="O60" s="2023">
        <f>IF(ISBLANK(P16), 0, (L60 * J60) * (P15 / P16))</f>
        <v>0</v>
      </c>
      <c r="P60" s="55">
        <f t="shared" si="6"/>
        <v>0</v>
      </c>
      <c r="Q60" s="2064">
        <f>IF(O60=0, 0, IF(ISBLANK(I60), "", IF(TEXT(ROUND(O60/INDEX(E65:Q65, MATCH(I60, E64:Q64, 0)), 0),"# ##0") &amp; " " &amp; O60 = P60, "", TEXT(ROUND(O60/INDEX(E65:Q65, MATCH(I60, E64:Q64, 0)), 0),"# ##0") &amp; " " &amp; I60)))</f>
        <v>0</v>
      </c>
      <c r="R60" s="56">
        <f>(E60/P16)*P15*J60</f>
        <v>0</v>
      </c>
      <c r="S60" s="561">
        <f t="shared" si="7"/>
        <v>0</v>
      </c>
      <c r="T60" s="568">
        <v>1</v>
      </c>
      <c r="U60" s="490">
        <f t="shared" si="8"/>
        <v>0</v>
      </c>
      <c r="W60" s="28" t="s">
        <v>15</v>
      </c>
      <c r="X60" s="1939"/>
      <c r="Y60" s="31"/>
      <c r="Z60" s="31"/>
      <c r="AA60" s="31"/>
      <c r="AB60" s="31"/>
      <c r="AC60" s="17">
        <v>1</v>
      </c>
      <c r="AD60" s="17">
        <v>2</v>
      </c>
      <c r="AE60" s="17">
        <v>3</v>
      </c>
      <c r="AF60" s="17">
        <v>4</v>
      </c>
      <c r="AG60" s="17">
        <v>5</v>
      </c>
      <c r="AH60" s="577">
        <v>6</v>
      </c>
      <c r="AI60" s="577">
        <v>7</v>
      </c>
      <c r="AJ60" s="577">
        <v>8</v>
      </c>
      <c r="AK60" s="577">
        <v>9</v>
      </c>
      <c r="AL60" s="577">
        <v>10</v>
      </c>
      <c r="AM60" s="1163"/>
      <c r="AN60" s="2066"/>
      <c r="AP60" s="4174" t="s">
        <v>695</v>
      </c>
      <c r="AQ60" s="4174"/>
      <c r="AR60" s="143">
        <v>1</v>
      </c>
      <c r="AS60" s="4174" t="s">
        <v>696</v>
      </c>
      <c r="AT60" s="4174"/>
      <c r="AV60" s="446" t="s">
        <v>725</v>
      </c>
      <c r="AW60" s="428"/>
      <c r="AX60" s="141"/>
      <c r="AY60" s="161"/>
      <c r="BA60" s="135">
        <v>1</v>
      </c>
    </row>
    <row r="61" spans="4:53" ht="18.75">
      <c r="D61" s="67" t="str">
        <f t="shared" si="9"/>
        <v>►</v>
      </c>
      <c r="E61" s="66"/>
      <c r="F61" s="65"/>
      <c r="G61" s="64" t="str">
        <f t="shared" si="5"/>
        <v/>
      </c>
      <c r="H61" s="63"/>
      <c r="I61" s="62"/>
      <c r="J61" s="61">
        <v>1</v>
      </c>
      <c r="K61" s="60"/>
      <c r="L61" s="59">
        <f>IFERROR(INDEX(E65:Q65,MATCH(I61,E64:Q64,0)) * H61 * IF(ISBLANK(E61), 1, E61), 0)</f>
        <v>0</v>
      </c>
      <c r="M61" s="71">
        <f>IF(O63=0,0,(O61/O63)*N22*1000)</f>
        <v>0</v>
      </c>
      <c r="N61" s="70">
        <f>IF(L63=0, 0, (E61*J61)/(L63*N22))</f>
        <v>0</v>
      </c>
      <c r="O61" s="2025">
        <f>IF(ISBLANK(P16), 0, (L61 * J61) * (P15 / P16))</f>
        <v>0</v>
      </c>
      <c r="P61" s="2026">
        <f t="shared" si="6"/>
        <v>0</v>
      </c>
      <c r="Q61" s="2064">
        <f>IF(O61=0, 0, IF(ISBLANK(I61), "", IF(TEXT(ROUND(O61/INDEX(E65:Q65, MATCH(I61, E64:Q64, 0)), 0),"# ##0") &amp; " " &amp; O61 = P61, "", TEXT(ROUND(O61/INDEX(E65:Q65, MATCH(I61, E64:Q64, 0)), 0),"# ##0") &amp; " " &amp; I61)))</f>
        <v>0</v>
      </c>
      <c r="R61" s="69">
        <f>(E61/P16)*P15*J61</f>
        <v>0</v>
      </c>
      <c r="S61" s="560">
        <f t="shared" si="7"/>
        <v>0</v>
      </c>
      <c r="T61" s="568">
        <v>1</v>
      </c>
      <c r="U61" s="490">
        <f t="shared" si="8"/>
        <v>0</v>
      </c>
      <c r="W61" s="28" t="s">
        <v>15</v>
      </c>
      <c r="X61" s="1939"/>
      <c r="Y61" s="31"/>
      <c r="Z61" s="31"/>
      <c r="AA61" s="31"/>
      <c r="AB61" s="31"/>
      <c r="AC61" s="17">
        <v>11</v>
      </c>
      <c r="AD61" s="17">
        <v>12</v>
      </c>
      <c r="AE61" s="17">
        <v>13</v>
      </c>
      <c r="AF61" s="17">
        <v>14</v>
      </c>
      <c r="AG61" s="17">
        <v>15</v>
      </c>
      <c r="AH61" s="577">
        <v>16</v>
      </c>
      <c r="AI61" s="577">
        <v>17</v>
      </c>
      <c r="AJ61" s="577">
        <v>18</v>
      </c>
      <c r="AK61" s="577">
        <v>19</v>
      </c>
      <c r="AL61" s="577">
        <v>20</v>
      </c>
      <c r="AM61" s="1163"/>
      <c r="AN61" s="2066"/>
      <c r="AP61" s="3871"/>
      <c r="AQ61" s="3871"/>
      <c r="AR61" s="143">
        <v>1</v>
      </c>
      <c r="AS61" s="3871"/>
      <c r="AT61" s="3871"/>
      <c r="AV61" s="448" t="s">
        <v>726</v>
      </c>
      <c r="AW61" s="428"/>
      <c r="AX61" s="141"/>
      <c r="AY61" s="161"/>
      <c r="BA61" s="135">
        <v>1</v>
      </c>
    </row>
    <row r="62" spans="4:53" ht="19.5" thickBot="1">
      <c r="D62" s="53" t="s">
        <v>0</v>
      </c>
      <c r="E62" s="66"/>
      <c r="F62" s="65"/>
      <c r="G62" s="64" t="str">
        <f t="shared" si="5"/>
        <v/>
      </c>
      <c r="H62" s="63"/>
      <c r="I62" s="62"/>
      <c r="J62" s="61">
        <v>1</v>
      </c>
      <c r="K62" s="60"/>
      <c r="L62" s="59">
        <f>IFERROR(INDEX(E65:Q65,MATCH(I62,E64:Q64,0)) * H62 * IF(ISBLANK(E62), 1, E62), 0)</f>
        <v>0</v>
      </c>
      <c r="M62" s="58"/>
      <c r="N62" s="57"/>
      <c r="O62" s="2023">
        <f>IF(ISBLANK(P16), 0, (L62 * J62) * (P15 / P16))</f>
        <v>0</v>
      </c>
      <c r="P62" s="55">
        <f t="shared" si="6"/>
        <v>0</v>
      </c>
      <c r="Q62" s="2064">
        <f>IF(O62=0, 0, IF(ISBLANK(I62), "", IF(TEXT(ROUND(O62/INDEX(E65:Q65, MATCH(I62, E64:Q64, 0)), 0),"# ##0") &amp; " " &amp; O62 = P62, "", TEXT(ROUND(O62/INDEX(E65:Q65, MATCH(I62, E64:Q64, 0)), 0),"# ##0") &amp; " " &amp; I62)))</f>
        <v>0</v>
      </c>
      <c r="R62" s="56">
        <f>(E62/P16)*P15*J62</f>
        <v>0</v>
      </c>
      <c r="S62" s="561">
        <f t="shared" si="7"/>
        <v>0</v>
      </c>
      <c r="T62" s="568">
        <v>1</v>
      </c>
      <c r="U62" s="490">
        <f t="shared" si="8"/>
        <v>0</v>
      </c>
      <c r="W62" s="28" t="s">
        <v>15</v>
      </c>
      <c r="X62" s="1939"/>
      <c r="Y62" s="31"/>
      <c r="Z62" s="31"/>
      <c r="AA62" s="31"/>
      <c r="AB62" s="31"/>
      <c r="AC62" s="17" t="s">
        <v>25</v>
      </c>
      <c r="AD62" s="17" t="s">
        <v>24</v>
      </c>
      <c r="AE62" s="17" t="s">
        <v>23</v>
      </c>
      <c r="AF62" s="17" t="s">
        <v>22</v>
      </c>
      <c r="AG62" s="17" t="s">
        <v>21</v>
      </c>
      <c r="AH62" s="577" t="s">
        <v>20</v>
      </c>
      <c r="AI62" s="577" t="s">
        <v>19</v>
      </c>
      <c r="AJ62" s="577" t="s">
        <v>18</v>
      </c>
      <c r="AK62" s="577" t="s">
        <v>17</v>
      </c>
      <c r="AL62" s="577" t="s">
        <v>16</v>
      </c>
      <c r="AM62" s="1163"/>
      <c r="AN62" s="2066"/>
      <c r="AP62" s="140">
        <v>1</v>
      </c>
      <c r="AQ62" s="140">
        <v>1</v>
      </c>
      <c r="AR62" s="140">
        <v>1</v>
      </c>
      <c r="AS62" s="140">
        <v>1</v>
      </c>
      <c r="AT62" s="140">
        <v>1</v>
      </c>
      <c r="AV62" s="449">
        <v>10</v>
      </c>
      <c r="AW62" s="450" t="s">
        <v>108</v>
      </c>
      <c r="AX62" s="141"/>
      <c r="AY62" s="161"/>
      <c r="BA62" s="135">
        <v>1</v>
      </c>
    </row>
    <row r="63" spans="4:53" ht="15.75" customHeight="1">
      <c r="D63" s="53" t="s">
        <v>0</v>
      </c>
      <c r="E63" s="51"/>
      <c r="F63" s="50"/>
      <c r="G63" s="52"/>
      <c r="H63" s="52"/>
      <c r="I63" s="51"/>
      <c r="J63" s="50"/>
      <c r="K63" s="49"/>
      <c r="L63" s="48">
        <f>SUM(L23:L62)</f>
        <v>7.9444999999999997</v>
      </c>
      <c r="M63" s="49"/>
      <c r="N63" s="49"/>
      <c r="O63" s="46">
        <f>SUM(O23:O62)</f>
        <v>10.32785</v>
      </c>
      <c r="P63" s="48">
        <f>SUM(P23:P62)</f>
        <v>0</v>
      </c>
      <c r="Q63" s="563"/>
      <c r="R63" s="563"/>
      <c r="S63" s="563"/>
      <c r="T63" s="46"/>
      <c r="U63" s="612">
        <f>SUM(U23:U62)</f>
        <v>12.927849999999998</v>
      </c>
      <c r="W63" s="28" t="s">
        <v>15</v>
      </c>
      <c r="X63" s="1939"/>
      <c r="Y63" s="31"/>
      <c r="Z63" s="31"/>
      <c r="AA63" s="31"/>
      <c r="AB63" s="31"/>
      <c r="AC63" s="15" t="s">
        <v>14</v>
      </c>
      <c r="AD63" s="15" t="s">
        <v>13</v>
      </c>
      <c r="AE63" s="15" t="s">
        <v>12</v>
      </c>
      <c r="AF63" s="15" t="s">
        <v>11</v>
      </c>
      <c r="AG63" s="15" t="s">
        <v>10</v>
      </c>
      <c r="AH63" s="576" t="s">
        <v>9</v>
      </c>
      <c r="AI63" s="576" t="s">
        <v>8</v>
      </c>
      <c r="AJ63" s="576" t="s">
        <v>7</v>
      </c>
      <c r="AK63" s="576" t="s">
        <v>6</v>
      </c>
      <c r="AL63" s="576" t="s">
        <v>5</v>
      </c>
      <c r="AM63" s="1163"/>
      <c r="AN63" s="2066"/>
      <c r="AP63" s="4176" t="s">
        <v>712</v>
      </c>
      <c r="AQ63" s="4176"/>
      <c r="AR63" s="143">
        <v>1</v>
      </c>
      <c r="AS63" s="4176" t="s">
        <v>713</v>
      </c>
      <c r="AT63" s="4176"/>
      <c r="AV63" s="448" t="s">
        <v>739</v>
      </c>
      <c r="AW63" s="428"/>
      <c r="AX63" s="141"/>
      <c r="AY63" s="161"/>
      <c r="BA63" s="135">
        <v>1</v>
      </c>
    </row>
    <row r="64" spans="4:53" ht="15.75" customHeight="1">
      <c r="D64" s="44" t="s">
        <v>15</v>
      </c>
      <c r="E64" s="39" t="s">
        <v>66</v>
      </c>
      <c r="F64" s="39" t="s">
        <v>65</v>
      </c>
      <c r="G64" s="623" t="s">
        <v>54</v>
      </c>
      <c r="H64" s="43" t="s">
        <v>64</v>
      </c>
      <c r="I64" s="42" t="s">
        <v>63</v>
      </c>
      <c r="J64" s="41" t="s">
        <v>62</v>
      </c>
      <c r="K64" s="40" t="s">
        <v>61</v>
      </c>
      <c r="L64" s="39" t="s">
        <v>60</v>
      </c>
      <c r="M64" s="39" t="s">
        <v>59</v>
      </c>
      <c r="N64" s="624" t="s">
        <v>58</v>
      </c>
      <c r="O64" s="624" t="s">
        <v>57</v>
      </c>
      <c r="P64" s="38" t="s">
        <v>56</v>
      </c>
      <c r="Q64" s="38" t="s">
        <v>55</v>
      </c>
      <c r="R64" s="2067"/>
      <c r="S64" s="622"/>
      <c r="T64" s="573"/>
      <c r="U64" s="574"/>
      <c r="W64" s="718" t="s">
        <v>0</v>
      </c>
      <c r="X64" s="1939"/>
      <c r="Y64" s="31"/>
      <c r="Z64" s="31"/>
      <c r="AA64" s="31"/>
      <c r="AB64" s="31"/>
      <c r="AC64" s="14" t="s">
        <v>4</v>
      </c>
      <c r="AD64" s="13"/>
      <c r="AE64" s="12"/>
      <c r="AF64" s="12"/>
      <c r="AG64" s="11"/>
      <c r="AH64" s="11"/>
      <c r="AI64" s="11"/>
      <c r="AJ64" s="132"/>
      <c r="AK64" s="132"/>
      <c r="AL64" s="11"/>
      <c r="AM64" s="1977"/>
      <c r="AN64" s="2066"/>
      <c r="AP64" s="3831"/>
      <c r="AQ64" s="3831"/>
      <c r="AR64" s="143">
        <v>1</v>
      </c>
      <c r="AS64" s="3831"/>
      <c r="AT64" s="3831"/>
      <c r="AV64" s="449">
        <v>5</v>
      </c>
      <c r="AW64" s="450" t="s">
        <v>742</v>
      </c>
      <c r="AX64" s="141"/>
      <c r="AY64" s="161"/>
      <c r="BA64" s="135">
        <v>1</v>
      </c>
    </row>
    <row r="65" spans="4:53" ht="16.5" thickBot="1">
      <c r="D65" s="44" t="s">
        <v>15</v>
      </c>
      <c r="E65" s="406">
        <v>0.5</v>
      </c>
      <c r="F65" s="407">
        <v>0.25</v>
      </c>
      <c r="G65" s="679">
        <v>1</v>
      </c>
      <c r="H65" s="407">
        <v>0.25</v>
      </c>
      <c r="I65" s="409">
        <v>0.5</v>
      </c>
      <c r="J65" s="410">
        <v>1E-3</v>
      </c>
      <c r="K65" s="408">
        <v>1</v>
      </c>
      <c r="L65" s="410">
        <v>0.22500000000000001</v>
      </c>
      <c r="M65" s="410">
        <v>0.01</v>
      </c>
      <c r="N65" s="678">
        <v>1</v>
      </c>
      <c r="O65" s="679">
        <v>0.1</v>
      </c>
      <c r="P65" s="410">
        <v>0.01</v>
      </c>
      <c r="Q65" s="410">
        <v>1E-3</v>
      </c>
      <c r="R65" s="583"/>
      <c r="S65" s="573"/>
      <c r="T65" s="573"/>
      <c r="U65" s="574"/>
      <c r="W65" s="718" t="s">
        <v>0</v>
      </c>
      <c r="X65" s="1939" t="s">
        <v>1154</v>
      </c>
      <c r="Y65" s="31"/>
      <c r="Z65" s="31"/>
      <c r="AA65" s="31"/>
      <c r="AB65" s="31"/>
      <c r="AC65" s="6" t="s">
        <v>2</v>
      </c>
      <c r="AD65" s="5" t="s">
        <v>1</v>
      </c>
      <c r="AE65" s="4"/>
      <c r="AF65" s="3"/>
      <c r="AG65" s="3"/>
      <c r="AH65" s="3"/>
      <c r="AI65" s="3"/>
      <c r="AJ65" s="132"/>
      <c r="AK65" s="132"/>
      <c r="AL65" s="3" t="s">
        <v>798</v>
      </c>
      <c r="AM65" s="1978" t="s">
        <v>798</v>
      </c>
      <c r="AN65" s="2066"/>
      <c r="AP65" s="140">
        <v>1</v>
      </c>
      <c r="AQ65" s="140">
        <v>1</v>
      </c>
      <c r="AR65" s="140">
        <v>1</v>
      </c>
      <c r="AS65" s="140">
        <v>1</v>
      </c>
      <c r="AT65" s="140">
        <v>1</v>
      </c>
      <c r="AV65" s="451" t="s">
        <v>106</v>
      </c>
      <c r="AW65" s="102" t="s">
        <v>742</v>
      </c>
      <c r="AX65" s="101"/>
      <c r="AY65" s="161"/>
      <c r="BA65" s="135">
        <v>1</v>
      </c>
    </row>
    <row r="66" spans="4:53" ht="19.5" customHeight="1">
      <c r="D66" s="593" t="s">
        <v>0</v>
      </c>
      <c r="E66" s="588">
        <v>11</v>
      </c>
      <c r="F66" s="588">
        <v>11</v>
      </c>
      <c r="G66" s="588">
        <v>3</v>
      </c>
      <c r="H66" s="588">
        <v>11</v>
      </c>
      <c r="I66" s="588">
        <v>11</v>
      </c>
      <c r="J66" s="588">
        <v>9</v>
      </c>
      <c r="K66" s="588">
        <v>35</v>
      </c>
      <c r="L66" s="588">
        <v>11</v>
      </c>
      <c r="M66" s="588">
        <v>11</v>
      </c>
      <c r="N66" s="589">
        <v>0.2</v>
      </c>
      <c r="O66" s="589">
        <v>0.2</v>
      </c>
      <c r="P66" s="588">
        <v>11</v>
      </c>
      <c r="Q66" s="588">
        <v>12</v>
      </c>
      <c r="R66" s="588">
        <v>11</v>
      </c>
      <c r="S66" s="588">
        <v>12</v>
      </c>
      <c r="T66" s="588">
        <v>11</v>
      </c>
      <c r="U66" s="591">
        <v>11</v>
      </c>
      <c r="W66" s="718" t="s">
        <v>0</v>
      </c>
      <c r="X66" s="588">
        <v>11</v>
      </c>
      <c r="Y66" s="588">
        <v>11</v>
      </c>
      <c r="Z66" s="588">
        <v>3</v>
      </c>
      <c r="AA66" s="588">
        <v>11</v>
      </c>
      <c r="AB66" s="588">
        <v>11</v>
      </c>
      <c r="AC66" s="588">
        <v>9</v>
      </c>
      <c r="AD66" s="588">
        <v>35</v>
      </c>
      <c r="AE66" s="589">
        <v>0.2</v>
      </c>
      <c r="AF66" s="588">
        <v>11</v>
      </c>
      <c r="AG66" s="588">
        <v>11</v>
      </c>
      <c r="AH66" s="588">
        <v>11</v>
      </c>
      <c r="AI66" s="588">
        <v>11</v>
      </c>
      <c r="AJ66" s="588">
        <v>11</v>
      </c>
      <c r="AK66" s="588">
        <v>11</v>
      </c>
      <c r="AL66" s="588">
        <v>11</v>
      </c>
      <c r="AM66" s="588">
        <v>14</v>
      </c>
      <c r="AN66" s="719">
        <v>11</v>
      </c>
      <c r="AP66" s="4177" t="s">
        <v>727</v>
      </c>
      <c r="AQ66" s="4177"/>
      <c r="AR66" s="143">
        <v>1</v>
      </c>
      <c r="AS66" s="4177" t="s">
        <v>728</v>
      </c>
      <c r="AT66" s="4177"/>
      <c r="AV66" s="452" t="s">
        <v>753</v>
      </c>
      <c r="AW66" s="453"/>
      <c r="AX66" s="141"/>
      <c r="AY66" s="161"/>
      <c r="BA66" s="135">
        <v>1</v>
      </c>
    </row>
    <row r="67" spans="4:53" ht="19.5" thickBot="1">
      <c r="D67" s="594" t="s">
        <v>0</v>
      </c>
      <c r="E67" s="590">
        <f t="shared" ref="E67:U67" ca="1" si="10">CELL("largeur",E67)</f>
        <v>11</v>
      </c>
      <c r="F67" s="590">
        <f t="shared" ca="1" si="10"/>
        <v>11</v>
      </c>
      <c r="G67" s="590">
        <f t="shared" ca="1" si="10"/>
        <v>3</v>
      </c>
      <c r="H67" s="590">
        <f t="shared" ca="1" si="10"/>
        <v>11</v>
      </c>
      <c r="I67" s="590">
        <f t="shared" ca="1" si="10"/>
        <v>11</v>
      </c>
      <c r="J67" s="590">
        <f t="shared" ca="1" si="10"/>
        <v>9</v>
      </c>
      <c r="K67" s="590">
        <f t="shared" ca="1" si="10"/>
        <v>35</v>
      </c>
      <c r="L67" s="590">
        <f t="shared" ca="1" si="10"/>
        <v>11</v>
      </c>
      <c r="M67" s="590">
        <f t="shared" ca="1" si="10"/>
        <v>11</v>
      </c>
      <c r="N67" s="590">
        <f t="shared" ca="1" si="10"/>
        <v>11</v>
      </c>
      <c r="O67" s="590">
        <f t="shared" ca="1" si="10"/>
        <v>11</v>
      </c>
      <c r="P67" s="590">
        <f t="shared" ca="1" si="10"/>
        <v>11</v>
      </c>
      <c r="Q67" s="590">
        <f t="shared" ca="1" si="10"/>
        <v>12</v>
      </c>
      <c r="R67" s="590">
        <f t="shared" ca="1" si="10"/>
        <v>11</v>
      </c>
      <c r="S67" s="590">
        <f t="shared" ca="1" si="10"/>
        <v>11</v>
      </c>
      <c r="T67" s="590">
        <f t="shared" ca="1" si="10"/>
        <v>14</v>
      </c>
      <c r="U67" s="592">
        <f t="shared" ca="1" si="10"/>
        <v>11</v>
      </c>
      <c r="W67" s="2" t="s">
        <v>0</v>
      </c>
      <c r="X67" s="716">
        <f t="shared" ref="X67:AN67" ca="1" si="11">CELL("largeur",X67)</f>
        <v>11</v>
      </c>
      <c r="Y67" s="716">
        <f t="shared" ca="1" si="11"/>
        <v>11</v>
      </c>
      <c r="Z67" s="716">
        <f t="shared" ca="1" si="11"/>
        <v>3</v>
      </c>
      <c r="AA67" s="716">
        <f t="shared" ca="1" si="11"/>
        <v>11</v>
      </c>
      <c r="AB67" s="716">
        <f t="shared" ca="1" si="11"/>
        <v>11</v>
      </c>
      <c r="AC67" s="716">
        <f t="shared" ca="1" si="11"/>
        <v>9</v>
      </c>
      <c r="AD67" s="716">
        <f t="shared" ca="1" si="11"/>
        <v>35</v>
      </c>
      <c r="AE67" s="716">
        <f t="shared" ca="1" si="11"/>
        <v>11</v>
      </c>
      <c r="AF67" s="716">
        <f t="shared" ca="1" si="11"/>
        <v>11</v>
      </c>
      <c r="AG67" s="716">
        <f t="shared" ca="1" si="11"/>
        <v>11</v>
      </c>
      <c r="AH67" s="716">
        <f t="shared" ca="1" si="11"/>
        <v>11</v>
      </c>
      <c r="AI67" s="716">
        <f t="shared" ca="1" si="11"/>
        <v>11</v>
      </c>
      <c r="AJ67" s="716">
        <f t="shared" ca="1" si="11"/>
        <v>11</v>
      </c>
      <c r="AK67" s="716">
        <f t="shared" ca="1" si="11"/>
        <v>11</v>
      </c>
      <c r="AL67" s="716">
        <f t="shared" ca="1" si="11"/>
        <v>11</v>
      </c>
      <c r="AM67" s="716">
        <f t="shared" ca="1" si="11"/>
        <v>14</v>
      </c>
      <c r="AN67" s="717">
        <f t="shared" ca="1" si="11"/>
        <v>11</v>
      </c>
      <c r="AP67" s="3929"/>
      <c r="AQ67" s="3929"/>
      <c r="AR67" s="143">
        <v>1</v>
      </c>
      <c r="AS67" s="3929"/>
      <c r="AT67" s="3929"/>
      <c r="AV67" s="454" t="s">
        <v>754</v>
      </c>
      <c r="AW67" s="453"/>
      <c r="AX67" s="141"/>
      <c r="AY67" s="161"/>
      <c r="BA67" s="135">
        <v>1</v>
      </c>
    </row>
    <row r="68" spans="4:53" ht="19.5" thickBot="1">
      <c r="D68" s="625" t="s">
        <v>0</v>
      </c>
      <c r="E68" s="617" t="s">
        <v>0</v>
      </c>
      <c r="F68" s="617" t="s">
        <v>0</v>
      </c>
      <c r="G68" s="617" t="s">
        <v>0</v>
      </c>
      <c r="H68" s="617" t="s">
        <v>0</v>
      </c>
      <c r="I68" s="617" t="s">
        <v>0</v>
      </c>
      <c r="J68" s="617" t="s">
        <v>0</v>
      </c>
      <c r="K68" s="617" t="s">
        <v>0</v>
      </c>
      <c r="L68" s="617" t="s">
        <v>0</v>
      </c>
      <c r="M68" s="617" t="s">
        <v>0</v>
      </c>
      <c r="N68" s="617" t="s">
        <v>0</v>
      </c>
      <c r="O68" s="617" t="s">
        <v>0</v>
      </c>
      <c r="P68" s="617" t="s">
        <v>0</v>
      </c>
      <c r="Q68" s="617" t="s">
        <v>0</v>
      </c>
      <c r="R68" s="617" t="s">
        <v>0</v>
      </c>
      <c r="S68" s="617" t="s">
        <v>0</v>
      </c>
      <c r="T68" s="617" t="s">
        <v>0</v>
      </c>
      <c r="U68" s="617" t="s">
        <v>0</v>
      </c>
      <c r="AD68" s="151" t="s">
        <v>1064</v>
      </c>
      <c r="AE68" s="2030">
        <v>0.2</v>
      </c>
      <c r="AF68" s="154" t="s">
        <v>1061</v>
      </c>
      <c r="AP68" s="140">
        <v>1</v>
      </c>
      <c r="AQ68" s="140">
        <v>1</v>
      </c>
      <c r="AR68" s="140">
        <v>1</v>
      </c>
      <c r="AS68" s="140">
        <v>1</v>
      </c>
      <c r="AT68" s="140">
        <v>1</v>
      </c>
      <c r="AV68" s="456" t="s">
        <v>755</v>
      </c>
      <c r="AW68" s="453"/>
      <c r="AX68" s="141"/>
      <c r="AY68" s="161"/>
      <c r="BA68" s="135">
        <v>1</v>
      </c>
    </row>
    <row r="69" spans="4:53" ht="14.45" customHeight="1">
      <c r="D69" s="618" t="s">
        <v>0</v>
      </c>
      <c r="E69" s="3849" t="s">
        <v>119</v>
      </c>
      <c r="F69" s="4144" t="s">
        <v>1077</v>
      </c>
      <c r="G69" s="4144"/>
      <c r="H69" s="4144"/>
      <c r="I69" s="4144"/>
      <c r="J69" s="4144"/>
      <c r="K69" s="4144"/>
      <c r="L69" s="4144"/>
      <c r="M69" s="4144"/>
      <c r="N69" s="4144"/>
      <c r="O69" s="4144"/>
      <c r="P69" s="4144"/>
      <c r="Q69" s="4144"/>
      <c r="R69" s="4144" t="s">
        <v>988</v>
      </c>
      <c r="S69" s="4080" t="s">
        <v>117</v>
      </c>
      <c r="T69" s="4080"/>
      <c r="U69" s="4081" t="str">
        <f>LEFT(F69,1)</f>
        <v>N</v>
      </c>
      <c r="AP69" s="4154" t="s">
        <v>743</v>
      </c>
      <c r="AQ69" s="4154"/>
      <c r="AR69" s="143">
        <v>1</v>
      </c>
      <c r="AS69" s="4154" t="s">
        <v>744</v>
      </c>
      <c r="AT69" s="4154"/>
      <c r="AV69" s="457">
        <v>40</v>
      </c>
      <c r="AW69" s="458" t="str">
        <f>AW62</f>
        <v>couverts</v>
      </c>
      <c r="AX69" s="141"/>
      <c r="AY69" s="161"/>
      <c r="BA69" s="135">
        <v>1</v>
      </c>
    </row>
    <row r="70" spans="4:53" ht="15.6" customHeight="1">
      <c r="D70" s="9" t="s">
        <v>0</v>
      </c>
      <c r="E70" s="3850"/>
      <c r="F70" s="4141"/>
      <c r="G70" s="4141"/>
      <c r="H70" s="4141"/>
      <c r="I70" s="4141"/>
      <c r="J70" s="4141"/>
      <c r="K70" s="4141"/>
      <c r="L70" s="4141"/>
      <c r="M70" s="4141"/>
      <c r="N70" s="4141"/>
      <c r="O70" s="4141"/>
      <c r="P70" s="4141"/>
      <c r="Q70" s="4141"/>
      <c r="R70" s="4141"/>
      <c r="S70" s="3990"/>
      <c r="T70" s="3990"/>
      <c r="U70" s="4082"/>
      <c r="X70" s="648" t="s">
        <v>1013</v>
      </c>
      <c r="AP70" s="3807"/>
      <c r="AQ70" s="3807"/>
      <c r="AR70" s="143">
        <v>1</v>
      </c>
      <c r="AS70" s="3807"/>
      <c r="AT70" s="3807"/>
      <c r="AV70" s="457">
        <v>16</v>
      </c>
      <c r="AW70" s="458" t="str">
        <f>AW64</f>
        <v>poulets</v>
      </c>
      <c r="AX70" s="141"/>
      <c r="AY70" s="161"/>
      <c r="BA70" s="135">
        <v>1</v>
      </c>
    </row>
    <row r="71" spans="4:53" ht="19.5" thickBot="1">
      <c r="D71" s="9" t="s">
        <v>0</v>
      </c>
      <c r="E71" s="128" t="s">
        <v>116</v>
      </c>
      <c r="F71" s="127"/>
      <c r="G71" s="127"/>
      <c r="H71" s="127"/>
      <c r="I71" s="126" t="s">
        <v>115</v>
      </c>
      <c r="J71" s="125" t="s">
        <v>114</v>
      </c>
      <c r="K71" s="124"/>
      <c r="L71" s="124"/>
      <c r="M71" s="124"/>
      <c r="N71" s="124"/>
      <c r="O71" s="124"/>
      <c r="P71" s="124"/>
      <c r="Q71" s="123"/>
      <c r="R71" s="123"/>
      <c r="S71" s="123"/>
      <c r="T71" s="123"/>
      <c r="U71" s="595"/>
      <c r="X71" s="648" t="s">
        <v>120</v>
      </c>
      <c r="AP71" s="140">
        <v>1</v>
      </c>
      <c r="AQ71" s="140">
        <v>1</v>
      </c>
      <c r="AR71" s="140">
        <v>1</v>
      </c>
      <c r="AS71" s="140">
        <v>1</v>
      </c>
      <c r="AT71" s="140">
        <v>1</v>
      </c>
      <c r="AV71" s="459"/>
      <c r="AW71" s="460"/>
      <c r="AX71" s="141"/>
      <c r="AY71" s="161"/>
      <c r="BA71" s="135">
        <v>1</v>
      </c>
    </row>
    <row r="72" spans="4:53" ht="18.75" customHeight="1">
      <c r="D72" s="9" t="s">
        <v>0</v>
      </c>
      <c r="E72" s="121" t="s">
        <v>113</v>
      </c>
      <c r="F72" s="104"/>
      <c r="G72" s="115"/>
      <c r="H72" s="115"/>
      <c r="I72" s="115"/>
      <c r="J72" s="104" t="s">
        <v>112</v>
      </c>
      <c r="K72" s="104"/>
      <c r="L72" s="104"/>
      <c r="M72" s="104"/>
      <c r="N72" s="104"/>
      <c r="O72" s="104"/>
      <c r="P72" s="104"/>
      <c r="Q72" s="104"/>
      <c r="R72" s="104"/>
      <c r="S72" s="104"/>
      <c r="T72" s="104"/>
      <c r="U72" s="619"/>
      <c r="X72" s="646" t="s">
        <v>121</v>
      </c>
      <c r="AP72" s="4154" t="s">
        <v>701</v>
      </c>
      <c r="AQ72" s="4154"/>
      <c r="AR72" s="143">
        <v>1</v>
      </c>
      <c r="AS72" s="4154" t="s">
        <v>702</v>
      </c>
      <c r="AT72" s="4154"/>
      <c r="AV72" s="4178" t="s">
        <v>771</v>
      </c>
      <c r="AW72" s="4179"/>
      <c r="AX72" s="4179"/>
      <c r="AY72" s="4180"/>
      <c r="BA72" s="135">
        <v>1</v>
      </c>
    </row>
    <row r="73" spans="4:53" ht="19.5" thickBot="1">
      <c r="D73" s="596" t="s">
        <v>15</v>
      </c>
      <c r="E73" s="121"/>
      <c r="F73" s="597"/>
      <c r="G73" s="598"/>
      <c r="H73" s="1949" t="str">
        <f ca="1">IF(E76&lt;0.5,E75&amp;",","")&amp;IF(F76&lt;0.5,F75&amp;".","")&amp;IF(G76&lt;0.5,G75&amp;".","")&amp;IF(H76&lt;0.5,H75&amp;".","")&amp;IF(I76&lt;0.5,I75&amp;".","")&amp;IF(J76&lt;0.5,J75&amp;".","")&amp;IF(K76&lt;0.5,K75&amp;".","")&amp;IF(L76&lt;0.5,L75&amp;".","")&amp;IF(M76&lt;0.5,M75&amp;".","")&amp;IF(N76&lt;0.5,N75&amp;".","")&amp;IF(O76&lt;0.5,O75&amp;".","")</f>
        <v/>
      </c>
      <c r="I73" s="1949" t="str">
        <f ca="1">IF(P76&lt;0.5,P75&amp;".","")&amp;IF(Q76&lt;0.5,Q75&amp;".","")&amp;IF(R76&lt;0.5,R75&amp;".","")&amp;IF(S76&lt;0.5,S75&amp;".","")&amp;IF(T76&lt;0.5,T75&amp;".","")&amp;IF(U76&lt;0.5,U75&amp;".","")</f>
        <v/>
      </c>
      <c r="J73" s="715" t="str">
        <f>COUNTIF(D69:D126,"**")&amp;" "&amp;"lignes"</f>
        <v>58 lignes</v>
      </c>
      <c r="K73" s="564" t="str">
        <f>ROWS(D69:D126)-SUBTOTAL(103,D69:D126)&amp;" "&amp;"Lignes masquées"</f>
        <v>0 Lignes masquées</v>
      </c>
      <c r="L73" s="699"/>
      <c r="M73" s="699"/>
      <c r="N73" s="701" t="str">
        <f ca="1">IF(COUNTIF(E76:U76,"&lt;0.5")=0,"Aucune colonne masquée",COUNTIF(E76:U76,"&lt;0.5")&amp;" colonnes masquées : "&amp;(H73&amp;I73))</f>
        <v>Aucune colonne masquée</v>
      </c>
      <c r="O73" s="699"/>
      <c r="P73" s="699"/>
      <c r="Q73" s="4221" t="str">
        <f ca="1">COUNTIF(E76:U76,"&gt;0.5")+1&amp;" "&amp;"Colonnes Visibles"</f>
        <v>18 Colonnes Visibles</v>
      </c>
      <c r="R73" s="4221"/>
      <c r="S73" s="599"/>
      <c r="T73" s="599"/>
      <c r="U73" s="620"/>
      <c r="X73" s="646" t="s">
        <v>1014</v>
      </c>
      <c r="AP73" s="3807"/>
      <c r="AQ73" s="3807"/>
      <c r="AR73" s="143">
        <v>1</v>
      </c>
      <c r="AS73" s="3807"/>
      <c r="AT73" s="3807"/>
      <c r="AV73" s="4178"/>
      <c r="AW73" s="4179"/>
      <c r="AX73" s="4179"/>
      <c r="AY73" s="4180"/>
      <c r="BA73" s="135">
        <v>1</v>
      </c>
    </row>
    <row r="74" spans="4:53" ht="17.25" thickTop="1" thickBot="1">
      <c r="D74" s="596" t="s">
        <v>15</v>
      </c>
      <c r="E74" s="97" t="s">
        <v>104</v>
      </c>
      <c r="F74" s="97" t="s">
        <v>103</v>
      </c>
      <c r="G74" s="97" t="s">
        <v>102</v>
      </c>
      <c r="H74" s="97" t="s">
        <v>101</v>
      </c>
      <c r="I74" s="97" t="s">
        <v>100</v>
      </c>
      <c r="J74" s="97" t="s">
        <v>99</v>
      </c>
      <c r="K74" s="97" t="s">
        <v>98</v>
      </c>
      <c r="L74" s="97" t="s">
        <v>97</v>
      </c>
      <c r="M74" s="97" t="s">
        <v>96</v>
      </c>
      <c r="N74" s="97" t="s">
        <v>95</v>
      </c>
      <c r="O74" s="97" t="s">
        <v>94</v>
      </c>
      <c r="P74" s="97" t="s">
        <v>93</v>
      </c>
      <c r="Q74" s="97" t="s">
        <v>92</v>
      </c>
      <c r="R74" s="97" t="s">
        <v>91</v>
      </c>
      <c r="S74" s="97" t="s">
        <v>90</v>
      </c>
      <c r="T74" s="97" t="s">
        <v>122</v>
      </c>
      <c r="U74" s="600" t="s">
        <v>123</v>
      </c>
      <c r="X74" s="646" t="s">
        <v>1015</v>
      </c>
      <c r="AP74" s="140">
        <v>1</v>
      </c>
      <c r="AQ74" s="140">
        <v>1</v>
      </c>
      <c r="AR74" s="140">
        <v>1</v>
      </c>
      <c r="AS74" s="140">
        <v>1</v>
      </c>
      <c r="AT74" s="140">
        <v>1</v>
      </c>
      <c r="AV74" s="425" t="s">
        <v>772</v>
      </c>
      <c r="AW74" s="428"/>
      <c r="AX74" s="399"/>
      <c r="AY74" s="400"/>
      <c r="BA74" s="135">
        <v>1</v>
      </c>
    </row>
    <row r="75" spans="4:53" ht="16.5" customHeight="1" thickTop="1">
      <c r="D75" s="601" t="s">
        <v>15</v>
      </c>
      <c r="E75" s="95" t="str">
        <f t="shared" ref="E75:U75" si="12">SUBSTITUTE(ADDRESS(1,COLUMN(),4),"1","")</f>
        <v>E</v>
      </c>
      <c r="F75" s="94" t="str">
        <f t="shared" si="12"/>
        <v>F</v>
      </c>
      <c r="G75" s="94" t="str">
        <f t="shared" si="12"/>
        <v>G</v>
      </c>
      <c r="H75" s="94" t="str">
        <f t="shared" si="12"/>
        <v>H</v>
      </c>
      <c r="I75" s="94" t="str">
        <f t="shared" si="12"/>
        <v>I</v>
      </c>
      <c r="J75" s="94" t="str">
        <f t="shared" si="12"/>
        <v>J</v>
      </c>
      <c r="K75" s="94" t="str">
        <f t="shared" si="12"/>
        <v>K</v>
      </c>
      <c r="L75" s="94" t="str">
        <f t="shared" si="12"/>
        <v>L</v>
      </c>
      <c r="M75" s="94" t="str">
        <f t="shared" si="12"/>
        <v>M</v>
      </c>
      <c r="N75" s="94" t="str">
        <f t="shared" si="12"/>
        <v>N</v>
      </c>
      <c r="O75" s="94" t="str">
        <f t="shared" si="12"/>
        <v>O</v>
      </c>
      <c r="P75" s="94" t="str">
        <f t="shared" si="12"/>
        <v>P</v>
      </c>
      <c r="Q75" s="94" t="str">
        <f t="shared" si="12"/>
        <v>Q</v>
      </c>
      <c r="R75" s="94" t="str">
        <f t="shared" si="12"/>
        <v>R</v>
      </c>
      <c r="S75" s="94" t="str">
        <f t="shared" si="12"/>
        <v>S</v>
      </c>
      <c r="T75" s="94" t="str">
        <f t="shared" si="12"/>
        <v>T</v>
      </c>
      <c r="U75" s="602" t="str">
        <f t="shared" si="12"/>
        <v>U</v>
      </c>
      <c r="AP75" s="4154" t="s">
        <v>480</v>
      </c>
      <c r="AQ75" s="4154"/>
      <c r="AR75" s="143">
        <v>1</v>
      </c>
      <c r="AS75" s="4154" t="s">
        <v>481</v>
      </c>
      <c r="AT75" s="4154"/>
      <c r="AV75" s="461" t="s">
        <v>780</v>
      </c>
      <c r="AW75" s="428"/>
      <c r="AX75" s="399"/>
      <c r="AY75" s="400"/>
      <c r="BA75" s="135">
        <v>1</v>
      </c>
    </row>
    <row r="76" spans="4:53" ht="16.5" customHeight="1" thickBot="1">
      <c r="D76" s="601" t="s">
        <v>15</v>
      </c>
      <c r="E76" s="476">
        <f t="shared" ref="E76:U76" ca="1" si="13">CELL("largeur",E76)</f>
        <v>11</v>
      </c>
      <c r="F76" s="91">
        <f t="shared" ca="1" si="13"/>
        <v>11</v>
      </c>
      <c r="G76" s="91">
        <f t="shared" ca="1" si="13"/>
        <v>3</v>
      </c>
      <c r="H76" s="91">
        <f t="shared" ca="1" si="13"/>
        <v>11</v>
      </c>
      <c r="I76" s="91">
        <f t="shared" ca="1" si="13"/>
        <v>11</v>
      </c>
      <c r="J76" s="91">
        <f t="shared" ca="1" si="13"/>
        <v>9</v>
      </c>
      <c r="K76" s="91">
        <f t="shared" ca="1" si="13"/>
        <v>35</v>
      </c>
      <c r="L76" s="2062">
        <f t="shared" ca="1" si="13"/>
        <v>11</v>
      </c>
      <c r="M76" s="91">
        <f t="shared" ca="1" si="13"/>
        <v>11</v>
      </c>
      <c r="N76" s="91">
        <f t="shared" ca="1" si="13"/>
        <v>11</v>
      </c>
      <c r="O76" s="91">
        <f t="shared" ca="1" si="13"/>
        <v>11</v>
      </c>
      <c r="P76" s="91">
        <f t="shared" ca="1" si="13"/>
        <v>11</v>
      </c>
      <c r="Q76" s="91">
        <f t="shared" ca="1" si="13"/>
        <v>12</v>
      </c>
      <c r="R76" s="91">
        <f t="shared" ca="1" si="13"/>
        <v>11</v>
      </c>
      <c r="S76" s="91">
        <f t="shared" ca="1" si="13"/>
        <v>11</v>
      </c>
      <c r="T76" s="91">
        <f t="shared" ca="1" si="13"/>
        <v>14</v>
      </c>
      <c r="U76" s="603">
        <f t="shared" ca="1" si="13"/>
        <v>11</v>
      </c>
      <c r="AP76" s="3807"/>
      <c r="AQ76" s="3807"/>
      <c r="AR76" s="143">
        <v>1</v>
      </c>
      <c r="AS76" s="3807"/>
      <c r="AT76" s="3807"/>
      <c r="AV76" s="425" t="s">
        <v>781</v>
      </c>
      <c r="AW76" s="428"/>
      <c r="AX76" s="399"/>
      <c r="AY76" s="400"/>
      <c r="BA76" s="135">
        <v>1</v>
      </c>
    </row>
    <row r="77" spans="4:53" ht="22.5" thickTop="1" thickBot="1">
      <c r="D77" s="9" t="s">
        <v>0</v>
      </c>
      <c r="E77" s="2009"/>
      <c r="F77" s="1954" t="s">
        <v>3</v>
      </c>
      <c r="G77" s="1955"/>
      <c r="H77" s="1955"/>
      <c r="I77" s="1955"/>
      <c r="J77" s="604">
        <v>0</v>
      </c>
      <c r="K77" s="35" t="s">
        <v>4097</v>
      </c>
      <c r="L77" s="415"/>
      <c r="M77" s="415"/>
      <c r="N77" s="415"/>
      <c r="O77" s="415"/>
      <c r="P77" s="415"/>
      <c r="Q77" s="415"/>
      <c r="R77" s="415"/>
      <c r="S77" s="415"/>
      <c r="T77" s="415"/>
      <c r="U77" s="621"/>
      <c r="AP77" s="140">
        <v>1</v>
      </c>
      <c r="AQ77" s="140">
        <v>1</v>
      </c>
      <c r="AR77" s="140">
        <v>1</v>
      </c>
      <c r="AS77" s="140">
        <v>1</v>
      </c>
      <c r="AT77" s="140">
        <v>1</v>
      </c>
      <c r="AV77" s="459"/>
      <c r="AW77" s="460"/>
      <c r="AX77" s="141"/>
      <c r="AY77" s="161"/>
      <c r="BA77" s="135">
        <v>1</v>
      </c>
    </row>
    <row r="78" spans="4:53" ht="15.75" customHeight="1">
      <c r="D78" s="9" t="s">
        <v>0</v>
      </c>
      <c r="E78" s="1938" t="s">
        <v>53</v>
      </c>
      <c r="F78" s="33"/>
      <c r="G78" s="33"/>
      <c r="H78" s="33"/>
      <c r="I78" s="33"/>
      <c r="J78" s="604">
        <f ca="1">IF(ISBLANK(K78),"",LARGE(OFFSET(J77,0,0,ROWS(J77:J77)),1)+1)</f>
        <v>1</v>
      </c>
      <c r="K78" s="29" t="s">
        <v>569</v>
      </c>
      <c r="L78" s="2063"/>
      <c r="M78" s="27"/>
      <c r="N78" s="27"/>
      <c r="O78" s="27"/>
      <c r="P78" s="27"/>
      <c r="Q78" s="27"/>
      <c r="R78" s="27"/>
      <c r="S78" s="27"/>
      <c r="T78" s="27"/>
      <c r="U78" s="30" t="str">
        <f ca="1">IF(J78&gt;20,J78,IFERROR(IF(J78&lt;=10,INDEX(J121:S121,MATCH(J78,J119:S119,0)),INDEX(J122:S122,MATCH(J78,J120:S120,0))),0))</f>
        <v>❶</v>
      </c>
      <c r="AP78" s="4154" t="s">
        <v>773</v>
      </c>
      <c r="AQ78" s="4154"/>
      <c r="AR78" s="143">
        <v>1</v>
      </c>
      <c r="AS78" s="4154" t="s">
        <v>774</v>
      </c>
      <c r="AT78" s="4154"/>
      <c r="AV78" s="4036" t="s">
        <v>788</v>
      </c>
      <c r="AW78" s="4037"/>
      <c r="AX78" s="4037"/>
      <c r="AY78" s="4038"/>
      <c r="BA78" s="135">
        <v>1</v>
      </c>
    </row>
    <row r="79" spans="4:53" ht="18.75" customHeight="1">
      <c r="D79" s="28" t="str">
        <f t="shared" ref="D79:D98" si="14">IF(OR(K79&lt;&gt;"", M79&lt;&gt;"", N79&lt;&gt;"", O79&lt;&gt;"", P79&lt;&gt;"", Q79&lt;&gt;"", R79&lt;&gt;""), "A", "►")</f>
        <v>A</v>
      </c>
      <c r="E79" s="1939" t="s">
        <v>52</v>
      </c>
      <c r="F79" s="31"/>
      <c r="G79" s="31"/>
      <c r="H79" s="31"/>
      <c r="I79" s="31"/>
      <c r="J79" s="604">
        <f ca="1">IF(ISBLANK(K79),"",LARGE(OFFSET(J77,0,0,ROWS(J77:J78)),1)+1)</f>
        <v>2</v>
      </c>
      <c r="K79" s="29" t="s">
        <v>51</v>
      </c>
      <c r="L79" s="2063"/>
      <c r="M79" s="27"/>
      <c r="N79" s="27"/>
      <c r="O79" s="27"/>
      <c r="P79" s="27"/>
      <c r="Q79" s="27"/>
      <c r="R79" s="27"/>
      <c r="S79" s="27"/>
      <c r="T79" s="27"/>
      <c r="U79" s="30" t="str">
        <f ca="1">IF(J79&gt;20,J79,IFERROR(IF(J79&lt;=10,INDEX(J121:S121,MATCH(J79,J119:S119,0)),INDEX(J122:S122,MATCH(J79,J120:S120,0))),0))</f>
        <v>❷</v>
      </c>
      <c r="AP79" s="3807"/>
      <c r="AQ79" s="3807"/>
      <c r="AR79" s="143">
        <v>1</v>
      </c>
      <c r="AS79" s="3807"/>
      <c r="AT79" s="3807"/>
      <c r="AV79" s="4036"/>
      <c r="AW79" s="4037"/>
      <c r="AX79" s="4037"/>
      <c r="AY79" s="4038"/>
      <c r="BA79" s="135">
        <v>1</v>
      </c>
    </row>
    <row r="80" spans="4:53" ht="16.5" thickBot="1">
      <c r="D80" s="28" t="str">
        <f t="shared" si="14"/>
        <v>A</v>
      </c>
      <c r="E80" s="1939" t="s">
        <v>1010</v>
      </c>
      <c r="F80" s="31"/>
      <c r="G80" s="31"/>
      <c r="H80" s="31"/>
      <c r="I80" s="31"/>
      <c r="J80" s="604">
        <f ca="1">IF(ISBLANK(K80),"",LARGE(OFFSET(J77,0,0,ROWS(J77:J79)),1)+1)</f>
        <v>3</v>
      </c>
      <c r="K80" s="29" t="s">
        <v>50</v>
      </c>
      <c r="L80" s="2063"/>
      <c r="M80" s="27"/>
      <c r="N80" s="27"/>
      <c r="O80" s="27"/>
      <c r="P80" s="27"/>
      <c r="Q80" s="27"/>
      <c r="R80" s="27"/>
      <c r="S80" s="27"/>
      <c r="T80" s="27"/>
      <c r="U80" s="30" t="str">
        <f ca="1">IF(J80&gt;20,J80,IFERROR(IF(J80&lt;=10,INDEX(J121:S121,MATCH(J80,J119:S119,0)),INDEX(J122:S122,MATCH(J80,J120:S120,0))),0))</f>
        <v>❸</v>
      </c>
      <c r="AP80" s="140">
        <v>1</v>
      </c>
      <c r="AQ80" s="140">
        <v>1</v>
      </c>
      <c r="AR80" s="140">
        <v>1</v>
      </c>
      <c r="AS80" s="140">
        <v>1</v>
      </c>
      <c r="AT80" s="140">
        <v>1</v>
      </c>
      <c r="AV80" s="166"/>
      <c r="AW80" s="11"/>
      <c r="AX80" s="11"/>
      <c r="AY80" s="167"/>
      <c r="BA80" s="135">
        <v>1</v>
      </c>
    </row>
    <row r="81" spans="4:53" ht="15.75">
      <c r="D81" s="28" t="str">
        <f t="shared" si="14"/>
        <v>A</v>
      </c>
      <c r="E81" s="1939" t="s">
        <v>48</v>
      </c>
      <c r="F81" s="31"/>
      <c r="G81" s="31"/>
      <c r="H81" s="31"/>
      <c r="I81" s="31"/>
      <c r="J81" s="604">
        <f ca="1">IF(ISBLANK(K81),"",LARGE(OFFSET(J77,0,0,ROWS(J77:J80)),1)+1)</f>
        <v>4</v>
      </c>
      <c r="K81" s="29" t="s">
        <v>47</v>
      </c>
      <c r="L81" s="2063"/>
      <c r="M81" s="27"/>
      <c r="N81" s="27"/>
      <c r="O81" s="27"/>
      <c r="P81" s="27"/>
      <c r="Q81" s="27"/>
      <c r="R81" s="27"/>
      <c r="S81" s="27"/>
      <c r="T81" s="27"/>
      <c r="U81" s="30" t="str">
        <f ca="1">IF(J81&gt;20,J81,IFERROR(IF(J81&lt;=10,INDEX(J121:S121,MATCH(J81,J119:S119,0)),INDEX(J122:S122,MATCH(J81,J120:S120,0))),0))</f>
        <v>❹</v>
      </c>
      <c r="X81" s="569" t="s">
        <v>124</v>
      </c>
      <c r="Y81" s="609"/>
      <c r="AP81" s="4154" t="s">
        <v>782</v>
      </c>
      <c r="AQ81" s="4154"/>
      <c r="AR81" s="143">
        <v>1</v>
      </c>
      <c r="AS81" s="4154" t="s">
        <v>783</v>
      </c>
      <c r="AT81" s="4154"/>
      <c r="AV81" s="464" t="s">
        <v>799</v>
      </c>
      <c r="AW81" s="19" t="s">
        <v>800</v>
      </c>
      <c r="AX81" s="18"/>
      <c r="AY81" s="465"/>
      <c r="BA81" s="135">
        <v>1</v>
      </c>
    </row>
    <row r="82" spans="4:53" ht="15.75">
      <c r="D82" s="28" t="str">
        <f t="shared" si="14"/>
        <v>A</v>
      </c>
      <c r="E82" s="1939" t="s">
        <v>45</v>
      </c>
      <c r="F82" s="31"/>
      <c r="G82" s="31"/>
      <c r="H82" s="31"/>
      <c r="I82" s="31"/>
      <c r="J82" s="604">
        <f ca="1">IF(ISBLANK(K82),"",LARGE(OFFSET(J77,0,0,ROWS(J77:J81)),1)+1)</f>
        <v>5</v>
      </c>
      <c r="K82" s="29" t="s">
        <v>49</v>
      </c>
      <c r="L82" s="2063"/>
      <c r="M82" s="27"/>
      <c r="N82" s="27"/>
      <c r="O82" s="27"/>
      <c r="P82" s="27"/>
      <c r="Q82" s="27"/>
      <c r="R82" s="27"/>
      <c r="S82" s="27"/>
      <c r="T82" s="27"/>
      <c r="U82" s="30" t="str">
        <f ca="1">IF(J82&gt;20,J82,IFERROR(IF(J82&lt;=10,INDEX(J121:S121,MATCH(J82,J119:S119,0)),INDEX(J122:S122,MATCH(J82,J120:S120,0))),0))</f>
        <v>❺</v>
      </c>
      <c r="X82" s="570" t="s">
        <v>1063</v>
      </c>
      <c r="Y82" s="610"/>
      <c r="AP82" s="3807"/>
      <c r="AQ82" s="3807"/>
      <c r="AR82" s="143">
        <v>1</v>
      </c>
      <c r="AS82" s="3807"/>
      <c r="AT82" s="3807"/>
      <c r="AV82" s="466"/>
      <c r="AW82" s="18"/>
      <c r="AX82" s="141"/>
      <c r="AY82" s="161"/>
      <c r="BA82" s="135">
        <v>1</v>
      </c>
    </row>
    <row r="83" spans="4:53" ht="19.5" thickBot="1">
      <c r="D83" s="28" t="str">
        <f t="shared" si="14"/>
        <v>A</v>
      </c>
      <c r="E83" s="1939" t="s">
        <v>43</v>
      </c>
      <c r="F83" s="31"/>
      <c r="G83" s="31"/>
      <c r="H83" s="31"/>
      <c r="I83" s="31"/>
      <c r="J83" s="604">
        <f ca="1">IF(ISBLANK(K83),"",LARGE(OFFSET(J77,0,0,ROWS(J77:J82)),1)+1)</f>
        <v>6</v>
      </c>
      <c r="K83" s="29" t="s">
        <v>46</v>
      </c>
      <c r="L83" s="2063"/>
      <c r="M83" s="27"/>
      <c r="N83" s="27"/>
      <c r="O83" s="27"/>
      <c r="P83" s="27"/>
      <c r="Q83" s="27"/>
      <c r="R83" s="27"/>
      <c r="S83" s="27"/>
      <c r="T83" s="27"/>
      <c r="U83" s="30" t="str">
        <f ca="1">IF(J83&gt;20,J83,IFERROR(IF(J83&lt;=10,INDEX(J121:S121,MATCH(J83,J119:S119,0)),INDEX(J122:S122,MATCH(J83,J120:S120,0))),0))</f>
        <v>❻</v>
      </c>
      <c r="X83" s="571" t="s">
        <v>125</v>
      </c>
      <c r="Y83" s="611"/>
      <c r="AP83" s="140">
        <v>1</v>
      </c>
      <c r="AQ83" s="140">
        <v>1</v>
      </c>
      <c r="AR83" s="140">
        <v>1</v>
      </c>
      <c r="AS83" s="140">
        <v>1</v>
      </c>
      <c r="AT83" s="140">
        <v>1</v>
      </c>
      <c r="AV83" s="467" t="s">
        <v>801</v>
      </c>
      <c r="AW83" s="453"/>
      <c r="AX83" s="18"/>
      <c r="AY83" s="465"/>
      <c r="BA83" s="135">
        <v>1</v>
      </c>
    </row>
    <row r="84" spans="4:53" ht="15.75" customHeight="1">
      <c r="D84" s="28" t="str">
        <f t="shared" si="14"/>
        <v>A</v>
      </c>
      <c r="E84" s="1939" t="s">
        <v>41</v>
      </c>
      <c r="F84" s="31"/>
      <c r="G84" s="31"/>
      <c r="H84" s="31"/>
      <c r="I84" s="31"/>
      <c r="J84" s="604">
        <f ca="1">IF(ISBLANK(K84),"",LARGE(OFFSET(J77,0,0,ROWS(J77:J83)),1)+1)</f>
        <v>7</v>
      </c>
      <c r="K84" s="29" t="s">
        <v>44</v>
      </c>
      <c r="L84" s="2063"/>
      <c r="M84" s="27"/>
      <c r="N84" s="27"/>
      <c r="O84" s="27"/>
      <c r="P84" s="27"/>
      <c r="Q84" s="27"/>
      <c r="R84" s="27"/>
      <c r="S84" s="27"/>
      <c r="T84" s="27"/>
      <c r="U84" s="30" t="str">
        <f ca="1">IF(J84&gt;20,J84,IFERROR(IF(J84&lt;=10,INDEX(J121:S121,MATCH(J84,J119:S119,0)),INDEX(J122:S122,MATCH(J84,J120:S120,0))),0))</f>
        <v>❼</v>
      </c>
      <c r="AP84" s="4154" t="s">
        <v>792</v>
      </c>
      <c r="AQ84" s="4154"/>
      <c r="AR84" s="143">
        <v>1</v>
      </c>
      <c r="AS84" s="4154" t="s">
        <v>793</v>
      </c>
      <c r="AT84" s="4154"/>
      <c r="AV84" s="4047" t="s">
        <v>804</v>
      </c>
      <c r="AW84" s="4048"/>
      <c r="AX84" s="4048"/>
      <c r="AY84" s="4049"/>
      <c r="BA84" s="135">
        <v>1</v>
      </c>
    </row>
    <row r="85" spans="4:53" ht="15.75" customHeight="1" thickBot="1">
      <c r="D85" s="28" t="str">
        <f t="shared" si="14"/>
        <v>►</v>
      </c>
      <c r="E85" s="1939" t="s">
        <v>40</v>
      </c>
      <c r="F85" s="31"/>
      <c r="G85" s="31"/>
      <c r="H85" s="31"/>
      <c r="I85" s="31"/>
      <c r="J85" s="604" t="str">
        <f ca="1">IF(ISBLANK(K85),"",LARGE(OFFSET(J77,0,0,ROWS(J77:J84)),1)+1)</f>
        <v/>
      </c>
      <c r="K85" s="29"/>
      <c r="L85" s="2063"/>
      <c r="M85" s="27"/>
      <c r="N85" s="27"/>
      <c r="O85" s="27"/>
      <c r="P85" s="27"/>
      <c r="Q85" s="27"/>
      <c r="R85" s="27"/>
      <c r="S85" s="27"/>
      <c r="T85" s="27"/>
      <c r="U85" s="30" t="str">
        <f ca="1">IF(J85&gt;20,J85,IFERROR(IF(J85&lt;=10,INDEX(J121:S121,MATCH(J85,J119:S119,0)),INDEX(J122:S122,MATCH(J85,J120:S120,0))),0))</f>
        <v/>
      </c>
      <c r="AP85" s="3807"/>
      <c r="AQ85" s="3807"/>
      <c r="AR85" s="143">
        <v>1</v>
      </c>
      <c r="AS85" s="3807"/>
      <c r="AT85" s="3807"/>
      <c r="AV85" s="4047"/>
      <c r="AW85" s="4048"/>
      <c r="AX85" s="4048"/>
      <c r="AY85" s="4049"/>
      <c r="BA85" s="135">
        <v>1</v>
      </c>
    </row>
    <row r="86" spans="4:53" ht="17.25" thickTop="1" thickBot="1">
      <c r="D86" s="28" t="str">
        <f t="shared" si="14"/>
        <v>►</v>
      </c>
      <c r="E86" s="1939" t="s">
        <v>39</v>
      </c>
      <c r="F86" s="31"/>
      <c r="G86" s="31"/>
      <c r="H86" s="31"/>
      <c r="I86" s="31"/>
      <c r="J86" s="604" t="str">
        <f ca="1">IF(ISBLANK(K86),"",LARGE(OFFSET(J77,0,0,ROWS(J77:J85)),1)+1)</f>
        <v/>
      </c>
      <c r="K86" s="29"/>
      <c r="L86" s="2063"/>
      <c r="M86" s="27"/>
      <c r="N86" s="27"/>
      <c r="O86" s="27"/>
      <c r="P86" s="27"/>
      <c r="Q86" s="27"/>
      <c r="R86" s="27"/>
      <c r="S86" s="27"/>
      <c r="T86" s="27"/>
      <c r="U86" s="30" t="str">
        <f ca="1">IF(J86&gt;20,J86,IFERROR(IF(J86&lt;=10,INDEX(J121:S121,MATCH(J86,J119:S119,0)),INDEX(J122:S122,MATCH(J86,J120:S120,0))),0))</f>
        <v/>
      </c>
      <c r="X86" s="729"/>
      <c r="Y86" s="727"/>
      <c r="Z86" s="727"/>
      <c r="AA86" s="727"/>
      <c r="AB86" s="727"/>
      <c r="AC86" s="732"/>
      <c r="AD86" s="732"/>
      <c r="AE86" s="732"/>
      <c r="AF86" s="732"/>
      <c r="AG86" s="732"/>
      <c r="AH86" s="2068">
        <v>1</v>
      </c>
      <c r="AP86" s="140">
        <v>1</v>
      </c>
      <c r="AQ86" s="140">
        <v>1</v>
      </c>
      <c r="AR86" s="140">
        <v>1</v>
      </c>
      <c r="AS86" s="140">
        <v>1</v>
      </c>
      <c r="AT86" s="140">
        <v>1</v>
      </c>
      <c r="AV86" s="466"/>
      <c r="AW86" s="18"/>
      <c r="AX86" s="18"/>
      <c r="AY86" s="465"/>
      <c r="BA86" s="135">
        <v>1</v>
      </c>
    </row>
    <row r="87" spans="4:53" ht="15.75" customHeight="1">
      <c r="D87" s="28" t="str">
        <f t="shared" si="14"/>
        <v>►</v>
      </c>
      <c r="E87" s="1939" t="s">
        <v>38</v>
      </c>
      <c r="F87" s="31"/>
      <c r="G87" s="31"/>
      <c r="H87" s="31"/>
      <c r="I87" s="31"/>
      <c r="J87" s="604" t="str">
        <f ca="1">IF(ISBLANK(K87),"",LARGE(OFFSET(J77,0,0,ROWS(J77:J86)),1)+1)</f>
        <v/>
      </c>
      <c r="K87" s="29"/>
      <c r="L87" s="2063"/>
      <c r="M87" s="27"/>
      <c r="N87" s="27"/>
      <c r="O87" s="27"/>
      <c r="P87" s="27"/>
      <c r="Q87" s="27"/>
      <c r="R87" s="27"/>
      <c r="S87" s="27"/>
      <c r="T87" s="27"/>
      <c r="U87" s="30" t="str">
        <f ca="1">IF(J87&gt;20,J87,IFERROR(IF(J87&lt;=10,INDEX(J121:S121,MATCH(J87,J119:S119,0)),INDEX(J122:S122,MATCH(J87,J120:S120,0))),0))</f>
        <v/>
      </c>
      <c r="X87" s="730" t="s">
        <v>4080</v>
      </c>
      <c r="Y87" s="724"/>
      <c r="Z87" s="724"/>
      <c r="AA87" s="724"/>
      <c r="AB87" s="724"/>
      <c r="AC87" s="734"/>
      <c r="AD87" s="734"/>
      <c r="AE87" s="734"/>
      <c r="AF87" s="734"/>
      <c r="AG87" s="734"/>
      <c r="AH87" s="2069">
        <v>1</v>
      </c>
      <c r="AP87" s="4154" t="s">
        <v>731</v>
      </c>
      <c r="AQ87" s="4154"/>
      <c r="AR87" s="143">
        <v>1</v>
      </c>
      <c r="AS87" s="4154" t="s">
        <v>732</v>
      </c>
      <c r="AT87" s="4154"/>
      <c r="AV87" s="166"/>
      <c r="AW87" s="2070" t="s">
        <v>81</v>
      </c>
      <c r="AX87" s="2047" t="s">
        <v>80</v>
      </c>
      <c r="AY87" s="465"/>
      <c r="BA87" s="135">
        <v>1</v>
      </c>
    </row>
    <row r="88" spans="4:53" ht="15.75" customHeight="1">
      <c r="D88" s="28" t="str">
        <f t="shared" si="14"/>
        <v>►</v>
      </c>
      <c r="E88" s="1939" t="s">
        <v>1011</v>
      </c>
      <c r="F88" s="31"/>
      <c r="G88" s="31"/>
      <c r="H88" s="31"/>
      <c r="I88" s="31"/>
      <c r="J88" s="604" t="str">
        <f ca="1">IF(ISBLANK(K88),"",LARGE(OFFSET(J77,0,0,ROWS(J77:J87)),1)+1)</f>
        <v/>
      </c>
      <c r="K88" s="29"/>
      <c r="L88" s="2063"/>
      <c r="M88" s="27"/>
      <c r="N88" s="27"/>
      <c r="O88" s="27"/>
      <c r="P88" s="27"/>
      <c r="Q88" s="27"/>
      <c r="R88" s="27"/>
      <c r="S88" s="27"/>
      <c r="T88" s="27"/>
      <c r="U88" s="30" t="str">
        <f ca="1">IF(J88&gt;20,J88,IFERROR(IF(J88&lt;=10,INDEX(J121:S121,MATCH(J88,J119:S119,0)),INDEX(J122:S122,MATCH(J88,J120:S120,0))),0))</f>
        <v/>
      </c>
      <c r="X88" s="728" t="s">
        <v>1156</v>
      </c>
      <c r="Y88" s="724"/>
      <c r="Z88" s="724"/>
      <c r="AA88" s="724"/>
      <c r="AB88" s="724"/>
      <c r="AC88" s="734"/>
      <c r="AD88" s="734"/>
      <c r="AE88" s="734"/>
      <c r="AF88" s="734"/>
      <c r="AG88" s="734"/>
      <c r="AH88" s="2069">
        <v>1</v>
      </c>
      <c r="AP88" s="3807"/>
      <c r="AQ88" s="3807"/>
      <c r="AR88" s="143">
        <v>1</v>
      </c>
      <c r="AS88" s="3807"/>
      <c r="AT88" s="3807"/>
      <c r="AV88" s="166"/>
      <c r="AW88" s="471" t="s">
        <v>74</v>
      </c>
      <c r="AX88" s="78">
        <v>1</v>
      </c>
      <c r="AY88" s="465"/>
      <c r="BA88" s="135">
        <v>1</v>
      </c>
    </row>
    <row r="89" spans="4:53" ht="16.5" thickBot="1">
      <c r="D89" s="28" t="str">
        <f t="shared" si="14"/>
        <v>►</v>
      </c>
      <c r="E89" s="1939" t="s">
        <v>37</v>
      </c>
      <c r="F89" s="31"/>
      <c r="G89" s="31"/>
      <c r="H89" s="31"/>
      <c r="I89" s="31"/>
      <c r="J89" s="604" t="str">
        <f ca="1">IF(ISBLANK(K89),"",LARGE(OFFSET(J77,0,0,ROWS(J77:J88)),1)+1)</f>
        <v/>
      </c>
      <c r="K89" s="29"/>
      <c r="L89" s="2063"/>
      <c r="M89" s="27"/>
      <c r="N89" s="27"/>
      <c r="O89" s="27"/>
      <c r="P89" s="27"/>
      <c r="Q89" s="27"/>
      <c r="R89" s="27"/>
      <c r="S89" s="27"/>
      <c r="T89" s="27"/>
      <c r="U89" s="30" t="str">
        <f ca="1">IF(J89&gt;20,J89,IFERROR(IF(J89&lt;=10,INDEX(J121:S121,MATCH(J89,J119:S119,0)),INDEX(J122:S122,MATCH(J89,J120:S120,0))),0))</f>
        <v/>
      </c>
      <c r="X89" s="728" t="s">
        <v>1159</v>
      </c>
      <c r="Y89" s="724"/>
      <c r="Z89" s="724"/>
      <c r="AA89" s="724"/>
      <c r="AB89" s="724"/>
      <c r="AC89" s="734"/>
      <c r="AD89" s="734"/>
      <c r="AE89" s="734"/>
      <c r="AF89" s="734"/>
      <c r="AG89" s="734"/>
      <c r="AH89" s="2069">
        <v>1</v>
      </c>
      <c r="AP89" s="140">
        <v>1</v>
      </c>
      <c r="AQ89" s="140">
        <v>1</v>
      </c>
      <c r="AR89" s="140">
        <v>1</v>
      </c>
      <c r="AS89" s="140">
        <v>1</v>
      </c>
      <c r="AT89" s="140">
        <v>1</v>
      </c>
      <c r="AV89" s="466" t="s">
        <v>813</v>
      </c>
      <c r="AW89" s="18"/>
      <c r="AX89" s="18"/>
      <c r="AY89" s="465"/>
      <c r="BA89" s="135">
        <v>1</v>
      </c>
    </row>
    <row r="90" spans="4:53" ht="15.75" customHeight="1">
      <c r="D90" s="28" t="str">
        <f t="shared" si="14"/>
        <v>►</v>
      </c>
      <c r="E90" s="1939" t="s">
        <v>36</v>
      </c>
      <c r="F90" s="31"/>
      <c r="G90" s="31"/>
      <c r="H90" s="31"/>
      <c r="I90" s="31"/>
      <c r="J90" s="604" t="str">
        <f ca="1">IF(ISBLANK(K90),"",LARGE(OFFSET(J77,0,0,ROWS(J77:J89)),1)+1)</f>
        <v/>
      </c>
      <c r="K90" s="29"/>
      <c r="L90" s="2063"/>
      <c r="M90" s="27"/>
      <c r="N90" s="27"/>
      <c r="O90" s="27"/>
      <c r="P90" s="27"/>
      <c r="Q90" s="27"/>
      <c r="R90" s="27"/>
      <c r="S90" s="27"/>
      <c r="T90" s="27"/>
      <c r="U90" s="30" t="str">
        <f ca="1">IF(J90&gt;20,J90,IFERROR(IF(J90&lt;=10,INDEX(J121:S121,MATCH(J90,J119:S119,0)),INDEX(J122:S122,MATCH(J90,J120:S120,0))),0))</f>
        <v/>
      </c>
      <c r="X90" s="728"/>
      <c r="Y90" s="724"/>
      <c r="Z90" s="724"/>
      <c r="AA90" s="724"/>
      <c r="AB90" s="724"/>
      <c r="AC90" s="734"/>
      <c r="AD90" s="734"/>
      <c r="AE90" s="734"/>
      <c r="AF90" s="734"/>
      <c r="AG90" s="734"/>
      <c r="AH90" s="2069">
        <v>1</v>
      </c>
      <c r="AP90" s="4154" t="s">
        <v>767</v>
      </c>
      <c r="AQ90" s="4154"/>
      <c r="AR90" s="143">
        <v>1</v>
      </c>
      <c r="AS90" s="4154" t="s">
        <v>768</v>
      </c>
      <c r="AT90" s="4154"/>
      <c r="AV90" s="466" t="s">
        <v>816</v>
      </c>
      <c r="AW90" s="18"/>
      <c r="AX90" s="18"/>
      <c r="AY90" s="465"/>
      <c r="BA90" s="135">
        <v>1</v>
      </c>
    </row>
    <row r="91" spans="4:53" ht="15.75">
      <c r="D91" s="28" t="str">
        <f t="shared" si="14"/>
        <v>A</v>
      </c>
      <c r="E91" s="1939"/>
      <c r="F91" s="31"/>
      <c r="G91" s="31"/>
      <c r="H91" s="31"/>
      <c r="I91" s="31"/>
      <c r="J91" s="604">
        <f ca="1">IF(ISBLANK(K91),"",LARGE(OFFSET(J77,0,0,ROWS(J77:J90)),1)+1)</f>
        <v>8</v>
      </c>
      <c r="K91" s="29" t="s">
        <v>1066</v>
      </c>
      <c r="L91" s="2063"/>
      <c r="M91" s="27"/>
      <c r="N91" s="27"/>
      <c r="O91" s="27"/>
      <c r="P91" s="27"/>
      <c r="Q91" s="27"/>
      <c r="R91" s="27"/>
      <c r="S91" s="27"/>
      <c r="T91" s="27"/>
      <c r="U91" s="30" t="str">
        <f ca="1">IF(J91&gt;20,J91,IFERROR(IF(J91&lt;=10,INDEX(J121:S121,MATCH(J91,J119:S119,0)),INDEX(J122:S122,MATCH(J91,J120:S120,0))),0))</f>
        <v>❽</v>
      </c>
      <c r="X91" s="728" t="s">
        <v>1160</v>
      </c>
      <c r="Y91" s="724"/>
      <c r="Z91" s="724"/>
      <c r="AA91" s="724"/>
      <c r="AB91" s="724"/>
      <c r="AC91" s="734"/>
      <c r="AD91" s="734"/>
      <c r="AE91" s="734"/>
      <c r="AF91" s="734"/>
      <c r="AG91" s="734"/>
      <c r="AH91" s="2069">
        <v>1</v>
      </c>
      <c r="AP91" s="3807"/>
      <c r="AQ91" s="3807"/>
      <c r="AR91" s="143">
        <v>1</v>
      </c>
      <c r="AS91" s="3807"/>
      <c r="AT91" s="3807"/>
      <c r="AV91" s="466" t="s">
        <v>817</v>
      </c>
      <c r="AW91" s="18"/>
      <c r="AX91" s="18"/>
      <c r="AY91" s="465"/>
      <c r="BA91" s="135">
        <v>1</v>
      </c>
    </row>
    <row r="92" spans="4:53" ht="19.5" customHeight="1" thickBot="1">
      <c r="D92" s="28" t="str">
        <f t="shared" si="14"/>
        <v>►</v>
      </c>
      <c r="E92" s="1939"/>
      <c r="F92" s="31"/>
      <c r="G92" s="31"/>
      <c r="H92" s="31"/>
      <c r="I92" s="31"/>
      <c r="J92" s="604" t="str">
        <f ca="1">IF(ISBLANK(K92),"",LARGE(OFFSET(J77,0,0,ROWS(J77:J91)),1)+1)</f>
        <v/>
      </c>
      <c r="K92" s="29"/>
      <c r="L92" s="2063"/>
      <c r="M92" s="27"/>
      <c r="N92" s="27"/>
      <c r="O92" s="27"/>
      <c r="P92" s="27"/>
      <c r="Q92" s="27"/>
      <c r="R92" s="27"/>
      <c r="S92" s="27"/>
      <c r="T92" s="27"/>
      <c r="U92" s="30" t="str">
        <f ca="1">IF(J92&gt;20,J92,IFERROR(IF(J92&lt;=10,INDEX(J121:S121,MATCH(J92,J119:S119,0)),INDEX(J122:S122,MATCH(J92,J120:S120,0))),0))</f>
        <v/>
      </c>
      <c r="X92" s="723" t="s">
        <v>1157</v>
      </c>
      <c r="Y92" s="724"/>
      <c r="Z92" s="724"/>
      <c r="AA92" s="724"/>
      <c r="AB92" s="724"/>
      <c r="AC92" s="734"/>
      <c r="AD92" s="734"/>
      <c r="AE92" s="734"/>
      <c r="AF92" s="734"/>
      <c r="AG92" s="734"/>
      <c r="AH92" s="2069">
        <v>1</v>
      </c>
      <c r="AP92" s="140">
        <v>1</v>
      </c>
      <c r="AQ92" s="140">
        <v>1</v>
      </c>
      <c r="AR92" s="140">
        <v>1</v>
      </c>
      <c r="AS92" s="140">
        <v>1</v>
      </c>
      <c r="AT92" s="140">
        <v>1</v>
      </c>
      <c r="AV92" s="466" t="s">
        <v>819</v>
      </c>
      <c r="AW92" s="18"/>
      <c r="AX92" s="18"/>
      <c r="AY92" s="465"/>
      <c r="BA92" s="135">
        <v>1</v>
      </c>
    </row>
    <row r="93" spans="4:53" ht="16.5" thickBot="1">
      <c r="D93" s="28" t="str">
        <f t="shared" si="14"/>
        <v>A</v>
      </c>
      <c r="E93" s="1939"/>
      <c r="F93" s="31"/>
      <c r="G93" s="31"/>
      <c r="H93" s="31"/>
      <c r="I93" s="31"/>
      <c r="J93" s="604">
        <f ca="1">IF(ISBLANK(K93),"",LARGE(OFFSET(J77,0,0,ROWS(J77:J92)),1)+1)</f>
        <v>9</v>
      </c>
      <c r="K93" s="29" t="s">
        <v>1065</v>
      </c>
      <c r="L93" s="2063"/>
      <c r="M93" s="27"/>
      <c r="N93" s="27"/>
      <c r="O93" s="27"/>
      <c r="P93" s="27"/>
      <c r="Q93" s="27"/>
      <c r="R93" s="27"/>
      <c r="S93" s="27"/>
      <c r="T93" s="27"/>
      <c r="U93" s="30" t="str">
        <f ca="1">IF(J93&gt;20,J93,IFERROR(IF(J93&lt;=10,INDEX(J121:S121,MATCH(J93,J119:S119,0)),INDEX(J122:S122,MATCH(J93,J120:S120,0))),0))</f>
        <v>❾</v>
      </c>
      <c r="X93" s="723" t="s">
        <v>1158</v>
      </c>
      <c r="Y93" s="724"/>
      <c r="Z93" s="724"/>
      <c r="AA93" s="724"/>
      <c r="AB93" s="724"/>
      <c r="AC93" s="734"/>
      <c r="AD93" s="734"/>
      <c r="AE93" s="734"/>
      <c r="AF93" s="734"/>
      <c r="AG93" s="734"/>
      <c r="AH93" s="2069">
        <v>1</v>
      </c>
      <c r="AP93" s="4154" t="s">
        <v>254</v>
      </c>
      <c r="AQ93" s="4154"/>
      <c r="AR93" s="143">
        <v>1</v>
      </c>
      <c r="AS93" s="4154" t="s">
        <v>255</v>
      </c>
      <c r="AT93" s="4154"/>
      <c r="AV93" s="466"/>
      <c r="AW93" s="18"/>
      <c r="AX93" s="18"/>
      <c r="AY93" s="465"/>
      <c r="BA93" s="135">
        <v>1</v>
      </c>
    </row>
    <row r="94" spans="4:53" ht="17.25" customHeight="1" thickTop="1" thickBot="1">
      <c r="D94" s="28" t="str">
        <f t="shared" si="14"/>
        <v>►</v>
      </c>
      <c r="E94" s="1939"/>
      <c r="F94" s="31"/>
      <c r="G94" s="31"/>
      <c r="H94" s="31"/>
      <c r="I94" s="31"/>
      <c r="J94" s="604" t="str">
        <f ca="1">IF(ISBLANK(K94),"",LARGE(OFFSET(J77,0,0,ROWS(J77:J93)),1)+1)</f>
        <v/>
      </c>
      <c r="K94" s="29"/>
      <c r="L94" s="2063"/>
      <c r="M94" s="27"/>
      <c r="N94" s="27"/>
      <c r="O94" s="27"/>
      <c r="P94" s="27"/>
      <c r="Q94" s="27"/>
      <c r="R94" s="27"/>
      <c r="S94" s="27"/>
      <c r="T94" s="27"/>
      <c r="U94" s="30" t="str">
        <f ca="1">IF(J94&gt;20,J94,IFERROR(IF(J94&lt;=10,INDEX(J121:S121,MATCH(J94,J119:S119,0)),INDEX(J122:S122,MATCH(J94,J120:S120,0))),0))</f>
        <v/>
      </c>
      <c r="X94" s="725"/>
      <c r="Y94" s="726"/>
      <c r="Z94" s="726"/>
      <c r="AA94" s="726"/>
      <c r="AB94" s="726"/>
      <c r="AC94" s="736"/>
      <c r="AD94" s="736"/>
      <c r="AE94" s="736"/>
      <c r="AF94" s="736"/>
      <c r="AG94" s="736"/>
      <c r="AH94" s="2071">
        <v>1</v>
      </c>
      <c r="AP94" s="3807"/>
      <c r="AQ94" s="3807"/>
      <c r="AR94" s="143">
        <v>1</v>
      </c>
      <c r="AS94" s="3807"/>
      <c r="AT94" s="3807"/>
      <c r="AV94" s="474" t="s">
        <v>95</v>
      </c>
      <c r="AW94" s="97" t="s">
        <v>92</v>
      </c>
      <c r="AX94" s="475" t="s">
        <v>91</v>
      </c>
      <c r="AY94" s="465"/>
      <c r="BA94" s="135">
        <v>1</v>
      </c>
    </row>
    <row r="95" spans="4:53" ht="16.5" thickTop="1">
      <c r="D95" s="28" t="str">
        <f t="shared" si="14"/>
        <v>A</v>
      </c>
      <c r="E95" s="1939"/>
      <c r="F95" s="31"/>
      <c r="G95" s="31"/>
      <c r="H95" s="31"/>
      <c r="I95" s="31"/>
      <c r="J95" s="604" t="str">
        <f ca="1">IF(ISBLANK(K95),"",LARGE(OFFSET(J77,0,0,ROWS(J77:J94)),1)+1)</f>
        <v/>
      </c>
      <c r="K95" s="29"/>
      <c r="L95" s="2063"/>
      <c r="M95" s="29" t="s">
        <v>49</v>
      </c>
      <c r="N95" s="27"/>
      <c r="O95" s="27"/>
      <c r="P95" s="27"/>
      <c r="Q95" s="27"/>
      <c r="R95" s="27"/>
      <c r="S95" s="27"/>
      <c r="T95" s="27"/>
      <c r="U95" s="30" t="str">
        <f ca="1">IF(J95&gt;20,J95,IFERROR(IF(J95&lt;=10,INDEX(J121:S121,MATCH(J95,J119:S119,0)),INDEX(J122:S122,MATCH(J95,J120:S120,0))),0))</f>
        <v/>
      </c>
      <c r="AP95"/>
      <c r="AQ95"/>
      <c r="AR95"/>
      <c r="AS95"/>
      <c r="AT95"/>
      <c r="AV95" s="477"/>
      <c r="AW95" s="478"/>
      <c r="AX95" s="4039" t="s">
        <v>827</v>
      </c>
      <c r="AY95" s="465"/>
      <c r="BA95" s="135">
        <v>1</v>
      </c>
    </row>
    <row r="96" spans="4:53" ht="15.75">
      <c r="D96" s="28" t="str">
        <f t="shared" si="14"/>
        <v>A</v>
      </c>
      <c r="E96" s="1939"/>
      <c r="F96" s="31"/>
      <c r="G96" s="31"/>
      <c r="H96" s="31"/>
      <c r="I96" s="31"/>
      <c r="J96" s="604" t="str">
        <f ca="1">IF(ISBLANK(K96),"",LARGE(OFFSET(J77,0,0,ROWS(J77:J95)),1)+1)</f>
        <v/>
      </c>
      <c r="K96" s="29"/>
      <c r="L96" s="2063"/>
      <c r="M96" s="29" t="s">
        <v>46</v>
      </c>
      <c r="N96" s="27"/>
      <c r="O96" s="27"/>
      <c r="P96" s="27"/>
      <c r="Q96" s="27"/>
      <c r="R96" s="27"/>
      <c r="S96" s="27"/>
      <c r="T96" s="27"/>
      <c r="U96" s="30" t="str">
        <f ca="1">IF(J96&gt;20,J96,IFERROR(IF(J96&lt;=10,INDEX(J121:S121,MATCH(J96,J119:S119,0)),INDEX(J122:S122,MATCH(J96,J120:S120,0))),0))</f>
        <v/>
      </c>
      <c r="AP96"/>
      <c r="AQ96"/>
      <c r="AR96"/>
      <c r="AS96"/>
      <c r="AT96"/>
      <c r="AV96" s="480" t="s">
        <v>78</v>
      </c>
      <c r="AW96" s="481" t="s">
        <v>832</v>
      </c>
      <c r="AX96" s="4040"/>
      <c r="AY96" s="465"/>
      <c r="BA96" s="135">
        <v>1</v>
      </c>
    </row>
    <row r="97" spans="4:53" ht="15.75">
      <c r="D97" s="28" t="str">
        <f t="shared" si="14"/>
        <v>A</v>
      </c>
      <c r="E97" s="1939"/>
      <c r="F97" s="31"/>
      <c r="G97" s="31"/>
      <c r="H97" s="31"/>
      <c r="I97" s="31"/>
      <c r="J97" s="604" t="str">
        <f ca="1">IF(ISBLANK(K97),"",LARGE(OFFSET(J77,0,0,ROWS(J77:J96)),1)+1)</f>
        <v/>
      </c>
      <c r="K97" s="29"/>
      <c r="L97" s="2063"/>
      <c r="M97" s="29" t="s">
        <v>44</v>
      </c>
      <c r="N97" s="27"/>
      <c r="O97" s="27"/>
      <c r="P97" s="27"/>
      <c r="Q97" s="27"/>
      <c r="R97" s="27"/>
      <c r="S97" s="27"/>
      <c r="T97" s="27"/>
      <c r="U97" s="30" t="str">
        <f ca="1">IF(J97&gt;20,J97,IFERROR(IF(J97&lt;=10,INDEX(J121:S121,MATCH(J97,J119:S119,0)),INDEX(J122:S122,MATCH(J97,J120:S120,0))),0))</f>
        <v/>
      </c>
      <c r="AP97"/>
      <c r="AQ97"/>
      <c r="AR97"/>
      <c r="AS97"/>
      <c r="AT97"/>
      <c r="AV97" s="484">
        <v>20</v>
      </c>
      <c r="AW97" s="485">
        <v>0.75</v>
      </c>
      <c r="AX97" s="486" t="s">
        <v>836</v>
      </c>
      <c r="AY97" s="465"/>
      <c r="BA97" s="135">
        <v>1</v>
      </c>
    </row>
    <row r="98" spans="4:53" ht="15.75">
      <c r="D98" s="28" t="str">
        <f t="shared" si="14"/>
        <v>A</v>
      </c>
      <c r="E98" s="1939"/>
      <c r="F98" s="31"/>
      <c r="G98" s="31"/>
      <c r="H98" s="31"/>
      <c r="I98" s="31"/>
      <c r="J98" s="604" t="str">
        <f ca="1">IF(ISBLANK(K98),"",LARGE(OFFSET(J77,0,0,ROWS(J77:J97)),1)+1)</f>
        <v/>
      </c>
      <c r="K98" s="29"/>
      <c r="L98" s="2063"/>
      <c r="M98" s="29" t="s">
        <v>42</v>
      </c>
      <c r="N98" s="27"/>
      <c r="O98" s="27"/>
      <c r="P98" s="27"/>
      <c r="Q98" s="27"/>
      <c r="R98" s="27"/>
      <c r="S98" s="27"/>
      <c r="T98" s="27"/>
      <c r="U98" s="30" t="str">
        <f ca="1">IF(J98&gt;20,J98,IFERROR(IF(J98&lt;=10,INDEX(J121:S121,MATCH(J98,J119:S119,0)),INDEX(J122:S122,MATCH(J98,J120:S120,0))),0))</f>
        <v/>
      </c>
      <c r="AP98"/>
      <c r="AQ98"/>
      <c r="AR98"/>
      <c r="AS98"/>
      <c r="AT98"/>
      <c r="AV98" s="166" t="s">
        <v>838</v>
      </c>
      <c r="AW98" s="11"/>
      <c r="AX98" s="11"/>
      <c r="AY98" s="465"/>
      <c r="BA98" s="135">
        <v>1</v>
      </c>
    </row>
    <row r="99" spans="4:53" ht="15.75">
      <c r="D99" s="28" t="str">
        <f>IF(OR(K99&lt;&gt;"", M99&lt;&gt;"", N99&lt;&gt;"", O99&lt;&gt;"", P99&lt;&gt;"", Q99&lt;&gt;"", R99&lt;&gt;""), "A", "►")</f>
        <v>►</v>
      </c>
      <c r="E99" s="1939"/>
      <c r="F99" s="31"/>
      <c r="G99" s="31"/>
      <c r="H99" s="31"/>
      <c r="I99" s="31"/>
      <c r="J99" s="604" t="str">
        <f ca="1">IF(ISBLANK(K99),"",LARGE(OFFSET(J77,0,0,ROWS(J77:J98)),1)+1)</f>
        <v/>
      </c>
      <c r="K99" s="29"/>
      <c r="L99" s="2063"/>
      <c r="M99" s="27"/>
      <c r="N99" s="27"/>
      <c r="O99" s="27"/>
      <c r="P99" s="27"/>
      <c r="Q99" s="27"/>
      <c r="R99" s="27"/>
      <c r="S99" s="27"/>
      <c r="T99" s="27"/>
      <c r="U99" s="30" t="str">
        <f ca="1">IF(J99&gt;20,J99,IFERROR(IF(J99&lt;=10,INDEX(J121:S121,MATCH(J99,J119:S119,0)),INDEX(J122:S122,MATCH(J99,J120:S120,0))),0))</f>
        <v/>
      </c>
      <c r="AP99"/>
      <c r="AQ99"/>
      <c r="AR99"/>
      <c r="AS99"/>
      <c r="AT99"/>
      <c r="AV99" s="166" t="s">
        <v>845</v>
      </c>
      <c r="AW99" s="11"/>
      <c r="AX99" s="11"/>
      <c r="AY99" s="465"/>
      <c r="BA99" s="135">
        <v>1</v>
      </c>
    </row>
    <row r="100" spans="4:53" ht="16.5" customHeight="1" thickBot="1">
      <c r="D100" s="28" t="str">
        <f t="shared" ref="D100:D108" si="15">IF(OR(K100&lt;&gt;"", M100&lt;&gt;"", N100&lt;&gt;"", O100&lt;&gt;"", P100&lt;&gt;"", Q100&lt;&gt;"", R100&lt;&gt;""), "A", "►")</f>
        <v>►</v>
      </c>
      <c r="E100" s="1939"/>
      <c r="F100" s="31"/>
      <c r="G100" s="31"/>
      <c r="H100" s="31"/>
      <c r="I100" s="31"/>
      <c r="J100" s="604" t="str">
        <f ca="1">IF(ISBLANK(K100),"",LARGE(OFFSET(J77,0,0,ROWS(J77:J99)),1)+1)</f>
        <v/>
      </c>
      <c r="K100" s="29"/>
      <c r="L100" s="2063"/>
      <c r="M100" s="27"/>
      <c r="N100" s="27"/>
      <c r="O100" s="27"/>
      <c r="P100" s="27"/>
      <c r="Q100" s="27"/>
      <c r="R100" s="27"/>
      <c r="S100" s="27"/>
      <c r="T100" s="27"/>
      <c r="U100" s="30" t="str">
        <f ca="1">IF(J100&gt;20,J100,IFERROR(IF(J100&lt;=10,INDEX(J121:S121,MATCH(J100,J119:S119,0)),INDEX(J122:S122,MATCH(J100,J120:S120,0))),0))</f>
        <v/>
      </c>
      <c r="AP100"/>
      <c r="AQ100"/>
      <c r="AR100"/>
      <c r="AS100"/>
      <c r="AT100"/>
      <c r="AV100" s="491"/>
      <c r="AW100" s="139"/>
      <c r="AX100" s="139"/>
      <c r="AY100" s="492"/>
      <c r="BA100" s="135">
        <v>1</v>
      </c>
    </row>
    <row r="101" spans="4:53" ht="16.5" thickTop="1">
      <c r="D101" s="28" t="str">
        <f t="shared" si="15"/>
        <v>►</v>
      </c>
      <c r="E101" s="1939"/>
      <c r="F101" s="31"/>
      <c r="G101" s="31"/>
      <c r="H101" s="31"/>
      <c r="I101" s="31"/>
      <c r="J101" s="604" t="str">
        <f ca="1">IF(ISBLANK(K101),"",LARGE(OFFSET(J77,0,0,ROWS(J77:J100)),1)+1)</f>
        <v/>
      </c>
      <c r="K101" s="29"/>
      <c r="L101" s="2063"/>
      <c r="M101" s="27"/>
      <c r="N101" s="27"/>
      <c r="O101" s="27"/>
      <c r="P101" s="27"/>
      <c r="Q101" s="27"/>
      <c r="R101" s="27"/>
      <c r="S101" s="27"/>
      <c r="T101" s="27"/>
      <c r="U101" s="30" t="str">
        <f ca="1">IF(J101&gt;20,J101,IFERROR(IF(J101&lt;=10,INDEX(J121:S121,MATCH(J101,J119:S119,0)),INDEX(J122:S122,MATCH(J101,J120:S120,0))),0))</f>
        <v/>
      </c>
      <c r="AP101"/>
      <c r="AQ101"/>
      <c r="AR101"/>
      <c r="AS101"/>
      <c r="AT101"/>
      <c r="AV101" s="4050" t="s">
        <v>851</v>
      </c>
      <c r="AW101" s="4002"/>
      <c r="AX101" s="4005" t="s">
        <v>79</v>
      </c>
      <c r="AY101" s="4052"/>
      <c r="BA101" s="135">
        <v>1</v>
      </c>
    </row>
    <row r="102" spans="4:53" ht="15.75">
      <c r="D102" s="28" t="str">
        <f t="shared" si="15"/>
        <v>►</v>
      </c>
      <c r="E102" s="1939"/>
      <c r="F102" s="31"/>
      <c r="G102" s="31"/>
      <c r="H102" s="31"/>
      <c r="I102" s="31"/>
      <c r="J102" s="604" t="str">
        <f ca="1">IF(ISBLANK(K102),"",LARGE(OFFSET(J77,0,0,ROWS(J77:J101)),1)+1)</f>
        <v/>
      </c>
      <c r="K102" s="29"/>
      <c r="L102" s="2063"/>
      <c r="M102" s="27"/>
      <c r="N102" s="27"/>
      <c r="O102" s="27"/>
      <c r="P102" s="27"/>
      <c r="Q102" s="27"/>
      <c r="R102" s="27"/>
      <c r="S102" s="27"/>
      <c r="T102" s="27"/>
      <c r="U102" s="30" t="str">
        <f ca="1">IF(J102&gt;20,J102,IFERROR(IF(J102&lt;=10,INDEX(J121:S121,MATCH(J102,J119:S119,0)),INDEX(J122:S122,MATCH(J102,J120:S120,0))),0))</f>
        <v/>
      </c>
      <c r="AP102"/>
      <c r="AQ102"/>
      <c r="AR102"/>
      <c r="AS102"/>
      <c r="AT102"/>
      <c r="AV102" s="4051"/>
      <c r="AW102" s="4004"/>
      <c r="AX102" s="4007"/>
      <c r="AY102" s="4053"/>
      <c r="BA102" s="135">
        <v>1</v>
      </c>
    </row>
    <row r="103" spans="4:53" ht="15.75">
      <c r="D103" s="28" t="str">
        <f t="shared" si="15"/>
        <v>►</v>
      </c>
      <c r="E103" s="1939"/>
      <c r="F103" s="31"/>
      <c r="G103" s="31"/>
      <c r="H103" s="31"/>
      <c r="I103" s="31"/>
      <c r="J103" s="604" t="str">
        <f ca="1">IF(ISBLANK(K103),"",LARGE(OFFSET(J77,0,0,ROWS(J77:J102)),1)+1)</f>
        <v/>
      </c>
      <c r="K103" s="29"/>
      <c r="L103" s="2063"/>
      <c r="M103" s="27"/>
      <c r="N103" s="27"/>
      <c r="O103" s="27"/>
      <c r="P103" s="27"/>
      <c r="Q103" s="27"/>
      <c r="R103" s="27"/>
      <c r="S103" s="27"/>
      <c r="T103" s="27"/>
      <c r="U103" s="30" t="str">
        <f ca="1">IF(J103&gt;20,J103,IFERROR(IF(J103&lt;=10,INDEX(J121:S121,MATCH(J103,J119:S119,0)),INDEX(J122:S122,MATCH(J103,J120:S120,0))),0))</f>
        <v/>
      </c>
      <c r="AP103"/>
      <c r="AQ103"/>
      <c r="AR103"/>
      <c r="AS103"/>
      <c r="AT103"/>
      <c r="AV103" s="493" t="s">
        <v>66</v>
      </c>
      <c r="AW103" s="39" t="s">
        <v>65</v>
      </c>
      <c r="AX103" s="494" t="s">
        <v>858</v>
      </c>
      <c r="AY103" s="68" t="s">
        <v>859</v>
      </c>
      <c r="BA103" s="135">
        <v>1</v>
      </c>
    </row>
    <row r="104" spans="4:53" ht="15.75">
      <c r="D104" s="28" t="str">
        <f t="shared" si="15"/>
        <v>►</v>
      </c>
      <c r="E104" s="1939"/>
      <c r="F104" s="31"/>
      <c r="G104" s="31"/>
      <c r="H104" s="31"/>
      <c r="I104" s="31"/>
      <c r="J104" s="604" t="str">
        <f ca="1">IF(ISBLANK(K104),"",LARGE(OFFSET(J77,0,0,ROWS(J77:J103)),1)+1)</f>
        <v/>
      </c>
      <c r="K104" s="29"/>
      <c r="L104" s="2063"/>
      <c r="M104" s="27"/>
      <c r="N104" s="27"/>
      <c r="O104" s="27"/>
      <c r="P104" s="27"/>
      <c r="Q104" s="27"/>
      <c r="R104" s="27"/>
      <c r="S104" s="27"/>
      <c r="T104" s="27"/>
      <c r="U104" s="30" t="str">
        <f ca="1">IF(J104&gt;20,J104,IFERROR(IF(J104&lt;=10,INDEX(J121:S121,MATCH(J104,J119:S119,0)),INDEX(J122:S122,MATCH(J104,J120:S120,0))),0))</f>
        <v/>
      </c>
      <c r="AP104"/>
      <c r="AQ104"/>
      <c r="AR104"/>
      <c r="AS104"/>
      <c r="AT104"/>
      <c r="AV104" s="497">
        <v>0.25</v>
      </c>
      <c r="AW104" s="498">
        <v>0.5</v>
      </c>
      <c r="AX104" s="55" t="s">
        <v>861</v>
      </c>
      <c r="AY104" s="257"/>
      <c r="BA104" s="135">
        <v>1</v>
      </c>
    </row>
    <row r="105" spans="4:53" ht="15.75">
      <c r="D105" s="28" t="str">
        <f t="shared" si="15"/>
        <v>►</v>
      </c>
      <c r="E105" s="1939"/>
      <c r="F105" s="31"/>
      <c r="G105" s="31"/>
      <c r="H105" s="31"/>
      <c r="I105" s="31"/>
      <c r="J105" s="604" t="str">
        <f ca="1">IF(ISBLANK(K105),"",LARGE(OFFSET(J77,0,0,ROWS(J77:J104)),1)+1)</f>
        <v/>
      </c>
      <c r="K105" s="29"/>
      <c r="L105" s="2063"/>
      <c r="M105" s="27"/>
      <c r="N105" s="27"/>
      <c r="O105" s="27"/>
      <c r="P105" s="27"/>
      <c r="Q105" s="27"/>
      <c r="R105" s="27"/>
      <c r="S105" s="27"/>
      <c r="T105" s="27"/>
      <c r="U105" s="30" t="str">
        <f ca="1">IF(J105&gt;20,J105,IFERROR(IF(J105&lt;=10,INDEX(J121:S121,MATCH(J105,J119:S119,0)),INDEX(J122:S122,MATCH(J105,J120:S120,0))),0))</f>
        <v/>
      </c>
      <c r="AP105"/>
      <c r="AQ105"/>
      <c r="AR105"/>
      <c r="AS105"/>
      <c r="AT105"/>
      <c r="AV105" s="466"/>
      <c r="AW105" s="18"/>
      <c r="AX105" s="18"/>
      <c r="AY105" s="465"/>
      <c r="BA105" s="135">
        <v>1</v>
      </c>
    </row>
    <row r="106" spans="4:53" ht="15.75">
      <c r="D106" s="28" t="str">
        <f t="shared" si="15"/>
        <v>►</v>
      </c>
      <c r="E106" s="1939"/>
      <c r="F106" s="31"/>
      <c r="G106" s="31"/>
      <c r="H106" s="31"/>
      <c r="I106" s="31"/>
      <c r="J106" s="604" t="str">
        <f ca="1">IF(ISBLANK(K106),"",LARGE(OFFSET(J77,0,0,ROWS(J77:J105)),1)+1)</f>
        <v/>
      </c>
      <c r="K106" s="29"/>
      <c r="L106" s="2063"/>
      <c r="M106" s="27"/>
      <c r="N106" s="27"/>
      <c r="O106" s="27"/>
      <c r="P106" s="27"/>
      <c r="Q106" s="27"/>
      <c r="R106" s="27"/>
      <c r="S106" s="27"/>
      <c r="T106" s="27"/>
      <c r="U106" s="30" t="str">
        <f ca="1">IF(J106&gt;20,J106,IFERROR(IF(J106&lt;=10,INDEX(J121:S121,MATCH(J106,J119:S119,0)),INDEX(J122:S122,MATCH(J106,J120:S120,0))),0))</f>
        <v/>
      </c>
      <c r="AP106"/>
      <c r="AQ106"/>
      <c r="AR106"/>
      <c r="AS106"/>
      <c r="AT106"/>
      <c r="AV106" s="502" t="s">
        <v>64</v>
      </c>
      <c r="AW106" s="42" t="s">
        <v>63</v>
      </c>
      <c r="AX106" s="503" t="s">
        <v>867</v>
      </c>
      <c r="AY106" s="74" t="s">
        <v>868</v>
      </c>
      <c r="BA106" s="135">
        <v>1</v>
      </c>
    </row>
    <row r="107" spans="4:53" ht="15.75">
      <c r="D107" s="28" t="str">
        <f t="shared" si="15"/>
        <v>►</v>
      </c>
      <c r="E107" s="1939"/>
      <c r="F107" s="31"/>
      <c r="G107" s="31"/>
      <c r="H107" s="31"/>
      <c r="I107" s="31"/>
      <c r="J107" s="604" t="str">
        <f ca="1">IF(ISBLANK(K107),"",LARGE(OFFSET(J77,0,0,ROWS(J77:J106)),1)+1)</f>
        <v/>
      </c>
      <c r="K107" s="29"/>
      <c r="L107" s="2063"/>
      <c r="M107" s="27"/>
      <c r="N107" s="27"/>
      <c r="O107" s="27"/>
      <c r="P107" s="27"/>
      <c r="Q107" s="27"/>
      <c r="R107" s="27"/>
      <c r="S107" s="27"/>
      <c r="T107" s="27"/>
      <c r="U107" s="30" t="str">
        <f ca="1">IF(J107&gt;20,J107,IFERROR(IF(J107&lt;=10,INDEX(J121:S121,MATCH(J107,J119:S119,0)),INDEX(J122:S122,MATCH(J107,J120:S120,0))),0))</f>
        <v/>
      </c>
      <c r="AP107"/>
      <c r="AQ107"/>
      <c r="AR107"/>
      <c r="AS107"/>
      <c r="AT107"/>
      <c r="AV107" s="497">
        <v>0.25</v>
      </c>
      <c r="AW107" s="498">
        <v>0.5</v>
      </c>
      <c r="AX107" s="55" t="s">
        <v>870</v>
      </c>
      <c r="AY107" s="257"/>
      <c r="BA107" s="135">
        <v>1</v>
      </c>
    </row>
    <row r="108" spans="4:53" ht="15.75">
      <c r="D108" s="28" t="str">
        <f t="shared" si="15"/>
        <v>►</v>
      </c>
      <c r="E108" s="1939"/>
      <c r="F108" s="31"/>
      <c r="G108" s="31"/>
      <c r="H108" s="31"/>
      <c r="I108" s="31"/>
      <c r="J108" s="604" t="str">
        <f ca="1">IF(ISBLANK(K108),"",LARGE(OFFSET(J77,0,0,ROWS(J77:J107)),1)+1)</f>
        <v/>
      </c>
      <c r="K108" s="29"/>
      <c r="L108" s="2063"/>
      <c r="M108" s="27"/>
      <c r="N108" s="27"/>
      <c r="O108" s="27"/>
      <c r="P108" s="27"/>
      <c r="Q108" s="27"/>
      <c r="R108" s="27"/>
      <c r="S108" s="27"/>
      <c r="T108" s="27"/>
      <c r="U108" s="30" t="str">
        <f ca="1">IF(J108&gt;20,J108,IFERROR(IF(J108&lt;=10,INDEX(J121:S121,MATCH(J108,J119:S119,0)),INDEX(J122:S122,MATCH(J108,J120:S120,0))),0))</f>
        <v/>
      </c>
      <c r="AP108"/>
      <c r="AQ108"/>
      <c r="AR108"/>
      <c r="AS108"/>
      <c r="AT108"/>
      <c r="AV108" s="466" t="s">
        <v>874</v>
      </c>
      <c r="AW108" s="18" t="s">
        <v>875</v>
      </c>
      <c r="AX108" s="18"/>
      <c r="AY108" s="465"/>
      <c r="BA108" s="135">
        <v>1</v>
      </c>
    </row>
    <row r="109" spans="4:53" ht="15.75">
      <c r="D109" s="718" t="s">
        <v>0</v>
      </c>
      <c r="E109" s="1939"/>
      <c r="F109" s="31"/>
      <c r="G109" s="31"/>
      <c r="H109" s="31"/>
      <c r="I109" s="31"/>
      <c r="J109" s="604" t="str">
        <f ca="1">IF(ISBLANK(K109),"",LARGE(OFFSET(J77,0,0,ROWS(J77:J108)),1)+1)</f>
        <v/>
      </c>
      <c r="K109" s="29"/>
      <c r="L109" s="2063"/>
      <c r="M109" s="27"/>
      <c r="N109" s="27"/>
      <c r="O109" s="27"/>
      <c r="P109" s="27"/>
      <c r="Q109" s="27"/>
      <c r="R109" s="27"/>
      <c r="S109" s="27"/>
      <c r="T109" s="27"/>
      <c r="U109" s="30" t="str">
        <f ca="1">IF(J109&gt;20,J109,IFERROR(IF(J109&lt;=10,INDEX(J121:S121,MATCH(J109,J119:S119,0)),INDEX(J122:S122,MATCH(J109,J120:S120,0))),0))</f>
        <v/>
      </c>
      <c r="AP109"/>
      <c r="AQ109"/>
      <c r="AR109"/>
      <c r="AS109"/>
      <c r="AT109"/>
      <c r="AV109" s="506"/>
      <c r="AW109" s="1973"/>
      <c r="AX109" s="1973"/>
      <c r="AY109" s="2046"/>
      <c r="BA109" s="135">
        <v>1</v>
      </c>
    </row>
    <row r="110" spans="4:53" ht="18.75" customHeight="1">
      <c r="D110" s="718" t="s">
        <v>0</v>
      </c>
      <c r="E110" s="1939"/>
      <c r="F110" s="31"/>
      <c r="G110" s="31"/>
      <c r="H110" s="31"/>
      <c r="I110" s="31"/>
      <c r="J110" s="1940">
        <v>3.472222222222222E-3</v>
      </c>
      <c r="K110" s="1941" t="s">
        <v>1006</v>
      </c>
      <c r="L110" s="1956"/>
      <c r="M110" s="1942">
        <v>1.0416666666666666E-2</v>
      </c>
      <c r="N110" s="1941" t="s">
        <v>1007</v>
      </c>
      <c r="O110" s="1957"/>
      <c r="P110" s="1943"/>
      <c r="Q110" s="1943" t="s">
        <v>1008</v>
      </c>
      <c r="R110" s="1944">
        <v>2.0833333333333332E-2</v>
      </c>
      <c r="S110" s="1958" t="s">
        <v>67</v>
      </c>
      <c r="T110" s="1959">
        <f>J110+M110+R110</f>
        <v>3.4722222222222224E-2</v>
      </c>
      <c r="U110" s="2065"/>
      <c r="AP110"/>
      <c r="AQ110"/>
      <c r="AR110"/>
      <c r="AS110"/>
      <c r="AT110"/>
      <c r="AV110" s="4217" t="s">
        <v>879</v>
      </c>
      <c r="AW110" s="4169"/>
      <c r="AX110" s="4169"/>
      <c r="AY110" s="4170"/>
      <c r="BA110" s="135">
        <v>1</v>
      </c>
    </row>
    <row r="111" spans="4:53" ht="23.25">
      <c r="D111" s="718" t="s">
        <v>0</v>
      </c>
      <c r="E111" s="1939"/>
      <c r="F111" s="31"/>
      <c r="G111" s="31"/>
      <c r="H111" s="31"/>
      <c r="I111" s="31"/>
      <c r="J111" s="608"/>
      <c r="K111" s="608"/>
      <c r="L111" s="1956"/>
      <c r="M111" s="579"/>
      <c r="N111" s="608"/>
      <c r="O111" s="579" t="s">
        <v>1002</v>
      </c>
      <c r="P111" s="580" t="s">
        <v>26</v>
      </c>
      <c r="Q111" s="581"/>
      <c r="R111" s="579"/>
      <c r="S111" s="579" t="s">
        <v>1003</v>
      </c>
      <c r="T111" s="613" t="s">
        <v>26</v>
      </c>
      <c r="U111" s="2066"/>
      <c r="AP111"/>
      <c r="AQ111"/>
      <c r="AR111"/>
      <c r="AS111"/>
      <c r="AT111"/>
      <c r="AV111" s="510" t="s">
        <v>32</v>
      </c>
      <c r="AW111" s="25" t="s">
        <v>31</v>
      </c>
      <c r="AX111" s="131" t="s">
        <v>30</v>
      </c>
      <c r="AY111" s="511" t="s">
        <v>764</v>
      </c>
      <c r="BA111" s="135">
        <v>1</v>
      </c>
    </row>
    <row r="112" spans="4:53">
      <c r="D112" s="718" t="s">
        <v>0</v>
      </c>
      <c r="E112" s="1939"/>
      <c r="F112" s="31"/>
      <c r="G112" s="31"/>
      <c r="H112" s="31"/>
      <c r="I112" s="31"/>
      <c r="J112" s="1962" t="s">
        <v>33</v>
      </c>
      <c r="K112" s="1962"/>
      <c r="L112" s="1956"/>
      <c r="M112" s="1963" t="s">
        <v>77</v>
      </c>
      <c r="N112" s="1963" t="s">
        <v>77</v>
      </c>
      <c r="O112" s="1964"/>
      <c r="P112" s="1965">
        <f>O114</f>
        <v>1250</v>
      </c>
      <c r="Q112" s="1965" t="str">
        <f>K114</f>
        <v>tranches</v>
      </c>
      <c r="R112" s="1965"/>
      <c r="S112" s="1966" t="s">
        <v>1012</v>
      </c>
      <c r="T112" s="1967">
        <f>O115</f>
        <v>162.5</v>
      </c>
      <c r="U112" s="2066"/>
      <c r="AP112"/>
      <c r="AQ112"/>
      <c r="AR112"/>
      <c r="AS112"/>
      <c r="AT112"/>
      <c r="AV112" s="512" t="s">
        <v>895</v>
      </c>
      <c r="AW112" s="11"/>
      <c r="AX112" s="11"/>
      <c r="AY112" s="167"/>
      <c r="BA112" s="135">
        <v>1</v>
      </c>
    </row>
    <row r="113" spans="4:53" ht="15.75">
      <c r="D113" s="718" t="s">
        <v>0</v>
      </c>
      <c r="E113" s="1939"/>
      <c r="F113" s="31"/>
      <c r="G113" s="31"/>
      <c r="H113" s="31"/>
      <c r="I113" s="31"/>
      <c r="J113" s="26" t="s">
        <v>32</v>
      </c>
      <c r="K113" s="131" t="s">
        <v>30</v>
      </c>
      <c r="L113" s="1956"/>
      <c r="M113" s="25" t="s">
        <v>1005</v>
      </c>
      <c r="N113" s="605" t="s">
        <v>29</v>
      </c>
      <c r="O113" s="607"/>
      <c r="P113" s="132"/>
      <c r="Q113" s="606"/>
      <c r="R113" s="606" t="s">
        <v>1001</v>
      </c>
      <c r="S113" s="130" t="s">
        <v>28</v>
      </c>
      <c r="T113" s="1968"/>
      <c r="U113" s="2066"/>
      <c r="AP113"/>
      <c r="AQ113"/>
      <c r="AR113"/>
      <c r="AS113"/>
      <c r="AT113"/>
      <c r="AV113" s="4171" t="s">
        <v>900</v>
      </c>
      <c r="AW113" s="4218"/>
      <c r="AX113" s="4218"/>
      <c r="AY113" s="4173"/>
      <c r="BA113" s="135">
        <v>1</v>
      </c>
    </row>
    <row r="114" spans="4:53" ht="16.5" thickBot="1">
      <c r="D114" s="718" t="s">
        <v>0</v>
      </c>
      <c r="E114" s="1939"/>
      <c r="F114" s="31"/>
      <c r="G114" s="31"/>
      <c r="H114" s="31"/>
      <c r="I114" s="31"/>
      <c r="J114" s="4219">
        <v>1250</v>
      </c>
      <c r="K114" s="130" t="s">
        <v>27</v>
      </c>
      <c r="L114" s="1956"/>
      <c r="M114" s="585">
        <v>1</v>
      </c>
      <c r="N114" s="584">
        <v>12</v>
      </c>
      <c r="O114" s="23">
        <f>M114*J114</f>
        <v>1250</v>
      </c>
      <c r="P114" s="22" t="str">
        <f>INT(O114/N114) &amp; " " &amp; S113 &amp; " de " &amp; N114 &amp; " " &amp; K114 &amp; IF(MOD(O114,N114)&gt;0, " + 1 contenant de " &amp; TEXT(MOD(O114,N114), "0.00") &amp; " " &amp; K114, "")</f>
        <v>104 Barquettes de 12 tranches + 1 contenant de 2.00 tranches</v>
      </c>
      <c r="Q114" s="21"/>
      <c r="R114" s="18"/>
      <c r="S114" s="132"/>
      <c r="T114" s="1969"/>
      <c r="U114" s="2066"/>
      <c r="AP114"/>
      <c r="AQ114"/>
      <c r="AR114"/>
      <c r="AS114"/>
      <c r="AT114"/>
      <c r="AV114" s="519">
        <v>12</v>
      </c>
      <c r="AW114" s="18" t="s">
        <v>917</v>
      </c>
      <c r="AX114" s="18"/>
      <c r="AY114" s="465"/>
      <c r="BA114" s="135">
        <v>1</v>
      </c>
    </row>
    <row r="115" spans="4:53" ht="15.75">
      <c r="D115" s="718" t="s">
        <v>0</v>
      </c>
      <c r="E115" s="1939"/>
      <c r="F115" s="31"/>
      <c r="G115" s="31"/>
      <c r="H115" s="31"/>
      <c r="I115" s="31"/>
      <c r="J115" s="4220"/>
      <c r="K115" s="1970" t="s">
        <v>1009</v>
      </c>
      <c r="L115" s="1956"/>
      <c r="M115" s="586">
        <v>130</v>
      </c>
      <c r="N115" s="587">
        <v>1.5</v>
      </c>
      <c r="O115" s="1971">
        <f>(M115*J114)/1000</f>
        <v>162.5</v>
      </c>
      <c r="P115" s="1972" t="str">
        <f>IF(MOD(O115, N115) = 0, INT(O115/N115) &amp; " " &amp; S113 &amp; " de " &amp; N115 &amp; " kg", INT(O115/N115) &amp; " " &amp; S113 &amp; " de " &amp; N115 &amp; " kg" &amp; " + 1 contenant de " &amp; TEXT(MOD(O115, N115), "0.00") &amp; " kg")</f>
        <v>108 Barquettes de 1.5 kg + 1 contenant de 0.50 kg</v>
      </c>
      <c r="Q115" s="1973"/>
      <c r="R115" s="1973"/>
      <c r="S115" s="1820"/>
      <c r="T115" s="1974"/>
      <c r="U115" s="2066"/>
      <c r="AP115"/>
      <c r="AQ115"/>
      <c r="AR115"/>
      <c r="AS115"/>
      <c r="AT115"/>
      <c r="AV115" s="520">
        <f ca="1">CELL("largeur",AV115)</f>
        <v>19</v>
      </c>
      <c r="AW115" s="18" t="s">
        <v>919</v>
      </c>
      <c r="AX115" s="18"/>
      <c r="AY115" s="465"/>
      <c r="BA115" s="135">
        <v>1</v>
      </c>
    </row>
    <row r="116" spans="4:53" ht="15.75">
      <c r="D116" s="718" t="s">
        <v>0</v>
      </c>
      <c r="E116" s="1939"/>
      <c r="F116" s="31"/>
      <c r="G116" s="31"/>
      <c r="H116" s="31"/>
      <c r="I116" s="31"/>
      <c r="J116" s="27"/>
      <c r="K116" s="27"/>
      <c r="L116" s="1975"/>
      <c r="M116" s="27"/>
      <c r="N116" s="27"/>
      <c r="O116" s="27"/>
      <c r="P116" s="27"/>
      <c r="Q116" s="27"/>
      <c r="R116" s="132"/>
      <c r="S116" s="132"/>
      <c r="T116" s="1976" t="s">
        <v>35</v>
      </c>
      <c r="U116" s="2066"/>
      <c r="AP116"/>
      <c r="AQ116"/>
      <c r="AR116"/>
      <c r="AS116"/>
      <c r="AT116"/>
      <c r="AV116" s="466" t="s">
        <v>921</v>
      </c>
      <c r="AW116" s="18"/>
      <c r="AX116" s="18"/>
      <c r="AY116" s="465"/>
      <c r="BA116" s="135">
        <v>1</v>
      </c>
    </row>
    <row r="117" spans="4:53" ht="15.75">
      <c r="D117" s="718" t="s">
        <v>0</v>
      </c>
      <c r="E117" s="1939"/>
      <c r="F117" s="31"/>
      <c r="G117" s="31"/>
      <c r="H117" s="31"/>
      <c r="I117" s="31"/>
      <c r="J117" s="27"/>
      <c r="K117" s="27"/>
      <c r="L117" s="27"/>
      <c r="M117" s="27"/>
      <c r="N117" s="27"/>
      <c r="O117" s="27"/>
      <c r="P117" s="27"/>
      <c r="Q117" s="27"/>
      <c r="R117" s="132"/>
      <c r="S117" s="132"/>
      <c r="T117" s="1976" t="s">
        <v>34</v>
      </c>
      <c r="U117" s="2066"/>
      <c r="AP117"/>
      <c r="AQ117"/>
      <c r="AR117"/>
      <c r="AS117"/>
      <c r="AT117"/>
      <c r="AV117" s="466" t="s">
        <v>927</v>
      </c>
      <c r="AW117" s="18"/>
      <c r="AX117" s="18"/>
      <c r="AY117" s="465"/>
      <c r="BA117" s="135">
        <v>1</v>
      </c>
    </row>
    <row r="118" spans="4:53" ht="15.75">
      <c r="D118" s="28" t="s">
        <v>15</v>
      </c>
      <c r="E118" s="1939"/>
      <c r="F118" s="31"/>
      <c r="G118" s="31"/>
      <c r="H118" s="31"/>
      <c r="I118" s="31"/>
      <c r="J118" s="2029"/>
      <c r="K118" s="2029" t="s">
        <v>1004</v>
      </c>
      <c r="L118" s="2029"/>
      <c r="M118" s="2029"/>
      <c r="N118" s="2029"/>
      <c r="O118" s="2029"/>
      <c r="P118" s="2029"/>
      <c r="Q118" s="2029"/>
      <c r="R118" s="2029"/>
      <c r="S118" s="2029"/>
      <c r="T118" s="1163"/>
      <c r="U118" s="2066"/>
      <c r="AP118"/>
      <c r="AQ118"/>
      <c r="AR118"/>
      <c r="AS118"/>
      <c r="AT118"/>
      <c r="AV118" s="466" t="s">
        <v>929</v>
      </c>
      <c r="AW118" s="139"/>
      <c r="AX118" s="139"/>
      <c r="AY118" s="492"/>
      <c r="BA118" s="135">
        <v>1</v>
      </c>
    </row>
    <row r="119" spans="4:53" ht="15.75">
      <c r="D119" s="28" t="s">
        <v>15</v>
      </c>
      <c r="E119" s="1939"/>
      <c r="F119" s="31"/>
      <c r="G119" s="31"/>
      <c r="H119" s="31"/>
      <c r="I119" s="31"/>
      <c r="J119" s="17">
        <v>1</v>
      </c>
      <c r="K119" s="17">
        <v>2</v>
      </c>
      <c r="L119" s="17">
        <v>3</v>
      </c>
      <c r="M119" s="17">
        <v>4</v>
      </c>
      <c r="N119" s="17">
        <v>5</v>
      </c>
      <c r="O119" s="577">
        <v>6</v>
      </c>
      <c r="P119" s="577">
        <v>7</v>
      </c>
      <c r="Q119" s="577">
        <v>8</v>
      </c>
      <c r="R119" s="577">
        <v>9</v>
      </c>
      <c r="S119" s="577">
        <v>10</v>
      </c>
      <c r="T119" s="1163"/>
      <c r="U119" s="2066"/>
      <c r="AP119"/>
      <c r="AQ119"/>
      <c r="AR119"/>
      <c r="AS119"/>
      <c r="AT119"/>
      <c r="AV119" s="521"/>
      <c r="AW119" s="139"/>
      <c r="AX119" s="139"/>
      <c r="AY119" s="492"/>
      <c r="BA119" s="135">
        <v>1</v>
      </c>
    </row>
    <row r="120" spans="4:53" ht="15.75">
      <c r="D120" s="28" t="s">
        <v>15</v>
      </c>
      <c r="E120" s="1939"/>
      <c r="F120" s="31"/>
      <c r="G120" s="31"/>
      <c r="H120" s="31"/>
      <c r="I120" s="31"/>
      <c r="J120" s="17">
        <v>11</v>
      </c>
      <c r="K120" s="17">
        <v>12</v>
      </c>
      <c r="L120" s="17">
        <v>13</v>
      </c>
      <c r="M120" s="17">
        <v>14</v>
      </c>
      <c r="N120" s="17">
        <v>15</v>
      </c>
      <c r="O120" s="577">
        <v>16</v>
      </c>
      <c r="P120" s="577">
        <v>17</v>
      </c>
      <c r="Q120" s="577">
        <v>18</v>
      </c>
      <c r="R120" s="577">
        <v>19</v>
      </c>
      <c r="S120" s="577">
        <v>20</v>
      </c>
      <c r="T120" s="1163"/>
      <c r="U120" s="2066"/>
      <c r="AP120"/>
      <c r="AQ120"/>
      <c r="AR120"/>
      <c r="AS120"/>
      <c r="AT120"/>
      <c r="AV120" s="522" t="s">
        <v>15</v>
      </c>
      <c r="AW120" s="11" t="s">
        <v>937</v>
      </c>
      <c r="AX120" s="11"/>
      <c r="AY120" s="492"/>
      <c r="BA120" s="135">
        <v>1</v>
      </c>
    </row>
    <row r="121" spans="4:53" ht="15.75">
      <c r="D121" s="28" t="s">
        <v>15</v>
      </c>
      <c r="E121" s="1939"/>
      <c r="F121" s="31"/>
      <c r="G121" s="31"/>
      <c r="H121" s="31"/>
      <c r="I121" s="31"/>
      <c r="J121" s="17" t="s">
        <v>25</v>
      </c>
      <c r="K121" s="17" t="s">
        <v>24</v>
      </c>
      <c r="L121" s="17" t="s">
        <v>23</v>
      </c>
      <c r="M121" s="17" t="s">
        <v>22</v>
      </c>
      <c r="N121" s="17" t="s">
        <v>21</v>
      </c>
      <c r="O121" s="577" t="s">
        <v>20</v>
      </c>
      <c r="P121" s="577" t="s">
        <v>19</v>
      </c>
      <c r="Q121" s="577" t="s">
        <v>18</v>
      </c>
      <c r="R121" s="577" t="s">
        <v>17</v>
      </c>
      <c r="S121" s="577" t="s">
        <v>16</v>
      </c>
      <c r="T121" s="1163"/>
      <c r="U121" s="2066"/>
      <c r="AP121"/>
      <c r="AQ121"/>
      <c r="AR121"/>
      <c r="AS121"/>
      <c r="AT121"/>
      <c r="AV121" s="166"/>
      <c r="AW121" s="11" t="s">
        <v>1074</v>
      </c>
      <c r="AX121" s="139"/>
      <c r="AY121" s="492"/>
      <c r="BA121" s="135">
        <v>1</v>
      </c>
    </row>
    <row r="122" spans="4:53" ht="15.75">
      <c r="D122" s="28" t="s">
        <v>15</v>
      </c>
      <c r="E122" s="1939"/>
      <c r="F122" s="31"/>
      <c r="G122" s="31"/>
      <c r="H122" s="31"/>
      <c r="I122" s="31"/>
      <c r="J122" s="15" t="s">
        <v>14</v>
      </c>
      <c r="K122" s="15" t="s">
        <v>13</v>
      </c>
      <c r="L122" s="15" t="s">
        <v>12</v>
      </c>
      <c r="M122" s="15" t="s">
        <v>11</v>
      </c>
      <c r="N122" s="15" t="s">
        <v>10</v>
      </c>
      <c r="O122" s="576" t="s">
        <v>9</v>
      </c>
      <c r="P122" s="576" t="s">
        <v>8</v>
      </c>
      <c r="Q122" s="576" t="s">
        <v>7</v>
      </c>
      <c r="R122" s="576" t="s">
        <v>6</v>
      </c>
      <c r="S122" s="576" t="s">
        <v>5</v>
      </c>
      <c r="T122" s="1163"/>
      <c r="U122" s="2066"/>
      <c r="AP122"/>
      <c r="AQ122"/>
      <c r="AR122"/>
      <c r="AS122"/>
      <c r="AT122"/>
      <c r="AV122" s="694" t="s">
        <v>138</v>
      </c>
      <c r="AW122" s="658"/>
      <c r="AX122" s="139"/>
      <c r="AY122" s="492"/>
      <c r="BA122" s="135">
        <v>1</v>
      </c>
    </row>
    <row r="123" spans="4:53" ht="15.75">
      <c r="D123" s="718" t="s">
        <v>0</v>
      </c>
      <c r="E123" s="1939"/>
      <c r="F123" s="31"/>
      <c r="G123" s="31"/>
      <c r="H123" s="31"/>
      <c r="I123" s="31"/>
      <c r="J123" s="14" t="s">
        <v>4</v>
      </c>
      <c r="K123" s="13"/>
      <c r="L123" s="12"/>
      <c r="M123" s="12"/>
      <c r="N123" s="11"/>
      <c r="O123" s="11"/>
      <c r="P123" s="11"/>
      <c r="Q123" s="132"/>
      <c r="R123" s="132"/>
      <c r="S123" s="11"/>
      <c r="T123" s="1977"/>
      <c r="U123" s="2066"/>
      <c r="AP123"/>
      <c r="AQ123"/>
      <c r="AR123"/>
      <c r="AS123"/>
      <c r="AT123"/>
      <c r="AV123" s="695" t="s">
        <v>145</v>
      </c>
      <c r="AW123" s="658"/>
      <c r="AX123" s="139"/>
      <c r="AY123" s="492"/>
      <c r="BA123" s="135">
        <v>1</v>
      </c>
    </row>
    <row r="124" spans="4:53" ht="15.75">
      <c r="D124" s="718" t="s">
        <v>0</v>
      </c>
      <c r="E124" s="1939" t="s">
        <v>1154</v>
      </c>
      <c r="F124" s="31"/>
      <c r="G124" s="31"/>
      <c r="H124" s="31"/>
      <c r="I124" s="31"/>
      <c r="J124" s="6" t="s">
        <v>2</v>
      </c>
      <c r="K124" s="5" t="s">
        <v>1</v>
      </c>
      <c r="L124" s="4"/>
      <c r="M124" s="3"/>
      <c r="N124" s="3"/>
      <c r="O124" s="3"/>
      <c r="P124" s="3"/>
      <c r="Q124" s="132"/>
      <c r="R124" s="132"/>
      <c r="S124" s="3" t="s">
        <v>798</v>
      </c>
      <c r="T124" s="1978" t="s">
        <v>798</v>
      </c>
      <c r="U124" s="2066"/>
      <c r="AP124"/>
      <c r="AQ124"/>
      <c r="AR124"/>
      <c r="AS124"/>
      <c r="AT124"/>
      <c r="AV124" s="694"/>
      <c r="AW124" s="652" t="s">
        <v>1034</v>
      </c>
      <c r="AX124" s="139"/>
      <c r="AY124" s="492"/>
      <c r="BA124" s="135">
        <v>1</v>
      </c>
    </row>
    <row r="125" spans="4:53" ht="15.75">
      <c r="D125" s="718" t="s">
        <v>0</v>
      </c>
      <c r="E125" s="588">
        <v>11</v>
      </c>
      <c r="F125" s="588">
        <v>11</v>
      </c>
      <c r="G125" s="588">
        <v>3</v>
      </c>
      <c r="H125" s="588">
        <v>11</v>
      </c>
      <c r="I125" s="588">
        <v>11</v>
      </c>
      <c r="J125" s="588">
        <v>9</v>
      </c>
      <c r="K125" s="588">
        <v>35</v>
      </c>
      <c r="L125" s="589">
        <v>0.2</v>
      </c>
      <c r="M125" s="588">
        <v>11</v>
      </c>
      <c r="N125" s="588">
        <v>11</v>
      </c>
      <c r="O125" s="588">
        <v>11</v>
      </c>
      <c r="P125" s="588">
        <v>11</v>
      </c>
      <c r="Q125" s="588">
        <v>11</v>
      </c>
      <c r="R125" s="588">
        <v>11</v>
      </c>
      <c r="S125" s="588">
        <v>11</v>
      </c>
      <c r="T125" s="588">
        <v>14</v>
      </c>
      <c r="U125" s="719">
        <v>11</v>
      </c>
      <c r="AP125"/>
      <c r="AQ125"/>
      <c r="AR125"/>
      <c r="AS125"/>
      <c r="AT125"/>
      <c r="AV125" s="693" t="s">
        <v>0</v>
      </c>
      <c r="AW125" s="657" t="s">
        <v>1033</v>
      </c>
      <c r="AX125" s="139"/>
      <c r="AY125" s="492"/>
      <c r="BA125" s="135">
        <v>1</v>
      </c>
    </row>
    <row r="126" spans="4:53" ht="16.5" thickBot="1">
      <c r="D126" s="2" t="s">
        <v>0</v>
      </c>
      <c r="E126" s="716">
        <f t="shared" ref="E126:U126" ca="1" si="16">CELL("largeur",E126)</f>
        <v>11</v>
      </c>
      <c r="F126" s="716">
        <f t="shared" ca="1" si="16"/>
        <v>11</v>
      </c>
      <c r="G126" s="716">
        <f t="shared" ca="1" si="16"/>
        <v>3</v>
      </c>
      <c r="H126" s="716">
        <f t="shared" ca="1" si="16"/>
        <v>11</v>
      </c>
      <c r="I126" s="716">
        <f t="shared" ca="1" si="16"/>
        <v>11</v>
      </c>
      <c r="J126" s="716">
        <f t="shared" ca="1" si="16"/>
        <v>9</v>
      </c>
      <c r="K126" s="716">
        <f t="shared" ca="1" si="16"/>
        <v>35</v>
      </c>
      <c r="L126" s="716">
        <f t="shared" ca="1" si="16"/>
        <v>11</v>
      </c>
      <c r="M126" s="716">
        <f t="shared" ca="1" si="16"/>
        <v>11</v>
      </c>
      <c r="N126" s="716">
        <f t="shared" ca="1" si="16"/>
        <v>11</v>
      </c>
      <c r="O126" s="716">
        <f t="shared" ca="1" si="16"/>
        <v>11</v>
      </c>
      <c r="P126" s="716">
        <f t="shared" ca="1" si="16"/>
        <v>11</v>
      </c>
      <c r="Q126" s="716">
        <f t="shared" ca="1" si="16"/>
        <v>12</v>
      </c>
      <c r="R126" s="716">
        <f t="shared" ca="1" si="16"/>
        <v>11</v>
      </c>
      <c r="S126" s="716">
        <f t="shared" ca="1" si="16"/>
        <v>11</v>
      </c>
      <c r="T126" s="716">
        <f t="shared" ca="1" si="16"/>
        <v>14</v>
      </c>
      <c r="U126" s="717">
        <f t="shared" ca="1" si="16"/>
        <v>11</v>
      </c>
      <c r="AP126"/>
      <c r="AQ126"/>
      <c r="AR126"/>
      <c r="AS126"/>
      <c r="AT126"/>
      <c r="AV126" s="694" t="s">
        <v>172</v>
      </c>
      <c r="AW126" s="658"/>
      <c r="AX126" s="139"/>
      <c r="AY126" s="492"/>
      <c r="BA126" s="135">
        <v>1</v>
      </c>
    </row>
    <row r="127" spans="4:53" ht="15" customHeight="1">
      <c r="K127" s="151" t="s">
        <v>1064</v>
      </c>
      <c r="L127" s="2030">
        <v>0.2</v>
      </c>
      <c r="M127" s="154" t="s">
        <v>1061</v>
      </c>
      <c r="AP127"/>
      <c r="AQ127"/>
      <c r="AR127"/>
      <c r="AS127"/>
      <c r="AT127"/>
      <c r="AV127" s="694" t="s">
        <v>178</v>
      </c>
      <c r="AW127" s="658"/>
      <c r="AX127" s="139"/>
      <c r="AY127" s="492"/>
      <c r="BA127" s="135">
        <v>1</v>
      </c>
    </row>
    <row r="128" spans="4:53" ht="16.5" thickBot="1">
      <c r="AP128"/>
      <c r="AQ128"/>
      <c r="AR128"/>
      <c r="AS128"/>
      <c r="AT128"/>
      <c r="AV128" s="694" t="s">
        <v>204</v>
      </c>
      <c r="AW128" s="658"/>
      <c r="AX128" s="18"/>
      <c r="AY128" s="167"/>
      <c r="BA128" s="135">
        <v>1</v>
      </c>
    </row>
    <row r="129" spans="4:53">
      <c r="D129" s="129" t="s">
        <v>0</v>
      </c>
      <c r="E129" s="4138" t="s">
        <v>119</v>
      </c>
      <c r="F129" s="4140" t="s">
        <v>1077</v>
      </c>
      <c r="G129" s="4140"/>
      <c r="H129" s="4140"/>
      <c r="I129" s="4140"/>
      <c r="J129" s="4140"/>
      <c r="K129" s="4140"/>
      <c r="L129" s="4140"/>
      <c r="M129" s="4140"/>
      <c r="N129" s="4140"/>
      <c r="O129" s="4140"/>
      <c r="P129" s="4140"/>
      <c r="Q129" s="4140"/>
      <c r="R129" s="4140" t="s">
        <v>988</v>
      </c>
      <c r="S129" s="4139" t="s">
        <v>117</v>
      </c>
      <c r="T129" s="4139"/>
      <c r="U129" s="4159" t="str">
        <f>LEFT(F129,1)</f>
        <v>N</v>
      </c>
      <c r="AP129"/>
      <c r="AQ129"/>
      <c r="AR129"/>
      <c r="AS129"/>
      <c r="AT129"/>
      <c r="AV129" s="466"/>
      <c r="AW129" s="18"/>
      <c r="AX129" s="18"/>
      <c r="AY129" s="465"/>
      <c r="BA129" s="135">
        <v>1</v>
      </c>
    </row>
    <row r="130" spans="4:53" ht="15.75">
      <c r="D130" s="53" t="s">
        <v>0</v>
      </c>
      <c r="E130" s="3850"/>
      <c r="F130" s="4141"/>
      <c r="G130" s="4141"/>
      <c r="H130" s="4141"/>
      <c r="I130" s="4141"/>
      <c r="J130" s="4141"/>
      <c r="K130" s="4141"/>
      <c r="L130" s="4141"/>
      <c r="M130" s="4141"/>
      <c r="N130" s="4141"/>
      <c r="O130" s="4141"/>
      <c r="P130" s="4141"/>
      <c r="Q130" s="4141"/>
      <c r="R130" s="4141"/>
      <c r="S130" s="3990"/>
      <c r="T130" s="3990"/>
      <c r="U130" s="4160"/>
      <c r="AP130"/>
      <c r="AQ130"/>
      <c r="AR130"/>
      <c r="AS130"/>
      <c r="AT130"/>
      <c r="AV130" s="466"/>
      <c r="AW130" s="18"/>
      <c r="AX130" s="18"/>
      <c r="AY130" s="465"/>
      <c r="BA130" s="135">
        <v>1</v>
      </c>
    </row>
    <row r="131" spans="4:53" ht="18.75">
      <c r="D131" s="53" t="s">
        <v>0</v>
      </c>
      <c r="E131" s="128" t="s">
        <v>116</v>
      </c>
      <c r="F131" s="127"/>
      <c r="G131" s="127"/>
      <c r="H131" s="127"/>
      <c r="I131" s="126" t="s">
        <v>115</v>
      </c>
      <c r="J131" s="125" t="s">
        <v>114</v>
      </c>
      <c r="K131" s="124"/>
      <c r="L131" s="124"/>
      <c r="M131" s="124"/>
      <c r="N131" s="124"/>
      <c r="O131" s="124"/>
      <c r="P131" s="124"/>
      <c r="Q131" s="123"/>
      <c r="R131" s="123"/>
      <c r="S131" s="123"/>
      <c r="T131" s="123"/>
      <c r="U131" s="122"/>
      <c r="AP131"/>
      <c r="AQ131"/>
      <c r="AR131"/>
      <c r="AS131"/>
      <c r="AT131"/>
      <c r="AV131" s="466"/>
      <c r="AW131" s="18"/>
      <c r="AX131" s="18"/>
      <c r="AY131" s="465"/>
      <c r="BA131" s="135">
        <v>1</v>
      </c>
    </row>
    <row r="132" spans="4:53" ht="18.75">
      <c r="D132" s="53" t="s">
        <v>0</v>
      </c>
      <c r="E132" s="121" t="s">
        <v>113</v>
      </c>
      <c r="F132" s="104"/>
      <c r="G132" s="115"/>
      <c r="H132" s="115"/>
      <c r="I132" s="115"/>
      <c r="J132" s="104" t="s">
        <v>112</v>
      </c>
      <c r="K132" s="104"/>
      <c r="L132" s="104"/>
      <c r="M132" s="104"/>
      <c r="N132" s="104"/>
      <c r="O132" s="104"/>
      <c r="P132" s="104"/>
      <c r="Q132" s="104"/>
      <c r="R132" s="120"/>
      <c r="S132" s="120"/>
      <c r="T132" s="120"/>
      <c r="U132" s="119"/>
      <c r="AP132"/>
      <c r="AQ132"/>
      <c r="AR132"/>
      <c r="AS132"/>
      <c r="AT132"/>
      <c r="AV132" s="425" t="s">
        <v>947</v>
      </c>
      <c r="AW132" s="428"/>
      <c r="AX132" s="428"/>
      <c r="AY132" s="524"/>
      <c r="BA132" s="135">
        <v>1</v>
      </c>
    </row>
    <row r="133" spans="4:53" ht="21">
      <c r="D133" s="554" t="s">
        <v>0</v>
      </c>
      <c r="E133" s="7"/>
      <c r="F133" s="8" t="s">
        <v>3</v>
      </c>
      <c r="G133" s="7"/>
      <c r="H133" s="7"/>
      <c r="I133" s="7"/>
      <c r="J133" s="715" t="str">
        <f>COUNTIF(D129:D186,"**")&amp;" "&amp;"lignes"</f>
        <v>58 lignes</v>
      </c>
      <c r="K133" s="564" t="str">
        <f>ROWS(D129:D186)-SUBTOTAL(103,D129:D186)&amp;" "&amp;"Lignes masquées"</f>
        <v>0 Lignes masquées</v>
      </c>
      <c r="L133" s="18"/>
      <c r="N133" s="18"/>
      <c r="O133" s="18"/>
      <c r="P133" s="11"/>
      <c r="Q133" s="11"/>
      <c r="R133" s="104"/>
      <c r="S133" s="104"/>
      <c r="T133" s="104"/>
      <c r="U133" s="119"/>
      <c r="AP133"/>
      <c r="AQ133"/>
      <c r="AR133"/>
      <c r="AS133"/>
      <c r="AT133"/>
      <c r="AV133" s="425" t="s">
        <v>949</v>
      </c>
      <c r="AW133" s="428"/>
      <c r="AX133" s="428"/>
      <c r="AY133" s="524"/>
      <c r="BA133" s="135">
        <v>1</v>
      </c>
    </row>
    <row r="134" spans="4:53" ht="21">
      <c r="D134" s="44" t="s">
        <v>15</v>
      </c>
      <c r="E134" s="572"/>
      <c r="F134" s="572"/>
      <c r="G134" s="572"/>
      <c r="H134" s="572"/>
      <c r="I134" s="572"/>
      <c r="J134" s="1948"/>
      <c r="K134" s="564" t="str">
        <f>COUNTA(D142:D181)&amp;"  lignes produits"</f>
        <v>40  lignes produits</v>
      </c>
      <c r="L134" s="18"/>
      <c r="M134" s="132"/>
      <c r="N134" s="11"/>
      <c r="O134" s="118" t="s">
        <v>111</v>
      </c>
      <c r="P134" s="117">
        <v>13</v>
      </c>
      <c r="Q134" s="116" t="str">
        <f>Q135</f>
        <v>couverts</v>
      </c>
      <c r="R134" s="104"/>
      <c r="S134" s="104"/>
      <c r="T134" s="104"/>
      <c r="U134" s="119"/>
      <c r="AP134"/>
      <c r="AQ134"/>
      <c r="AR134"/>
      <c r="AS134"/>
      <c r="AT134"/>
      <c r="AV134" s="514"/>
      <c r="AW134" s="137"/>
      <c r="AX134" s="137"/>
      <c r="AY134" s="525"/>
      <c r="BA134" s="135">
        <v>1</v>
      </c>
    </row>
    <row r="135" spans="4:53" ht="16.5" thickBot="1">
      <c r="D135" s="53" t="s">
        <v>0</v>
      </c>
      <c r="E135" s="114">
        <f>(L182/E136)</f>
        <v>0</v>
      </c>
      <c r="F135" s="113" t="s">
        <v>110</v>
      </c>
      <c r="G135" s="112"/>
      <c r="H135" s="111"/>
      <c r="I135" s="111"/>
      <c r="J135" s="1949" t="str">
        <f ca="1">IF(E139&lt;0.5,E138&amp;",","")&amp;IF(F139&lt;0.5,F138&amp;".","")&amp;IF(G139&lt;0.5,G138&amp;".","")&amp;IF(H139&lt;0.5,H138&amp;".","")&amp;IF(I139&lt;0.5,I138&amp;".","")&amp;IF(J139&lt;0.5,J138&amp;".","")&amp;IF(K139&lt;0.5,K138&amp;".","")&amp;IF(L139&lt;0.5,L138&amp;".","")&amp;IF(M139&lt;0.5,M138&amp;".","")&amp;IF(N139&lt;0.5,N138&amp;".","")</f>
        <v/>
      </c>
      <c r="K135" s="564" t="str">
        <f ca="1">IF(COUNTIF(E139:U139,"&lt;0.5")=0,"Aucune colonne masquée",COUNTIF(E139:U139,"&lt;0.5")&amp;" colonnes masquées : "&amp;(J135&amp;J136))</f>
        <v>Aucune colonne masquée</v>
      </c>
      <c r="M135" s="132"/>
      <c r="N135" s="116"/>
      <c r="O135" s="110" t="s">
        <v>109</v>
      </c>
      <c r="P135" s="109">
        <v>10</v>
      </c>
      <c r="Q135" s="108" t="s">
        <v>108</v>
      </c>
      <c r="R135" s="104"/>
      <c r="S135" s="104"/>
      <c r="T135" s="104"/>
      <c r="U135" s="119"/>
      <c r="AP135"/>
      <c r="AQ135"/>
      <c r="AR135"/>
      <c r="AS135"/>
      <c r="AT135"/>
      <c r="AV135" s="526">
        <v>19</v>
      </c>
      <c r="AW135" s="527">
        <v>18</v>
      </c>
      <c r="AX135" s="527">
        <v>25</v>
      </c>
      <c r="AY135" s="528">
        <v>16</v>
      </c>
      <c r="BA135" s="135">
        <v>1</v>
      </c>
    </row>
    <row r="136" spans="4:53" ht="16.5" thickBot="1">
      <c r="D136" s="53" t="s">
        <v>0</v>
      </c>
      <c r="E136" s="107">
        <v>10</v>
      </c>
      <c r="F136" s="106" t="s">
        <v>108</v>
      </c>
      <c r="G136" s="105" t="s">
        <v>107</v>
      </c>
      <c r="H136" s="105"/>
      <c r="I136" s="104"/>
      <c r="J136" s="1949" t="str">
        <f ca="1">IF(O139&lt;0.5,O138&amp;".","")&amp;IF(P139&lt;0.5,P138&amp;".","")&amp;IF(Q139&lt;0.5,Q138&amp;".","")&amp;IF(R139&lt;0.5,R138&amp;".","")&amp;IF(S139&lt;0.5,S138&amp;".","")&amp;IF(T139&lt;0.5,T138&amp;".","")&amp;IF(U139&lt;0.5,U138&amp;".","")</f>
        <v/>
      </c>
      <c r="K136" s="564" t="str">
        <f ca="1">COUNTIF(E139:U139,"&gt;0.5")+1&amp;" "&amp;"Colonnes Visibles"</f>
        <v>18 Colonnes Visibles</v>
      </c>
      <c r="M136" s="103"/>
      <c r="N136" s="2061"/>
      <c r="O136" s="103" t="s">
        <v>106</v>
      </c>
      <c r="P136" s="102"/>
      <c r="Q136" s="102"/>
      <c r="R136" s="555"/>
      <c r="U136" s="99" t="s">
        <v>105</v>
      </c>
      <c r="AP136"/>
      <c r="AQ136"/>
      <c r="AR136"/>
      <c r="AS136"/>
      <c r="AT136"/>
      <c r="AV136" s="1">
        <f ca="1">CELL("largeur",AV136)</f>
        <v>19</v>
      </c>
      <c r="AW136" s="1">
        <f ca="1">CELL("largeur",AW136)</f>
        <v>18</v>
      </c>
      <c r="AX136" s="1">
        <f ca="1">CELL("largeur",AX136)</f>
        <v>25</v>
      </c>
      <c r="AY136" s="1">
        <f ca="1">CELL("largeur",AY136)</f>
        <v>16</v>
      </c>
      <c r="BA136" s="135">
        <v>1</v>
      </c>
    </row>
    <row r="137" spans="4:53" ht="16.5" thickTop="1" thickBot="1">
      <c r="D137" s="98" t="s">
        <v>15</v>
      </c>
      <c r="E137" s="97" t="s">
        <v>104</v>
      </c>
      <c r="F137" s="97" t="s">
        <v>103</v>
      </c>
      <c r="G137" s="97" t="s">
        <v>102</v>
      </c>
      <c r="H137" s="97" t="s">
        <v>101</v>
      </c>
      <c r="I137" s="97" t="s">
        <v>100</v>
      </c>
      <c r="J137" s="97" t="s">
        <v>99</v>
      </c>
      <c r="K137" s="97" t="s">
        <v>98</v>
      </c>
      <c r="L137" s="97" t="s">
        <v>97</v>
      </c>
      <c r="M137" s="97" t="s">
        <v>96</v>
      </c>
      <c r="N137" s="97" t="s">
        <v>95</v>
      </c>
      <c r="O137" s="97" t="s">
        <v>94</v>
      </c>
      <c r="P137" s="97" t="s">
        <v>93</v>
      </c>
      <c r="Q137" s="97" t="s">
        <v>92</v>
      </c>
      <c r="R137" s="97" t="s">
        <v>91</v>
      </c>
      <c r="S137" s="97" t="s">
        <v>90</v>
      </c>
      <c r="T137" s="97" t="s">
        <v>122</v>
      </c>
      <c r="U137" s="96" t="s">
        <v>123</v>
      </c>
      <c r="AP137"/>
      <c r="AQ137"/>
      <c r="AR137"/>
      <c r="AS137"/>
      <c r="AT137"/>
      <c r="BA137" s="135">
        <v>1</v>
      </c>
    </row>
    <row r="138" spans="4:53" ht="15.75" thickTop="1">
      <c r="D138" s="92" t="s">
        <v>15</v>
      </c>
      <c r="E138" s="95" t="str">
        <f t="shared" ref="E138:U138" si="17">SUBSTITUTE(ADDRESS(1,COLUMN(),4),"1","")</f>
        <v>E</v>
      </c>
      <c r="F138" s="94" t="str">
        <f t="shared" si="17"/>
        <v>F</v>
      </c>
      <c r="G138" s="94" t="str">
        <f t="shared" si="17"/>
        <v>G</v>
      </c>
      <c r="H138" s="94" t="str">
        <f t="shared" si="17"/>
        <v>H</v>
      </c>
      <c r="I138" s="94" t="str">
        <f t="shared" si="17"/>
        <v>I</v>
      </c>
      <c r="J138" s="94" t="str">
        <f t="shared" si="17"/>
        <v>J</v>
      </c>
      <c r="K138" s="94" t="str">
        <f t="shared" si="17"/>
        <v>K</v>
      </c>
      <c r="L138" s="94" t="str">
        <f t="shared" si="17"/>
        <v>L</v>
      </c>
      <c r="M138" s="94" t="str">
        <f t="shared" si="17"/>
        <v>M</v>
      </c>
      <c r="N138" s="94" t="str">
        <f t="shared" si="17"/>
        <v>N</v>
      </c>
      <c r="O138" s="94" t="str">
        <f t="shared" si="17"/>
        <v>O</v>
      </c>
      <c r="P138" s="94" t="str">
        <f t="shared" si="17"/>
        <v>P</v>
      </c>
      <c r="Q138" s="94" t="str">
        <f t="shared" si="17"/>
        <v>Q</v>
      </c>
      <c r="R138" s="94" t="str">
        <f t="shared" si="17"/>
        <v>R</v>
      </c>
      <c r="S138" s="94" t="str">
        <f t="shared" si="17"/>
        <v>S</v>
      </c>
      <c r="T138" s="94" t="str">
        <f t="shared" si="17"/>
        <v>T</v>
      </c>
      <c r="U138" s="93" t="str">
        <f t="shared" si="17"/>
        <v>U</v>
      </c>
      <c r="AP138"/>
      <c r="AQ138"/>
      <c r="AR138"/>
      <c r="AS138"/>
      <c r="AT138"/>
      <c r="BA138" s="135">
        <v>1</v>
      </c>
    </row>
    <row r="139" spans="4:53" ht="15.75" thickBot="1">
      <c r="D139" s="92" t="s">
        <v>15</v>
      </c>
      <c r="E139" s="476">
        <f t="shared" ref="E139:U139" ca="1" si="18">CELL("largeur",E139)</f>
        <v>11</v>
      </c>
      <c r="F139" s="91">
        <f t="shared" ca="1" si="18"/>
        <v>11</v>
      </c>
      <c r="G139" s="91">
        <f t="shared" ca="1" si="18"/>
        <v>3</v>
      </c>
      <c r="H139" s="91">
        <f t="shared" ca="1" si="18"/>
        <v>11</v>
      </c>
      <c r="I139" s="91">
        <f t="shared" ca="1" si="18"/>
        <v>11</v>
      </c>
      <c r="J139" s="91">
        <f t="shared" ca="1" si="18"/>
        <v>9</v>
      </c>
      <c r="K139" s="91">
        <f t="shared" ca="1" si="18"/>
        <v>35</v>
      </c>
      <c r="L139" s="91">
        <f t="shared" ca="1" si="18"/>
        <v>11</v>
      </c>
      <c r="M139" s="91">
        <f t="shared" ca="1" si="18"/>
        <v>11</v>
      </c>
      <c r="N139" s="91">
        <f t="shared" ca="1" si="18"/>
        <v>11</v>
      </c>
      <c r="O139" s="91">
        <f t="shared" ca="1" si="18"/>
        <v>11</v>
      </c>
      <c r="P139" s="91">
        <f t="shared" ca="1" si="18"/>
        <v>11</v>
      </c>
      <c r="Q139" s="91">
        <f t="shared" ca="1" si="18"/>
        <v>12</v>
      </c>
      <c r="R139" s="91">
        <f t="shared" ca="1" si="18"/>
        <v>11</v>
      </c>
      <c r="S139" s="91">
        <f t="shared" ca="1" si="18"/>
        <v>11</v>
      </c>
      <c r="T139" s="91">
        <f t="shared" ca="1" si="18"/>
        <v>14</v>
      </c>
      <c r="U139" s="90">
        <f t="shared" ca="1" si="18"/>
        <v>11</v>
      </c>
      <c r="BA139" s="135">
        <v>1</v>
      </c>
    </row>
    <row r="140" spans="4:53" ht="16.5" thickTop="1">
      <c r="D140" s="53" t="s">
        <v>0</v>
      </c>
      <c r="E140" s="89" t="s">
        <v>89</v>
      </c>
      <c r="F140" s="88" t="s">
        <v>88</v>
      </c>
      <c r="G140" s="87"/>
      <c r="H140" s="3992" t="s">
        <v>87</v>
      </c>
      <c r="I140" s="3994" t="s">
        <v>86</v>
      </c>
      <c r="J140" s="4105" t="s">
        <v>85</v>
      </c>
      <c r="K140" s="86" t="s">
        <v>84</v>
      </c>
      <c r="L140" s="4142" t="s">
        <v>83</v>
      </c>
      <c r="M140" s="85" t="s">
        <v>81</v>
      </c>
      <c r="N140" s="84" t="s">
        <v>80</v>
      </c>
      <c r="O140" s="4010" t="s">
        <v>4090</v>
      </c>
      <c r="P140" s="4011"/>
      <c r="Q140" s="4011"/>
      <c r="R140" s="4157" t="s">
        <v>80</v>
      </c>
      <c r="S140" s="4005" t="s">
        <v>266</v>
      </c>
      <c r="T140" s="565" t="s">
        <v>831</v>
      </c>
      <c r="U140" s="479">
        <f>U182/P134</f>
        <v>0</v>
      </c>
      <c r="BA140" s="135">
        <v>1</v>
      </c>
    </row>
    <row r="141" spans="4:53" ht="15.75">
      <c r="D141" s="53" t="s">
        <v>0</v>
      </c>
      <c r="E141" s="83" t="s">
        <v>77</v>
      </c>
      <c r="F141" s="82" t="s">
        <v>30</v>
      </c>
      <c r="G141" s="81" t="s">
        <v>76</v>
      </c>
      <c r="H141" s="3993"/>
      <c r="I141" s="3995"/>
      <c r="J141" s="4106"/>
      <c r="K141" s="80" t="s">
        <v>75</v>
      </c>
      <c r="L141" s="4143"/>
      <c r="M141" s="79" t="s">
        <v>74</v>
      </c>
      <c r="N141" s="78">
        <v>1</v>
      </c>
      <c r="O141" s="4012"/>
      <c r="P141" s="4013"/>
      <c r="Q141" s="4013"/>
      <c r="R141" s="4158"/>
      <c r="S141" s="4007"/>
      <c r="T141" s="566" t="s">
        <v>799</v>
      </c>
      <c r="U141" s="483" t="s">
        <v>835</v>
      </c>
      <c r="BA141" s="135">
        <v>1</v>
      </c>
    </row>
    <row r="142" spans="4:53" ht="18.75">
      <c r="D142" s="53" t="s">
        <v>0</v>
      </c>
      <c r="E142" s="66"/>
      <c r="F142" s="65"/>
      <c r="G142" s="73" t="str">
        <f t="shared" ref="G142:G181" si="19">IF(AND(E142&gt;0,H142&gt;0),"de","")</f>
        <v/>
      </c>
      <c r="H142" s="63"/>
      <c r="I142" s="62"/>
      <c r="J142" s="61">
        <v>1</v>
      </c>
      <c r="K142" s="60"/>
      <c r="L142" s="59">
        <f>IFERROR(INDEX(E184:Q184,MATCH(I142,E183:Q183,0)) * H142 * IF(ISBLANK(E142), 1, E142), 0)</f>
        <v>0</v>
      </c>
      <c r="M142" s="71">
        <f>IF(L182=0,0,(L142/L182)*N141*1000)</f>
        <v>0</v>
      </c>
      <c r="N142" s="1951">
        <f>IF(L182=0, 0, (E142*J142)/(L182*N141))</f>
        <v>0</v>
      </c>
      <c r="O142" s="2018">
        <f>IF(ISBLANK(P135), 0, (L142 * J142) * (P134 / P135))</f>
        <v>0</v>
      </c>
      <c r="P142" s="2019">
        <f t="shared" ref="P142:P181" si="20">IF(O142=0,0,IF(O142&gt;0,IF(OR(I142="Kg",I142="g",I142="demi(s)",I142="quart(s)"),IF(ROUND(O142,3)&gt;=1,ROUND(O142,3)&amp;" Kg",ROUND(O142*1000,0)&amp;" g"),IF(I142="demi(s)",ROUND(O142*0.5,0)&amp;" demi(s)",IF(I142="quart(s)",ROUND(O142*0.25,0)&amp;" quart(s)",IF(ROUND(O142,3)&gt;=1,ROUND(O142,3)&amp;" L",ROUND(O142*100,0)&amp;" cl"))))))</f>
        <v>0</v>
      </c>
      <c r="Q142" s="2064">
        <f>IF(O142=0, 0, IF(ISBLANK(I142), "", IF(TEXT(ROUND(O142/INDEX(E184:Q184, MATCH(I142, E183:Q183, 0)), 0),"# ##0") &amp; " " &amp; O142 = P142, "", TEXT(ROUND(O142/INDEX(E184:Q184, MATCH(I142, E183:Q183, 0)), 0),"# ##0") &amp; " " &amp; I142)))</f>
        <v>0</v>
      </c>
      <c r="R142" s="76">
        <f>(E142/P135)*P134*J142</f>
        <v>0</v>
      </c>
      <c r="S142" s="558">
        <f t="shared" ref="S142:S181" si="21">F142</f>
        <v>0</v>
      </c>
      <c r="T142" s="567">
        <v>1</v>
      </c>
      <c r="U142" s="487">
        <f t="shared" ref="U142:U181" si="22">IF(ISBLANK(T142), 0, IF(ISTEXT(E142), 0, IF(L142=0, R142*T142, O142*T142)))</f>
        <v>0</v>
      </c>
      <c r="BA142" s="135">
        <v>1</v>
      </c>
    </row>
    <row r="143" spans="4:53" ht="18.75">
      <c r="D143" s="67" t="str">
        <f t="shared" ref="D143:D180" si="23">IF(K143&lt;&gt;"","A","►")</f>
        <v>►</v>
      </c>
      <c r="E143" s="66"/>
      <c r="F143" s="65"/>
      <c r="G143" s="64" t="str">
        <f t="shared" si="19"/>
        <v/>
      </c>
      <c r="H143" s="63"/>
      <c r="I143" s="62"/>
      <c r="J143" s="61">
        <v>1</v>
      </c>
      <c r="K143" s="60"/>
      <c r="L143" s="59">
        <f>IFERROR(INDEX(E184:Q184,MATCH(I143,E183:Q183,0)) * H143 * IF(ISBLANK(E143), 1, E143), 0)</f>
        <v>0</v>
      </c>
      <c r="M143" s="58">
        <f>IF(O182=0,0,(O143/O182)*N141*1000)</f>
        <v>0</v>
      </c>
      <c r="N143" s="57">
        <f>IF(L182=0, 0, (E143*J143)/(L182*N141))</f>
        <v>0</v>
      </c>
      <c r="O143" s="2023">
        <f>IF(ISBLANK(P135), 0, (L143 * J143) * (P134 / P135))</f>
        <v>0</v>
      </c>
      <c r="P143" s="55">
        <f t="shared" si="20"/>
        <v>0</v>
      </c>
      <c r="Q143" s="2064">
        <f>IF(O143=0, 0, IF(ISBLANK(I143), "", IF(TEXT(ROUND(O143/INDEX(E184:Q184, MATCH(I143, E183:Q183, 0)), 0),"# ##0") &amp; " " &amp; O143 = P143, "", TEXT(ROUND(O143/INDEX(E184:Q184, MATCH(I143, E183:Q183, 0)), 0),"# ##0") &amp; " " &amp; I143)))</f>
        <v>0</v>
      </c>
      <c r="R143" s="56">
        <f>(E143/P135)*P134*J143</f>
        <v>0</v>
      </c>
      <c r="S143" s="561">
        <f t="shared" si="21"/>
        <v>0</v>
      </c>
      <c r="T143" s="568">
        <v>1</v>
      </c>
      <c r="U143" s="490">
        <f t="shared" si="22"/>
        <v>0</v>
      </c>
      <c r="BA143" s="135">
        <v>1</v>
      </c>
    </row>
    <row r="144" spans="4:53" ht="18.75">
      <c r="D144" s="67" t="str">
        <f t="shared" si="23"/>
        <v>►</v>
      </c>
      <c r="E144" s="66"/>
      <c r="F144" s="72"/>
      <c r="G144" s="73" t="str">
        <f t="shared" si="19"/>
        <v/>
      </c>
      <c r="H144" s="63"/>
      <c r="I144" s="62"/>
      <c r="J144" s="61">
        <v>1</v>
      </c>
      <c r="K144" s="60"/>
      <c r="L144" s="59">
        <f>IFERROR(INDEX(E184:Q184,MATCH(I144,E183:Q183,0)) * H144 * IF(ISBLANK(E144), 1, E144), 0)</f>
        <v>0</v>
      </c>
      <c r="M144" s="71">
        <f>IF(O182=0,0,(O144/O182)*N141*1000)</f>
        <v>0</v>
      </c>
      <c r="N144" s="70">
        <f>IF(L182=0, 0, (E144*J144)/(L182*N141))</f>
        <v>0</v>
      </c>
      <c r="O144" s="2025">
        <f>IF(ISBLANK(P135), 0, (L144 * J144) * (P134 / P135))</f>
        <v>0</v>
      </c>
      <c r="P144" s="2026">
        <f t="shared" si="20"/>
        <v>0</v>
      </c>
      <c r="Q144" s="2064">
        <f>IF(O144=0, 0, IF(ISBLANK(I144), "", IF(TEXT(ROUND(O144/INDEX(E184:Q184, MATCH(I144, E183:Q183, 0)), 0),"# ##0") &amp; " " &amp; O144 = P144, "", TEXT(ROUND(O144/INDEX(E184:Q184, MATCH(I144, E183:Q183, 0)), 0),"# ##0") &amp; " " &amp; I144)))</f>
        <v>0</v>
      </c>
      <c r="R144" s="69">
        <f>(E144/P135)*P134*J144</f>
        <v>0</v>
      </c>
      <c r="S144" s="560">
        <f t="shared" si="21"/>
        <v>0</v>
      </c>
      <c r="T144" s="568">
        <v>1</v>
      </c>
      <c r="U144" s="490">
        <f t="shared" si="22"/>
        <v>0</v>
      </c>
      <c r="BA144" s="135">
        <v>1</v>
      </c>
    </row>
    <row r="145" spans="4:53" ht="18.75">
      <c r="D145" s="67" t="str">
        <f t="shared" si="23"/>
        <v>►</v>
      </c>
      <c r="E145" s="396"/>
      <c r="F145" s="72"/>
      <c r="G145" s="64" t="str">
        <f t="shared" si="19"/>
        <v/>
      </c>
      <c r="H145" s="63"/>
      <c r="I145" s="62"/>
      <c r="J145" s="61">
        <v>1</v>
      </c>
      <c r="K145" s="60"/>
      <c r="L145" s="59">
        <f>IFERROR(INDEX(E184:Q184,MATCH(I145,E183:Q183,0)) * H145 * IF(ISBLANK(E145), 1, E145), 0)</f>
        <v>0</v>
      </c>
      <c r="M145" s="58">
        <f>IF(O182=0,0,(O145/O182)*N141*1000)</f>
        <v>0</v>
      </c>
      <c r="N145" s="57">
        <f>IF(L182=0, 0, (E145*J145)/(L182*N141))</f>
        <v>0</v>
      </c>
      <c r="O145" s="2023">
        <f>IF(ISBLANK(P135), 0, (L145 * J145) * (P134 / P135))</f>
        <v>0</v>
      </c>
      <c r="P145" s="55">
        <f t="shared" si="20"/>
        <v>0</v>
      </c>
      <c r="Q145" s="2064">
        <f>IF(O145=0, 0, IF(ISBLANK(I145), "", IF(TEXT(ROUND(O145/INDEX(E184:Q184, MATCH(I145, E183:Q183, 0)), 0),"# ##0") &amp; " " &amp; O145 = P145, "", TEXT(ROUND(O145/INDEX(E184:Q184, MATCH(I145, E183:Q183, 0)), 0),"# ##0") &amp; " " &amp; I145)))</f>
        <v>0</v>
      </c>
      <c r="R145" s="56">
        <f>(E145/P135)*P134*J145</f>
        <v>0</v>
      </c>
      <c r="S145" s="561">
        <f t="shared" si="21"/>
        <v>0</v>
      </c>
      <c r="T145" s="568">
        <v>1</v>
      </c>
      <c r="U145" s="490">
        <f t="shared" si="22"/>
        <v>0</v>
      </c>
      <c r="BA145" s="135">
        <v>1</v>
      </c>
    </row>
    <row r="146" spans="4:53" ht="18.75">
      <c r="D146" s="67" t="str">
        <f t="shared" si="23"/>
        <v>►</v>
      </c>
      <c r="E146" s="66"/>
      <c r="F146" s="72"/>
      <c r="G146" s="73" t="str">
        <f t="shared" si="19"/>
        <v/>
      </c>
      <c r="H146" s="63"/>
      <c r="I146" s="62"/>
      <c r="J146" s="61">
        <v>1</v>
      </c>
      <c r="K146" s="60"/>
      <c r="L146" s="59">
        <f>IFERROR(INDEX(E184:Q184,MATCH(I146,E183:Q183,0)) * H146 * IF(ISBLANK(E146), 1, E146), 0)</f>
        <v>0</v>
      </c>
      <c r="M146" s="71">
        <f>IF(O182=0,0,(O146/O182)*N141*1000)</f>
        <v>0</v>
      </c>
      <c r="N146" s="70">
        <f>IF(L182=0, 0, (E146*J146)/(L182*N141))</f>
        <v>0</v>
      </c>
      <c r="O146" s="2025">
        <f>IF(ISBLANK(P135), 0, (L146 * J146) * (P134 / P135))</f>
        <v>0</v>
      </c>
      <c r="P146" s="2026">
        <f t="shared" si="20"/>
        <v>0</v>
      </c>
      <c r="Q146" s="2064">
        <f>IF(O146=0, 0, IF(ISBLANK(I146), "", IF(TEXT(ROUND(O146/INDEX(E184:Q184, MATCH(I146, E183:Q183, 0)), 0),"# ##0") &amp; " " &amp; O146 = P146, "", TEXT(ROUND(O146/INDEX(E184:Q184, MATCH(I146, E183:Q183, 0)), 0),"# ##0") &amp; " " &amp; I146)))</f>
        <v>0</v>
      </c>
      <c r="R146" s="69">
        <f>(E146/P135)*P134*J146</f>
        <v>0</v>
      </c>
      <c r="S146" s="560">
        <f t="shared" si="21"/>
        <v>0</v>
      </c>
      <c r="T146" s="568">
        <v>1</v>
      </c>
      <c r="U146" s="490">
        <f t="shared" si="22"/>
        <v>0</v>
      </c>
      <c r="BA146" s="135">
        <v>1</v>
      </c>
    </row>
    <row r="147" spans="4:53" ht="18.75">
      <c r="D147" s="67" t="str">
        <f t="shared" si="23"/>
        <v>►</v>
      </c>
      <c r="E147" s="66"/>
      <c r="F147" s="65"/>
      <c r="G147" s="64" t="str">
        <f t="shared" si="19"/>
        <v/>
      </c>
      <c r="H147" s="63"/>
      <c r="I147" s="62"/>
      <c r="J147" s="61">
        <v>1</v>
      </c>
      <c r="K147" s="60"/>
      <c r="L147" s="59">
        <f>IFERROR(INDEX(E184:Q184,MATCH(I147,E183:Q183,0)) * H147 * IF(ISBLANK(E147), 1, E147), 0)</f>
        <v>0</v>
      </c>
      <c r="M147" s="58">
        <f>IF(O182=0,0,(O147/O182)*N141*1000)</f>
        <v>0</v>
      </c>
      <c r="N147" s="57">
        <f>IF(L182=0, 0, (E147*J147)/(L182*N141))</f>
        <v>0</v>
      </c>
      <c r="O147" s="2023">
        <f>IF(ISBLANK(P135), 0, (L147 * J147) * (P134 / P135))</f>
        <v>0</v>
      </c>
      <c r="P147" s="55">
        <f t="shared" si="20"/>
        <v>0</v>
      </c>
      <c r="Q147" s="2064">
        <f>IF(O147=0, 0, IF(ISBLANK(I147), "", IF(TEXT(ROUND(O147/INDEX(E184:Q184, MATCH(I147, E183:Q183, 0)), 0),"# ##0") &amp; " " &amp; O147 = P147, "", TEXT(ROUND(O147/INDEX(E184:Q184, MATCH(I147, E183:Q183, 0)), 0),"# ##0") &amp; " " &amp; I147)))</f>
        <v>0</v>
      </c>
      <c r="R147" s="56">
        <f>(E147/P135)*P134*J147</f>
        <v>0</v>
      </c>
      <c r="S147" s="561">
        <f t="shared" si="21"/>
        <v>0</v>
      </c>
      <c r="T147" s="568">
        <v>1</v>
      </c>
      <c r="U147" s="490">
        <f t="shared" si="22"/>
        <v>0</v>
      </c>
      <c r="BA147" s="135">
        <v>1</v>
      </c>
    </row>
    <row r="148" spans="4:53" ht="18.75">
      <c r="D148" s="67" t="str">
        <f t="shared" si="23"/>
        <v>►</v>
      </c>
      <c r="E148" s="66"/>
      <c r="F148" s="65"/>
      <c r="G148" s="64" t="str">
        <f t="shared" si="19"/>
        <v/>
      </c>
      <c r="H148" s="382"/>
      <c r="I148" s="62"/>
      <c r="J148" s="61">
        <v>1</v>
      </c>
      <c r="K148" s="60"/>
      <c r="L148" s="59">
        <f>IFERROR(INDEX(E184:Q184,MATCH(I148,E183:Q183,0)) * H148 * IF(ISBLANK(E148), 1, E148), 0)</f>
        <v>0</v>
      </c>
      <c r="M148" s="71">
        <f>IF(O182=0,0,(O148/O182)*N141*1000)</f>
        <v>0</v>
      </c>
      <c r="N148" s="70">
        <f>IF(L182=0, 0, (E148*J148)/(L182*N141))</f>
        <v>0</v>
      </c>
      <c r="O148" s="2025">
        <f>IF(ISBLANK(P135), 0, (L148 * J148) * (P134 / P135))</f>
        <v>0</v>
      </c>
      <c r="P148" s="2026">
        <f t="shared" si="20"/>
        <v>0</v>
      </c>
      <c r="Q148" s="2064">
        <f>IF(O148=0, 0, IF(ISBLANK(I148), "", IF(TEXT(ROUND(O148/INDEX(E184:Q184, MATCH(I148, E183:Q183, 0)), 0),"# ##0") &amp; " " &amp; O148 = P148, "", TEXT(ROUND(O148/INDEX(E184:Q184, MATCH(I148, E183:Q183, 0)), 0),"# ##0") &amp; " " &amp; I148)))</f>
        <v>0</v>
      </c>
      <c r="R148" s="69">
        <f>(E148/P135)*P134*J148</f>
        <v>0</v>
      </c>
      <c r="S148" s="560">
        <f t="shared" si="21"/>
        <v>0</v>
      </c>
      <c r="T148" s="568">
        <v>1</v>
      </c>
      <c r="U148" s="490">
        <f t="shared" si="22"/>
        <v>0</v>
      </c>
      <c r="BA148" s="135">
        <v>1</v>
      </c>
    </row>
    <row r="149" spans="4:53" ht="18.75">
      <c r="D149" s="67" t="str">
        <f t="shared" si="23"/>
        <v>►</v>
      </c>
      <c r="E149" s="66"/>
      <c r="F149" s="65"/>
      <c r="G149" s="64" t="str">
        <f t="shared" si="19"/>
        <v/>
      </c>
      <c r="H149" s="382"/>
      <c r="I149" s="62"/>
      <c r="J149" s="61">
        <v>1</v>
      </c>
      <c r="K149" s="60"/>
      <c r="L149" s="59">
        <f>IFERROR(INDEX(E184:Q184,MATCH(I149,E183:Q183,0)) * H149 * IF(ISBLANK(E149), 1, E149), 0)</f>
        <v>0</v>
      </c>
      <c r="M149" s="58">
        <f>IF(O182=0,0,(O149/O182)*N141*1000)</f>
        <v>0</v>
      </c>
      <c r="N149" s="57">
        <f>IF(L182=0, 0, (E149*J149)/(L182*N141))</f>
        <v>0</v>
      </c>
      <c r="O149" s="2023">
        <f>IF(ISBLANK(P135), 0, (L149 * J149) * (P134 / P135))</f>
        <v>0</v>
      </c>
      <c r="P149" s="55">
        <f t="shared" si="20"/>
        <v>0</v>
      </c>
      <c r="Q149" s="2064">
        <f>IF(O149=0, 0, IF(ISBLANK(I149), "", IF(TEXT(ROUND(O149/INDEX(E184:Q184, MATCH(I149, E183:Q183, 0)), 0),"# ##0") &amp; " " &amp; O149 = P149, "", TEXT(ROUND(O149/INDEX(E184:Q184, MATCH(I149, E183:Q183, 0)), 0),"# ##0") &amp; " " &amp; I149)))</f>
        <v>0</v>
      </c>
      <c r="R149" s="56">
        <f>(E149/P135)*P134*J149</f>
        <v>0</v>
      </c>
      <c r="S149" s="561">
        <f t="shared" si="21"/>
        <v>0</v>
      </c>
      <c r="T149" s="568">
        <v>1</v>
      </c>
      <c r="U149" s="490">
        <f t="shared" si="22"/>
        <v>0</v>
      </c>
      <c r="BA149" s="135">
        <v>1</v>
      </c>
    </row>
    <row r="150" spans="4:53" ht="18.75">
      <c r="D150" s="67" t="str">
        <f t="shared" si="23"/>
        <v>►</v>
      </c>
      <c r="E150" s="66"/>
      <c r="F150" s="72"/>
      <c r="G150" s="64" t="str">
        <f t="shared" si="19"/>
        <v/>
      </c>
      <c r="H150" s="63"/>
      <c r="I150" s="62"/>
      <c r="J150" s="61">
        <v>1</v>
      </c>
      <c r="K150" s="60"/>
      <c r="L150" s="59">
        <f>IFERROR(INDEX(E184:Q184,MATCH(I150,E183:Q183,0)) * H150 * IF(ISBLANK(E150), 1, E150), 0)</f>
        <v>0</v>
      </c>
      <c r="M150" s="71">
        <f>IF(O182=0,0,(O150/O182)*N141*1000)</f>
        <v>0</v>
      </c>
      <c r="N150" s="70">
        <f>IF(L182=0, 0, (E150*J150)/(L182*N141))</f>
        <v>0</v>
      </c>
      <c r="O150" s="2025">
        <f>IF(ISBLANK(P135), 0, (L150 * J150) * (P134 / P135))</f>
        <v>0</v>
      </c>
      <c r="P150" s="2026">
        <f t="shared" si="20"/>
        <v>0</v>
      </c>
      <c r="Q150" s="2064">
        <f>IF(O150=0, 0, IF(ISBLANK(I150), "", IF(TEXT(ROUND(O150/INDEX(E184:Q184, MATCH(I150, E183:Q183, 0)), 0),"# ##0") &amp; " " &amp; O150 = P150, "", TEXT(ROUND(O150/INDEX(E184:Q184, MATCH(I150, E183:Q183, 0)), 0),"# ##0") &amp; " " &amp; I150)))</f>
        <v>0</v>
      </c>
      <c r="R150" s="69">
        <f>(E150/P135)*P134*J150</f>
        <v>0</v>
      </c>
      <c r="S150" s="560">
        <f t="shared" si="21"/>
        <v>0</v>
      </c>
      <c r="T150" s="568">
        <v>1</v>
      </c>
      <c r="U150" s="490">
        <f t="shared" si="22"/>
        <v>0</v>
      </c>
      <c r="BA150" s="135">
        <v>1</v>
      </c>
    </row>
    <row r="151" spans="4:53" ht="18.75">
      <c r="D151" s="67" t="str">
        <f t="shared" si="23"/>
        <v>►</v>
      </c>
      <c r="E151" s="66"/>
      <c r="F151" s="72"/>
      <c r="G151" s="64" t="str">
        <f t="shared" si="19"/>
        <v/>
      </c>
      <c r="H151" s="63"/>
      <c r="I151" s="62"/>
      <c r="J151" s="61">
        <v>1</v>
      </c>
      <c r="K151" s="60"/>
      <c r="L151" s="59">
        <f>IFERROR(INDEX(E184:Q184,MATCH(I151,E183:Q183,0)) * H151 * IF(ISBLANK(E151), 1, E151), 0)</f>
        <v>0</v>
      </c>
      <c r="M151" s="58">
        <f>IF(O182=0,0,(O151/O182)*N141*1000)</f>
        <v>0</v>
      </c>
      <c r="N151" s="57">
        <f>IF(L182=0, 0, (E151*J151)/(L182*N141))</f>
        <v>0</v>
      </c>
      <c r="O151" s="2023">
        <f>IF(ISBLANK(P135), 0, (L151 * J151) * (P134 / P135))</f>
        <v>0</v>
      </c>
      <c r="P151" s="55">
        <f t="shared" si="20"/>
        <v>0</v>
      </c>
      <c r="Q151" s="2064">
        <f>IF(O151=0, 0, IF(ISBLANK(I151), "", IF(TEXT(ROUND(O151/INDEX(E184:Q184, MATCH(I151, E183:Q183, 0)), 0),"# ##0") &amp; " " &amp; O151 = P151, "", TEXT(ROUND(O151/INDEX(E184:Q184, MATCH(I151, E183:Q183, 0)), 0),"# ##0") &amp; " " &amp; I151)))</f>
        <v>0</v>
      </c>
      <c r="R151" s="56">
        <f>(E151/P135)*P134*J151</f>
        <v>0</v>
      </c>
      <c r="S151" s="561">
        <f t="shared" si="21"/>
        <v>0</v>
      </c>
      <c r="T151" s="568">
        <v>1</v>
      </c>
      <c r="U151" s="490">
        <f t="shared" si="22"/>
        <v>0</v>
      </c>
      <c r="BA151" s="135">
        <v>1</v>
      </c>
    </row>
    <row r="152" spans="4:53" ht="18.75">
      <c r="D152" s="67" t="str">
        <f t="shared" si="23"/>
        <v>►</v>
      </c>
      <c r="E152" s="66"/>
      <c r="F152" s="72"/>
      <c r="G152" s="64" t="str">
        <f t="shared" si="19"/>
        <v/>
      </c>
      <c r="H152" s="63"/>
      <c r="I152" s="62"/>
      <c r="J152" s="61">
        <v>1</v>
      </c>
      <c r="K152" s="60"/>
      <c r="L152" s="59">
        <f>IFERROR(INDEX(E184:Q184,MATCH(I152,E183:Q183,0)) * H152 * IF(ISBLANK(E152), 1, E152), 0)</f>
        <v>0</v>
      </c>
      <c r="M152" s="71">
        <f>IF(O182=0,0,(O152/O182)*N141*1000)</f>
        <v>0</v>
      </c>
      <c r="N152" s="70">
        <f>IF(L182=0, 0, (E152*J152)/(L182*N141))</f>
        <v>0</v>
      </c>
      <c r="O152" s="2025">
        <f>IF(ISBLANK(P135), 0, (L152 * J152) * (P134 / P135))</f>
        <v>0</v>
      </c>
      <c r="P152" s="2026">
        <f t="shared" si="20"/>
        <v>0</v>
      </c>
      <c r="Q152" s="2064">
        <f>IF(O152=0, 0, IF(ISBLANK(I152), "", IF(TEXT(ROUND(O152/INDEX(E184:Q184, MATCH(I152, E183:Q183, 0)), 0),"# ##0") &amp; " " &amp; O152 = P152, "", TEXT(ROUND(O152/INDEX(E184:Q184, MATCH(I152, E183:Q183, 0)), 0),"# ##0") &amp; " " &amp; I152)))</f>
        <v>0</v>
      </c>
      <c r="R152" s="69">
        <f>(E152/P135)*P134*J152</f>
        <v>0</v>
      </c>
      <c r="S152" s="560">
        <f t="shared" si="21"/>
        <v>0</v>
      </c>
      <c r="T152" s="568">
        <v>1</v>
      </c>
      <c r="U152" s="490">
        <f t="shared" si="22"/>
        <v>0</v>
      </c>
      <c r="BA152" s="135">
        <v>1</v>
      </c>
    </row>
    <row r="153" spans="4:53" ht="18.75">
      <c r="D153" s="67" t="str">
        <f t="shared" si="23"/>
        <v>►</v>
      </c>
      <c r="E153" s="66"/>
      <c r="F153" s="72"/>
      <c r="G153" s="64" t="str">
        <f t="shared" si="19"/>
        <v/>
      </c>
      <c r="H153" s="63"/>
      <c r="I153" s="62"/>
      <c r="J153" s="61">
        <v>1</v>
      </c>
      <c r="K153" s="60"/>
      <c r="L153" s="59">
        <f>IFERROR(INDEX(E184:Q184,MATCH(I153,E183:Q183,0)) * H153 * IF(ISBLANK(E153), 1, E153), 0)</f>
        <v>0</v>
      </c>
      <c r="M153" s="58">
        <f>IF(O182=0,0,(O153/O182)*N141*1000)</f>
        <v>0</v>
      </c>
      <c r="N153" s="57">
        <f>IF(L182=0, 0, (E153*J153)/(L182*N141))</f>
        <v>0</v>
      </c>
      <c r="O153" s="2023">
        <f>IF(ISBLANK(P135), 0, (L153 * J153) * (P134 / P135))</f>
        <v>0</v>
      </c>
      <c r="P153" s="55">
        <f t="shared" si="20"/>
        <v>0</v>
      </c>
      <c r="Q153" s="2064">
        <f>IF(O153=0, 0, IF(ISBLANK(I153), "", IF(TEXT(ROUND(O153/INDEX(E184:Q184, MATCH(I153, E183:Q183, 0)), 0),"# ##0") &amp; " " &amp; O153 = P153, "", TEXT(ROUND(O153/INDEX(E184:Q184, MATCH(I153, E183:Q183, 0)), 0),"# ##0") &amp; " " &amp; I153)))</f>
        <v>0</v>
      </c>
      <c r="R153" s="56">
        <f>(E153/P135)*P134*J153</f>
        <v>0</v>
      </c>
      <c r="S153" s="561">
        <f t="shared" si="21"/>
        <v>0</v>
      </c>
      <c r="T153" s="568">
        <v>1</v>
      </c>
      <c r="U153" s="490">
        <f t="shared" si="22"/>
        <v>0</v>
      </c>
      <c r="BA153" s="135">
        <v>1</v>
      </c>
    </row>
    <row r="154" spans="4:53" ht="18.75">
      <c r="D154" s="67" t="str">
        <f t="shared" si="23"/>
        <v>►</v>
      </c>
      <c r="E154" s="66"/>
      <c r="F154" s="65"/>
      <c r="G154" s="64" t="str">
        <f t="shared" si="19"/>
        <v/>
      </c>
      <c r="H154" s="63"/>
      <c r="I154" s="62"/>
      <c r="J154" s="61">
        <v>1</v>
      </c>
      <c r="K154" s="60"/>
      <c r="L154" s="59">
        <f>IFERROR(INDEX(E184:Q184,MATCH(I154,E183:Q183,0)) * H154 * IF(ISBLANK(E154), 1, E154), 0)</f>
        <v>0</v>
      </c>
      <c r="M154" s="71">
        <f>IF(O182=0,0,(O154/O182)*N141*1000)</f>
        <v>0</v>
      </c>
      <c r="N154" s="70">
        <f>IF(L182=0, 0, (E154*J154)/(L182*N141))</f>
        <v>0</v>
      </c>
      <c r="O154" s="2025">
        <f>IF(ISBLANK(P135), 0, (L154 * J154) * (P134 / P135))</f>
        <v>0</v>
      </c>
      <c r="P154" s="2026">
        <f t="shared" si="20"/>
        <v>0</v>
      </c>
      <c r="Q154" s="2064">
        <f>IF(O154=0, 0, IF(ISBLANK(I154), "", IF(TEXT(ROUND(O154/INDEX(E184:Q184, MATCH(I154, E183:Q183, 0)), 0),"# ##0") &amp; " " &amp; O154 = P154, "", TEXT(ROUND(O154/INDEX(E184:Q184, MATCH(I154, E183:Q183, 0)), 0),"# ##0") &amp; " " &amp; I154)))</f>
        <v>0</v>
      </c>
      <c r="R154" s="69">
        <f>(E154/P135)*P134*J154</f>
        <v>0</v>
      </c>
      <c r="S154" s="560">
        <f t="shared" si="21"/>
        <v>0</v>
      </c>
      <c r="T154" s="568">
        <v>1</v>
      </c>
      <c r="U154" s="490">
        <f t="shared" si="22"/>
        <v>0</v>
      </c>
      <c r="BA154" s="135">
        <v>1</v>
      </c>
    </row>
    <row r="155" spans="4:53" ht="18.75">
      <c r="D155" s="67" t="str">
        <f t="shared" si="23"/>
        <v>►</v>
      </c>
      <c r="E155" s="66"/>
      <c r="F155" s="65"/>
      <c r="G155" s="64" t="str">
        <f t="shared" si="19"/>
        <v/>
      </c>
      <c r="H155" s="382"/>
      <c r="I155" s="62"/>
      <c r="J155" s="61">
        <v>1</v>
      </c>
      <c r="K155" s="60"/>
      <c r="L155" s="59">
        <f>IFERROR(INDEX(E184:Q184,MATCH(I155,E183:Q183,0)) * H155 * IF(ISBLANK(E155), 1, E155), 0)</f>
        <v>0</v>
      </c>
      <c r="M155" s="58">
        <f>IF(O182=0,0,(O155/O182)*N141*1000)</f>
        <v>0</v>
      </c>
      <c r="N155" s="57">
        <f>IF(L182=0, 0, (E155*J155)/(L182*N141))</f>
        <v>0</v>
      </c>
      <c r="O155" s="2023">
        <f>IF(ISBLANK(P135), 0, (L155 * J155) * (P134 / P135))</f>
        <v>0</v>
      </c>
      <c r="P155" s="55">
        <f t="shared" si="20"/>
        <v>0</v>
      </c>
      <c r="Q155" s="2064">
        <f>IF(O155=0, 0, IF(ISBLANK(I155), "", IF(TEXT(ROUND(O155/INDEX(E184:Q184, MATCH(I155, E183:Q183, 0)), 0),"# ##0") &amp; " " &amp; O155 = P155, "", TEXT(ROUND(O155/INDEX(E184:Q184, MATCH(I155, E183:Q183, 0)), 0),"# ##0") &amp; " " &amp; I155)))</f>
        <v>0</v>
      </c>
      <c r="R155" s="56">
        <f>(E155/P135)*P134*J155</f>
        <v>0</v>
      </c>
      <c r="S155" s="561">
        <f t="shared" si="21"/>
        <v>0</v>
      </c>
      <c r="T155" s="568">
        <v>1</v>
      </c>
      <c r="U155" s="490">
        <f t="shared" si="22"/>
        <v>0</v>
      </c>
      <c r="BA155" s="135">
        <v>1</v>
      </c>
    </row>
    <row r="156" spans="4:53" ht="18.75">
      <c r="D156" s="67" t="str">
        <f t="shared" si="23"/>
        <v>►</v>
      </c>
      <c r="E156" s="66"/>
      <c r="F156" s="65"/>
      <c r="G156" s="64" t="str">
        <f t="shared" si="19"/>
        <v/>
      </c>
      <c r="H156" s="63"/>
      <c r="I156" s="62"/>
      <c r="J156" s="61">
        <v>1</v>
      </c>
      <c r="K156" s="60"/>
      <c r="L156" s="59">
        <f>IFERROR(INDEX(E184:Q184,MATCH(I156,E183:Q183,0)) * H156 * IF(ISBLANK(E156), 1, E156), 0)</f>
        <v>0</v>
      </c>
      <c r="M156" s="71">
        <f>IF(O182=0,0,(O156/O182)*N141*1000)</f>
        <v>0</v>
      </c>
      <c r="N156" s="70">
        <f>IF(L182=0, 0, (E156*J156)/(L182*N141))</f>
        <v>0</v>
      </c>
      <c r="O156" s="2025">
        <f>IF(ISBLANK(P135), 0, (L156 * J156) * (P134 / P135))</f>
        <v>0</v>
      </c>
      <c r="P156" s="2026">
        <f t="shared" si="20"/>
        <v>0</v>
      </c>
      <c r="Q156" s="2064">
        <f>IF(O156=0, 0, IF(ISBLANK(I156), "", IF(TEXT(ROUND(O156/INDEX(E184:Q184, MATCH(I156, E183:Q183, 0)), 0),"# ##0") &amp; " " &amp; O156 = P156, "", TEXT(ROUND(O156/INDEX(E184:Q184, MATCH(I156, E183:Q183, 0)), 0),"# ##0") &amp; " " &amp; I156)))</f>
        <v>0</v>
      </c>
      <c r="R156" s="69">
        <f>(E156/P135)*P134*J156</f>
        <v>0</v>
      </c>
      <c r="S156" s="562">
        <f t="shared" si="21"/>
        <v>0</v>
      </c>
      <c r="T156" s="568">
        <v>1</v>
      </c>
      <c r="U156" s="490">
        <f t="shared" si="22"/>
        <v>0</v>
      </c>
      <c r="BA156" s="135">
        <v>1</v>
      </c>
    </row>
    <row r="157" spans="4:53" ht="18.75">
      <c r="D157" s="67" t="str">
        <f t="shared" si="23"/>
        <v>►</v>
      </c>
      <c r="E157" s="66"/>
      <c r="F157" s="65"/>
      <c r="G157" s="64" t="str">
        <f t="shared" si="19"/>
        <v/>
      </c>
      <c r="H157" s="63"/>
      <c r="I157" s="62"/>
      <c r="J157" s="61">
        <v>1</v>
      </c>
      <c r="K157" s="60"/>
      <c r="L157" s="59">
        <f>IFERROR(INDEX(E184:Q184,MATCH(I157,E183:Q183,0)) * H157 * IF(ISBLANK(E157), 1, E157), 0)</f>
        <v>0</v>
      </c>
      <c r="M157" s="58">
        <f>IF(O182=0,0,(O157/O182)*N141*1000)</f>
        <v>0</v>
      </c>
      <c r="N157" s="57">
        <f>IF(L182=0, 0, (E157*J157)/(L182*N141))</f>
        <v>0</v>
      </c>
      <c r="O157" s="2023">
        <f>IF(ISBLANK(P135), 0, (L157 * J157) * (P134 / P135))</f>
        <v>0</v>
      </c>
      <c r="P157" s="55">
        <f t="shared" si="20"/>
        <v>0</v>
      </c>
      <c r="Q157" s="2064">
        <f>IF(O157=0, 0, IF(ISBLANK(I157), "", IF(TEXT(ROUND(O157/INDEX(E184:Q184, MATCH(I157, E183:Q183, 0)), 0),"# ##0") &amp; " " &amp; O157 = P157, "", TEXT(ROUND(O157/INDEX(E184:Q184, MATCH(I157, E183:Q183, 0)), 0),"# ##0") &amp; " " &amp; I157)))</f>
        <v>0</v>
      </c>
      <c r="R157" s="56">
        <f>(E157/P135)*P134*J157</f>
        <v>0</v>
      </c>
      <c r="S157" s="561">
        <f t="shared" si="21"/>
        <v>0</v>
      </c>
      <c r="T157" s="568">
        <v>1</v>
      </c>
      <c r="U157" s="490">
        <f t="shared" si="22"/>
        <v>0</v>
      </c>
      <c r="BA157" s="135">
        <v>1</v>
      </c>
    </row>
    <row r="158" spans="4:53" ht="18.75">
      <c r="D158" s="67" t="str">
        <f t="shared" si="23"/>
        <v>►</v>
      </c>
      <c r="E158" s="66"/>
      <c r="F158" s="65"/>
      <c r="G158" s="64" t="str">
        <f t="shared" si="19"/>
        <v/>
      </c>
      <c r="H158" s="63"/>
      <c r="I158" s="62"/>
      <c r="J158" s="61">
        <v>1</v>
      </c>
      <c r="K158" s="60"/>
      <c r="L158" s="59">
        <f>IFERROR(INDEX(E184:Q184,MATCH(I158,E183:Q183,0)) * H158 * IF(ISBLANK(E158), 1, E158), 0)</f>
        <v>0</v>
      </c>
      <c r="M158" s="71">
        <f>IF(O182=0,0,(O158/O182)*N141*1000)</f>
        <v>0</v>
      </c>
      <c r="N158" s="70">
        <f>IF(L182=0, 0, (E158*J158)/(L182*N141))</f>
        <v>0</v>
      </c>
      <c r="O158" s="2025">
        <f>IF(ISBLANK(P135), 0, (L158 * J158) * (P134 / P135))</f>
        <v>0</v>
      </c>
      <c r="P158" s="2026">
        <f t="shared" si="20"/>
        <v>0</v>
      </c>
      <c r="Q158" s="2064">
        <f>IF(O158=0, 0, IF(ISBLANK(I158), "", IF(TEXT(ROUND(O158/INDEX(E184:Q184, MATCH(I158, E183:Q183, 0)), 0),"# ##0") &amp; " " &amp; O158 = P158, "", TEXT(ROUND(O158/INDEX(E184:Q184, MATCH(I158, E183:Q183, 0)), 0),"# ##0") &amp; " " &amp; I158)))</f>
        <v>0</v>
      </c>
      <c r="R158" s="69">
        <f>(E158/P135)*P134*J158</f>
        <v>0</v>
      </c>
      <c r="S158" s="562">
        <f t="shared" si="21"/>
        <v>0</v>
      </c>
      <c r="T158" s="568">
        <v>1</v>
      </c>
      <c r="U158" s="490">
        <f t="shared" si="22"/>
        <v>0</v>
      </c>
      <c r="BA158" s="135">
        <v>1</v>
      </c>
    </row>
    <row r="159" spans="4:53" ht="18.75">
      <c r="D159" s="67" t="str">
        <f t="shared" si="23"/>
        <v>►</v>
      </c>
      <c r="E159" s="66"/>
      <c r="F159" s="65"/>
      <c r="G159" s="64" t="str">
        <f t="shared" si="19"/>
        <v/>
      </c>
      <c r="H159" s="63"/>
      <c r="I159" s="62"/>
      <c r="J159" s="61">
        <v>1</v>
      </c>
      <c r="K159" s="60"/>
      <c r="L159" s="59">
        <f>IFERROR(INDEX(E184:Q184,MATCH(I159,E183:Q183,0)) * H159 * IF(ISBLANK(E159), 1, E159), 0)</f>
        <v>0</v>
      </c>
      <c r="M159" s="58">
        <f>IF(O182=0,0,(O159/O182)*N141*1000)</f>
        <v>0</v>
      </c>
      <c r="N159" s="57">
        <f>IF(L182=0, 0, (E159*J159)/(L182*N141))</f>
        <v>0</v>
      </c>
      <c r="O159" s="2023">
        <f>IF(ISBLANK(P135), 0, (L159 * J159) * (P134 / P135))</f>
        <v>0</v>
      </c>
      <c r="P159" s="55">
        <f t="shared" si="20"/>
        <v>0</v>
      </c>
      <c r="Q159" s="2064">
        <f>IF(O159=0, 0, IF(ISBLANK(I159), "", IF(TEXT(ROUND(O159/INDEX(E184:Q184, MATCH(I159, E183:Q183, 0)), 0),"# ##0") &amp; " " &amp; O159 = P159, "", TEXT(ROUND(O159/INDEX(E184:Q184, MATCH(I159, E183:Q183, 0)), 0),"# ##0") &amp; " " &amp; I159)))</f>
        <v>0</v>
      </c>
      <c r="R159" s="56">
        <f>(E159/P135)*P134*J159</f>
        <v>0</v>
      </c>
      <c r="S159" s="561">
        <f t="shared" si="21"/>
        <v>0</v>
      </c>
      <c r="T159" s="568">
        <v>1</v>
      </c>
      <c r="U159" s="490">
        <f t="shared" si="22"/>
        <v>0</v>
      </c>
      <c r="BA159" s="135">
        <v>1</v>
      </c>
    </row>
    <row r="160" spans="4:53" ht="18.75">
      <c r="D160" s="67" t="str">
        <f t="shared" si="23"/>
        <v>►</v>
      </c>
      <c r="E160" s="66"/>
      <c r="F160" s="65"/>
      <c r="G160" s="64" t="str">
        <f t="shared" si="19"/>
        <v/>
      </c>
      <c r="H160" s="63"/>
      <c r="I160" s="62"/>
      <c r="J160" s="61">
        <v>1</v>
      </c>
      <c r="K160" s="60"/>
      <c r="L160" s="59">
        <f>IFERROR(INDEX(E184:Q184,MATCH(I160,E183:Q183,0)) * H160 * IF(ISBLANK(E160), 1, E160), 0)</f>
        <v>0</v>
      </c>
      <c r="M160" s="71">
        <f>IF(O182=0,0,(O160/O182)*N141*1000)</f>
        <v>0</v>
      </c>
      <c r="N160" s="70">
        <f>IF(L182=0, 0, (E160*J160)/(L182*N141))</f>
        <v>0</v>
      </c>
      <c r="O160" s="2025">
        <f>IF(ISBLANK(P135), 0, (L160 * J160) * (P134 / P135))</f>
        <v>0</v>
      </c>
      <c r="P160" s="2026">
        <f t="shared" si="20"/>
        <v>0</v>
      </c>
      <c r="Q160" s="2064">
        <f>IF(O160=0, 0, IF(ISBLANK(I160), "", IF(TEXT(ROUND(O160/INDEX(E184:Q184, MATCH(I160, E183:Q183, 0)), 0),"# ##0") &amp; " " &amp; O160 = P160, "", TEXT(ROUND(O160/INDEX(E184:Q184, MATCH(I160, E183:Q183, 0)), 0),"# ##0") &amp; " " &amp; I160)))</f>
        <v>0</v>
      </c>
      <c r="R160" s="69">
        <f>(E160/P135)*P134*J160</f>
        <v>0</v>
      </c>
      <c r="S160" s="562">
        <f t="shared" si="21"/>
        <v>0</v>
      </c>
      <c r="T160" s="568">
        <v>1</v>
      </c>
      <c r="U160" s="490">
        <f t="shared" si="22"/>
        <v>0</v>
      </c>
      <c r="BA160" s="135">
        <v>1</v>
      </c>
    </row>
    <row r="161" spans="4:53" ht="18.75">
      <c r="D161" s="67" t="str">
        <f t="shared" si="23"/>
        <v>►</v>
      </c>
      <c r="E161" s="66"/>
      <c r="F161" s="65"/>
      <c r="G161" s="64" t="str">
        <f t="shared" si="19"/>
        <v/>
      </c>
      <c r="H161" s="63"/>
      <c r="I161" s="62"/>
      <c r="J161" s="61">
        <v>1</v>
      </c>
      <c r="K161" s="60"/>
      <c r="L161" s="59">
        <f>IFERROR(INDEX(E184:Q184,MATCH(I161,E183:Q183,0)) * H161 * IF(ISBLANK(E161), 1, E161), 0)</f>
        <v>0</v>
      </c>
      <c r="M161" s="58">
        <f>IF(O182=0,0,(O161/O182)*N141*1000)</f>
        <v>0</v>
      </c>
      <c r="N161" s="57">
        <f>IF(L182=0, 0, (E161*J161)/(L182*N141))</f>
        <v>0</v>
      </c>
      <c r="O161" s="2023">
        <f>IF(ISBLANK(P135), 0, (L161 * J161) * (P134 / P135))</f>
        <v>0</v>
      </c>
      <c r="P161" s="55">
        <f t="shared" si="20"/>
        <v>0</v>
      </c>
      <c r="Q161" s="2064">
        <f>IF(O161=0, 0, IF(ISBLANK(I161), "", IF(TEXT(ROUND(O161/INDEX(E184:Q184, MATCH(I161, E183:Q183, 0)), 0),"# ##0") &amp; " " &amp; O161 = P161, "", TEXT(ROUND(O161/INDEX(E184:Q184, MATCH(I161, E183:Q183, 0)), 0),"# ##0") &amp; " " &amp; I161)))</f>
        <v>0</v>
      </c>
      <c r="R161" s="56">
        <f>(E161/P135)*P134*J161</f>
        <v>0</v>
      </c>
      <c r="S161" s="561">
        <f t="shared" si="21"/>
        <v>0</v>
      </c>
      <c r="T161" s="568">
        <v>1</v>
      </c>
      <c r="U161" s="490">
        <f t="shared" si="22"/>
        <v>0</v>
      </c>
      <c r="BA161" s="135">
        <v>1</v>
      </c>
    </row>
    <row r="162" spans="4:53" ht="18.75">
      <c r="D162" s="67" t="str">
        <f t="shared" si="23"/>
        <v>►</v>
      </c>
      <c r="E162" s="66"/>
      <c r="F162" s="65"/>
      <c r="G162" s="64" t="str">
        <f t="shared" si="19"/>
        <v/>
      </c>
      <c r="H162" s="63"/>
      <c r="I162" s="62"/>
      <c r="J162" s="61">
        <v>1</v>
      </c>
      <c r="K162" s="60"/>
      <c r="L162" s="59">
        <f>IFERROR(INDEX(E184:Q184,MATCH(I162,E183:Q183,0)) * H162 * IF(ISBLANK(E162), 1, E162), 0)</f>
        <v>0</v>
      </c>
      <c r="M162" s="71">
        <f>IF(O182=0,0,(O162/O182)*N141*1000)</f>
        <v>0</v>
      </c>
      <c r="N162" s="70">
        <f>IF(L182=0, 0, (E162*J162)/(L182*N141))</f>
        <v>0</v>
      </c>
      <c r="O162" s="2025">
        <f>IF(ISBLANK(P135), 0, (L162 * J162) * (P134 / P135))</f>
        <v>0</v>
      </c>
      <c r="P162" s="2026">
        <f t="shared" si="20"/>
        <v>0</v>
      </c>
      <c r="Q162" s="2064">
        <f>IF(O162=0, 0, IF(ISBLANK(I162), "", IF(TEXT(ROUND(O162/INDEX(E184:Q184, MATCH(I162, E183:Q183, 0)), 0),"# ##0") &amp; " " &amp; O162 = P162, "", TEXT(ROUND(O162/INDEX(E184:Q184, MATCH(I162, E183:Q183, 0)), 0),"# ##0") &amp; " " &amp; I162)))</f>
        <v>0</v>
      </c>
      <c r="R162" s="69">
        <f>(E162/P135)*P134*J162</f>
        <v>0</v>
      </c>
      <c r="S162" s="562">
        <f t="shared" si="21"/>
        <v>0</v>
      </c>
      <c r="T162" s="568">
        <v>1</v>
      </c>
      <c r="U162" s="490">
        <f t="shared" si="22"/>
        <v>0</v>
      </c>
      <c r="BA162" s="135">
        <v>1</v>
      </c>
    </row>
    <row r="163" spans="4:53" ht="18.75">
      <c r="D163" s="67" t="str">
        <f t="shared" si="23"/>
        <v>►</v>
      </c>
      <c r="E163" s="66"/>
      <c r="F163" s="65"/>
      <c r="G163" s="64" t="str">
        <f t="shared" si="19"/>
        <v/>
      </c>
      <c r="H163" s="63"/>
      <c r="I163" s="62"/>
      <c r="J163" s="61">
        <v>1</v>
      </c>
      <c r="K163" s="60"/>
      <c r="L163" s="59">
        <f>IFERROR(INDEX(E184:Q184,MATCH(I163,E183:Q183,0)) * H163 * IF(ISBLANK(E163), 1, E163), 0)</f>
        <v>0</v>
      </c>
      <c r="M163" s="58">
        <f>IF(O182=0,0,(O163/O182)*N141*1000)</f>
        <v>0</v>
      </c>
      <c r="N163" s="57">
        <f>IF(L182=0, 0, (E163*J163)/(L182*N141))</f>
        <v>0</v>
      </c>
      <c r="O163" s="2023">
        <f>IF(ISBLANK(P135), 0, (L163 * J163) * (P134 / P135))</f>
        <v>0</v>
      </c>
      <c r="P163" s="55">
        <f t="shared" si="20"/>
        <v>0</v>
      </c>
      <c r="Q163" s="2064">
        <f>IF(O163=0, 0, IF(ISBLANK(I163), "", IF(TEXT(ROUND(O163/INDEX(E184:Q184, MATCH(I163, E183:Q183, 0)), 0),"# ##0") &amp; " " &amp; O163 = P163, "", TEXT(ROUND(O163/INDEX(E184:Q184, MATCH(I163, E183:Q183, 0)), 0),"# ##0") &amp; " " &amp; I163)))</f>
        <v>0</v>
      </c>
      <c r="R163" s="56">
        <f>(E163/P135)*P134*J163</f>
        <v>0</v>
      </c>
      <c r="S163" s="561">
        <f t="shared" si="21"/>
        <v>0</v>
      </c>
      <c r="T163" s="568">
        <v>1</v>
      </c>
      <c r="U163" s="490">
        <f t="shared" si="22"/>
        <v>0</v>
      </c>
      <c r="BA163" s="135">
        <v>1</v>
      </c>
    </row>
    <row r="164" spans="4:53" ht="18.75">
      <c r="D164" s="67" t="str">
        <f t="shared" si="23"/>
        <v>►</v>
      </c>
      <c r="E164" s="66"/>
      <c r="F164" s="65"/>
      <c r="G164" s="64" t="str">
        <f t="shared" si="19"/>
        <v/>
      </c>
      <c r="H164" s="63"/>
      <c r="I164" s="62"/>
      <c r="J164" s="61">
        <v>1</v>
      </c>
      <c r="K164" s="60"/>
      <c r="L164" s="59">
        <f>IFERROR(INDEX(E184:Q184,MATCH(I164,E183:Q183,0)) * H164 * IF(ISBLANK(E164), 1, E164), 0)</f>
        <v>0</v>
      </c>
      <c r="M164" s="71">
        <f>IF(O182=0,0,(O164/O182)*N141*1000)</f>
        <v>0</v>
      </c>
      <c r="N164" s="70">
        <f>IF(L182=0, 0, (E164*J164)/(L182*N141))</f>
        <v>0</v>
      </c>
      <c r="O164" s="2025">
        <f>IF(ISBLANK(P135), 0, (L164 * J164) * (P134 / P135))</f>
        <v>0</v>
      </c>
      <c r="P164" s="2026">
        <f t="shared" si="20"/>
        <v>0</v>
      </c>
      <c r="Q164" s="2064">
        <f>IF(O164=0, 0, IF(ISBLANK(I164), "", IF(TEXT(ROUND(O164/INDEX(E184:Q184, MATCH(I164, E183:Q183, 0)), 0),"# ##0") &amp; " " &amp; O164 = P164, "", TEXT(ROUND(O164/INDEX(E184:Q184, MATCH(I164, E183:Q183, 0)), 0),"# ##0") &amp; " " &amp; I164)))</f>
        <v>0</v>
      </c>
      <c r="R164" s="69">
        <f>(E164/P135)*P134*J164</f>
        <v>0</v>
      </c>
      <c r="S164" s="562">
        <f t="shared" si="21"/>
        <v>0</v>
      </c>
      <c r="T164" s="568">
        <v>1</v>
      </c>
      <c r="U164" s="490">
        <f t="shared" si="22"/>
        <v>0</v>
      </c>
      <c r="BA164" s="135">
        <v>1</v>
      </c>
    </row>
    <row r="165" spans="4:53" ht="18.75">
      <c r="D165" s="67" t="str">
        <f t="shared" si="23"/>
        <v>►</v>
      </c>
      <c r="E165" s="66"/>
      <c r="F165" s="65"/>
      <c r="G165" s="64" t="str">
        <f t="shared" si="19"/>
        <v/>
      </c>
      <c r="H165" s="63"/>
      <c r="I165" s="62"/>
      <c r="J165" s="61">
        <v>1</v>
      </c>
      <c r="K165" s="60"/>
      <c r="L165" s="59">
        <f>IFERROR(INDEX(E184:Q184,MATCH(I165,E183:Q183,0)) * H165 * IF(ISBLANK(E165), 1, E165), 0)</f>
        <v>0</v>
      </c>
      <c r="M165" s="58">
        <f>IF(O182=0,0,(O165/O182)*N141*1000)</f>
        <v>0</v>
      </c>
      <c r="N165" s="57">
        <f>IF(L182=0, 0, (E165*J165)/(L182*N141))</f>
        <v>0</v>
      </c>
      <c r="O165" s="2023">
        <f>IF(ISBLANK(P135), 0, (L165 * J165) * (P134 / P135))</f>
        <v>0</v>
      </c>
      <c r="P165" s="55">
        <f t="shared" si="20"/>
        <v>0</v>
      </c>
      <c r="Q165" s="2064">
        <f>IF(O165=0, 0, IF(ISBLANK(I165), "", IF(TEXT(ROUND(O165/INDEX(E184:Q184, MATCH(I165, E183:Q183, 0)), 0),"# ##0") &amp; " " &amp; O165 = P165, "", TEXT(ROUND(O165/INDEX(E184:Q184, MATCH(I165, E183:Q183, 0)), 0),"# ##0") &amp; " " &amp; I165)))</f>
        <v>0</v>
      </c>
      <c r="R165" s="56">
        <f>(E165/P135)*P134*J165</f>
        <v>0</v>
      </c>
      <c r="S165" s="561">
        <f t="shared" si="21"/>
        <v>0</v>
      </c>
      <c r="T165" s="568">
        <v>1</v>
      </c>
      <c r="U165" s="490">
        <f t="shared" si="22"/>
        <v>0</v>
      </c>
      <c r="BA165" s="135">
        <v>1</v>
      </c>
    </row>
    <row r="166" spans="4:53" ht="18.75">
      <c r="D166" s="67" t="str">
        <f t="shared" si="23"/>
        <v>►</v>
      </c>
      <c r="E166" s="66"/>
      <c r="F166" s="65"/>
      <c r="G166" s="64" t="str">
        <f t="shared" si="19"/>
        <v/>
      </c>
      <c r="H166" s="63"/>
      <c r="I166" s="62"/>
      <c r="J166" s="61">
        <v>1</v>
      </c>
      <c r="K166" s="60"/>
      <c r="L166" s="59">
        <f>IFERROR(INDEX(E184:Q184,MATCH(I166,E183:Q183,0)) * H166 * IF(ISBLANK(E166), 1, E166), 0)</f>
        <v>0</v>
      </c>
      <c r="M166" s="71">
        <f>IF(O182=0,0,(O166/O182)*N141*1000)</f>
        <v>0</v>
      </c>
      <c r="N166" s="70">
        <f>IF(L182=0, 0, (E166*J166)/(L182*N141))</f>
        <v>0</v>
      </c>
      <c r="O166" s="2025">
        <f>IF(ISBLANK(P135), 0, (L166 * J166) * (P134 / P135))</f>
        <v>0</v>
      </c>
      <c r="P166" s="2026">
        <f t="shared" si="20"/>
        <v>0</v>
      </c>
      <c r="Q166" s="2064">
        <f>IF(O166=0, 0, IF(ISBLANK(I166), "", IF(TEXT(ROUND(O166/INDEX(E184:Q184, MATCH(I166, E183:Q183, 0)), 0),"# ##0") &amp; " " &amp; O166 = P166, "", TEXT(ROUND(O166/INDEX(E184:Q184, MATCH(I166, E183:Q183, 0)), 0),"# ##0") &amp; " " &amp; I166)))</f>
        <v>0</v>
      </c>
      <c r="R166" s="69">
        <f>(E166/P135)*P134*J166</f>
        <v>0</v>
      </c>
      <c r="S166" s="562">
        <f t="shared" si="21"/>
        <v>0</v>
      </c>
      <c r="T166" s="568">
        <v>1</v>
      </c>
      <c r="U166" s="490">
        <f t="shared" si="22"/>
        <v>0</v>
      </c>
      <c r="BA166" s="135">
        <v>1</v>
      </c>
    </row>
    <row r="167" spans="4:53" ht="18.75">
      <c r="D167" s="67" t="str">
        <f t="shared" si="23"/>
        <v>►</v>
      </c>
      <c r="E167" s="66"/>
      <c r="F167" s="65"/>
      <c r="G167" s="64" t="str">
        <f t="shared" si="19"/>
        <v/>
      </c>
      <c r="H167" s="63"/>
      <c r="I167" s="62"/>
      <c r="J167" s="61">
        <v>1</v>
      </c>
      <c r="K167" s="60"/>
      <c r="L167" s="59">
        <f>IFERROR(INDEX(E184:Q184,MATCH(I167,E183:Q183,0)) * H167 * IF(ISBLANK(E167), 1, E167), 0)</f>
        <v>0</v>
      </c>
      <c r="M167" s="58">
        <f>IF(O182=0,0,(O167/O182)*N141*1000)</f>
        <v>0</v>
      </c>
      <c r="N167" s="57">
        <f>IF(L182=0, 0, (E167*J167)/(L182*N141))</f>
        <v>0</v>
      </c>
      <c r="O167" s="2023">
        <f>IF(ISBLANK(P135), 0, (L167 * J167) * (P134 / P135))</f>
        <v>0</v>
      </c>
      <c r="P167" s="55">
        <f t="shared" si="20"/>
        <v>0</v>
      </c>
      <c r="Q167" s="2064">
        <f>IF(O167=0, 0, IF(ISBLANK(I167), "", IF(TEXT(ROUND(O167/INDEX(E184:Q184, MATCH(I167, E183:Q183, 0)), 0),"# ##0") &amp; " " &amp; O167 = P167, "", TEXT(ROUND(O167/INDEX(E184:Q184, MATCH(I167, E183:Q183, 0)), 0),"# ##0") &amp; " " &amp; I167)))</f>
        <v>0</v>
      </c>
      <c r="R167" s="56">
        <f>(E167/P135)*P134*J167</f>
        <v>0</v>
      </c>
      <c r="S167" s="561">
        <f t="shared" si="21"/>
        <v>0</v>
      </c>
      <c r="T167" s="568">
        <v>1</v>
      </c>
      <c r="U167" s="490">
        <f t="shared" si="22"/>
        <v>0</v>
      </c>
      <c r="BA167" s="135">
        <v>1</v>
      </c>
    </row>
    <row r="168" spans="4:53" ht="18.75">
      <c r="D168" s="67" t="str">
        <f t="shared" si="23"/>
        <v>►</v>
      </c>
      <c r="E168" s="66"/>
      <c r="F168" s="65"/>
      <c r="G168" s="64" t="str">
        <f t="shared" si="19"/>
        <v/>
      </c>
      <c r="H168" s="63"/>
      <c r="I168" s="62"/>
      <c r="J168" s="61">
        <v>1</v>
      </c>
      <c r="K168" s="60"/>
      <c r="L168" s="59">
        <f>IFERROR(INDEX(E184:Q184,MATCH(I168,E183:Q183,0)) * H168 * IF(ISBLANK(E168), 1, E168), 0)</f>
        <v>0</v>
      </c>
      <c r="M168" s="71">
        <f>IF(O182=0,0,(O168/O182)*N141*1000)</f>
        <v>0</v>
      </c>
      <c r="N168" s="70">
        <f>IF(L182=0, 0, (E168*J168)/(L182*N141))</f>
        <v>0</v>
      </c>
      <c r="O168" s="2025">
        <f>IF(ISBLANK(P135), 0, (L168 * J168) * (P134 / P135))</f>
        <v>0</v>
      </c>
      <c r="P168" s="2026">
        <f t="shared" si="20"/>
        <v>0</v>
      </c>
      <c r="Q168" s="2064">
        <f>IF(O168=0, 0, IF(ISBLANK(I168), "", IF(TEXT(ROUND(O168/INDEX(E184:Q184, MATCH(I168, E183:Q183, 0)), 0),"# ##0") &amp; " " &amp; O168 = P168, "", TEXT(ROUND(O168/INDEX(E184:Q184, MATCH(I168, E183:Q183, 0)), 0),"# ##0") &amp; " " &amp; I168)))</f>
        <v>0</v>
      </c>
      <c r="R168" s="69">
        <f>(E168/P135)*P134*J168</f>
        <v>0</v>
      </c>
      <c r="S168" s="562">
        <f t="shared" si="21"/>
        <v>0</v>
      </c>
      <c r="T168" s="568">
        <v>1</v>
      </c>
      <c r="U168" s="490">
        <f t="shared" si="22"/>
        <v>0</v>
      </c>
      <c r="BA168" s="135">
        <v>1</v>
      </c>
    </row>
    <row r="169" spans="4:53" ht="18.75">
      <c r="D169" s="67" t="str">
        <f t="shared" si="23"/>
        <v>►</v>
      </c>
      <c r="E169" s="66"/>
      <c r="F169" s="65"/>
      <c r="G169" s="64" t="str">
        <f t="shared" si="19"/>
        <v/>
      </c>
      <c r="H169" s="63"/>
      <c r="I169" s="62"/>
      <c r="J169" s="61">
        <v>1</v>
      </c>
      <c r="K169" s="60"/>
      <c r="L169" s="59">
        <f>IFERROR(INDEX(E184:Q184,MATCH(I169,E183:Q183,0)) * H169 * IF(ISBLANK(E169), 1, E169), 0)</f>
        <v>0</v>
      </c>
      <c r="M169" s="58">
        <f>IF(O182=0,0,(O169/O182)*N141*1000)</f>
        <v>0</v>
      </c>
      <c r="N169" s="57">
        <f>IF(L182=0, 0, (E169*J169)/(L182*N141))</f>
        <v>0</v>
      </c>
      <c r="O169" s="2023">
        <f>IF(ISBLANK(P135), 0, (L169 * J169) * (P134 / P135))</f>
        <v>0</v>
      </c>
      <c r="P169" s="55">
        <f t="shared" si="20"/>
        <v>0</v>
      </c>
      <c r="Q169" s="2064">
        <f>IF(O169=0, 0, IF(ISBLANK(I169), "", IF(TEXT(ROUND(O169/INDEX(E184:Q184, MATCH(I169, E183:Q183, 0)), 0),"# ##0") &amp; " " &amp; O169 = P169, "", TEXT(ROUND(O169/INDEX(E184:Q184, MATCH(I169, E183:Q183, 0)), 0),"# ##0") &amp; " " &amp; I169)))</f>
        <v>0</v>
      </c>
      <c r="R169" s="56">
        <f>(E169/P135)*P134*J169</f>
        <v>0</v>
      </c>
      <c r="S169" s="561">
        <f t="shared" si="21"/>
        <v>0</v>
      </c>
      <c r="T169" s="568">
        <v>1</v>
      </c>
      <c r="U169" s="490">
        <f t="shared" si="22"/>
        <v>0</v>
      </c>
      <c r="BA169" s="135">
        <v>1</v>
      </c>
    </row>
    <row r="170" spans="4:53" ht="18.75">
      <c r="D170" s="67" t="str">
        <f t="shared" si="23"/>
        <v>►</v>
      </c>
      <c r="E170" s="66"/>
      <c r="F170" s="65"/>
      <c r="G170" s="64" t="str">
        <f t="shared" si="19"/>
        <v/>
      </c>
      <c r="H170" s="63"/>
      <c r="I170" s="62"/>
      <c r="J170" s="61">
        <v>1</v>
      </c>
      <c r="K170" s="60"/>
      <c r="L170" s="59">
        <f>IFERROR(INDEX(E184:Q184,MATCH(I170,E183:Q183,0)) * H170 * IF(ISBLANK(E170), 1, E170), 0)</f>
        <v>0</v>
      </c>
      <c r="M170" s="71">
        <f>IF(O182=0,0,(O170/O182)*N141*1000)</f>
        <v>0</v>
      </c>
      <c r="N170" s="70">
        <f>IF(L182=0, 0, (E170*J170)/(L182*N141))</f>
        <v>0</v>
      </c>
      <c r="O170" s="2025">
        <f>IF(ISBLANK(P135), 0, (L170 * J170) * (P134 / P135))</f>
        <v>0</v>
      </c>
      <c r="P170" s="2026">
        <f t="shared" si="20"/>
        <v>0</v>
      </c>
      <c r="Q170" s="2064">
        <f>IF(O170=0, 0, IF(ISBLANK(I170), "", IF(TEXT(ROUND(O170/INDEX(E184:Q184, MATCH(I170, E183:Q183, 0)), 0),"# ##0") &amp; " " &amp; O170 = P170, "", TEXT(ROUND(O170/INDEX(E184:Q184, MATCH(I170, E183:Q183, 0)), 0),"# ##0") &amp; " " &amp; I170)))</f>
        <v>0</v>
      </c>
      <c r="R170" s="69">
        <f>(E170/P135)*P134*J170</f>
        <v>0</v>
      </c>
      <c r="S170" s="562">
        <f t="shared" si="21"/>
        <v>0</v>
      </c>
      <c r="T170" s="568">
        <v>1</v>
      </c>
      <c r="U170" s="490">
        <f t="shared" si="22"/>
        <v>0</v>
      </c>
      <c r="BA170" s="135">
        <v>1</v>
      </c>
    </row>
    <row r="171" spans="4:53" ht="18.75">
      <c r="D171" s="67" t="str">
        <f t="shared" si="23"/>
        <v>►</v>
      </c>
      <c r="E171" s="66"/>
      <c r="F171" s="65"/>
      <c r="G171" s="64" t="str">
        <f t="shared" si="19"/>
        <v/>
      </c>
      <c r="H171" s="63"/>
      <c r="I171" s="62"/>
      <c r="J171" s="61">
        <v>1</v>
      </c>
      <c r="K171" s="60"/>
      <c r="L171" s="59">
        <f>IFERROR(INDEX(E184:Q184,MATCH(I171,E183:Q183,0)) * H171 * IF(ISBLANK(E171), 1, E171), 0)</f>
        <v>0</v>
      </c>
      <c r="M171" s="58">
        <f>IF(O182=0,0,(O171/O182)*N141*1000)</f>
        <v>0</v>
      </c>
      <c r="N171" s="57">
        <f>IF(L182=0, 0, (E171*J171)/(L182*N141))</f>
        <v>0</v>
      </c>
      <c r="O171" s="2023">
        <f>IF(ISBLANK(P135), 0, (L171 * J171) * (P134 / P135))</f>
        <v>0</v>
      </c>
      <c r="P171" s="55">
        <f t="shared" si="20"/>
        <v>0</v>
      </c>
      <c r="Q171" s="2064">
        <f>IF(O171=0, 0, IF(ISBLANK(I171), "", IF(TEXT(ROUND(O171/INDEX(E184:Q184, MATCH(I171, E183:Q183, 0)), 0),"# ##0") &amp; " " &amp; O171 = P171, "", TEXT(ROUND(O171/INDEX(E184:Q184, MATCH(I171, E183:Q183, 0)), 0),"# ##0") &amp; " " &amp; I171)))</f>
        <v>0</v>
      </c>
      <c r="R171" s="56">
        <f>(E171/P135)*P134*J171</f>
        <v>0</v>
      </c>
      <c r="S171" s="561">
        <f t="shared" si="21"/>
        <v>0</v>
      </c>
      <c r="T171" s="568">
        <v>1</v>
      </c>
      <c r="U171" s="490">
        <f t="shared" si="22"/>
        <v>0</v>
      </c>
      <c r="BA171" s="135">
        <v>1</v>
      </c>
    </row>
    <row r="172" spans="4:53" ht="18.75">
      <c r="D172" s="67" t="str">
        <f t="shared" si="23"/>
        <v>►</v>
      </c>
      <c r="E172" s="66"/>
      <c r="F172" s="65"/>
      <c r="G172" s="64" t="str">
        <f t="shared" si="19"/>
        <v/>
      </c>
      <c r="H172" s="63"/>
      <c r="I172" s="62"/>
      <c r="J172" s="61">
        <v>1</v>
      </c>
      <c r="K172" s="60"/>
      <c r="L172" s="59">
        <f>IFERROR(INDEX(E184:Q184,MATCH(I172,E183:Q183,0)) * H172 * IF(ISBLANK(E172), 1, E172), 0)</f>
        <v>0</v>
      </c>
      <c r="M172" s="71">
        <f>IF(O182=0,0,(O172/O182)*N141*1000)</f>
        <v>0</v>
      </c>
      <c r="N172" s="70">
        <f>IF(L182=0, 0, (E172*J172)/(L182*N141))</f>
        <v>0</v>
      </c>
      <c r="O172" s="2025">
        <f>IF(ISBLANK(P135), 0, (L172 * J172) * (P134 / P135))</f>
        <v>0</v>
      </c>
      <c r="P172" s="2026">
        <f t="shared" si="20"/>
        <v>0</v>
      </c>
      <c r="Q172" s="2064">
        <f>IF(O172=0, 0, IF(ISBLANK(I172), "", IF(TEXT(ROUND(O172/INDEX(E184:Q184, MATCH(I172, E183:Q183, 0)), 0),"# ##0") &amp; " " &amp; O172 = P172, "", TEXT(ROUND(O172/INDEX(E184:Q184, MATCH(I172, E183:Q183, 0)), 0),"# ##0") &amp; " " &amp; I172)))</f>
        <v>0</v>
      </c>
      <c r="R172" s="69">
        <f>(E172/P135)*P134*J172</f>
        <v>0</v>
      </c>
      <c r="S172" s="562">
        <f t="shared" si="21"/>
        <v>0</v>
      </c>
      <c r="T172" s="568">
        <v>1</v>
      </c>
      <c r="U172" s="490">
        <f t="shared" si="22"/>
        <v>0</v>
      </c>
      <c r="BA172" s="135">
        <v>1</v>
      </c>
    </row>
    <row r="173" spans="4:53" ht="18.75">
      <c r="D173" s="67" t="str">
        <f t="shared" si="23"/>
        <v>►</v>
      </c>
      <c r="E173" s="66"/>
      <c r="F173" s="65"/>
      <c r="G173" s="64" t="str">
        <f t="shared" si="19"/>
        <v/>
      </c>
      <c r="H173" s="63"/>
      <c r="I173" s="62"/>
      <c r="J173" s="61">
        <v>1</v>
      </c>
      <c r="K173" s="60"/>
      <c r="L173" s="59">
        <f>IFERROR(INDEX(E184:Q184,MATCH(I173,E183:Q183,0)) * H173 * IF(ISBLANK(E173), 1, E173), 0)</f>
        <v>0</v>
      </c>
      <c r="M173" s="58">
        <f>IF(O182=0,0,(O173/O182)*N141*1000)</f>
        <v>0</v>
      </c>
      <c r="N173" s="57">
        <f>IF(L182=0, 0, (E173*J173)/(L182*N141))</f>
        <v>0</v>
      </c>
      <c r="O173" s="2023">
        <f>IF(ISBLANK(P135), 0, (L173 * J173) * (P134 / P135))</f>
        <v>0</v>
      </c>
      <c r="P173" s="55">
        <f t="shared" si="20"/>
        <v>0</v>
      </c>
      <c r="Q173" s="2064">
        <f>IF(O173=0, 0, IF(ISBLANK(I173), "", IF(TEXT(ROUND(O173/INDEX(E184:Q184, MATCH(I173, E183:Q183, 0)), 0),"# ##0") &amp; " " &amp; O173 = P173, "", TEXT(ROUND(O173/INDEX(E184:Q184, MATCH(I173, E183:Q183, 0)), 0),"# ##0") &amp; " " &amp; I173)))</f>
        <v>0</v>
      </c>
      <c r="R173" s="56">
        <f>(E173/P135)*P134*J173</f>
        <v>0</v>
      </c>
      <c r="S173" s="561">
        <f t="shared" si="21"/>
        <v>0</v>
      </c>
      <c r="T173" s="568">
        <v>1</v>
      </c>
      <c r="U173" s="490">
        <f t="shared" si="22"/>
        <v>0</v>
      </c>
      <c r="BA173" s="135">
        <v>1</v>
      </c>
    </row>
    <row r="174" spans="4:53" ht="18.75">
      <c r="D174" s="67" t="str">
        <f t="shared" si="23"/>
        <v>►</v>
      </c>
      <c r="E174" s="66"/>
      <c r="F174" s="65"/>
      <c r="G174" s="64" t="str">
        <f t="shared" si="19"/>
        <v/>
      </c>
      <c r="H174" s="63"/>
      <c r="I174" s="62"/>
      <c r="J174" s="61">
        <v>1</v>
      </c>
      <c r="K174" s="60"/>
      <c r="L174" s="59">
        <f>IFERROR(INDEX(E184:Q184,MATCH(I174,E183:Q183,0)) * H174 * IF(ISBLANK(E174), 1, E174), 0)</f>
        <v>0</v>
      </c>
      <c r="M174" s="71">
        <f>IF(O182=0,0,(O174/O182)*N141*1000)</f>
        <v>0</v>
      </c>
      <c r="N174" s="70">
        <f>IF(L182=0, 0, (E174*J174)/(L182*N141))</f>
        <v>0</v>
      </c>
      <c r="O174" s="2025">
        <f>IF(ISBLANK(P135), 0, (L174 * J174) * (P134 / P135))</f>
        <v>0</v>
      </c>
      <c r="P174" s="2026">
        <f t="shared" si="20"/>
        <v>0</v>
      </c>
      <c r="Q174" s="2064">
        <f>IF(O174=0, 0, IF(ISBLANK(I174), "", IF(TEXT(ROUND(O174/INDEX(E184:Q184, MATCH(I174, E183:Q183, 0)), 0),"# ##0") &amp; " " &amp; O174 = P174, "", TEXT(ROUND(O174/INDEX(E184:Q184, MATCH(I174, E183:Q183, 0)), 0),"# ##0") &amp; " " &amp; I174)))</f>
        <v>0</v>
      </c>
      <c r="R174" s="69">
        <f>(E174/P135)*P134*J174</f>
        <v>0</v>
      </c>
      <c r="S174" s="560">
        <f t="shared" si="21"/>
        <v>0</v>
      </c>
      <c r="T174" s="568">
        <v>1</v>
      </c>
      <c r="U174" s="490">
        <f t="shared" si="22"/>
        <v>0</v>
      </c>
      <c r="BA174" s="135">
        <v>1</v>
      </c>
    </row>
    <row r="175" spans="4:53" ht="18.75">
      <c r="D175" s="67" t="str">
        <f t="shared" si="23"/>
        <v>►</v>
      </c>
      <c r="E175" s="66"/>
      <c r="F175" s="65"/>
      <c r="G175" s="64" t="str">
        <f t="shared" si="19"/>
        <v/>
      </c>
      <c r="H175" s="63"/>
      <c r="I175" s="62"/>
      <c r="J175" s="61">
        <v>1</v>
      </c>
      <c r="K175" s="60"/>
      <c r="L175" s="59">
        <f>IFERROR(INDEX(E184:Q184,MATCH(I175,E183:Q183,0)) * H175 * IF(ISBLANK(E175), 1, E175), 0)</f>
        <v>0</v>
      </c>
      <c r="M175" s="58">
        <f>IF(O182=0,0,(O175/O182)*N141*1000)</f>
        <v>0</v>
      </c>
      <c r="N175" s="57">
        <f>IF(L182=0, 0, (E175*J175)/(L182*N141))</f>
        <v>0</v>
      </c>
      <c r="O175" s="2023">
        <f>IF(ISBLANK(P135), 0, (L175 * J175) * (P134 / P135))</f>
        <v>0</v>
      </c>
      <c r="P175" s="55">
        <f t="shared" si="20"/>
        <v>0</v>
      </c>
      <c r="Q175" s="2064">
        <f>IF(O175=0, 0, IF(ISBLANK(I175), "", IF(TEXT(ROUND(O175/INDEX(E184:Q184, MATCH(I175, E183:Q183, 0)), 0),"# ##0") &amp; " " &amp; O175 = P175, "", TEXT(ROUND(O175/INDEX(E184:Q184, MATCH(I175, E183:Q183, 0)), 0),"# ##0") &amp; " " &amp; I175)))</f>
        <v>0</v>
      </c>
      <c r="R175" s="56">
        <f>(E175/P135)*P134*J175</f>
        <v>0</v>
      </c>
      <c r="S175" s="561">
        <f t="shared" si="21"/>
        <v>0</v>
      </c>
      <c r="T175" s="568">
        <v>1</v>
      </c>
      <c r="U175" s="490">
        <f t="shared" si="22"/>
        <v>0</v>
      </c>
      <c r="BA175" s="135">
        <v>1</v>
      </c>
    </row>
    <row r="176" spans="4:53" ht="18.75">
      <c r="D176" s="67" t="str">
        <f t="shared" si="23"/>
        <v>►</v>
      </c>
      <c r="E176" s="66"/>
      <c r="F176" s="65"/>
      <c r="G176" s="64" t="str">
        <f t="shared" si="19"/>
        <v/>
      </c>
      <c r="H176" s="63"/>
      <c r="I176" s="62"/>
      <c r="J176" s="61">
        <v>1</v>
      </c>
      <c r="K176" s="60"/>
      <c r="L176" s="59">
        <f>IFERROR(INDEX(E184:Q184,MATCH(I176,E183:Q183,0)) * H176 * IF(ISBLANK(E176), 1, E176), 0)</f>
        <v>0</v>
      </c>
      <c r="M176" s="71">
        <f>IF(O182=0,0,(O176/O182)*N141*1000)</f>
        <v>0</v>
      </c>
      <c r="N176" s="70">
        <f>IF(L182=0, 0, (E176*J176)/(L182*N141))</f>
        <v>0</v>
      </c>
      <c r="O176" s="2025">
        <f>IF(ISBLANK(P135), 0, (L176 * J176) * (P134 / P135))</f>
        <v>0</v>
      </c>
      <c r="P176" s="2026">
        <f t="shared" si="20"/>
        <v>0</v>
      </c>
      <c r="Q176" s="2064">
        <f>IF(O176=0, 0, IF(ISBLANK(I176), "", IF(TEXT(ROUND(O176/INDEX(E184:Q184, MATCH(I176, E183:Q183, 0)), 0),"# ##0") &amp; " " &amp; O176 = P176, "", TEXT(ROUND(O176/INDEX(E184:Q184, MATCH(I176, E183:Q183, 0)), 0),"# ##0") &amp; " " &amp; I176)))</f>
        <v>0</v>
      </c>
      <c r="R176" s="69">
        <f>(E176/P135)*P134*J176</f>
        <v>0</v>
      </c>
      <c r="S176" s="560">
        <f t="shared" si="21"/>
        <v>0</v>
      </c>
      <c r="T176" s="568">
        <v>1</v>
      </c>
      <c r="U176" s="490">
        <f t="shared" si="22"/>
        <v>0</v>
      </c>
      <c r="BA176" s="135">
        <v>1</v>
      </c>
    </row>
    <row r="177" spans="1:55" ht="18.75">
      <c r="D177" s="67" t="str">
        <f t="shared" si="23"/>
        <v>►</v>
      </c>
      <c r="E177" s="66"/>
      <c r="F177" s="65"/>
      <c r="G177" s="64" t="str">
        <f t="shared" si="19"/>
        <v/>
      </c>
      <c r="H177" s="63"/>
      <c r="I177" s="62"/>
      <c r="J177" s="61">
        <v>1</v>
      </c>
      <c r="K177" s="60"/>
      <c r="L177" s="59">
        <f>IFERROR(INDEX(E184:Q184,MATCH(I177,E183:Q183,0)) * H177 * IF(ISBLANK(E177), 1, E177), 0)</f>
        <v>0</v>
      </c>
      <c r="M177" s="58">
        <f>IF(O182=0,0,(O177/O182)*N141*1000)</f>
        <v>0</v>
      </c>
      <c r="N177" s="57">
        <f>IF(L182=0, 0, (E177*J177)/(L182*N141))</f>
        <v>0</v>
      </c>
      <c r="O177" s="2023">
        <f>IF(ISBLANK(P135), 0, (L177 * J177) * (P134 / P135))</f>
        <v>0</v>
      </c>
      <c r="P177" s="55">
        <f t="shared" si="20"/>
        <v>0</v>
      </c>
      <c r="Q177" s="2064">
        <f>IF(O177=0, 0, IF(ISBLANK(I177), "", IF(TEXT(ROUND(O177/INDEX(E184:Q184, MATCH(I177, E183:Q183, 0)), 0),"# ##0") &amp; " " &amp; O177 = P177, "", TEXT(ROUND(O177/INDEX(E184:Q184, MATCH(I177, E183:Q183, 0)), 0),"# ##0") &amp; " " &amp; I177)))</f>
        <v>0</v>
      </c>
      <c r="R177" s="56">
        <f>(E177/P135)*P134*J177</f>
        <v>0</v>
      </c>
      <c r="S177" s="561">
        <f t="shared" si="21"/>
        <v>0</v>
      </c>
      <c r="T177" s="568">
        <v>1</v>
      </c>
      <c r="U177" s="490">
        <f t="shared" si="22"/>
        <v>0</v>
      </c>
      <c r="BA177" s="135">
        <v>1</v>
      </c>
    </row>
    <row r="178" spans="1:55" ht="18.75">
      <c r="D178" s="67" t="str">
        <f t="shared" si="23"/>
        <v>►</v>
      </c>
      <c r="E178" s="66"/>
      <c r="F178" s="65"/>
      <c r="G178" s="64" t="str">
        <f t="shared" si="19"/>
        <v/>
      </c>
      <c r="H178" s="63"/>
      <c r="I178" s="62"/>
      <c r="J178" s="61">
        <v>1</v>
      </c>
      <c r="K178" s="60"/>
      <c r="L178" s="59">
        <f>IFERROR(INDEX(E184:Q184,MATCH(I178,E183:Q183,0)) * H178 * IF(ISBLANK(E178), 1, E178), 0)</f>
        <v>0</v>
      </c>
      <c r="M178" s="71">
        <f>IF(O182=0,0,(O178/O182)*N141*1000)</f>
        <v>0</v>
      </c>
      <c r="N178" s="70">
        <f>IF(L182=0, 0, (E178*J178)/(L182*N141))</f>
        <v>0</v>
      </c>
      <c r="O178" s="2025">
        <f>IF(ISBLANK(P135), 0, (L178 * J178) * (P134 / P135))</f>
        <v>0</v>
      </c>
      <c r="P178" s="2026">
        <f t="shared" si="20"/>
        <v>0</v>
      </c>
      <c r="Q178" s="2064">
        <f>IF(O178=0, 0, IF(ISBLANK(I178), "", IF(TEXT(ROUND(O178/INDEX(E184:Q184, MATCH(I178, E183:Q183, 0)), 0),"# ##0") &amp; " " &amp; O178 = P178, "", TEXT(ROUND(O178/INDEX(E184:Q184, MATCH(I178, E183:Q183, 0)), 0),"# ##0") &amp; " " &amp; I178)))</f>
        <v>0</v>
      </c>
      <c r="R178" s="69">
        <f>(E178/P135)*P134*J178</f>
        <v>0</v>
      </c>
      <c r="S178" s="560">
        <f t="shared" si="21"/>
        <v>0</v>
      </c>
      <c r="T178" s="568">
        <v>1</v>
      </c>
      <c r="U178" s="490">
        <f t="shared" si="22"/>
        <v>0</v>
      </c>
      <c r="BA178" s="135">
        <v>1</v>
      </c>
    </row>
    <row r="179" spans="1:55" ht="18.75">
      <c r="D179" s="67" t="str">
        <f t="shared" si="23"/>
        <v>►</v>
      </c>
      <c r="E179" s="66"/>
      <c r="F179" s="65"/>
      <c r="G179" s="64" t="str">
        <f t="shared" si="19"/>
        <v/>
      </c>
      <c r="H179" s="63"/>
      <c r="I179" s="62"/>
      <c r="J179" s="61">
        <v>1</v>
      </c>
      <c r="K179" s="60"/>
      <c r="L179" s="59">
        <f>IFERROR(INDEX(E184:Q184,MATCH(I179,E183:Q183,0)) * H179 * IF(ISBLANK(E179), 1, E179), 0)</f>
        <v>0</v>
      </c>
      <c r="M179" s="58">
        <f>IF(O182=0,0,(O179/O182)*N141*1000)</f>
        <v>0</v>
      </c>
      <c r="N179" s="57">
        <f>IF(L182=0, 0, (E179*J179)/(L182*N141))</f>
        <v>0</v>
      </c>
      <c r="O179" s="2023">
        <f>IF(ISBLANK(P135), 0, (L179 * J179) * (P134 / P135))</f>
        <v>0</v>
      </c>
      <c r="P179" s="55">
        <f t="shared" si="20"/>
        <v>0</v>
      </c>
      <c r="Q179" s="2064">
        <f>IF(O179=0, 0, IF(ISBLANK(I179), "", IF(TEXT(ROUND(O179/INDEX(E184:Q184, MATCH(I179, E183:Q183, 0)), 0),"# ##0") &amp; " " &amp; O179 = P179, "", TEXT(ROUND(O179/INDEX(E184:Q184, MATCH(I179, E183:Q183, 0)), 0),"# ##0") &amp; " " &amp; I179)))</f>
        <v>0</v>
      </c>
      <c r="R179" s="56">
        <f>(E179/P135)*P134*J179</f>
        <v>0</v>
      </c>
      <c r="S179" s="561">
        <f t="shared" si="21"/>
        <v>0</v>
      </c>
      <c r="T179" s="568">
        <v>1</v>
      </c>
      <c r="U179" s="490">
        <f t="shared" si="22"/>
        <v>0</v>
      </c>
      <c r="BA179" s="135">
        <v>1</v>
      </c>
    </row>
    <row r="180" spans="1:55" ht="18.75">
      <c r="D180" s="67" t="str">
        <f t="shared" si="23"/>
        <v>►</v>
      </c>
      <c r="E180" s="66"/>
      <c r="F180" s="65"/>
      <c r="G180" s="64" t="str">
        <f t="shared" si="19"/>
        <v/>
      </c>
      <c r="H180" s="63"/>
      <c r="I180" s="62"/>
      <c r="J180" s="61">
        <v>1</v>
      </c>
      <c r="K180" s="60"/>
      <c r="L180" s="59">
        <f>IFERROR(INDEX(E184:Q184,MATCH(I180,E183:Q183,0)) * H180 * IF(ISBLANK(E180), 1, E180), 0)</f>
        <v>0</v>
      </c>
      <c r="M180" s="71">
        <f>IF(O182=0,0,(O180/O182)*N141*1000)</f>
        <v>0</v>
      </c>
      <c r="N180" s="70">
        <f>IF(L182=0, 0, (E180*J180)/(L182*N141))</f>
        <v>0</v>
      </c>
      <c r="O180" s="2025">
        <f>IF(ISBLANK(P135), 0, (L180 * J180) * (P134 / P135))</f>
        <v>0</v>
      </c>
      <c r="P180" s="2026">
        <f t="shared" si="20"/>
        <v>0</v>
      </c>
      <c r="Q180" s="2064">
        <f>IF(O180=0, 0, IF(ISBLANK(I180), "", IF(TEXT(ROUND(O180/INDEX(E184:Q184, MATCH(I180, E183:Q183, 0)), 0),"# ##0") &amp; " " &amp; O180 = P180, "", TEXT(ROUND(O180/INDEX(E184:Q184, MATCH(I180, E183:Q183, 0)), 0),"# ##0") &amp; " " &amp; I180)))</f>
        <v>0</v>
      </c>
      <c r="R180" s="69">
        <f>(E180/P135)*P134*J180</f>
        <v>0</v>
      </c>
      <c r="S180" s="560">
        <f t="shared" si="21"/>
        <v>0</v>
      </c>
      <c r="T180" s="568">
        <v>1</v>
      </c>
      <c r="U180" s="490">
        <f t="shared" si="22"/>
        <v>0</v>
      </c>
      <c r="BA180" s="135">
        <v>1</v>
      </c>
    </row>
    <row r="181" spans="1:55" ht="18.75">
      <c r="D181" s="53" t="s">
        <v>0</v>
      </c>
      <c r="E181" s="66"/>
      <c r="F181" s="65"/>
      <c r="G181" s="64" t="str">
        <f t="shared" si="19"/>
        <v/>
      </c>
      <c r="H181" s="63"/>
      <c r="I181" s="62"/>
      <c r="J181" s="61">
        <v>1</v>
      </c>
      <c r="K181" s="60"/>
      <c r="L181" s="59">
        <f>IFERROR(INDEX(E184:Q184,MATCH(I181,E183:Q183,0)) * H181 * IF(ISBLANK(E181), 1, E181), 0)</f>
        <v>0</v>
      </c>
      <c r="M181" s="58"/>
      <c r="N181" s="57"/>
      <c r="O181" s="2023">
        <f>IF(ISBLANK(P135), 0, (L181 * J181) * (P134 / P135))</f>
        <v>0</v>
      </c>
      <c r="P181" s="55">
        <f t="shared" si="20"/>
        <v>0</v>
      </c>
      <c r="Q181" s="2064">
        <f>IF(O181=0, 0, IF(ISBLANK(I181), "", IF(TEXT(ROUND(O181/INDEX(E184:Q184, MATCH(I181, E183:Q183, 0)), 0),"# ##0") &amp; " " &amp; O181 = P181, "", TEXT(ROUND(O181/INDEX(E184:Q184, MATCH(I181, E183:Q183, 0)), 0),"# ##0") &amp; " " &amp; I181)))</f>
        <v>0</v>
      </c>
      <c r="R181" s="56">
        <f>(E181/P135)*P134*J181</f>
        <v>0</v>
      </c>
      <c r="S181" s="561">
        <f t="shared" si="21"/>
        <v>0</v>
      </c>
      <c r="T181" s="568">
        <v>1</v>
      </c>
      <c r="U181" s="490">
        <f t="shared" si="22"/>
        <v>0</v>
      </c>
      <c r="BA181" s="135">
        <v>1</v>
      </c>
    </row>
    <row r="182" spans="1:55" ht="15.75">
      <c r="D182" s="53" t="s">
        <v>0</v>
      </c>
      <c r="E182" s="51"/>
      <c r="F182" s="50"/>
      <c r="G182" s="52"/>
      <c r="H182" s="52"/>
      <c r="I182" s="51"/>
      <c r="J182" s="50"/>
      <c r="K182" s="49"/>
      <c r="L182" s="48">
        <f>SUM(L142:L181)</f>
        <v>0</v>
      </c>
      <c r="M182" s="49"/>
      <c r="N182" s="49"/>
      <c r="O182" s="46">
        <f>SUM(O142:O181)</f>
        <v>0</v>
      </c>
      <c r="P182" s="48">
        <f>SUM(P142:P181)</f>
        <v>0</v>
      </c>
      <c r="Q182" s="563"/>
      <c r="R182" s="563"/>
      <c r="S182" s="563"/>
      <c r="T182" s="46"/>
      <c r="U182" s="612">
        <f>SUM(U142:U181)</f>
        <v>0</v>
      </c>
      <c r="BA182" s="135">
        <v>1</v>
      </c>
    </row>
    <row r="183" spans="1:55" ht="15.75">
      <c r="D183" s="44" t="s">
        <v>15</v>
      </c>
      <c r="E183" s="39" t="s">
        <v>66</v>
      </c>
      <c r="F183" s="39" t="s">
        <v>65</v>
      </c>
      <c r="G183" s="623" t="s">
        <v>54</v>
      </c>
      <c r="H183" s="43" t="s">
        <v>64</v>
      </c>
      <c r="I183" s="42" t="s">
        <v>63</v>
      </c>
      <c r="J183" s="41" t="s">
        <v>62</v>
      </c>
      <c r="K183" s="40" t="s">
        <v>61</v>
      </c>
      <c r="L183" s="39" t="s">
        <v>60</v>
      </c>
      <c r="M183" s="39" t="s">
        <v>59</v>
      </c>
      <c r="N183" s="624" t="s">
        <v>58</v>
      </c>
      <c r="O183" s="624" t="s">
        <v>57</v>
      </c>
      <c r="P183" s="38" t="s">
        <v>56</v>
      </c>
      <c r="Q183" s="38" t="s">
        <v>55</v>
      </c>
      <c r="R183" s="2067"/>
      <c r="S183" s="622"/>
      <c r="T183" s="573"/>
      <c r="U183" s="574"/>
      <c r="BA183" s="135">
        <v>1</v>
      </c>
    </row>
    <row r="184" spans="1:55">
      <c r="D184" s="44" t="s">
        <v>15</v>
      </c>
      <c r="E184" s="406">
        <v>0.5</v>
      </c>
      <c r="F184" s="407">
        <v>0.25</v>
      </c>
      <c r="G184" s="679">
        <v>1</v>
      </c>
      <c r="H184" s="407">
        <v>0.25</v>
      </c>
      <c r="I184" s="409">
        <v>0.5</v>
      </c>
      <c r="J184" s="410">
        <v>1E-3</v>
      </c>
      <c r="K184" s="408">
        <v>1</v>
      </c>
      <c r="L184" s="410">
        <v>0.22500000000000001</v>
      </c>
      <c r="M184" s="410">
        <v>0.01</v>
      </c>
      <c r="N184" s="678">
        <v>1</v>
      </c>
      <c r="O184" s="679">
        <v>0.1</v>
      </c>
      <c r="P184" s="410">
        <v>0.01</v>
      </c>
      <c r="Q184" s="410">
        <v>1E-3</v>
      </c>
      <c r="R184" s="583"/>
      <c r="S184" s="573"/>
      <c r="T184" s="573"/>
      <c r="U184" s="574"/>
      <c r="BA184" s="135">
        <v>1</v>
      </c>
    </row>
    <row r="185" spans="1:55">
      <c r="D185" s="593" t="s">
        <v>0</v>
      </c>
      <c r="E185" s="588">
        <v>11</v>
      </c>
      <c r="F185" s="588">
        <v>11</v>
      </c>
      <c r="G185" s="588">
        <v>3</v>
      </c>
      <c r="H185" s="588">
        <v>11</v>
      </c>
      <c r="I185" s="588">
        <v>11</v>
      </c>
      <c r="J185" s="588">
        <v>9</v>
      </c>
      <c r="K185" s="588">
        <v>35</v>
      </c>
      <c r="L185" s="588">
        <v>11</v>
      </c>
      <c r="M185" s="588">
        <v>11</v>
      </c>
      <c r="N185" s="589">
        <v>0.2</v>
      </c>
      <c r="O185" s="589">
        <v>0.2</v>
      </c>
      <c r="P185" s="588">
        <v>11</v>
      </c>
      <c r="Q185" s="588">
        <v>12</v>
      </c>
      <c r="R185" s="588">
        <v>11</v>
      </c>
      <c r="S185" s="588">
        <v>12</v>
      </c>
      <c r="T185" s="588">
        <v>11</v>
      </c>
      <c r="U185" s="591">
        <v>11</v>
      </c>
      <c r="BA185" s="135">
        <v>1</v>
      </c>
    </row>
    <row r="186" spans="1:55" ht="15.75" thickBot="1">
      <c r="D186" s="594" t="s">
        <v>0</v>
      </c>
      <c r="E186" s="590">
        <f t="shared" ref="E186:U186" ca="1" si="24">CELL("largeur",E186)</f>
        <v>11</v>
      </c>
      <c r="F186" s="590">
        <f t="shared" ca="1" si="24"/>
        <v>11</v>
      </c>
      <c r="G186" s="590">
        <f t="shared" ca="1" si="24"/>
        <v>3</v>
      </c>
      <c r="H186" s="590">
        <f t="shared" ca="1" si="24"/>
        <v>11</v>
      </c>
      <c r="I186" s="590">
        <f t="shared" ca="1" si="24"/>
        <v>11</v>
      </c>
      <c r="J186" s="590">
        <f t="shared" ca="1" si="24"/>
        <v>9</v>
      </c>
      <c r="K186" s="590">
        <f t="shared" ca="1" si="24"/>
        <v>35</v>
      </c>
      <c r="L186" s="590">
        <f t="shared" ca="1" si="24"/>
        <v>11</v>
      </c>
      <c r="M186" s="590">
        <f t="shared" ca="1" si="24"/>
        <v>11</v>
      </c>
      <c r="N186" s="590">
        <f t="shared" ca="1" si="24"/>
        <v>11</v>
      </c>
      <c r="O186" s="590">
        <f t="shared" ca="1" si="24"/>
        <v>11</v>
      </c>
      <c r="P186" s="590">
        <f t="shared" ca="1" si="24"/>
        <v>11</v>
      </c>
      <c r="Q186" s="590">
        <f t="shared" ca="1" si="24"/>
        <v>12</v>
      </c>
      <c r="R186" s="590">
        <f t="shared" ca="1" si="24"/>
        <v>11</v>
      </c>
      <c r="S186" s="590">
        <f t="shared" ca="1" si="24"/>
        <v>11</v>
      </c>
      <c r="T186" s="590">
        <f t="shared" ca="1" si="24"/>
        <v>14</v>
      </c>
      <c r="U186" s="592">
        <f t="shared" ca="1" si="24"/>
        <v>11</v>
      </c>
      <c r="BA186" s="135">
        <v>1</v>
      </c>
    </row>
    <row r="187" spans="1:55" ht="15.75">
      <c r="K187" s="151" t="s">
        <v>1064</v>
      </c>
      <c r="L187" s="2030">
        <v>0.2</v>
      </c>
      <c r="M187" s="154" t="s">
        <v>1061</v>
      </c>
      <c r="BA187" s="135">
        <v>1</v>
      </c>
    </row>
    <row r="188" spans="1:55">
      <c r="BA188" s="135">
        <v>1</v>
      </c>
    </row>
    <row r="189" spans="1:55">
      <c r="BA189" s="640" t="s">
        <v>997</v>
      </c>
    </row>
    <row r="190" spans="1:55">
      <c r="A190" s="135">
        <v>1</v>
      </c>
      <c r="B190" s="135">
        <v>1</v>
      </c>
      <c r="C190" s="135">
        <v>1</v>
      </c>
      <c r="D190" s="135">
        <v>1</v>
      </c>
      <c r="E190" s="135">
        <v>1</v>
      </c>
      <c r="F190" s="135">
        <v>1</v>
      </c>
      <c r="G190" s="135">
        <v>1</v>
      </c>
      <c r="H190" s="135">
        <v>1</v>
      </c>
      <c r="I190" s="135">
        <v>1</v>
      </c>
      <c r="J190" s="135">
        <v>1</v>
      </c>
      <c r="K190" s="135">
        <v>1</v>
      </c>
      <c r="L190" s="135">
        <v>1</v>
      </c>
      <c r="M190" s="135">
        <v>1</v>
      </c>
      <c r="N190" s="135">
        <v>1</v>
      </c>
      <c r="O190" s="135">
        <v>1</v>
      </c>
      <c r="P190" s="135">
        <v>1</v>
      </c>
      <c r="Q190" s="135">
        <v>1</v>
      </c>
      <c r="R190" s="135">
        <v>1</v>
      </c>
      <c r="S190" s="135">
        <v>1</v>
      </c>
      <c r="T190" s="135">
        <v>1</v>
      </c>
      <c r="U190" s="135">
        <v>1</v>
      </c>
      <c r="V190" s="135">
        <v>1</v>
      </c>
      <c r="W190" s="135">
        <v>1</v>
      </c>
      <c r="X190" s="135">
        <v>1</v>
      </c>
      <c r="Y190" s="135">
        <v>1</v>
      </c>
      <c r="Z190" s="135">
        <v>1</v>
      </c>
      <c r="AA190" s="135">
        <v>1</v>
      </c>
      <c r="AB190" s="135">
        <v>1</v>
      </c>
      <c r="AC190" s="135">
        <v>1</v>
      </c>
      <c r="AD190" s="135">
        <v>1</v>
      </c>
      <c r="AE190" s="135">
        <v>1</v>
      </c>
      <c r="AF190" s="135">
        <v>1</v>
      </c>
      <c r="AG190" s="135">
        <v>1</v>
      </c>
      <c r="AH190" s="135">
        <v>1</v>
      </c>
      <c r="AI190" s="135">
        <v>1</v>
      </c>
      <c r="AJ190" s="135">
        <v>1</v>
      </c>
      <c r="AK190" s="135">
        <v>1</v>
      </c>
      <c r="AL190" s="135">
        <v>1</v>
      </c>
      <c r="AM190" s="135">
        <v>1</v>
      </c>
      <c r="AN190" s="135">
        <v>1</v>
      </c>
      <c r="AO190" s="135">
        <v>1</v>
      </c>
      <c r="AP190" s="135">
        <v>1</v>
      </c>
      <c r="AQ190" s="135">
        <v>1</v>
      </c>
      <c r="AR190" s="135">
        <v>1</v>
      </c>
      <c r="AS190" s="135">
        <v>1</v>
      </c>
      <c r="AT190" s="135">
        <v>1</v>
      </c>
      <c r="AU190" s="135">
        <v>1</v>
      </c>
      <c r="AV190" s="135">
        <v>1</v>
      </c>
      <c r="AW190" s="135">
        <v>1</v>
      </c>
      <c r="AX190" s="135">
        <v>1</v>
      </c>
      <c r="AY190" s="135">
        <v>1</v>
      </c>
      <c r="AZ190" s="135">
        <v>1</v>
      </c>
      <c r="BA190" s="133" t="str">
        <f>ADDRESS(ROW(),COLUMN(),4)</f>
        <v>BA190</v>
      </c>
      <c r="BB190" s="689"/>
      <c r="BC190" s="690" t="str">
        <f>ADDRESS(ROW(),COLUMN(),4)</f>
        <v>BC190</v>
      </c>
    </row>
  </sheetData>
  <mergeCells count="122">
    <mergeCell ref="E129:E130"/>
    <mergeCell ref="F129:Q130"/>
    <mergeCell ref="R129:R130"/>
    <mergeCell ref="S129:T130"/>
    <mergeCell ref="U129:U130"/>
    <mergeCell ref="H140:H141"/>
    <mergeCell ref="I140:I141"/>
    <mergeCell ref="J140:J141"/>
    <mergeCell ref="L140:L141"/>
    <mergeCell ref="O140:Q141"/>
    <mergeCell ref="R140:R141"/>
    <mergeCell ref="S140:S141"/>
    <mergeCell ref="D2:D7"/>
    <mergeCell ref="E2:S2"/>
    <mergeCell ref="T2:U2"/>
    <mergeCell ref="W2:W7"/>
    <mergeCell ref="AM2:AN2"/>
    <mergeCell ref="T3:U5"/>
    <mergeCell ref="AM3:AN5"/>
    <mergeCell ref="E10:E11"/>
    <mergeCell ref="F10:Q11"/>
    <mergeCell ref="R10:R11"/>
    <mergeCell ref="S10:T11"/>
    <mergeCell ref="U10:U11"/>
    <mergeCell ref="X10:X11"/>
    <mergeCell ref="Y10:AJ11"/>
    <mergeCell ref="AK10:AK11"/>
    <mergeCell ref="AV4:AY5"/>
    <mergeCell ref="Q6:S6"/>
    <mergeCell ref="T6:U6"/>
    <mergeCell ref="AM6:AN6"/>
    <mergeCell ref="AP6:AQ7"/>
    <mergeCell ref="AS6:AT7"/>
    <mergeCell ref="T7:U7"/>
    <mergeCell ref="AM7:AN7"/>
    <mergeCell ref="AL10:AM11"/>
    <mergeCell ref="AN10:AN11"/>
    <mergeCell ref="AP12:AQ13"/>
    <mergeCell ref="AS12:AT13"/>
    <mergeCell ref="AJ14:AK14"/>
    <mergeCell ref="AP15:AQ16"/>
    <mergeCell ref="AS15:AT16"/>
    <mergeCell ref="AP9:AQ10"/>
    <mergeCell ref="AS9:AT10"/>
    <mergeCell ref="AP18:AQ19"/>
    <mergeCell ref="AS18:AT19"/>
    <mergeCell ref="H21:H22"/>
    <mergeCell ref="I21:I22"/>
    <mergeCell ref="J21:J22"/>
    <mergeCell ref="L21:L22"/>
    <mergeCell ref="O21:Q22"/>
    <mergeCell ref="R21:R22"/>
    <mergeCell ref="S21:S22"/>
    <mergeCell ref="AP21:AQ22"/>
    <mergeCell ref="AP33:AQ34"/>
    <mergeCell ref="AS33:AT34"/>
    <mergeCell ref="AP36:AQ37"/>
    <mergeCell ref="AS36:AT37"/>
    <mergeCell ref="AV38:AY41"/>
    <mergeCell ref="AP39:AQ40"/>
    <mergeCell ref="AS39:AT40"/>
    <mergeCell ref="AS21:AT22"/>
    <mergeCell ref="AP24:AQ25"/>
    <mergeCell ref="AS24:AT25"/>
    <mergeCell ref="AP27:AQ28"/>
    <mergeCell ref="AS27:AT28"/>
    <mergeCell ref="AP30:AQ31"/>
    <mergeCell ref="AS30:AT31"/>
    <mergeCell ref="AC55:AC56"/>
    <mergeCell ref="AP57:AQ58"/>
    <mergeCell ref="AS57:AT58"/>
    <mergeCell ref="AP42:AQ43"/>
    <mergeCell ref="AS42:AT43"/>
    <mergeCell ref="AV42:AY43"/>
    <mergeCell ref="AP45:AQ46"/>
    <mergeCell ref="AS45:AT46"/>
    <mergeCell ref="AP48:AQ49"/>
    <mergeCell ref="AS48:AT49"/>
    <mergeCell ref="AV57:AW58"/>
    <mergeCell ref="AP60:AQ61"/>
    <mergeCell ref="AS60:AT61"/>
    <mergeCell ref="AP63:AQ64"/>
    <mergeCell ref="AS63:AT64"/>
    <mergeCell ref="AP66:AQ67"/>
    <mergeCell ref="AS66:AT67"/>
    <mergeCell ref="AP51:AQ52"/>
    <mergeCell ref="AS51:AT52"/>
    <mergeCell ref="AP54:AQ55"/>
    <mergeCell ref="AS54:AT55"/>
    <mergeCell ref="Q73:R73"/>
    <mergeCell ref="AP75:AQ76"/>
    <mergeCell ref="AS75:AT76"/>
    <mergeCell ref="E69:E70"/>
    <mergeCell ref="F69:Q70"/>
    <mergeCell ref="R69:R70"/>
    <mergeCell ref="S69:T70"/>
    <mergeCell ref="U69:U70"/>
    <mergeCell ref="AP69:AQ70"/>
    <mergeCell ref="AP78:AQ79"/>
    <mergeCell ref="AS78:AT79"/>
    <mergeCell ref="AV78:AY79"/>
    <mergeCell ref="AP81:AQ82"/>
    <mergeCell ref="AS81:AT82"/>
    <mergeCell ref="AP84:AQ85"/>
    <mergeCell ref="AS84:AT85"/>
    <mergeCell ref="AV84:AY85"/>
    <mergeCell ref="AS69:AT70"/>
    <mergeCell ref="AP72:AQ73"/>
    <mergeCell ref="AS72:AT73"/>
    <mergeCell ref="AV72:AY73"/>
    <mergeCell ref="AX95:AX96"/>
    <mergeCell ref="AV101:AW102"/>
    <mergeCell ref="AX101:AY102"/>
    <mergeCell ref="AV110:AY110"/>
    <mergeCell ref="AV113:AY113"/>
    <mergeCell ref="J114:J115"/>
    <mergeCell ref="AP87:AQ88"/>
    <mergeCell ref="AS87:AT88"/>
    <mergeCell ref="AP90:AQ91"/>
    <mergeCell ref="AS90:AT91"/>
    <mergeCell ref="AP93:AQ94"/>
    <mergeCell ref="AS93:AT94"/>
  </mergeCells>
  <conditionalFormatting sqref="J23:J62">
    <cfRule type="cellIs" dxfId="40" priority="2" operator="notEqual">
      <formula>1</formula>
    </cfRule>
  </conditionalFormatting>
  <conditionalFormatting sqref="J142:J181">
    <cfRule type="cellIs" dxfId="39" priority="1" operator="notEqual">
      <formula>1</formula>
    </cfRule>
  </conditionalFormatting>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965A6-6F79-41AD-9AF0-5A9E28D9ECFC}">
  <dimension ref="A1:BG189"/>
  <sheetViews>
    <sheetView showZeros="0" zoomScaleNormal="100" workbookViewId="0">
      <selection activeCell="B10" sqref="B10"/>
    </sheetView>
  </sheetViews>
  <sheetFormatPr baseColWidth="10" defaultRowHeight="15"/>
  <cols>
    <col min="1" max="1" width="4.28515625" customWidth="1"/>
    <col min="2" max="2" width="11.28515625" customWidth="1"/>
    <col min="3" max="3" width="4.28515625" customWidth="1"/>
    <col min="4" max="4" width="3.7109375" customWidth="1"/>
    <col min="5" max="6" width="11.7109375" customWidth="1"/>
    <col min="7" max="7" width="3.7109375" customWidth="1"/>
    <col min="8" max="9" width="11.7109375" customWidth="1"/>
    <col min="10" max="10" width="9.7109375" customWidth="1"/>
    <col min="11" max="11" width="35.7109375" customWidth="1"/>
    <col min="12" max="16" width="11.7109375" customWidth="1"/>
    <col min="17" max="17" width="12.7109375" customWidth="1"/>
    <col min="18" max="19" width="11.7109375" customWidth="1"/>
    <col min="20" max="20" width="14.7109375" customWidth="1"/>
    <col min="21" max="22" width="11.7109375" customWidth="1"/>
    <col min="23" max="24" width="5.7109375" customWidth="1"/>
    <col min="25" max="25" width="3.7109375" customWidth="1"/>
    <col min="26" max="27" width="11.7109375" customWidth="1"/>
    <col min="28" max="28" width="3.7109375" customWidth="1"/>
    <col min="29" max="30" width="11.7109375" customWidth="1"/>
    <col min="31" max="31" width="9.7109375" customWidth="1"/>
    <col min="32" max="32" width="35.7109375" customWidth="1"/>
    <col min="33" max="43" width="11.7109375" customWidth="1"/>
    <col min="45" max="45" width="5.7109375" customWidth="1"/>
    <col min="46" max="46" width="11.7109375" style="137" customWidth="1"/>
    <col min="47" max="47" width="12.7109375" style="137" customWidth="1"/>
    <col min="48" max="48" width="3" style="137" customWidth="1"/>
    <col min="49" max="49" width="11.7109375" style="137" customWidth="1"/>
    <col min="50" max="50" width="12.7109375" style="137" customWidth="1"/>
    <col min="51" max="51" width="5.7109375" customWidth="1"/>
    <col min="52" max="52" width="19.7109375" customWidth="1"/>
    <col min="53" max="53" width="18.7109375" customWidth="1"/>
    <col min="54" max="54" width="25.7109375" customWidth="1"/>
    <col min="55" max="55" width="16.7109375" customWidth="1"/>
    <col min="56" max="56" width="5.7109375" customWidth="1"/>
    <col min="57" max="57" width="8.7109375" customWidth="1"/>
    <col min="58" max="58" width="11.42578125" style="641"/>
    <col min="59" max="59" width="43.5703125" style="641" customWidth="1"/>
  </cols>
  <sheetData>
    <row r="1" spans="1:59" ht="15.75" customHeight="1" thickBot="1">
      <c r="A1" s="133" t="str">
        <f>ADDRESS(ROW(),COLUMN(),4)</f>
        <v>A1</v>
      </c>
      <c r="B1" s="644">
        <v>11</v>
      </c>
      <c r="C1" s="644">
        <v>3</v>
      </c>
      <c r="D1" s="644">
        <v>3</v>
      </c>
      <c r="E1" s="644">
        <v>11</v>
      </c>
      <c r="F1" s="644">
        <v>11</v>
      </c>
      <c r="G1" s="644">
        <v>3</v>
      </c>
      <c r="H1" s="644">
        <v>11</v>
      </c>
      <c r="I1" s="644">
        <v>11</v>
      </c>
      <c r="J1" s="644">
        <v>9</v>
      </c>
      <c r="K1" s="644">
        <v>35</v>
      </c>
      <c r="L1" s="644">
        <v>0.2</v>
      </c>
      <c r="M1" s="644">
        <v>11</v>
      </c>
      <c r="N1" s="644">
        <v>11</v>
      </c>
      <c r="O1" s="644">
        <v>11</v>
      </c>
      <c r="P1" s="644">
        <v>11</v>
      </c>
      <c r="Q1" s="644">
        <v>12</v>
      </c>
      <c r="R1" s="644">
        <v>11</v>
      </c>
      <c r="S1" s="644">
        <v>11</v>
      </c>
      <c r="T1" s="644">
        <v>14</v>
      </c>
      <c r="U1" s="644">
        <v>11</v>
      </c>
      <c r="V1" s="644">
        <v>12</v>
      </c>
      <c r="X1" s="644">
        <v>5</v>
      </c>
      <c r="Y1" s="644">
        <v>3</v>
      </c>
      <c r="Z1" s="644">
        <v>11</v>
      </c>
      <c r="AA1" s="644">
        <v>11</v>
      </c>
      <c r="AB1" s="644">
        <v>3</v>
      </c>
      <c r="AC1" s="644">
        <v>11</v>
      </c>
      <c r="AD1" s="644">
        <v>11</v>
      </c>
      <c r="AE1" s="644">
        <v>9</v>
      </c>
      <c r="AF1" s="644">
        <v>35</v>
      </c>
      <c r="AG1" s="644">
        <v>0.2</v>
      </c>
      <c r="AH1" s="644">
        <v>11</v>
      </c>
      <c r="AI1" s="644">
        <v>11</v>
      </c>
      <c r="AJ1" s="644">
        <v>11</v>
      </c>
      <c r="AK1" s="644">
        <v>11</v>
      </c>
      <c r="AL1" s="644">
        <v>12</v>
      </c>
      <c r="AM1" s="644">
        <v>11</v>
      </c>
      <c r="AN1" s="644">
        <v>11</v>
      </c>
      <c r="AO1" s="644">
        <v>14</v>
      </c>
      <c r="AP1" s="644">
        <v>11</v>
      </c>
      <c r="AQ1" s="644">
        <v>12</v>
      </c>
      <c r="AR1" s="644">
        <v>11</v>
      </c>
      <c r="AS1" s="644">
        <v>5</v>
      </c>
      <c r="AT1" s="644">
        <v>11</v>
      </c>
      <c r="AU1" s="644">
        <v>12</v>
      </c>
      <c r="AV1" s="644">
        <v>2</v>
      </c>
      <c r="AW1" s="644">
        <v>11</v>
      </c>
      <c r="AX1" s="644">
        <v>12</v>
      </c>
      <c r="AY1" s="644">
        <v>5</v>
      </c>
      <c r="AZ1" s="644">
        <v>19</v>
      </c>
      <c r="BA1" s="644">
        <v>18</v>
      </c>
      <c r="BB1" s="644">
        <v>25</v>
      </c>
      <c r="BC1" s="644">
        <v>16</v>
      </c>
      <c r="BD1" s="644">
        <v>5</v>
      </c>
      <c r="BE1" s="135">
        <v>1</v>
      </c>
      <c r="BF1" s="134" t="str">
        <f>SUBSTITUTE(ADDRESS(1,COLUMN(),4),"1","")</f>
        <v>BF</v>
      </c>
      <c r="BG1" s="136" t="str">
        <f>SUBSTITUTE(ADDRESS(1,COLUMN(),4),"1","")</f>
        <v>BG</v>
      </c>
    </row>
    <row r="2" spans="1:59" ht="24.95" customHeight="1">
      <c r="D2" s="4222" t="s">
        <v>395</v>
      </c>
      <c r="E2" s="4136" t="s">
        <v>4114</v>
      </c>
      <c r="F2" s="4136"/>
      <c r="G2" s="4136"/>
      <c r="H2" s="4136"/>
      <c r="I2" s="4136"/>
      <c r="J2" s="4136"/>
      <c r="K2" s="4136"/>
      <c r="L2" s="4136"/>
      <c r="M2" s="4136"/>
      <c r="N2" s="4136"/>
      <c r="O2" s="4136"/>
      <c r="P2" s="4136"/>
      <c r="Q2" s="4136"/>
      <c r="R2" s="4136"/>
      <c r="S2" s="4136"/>
      <c r="T2" s="4136"/>
      <c r="U2" s="4136" t="s">
        <v>1016</v>
      </c>
      <c r="V2" s="4137"/>
      <c r="Y2" s="4222" t="s">
        <v>395</v>
      </c>
      <c r="Z2" s="4136" t="s">
        <v>4115</v>
      </c>
      <c r="AA2" s="4136"/>
      <c r="AB2" s="4136"/>
      <c r="AC2" s="4136"/>
      <c r="AD2" s="4136"/>
      <c r="AE2" s="4136"/>
      <c r="AF2" s="4136"/>
      <c r="AG2" s="4136"/>
      <c r="AH2" s="4136"/>
      <c r="AI2" s="4136"/>
      <c r="AJ2" s="4136"/>
      <c r="AK2" s="4136"/>
      <c r="AL2" s="4136"/>
      <c r="AM2" s="4136"/>
      <c r="AN2" s="4136"/>
      <c r="AO2" s="4136"/>
      <c r="AP2" s="4136" t="s">
        <v>1016</v>
      </c>
      <c r="AQ2" s="4137"/>
      <c r="AS2" s="138"/>
      <c r="AT2" s="138"/>
      <c r="AU2" s="138"/>
      <c r="AV2" s="138"/>
      <c r="AW2" s="138"/>
      <c r="AX2" s="138"/>
      <c r="AZ2" s="138"/>
      <c r="BA2" s="138"/>
      <c r="BB2" s="138"/>
      <c r="BC2" s="138"/>
      <c r="BE2" s="135">
        <v>1</v>
      </c>
      <c r="BF2" s="142"/>
      <c r="BG2" s="142" t="s">
        <v>1166</v>
      </c>
    </row>
    <row r="3" spans="1:59" ht="24.95" customHeight="1" thickBot="1">
      <c r="D3" s="4223"/>
      <c r="E3" s="626"/>
      <c r="F3" s="627"/>
      <c r="G3" s="626"/>
      <c r="H3" s="626"/>
      <c r="I3" s="626"/>
      <c r="J3" s="626"/>
      <c r="K3" s="626"/>
      <c r="L3" s="626"/>
      <c r="M3" s="626"/>
      <c r="N3" s="626"/>
      <c r="O3" s="626"/>
      <c r="P3" s="626"/>
      <c r="Q3" s="626"/>
      <c r="R3" s="626"/>
      <c r="S3" s="626"/>
      <c r="T3" s="626"/>
      <c r="U3" s="4149">
        <v>19</v>
      </c>
      <c r="V3" s="4150"/>
      <c r="Y3" s="4223"/>
      <c r="Z3" s="626"/>
      <c r="AA3" s="627"/>
      <c r="AB3" s="626"/>
      <c r="AC3" s="626"/>
      <c r="AD3" s="626"/>
      <c r="AE3" s="626"/>
      <c r="AF3" s="626"/>
      <c r="AG3" s="626"/>
      <c r="AH3" s="626"/>
      <c r="AI3" s="626"/>
      <c r="AJ3" s="626"/>
      <c r="AK3" s="626"/>
      <c r="AL3" s="626"/>
      <c r="AM3" s="626"/>
      <c r="AN3" s="626"/>
      <c r="AO3" s="626"/>
      <c r="AP3" s="4149">
        <v>19</v>
      </c>
      <c r="AQ3" s="4150"/>
      <c r="AS3" s="627" t="s">
        <v>4117</v>
      </c>
      <c r="AT3" s="138"/>
      <c r="AU3" s="138"/>
      <c r="AV3"/>
      <c r="AW3" s="138"/>
      <c r="AX3" s="138"/>
      <c r="AZ3" s="138"/>
      <c r="BA3" s="138"/>
      <c r="BB3" s="138"/>
      <c r="BC3" s="138"/>
      <c r="BE3" s="135">
        <v>1</v>
      </c>
      <c r="BF3" s="156">
        <f ca="1">COUNTA(A1:BE215) + COUNTBLANK(A1:BE215)</f>
        <v>12464</v>
      </c>
      <c r="BG3" s="145" t="str">
        <f>"cellules entre"&amp;" " &amp;A1&amp;" et  "&amp;BE189</f>
        <v>cellules entre A1 et  BE189</v>
      </c>
    </row>
    <row r="4" spans="1:59" ht="24.95" customHeight="1">
      <c r="D4" s="4223"/>
      <c r="E4" s="628"/>
      <c r="F4" s="628" t="s">
        <v>1021</v>
      </c>
      <c r="G4" s="628"/>
      <c r="H4" s="628"/>
      <c r="I4" s="628"/>
      <c r="J4" s="628"/>
      <c r="K4" s="628"/>
      <c r="L4" s="628"/>
      <c r="M4" s="628"/>
      <c r="N4" s="628"/>
      <c r="O4" s="628"/>
      <c r="P4" s="628"/>
      <c r="Q4" s="628"/>
      <c r="R4" s="626"/>
      <c r="S4" s="626"/>
      <c r="T4" s="626"/>
      <c r="U4" s="4149"/>
      <c r="V4" s="4150"/>
      <c r="Y4" s="4223"/>
      <c r="Z4" s="628"/>
      <c r="AA4" s="628" t="s">
        <v>1022</v>
      </c>
      <c r="AB4" s="628"/>
      <c r="AC4" s="628"/>
      <c r="AD4" s="628"/>
      <c r="AE4" s="628"/>
      <c r="AF4" s="628"/>
      <c r="AG4" s="628"/>
      <c r="AH4" s="628"/>
      <c r="AI4" s="628"/>
      <c r="AJ4" s="628"/>
      <c r="AK4" s="628"/>
      <c r="AL4" s="628"/>
      <c r="AM4" s="626"/>
      <c r="AN4" s="626"/>
      <c r="AO4" s="626"/>
      <c r="AP4" s="4149"/>
      <c r="AQ4" s="4150"/>
      <c r="AS4" s="138"/>
      <c r="AT4" s="138"/>
      <c r="AU4" s="138"/>
      <c r="AV4"/>
      <c r="AW4" s="138"/>
      <c r="AX4" s="138"/>
      <c r="AZ4" s="4192" t="s">
        <v>139</v>
      </c>
      <c r="BA4" s="3838"/>
      <c r="BB4" s="3838"/>
      <c r="BC4" s="4193"/>
      <c r="BE4" s="135">
        <v>1</v>
      </c>
      <c r="BF4" s="156">
        <f ca="1">COUNTA(A1:BE215)</f>
        <v>2853</v>
      </c>
      <c r="BG4" s="145" t="s">
        <v>1161</v>
      </c>
    </row>
    <row r="5" spans="1:59" ht="24.95" customHeight="1">
      <c r="D5" s="4223"/>
      <c r="E5" s="647" t="s">
        <v>1067</v>
      </c>
      <c r="F5" s="627"/>
      <c r="G5" s="630"/>
      <c r="H5" s="630"/>
      <c r="I5" s="630"/>
      <c r="J5" s="630"/>
      <c r="K5" s="630"/>
      <c r="L5" s="630"/>
      <c r="M5" s="630"/>
      <c r="N5" s="630"/>
      <c r="O5" s="630"/>
      <c r="P5" s="630"/>
      <c r="Q5" s="630"/>
      <c r="R5" s="630"/>
      <c r="S5" s="630"/>
      <c r="T5" s="630"/>
      <c r="U5" s="4149"/>
      <c r="V5" s="4150"/>
      <c r="Y5" s="4223"/>
      <c r="Z5" s="629"/>
      <c r="AA5" s="627" t="s">
        <v>4116</v>
      </c>
      <c r="AB5" s="630"/>
      <c r="AC5" s="630"/>
      <c r="AD5" s="630"/>
      <c r="AE5" s="630"/>
      <c r="AF5" s="630"/>
      <c r="AG5" s="630"/>
      <c r="AH5" s="630"/>
      <c r="AI5" s="630"/>
      <c r="AJ5" s="630"/>
      <c r="AK5" s="630"/>
      <c r="AL5" s="630"/>
      <c r="AM5" s="630"/>
      <c r="AN5" s="630"/>
      <c r="AO5" s="630"/>
      <c r="AP5" s="4149"/>
      <c r="AQ5" s="4150"/>
      <c r="AS5" s="138"/>
      <c r="AT5" s="138"/>
      <c r="AU5" s="138"/>
      <c r="AV5"/>
      <c r="AW5" s="138"/>
      <c r="AX5" s="138"/>
      <c r="AZ5" s="3840"/>
      <c r="BA5" s="3841"/>
      <c r="BB5" s="3841"/>
      <c r="BC5" s="3842"/>
      <c r="BE5" s="135">
        <v>1</v>
      </c>
      <c r="BF5" s="156">
        <f ca="1">COUNTBLANK(A1:BE215)</f>
        <v>9611</v>
      </c>
      <c r="BG5" s="145" t="s">
        <v>134</v>
      </c>
    </row>
    <row r="6" spans="1:59" ht="24.95" customHeight="1">
      <c r="D6" s="4223"/>
      <c r="E6" s="647" t="s">
        <v>120</v>
      </c>
      <c r="F6" s="631"/>
      <c r="G6" s="630"/>
      <c r="H6" s="630"/>
      <c r="I6" s="630"/>
      <c r="J6" s="630"/>
      <c r="K6" s="630"/>
      <c r="L6" s="630"/>
      <c r="M6" s="630"/>
      <c r="N6" s="630"/>
      <c r="O6" s="630"/>
      <c r="P6" s="630" t="s">
        <v>1017</v>
      </c>
      <c r="Q6" s="639">
        <f ca="1">NOW()</f>
        <v>45590.837142013886</v>
      </c>
      <c r="R6" s="639"/>
      <c r="S6" s="639"/>
      <c r="T6" s="638" t="s">
        <v>798</v>
      </c>
      <c r="U6" s="4145" t="s">
        <v>1019</v>
      </c>
      <c r="V6" s="4146"/>
      <c r="Y6" s="4223"/>
      <c r="Z6" s="631"/>
      <c r="AA6" s="631"/>
      <c r="AB6" s="630"/>
      <c r="AC6" s="630"/>
      <c r="AD6" s="630"/>
      <c r="AE6" s="630"/>
      <c r="AF6" s="630"/>
      <c r="AG6" s="630"/>
      <c r="AH6" s="630"/>
      <c r="AI6" s="630"/>
      <c r="AJ6" s="630"/>
      <c r="AK6" s="630" t="s">
        <v>1017</v>
      </c>
      <c r="AL6" s="639">
        <f ca="1">NOW()</f>
        <v>45590.837142013886</v>
      </c>
      <c r="AM6" s="639"/>
      <c r="AN6" s="639"/>
      <c r="AO6" s="638" t="s">
        <v>798</v>
      </c>
      <c r="AP6" s="4145" t="s">
        <v>1019</v>
      </c>
      <c r="AQ6" s="4146"/>
      <c r="AS6" s="138"/>
      <c r="AT6" s="3805" t="s">
        <v>130</v>
      </c>
      <c r="AU6" s="3805"/>
      <c r="AV6"/>
      <c r="AW6" s="3805" t="s">
        <v>131</v>
      </c>
      <c r="AX6" s="3805"/>
      <c r="AZ6" s="159" t="s">
        <v>167</v>
      </c>
      <c r="BA6" s="160"/>
      <c r="BB6" s="141"/>
      <c r="BC6" s="161"/>
      <c r="BE6" s="135">
        <v>1</v>
      </c>
      <c r="BF6" s="156">
        <f>SUM(BE1:BE187)+2</f>
        <v>189</v>
      </c>
      <c r="BG6" s="145" t="s">
        <v>1162</v>
      </c>
    </row>
    <row r="7" spans="1:59" ht="21.6" customHeight="1" thickBot="1">
      <c r="D7" s="4224"/>
      <c r="E7" s="632" t="s">
        <v>1018</v>
      </c>
      <c r="F7" s="633"/>
      <c r="G7" s="633"/>
      <c r="H7" s="633"/>
      <c r="I7" s="633"/>
      <c r="J7" s="633"/>
      <c r="K7" s="633"/>
      <c r="L7" s="633"/>
      <c r="M7" s="633"/>
      <c r="N7" s="633"/>
      <c r="O7" s="633"/>
      <c r="P7" s="633"/>
      <c r="Q7" s="633"/>
      <c r="R7" s="633"/>
      <c r="S7" s="642" t="s">
        <v>1020</v>
      </c>
      <c r="T7" s="643" t="str">
        <f>BE189</f>
        <v>BE189</v>
      </c>
      <c r="U7" s="4147" t="str">
        <f>K15</f>
        <v>40  lignes produits</v>
      </c>
      <c r="V7" s="4148"/>
      <c r="Y7" s="4224"/>
      <c r="Z7" s="632" t="s">
        <v>1018</v>
      </c>
      <c r="AA7" s="633"/>
      <c r="AB7" s="633"/>
      <c r="AC7" s="633"/>
      <c r="AD7" s="633"/>
      <c r="AE7" s="633"/>
      <c r="AF7" s="633"/>
      <c r="AG7" s="633"/>
      <c r="AH7" s="633"/>
      <c r="AI7" s="633"/>
      <c r="AJ7" s="633"/>
      <c r="AK7" s="633"/>
      <c r="AL7" s="633"/>
      <c r="AM7" s="633"/>
      <c r="AN7" s="642" t="s">
        <v>1020</v>
      </c>
      <c r="AO7" s="643" t="s">
        <v>4088</v>
      </c>
      <c r="AP7" s="4147" t="str">
        <f>AE14</f>
        <v>58 lignes</v>
      </c>
      <c r="AQ7" s="4148"/>
      <c r="AS7" s="138"/>
      <c r="AT7" s="3805"/>
      <c r="AU7" s="3805"/>
      <c r="AV7"/>
      <c r="AW7" s="3805"/>
      <c r="AX7" s="3805"/>
      <c r="AZ7" s="166"/>
      <c r="BA7" s="11"/>
      <c r="BB7" s="11"/>
      <c r="BC7" s="167"/>
      <c r="BE7" s="135">
        <v>1</v>
      </c>
      <c r="BF7" s="156">
        <f>SUM(A189:BD189)+1</f>
        <v>57</v>
      </c>
      <c r="BG7" s="145" t="s">
        <v>1163</v>
      </c>
    </row>
    <row r="8" spans="1:59" ht="21.75" thickBot="1">
      <c r="D8" s="634" t="s">
        <v>2</v>
      </c>
      <c r="E8" s="635" t="str">
        <f ca="1">CELL("nomfichier")</f>
        <v>C:\Users\Joel\Desktop\[ff.fiches.repositionnables.xlsx]13.col.40.produits</v>
      </c>
      <c r="F8" s="635"/>
      <c r="G8" s="635"/>
      <c r="H8" s="138"/>
      <c r="I8" s="138"/>
      <c r="J8" s="138"/>
      <c r="K8" s="138"/>
      <c r="L8" s="138"/>
      <c r="M8" s="138"/>
      <c r="N8" s="138"/>
      <c r="O8" s="138"/>
      <c r="P8" s="138"/>
      <c r="AS8" s="138"/>
      <c r="AT8" s="157" t="s">
        <v>141</v>
      </c>
      <c r="AU8" s="158"/>
      <c r="AV8"/>
      <c r="AW8" s="157" t="s">
        <v>142</v>
      </c>
      <c r="AX8" s="158"/>
      <c r="AZ8" s="159" t="s">
        <v>179</v>
      </c>
      <c r="BA8" s="160"/>
      <c r="BB8" s="141"/>
      <c r="BC8" s="161"/>
      <c r="BE8" s="135">
        <v>1</v>
      </c>
    </row>
    <row r="9" spans="1:59" ht="16.5" customHeight="1" thickBot="1">
      <c r="D9" s="1" t="s">
        <v>0</v>
      </c>
      <c r="E9" s="138"/>
      <c r="F9" s="138"/>
      <c r="G9" s="138"/>
      <c r="H9" s="138"/>
      <c r="I9" s="138"/>
      <c r="J9" s="138"/>
      <c r="K9" s="151" t="s">
        <v>1064</v>
      </c>
      <c r="L9" s="152">
        <v>0.2</v>
      </c>
      <c r="M9" s="154" t="s">
        <v>1061</v>
      </c>
      <c r="O9" s="138"/>
      <c r="P9" s="138"/>
      <c r="Q9" s="138"/>
      <c r="R9" s="138"/>
      <c r="S9" s="138"/>
      <c r="T9" s="138"/>
      <c r="U9" s="138"/>
      <c r="V9" s="138"/>
      <c r="AF9" s="151" t="s">
        <v>1064</v>
      </c>
      <c r="AG9" s="152">
        <v>0.2</v>
      </c>
      <c r="AH9" s="154" t="s">
        <v>1061</v>
      </c>
      <c r="AS9" s="138"/>
      <c r="AT9" s="4154" t="s">
        <v>146</v>
      </c>
      <c r="AU9" s="4154"/>
      <c r="AV9"/>
      <c r="AW9" s="4154" t="s">
        <v>147</v>
      </c>
      <c r="AX9" s="4154"/>
      <c r="AZ9" s="166"/>
      <c r="BA9" s="11"/>
      <c r="BB9" s="11"/>
      <c r="BC9" s="167"/>
      <c r="BE9" s="135">
        <v>1</v>
      </c>
    </row>
    <row r="10" spans="1:59" ht="14.45" customHeight="1">
      <c r="D10" s="129" t="s">
        <v>0</v>
      </c>
      <c r="E10" s="4227" t="s">
        <v>119</v>
      </c>
      <c r="F10" s="4140" t="s">
        <v>1077</v>
      </c>
      <c r="G10" s="4140"/>
      <c r="H10" s="4140"/>
      <c r="I10" s="4140"/>
      <c r="J10" s="4140"/>
      <c r="K10" s="4140"/>
      <c r="L10" s="4140"/>
      <c r="M10" s="4140"/>
      <c r="N10" s="4140"/>
      <c r="O10" s="4140"/>
      <c r="P10" s="4140"/>
      <c r="Q10" s="4140"/>
      <c r="R10" s="4140"/>
      <c r="S10" s="4140" t="s">
        <v>1068</v>
      </c>
      <c r="T10" s="4139" t="s">
        <v>117</v>
      </c>
      <c r="U10" s="4139"/>
      <c r="V10" s="4159" t="str">
        <f>LEFT(F10,1)</f>
        <v>N</v>
      </c>
      <c r="Y10" s="618" t="s">
        <v>0</v>
      </c>
      <c r="Z10" s="4187" t="s">
        <v>119</v>
      </c>
      <c r="AA10" s="4144" t="s">
        <v>1077</v>
      </c>
      <c r="AB10" s="4144"/>
      <c r="AC10" s="4144"/>
      <c r="AD10" s="4144"/>
      <c r="AE10" s="4144"/>
      <c r="AF10" s="4144"/>
      <c r="AG10" s="4144"/>
      <c r="AH10" s="4144"/>
      <c r="AI10" s="4144"/>
      <c r="AJ10" s="4144"/>
      <c r="AK10" s="4144"/>
      <c r="AL10" s="4144"/>
      <c r="AM10" s="4144"/>
      <c r="AN10" s="4144" t="s">
        <v>1068</v>
      </c>
      <c r="AO10" s="4080" t="s">
        <v>117</v>
      </c>
      <c r="AP10" s="4080"/>
      <c r="AQ10" s="4081" t="str">
        <f>LEFT(AA10,1)</f>
        <v>N</v>
      </c>
      <c r="AS10" s="138"/>
      <c r="AT10" s="3807"/>
      <c r="AU10" s="3807"/>
      <c r="AV10"/>
      <c r="AW10" s="3807"/>
      <c r="AX10" s="3807"/>
      <c r="AZ10" s="197" t="s">
        <v>209</v>
      </c>
      <c r="BA10" s="160"/>
      <c r="BB10" s="141"/>
      <c r="BC10" s="161"/>
      <c r="BE10" s="135">
        <v>1</v>
      </c>
    </row>
    <row r="11" spans="1:59" ht="15.6" customHeight="1" thickBot="1">
      <c r="D11" s="53" t="s">
        <v>0</v>
      </c>
      <c r="E11" s="4188"/>
      <c r="F11" s="4141"/>
      <c r="G11" s="4141"/>
      <c r="H11" s="4141"/>
      <c r="I11" s="4141"/>
      <c r="J11" s="4141"/>
      <c r="K11" s="4141"/>
      <c r="L11" s="4141"/>
      <c r="M11" s="4141"/>
      <c r="N11" s="4141"/>
      <c r="O11" s="4141"/>
      <c r="P11" s="4141"/>
      <c r="Q11" s="4141"/>
      <c r="R11" s="4141"/>
      <c r="S11" s="4141"/>
      <c r="T11" s="3990"/>
      <c r="U11" s="3990"/>
      <c r="V11" s="4160"/>
      <c r="Y11" s="9" t="s">
        <v>0</v>
      </c>
      <c r="Z11" s="4188"/>
      <c r="AA11" s="4141"/>
      <c r="AB11" s="4141"/>
      <c r="AC11" s="4141"/>
      <c r="AD11" s="4141"/>
      <c r="AE11" s="4141"/>
      <c r="AF11" s="4141"/>
      <c r="AG11" s="4141"/>
      <c r="AH11" s="4141"/>
      <c r="AI11" s="4141"/>
      <c r="AJ11" s="4141"/>
      <c r="AK11" s="4141"/>
      <c r="AL11" s="4141"/>
      <c r="AM11" s="4141"/>
      <c r="AN11" s="4141"/>
      <c r="AO11" s="3990"/>
      <c r="AP11" s="3990"/>
      <c r="AQ11" s="4082"/>
      <c r="AS11" s="138"/>
      <c r="AT11" s="140">
        <v>1</v>
      </c>
      <c r="AU11" s="140">
        <v>1</v>
      </c>
      <c r="AV11"/>
      <c r="AW11" s="140"/>
      <c r="AX11" s="140"/>
      <c r="AZ11" s="166"/>
      <c r="BA11" s="11"/>
      <c r="BB11" s="11"/>
      <c r="BC11" s="167"/>
      <c r="BE11" s="135">
        <v>1</v>
      </c>
    </row>
    <row r="12" spans="1:59" ht="21" customHeight="1">
      <c r="D12" s="53" t="s">
        <v>0</v>
      </c>
      <c r="E12" s="128" t="s">
        <v>116</v>
      </c>
      <c r="F12" s="127"/>
      <c r="G12" s="127"/>
      <c r="H12" s="127"/>
      <c r="I12" s="126" t="s">
        <v>115</v>
      </c>
      <c r="J12" s="125" t="s">
        <v>114</v>
      </c>
      <c r="K12" s="124"/>
      <c r="L12" s="124"/>
      <c r="M12" s="124"/>
      <c r="N12" s="124"/>
      <c r="O12" s="124"/>
      <c r="P12" s="124"/>
      <c r="Q12" s="123"/>
      <c r="R12" s="123"/>
      <c r="S12" s="123"/>
      <c r="T12" s="123"/>
      <c r="U12" s="123"/>
      <c r="V12" s="122"/>
      <c r="Y12" s="9" t="s">
        <v>0</v>
      </c>
      <c r="Z12" s="128" t="s">
        <v>116</v>
      </c>
      <c r="AA12" s="127"/>
      <c r="AB12" s="127"/>
      <c r="AC12" s="127"/>
      <c r="AD12" s="126" t="s">
        <v>115</v>
      </c>
      <c r="AE12" s="125" t="s">
        <v>114</v>
      </c>
      <c r="AF12" s="124"/>
      <c r="AG12" s="124"/>
      <c r="AH12" s="124"/>
      <c r="AI12" s="124"/>
      <c r="AJ12" s="124"/>
      <c r="AK12" s="124"/>
      <c r="AL12" s="123"/>
      <c r="AM12" s="123"/>
      <c r="AN12" s="123"/>
      <c r="AO12" s="123"/>
      <c r="AP12" s="123"/>
      <c r="AQ12" s="595"/>
      <c r="AS12" s="138"/>
      <c r="AT12" s="4153" t="s">
        <v>183</v>
      </c>
      <c r="AU12" s="4153"/>
      <c r="AV12"/>
      <c r="AW12" s="4153" t="s">
        <v>184</v>
      </c>
      <c r="AX12" s="4153"/>
      <c r="AZ12" s="197" t="s">
        <v>239</v>
      </c>
      <c r="BA12" s="160"/>
      <c r="BB12" s="141"/>
      <c r="BC12" s="161"/>
      <c r="BE12" s="135">
        <v>1</v>
      </c>
    </row>
    <row r="13" spans="1:59" ht="18.75">
      <c r="D13" s="53" t="s">
        <v>0</v>
      </c>
      <c r="E13" s="121" t="s">
        <v>113</v>
      </c>
      <c r="F13" s="104"/>
      <c r="G13" s="115"/>
      <c r="H13" s="115"/>
      <c r="I13" s="115"/>
      <c r="J13" s="104" t="s">
        <v>112</v>
      </c>
      <c r="K13" s="104"/>
      <c r="L13" s="104"/>
      <c r="M13" s="104"/>
      <c r="N13" s="104"/>
      <c r="O13" s="104"/>
      <c r="P13" s="104"/>
      <c r="Q13" s="104"/>
      <c r="R13" s="104"/>
      <c r="S13" s="120"/>
      <c r="T13" s="120"/>
      <c r="U13" s="120"/>
      <c r="V13" s="1947"/>
      <c r="Y13" s="9" t="s">
        <v>0</v>
      </c>
      <c r="Z13" s="121" t="s">
        <v>113</v>
      </c>
      <c r="AA13" s="104"/>
      <c r="AB13" s="115"/>
      <c r="AC13" s="115"/>
      <c r="AD13" s="115"/>
      <c r="AE13" s="104" t="s">
        <v>112</v>
      </c>
      <c r="AF13" s="104"/>
      <c r="AG13" s="104"/>
      <c r="AH13" s="104"/>
      <c r="AI13" s="104"/>
      <c r="AJ13" s="104"/>
      <c r="AK13" s="104"/>
      <c r="AL13" s="104"/>
      <c r="AM13" s="104"/>
      <c r="AN13" s="104"/>
      <c r="AO13" s="104"/>
      <c r="AP13" s="104"/>
      <c r="AQ13" s="619"/>
      <c r="AS13" s="138"/>
      <c r="AT13" s="3855"/>
      <c r="AU13" s="3855"/>
      <c r="AV13"/>
      <c r="AW13" s="3855"/>
      <c r="AX13" s="3855"/>
      <c r="AZ13" s="166"/>
      <c r="BA13" s="11"/>
      <c r="BB13" s="11"/>
      <c r="BC13" s="167"/>
      <c r="BE13" s="135">
        <v>1</v>
      </c>
    </row>
    <row r="14" spans="1:59" ht="21.75" thickBot="1">
      <c r="D14" s="554" t="s">
        <v>0</v>
      </c>
      <c r="E14" s="7"/>
      <c r="F14" s="8" t="s">
        <v>3</v>
      </c>
      <c r="G14" s="7"/>
      <c r="H14" s="7"/>
      <c r="I14" s="7"/>
      <c r="J14" s="715" t="str">
        <f>COUNTIF(D10:D67,"**")&amp;" "&amp;"lignes"</f>
        <v>58 lignes</v>
      </c>
      <c r="K14" s="564" t="str">
        <f>ROWS(D10:D67)-SUBTOTAL(103,D10:D67)&amp;" "&amp;"Lignes masquées"</f>
        <v>0 Lignes masquées</v>
      </c>
      <c r="L14" s="18"/>
      <c r="N14" s="18"/>
      <c r="O14" s="18"/>
      <c r="P14" s="11"/>
      <c r="Q14" s="11"/>
      <c r="R14" s="104"/>
      <c r="S14" s="104"/>
      <c r="T14" s="104"/>
      <c r="U14" s="104"/>
      <c r="V14" s="672"/>
      <c r="Y14" s="596" t="s">
        <v>15</v>
      </c>
      <c r="Z14" s="121"/>
      <c r="AA14" s="597"/>
      <c r="AB14" s="598"/>
      <c r="AC14" s="1949" t="str">
        <f ca="1">IF(Z17&lt;0.5,Z16&amp;",","")&amp;IF(AA17&lt;0.5,AA16&amp;".","")&amp;IF(AB17&lt;0.5,AB16&amp;".","")&amp;IF(AC17&lt;0.5,AC16&amp;".","")&amp;IF(AD17&lt;0.5,AD16&amp;".","")&amp;IF(AE17&lt;0.5,AE16&amp;".","")&amp;IF(AF17&lt;0.5,AF16&amp;".","")&amp;IF(AG17&lt;0.5,AG16&amp;".","")&amp;IF(AH17&lt;0.5,AH16&amp;".","")&amp;IF(AI17&lt;0.5,AI16&amp;".","")&amp;IF(AJ17&lt;0.5,AJ16&amp;".","")</f>
        <v/>
      </c>
      <c r="AD14" s="1949" t="str">
        <f ca="1">IF(AK17&lt;0.5,AK16&amp;".","")&amp;IF(AL17&lt;0.5,AL16&amp;".","")&amp;IF(AM17&lt;0.5,AM16&amp;".","")&amp;IF(AN17&lt;0.5,AN16&amp;".","")&amp;IF(AO17&lt;0.5,AO16&amp;".","")&amp;IF(AP17&lt;0.5,AP16&amp;".","")&amp;IF(AQ17&lt;0.5,AQ16&amp;".","")</f>
        <v/>
      </c>
      <c r="AE14" s="715" t="str">
        <f>COUNTIF(Y10:Y67,"**")&amp;" "&amp;"lignes"</f>
        <v>58 lignes</v>
      </c>
      <c r="AF14" s="564" t="str">
        <f>ROWS(Y10:Y67)-SUBTOTAL(103,Y10:Y67)&amp;" "&amp;"Lignes masquées"</f>
        <v>0 Lignes masquées</v>
      </c>
      <c r="AG14" s="699"/>
      <c r="AH14" s="699"/>
      <c r="AI14" s="701" t="str">
        <f ca="1">IF(COUNTIF(Z17:AQ17,"&lt;0.5")=0,"Aucune colonne masquée",COUNTIF(Z17:AQ17,"&lt;0.5")&amp;" colonnes masquées : "&amp;(AC14&amp;AD14))</f>
        <v>Aucune colonne masquée</v>
      </c>
      <c r="AJ14" s="699"/>
      <c r="AK14" s="699"/>
      <c r="AL14" s="4221" t="str">
        <f ca="1">COUNTIF(Z17:AQ17,"&gt;0.5")+1&amp;" "&amp;"Colonnes Visibles"</f>
        <v>19 Colonnes Visibles</v>
      </c>
      <c r="AM14" s="4221"/>
      <c r="AN14" s="599"/>
      <c r="AO14" s="599"/>
      <c r="AP14" s="599"/>
      <c r="AQ14" s="620"/>
      <c r="AS14" s="138"/>
      <c r="AT14" s="140">
        <v>1</v>
      </c>
      <c r="AU14" s="140">
        <v>1</v>
      </c>
      <c r="AV14"/>
      <c r="AW14" s="140">
        <v>1</v>
      </c>
      <c r="AX14" s="140">
        <v>1</v>
      </c>
      <c r="AZ14" s="235" t="s">
        <v>244</v>
      </c>
      <c r="BA14" s="160"/>
      <c r="BB14" s="141"/>
      <c r="BC14" s="161"/>
      <c r="BE14" s="135">
        <v>1</v>
      </c>
    </row>
    <row r="15" spans="1:59" ht="22.5" customHeight="1" thickTop="1" thickBot="1">
      <c r="D15" s="44" t="s">
        <v>15</v>
      </c>
      <c r="E15" s="572"/>
      <c r="F15" s="572"/>
      <c r="G15" s="572"/>
      <c r="H15" s="572"/>
      <c r="I15" s="572"/>
      <c r="J15" s="1948"/>
      <c r="K15" s="564" t="str">
        <f>COUNTA(D23:D62)&amp;"  lignes produits"</f>
        <v>40  lignes produits</v>
      </c>
      <c r="L15" s="18"/>
      <c r="M15" s="132"/>
      <c r="N15" s="11"/>
      <c r="O15" s="118" t="s">
        <v>111</v>
      </c>
      <c r="P15" s="117">
        <v>111</v>
      </c>
      <c r="Q15" s="116" t="str">
        <f>Q16</f>
        <v>couverts</v>
      </c>
      <c r="R15" s="104"/>
      <c r="S15" s="104"/>
      <c r="T15" s="104"/>
      <c r="U15" s="104"/>
      <c r="V15" s="672"/>
      <c r="Y15" s="596" t="s">
        <v>15</v>
      </c>
      <c r="Z15" s="97" t="s">
        <v>104</v>
      </c>
      <c r="AA15" s="97" t="s">
        <v>103</v>
      </c>
      <c r="AB15" s="97" t="s">
        <v>102</v>
      </c>
      <c r="AC15" s="97" t="s">
        <v>101</v>
      </c>
      <c r="AD15" s="97" t="s">
        <v>100</v>
      </c>
      <c r="AE15" s="97" t="s">
        <v>99</v>
      </c>
      <c r="AF15" s="97" t="s">
        <v>98</v>
      </c>
      <c r="AG15" s="97" t="s">
        <v>97</v>
      </c>
      <c r="AH15" s="97" t="s">
        <v>96</v>
      </c>
      <c r="AI15" s="97" t="s">
        <v>95</v>
      </c>
      <c r="AJ15" s="97" t="s">
        <v>94</v>
      </c>
      <c r="AK15" s="97" t="s">
        <v>93</v>
      </c>
      <c r="AL15" s="97" t="s">
        <v>92</v>
      </c>
      <c r="AM15" s="97" t="s">
        <v>91</v>
      </c>
      <c r="AN15" s="97" t="s">
        <v>90</v>
      </c>
      <c r="AO15" s="97" t="s">
        <v>122</v>
      </c>
      <c r="AP15" s="97" t="s">
        <v>123</v>
      </c>
      <c r="AQ15" s="600" t="s">
        <v>998</v>
      </c>
      <c r="AS15" s="138"/>
      <c r="AT15" s="4151" t="s">
        <v>217</v>
      </c>
      <c r="AU15" s="4151"/>
      <c r="AV15"/>
      <c r="AW15" s="4151" t="s">
        <v>218</v>
      </c>
      <c r="AX15" s="4151"/>
      <c r="AZ15" s="166"/>
      <c r="BA15" s="11"/>
      <c r="BB15" s="11"/>
      <c r="BC15" s="167"/>
      <c r="BE15" s="135">
        <v>1</v>
      </c>
    </row>
    <row r="16" spans="1:59" ht="21.75" thickTop="1">
      <c r="D16" s="53" t="s">
        <v>0</v>
      </c>
      <c r="E16" s="114">
        <f>(L63/E17)</f>
        <v>1.4004999999999996</v>
      </c>
      <c r="F16" s="113" t="s">
        <v>110</v>
      </c>
      <c r="G16" s="112"/>
      <c r="H16" s="111"/>
      <c r="I16" s="111"/>
      <c r="J16" s="1949" t="str">
        <f ca="1">IF(E20&lt;0.5,E19&amp;",","")&amp;IF(F20&lt;0.5,F19&amp;".","")&amp;IF(G20&lt;0.5,G19&amp;".","")&amp;IF(H20&lt;0.5,H19&amp;".","")&amp;IF(I20&lt;0.5,I19&amp;".","")&amp;IF(J20&lt;0.5,J19&amp;".","")&amp;IF(K20&lt;0.5,K19&amp;".","")&amp;IF(L20&lt;0.5,L19&amp;".","")&amp;IF(M20&lt;0.5,M19&amp;".","")&amp;IF(N20&lt;0.5,N19&amp;".","")</f>
        <v/>
      </c>
      <c r="K16" s="564" t="str">
        <f ca="1">IF(COUNTIF(E20:V20,"&lt;0.5")=0,"Aucune colonne masquée",COUNTIF(E20:V20,"&lt;0.5")&amp;" colonnes masquées : "&amp;(J16&amp;J17))</f>
        <v>Aucune colonne masquée</v>
      </c>
      <c r="M16" s="132"/>
      <c r="N16" s="116"/>
      <c r="O16" s="110" t="s">
        <v>109</v>
      </c>
      <c r="P16" s="109">
        <v>10</v>
      </c>
      <c r="Q16" s="108" t="s">
        <v>108</v>
      </c>
      <c r="R16" s="104"/>
      <c r="S16" s="104"/>
      <c r="T16" s="104"/>
      <c r="U16" s="104"/>
      <c r="V16" s="672"/>
      <c r="Y16" s="601" t="s">
        <v>15</v>
      </c>
      <c r="Z16" s="95" t="str">
        <f t="shared" ref="Z16:AQ16" si="0">SUBSTITUTE(ADDRESS(1,COLUMN(),4),"1","")</f>
        <v>Z</v>
      </c>
      <c r="AA16" s="94" t="str">
        <f t="shared" si="0"/>
        <v>AA</v>
      </c>
      <c r="AB16" s="94" t="str">
        <f t="shared" si="0"/>
        <v>AB</v>
      </c>
      <c r="AC16" s="94" t="str">
        <f t="shared" si="0"/>
        <v>AC</v>
      </c>
      <c r="AD16" s="94" t="str">
        <f t="shared" si="0"/>
        <v>AD</v>
      </c>
      <c r="AE16" s="94" t="str">
        <f t="shared" si="0"/>
        <v>AE</v>
      </c>
      <c r="AF16" s="94" t="str">
        <f t="shared" si="0"/>
        <v>AF</v>
      </c>
      <c r="AG16" s="94" t="str">
        <f t="shared" si="0"/>
        <v>AG</v>
      </c>
      <c r="AH16" s="94" t="str">
        <f t="shared" si="0"/>
        <v>AH</v>
      </c>
      <c r="AI16" s="94" t="str">
        <f t="shared" si="0"/>
        <v>AI</v>
      </c>
      <c r="AJ16" s="94" t="str">
        <f t="shared" si="0"/>
        <v>AJ</v>
      </c>
      <c r="AK16" s="94" t="str">
        <f t="shared" si="0"/>
        <v>AK</v>
      </c>
      <c r="AL16" s="94" t="str">
        <f t="shared" si="0"/>
        <v>AL</v>
      </c>
      <c r="AM16" s="94" t="str">
        <f t="shared" si="0"/>
        <v>AM</v>
      </c>
      <c r="AN16" s="94" t="str">
        <f t="shared" si="0"/>
        <v>AN</v>
      </c>
      <c r="AO16" s="94" t="str">
        <f t="shared" si="0"/>
        <v>AO</v>
      </c>
      <c r="AP16" s="94" t="str">
        <f t="shared" si="0"/>
        <v>AP</v>
      </c>
      <c r="AQ16" s="602" t="str">
        <f t="shared" si="0"/>
        <v>AQ</v>
      </c>
      <c r="AS16" s="138"/>
      <c r="AT16" s="3864"/>
      <c r="AU16" s="3864"/>
      <c r="AV16"/>
      <c r="AW16" s="3864"/>
      <c r="AX16" s="3864"/>
      <c r="AZ16" s="235" t="s">
        <v>271</v>
      </c>
      <c r="BA16" s="160"/>
      <c r="BB16" s="141"/>
      <c r="BC16" s="161"/>
      <c r="BE16" s="135">
        <v>1</v>
      </c>
    </row>
    <row r="17" spans="2:57" ht="16.5" thickBot="1">
      <c r="D17" s="53" t="s">
        <v>0</v>
      </c>
      <c r="E17" s="107">
        <v>10</v>
      </c>
      <c r="F17" s="106" t="s">
        <v>108</v>
      </c>
      <c r="G17" s="105" t="s">
        <v>107</v>
      </c>
      <c r="H17" s="105"/>
      <c r="I17" s="104"/>
      <c r="J17" s="1949" t="str">
        <f ca="1">IF(O20&lt;0.5,O19&amp;".","")&amp;IF(P20&lt;0.5,P19&amp;".","")&amp;IF(Q20&lt;0.5,Q19&amp;".","")&amp;IF(R20&lt;0.5,R19&amp;".","")&amp;IF(S20&lt;0.5,S19&amp;".","")&amp;IF(T20&lt;0.5,T19&amp;".","")&amp;IF(U20&lt;0.5,U19&amp;".","")&amp;IF(V20&lt;0.5,V19&amp;".","")</f>
        <v/>
      </c>
      <c r="K17" s="564" t="str">
        <f ca="1">COUNTIF(E20:V20,"&gt;0.5")+1&amp;" "&amp;"Colonnes Visibles"</f>
        <v>19 Colonnes Visibles</v>
      </c>
      <c r="M17" s="103"/>
      <c r="N17" s="102"/>
      <c r="O17" s="103" t="s">
        <v>106</v>
      </c>
      <c r="P17" s="102"/>
      <c r="Q17" s="102"/>
      <c r="R17" s="101"/>
      <c r="S17" s="555"/>
      <c r="V17" s="99" t="s">
        <v>105</v>
      </c>
      <c r="Y17" s="601" t="s">
        <v>15</v>
      </c>
      <c r="Z17" s="476">
        <f t="shared" ref="Z17:AQ17" ca="1" si="1">CELL("largeur",Z17)</f>
        <v>11</v>
      </c>
      <c r="AA17" s="91">
        <f t="shared" ca="1" si="1"/>
        <v>11</v>
      </c>
      <c r="AB17" s="91">
        <f t="shared" ca="1" si="1"/>
        <v>3</v>
      </c>
      <c r="AC17" s="91">
        <f t="shared" ca="1" si="1"/>
        <v>11</v>
      </c>
      <c r="AD17" s="91">
        <f t="shared" ca="1" si="1"/>
        <v>11</v>
      </c>
      <c r="AE17" s="91">
        <f t="shared" ca="1" si="1"/>
        <v>9</v>
      </c>
      <c r="AF17" s="91">
        <f t="shared" ca="1" si="1"/>
        <v>35</v>
      </c>
      <c r="AG17" s="2062">
        <f t="shared" ca="1" si="1"/>
        <v>11</v>
      </c>
      <c r="AH17" s="91">
        <f t="shared" ca="1" si="1"/>
        <v>11</v>
      </c>
      <c r="AI17" s="91">
        <f t="shared" ca="1" si="1"/>
        <v>11</v>
      </c>
      <c r="AJ17" s="91">
        <f t="shared" ca="1" si="1"/>
        <v>11</v>
      </c>
      <c r="AK17" s="91">
        <f t="shared" ca="1" si="1"/>
        <v>11</v>
      </c>
      <c r="AL17" s="91">
        <f t="shared" ca="1" si="1"/>
        <v>11</v>
      </c>
      <c r="AM17" s="91">
        <f t="shared" ca="1" si="1"/>
        <v>11</v>
      </c>
      <c r="AN17" s="91">
        <f t="shared" ca="1" si="1"/>
        <v>11</v>
      </c>
      <c r="AO17" s="91">
        <f t="shared" ca="1" si="1"/>
        <v>11</v>
      </c>
      <c r="AP17" s="91">
        <f t="shared" ca="1" si="1"/>
        <v>11</v>
      </c>
      <c r="AQ17" s="603">
        <f t="shared" ca="1" si="1"/>
        <v>11</v>
      </c>
      <c r="AS17" s="138"/>
      <c r="AT17" s="140">
        <v>1</v>
      </c>
      <c r="AU17" s="140">
        <v>1</v>
      </c>
      <c r="AV17"/>
      <c r="AW17" s="140">
        <v>1</v>
      </c>
      <c r="AX17" s="140">
        <v>1</v>
      </c>
      <c r="AZ17" s="166"/>
      <c r="BA17" s="11"/>
      <c r="BB17" s="11"/>
      <c r="BC17" s="167"/>
      <c r="BE17" s="135">
        <v>1</v>
      </c>
    </row>
    <row r="18" spans="2:57" ht="22.5" customHeight="1" thickTop="1" thickBot="1">
      <c r="D18" s="98" t="s">
        <v>15</v>
      </c>
      <c r="E18" s="97" t="s">
        <v>104</v>
      </c>
      <c r="F18" s="97" t="s">
        <v>103</v>
      </c>
      <c r="G18" s="97" t="s">
        <v>102</v>
      </c>
      <c r="H18" s="97" t="s">
        <v>101</v>
      </c>
      <c r="I18" s="97" t="s">
        <v>100</v>
      </c>
      <c r="J18" s="97" t="s">
        <v>99</v>
      </c>
      <c r="K18" s="97" t="s">
        <v>98</v>
      </c>
      <c r="L18" s="97" t="s">
        <v>97</v>
      </c>
      <c r="M18" s="97" t="s">
        <v>96</v>
      </c>
      <c r="N18" s="97" t="s">
        <v>95</v>
      </c>
      <c r="O18" s="97" t="s">
        <v>94</v>
      </c>
      <c r="P18" s="97" t="s">
        <v>93</v>
      </c>
      <c r="Q18" s="97" t="s">
        <v>92</v>
      </c>
      <c r="R18" s="97" t="s">
        <v>91</v>
      </c>
      <c r="S18" s="97" t="s">
        <v>90</v>
      </c>
      <c r="T18" s="97" t="s">
        <v>122</v>
      </c>
      <c r="U18" s="97" t="s">
        <v>123</v>
      </c>
      <c r="V18" s="96" t="s">
        <v>998</v>
      </c>
      <c r="Y18" s="9" t="s">
        <v>0</v>
      </c>
      <c r="Z18" s="1937"/>
      <c r="AA18" s="1954" t="s">
        <v>3</v>
      </c>
      <c r="AB18" s="1955"/>
      <c r="AC18" s="1955"/>
      <c r="AD18" s="1955"/>
      <c r="AE18" s="604">
        <v>0</v>
      </c>
      <c r="AF18" s="35" t="s">
        <v>4113</v>
      </c>
      <c r="AG18" s="415"/>
      <c r="AH18" s="415"/>
      <c r="AI18" s="415"/>
      <c r="AJ18" s="415"/>
      <c r="AK18" s="415"/>
      <c r="AL18" s="2077">
        <f ca="1">MAX(AE18:AE55)</f>
        <v>9</v>
      </c>
      <c r="AM18" s="35" t="s">
        <v>4112</v>
      </c>
      <c r="AN18" s="415"/>
      <c r="AO18" s="415"/>
      <c r="AP18" s="415"/>
      <c r="AQ18" s="621"/>
      <c r="AS18" s="138"/>
      <c r="AT18" s="4152" t="s">
        <v>160</v>
      </c>
      <c r="AU18" s="4152"/>
      <c r="AV18"/>
      <c r="AW18" s="4152" t="s">
        <v>245</v>
      </c>
      <c r="AX18" s="4152"/>
      <c r="AZ18" s="258" t="s">
        <v>304</v>
      </c>
      <c r="BA18" s="160"/>
      <c r="BB18" s="141"/>
      <c r="BC18" s="161"/>
      <c r="BE18" s="135">
        <v>1</v>
      </c>
    </row>
    <row r="19" spans="2:57" ht="17.25" customHeight="1" thickTop="1" thickBot="1">
      <c r="B19" s="97" t="s">
        <v>100</v>
      </c>
      <c r="D19" s="92" t="s">
        <v>15</v>
      </c>
      <c r="E19" s="95" t="str">
        <f t="shared" ref="E19:V19" si="2">SUBSTITUTE(ADDRESS(1,COLUMN(),4),"1","")</f>
        <v>E</v>
      </c>
      <c r="F19" s="94" t="str">
        <f t="shared" si="2"/>
        <v>F</v>
      </c>
      <c r="G19" s="94" t="str">
        <f t="shared" si="2"/>
        <v>G</v>
      </c>
      <c r="H19" s="94" t="str">
        <f t="shared" si="2"/>
        <v>H</v>
      </c>
      <c r="I19" s="94" t="str">
        <f t="shared" si="2"/>
        <v>I</v>
      </c>
      <c r="J19" s="94" t="str">
        <f t="shared" si="2"/>
        <v>J</v>
      </c>
      <c r="K19" s="94" t="str">
        <f t="shared" si="2"/>
        <v>K</v>
      </c>
      <c r="L19" s="94" t="str">
        <f t="shared" si="2"/>
        <v>L</v>
      </c>
      <c r="M19" s="94" t="str">
        <f t="shared" si="2"/>
        <v>M</v>
      </c>
      <c r="N19" s="94" t="str">
        <f t="shared" si="2"/>
        <v>N</v>
      </c>
      <c r="O19" s="94" t="str">
        <f t="shared" si="2"/>
        <v>O</v>
      </c>
      <c r="P19" s="94" t="str">
        <f t="shared" si="2"/>
        <v>P</v>
      </c>
      <c r="Q19" s="94" t="str">
        <f t="shared" si="2"/>
        <v>Q</v>
      </c>
      <c r="R19" s="94" t="str">
        <f t="shared" si="2"/>
        <v>R</v>
      </c>
      <c r="S19" s="94" t="str">
        <f t="shared" si="2"/>
        <v>S</v>
      </c>
      <c r="T19" s="94" t="str">
        <f t="shared" si="2"/>
        <v>T</v>
      </c>
      <c r="U19" s="94" t="str">
        <f t="shared" si="2"/>
        <v>U</v>
      </c>
      <c r="V19" s="93" t="str">
        <f t="shared" si="2"/>
        <v>V</v>
      </c>
      <c r="Y19" s="9" t="s">
        <v>0</v>
      </c>
      <c r="Z19" s="34" t="s">
        <v>53</v>
      </c>
      <c r="AA19" s="33"/>
      <c r="AB19" s="33"/>
      <c r="AC19" s="33"/>
      <c r="AD19" s="33"/>
      <c r="AE19" s="604">
        <f ca="1">IF(ISBLANK(AF19),"",LARGE(OFFSET(AE18,0,0,ROWS(AE18:AE18)),1)+1)</f>
        <v>1</v>
      </c>
      <c r="AF19" s="29" t="s">
        <v>569</v>
      </c>
      <c r="AG19" s="2063"/>
      <c r="AH19" s="27"/>
      <c r="AI19" s="27"/>
      <c r="AJ19" s="27"/>
      <c r="AK19" s="27"/>
      <c r="AL19" s="604" t="str">
        <f ca="1">IF(ISBLANK(AM19),"",LARGE(OFFSET(AL18,0,0,ROWS(AL18:AL18)),1)+1)</f>
        <v/>
      </c>
      <c r="AM19" s="29"/>
      <c r="AN19" s="27"/>
      <c r="AO19" s="27"/>
      <c r="AP19" s="27"/>
      <c r="AQ19" s="671"/>
      <c r="AS19" s="138"/>
      <c r="AT19" s="3817"/>
      <c r="AU19" s="3817"/>
      <c r="AV19"/>
      <c r="AW19" s="3817"/>
      <c r="AX19" s="3817"/>
      <c r="AZ19" s="166"/>
      <c r="BA19" s="11"/>
      <c r="BB19" s="11"/>
      <c r="BC19" s="167"/>
      <c r="BE19" s="135">
        <v>1</v>
      </c>
    </row>
    <row r="20" spans="2:57" ht="22.5" thickTop="1" thickBot="1">
      <c r="B20" s="242" t="s">
        <v>270</v>
      </c>
      <c r="D20" s="92" t="s">
        <v>15</v>
      </c>
      <c r="E20" s="476">
        <f t="shared" ref="E20:T20" ca="1" si="3">CELL("largeur",E20)</f>
        <v>11</v>
      </c>
      <c r="F20" s="91">
        <f t="shared" ca="1" si="3"/>
        <v>11</v>
      </c>
      <c r="G20" s="91">
        <f t="shared" ca="1" si="3"/>
        <v>3</v>
      </c>
      <c r="H20" s="91">
        <f t="shared" ca="1" si="3"/>
        <v>11</v>
      </c>
      <c r="I20" s="91">
        <f t="shared" ca="1" si="3"/>
        <v>11</v>
      </c>
      <c r="J20" s="91">
        <f t="shared" ca="1" si="3"/>
        <v>9</v>
      </c>
      <c r="K20" s="91">
        <f t="shared" ca="1" si="3"/>
        <v>35</v>
      </c>
      <c r="L20" s="91">
        <f t="shared" ca="1" si="3"/>
        <v>11</v>
      </c>
      <c r="M20" s="91">
        <f t="shared" ca="1" si="3"/>
        <v>11</v>
      </c>
      <c r="N20" s="91">
        <f t="shared" ca="1" si="3"/>
        <v>11</v>
      </c>
      <c r="O20" s="91">
        <f t="shared" ca="1" si="3"/>
        <v>11</v>
      </c>
      <c r="P20" s="91">
        <f t="shared" ca="1" si="3"/>
        <v>11</v>
      </c>
      <c r="Q20" s="91">
        <f ca="1">CELL("largeur",Q20)</f>
        <v>12</v>
      </c>
      <c r="R20" s="91">
        <f t="shared" ca="1" si="3"/>
        <v>11</v>
      </c>
      <c r="S20" s="91">
        <f t="shared" ca="1" si="3"/>
        <v>11</v>
      </c>
      <c r="T20" s="91">
        <f t="shared" ca="1" si="3"/>
        <v>14</v>
      </c>
      <c r="U20" s="91">
        <f ca="1">CELL("largeur",U20)</f>
        <v>11</v>
      </c>
      <c r="V20" s="90">
        <f ca="1">CELL("largeur",V20)</f>
        <v>11</v>
      </c>
      <c r="Y20" s="28" t="str">
        <f>IF(OR(AF20&lt;&gt;"", AH20&lt;&gt;"", AI20&lt;&gt;"", AJ20&lt;&gt;"", AM20&lt;&gt;"", AN20&lt;&gt;"", AO20&lt;&gt;"", AP20&lt;&gt;""), "A", "►")</f>
        <v>A</v>
      </c>
      <c r="Z20" s="32" t="s">
        <v>52</v>
      </c>
      <c r="AA20" s="31"/>
      <c r="AB20" s="31"/>
      <c r="AC20" s="31"/>
      <c r="AD20" s="31"/>
      <c r="AE20" s="604">
        <f ca="1">IF(ISBLANK(AF20),"",LARGE(OFFSET(AE18,0,0,ROWS(AE18:AE19)),1)+1)</f>
        <v>2</v>
      </c>
      <c r="AF20" s="29" t="s">
        <v>51</v>
      </c>
      <c r="AG20" s="2063"/>
      <c r="AH20" s="27"/>
      <c r="AI20" s="27"/>
      <c r="AJ20" s="27"/>
      <c r="AK20" s="27"/>
      <c r="AL20" s="604" t="str">
        <f ca="1">IF(ISBLANK(AM20),"",LARGE(OFFSET(AL18,0,0,ROWS(AL18:AL19)),1)+1)</f>
        <v/>
      </c>
      <c r="AM20" s="29"/>
      <c r="AN20" s="27"/>
      <c r="AO20" s="27"/>
      <c r="AP20" s="27"/>
      <c r="AQ20" s="671"/>
      <c r="AS20" s="138"/>
      <c r="AT20" s="140">
        <v>1</v>
      </c>
      <c r="AU20" s="140">
        <v>1</v>
      </c>
      <c r="AV20"/>
      <c r="AW20" s="140">
        <v>1</v>
      </c>
      <c r="AX20" s="140">
        <v>1</v>
      </c>
      <c r="AZ20" s="258" t="s">
        <v>86</v>
      </c>
      <c r="BA20" s="160"/>
      <c r="BB20" s="141"/>
      <c r="BC20" s="161"/>
      <c r="BE20" s="135">
        <v>1</v>
      </c>
    </row>
    <row r="21" spans="2:57" ht="16.149999999999999" customHeight="1" thickTop="1">
      <c r="B21" s="243" t="s">
        <v>274</v>
      </c>
      <c r="D21" s="53" t="s">
        <v>0</v>
      </c>
      <c r="E21" s="89" t="s">
        <v>89</v>
      </c>
      <c r="F21" s="88" t="s">
        <v>88</v>
      </c>
      <c r="G21" s="87"/>
      <c r="H21" s="3992" t="s">
        <v>87</v>
      </c>
      <c r="I21" s="3994" t="s">
        <v>86</v>
      </c>
      <c r="J21" s="4105" t="s">
        <v>85</v>
      </c>
      <c r="K21" s="86" t="s">
        <v>84</v>
      </c>
      <c r="L21" s="4142" t="s">
        <v>83</v>
      </c>
      <c r="M21" s="85" t="s">
        <v>81</v>
      </c>
      <c r="N21" s="84" t="s">
        <v>80</v>
      </c>
      <c r="O21" s="4010" t="s">
        <v>4086</v>
      </c>
      <c r="P21" s="4011"/>
      <c r="Q21" s="4011"/>
      <c r="R21" s="4014" t="s">
        <v>78</v>
      </c>
      <c r="S21" s="4016" t="s">
        <v>4087</v>
      </c>
      <c r="T21" s="4016"/>
      <c r="U21" s="4225" t="s">
        <v>80</v>
      </c>
      <c r="V21" s="4052" t="s">
        <v>266</v>
      </c>
      <c r="Y21" s="28" t="str">
        <f t="shared" ref="Y21:Y54" si="4">IF(OR(AF21&lt;&gt;"", AH21&lt;&gt;"", AI21&lt;&gt;"", AJ21&lt;&gt;"", AM21&lt;&gt;"", AN21&lt;&gt;"", AO21&lt;&gt;"", AP21&lt;&gt;""), "A", "►")</f>
        <v>A</v>
      </c>
      <c r="Z21" s="32" t="s">
        <v>1010</v>
      </c>
      <c r="AA21" s="31"/>
      <c r="AB21" s="31"/>
      <c r="AC21" s="31"/>
      <c r="AD21" s="31"/>
      <c r="AE21" s="604">
        <f ca="1">IF(ISBLANK(AF21),"",LARGE(OFFSET(AE18,0,0,ROWS(AE18:AE20)),1)+1)</f>
        <v>3</v>
      </c>
      <c r="AF21" s="29" t="s">
        <v>50</v>
      </c>
      <c r="AG21" s="2063"/>
      <c r="AH21" s="27"/>
      <c r="AI21" s="27"/>
      <c r="AJ21" s="27"/>
      <c r="AK21" s="27"/>
      <c r="AL21" s="604" t="str">
        <f ca="1">IF(ISBLANK(AM21),"",LARGE(OFFSET(AL18,0,0,ROWS(AL18:AL20)),1)+1)</f>
        <v/>
      </c>
      <c r="AM21" s="29"/>
      <c r="AN21" s="27"/>
      <c r="AO21" s="27"/>
      <c r="AP21" s="27"/>
      <c r="AQ21" s="671"/>
      <c r="AS21" s="138"/>
      <c r="AT21" s="4161" t="s">
        <v>158</v>
      </c>
      <c r="AU21" s="4161"/>
      <c r="AV21"/>
      <c r="AW21" s="4161" t="s">
        <v>278</v>
      </c>
      <c r="AX21" s="4161"/>
      <c r="AZ21" s="166"/>
      <c r="BA21" s="11"/>
      <c r="BB21" s="11"/>
      <c r="BC21" s="167"/>
      <c r="BE21" s="135">
        <v>1</v>
      </c>
    </row>
    <row r="22" spans="2:57" ht="21">
      <c r="B22" s="41" t="s">
        <v>62</v>
      </c>
      <c r="D22" s="53" t="s">
        <v>0</v>
      </c>
      <c r="E22" s="83" t="s">
        <v>77</v>
      </c>
      <c r="F22" s="82" t="s">
        <v>30</v>
      </c>
      <c r="G22" s="81" t="s">
        <v>76</v>
      </c>
      <c r="H22" s="3993"/>
      <c r="I22" s="3995"/>
      <c r="J22" s="4106"/>
      <c r="K22" s="80" t="s">
        <v>75</v>
      </c>
      <c r="L22" s="4143"/>
      <c r="M22" s="79" t="s">
        <v>74</v>
      </c>
      <c r="N22" s="78">
        <v>1</v>
      </c>
      <c r="O22" s="4012"/>
      <c r="P22" s="4013"/>
      <c r="Q22" s="4013"/>
      <c r="R22" s="4015"/>
      <c r="S22" s="4018"/>
      <c r="T22" s="4018"/>
      <c r="U22" s="4226"/>
      <c r="V22" s="4053"/>
      <c r="Y22" s="28" t="str">
        <f t="shared" si="4"/>
        <v>A</v>
      </c>
      <c r="Z22" s="32" t="s">
        <v>48</v>
      </c>
      <c r="AA22" s="31"/>
      <c r="AB22" s="31"/>
      <c r="AC22" s="31"/>
      <c r="AD22" s="31"/>
      <c r="AE22" s="604">
        <f ca="1">IF(ISBLANK(AF22),"",LARGE(OFFSET(AE18,0,0,ROWS(AE18:AE21)),1)+1)</f>
        <v>4</v>
      </c>
      <c r="AF22" s="29" t="s">
        <v>47</v>
      </c>
      <c r="AG22" s="2063"/>
      <c r="AH22" s="27"/>
      <c r="AI22" s="27"/>
      <c r="AJ22" s="27"/>
      <c r="AK22" s="27"/>
      <c r="AL22" s="604" t="str">
        <f ca="1">IF(ISBLANK(AM22),"",LARGE(OFFSET(AL18,0,0,ROWS(AL18:AL21)),1)+1)</f>
        <v/>
      </c>
      <c r="AM22" s="29"/>
      <c r="AN22" s="27"/>
      <c r="AO22" s="27"/>
      <c r="AP22" s="27"/>
      <c r="AQ22" s="671"/>
      <c r="AS22" s="138"/>
      <c r="AT22" s="3835"/>
      <c r="AU22" s="3835"/>
      <c r="AV22"/>
      <c r="AW22" s="3835"/>
      <c r="AX22" s="3835"/>
      <c r="AZ22" s="304" t="s">
        <v>356</v>
      </c>
      <c r="BA22" s="305"/>
      <c r="BB22" s="141"/>
      <c r="BC22" s="161"/>
      <c r="BE22" s="135">
        <v>1</v>
      </c>
    </row>
    <row r="23" spans="2:57" ht="19.5" thickBot="1">
      <c r="B23" s="645" t="s">
        <v>61</v>
      </c>
      <c r="D23" s="53" t="s">
        <v>0</v>
      </c>
      <c r="E23" s="66"/>
      <c r="F23" s="65"/>
      <c r="G23" s="73" t="str">
        <f t="shared" ref="G23:G51" si="5">IF(AND(E23&gt;0,H23&gt;0),"de","")</f>
        <v/>
      </c>
      <c r="H23" s="63"/>
      <c r="I23" s="1950"/>
      <c r="J23" s="61">
        <v>1</v>
      </c>
      <c r="K23" s="60"/>
      <c r="L23" s="59">
        <f>IFERROR(INDEX(E65:R65,MATCH(I23,E64:R64,0)) * H23 * IF(ISBLANK(E23), 1, E23), 0)</f>
        <v>0</v>
      </c>
      <c r="M23" s="71">
        <f>IF(L63=0,0,(L23/L63)*N22*1000)</f>
        <v>0</v>
      </c>
      <c r="N23" s="1951">
        <f>IF(L63=0, 0, (E23*J23)/(L63*N22))</f>
        <v>0</v>
      </c>
      <c r="O23" s="1985">
        <f>IF(ISBLANK(P16), 0, (L23 * J23) * (P15 / P16))</f>
        <v>0</v>
      </c>
      <c r="P23" s="1982">
        <f t="shared" ref="P23:P62" si="6">IF(O23=0,0,IF(O23&gt;0,IF(OR(I23="Kg",I23="g",I23="demi(s)",I23="quart(s)"),IF(ROUND(O23,3)&gt;=1,ROUND(O23,3)&amp;" Kg",ROUND(O23*1000,0)&amp;" g"),IF(I23="demi(s)",ROUND(O23*0.5,0)&amp;" demi(s)",IF(I23="quart(s)",ROUND(O23*0.25,0)&amp;" quart(s)",IF(ROUND(O23,3)&gt;=1,ROUND(O23,3)&amp;" L",ROUND(O23*100,0)&amp;" cl"))))))</f>
        <v>0</v>
      </c>
      <c r="Q23" s="1996">
        <f>IF(O23=0, 0, IF(ISBLANK(I23), "", IF(TEXT(ROUND(O23/INDEX(E65:R65, MATCH(I23, E64:R64, 0)), 0),"# ##0") &amp; " " &amp; O23 = P23, "", TEXT(ROUND(O23/INDEX(E65:R65, MATCH(I23, E64:R64, 0)), 0),"# ##0") &amp; " " &amp; I23)))</f>
        <v>0</v>
      </c>
      <c r="R23" s="75"/>
      <c r="S23" s="1995">
        <f t="shared" ref="S23:S62" si="7">IF(ISBLANK(R23),O23,((O23-(O23*R23%))))</f>
        <v>0</v>
      </c>
      <c r="T23" s="1991">
        <f>IFERROR(IF(O23=0, 0, IF(ISBLANK(I23), "", IF(ROUND(S23/INDEX(E65:R65, MATCH(I23,E64:R64, 0)), 2) &amp; " " &amp; I23 = S23, "", ROUND(S23/INDEX(E65:R65, MATCH(I23,E64:R64, 0)), 2) &amp; " " &amp; I23))), "")</f>
        <v>0</v>
      </c>
      <c r="U23" s="1952">
        <f>(E23/P16)*P15*J23</f>
        <v>0</v>
      </c>
      <c r="V23" s="674">
        <f t="shared" ref="V23:V62" si="8">F23</f>
        <v>0</v>
      </c>
      <c r="Y23" s="28" t="str">
        <f t="shared" si="4"/>
        <v>A</v>
      </c>
      <c r="Z23" s="32" t="s">
        <v>45</v>
      </c>
      <c r="AA23" s="31"/>
      <c r="AB23" s="31"/>
      <c r="AC23" s="31"/>
      <c r="AD23" s="31"/>
      <c r="AE23" s="604">
        <f ca="1">IF(ISBLANK(AF23),"",LARGE(OFFSET(AE18,0,0,ROWS(AE18:AE22)),1)+1)</f>
        <v>5</v>
      </c>
      <c r="AF23" s="29" t="s">
        <v>49</v>
      </c>
      <c r="AG23" s="2063"/>
      <c r="AH23" s="27"/>
      <c r="AI23" s="27"/>
      <c r="AJ23" s="27"/>
      <c r="AK23" s="27"/>
      <c r="AL23" s="604" t="str">
        <f ca="1">IF(ISBLANK(AM23),"",LARGE(OFFSET(AL18,0,0,ROWS(AL18:AL22)),1)+1)</f>
        <v/>
      </c>
      <c r="AM23" s="29"/>
      <c r="AN23" s="27"/>
      <c r="AO23" s="27"/>
      <c r="AP23" s="27"/>
      <c r="AQ23" s="671"/>
      <c r="AS23" s="138"/>
      <c r="AT23" s="140">
        <v>1</v>
      </c>
      <c r="AU23" s="140">
        <v>1</v>
      </c>
      <c r="AV23"/>
      <c r="AW23" s="140">
        <v>1</v>
      </c>
      <c r="AX23" s="140">
        <v>1</v>
      </c>
      <c r="AZ23" s="166"/>
      <c r="BA23" s="11"/>
      <c r="BB23" s="11"/>
      <c r="BC23" s="167"/>
      <c r="BE23" s="135">
        <v>1</v>
      </c>
    </row>
    <row r="24" spans="2:57" ht="18.75" customHeight="1">
      <c r="B24" s="38" t="s">
        <v>58</v>
      </c>
      <c r="D24" s="67" t="str">
        <f t="shared" ref="D24:D61" si="9">IF(K24&lt;&gt;"","A","►")</f>
        <v>A</v>
      </c>
      <c r="E24" s="66"/>
      <c r="F24" s="65"/>
      <c r="G24" s="64" t="str">
        <f t="shared" si="5"/>
        <v/>
      </c>
      <c r="H24" s="63">
        <v>100</v>
      </c>
      <c r="I24" s="41" t="s">
        <v>62</v>
      </c>
      <c r="J24" s="61">
        <v>1</v>
      </c>
      <c r="K24" s="60" t="s">
        <v>73</v>
      </c>
      <c r="L24" s="59">
        <f>IFERROR(INDEX(E65:R65,MATCH(I24,E64:R64,0)) * H24 * IF(ISBLANK(E24), 1, E24), 0)</f>
        <v>0.1</v>
      </c>
      <c r="M24" s="58">
        <f>IF(O63=0,0,(O24/O63)*N22*1000)</f>
        <v>7.1403070332024283</v>
      </c>
      <c r="N24" s="57">
        <f>IF(L63=0, 0, (E24*J24)/(L63*N22))</f>
        <v>0</v>
      </c>
      <c r="O24" s="1986">
        <f>IF(ISBLANK(P16), 0, (L24 * J24) * (P15 / P16))</f>
        <v>1.1100000000000001</v>
      </c>
      <c r="P24" s="1984" t="str">
        <f t="shared" si="6"/>
        <v>1.11 Kg</v>
      </c>
      <c r="Q24" s="1996" t="str">
        <f>IF(O24=0, 0, IF(ISBLANK(I24), "", IF(TEXT(ROUND(O24/INDEX(E65:R65, MATCH(I24, E64:R64, 0)), 0),"# ##0") &amp; " " &amp; O24 = P24, "", TEXT(ROUND(O24/INDEX(E65:R65, MATCH(I24, E64:R64, 0)), 0),"# ##0") &amp; " " &amp; I24)))</f>
        <v>1 110 g</v>
      </c>
      <c r="R24" s="54">
        <v>20</v>
      </c>
      <c r="S24" s="1990">
        <f t="shared" si="7"/>
        <v>0.88800000000000012</v>
      </c>
      <c r="T24" s="1992" t="str">
        <f>IFERROR(IF(O24=0, 0, IF(ISBLANK(I24), "", IF(ROUND(S24/INDEX(E65:R65, MATCH(I24,E64:R64, 0)), 2) &amp; " " &amp; I24 = S24, "", ROUND(S24/INDEX(E65:R65, MATCH(I24,E64:R64, 0)), 2) &amp; " " &amp; I24))), "")</f>
        <v>888 g</v>
      </c>
      <c r="U24" s="1953">
        <f>(E24/P16)*P15*J24</f>
        <v>0</v>
      </c>
      <c r="V24" s="675">
        <f t="shared" si="8"/>
        <v>0</v>
      </c>
      <c r="Y24" s="28" t="str">
        <f t="shared" si="4"/>
        <v>A</v>
      </c>
      <c r="Z24" s="32" t="s">
        <v>43</v>
      </c>
      <c r="AA24" s="31"/>
      <c r="AB24" s="31"/>
      <c r="AC24" s="31"/>
      <c r="AD24" s="31"/>
      <c r="AE24" s="604">
        <f ca="1">IF(ISBLANK(AF24),"",LARGE(OFFSET(AE18,0,0,ROWS(AE18:AE23)),1)+1)</f>
        <v>6</v>
      </c>
      <c r="AF24" s="29" t="s">
        <v>46</v>
      </c>
      <c r="AG24" s="2063"/>
      <c r="AH24" s="27"/>
      <c r="AI24" s="27"/>
      <c r="AJ24" s="27"/>
      <c r="AK24" s="27"/>
      <c r="AL24" s="604" t="str">
        <f ca="1">IF(ISBLANK(AM24),"",LARGE(OFFSET(AL18,0,0,ROWS(AL18:AL23)),1)+1)</f>
        <v/>
      </c>
      <c r="AM24" s="29"/>
      <c r="AN24" s="27"/>
      <c r="AO24" s="27"/>
      <c r="AP24" s="27"/>
      <c r="AQ24" s="671"/>
      <c r="AS24" s="138"/>
      <c r="AT24" s="4162" t="s">
        <v>322</v>
      </c>
      <c r="AU24" s="4162"/>
      <c r="AV24"/>
      <c r="AW24" s="4162" t="s">
        <v>323</v>
      </c>
      <c r="AX24" s="4162"/>
      <c r="AZ24" s="319"/>
      <c r="BA24" s="320" t="s">
        <v>58</v>
      </c>
      <c r="BB24" s="321" t="s">
        <v>56</v>
      </c>
      <c r="BC24" s="161"/>
      <c r="BE24" s="135">
        <v>1</v>
      </c>
    </row>
    <row r="25" spans="2:57" ht="18.75">
      <c r="B25" s="38" t="s">
        <v>56</v>
      </c>
      <c r="D25" s="67" t="str">
        <f t="shared" si="9"/>
        <v>A</v>
      </c>
      <c r="E25" s="66"/>
      <c r="F25" s="72"/>
      <c r="G25" s="73" t="str">
        <f t="shared" si="5"/>
        <v/>
      </c>
      <c r="H25" s="63">
        <v>1.345</v>
      </c>
      <c r="I25" s="645" t="s">
        <v>61</v>
      </c>
      <c r="J25" s="61">
        <v>1</v>
      </c>
      <c r="K25" s="60" t="s">
        <v>72</v>
      </c>
      <c r="L25" s="59">
        <f>IFERROR(INDEX(E65:R65,MATCH(I25,E64:R64,0)) * H25 * IF(ISBLANK(E25), 1, E25), 0)</f>
        <v>1.345</v>
      </c>
      <c r="M25" s="71">
        <f>IF(O63=0,0,(O25/O63)*N22*1000)</f>
        <v>96.037129596572655</v>
      </c>
      <c r="N25" s="70">
        <f>IF(L63=0, 0, (E25*J25)/(L63*N22))</f>
        <v>0</v>
      </c>
      <c r="O25" s="1987">
        <f>IF(ISBLANK(P16), 0, (L25 * J25) * (P15 / P16))</f>
        <v>14.929499999999999</v>
      </c>
      <c r="P25" s="1984" t="str">
        <f t="shared" si="6"/>
        <v>14.93 Kg</v>
      </c>
      <c r="Q25" s="1996" t="str">
        <f>IF(O25=0, 0, IF(ISBLANK(I25), "", IF(TEXT(ROUND(O25/INDEX(E65:R65, MATCH(I25, E64:R64, 0)), 0),"# ##0") &amp; " " &amp; O25 = P25, "", TEXT(ROUND(O25/INDEX(E65:R65, MATCH(I25, E64:R64, 0)), 0),"# ##0") &amp; " " &amp; I25)))</f>
        <v>15 kg</v>
      </c>
      <c r="R25" s="54"/>
      <c r="S25" s="1994">
        <f t="shared" si="7"/>
        <v>14.929499999999999</v>
      </c>
      <c r="T25" s="1993" t="str">
        <f>IFERROR(IF(O25=0, 0, IF(ISBLANK(I25), "", IF(ROUND(S25/INDEX(E65:R65, MATCH(I25,E64:R64, 0)), 2) &amp; " " &amp; I25 = S25, "", ROUND(S25/INDEX(E65:R65, MATCH(I25,E64:R64, 0)), 2) &amp; " " &amp; I25))), "")</f>
        <v>14.93 kg</v>
      </c>
      <c r="U25" s="69">
        <f>(E25/P16)*P15*J25</f>
        <v>0</v>
      </c>
      <c r="V25" s="676">
        <f t="shared" si="8"/>
        <v>0</v>
      </c>
      <c r="Y25" s="28" t="str">
        <f t="shared" si="4"/>
        <v>A</v>
      </c>
      <c r="Z25" s="32" t="s">
        <v>41</v>
      </c>
      <c r="AA25" s="31"/>
      <c r="AB25" s="31"/>
      <c r="AC25" s="31"/>
      <c r="AD25" s="31"/>
      <c r="AE25" s="604">
        <f ca="1">IF(ISBLANK(AF25),"",LARGE(OFFSET(AE18,0,0,ROWS(AE18:AE24)),1)+1)</f>
        <v>7</v>
      </c>
      <c r="AF25" s="29" t="s">
        <v>44</v>
      </c>
      <c r="AG25" s="2063"/>
      <c r="AH25" s="27"/>
      <c r="AI25" s="27"/>
      <c r="AJ25" s="27"/>
      <c r="AK25" s="27"/>
      <c r="AL25" s="604" t="str">
        <f ca="1">IF(ISBLANK(AM25),"",LARGE(OFFSET(AL18,0,0,ROWS(AL18:AL24)),1)+1)</f>
        <v/>
      </c>
      <c r="AM25" s="29"/>
      <c r="AN25" s="27"/>
      <c r="AO25" s="27"/>
      <c r="AP25" s="27"/>
      <c r="AQ25" s="671"/>
      <c r="AS25" s="138"/>
      <c r="AT25" s="3886"/>
      <c r="AU25" s="3886"/>
      <c r="AV25"/>
      <c r="AW25" s="3886"/>
      <c r="AX25" s="3886"/>
      <c r="AZ25" s="319"/>
      <c r="BA25" s="320" t="s">
        <v>57</v>
      </c>
      <c r="BB25" s="321" t="s">
        <v>55</v>
      </c>
      <c r="BC25" s="161"/>
      <c r="BE25" s="135">
        <v>1</v>
      </c>
    </row>
    <row r="26" spans="2:57" ht="19.5" thickBot="1">
      <c r="B26" s="38" t="s">
        <v>57</v>
      </c>
      <c r="D26" s="67" t="str">
        <f t="shared" si="9"/>
        <v>A</v>
      </c>
      <c r="E26" s="396">
        <v>27</v>
      </c>
      <c r="F26" s="72" t="s">
        <v>404</v>
      </c>
      <c r="G26" s="64" t="str">
        <f t="shared" si="5"/>
        <v>de</v>
      </c>
      <c r="H26" s="63">
        <v>20</v>
      </c>
      <c r="I26" s="41" t="s">
        <v>62</v>
      </c>
      <c r="J26" s="61">
        <v>1</v>
      </c>
      <c r="K26" s="60" t="s">
        <v>71</v>
      </c>
      <c r="L26" s="59">
        <f>IFERROR(INDEX(E65:R65,MATCH(I26,E64:R64,0)) * H26 * IF(ISBLANK(E26), 1, E26), 0)</f>
        <v>0.54</v>
      </c>
      <c r="M26" s="58">
        <f>IF(O63=0,0,(O26/O63)*N22*1000)</f>
        <v>38.557657979293104</v>
      </c>
      <c r="N26" s="57">
        <f>IF(L63=0, 0, (E26*J26)/(L63*N22))</f>
        <v>1.9278828989646559</v>
      </c>
      <c r="O26" s="1986">
        <f>IF(ISBLANK(P16), 0, (L26 * J26) * (P15 / P16))</f>
        <v>5.9939999999999998</v>
      </c>
      <c r="P26" s="1984" t="str">
        <f t="shared" si="6"/>
        <v>5.994 Kg</v>
      </c>
      <c r="Q26" s="1996" t="str">
        <f>IF(O26=0, 0, IF(ISBLANK(I26), "", IF(TEXT(ROUND(O26/INDEX(E65:R65, MATCH(I26, E64:R64, 0)), 0),"# ##0") &amp; " " &amp; O26 = P26, "", TEXT(ROUND(O26/INDEX(E65:R65, MATCH(I26, E64:R64, 0)), 0),"# ##0") &amp; " " &amp; I26)))</f>
        <v>5 994 g</v>
      </c>
      <c r="R26" s="54"/>
      <c r="S26" s="1990">
        <f t="shared" si="7"/>
        <v>5.9939999999999998</v>
      </c>
      <c r="T26" s="1992" t="str">
        <f>IFERROR(IF(O26=0, 0, IF(ISBLANK(I26), "", IF(ROUND(S26/INDEX(E65:R65, MATCH(I26,E64:R64, 0)), 2) &amp; " " &amp; I26 = S26, "", ROUND(S26/INDEX(E65:R65, MATCH(I26,E64:R64, 0)), 2) &amp; " " &amp; I26))), "")</f>
        <v>5994 g</v>
      </c>
      <c r="U26" s="1953">
        <f>(E26/P16)*P15*J26</f>
        <v>299.70000000000005</v>
      </c>
      <c r="V26" s="675" t="str">
        <f t="shared" si="8"/>
        <v>jaunes</v>
      </c>
      <c r="Y26" s="28" t="str">
        <f t="shared" si="4"/>
        <v>A</v>
      </c>
      <c r="Z26" s="32" t="s">
        <v>40</v>
      </c>
      <c r="AA26" s="31"/>
      <c r="AB26" s="31"/>
      <c r="AC26" s="31"/>
      <c r="AD26" s="31"/>
      <c r="AE26" s="604" t="str">
        <f ca="1">IF(ISBLANK(AF26),"",LARGE(OFFSET(AE18,0,0,ROWS(AE18:AE25)),1)+1)</f>
        <v/>
      </c>
      <c r="AF26" s="29"/>
      <c r="AG26" s="2063"/>
      <c r="AH26" s="27"/>
      <c r="AI26" s="27"/>
      <c r="AJ26" s="27"/>
      <c r="AK26" s="27"/>
      <c r="AL26" s="604">
        <f ca="1">IF(ISBLANK(AM26),"",LARGE(OFFSET(AL18,0,0,ROWS(AL18:AL25)),1)+1)</f>
        <v>10</v>
      </c>
      <c r="AM26" s="29" t="s">
        <v>49</v>
      </c>
      <c r="AN26" s="27"/>
      <c r="AO26" s="27"/>
      <c r="AP26" s="27"/>
      <c r="AQ26" s="671"/>
      <c r="AS26" s="138"/>
      <c r="AT26" s="140">
        <v>1</v>
      </c>
      <c r="AU26" s="140">
        <v>1</v>
      </c>
      <c r="AV26"/>
      <c r="AW26" s="140">
        <v>1</v>
      </c>
      <c r="AX26" s="140">
        <v>1</v>
      </c>
      <c r="AZ26" s="319"/>
      <c r="BA26" s="336" t="s">
        <v>403</v>
      </c>
      <c r="BB26" s="337" t="s">
        <v>62</v>
      </c>
      <c r="BC26" s="161"/>
      <c r="BE26" s="135">
        <v>1</v>
      </c>
    </row>
    <row r="27" spans="2:57" ht="18.75" customHeight="1">
      <c r="B27" s="38" t="s">
        <v>55</v>
      </c>
      <c r="D27" s="67" t="str">
        <f t="shared" si="9"/>
        <v>A</v>
      </c>
      <c r="E27" s="66"/>
      <c r="F27" s="72"/>
      <c r="G27" s="73" t="str">
        <f t="shared" si="5"/>
        <v/>
      </c>
      <c r="H27" s="63">
        <v>75</v>
      </c>
      <c r="I27" s="41" t="s">
        <v>56</v>
      </c>
      <c r="J27" s="61">
        <v>1</v>
      </c>
      <c r="K27" s="60" t="s">
        <v>70</v>
      </c>
      <c r="L27" s="59">
        <f>IFERROR(INDEX(E65:R65,MATCH(I27,E64:R64,0)) * H27 * IF(ISBLANK(E27), 1, E27), 0)</f>
        <v>0.75</v>
      </c>
      <c r="M27" s="71">
        <f>IF(O63=0,0,(O27/O63)*N22*1000)</f>
        <v>53.552302749018203</v>
      </c>
      <c r="N27" s="70">
        <f>IF(L63=0, 0, (E27*J27)/(L63*N22))</f>
        <v>0</v>
      </c>
      <c r="O27" s="1987">
        <f>IF(ISBLANK(P16), 0, (L27 * J27) * (P15 / P16))</f>
        <v>8.3249999999999993</v>
      </c>
      <c r="P27" s="1984" t="str">
        <f t="shared" si="6"/>
        <v>8.325 L</v>
      </c>
      <c r="Q27" s="1996" t="str">
        <f>IF(O27=0, 0, IF(ISBLANK(I27), "", IF(TEXT(ROUND(O27/INDEX(E65:R65, MATCH(I27, E64:R64, 0)), 0),"# ##0") &amp; " " &amp; O27 = P27, "", TEXT(ROUND(O27/INDEX(E65:R65, MATCH(I27, E64:R64, 0)), 0),"# ##0") &amp; " " &amp; I27)))</f>
        <v>833 cl</v>
      </c>
      <c r="R27" s="54"/>
      <c r="S27" s="1994">
        <f t="shared" si="7"/>
        <v>8.3249999999999993</v>
      </c>
      <c r="T27" s="1993" t="str">
        <f>IFERROR(IF(O27=0, 0, IF(ISBLANK(I27), "", IF(ROUND(S27/INDEX(E65:R65, MATCH(I27,E64:R64, 0)), 2) &amp; " " &amp; I27 = S27, "", ROUND(S27/INDEX(E65:R65, MATCH(I27,E64:R64, 0)), 2) &amp; " " &amp; I27))), "")</f>
        <v>832.5 cl</v>
      </c>
      <c r="U27" s="69">
        <f>(E27/P16)*P15*J27</f>
        <v>0</v>
      </c>
      <c r="V27" s="676">
        <f t="shared" si="8"/>
        <v>0</v>
      </c>
      <c r="Y27" s="28" t="str">
        <f t="shared" si="4"/>
        <v>A</v>
      </c>
      <c r="Z27" s="32" t="s">
        <v>39</v>
      </c>
      <c r="AA27" s="31"/>
      <c r="AB27" s="31"/>
      <c r="AC27" s="31"/>
      <c r="AD27" s="31"/>
      <c r="AE27" s="604" t="str">
        <f ca="1">IF(ISBLANK(AF27),"",LARGE(OFFSET(AE18,0,0,ROWS(AE18:AE26)),1)+1)</f>
        <v/>
      </c>
      <c r="AF27" s="29"/>
      <c r="AG27" s="2063"/>
      <c r="AH27" s="27"/>
      <c r="AI27" s="27"/>
      <c r="AJ27" s="27"/>
      <c r="AK27" s="27"/>
      <c r="AL27" s="604">
        <f ca="1">IF(ISBLANK(AM27),"",LARGE(OFFSET(AL18,0,0,ROWS(AL18:AL26)),1)+1)</f>
        <v>11</v>
      </c>
      <c r="AM27" s="29" t="s">
        <v>46</v>
      </c>
      <c r="AN27" s="27"/>
      <c r="AO27" s="27"/>
      <c r="AP27" s="27"/>
      <c r="AQ27" s="671"/>
      <c r="AS27" s="138"/>
      <c r="AT27" s="4166" t="s">
        <v>364</v>
      </c>
      <c r="AU27" s="4166"/>
      <c r="AV27"/>
      <c r="AW27" s="4166" t="s">
        <v>365</v>
      </c>
      <c r="AX27" s="4166"/>
      <c r="AZ27" s="319"/>
      <c r="BA27" s="347" t="s">
        <v>66</v>
      </c>
      <c r="BB27" s="348" t="s">
        <v>429</v>
      </c>
      <c r="BC27" s="161"/>
      <c r="BE27" s="135">
        <v>1</v>
      </c>
    </row>
    <row r="28" spans="2:57" ht="18.75">
      <c r="B28" s="39" t="s">
        <v>66</v>
      </c>
      <c r="D28" s="67" t="str">
        <f t="shared" si="9"/>
        <v>A</v>
      </c>
      <c r="E28" s="66">
        <v>1</v>
      </c>
      <c r="F28" s="65" t="s">
        <v>69</v>
      </c>
      <c r="G28" s="64" t="str">
        <f t="shared" si="5"/>
        <v/>
      </c>
      <c r="H28" s="63"/>
      <c r="I28" s="62"/>
      <c r="J28" s="61">
        <v>2</v>
      </c>
      <c r="K28" s="60" t="s">
        <v>68</v>
      </c>
      <c r="L28" s="59">
        <f>IFERROR(INDEX(E65:R65,MATCH(I28,E64:R64,0)) * H28 * IF(ISBLANK(E28), 1, E28), 0)</f>
        <v>0</v>
      </c>
      <c r="M28" s="58">
        <f>IF(O63=0,0,(O28/O63)*N22*1000)</f>
        <v>0</v>
      </c>
      <c r="N28" s="57">
        <f>IF(L63=0, 0, (E28*J28)/(L63*N22))</f>
        <v>0.14280614066404859</v>
      </c>
      <c r="O28" s="1986">
        <f>IF(ISBLANK(P16), 0, (L28 * J28) * (P15 / P16))</f>
        <v>0</v>
      </c>
      <c r="P28" s="1983">
        <f t="shared" si="6"/>
        <v>0</v>
      </c>
      <c r="Q28" s="1996">
        <f>IF(O28=0, 0, IF(ISBLANK(I28), "", IF(TEXT(ROUND(O28/INDEX(E65:R65, MATCH(I28, E64:R64, 0)), 0),"# ##0") &amp; " " &amp; O28 = P28, "", TEXT(ROUND(O28/INDEX(E65:R65, MATCH(I28, E64:R64, 0)), 0),"# ##0") &amp; " " &amp; I28)))</f>
        <v>0</v>
      </c>
      <c r="R28" s="54"/>
      <c r="S28" s="1990">
        <f t="shared" si="7"/>
        <v>0</v>
      </c>
      <c r="T28" s="1992">
        <f>IFERROR(IF(O28=0, 0, IF(ISBLANK(I28), "", IF(ROUND(S28/INDEX(E65:R65, MATCH(I28,E64:R64, 0)), 2) &amp; " " &amp; I28 = S28, "", ROUND(S28/INDEX(E65:R65, MATCH(I28,E64:R64, 0)), 2) &amp; " " &amp; I28))), "")</f>
        <v>0</v>
      </c>
      <c r="U28" s="1953">
        <f>(E28/P16)*P15*J28</f>
        <v>22.200000000000003</v>
      </c>
      <c r="V28" s="675" t="str">
        <f t="shared" si="8"/>
        <v>orange</v>
      </c>
      <c r="Y28" s="28" t="str">
        <f t="shared" si="4"/>
        <v>A</v>
      </c>
      <c r="Z28" s="32" t="s">
        <v>38</v>
      </c>
      <c r="AA28" s="31"/>
      <c r="AB28" s="31"/>
      <c r="AC28" s="31"/>
      <c r="AD28" s="31"/>
      <c r="AE28" s="604" t="str">
        <f ca="1">IF(ISBLANK(AF28),"",LARGE(OFFSET(AE18,0,0,ROWS(AE18:AE27)),1)+1)</f>
        <v/>
      </c>
      <c r="AF28" s="29"/>
      <c r="AG28" s="2063"/>
      <c r="AH28" s="27"/>
      <c r="AI28" s="27"/>
      <c r="AJ28" s="27"/>
      <c r="AK28" s="27"/>
      <c r="AL28" s="604">
        <f ca="1">IF(ISBLANK(AM28),"",LARGE(OFFSET(AL18,0,0,ROWS(AL18:AL27)),1)+1)</f>
        <v>12</v>
      </c>
      <c r="AM28" s="29" t="s">
        <v>44</v>
      </c>
      <c r="AN28" s="27"/>
      <c r="AO28" s="27"/>
      <c r="AP28" s="27"/>
      <c r="AQ28" s="671"/>
      <c r="AS28" s="138"/>
      <c r="AT28" s="3898"/>
      <c r="AU28" s="3898"/>
      <c r="AV28"/>
      <c r="AW28" s="3898"/>
      <c r="AX28" s="3898"/>
      <c r="AZ28" s="319"/>
      <c r="BA28" s="347" t="s">
        <v>65</v>
      </c>
      <c r="BB28" s="358" t="s">
        <v>59</v>
      </c>
      <c r="BC28" s="161"/>
      <c r="BE28" s="135">
        <v>1</v>
      </c>
    </row>
    <row r="29" spans="2:57" ht="19.5" thickBot="1">
      <c r="B29" s="39" t="s">
        <v>65</v>
      </c>
      <c r="D29" s="67" t="str">
        <f t="shared" si="9"/>
        <v>A</v>
      </c>
      <c r="E29" s="66"/>
      <c r="F29" s="65"/>
      <c r="G29" s="64" t="str">
        <f t="shared" si="5"/>
        <v/>
      </c>
      <c r="H29" s="382">
        <v>1.5</v>
      </c>
      <c r="I29" s="38" t="s">
        <v>58</v>
      </c>
      <c r="J29" s="61">
        <v>1</v>
      </c>
      <c r="K29" s="60" t="s">
        <v>1023</v>
      </c>
      <c r="L29" s="59">
        <f>IFERROR(INDEX(E65:R65,MATCH(I29,E64:R64,0)) * H29 * IF(ISBLANK(E29), 1, E29), 0)</f>
        <v>1.5</v>
      </c>
      <c r="M29" s="71">
        <f>IF(O63=0,0,(O29/O63)*N22*1000)</f>
        <v>107.10460549803641</v>
      </c>
      <c r="N29" s="70">
        <f>IF(L63=0, 0, (E29*J29)/(L63*N22))</f>
        <v>0</v>
      </c>
      <c r="O29" s="1987">
        <f>IF(ISBLANK(P16), 0, (L29 * J29) * (P15 / P16))</f>
        <v>16.649999999999999</v>
      </c>
      <c r="P29" s="1984" t="str">
        <f t="shared" si="6"/>
        <v>16.65 L</v>
      </c>
      <c r="Q29" s="1996" t="str">
        <f>IF(O29=0, 0, IF(ISBLANK(I29), "", IF(TEXT(ROUND(O29/INDEX(E65:R65, MATCH(I29, E64:R64, 0)), 0),"# ##0") &amp; " " &amp; O29 = P29, "", TEXT(ROUND(O29/INDEX(E65:R65, MATCH(I29, E64:R64, 0)), 0),"# ##0") &amp; " " &amp; I29)))</f>
        <v>17 L</v>
      </c>
      <c r="R29" s="54"/>
      <c r="S29" s="1994">
        <f t="shared" si="7"/>
        <v>16.649999999999999</v>
      </c>
      <c r="T29" s="1993" t="str">
        <f>IFERROR(IF(O29=0, 0, IF(ISBLANK(I29), "", IF(ROUND(S29/INDEX(E65:R65, MATCH(I29,E64:R64, 0)), 2) &amp; " " &amp; I29 = S29, "", ROUND(S29/INDEX(E65:R65, MATCH(I29,E64:R64, 0)), 2) &amp; " " &amp; I29))), "")</f>
        <v>16.65 L</v>
      </c>
      <c r="U29" s="69">
        <f>(E29/P16)*P15*J29</f>
        <v>0</v>
      </c>
      <c r="V29" s="676">
        <f t="shared" si="8"/>
        <v>0</v>
      </c>
      <c r="Y29" s="28" t="str">
        <f t="shared" si="4"/>
        <v>A</v>
      </c>
      <c r="Z29" s="32" t="s">
        <v>1011</v>
      </c>
      <c r="AA29" s="31"/>
      <c r="AB29" s="31"/>
      <c r="AC29" s="31"/>
      <c r="AD29" s="31"/>
      <c r="AE29" s="604" t="str">
        <f ca="1">IF(ISBLANK(AF29),"",LARGE(OFFSET(AE18,0,0,ROWS(AE18:AE28)),1)+1)</f>
        <v/>
      </c>
      <c r="AF29" s="29"/>
      <c r="AG29" s="2063"/>
      <c r="AH29" s="27"/>
      <c r="AI29" s="27"/>
      <c r="AJ29" s="27"/>
      <c r="AK29" s="27"/>
      <c r="AL29" s="604">
        <f ca="1">IF(ISBLANK(AM29),"",LARGE(OFFSET(AL18,0,0,ROWS(AL18:AL28)),1)+1)</f>
        <v>13</v>
      </c>
      <c r="AM29" s="29" t="s">
        <v>42</v>
      </c>
      <c r="AN29" s="27"/>
      <c r="AO29" s="27"/>
      <c r="AP29" s="27"/>
      <c r="AQ29" s="671"/>
      <c r="AS29" s="138"/>
      <c r="AT29" s="140">
        <v>1</v>
      </c>
      <c r="AU29" s="140">
        <v>1</v>
      </c>
      <c r="AV29"/>
      <c r="AW29" s="140">
        <v>1</v>
      </c>
      <c r="AX29" s="140">
        <v>1</v>
      </c>
      <c r="AZ29" s="319"/>
      <c r="BA29" s="366" t="s">
        <v>60</v>
      </c>
      <c r="BB29" s="367"/>
      <c r="BC29" s="161"/>
      <c r="BE29" s="135">
        <v>1</v>
      </c>
    </row>
    <row r="30" spans="2:57" ht="18.75">
      <c r="B30" s="43" t="s">
        <v>64</v>
      </c>
      <c r="D30" s="67" t="str">
        <f t="shared" si="9"/>
        <v>A</v>
      </c>
      <c r="E30" s="66"/>
      <c r="F30" s="65"/>
      <c r="G30" s="64" t="str">
        <f t="shared" si="5"/>
        <v/>
      </c>
      <c r="H30" s="382">
        <v>2.5</v>
      </c>
      <c r="I30" s="38" t="s">
        <v>56</v>
      </c>
      <c r="J30" s="61">
        <v>1</v>
      </c>
      <c r="K30" s="60" t="s">
        <v>1024</v>
      </c>
      <c r="L30" s="59">
        <f>IFERROR(INDEX(E65:R65,MATCH(I30,E64:R64,0)) * H30 * IF(ISBLANK(E30), 1, E30), 0)</f>
        <v>2.5000000000000001E-2</v>
      </c>
      <c r="M30" s="58">
        <f>IF(O63=0,0,(O30/O63)*N22*1000)</f>
        <v>1.7850767583006071</v>
      </c>
      <c r="N30" s="57">
        <f>IF(L63=0, 0, (E30*J30)/(L63*N22))</f>
        <v>0</v>
      </c>
      <c r="O30" s="1986">
        <f>IF(ISBLANK(P16), 0, (L30 * J30) * (P15 / P16))</f>
        <v>0.27750000000000002</v>
      </c>
      <c r="P30" s="1983" t="str">
        <f t="shared" si="6"/>
        <v>28 cl</v>
      </c>
      <c r="Q30" s="1996" t="str">
        <f>IF(O30=0, 0, IF(ISBLANK(I30), "", IF(TEXT(ROUND(O30/INDEX(E65:R65, MATCH(I30, E64:R64, 0)), 0),"# ##0") &amp; " " &amp; O30 = P30, "", TEXT(ROUND(O30/INDEX(E65:R65, MATCH(I30, E64:R64, 0)), 0),"# ##0") &amp; " " &amp; I30)))</f>
        <v>28 cl</v>
      </c>
      <c r="R30" s="54"/>
      <c r="S30" s="1990">
        <f t="shared" si="7"/>
        <v>0.27750000000000002</v>
      </c>
      <c r="T30" s="1992" t="str">
        <f>IFERROR(IF(O30=0, 0, IF(ISBLANK(I30), "", IF(ROUND(S30/INDEX(E65:R65, MATCH(I30,E64:R64, 0)), 2) &amp; " " &amp; I30 = S30, "", ROUND(S30/INDEX(E65:R65, MATCH(I30,E64:R64, 0)), 2) &amp; " " &amp; I30))), "")</f>
        <v>27.75 cl</v>
      </c>
      <c r="U30" s="1953">
        <f>(E30/P16)*P15*J30</f>
        <v>0</v>
      </c>
      <c r="V30" s="675">
        <f t="shared" si="8"/>
        <v>0</v>
      </c>
      <c r="Y30" s="28" t="str">
        <f t="shared" si="4"/>
        <v>►</v>
      </c>
      <c r="Z30" s="32" t="s">
        <v>37</v>
      </c>
      <c r="AA30" s="31"/>
      <c r="AB30" s="31"/>
      <c r="AC30" s="31"/>
      <c r="AD30" s="31"/>
      <c r="AE30" s="604" t="str">
        <f ca="1">IF(ISBLANK(AF30),"",LARGE(OFFSET(AE18,0,0,ROWS(AE18:AE29)),1)+1)</f>
        <v/>
      </c>
      <c r="AF30" s="29"/>
      <c r="AG30" s="2063"/>
      <c r="AH30" s="27"/>
      <c r="AI30" s="27"/>
      <c r="AJ30" s="27"/>
      <c r="AK30" s="27"/>
      <c r="AL30" s="604" t="str">
        <f ca="1">IF(ISBLANK(AM30),"",LARGE(OFFSET(AL18,0,0,ROWS(AL18:AL29)),1)+1)</f>
        <v/>
      </c>
      <c r="AM30" s="29"/>
      <c r="AN30" s="27"/>
      <c r="AO30" s="27"/>
      <c r="AP30" s="27"/>
      <c r="AQ30" s="671"/>
      <c r="AS30" s="138"/>
      <c r="AT30" s="4167" t="s">
        <v>405</v>
      </c>
      <c r="AU30" s="4167"/>
      <c r="AV30"/>
      <c r="AW30" s="4167" t="s">
        <v>406</v>
      </c>
      <c r="AX30" s="4167"/>
      <c r="AZ30" s="319"/>
      <c r="BA30" s="372" t="s">
        <v>459</v>
      </c>
      <c r="BB30" s="373"/>
      <c r="BC30" s="161"/>
      <c r="BE30" s="135">
        <v>1</v>
      </c>
    </row>
    <row r="31" spans="2:57" ht="18.75">
      <c r="B31" s="42" t="s">
        <v>63</v>
      </c>
      <c r="D31" s="67" t="str">
        <f t="shared" si="9"/>
        <v>A</v>
      </c>
      <c r="E31" s="66"/>
      <c r="F31" s="72"/>
      <c r="G31" s="64" t="str">
        <f t="shared" si="5"/>
        <v/>
      </c>
      <c r="H31" s="63">
        <v>3.5</v>
      </c>
      <c r="I31" s="38" t="s">
        <v>57</v>
      </c>
      <c r="J31" s="61">
        <v>1</v>
      </c>
      <c r="K31" s="60" t="s">
        <v>1025</v>
      </c>
      <c r="L31" s="59">
        <f>IFERROR(INDEX(E65:R65,MATCH(I31,E64:R64,0)) * H31 * IF(ISBLANK(E31), 1, E31), 0)</f>
        <v>0.35000000000000003</v>
      </c>
      <c r="M31" s="71">
        <f>IF(O63=0,0,(O31/O63)*N22*1000)</f>
        <v>24.9910746162085</v>
      </c>
      <c r="N31" s="70">
        <f>IF(L63=0, 0, (E31*J31)/(L63*N22))</f>
        <v>0</v>
      </c>
      <c r="O31" s="1987">
        <f>IF(ISBLANK(P16), 0, (L31 * J31) * (P15 / P16))</f>
        <v>3.8850000000000002</v>
      </c>
      <c r="P31" s="1984" t="str">
        <f t="shared" si="6"/>
        <v>3.885 L</v>
      </c>
      <c r="Q31" s="1996" t="str">
        <f>IF(O31=0, 0, IF(ISBLANK(I31), "", IF(TEXT(ROUND(O31/INDEX(E65:R65, MATCH(I31, E64:R64, 0)), 0),"# ##0") &amp; " " &amp; O31 = P31, "", TEXT(ROUND(O31/INDEX(E65:R65, MATCH(I31, E64:R64, 0)), 0),"# ##0") &amp; " " &amp; I31)))</f>
        <v>39 dl</v>
      </c>
      <c r="R31" s="54"/>
      <c r="S31" s="1994">
        <f t="shared" si="7"/>
        <v>3.8850000000000002</v>
      </c>
      <c r="T31" s="1993" t="str">
        <f>IFERROR(IF(O31=0, 0, IF(ISBLANK(I31), "", IF(ROUND(S31/INDEX(E65:R65, MATCH(I31,E64:R64, 0)), 2) &amp; " " &amp; I31 = S31, "", ROUND(S31/INDEX(E65:R65, MATCH(I31,E64:R64, 0)), 2) &amp; " " &amp; I31))), "")</f>
        <v>38.85 dl</v>
      </c>
      <c r="U31" s="69">
        <f>(E31/P16)*P15*J31</f>
        <v>0</v>
      </c>
      <c r="V31" s="676">
        <f t="shared" si="8"/>
        <v>0</v>
      </c>
      <c r="Y31" s="28" t="str">
        <f t="shared" si="4"/>
        <v>►</v>
      </c>
      <c r="Z31" s="32" t="s">
        <v>36</v>
      </c>
      <c r="AA31" s="31"/>
      <c r="AB31" s="31"/>
      <c r="AC31" s="31"/>
      <c r="AD31" s="31"/>
      <c r="AE31" s="604" t="str">
        <f ca="1">IF(ISBLANK(AF31),"",LARGE(OFFSET(AE18,0,0,ROWS(AE18:AE30)),1)+1)</f>
        <v/>
      </c>
      <c r="AF31" s="29"/>
      <c r="AG31" s="2063"/>
      <c r="AH31" s="27"/>
      <c r="AI31" s="27"/>
      <c r="AJ31" s="27"/>
      <c r="AK31" s="27"/>
      <c r="AL31" s="604" t="str">
        <f ca="1">IF(ISBLANK(AM31),"",LARGE(OFFSET(AL18,0,0,ROWS(AL18:AL30)),1)+1)</f>
        <v/>
      </c>
      <c r="AM31" s="29"/>
      <c r="AN31" s="27"/>
      <c r="AO31" s="27"/>
      <c r="AP31" s="27"/>
      <c r="AQ31" s="671"/>
      <c r="AS31" s="138"/>
      <c r="AT31" s="3903"/>
      <c r="AU31" s="3903"/>
      <c r="AV31"/>
      <c r="AW31" s="3903"/>
      <c r="AX31" s="3903"/>
      <c r="AZ31" s="319"/>
      <c r="BA31" s="377" t="s">
        <v>464</v>
      </c>
      <c r="BB31" s="378" t="s">
        <v>465</v>
      </c>
      <c r="BC31" s="161"/>
      <c r="BE31" s="135">
        <v>1</v>
      </c>
    </row>
    <row r="32" spans="2:57" ht="19.5" thickBot="1">
      <c r="B32" s="39" t="s">
        <v>60</v>
      </c>
      <c r="D32" s="67" t="str">
        <f t="shared" si="9"/>
        <v>A</v>
      </c>
      <c r="E32" s="66"/>
      <c r="F32" s="72"/>
      <c r="G32" s="64" t="str">
        <f t="shared" si="5"/>
        <v/>
      </c>
      <c r="H32" s="63">
        <v>12</v>
      </c>
      <c r="I32" s="38" t="s">
        <v>55</v>
      </c>
      <c r="J32" s="61">
        <v>1</v>
      </c>
      <c r="K32" s="60" t="s">
        <v>1026</v>
      </c>
      <c r="L32" s="59">
        <f>IFERROR(INDEX(E65:R65,MATCH(I32,E64:R64,0)) * H32 * IF(ISBLANK(E32), 1, E32), 0)</f>
        <v>1.2E-2</v>
      </c>
      <c r="M32" s="58">
        <f>IF(O63=0,0,(O32/O63)*N22*1000)</f>
        <v>0.85683684398429127</v>
      </c>
      <c r="N32" s="57">
        <f>IF(L63=0, 0, (E32*J32)/(L63*N22))</f>
        <v>0</v>
      </c>
      <c r="O32" s="1986">
        <f>IF(ISBLANK(P16), 0, (L32 * J32) * (P15 / P16))</f>
        <v>0.13319999999999999</v>
      </c>
      <c r="P32" s="1983" t="str">
        <f t="shared" si="6"/>
        <v>13 cl</v>
      </c>
      <c r="Q32" s="1996" t="str">
        <f>IF(O32=0, 0, IF(ISBLANK(I32), "", IF(TEXT(ROUND(O32/INDEX(E65:R65, MATCH(I32, E64:R64, 0)), 0),"# ##0") &amp; " " &amp; O32 = P32, "", TEXT(ROUND(O32/INDEX(E65:R65, MATCH(I32, E64:R64, 0)), 0),"# ##0") &amp; " " &amp; I32)))</f>
        <v>133 ml</v>
      </c>
      <c r="R32" s="54">
        <v>10</v>
      </c>
      <c r="S32" s="1990">
        <f t="shared" si="7"/>
        <v>0.11987999999999999</v>
      </c>
      <c r="T32" s="1992" t="str">
        <f>IFERROR(IF(O32=0, 0, IF(ISBLANK(I32), "", IF(ROUND(S32/INDEX(E65:R65, MATCH(I32,E64:R64, 0)), 2) &amp; " " &amp; I32 = S32, "", ROUND(S32/INDEX(E65:R65, MATCH(I32,E64:R64, 0)), 2) &amp; " " &amp; I32))), "")</f>
        <v>119.88 ml</v>
      </c>
      <c r="U32" s="1953">
        <f>(E32/P16)*P15*J32</f>
        <v>0</v>
      </c>
      <c r="V32" s="675">
        <f t="shared" si="8"/>
        <v>0</v>
      </c>
      <c r="Y32" s="28" t="str">
        <f t="shared" si="4"/>
        <v>A</v>
      </c>
      <c r="Z32" s="32"/>
      <c r="AA32" s="31"/>
      <c r="AB32" s="31"/>
      <c r="AC32" s="31"/>
      <c r="AD32" s="31"/>
      <c r="AE32" s="604">
        <f ca="1">IF(ISBLANK(AF32),"",LARGE(OFFSET(AE18,0,0,ROWS(AE18:AE31)),1)+1)</f>
        <v>8</v>
      </c>
      <c r="AF32" s="29" t="s">
        <v>1066</v>
      </c>
      <c r="AG32" s="2063"/>
      <c r="AH32" s="27"/>
      <c r="AI32" s="27"/>
      <c r="AJ32" s="27"/>
      <c r="AK32" s="27"/>
      <c r="AL32" s="604" t="str">
        <f ca="1">IF(ISBLANK(AM32),"",LARGE(OFFSET(AL18,0,0,ROWS(AL18:AL31)),1)+1)</f>
        <v/>
      </c>
      <c r="AM32" s="29"/>
      <c r="AN32" s="27"/>
      <c r="AO32" s="27"/>
      <c r="AP32" s="27"/>
      <c r="AQ32" s="671"/>
      <c r="AS32" s="138"/>
      <c r="AT32" s="140">
        <v>1</v>
      </c>
      <c r="AU32" s="140">
        <v>1</v>
      </c>
      <c r="AV32"/>
      <c r="AW32" s="140">
        <v>1</v>
      </c>
      <c r="AX32" s="140">
        <v>1</v>
      </c>
      <c r="AZ32" s="319"/>
      <c r="BA32" s="383" t="s">
        <v>469</v>
      </c>
      <c r="BB32" s="378" t="s">
        <v>470</v>
      </c>
      <c r="BC32" s="161"/>
      <c r="BE32" s="135">
        <v>1</v>
      </c>
    </row>
    <row r="33" spans="2:57" ht="18.75" customHeight="1">
      <c r="B33" s="39" t="s">
        <v>59</v>
      </c>
      <c r="D33" s="67" t="str">
        <f t="shared" si="9"/>
        <v>A</v>
      </c>
      <c r="E33" s="66"/>
      <c r="F33" s="72"/>
      <c r="G33" s="64" t="str">
        <f t="shared" si="5"/>
        <v/>
      </c>
      <c r="H33" s="63">
        <v>3</v>
      </c>
      <c r="I33" s="39" t="s">
        <v>66</v>
      </c>
      <c r="J33" s="61">
        <v>1</v>
      </c>
      <c r="K33" s="60" t="s">
        <v>1027</v>
      </c>
      <c r="L33" s="59">
        <f>IFERROR(INDEX(E65:R65,MATCH(I33,E64:R64,0)) * H33 * IF(ISBLANK(E33), 1, E33), 0)</f>
        <v>1.5</v>
      </c>
      <c r="M33" s="71">
        <f>IF(O63=0,0,(O33/O63)*N22*1000)</f>
        <v>107.10460549803641</v>
      </c>
      <c r="N33" s="70">
        <f>IF(L63=0, 0, (E33*J33)/(L63*N22))</f>
        <v>0</v>
      </c>
      <c r="O33" s="1987">
        <f>IF(ISBLANK(P16), 0, (L33 * J33) * (P15 / P16))</f>
        <v>16.649999999999999</v>
      </c>
      <c r="P33" s="1984" t="str">
        <f t="shared" si="6"/>
        <v>16.65 L</v>
      </c>
      <c r="Q33" s="1996" t="str">
        <f>IF(O33=0, 0, IF(ISBLANK(I33), "", IF(TEXT(ROUND(O33/INDEX(E65:R65, MATCH(I33, E64:R64, 0)), 0),"# ##0") &amp; " " &amp; O33 = P33, "", TEXT(ROUND(O33/INDEX(E65:R65, MATCH(I33, E64:R64, 0)), 0),"# ##0") &amp; " " &amp; I33)))</f>
        <v>33 demi/L</v>
      </c>
      <c r="R33" s="54"/>
      <c r="S33" s="1994">
        <f t="shared" si="7"/>
        <v>16.649999999999999</v>
      </c>
      <c r="T33" s="1993" t="str">
        <f>IFERROR(IF(O33=0, 0, IF(ISBLANK(I33), "", IF(ROUND(S33/INDEX(E65:R65, MATCH(I33,E64:R64, 0)), 2) &amp; " " &amp; I33 = S33, "", ROUND(S33/INDEX(E65:R65, MATCH(I33,E64:R64, 0)), 2) &amp; " " &amp; I33))), "")</f>
        <v>33.3 demi/L</v>
      </c>
      <c r="U33" s="69">
        <f>(E33/P16)*P15*J33</f>
        <v>0</v>
      </c>
      <c r="V33" s="676">
        <f t="shared" si="8"/>
        <v>0</v>
      </c>
      <c r="Y33" s="28" t="str">
        <f t="shared" si="4"/>
        <v>►</v>
      </c>
      <c r="Z33" s="32"/>
      <c r="AA33" s="31"/>
      <c r="AB33" s="31"/>
      <c r="AC33" s="31"/>
      <c r="AD33" s="31"/>
      <c r="AE33" s="604" t="str">
        <f ca="1">IF(ISBLANK(AF33),"",LARGE(OFFSET(AE18,0,0,ROWS(AE18:AE32)),1)+1)</f>
        <v/>
      </c>
      <c r="AF33" s="29"/>
      <c r="AG33" s="2063"/>
      <c r="AH33" s="27"/>
      <c r="AI33" s="27"/>
      <c r="AJ33" s="27"/>
      <c r="AK33" s="27"/>
      <c r="AL33" s="604" t="str">
        <f ca="1">IF(ISBLANK(AM33),"",LARGE(OFFSET(AL18,0,0,ROWS(AL18:AL32)),1)+1)</f>
        <v/>
      </c>
      <c r="AM33" s="29"/>
      <c r="AN33" s="27"/>
      <c r="AO33" s="27"/>
      <c r="AP33" s="27"/>
      <c r="AQ33" s="671"/>
      <c r="AS33" s="138"/>
      <c r="AT33" s="4162" t="s">
        <v>366</v>
      </c>
      <c r="AU33" s="4162"/>
      <c r="AV33"/>
      <c r="AW33" s="4162" t="s">
        <v>367</v>
      </c>
      <c r="AX33" s="4162"/>
      <c r="AZ33" s="319"/>
      <c r="BA33" s="383" t="s">
        <v>488</v>
      </c>
      <c r="BB33" s="378" t="s">
        <v>489</v>
      </c>
      <c r="BC33" s="161"/>
      <c r="BE33" s="135">
        <v>1</v>
      </c>
    </row>
    <row r="34" spans="2:57" ht="18" customHeight="1">
      <c r="D34" s="67" t="str">
        <f t="shared" si="9"/>
        <v>A</v>
      </c>
      <c r="E34" s="66"/>
      <c r="F34" s="72"/>
      <c r="G34" s="64" t="str">
        <f t="shared" si="5"/>
        <v/>
      </c>
      <c r="H34" s="63">
        <v>3</v>
      </c>
      <c r="I34" s="43" t="s">
        <v>64</v>
      </c>
      <c r="J34" s="61">
        <v>1</v>
      </c>
      <c r="K34" s="60" t="s">
        <v>600</v>
      </c>
      <c r="L34" s="59">
        <f>IFERROR(INDEX(E65:R65,MATCH(I34,E64:R64,0)) * H34 * IF(ISBLANK(E34), 1, E34), 0)</f>
        <v>0.75</v>
      </c>
      <c r="M34" s="58">
        <f>IF(O63=0,0,(O34/O63)*N22*1000)</f>
        <v>53.552302749018203</v>
      </c>
      <c r="N34" s="57">
        <f>IF(L63=0, 0, (E34*J34)/(L63*N22))</f>
        <v>0</v>
      </c>
      <c r="O34" s="1986">
        <f>IF(ISBLANK(P16), 0, (L34 * J34) * (P15 / P16))</f>
        <v>8.3249999999999993</v>
      </c>
      <c r="P34" s="1983" t="str">
        <f t="shared" si="6"/>
        <v>8.325 Kg</v>
      </c>
      <c r="Q34" s="1996" t="str">
        <f>IF(O34=0, 0, IF(ISBLANK(I34), "", IF(TEXT(ROUND(O34/INDEX(E65:R65, MATCH(I34, E64:R64, 0)), 0),"# ##0") &amp; " " &amp; O34 = P34, "", TEXT(ROUND(O34/INDEX(E65:R65, MATCH(I34, E64:R64, 0)), 0),"# ##0") &amp; " " &amp; I34)))</f>
        <v>33 quart(s)</v>
      </c>
      <c r="R34" s="54">
        <v>30</v>
      </c>
      <c r="S34" s="1990">
        <f t="shared" si="7"/>
        <v>5.8274999999999997</v>
      </c>
      <c r="T34" s="1992" t="str">
        <f>IFERROR(IF(O34=0, 0, IF(ISBLANK(I34), "", IF(ROUND(S34/INDEX(E65:R65, MATCH(I34,E64:R64, 0)), 2) &amp; " " &amp; I34 = S34, "", ROUND(S34/INDEX(E65:R65, MATCH(I34,E64:R64, 0)), 2) &amp; " " &amp; I34))), "")</f>
        <v>23.31 quart(s)</v>
      </c>
      <c r="U34" s="1953">
        <f>(E34/P16)*P15*J34</f>
        <v>0</v>
      </c>
      <c r="V34" s="675">
        <f t="shared" si="8"/>
        <v>0</v>
      </c>
      <c r="Y34" s="28" t="str">
        <f t="shared" si="4"/>
        <v>A</v>
      </c>
      <c r="Z34" s="32"/>
      <c r="AA34" s="31"/>
      <c r="AB34" s="31"/>
      <c r="AC34" s="31"/>
      <c r="AD34" s="31"/>
      <c r="AE34" s="604">
        <f ca="1">IF(ISBLANK(AF34),"",LARGE(OFFSET(AE18,0,0,ROWS(AE18:AE33)),1)+1)</f>
        <v>9</v>
      </c>
      <c r="AF34" s="29" t="s">
        <v>1065</v>
      </c>
      <c r="AG34" s="2063"/>
      <c r="AH34" s="27"/>
      <c r="AI34" s="27"/>
      <c r="AJ34" s="27"/>
      <c r="AK34" s="27"/>
      <c r="AL34" s="604" t="str">
        <f ca="1">IF(ISBLANK(AM34),"",LARGE(OFFSET(AL18,0,0,ROWS(AL18:AL33)),1)+1)</f>
        <v/>
      </c>
      <c r="AM34" s="29"/>
      <c r="AN34" s="27"/>
      <c r="AO34" s="27"/>
      <c r="AP34" s="27"/>
      <c r="AQ34" s="671"/>
      <c r="AS34" s="138"/>
      <c r="AT34" s="3886"/>
      <c r="AU34" s="3886"/>
      <c r="AV34"/>
      <c r="AW34" s="3886"/>
      <c r="AX34" s="3886"/>
      <c r="AZ34" s="319"/>
      <c r="BA34" s="383" t="s">
        <v>500</v>
      </c>
      <c r="BB34" s="378" t="s">
        <v>501</v>
      </c>
      <c r="BC34" s="161"/>
      <c r="BE34" s="135">
        <v>1</v>
      </c>
    </row>
    <row r="35" spans="2:57" ht="18" customHeight="1" thickBot="1">
      <c r="D35" s="67" t="str">
        <f t="shared" si="9"/>
        <v>A</v>
      </c>
      <c r="E35" s="66"/>
      <c r="F35" s="65"/>
      <c r="G35" s="64" t="str">
        <f t="shared" si="5"/>
        <v/>
      </c>
      <c r="H35" s="63">
        <v>1</v>
      </c>
      <c r="I35" s="42" t="s">
        <v>63</v>
      </c>
      <c r="J35" s="61">
        <v>1</v>
      </c>
      <c r="K35" s="60" t="s">
        <v>1028</v>
      </c>
      <c r="L35" s="59">
        <f>IFERROR(INDEX(E65:R65,MATCH(I35,E64:R64,0)) * H35 * IF(ISBLANK(E35), 1, E35), 0)</f>
        <v>0.5</v>
      </c>
      <c r="M35" s="71">
        <f>IF(O63=0,0,(O35/O63)*N22*1000)</f>
        <v>35.701535166012135</v>
      </c>
      <c r="N35" s="70">
        <f>IF(L63=0, 0, (E35*J35)/(L63*N22))</f>
        <v>0</v>
      </c>
      <c r="O35" s="1987">
        <f>IF(ISBLANK(P16), 0, (L35 * J35) * (P15 / P16))</f>
        <v>5.55</v>
      </c>
      <c r="P35" s="1984" t="str">
        <f t="shared" si="6"/>
        <v>5.55 Kg</v>
      </c>
      <c r="Q35" s="1996" t="str">
        <f>IF(O35=0, 0, IF(ISBLANK(I35), "", IF(TEXT(ROUND(O35/INDEX(E65:R65, MATCH(I35, E64:R64, 0)), 0),"# ##0") &amp; " " &amp; O35 = P35, "", TEXT(ROUND(O35/INDEX(E65:R65, MATCH(I35, E64:R64, 0)), 0),"# ##0") &amp; " " &amp; I35)))</f>
        <v>11 demi(s)</v>
      </c>
      <c r="R35" s="54">
        <v>45</v>
      </c>
      <c r="S35" s="1994">
        <f t="shared" si="7"/>
        <v>3.0524999999999998</v>
      </c>
      <c r="T35" s="1993" t="str">
        <f>IFERROR(IF(O35=0, 0, IF(ISBLANK(I35), "", IF(ROUND(S35/INDEX(E65:R65, MATCH(I35,E64:R64, 0)), 2) &amp; " " &amp; I35 = S35, "", ROUND(S35/INDEX(E65:R65, MATCH(I35,E64:R64, 0)), 2) &amp; " " &amp; I35))), "")</f>
        <v>6.11 demi(s)</v>
      </c>
      <c r="U35" s="69">
        <f>(E35/P16)*P15*J35</f>
        <v>0</v>
      </c>
      <c r="V35" s="676">
        <f t="shared" si="8"/>
        <v>0</v>
      </c>
      <c r="Y35" s="28" t="str">
        <f t="shared" si="4"/>
        <v>►</v>
      </c>
      <c r="Z35" s="32"/>
      <c r="AA35" s="31"/>
      <c r="AB35" s="31"/>
      <c r="AC35" s="31"/>
      <c r="AD35" s="31"/>
      <c r="AE35" s="604" t="str">
        <f ca="1">IF(ISBLANK(AF35),"",LARGE(OFFSET(AE18,0,0,ROWS(AE18:AE34)),1)+1)</f>
        <v/>
      </c>
      <c r="AF35" s="29"/>
      <c r="AG35" s="2063"/>
      <c r="AH35" s="27"/>
      <c r="AI35" s="27"/>
      <c r="AJ35" s="27"/>
      <c r="AK35" s="27"/>
      <c r="AL35" s="604" t="str">
        <f ca="1">IF(ISBLANK(AM35),"",LARGE(OFFSET(AL18,0,0,ROWS(AL18:AL34)),1)+1)</f>
        <v/>
      </c>
      <c r="AM35" s="29"/>
      <c r="AN35" s="27"/>
      <c r="AO35" s="27"/>
      <c r="AP35" s="27"/>
      <c r="AQ35" s="671"/>
      <c r="AS35" s="138"/>
      <c r="AT35" s="140">
        <v>1</v>
      </c>
      <c r="AU35" s="140">
        <v>1</v>
      </c>
      <c r="AV35"/>
      <c r="AW35" s="140">
        <v>1</v>
      </c>
      <c r="AX35" s="140">
        <v>1</v>
      </c>
      <c r="AZ35" s="319"/>
      <c r="BA35" s="393" t="s">
        <v>508</v>
      </c>
      <c r="BB35" s="394" t="s">
        <v>509</v>
      </c>
      <c r="BC35" s="161"/>
      <c r="BE35" s="135">
        <v>1</v>
      </c>
    </row>
    <row r="36" spans="2:57" ht="18.75" customHeight="1">
      <c r="D36" s="67" t="str">
        <f t="shared" si="9"/>
        <v>A</v>
      </c>
      <c r="E36" s="66"/>
      <c r="F36" s="65"/>
      <c r="G36" s="64" t="str">
        <f t="shared" si="5"/>
        <v/>
      </c>
      <c r="H36" s="382">
        <v>2.5</v>
      </c>
      <c r="I36" s="39" t="s">
        <v>60</v>
      </c>
      <c r="J36" s="61">
        <v>1</v>
      </c>
      <c r="K36" s="60" t="s">
        <v>1029</v>
      </c>
      <c r="L36" s="59">
        <f>IFERROR(INDEX(E65:R65,MATCH(I36,E64:R64,0)) * H36 * IF(ISBLANK(E36), 1, E36), 0)</f>
        <v>0.5625</v>
      </c>
      <c r="M36" s="71">
        <f>IF(O63=0,0,(O36/O63)*N22*1000)</f>
        <v>40.164227061763654</v>
      </c>
      <c r="N36" s="70">
        <f>IF(L63=0, 0, (E36*J36)/(L63*N22))</f>
        <v>0</v>
      </c>
      <c r="O36" s="1986">
        <f>IF(ISBLANK(P16), 0, (L36 * J36) * (P15 / P16))</f>
        <v>6.2437499999999995</v>
      </c>
      <c r="P36" s="1983" t="str">
        <f t="shared" si="6"/>
        <v>6.244 L</v>
      </c>
      <c r="Q36" s="1996" t="str">
        <f>IF(O36=0, 0, IF(ISBLANK(I36), "", IF(TEXT(ROUND(O36/INDEX(E65:R65, MATCH(I36, E64:R64, 0)), 0),"# ##0") &amp; " " &amp; O36 = P36, "", TEXT(ROUND(O36/INDEX(E65:R65, MATCH(I36, E64:R64, 0)), 0),"# ##0") &amp; " " &amp; I36)))</f>
        <v>28 Verre(s)</v>
      </c>
      <c r="R36" s="54"/>
      <c r="S36" s="1990">
        <f t="shared" si="7"/>
        <v>6.2437499999999995</v>
      </c>
      <c r="T36" s="1992" t="str">
        <f>IFERROR(IF(O36=0, 0, IF(ISBLANK(I36), "", IF(ROUND(S36/INDEX(E65:R65, MATCH(I36,E64:R64, 0)), 2) &amp; " " &amp; I36 = S36, "", ROUND(S36/INDEX(E65:R65, MATCH(I36,E64:R64, 0)), 2) &amp; " " &amp; I36))), "")</f>
        <v>27.75 Verre(s)</v>
      </c>
      <c r="U36" s="1953">
        <f>(E36/P16)*P15*J36</f>
        <v>0</v>
      </c>
      <c r="V36" s="675">
        <f t="shared" si="8"/>
        <v>0</v>
      </c>
      <c r="Y36" s="28" t="str">
        <f t="shared" si="4"/>
        <v>►</v>
      </c>
      <c r="Z36" s="32"/>
      <c r="AA36" s="31"/>
      <c r="AB36" s="31"/>
      <c r="AC36" s="31"/>
      <c r="AD36" s="31"/>
      <c r="AE36" s="604" t="str">
        <f ca="1">IF(ISBLANK(AF36),"",LARGE(OFFSET(AE18,0,0,ROWS(AE18:AE35)),1)+1)</f>
        <v/>
      </c>
      <c r="AF36" s="29"/>
      <c r="AG36" s="2063"/>
      <c r="AH36" s="27"/>
      <c r="AI36" s="27"/>
      <c r="AJ36" s="27"/>
      <c r="AK36" s="27"/>
      <c r="AL36" s="604" t="str">
        <f ca="1">IF(ISBLANK(AM36),"",LARGE(OFFSET(AL18,0,0,ROWS(AL18:AL35)),1)+1)</f>
        <v/>
      </c>
      <c r="AM36" s="29"/>
      <c r="AN36" s="27"/>
      <c r="AO36" s="27"/>
      <c r="AP36" s="27"/>
      <c r="AQ36" s="671"/>
      <c r="AS36" s="138"/>
      <c r="AT36" s="4163" t="s">
        <v>471</v>
      </c>
      <c r="AU36" s="4163"/>
      <c r="AV36"/>
      <c r="AW36" s="4163" t="s">
        <v>163</v>
      </c>
      <c r="AX36" s="4163"/>
      <c r="AZ36" s="166"/>
      <c r="BA36" s="11"/>
      <c r="BB36" s="11"/>
      <c r="BC36" s="167"/>
      <c r="BE36" s="135">
        <v>1</v>
      </c>
    </row>
    <row r="37" spans="2:57" ht="18.75">
      <c r="D37" s="67" t="str">
        <f t="shared" si="9"/>
        <v>A</v>
      </c>
      <c r="E37" s="66"/>
      <c r="F37" s="65"/>
      <c r="G37" s="64" t="str">
        <f t="shared" si="5"/>
        <v/>
      </c>
      <c r="H37" s="63">
        <v>1</v>
      </c>
      <c r="I37" s="39" t="s">
        <v>59</v>
      </c>
      <c r="J37" s="61">
        <v>1</v>
      </c>
      <c r="K37" s="60" t="s">
        <v>1030</v>
      </c>
      <c r="L37" s="59">
        <f>IFERROR(INDEX(E65:R65,MATCH(I37,E64:R64,0)) * H37 * IF(ISBLANK(E37), 1, E37), 0)</f>
        <v>0.01</v>
      </c>
      <c r="M37" s="58">
        <f>IF(O63=0,0,(O37/O63)*N22*1000)</f>
        <v>0.71403070332024277</v>
      </c>
      <c r="N37" s="57">
        <f>IF(L63=0, 0, (E37*J37)/(L63*N22))</f>
        <v>0</v>
      </c>
      <c r="O37" s="1987">
        <f>IF(ISBLANK(P16), 0, (L37 * J37) * (P15 / P16))</f>
        <v>0.111</v>
      </c>
      <c r="P37" s="1984" t="str">
        <f t="shared" si="6"/>
        <v>11 cl</v>
      </c>
      <c r="Q37" s="1996" t="str">
        <f>IF(O37=0, 0, IF(ISBLANK(I37), "", IF(TEXT(ROUND(O37/INDEX(E65:R65, MATCH(I37, E64:R64, 0)), 0),"# ##0") &amp; " " &amp; O37 = P37, "", TEXT(ROUND(O37/INDEX(E65:R65, MATCH(I37, E64:R64, 0)), 0),"# ##0") &amp; " " &amp; I37)))</f>
        <v>11 cuil.Soupe</v>
      </c>
      <c r="R37" s="54"/>
      <c r="S37" s="1994">
        <f t="shared" si="7"/>
        <v>0.111</v>
      </c>
      <c r="T37" s="1993" t="str">
        <f>IFERROR(IF(O37=0, 0, IF(ISBLANK(I37), "", IF(ROUND(S37/INDEX(E65:R65, MATCH(I37,E64:R64, 0)), 2) &amp; " " &amp; I37 = S37, "", ROUND(S37/INDEX(E65:R65, MATCH(I37,E64:R64, 0)), 2) &amp; " " &amp; I37))), "")</f>
        <v>11.1 cuil.Soupe</v>
      </c>
      <c r="U37" s="69">
        <f>(E37/P16)*P15*J37</f>
        <v>0</v>
      </c>
      <c r="V37" s="676">
        <f t="shared" si="8"/>
        <v>0</v>
      </c>
      <c r="Y37" s="28" t="str">
        <f t="shared" si="4"/>
        <v>►</v>
      </c>
      <c r="Z37" s="32"/>
      <c r="AA37" s="31"/>
      <c r="AB37" s="31"/>
      <c r="AC37" s="31"/>
      <c r="AD37" s="31"/>
      <c r="AE37" s="604" t="str">
        <f ca="1">IF(ISBLANK(AF37),"",LARGE(OFFSET(AE18,0,0,ROWS(AE18:AE36)),1)+1)</f>
        <v/>
      </c>
      <c r="AF37" s="29"/>
      <c r="AG37" s="2063"/>
      <c r="AH37" s="27"/>
      <c r="AI37" s="27"/>
      <c r="AJ37" s="27"/>
      <c r="AK37" s="27"/>
      <c r="AL37" s="604" t="str">
        <f ca="1">IF(ISBLANK(AM37),"",LARGE(OFFSET(AL18,0,0,ROWS(AL18:AL36)),1)+1)</f>
        <v/>
      </c>
      <c r="AM37" s="29"/>
      <c r="AN37" s="27"/>
      <c r="AO37" s="27"/>
      <c r="AP37" s="27"/>
      <c r="AQ37" s="671"/>
      <c r="AS37" s="138"/>
      <c r="AT37" s="3911"/>
      <c r="AU37" s="3911"/>
      <c r="AV37"/>
      <c r="AW37" s="3911"/>
      <c r="AX37" s="3911"/>
      <c r="AZ37" s="397" t="s">
        <v>536</v>
      </c>
      <c r="BA37" s="398"/>
      <c r="BB37" s="399"/>
      <c r="BC37" s="400"/>
      <c r="BE37" s="135">
        <v>1</v>
      </c>
    </row>
    <row r="38" spans="2:57" ht="18" customHeight="1" thickBot="1">
      <c r="D38" s="67" t="str">
        <f t="shared" si="9"/>
        <v>►</v>
      </c>
      <c r="E38" s="66"/>
      <c r="F38" s="65"/>
      <c r="G38" s="64" t="str">
        <f t="shared" si="5"/>
        <v/>
      </c>
      <c r="H38" s="63"/>
      <c r="I38" s="62"/>
      <c r="J38" s="61">
        <v>1</v>
      </c>
      <c r="K38" s="60"/>
      <c r="L38" s="59">
        <f>IFERROR(INDEX(E65:R65,MATCH(I38,E64:R64,0)) * H38 * IF(ISBLANK(E38), 1, E38), 0)</f>
        <v>0</v>
      </c>
      <c r="M38" s="71">
        <f>IF(O63=0,0,(O38/O63)*N22*1000)</f>
        <v>0</v>
      </c>
      <c r="N38" s="70">
        <f>IF(L63=0, 0, (E38*J38)/(L63*N22))</f>
        <v>0</v>
      </c>
      <c r="O38" s="1986">
        <f>IF(ISBLANK(P16), 0, (L38 * J38) * (P15 / P16))</f>
        <v>0</v>
      </c>
      <c r="P38" s="1983">
        <f t="shared" si="6"/>
        <v>0</v>
      </c>
      <c r="Q38" s="1996">
        <f>IF(O38=0, 0, IF(ISBLANK(I38), "", IF(TEXT(ROUND(O38/INDEX(E65:R65, MATCH(I38, E64:R64, 0)), 0),"# ##0") &amp; " " &amp; O38 = P38, "", TEXT(ROUND(O38/INDEX(E65:R65, MATCH(I38, E64:R64, 0)), 0),"# ##0") &amp; " " &amp; I38)))</f>
        <v>0</v>
      </c>
      <c r="R38" s="54"/>
      <c r="S38" s="1990">
        <f t="shared" si="7"/>
        <v>0</v>
      </c>
      <c r="T38" s="1992">
        <f>IFERROR(IF(O38=0, 0, IF(ISBLANK(I38), "", IF(ROUND(S38/INDEX(E65:R65, MATCH(I38,E64:R64, 0)), 2) &amp; " " &amp; I38 = S38, "", ROUND(S38/INDEX(E65:R65, MATCH(I38,E64:R64, 0)), 2) &amp; " " &amp; I38))), "")</f>
        <v>0</v>
      </c>
      <c r="U38" s="1953">
        <f>(E38/P16)*P15*J38</f>
        <v>0</v>
      </c>
      <c r="V38" s="675">
        <f t="shared" si="8"/>
        <v>0</v>
      </c>
      <c r="Y38" s="28" t="str">
        <f t="shared" si="4"/>
        <v>►</v>
      </c>
      <c r="Z38" s="32"/>
      <c r="AA38" s="31"/>
      <c r="AB38" s="31"/>
      <c r="AC38" s="31"/>
      <c r="AD38" s="31"/>
      <c r="AE38" s="604" t="str">
        <f ca="1">IF(ISBLANK(AF38),"",LARGE(OFFSET(AE18,0,0,ROWS(AE18:AE37)),1)+1)</f>
        <v/>
      </c>
      <c r="AF38" s="29"/>
      <c r="AG38" s="2063"/>
      <c r="AH38" s="27"/>
      <c r="AI38" s="27"/>
      <c r="AJ38" s="27"/>
      <c r="AK38" s="27"/>
      <c r="AL38" s="604" t="str">
        <f ca="1">IF(ISBLANK(AM38),"",LARGE(OFFSET(AL18,0,0,ROWS(AL18:AL37)),1)+1)</f>
        <v/>
      </c>
      <c r="AM38" s="29"/>
      <c r="AN38" s="27"/>
      <c r="AO38" s="27"/>
      <c r="AP38" s="27"/>
      <c r="AQ38" s="671"/>
      <c r="AS38" s="138"/>
      <c r="AT38" s="140">
        <v>1</v>
      </c>
      <c r="AU38" s="140">
        <v>1</v>
      </c>
      <c r="AV38"/>
      <c r="AW38" s="140">
        <v>1</v>
      </c>
      <c r="AX38" s="140">
        <v>1</v>
      </c>
      <c r="AZ38" s="4008" t="s">
        <v>541</v>
      </c>
      <c r="BA38" s="4009"/>
      <c r="BB38" s="4009"/>
      <c r="BC38" s="4041"/>
      <c r="BE38" s="135">
        <v>1</v>
      </c>
    </row>
    <row r="39" spans="2:57" ht="18.75" customHeight="1">
      <c r="D39" s="67" t="str">
        <f t="shared" si="9"/>
        <v>A</v>
      </c>
      <c r="E39" s="66"/>
      <c r="F39" s="65"/>
      <c r="G39" s="64" t="str">
        <f t="shared" si="5"/>
        <v/>
      </c>
      <c r="H39" s="63">
        <v>75</v>
      </c>
      <c r="I39" s="41" t="s">
        <v>62</v>
      </c>
      <c r="J39" s="61">
        <v>1</v>
      </c>
      <c r="K39" s="60" t="s">
        <v>72</v>
      </c>
      <c r="L39" s="59">
        <f>IFERROR(INDEX(E65:R65,MATCH(I39,E64:R64,0)) * H39 * IF(ISBLANK(E39), 1, E39), 0)</f>
        <v>7.4999999999999997E-2</v>
      </c>
      <c r="M39" s="58">
        <f>IF(O63=0,0,(O39/O63)*N22*1000)</f>
        <v>5.3552302749018201</v>
      </c>
      <c r="N39" s="57">
        <f>IF(L63=0, 0, (E39*J39)/(L63*N22))</f>
        <v>0</v>
      </c>
      <c r="O39" s="1987">
        <f>IF(ISBLANK(P16), 0, (L39 * J39) * (P15 / P16))</f>
        <v>0.83249999999999991</v>
      </c>
      <c r="P39" s="1984" t="str">
        <f t="shared" si="6"/>
        <v>833 g</v>
      </c>
      <c r="Q39" s="1996" t="str">
        <f>IF(O39=0, 0, IF(ISBLANK(I39), "", IF(TEXT(ROUND(O39/INDEX(E65:R65, MATCH(I39, E64:R64, 0)), 0),"# ##0") &amp; " " &amp; O39 = P39, "", TEXT(ROUND(O39/INDEX(E65:R65, MATCH(I39, E64:R64, 0)), 0),"# ##0") &amp; " " &amp; I39)))</f>
        <v>833 g</v>
      </c>
      <c r="R39" s="54"/>
      <c r="S39" s="1994">
        <f t="shared" si="7"/>
        <v>0.83249999999999991</v>
      </c>
      <c r="T39" s="1993" t="str">
        <f>IFERROR(IF(O39=0, 0, IF(ISBLANK(I39), "", IF(ROUND(S39/INDEX(E65:R65, MATCH(I39,E64:R64, 0)), 2) &amp; " " &amp; I39 = S39, "", ROUND(S39/INDEX(E65:R65, MATCH(I39,E64:R64, 0)), 2) &amp; " " &amp; I39))), "")</f>
        <v>832.5 g</v>
      </c>
      <c r="U39" s="69">
        <f>(E39/P16)*P15*J39</f>
        <v>0</v>
      </c>
      <c r="V39" s="676">
        <f t="shared" si="8"/>
        <v>0</v>
      </c>
      <c r="Y39" s="28" t="str">
        <f t="shared" si="4"/>
        <v>►</v>
      </c>
      <c r="Z39" s="32"/>
      <c r="AA39" s="31"/>
      <c r="AB39" s="31"/>
      <c r="AC39" s="31"/>
      <c r="AD39" s="31"/>
      <c r="AE39" s="604" t="str">
        <f ca="1">IF(ISBLANK(AF39),"",LARGE(OFFSET(AE18,0,0,ROWS(AE18:AE38)),1)+1)</f>
        <v/>
      </c>
      <c r="AF39" s="29"/>
      <c r="AG39" s="2063"/>
      <c r="AH39" s="27"/>
      <c r="AI39" s="27"/>
      <c r="AJ39" s="27"/>
      <c r="AK39" s="27"/>
      <c r="AL39" s="604" t="str">
        <f ca="1">IF(ISBLANK(AM39),"",LARGE(OFFSET(AL18,0,0,ROWS(AL18:AL38)),1)+1)</f>
        <v/>
      </c>
      <c r="AM39" s="29"/>
      <c r="AN39" s="27"/>
      <c r="AO39" s="27"/>
      <c r="AP39" s="27"/>
      <c r="AQ39" s="671"/>
      <c r="AS39" s="138"/>
      <c r="AT39" s="4164" t="s">
        <v>510</v>
      </c>
      <c r="AU39" s="4164"/>
      <c r="AV39"/>
      <c r="AW39" s="4164" t="s">
        <v>511</v>
      </c>
      <c r="AX39" s="4164"/>
      <c r="AZ39" s="4008"/>
      <c r="BA39" s="4009"/>
      <c r="BB39" s="4009"/>
      <c r="BC39" s="4041"/>
      <c r="BE39" s="135">
        <v>1</v>
      </c>
    </row>
    <row r="40" spans="2:57" ht="18.75">
      <c r="D40" s="67" t="str">
        <f t="shared" si="9"/>
        <v>A</v>
      </c>
      <c r="E40" s="66"/>
      <c r="F40" s="72"/>
      <c r="G40" s="73" t="str">
        <f t="shared" si="5"/>
        <v/>
      </c>
      <c r="H40" s="1997">
        <v>1.75</v>
      </c>
      <c r="I40" s="645" t="s">
        <v>61</v>
      </c>
      <c r="J40" s="61">
        <v>1</v>
      </c>
      <c r="K40" s="60" t="s">
        <v>1873</v>
      </c>
      <c r="L40" s="59">
        <f>IFERROR(INDEX(E65:R65,MATCH(I40,E64:R64,0)) * H40 * IF(ISBLANK(E40), 1, E40), 0)</f>
        <v>1.75</v>
      </c>
      <c r="M40" s="58">
        <f>IF(O63=0,0,(O40/O63)*N22*1000)</f>
        <v>124.95537308104248</v>
      </c>
      <c r="N40" s="57">
        <f>IF(L63=0, 0, (E40*J40)/(L63*N22))</f>
        <v>0</v>
      </c>
      <c r="O40" s="1986">
        <f>IF(ISBLANK(P16), 0, (L40 * J40) * (P15 / P16))</f>
        <v>19.425000000000001</v>
      </c>
      <c r="P40" s="1983" t="str">
        <f t="shared" si="6"/>
        <v>19.425 Kg</v>
      </c>
      <c r="Q40" s="1996" t="str">
        <f>IF(O40=0, 0, IF(ISBLANK(I40), "", IF(TEXT(ROUND(O40/INDEX(E65:R65, MATCH(I40, E64:R64, 0)), 0),"# ##0") &amp; " " &amp; O40 = P40, "", TEXT(ROUND(O40/INDEX(E65:R65, MATCH(I40, E64:R64, 0)), 0),"# ##0") &amp; " " &amp; I40)))</f>
        <v>19 kg</v>
      </c>
      <c r="R40" s="54"/>
      <c r="S40" s="1990">
        <f t="shared" si="7"/>
        <v>19.425000000000001</v>
      </c>
      <c r="T40" s="1992" t="str">
        <f>IFERROR(IF(O40=0, 0, IF(ISBLANK(I40), "", IF(ROUND(S40/INDEX(E65:R65, MATCH(I40,E64:R64, 0)), 2) &amp; " " &amp; I40 = S40, "", ROUND(S40/INDEX(E65:R65, MATCH(I40,E64:R64, 0)), 2) &amp; " " &amp; I40))), "")</f>
        <v>19.43 kg</v>
      </c>
      <c r="U40" s="1953">
        <f>(E40/P16)*P15*J40</f>
        <v>0</v>
      </c>
      <c r="V40" s="675">
        <f t="shared" si="8"/>
        <v>0</v>
      </c>
      <c r="Y40" s="28" t="str">
        <f t="shared" si="4"/>
        <v>►</v>
      </c>
      <c r="Z40" s="32"/>
      <c r="AA40" s="31"/>
      <c r="AB40" s="31"/>
      <c r="AC40" s="31"/>
      <c r="AD40" s="31"/>
      <c r="AE40" s="604" t="str">
        <f ca="1">IF(ISBLANK(AF40),"",LARGE(OFFSET(AE18,0,0,ROWS(AE18:AE39)),1)+1)</f>
        <v/>
      </c>
      <c r="AF40" s="29"/>
      <c r="AG40" s="2063"/>
      <c r="AH40" s="27"/>
      <c r="AI40" s="27"/>
      <c r="AJ40" s="27"/>
      <c r="AK40" s="27"/>
      <c r="AL40" s="604" t="str">
        <f ca="1">IF(ISBLANK(AM40),"",LARGE(OFFSET(AL18,0,0,ROWS(AL18:AL39)),1)+1)</f>
        <v/>
      </c>
      <c r="AM40" s="29"/>
      <c r="AN40" s="27"/>
      <c r="AO40" s="27"/>
      <c r="AP40" s="27"/>
      <c r="AQ40" s="671"/>
      <c r="AS40" s="138"/>
      <c r="AT40" s="3913"/>
      <c r="AU40" s="3913"/>
      <c r="AV40"/>
      <c r="AW40" s="3913"/>
      <c r="AX40" s="3913"/>
      <c r="AZ40" s="4008"/>
      <c r="BA40" s="4009"/>
      <c r="BB40" s="4009"/>
      <c r="BC40" s="4041"/>
      <c r="BE40" s="135">
        <v>1</v>
      </c>
    </row>
    <row r="41" spans="2:57" ht="19.5" thickBot="1">
      <c r="D41" s="67" t="str">
        <f t="shared" si="9"/>
        <v>A</v>
      </c>
      <c r="E41" s="66"/>
      <c r="F41" s="72"/>
      <c r="G41" s="64" t="str">
        <f t="shared" si="5"/>
        <v/>
      </c>
      <c r="H41" s="1997">
        <v>1.25</v>
      </c>
      <c r="I41" s="38" t="s">
        <v>58</v>
      </c>
      <c r="J41" s="61">
        <v>1</v>
      </c>
      <c r="K41" s="60" t="s">
        <v>1023</v>
      </c>
      <c r="L41" s="59">
        <f>IFERROR(INDEX(E65:R65,MATCH(I41,E64:R64,0)) * H41 * IF(ISBLANK(E41), 1, E41), 0)</f>
        <v>1.25</v>
      </c>
      <c r="M41" s="58">
        <f>IF(O63=0,0,(O41/O63)*N22*1000)</f>
        <v>89.253837915030346</v>
      </c>
      <c r="N41" s="57">
        <f>IF(L63=0, 0, (E41*J41)/(L63*N22))</f>
        <v>0</v>
      </c>
      <c r="O41" s="1987">
        <f>IF(ISBLANK(P16), 0, (L41 * J41) * (P15 / P16))</f>
        <v>13.875</v>
      </c>
      <c r="P41" s="1984" t="str">
        <f t="shared" si="6"/>
        <v>13.875 L</v>
      </c>
      <c r="Q41" s="1996" t="str">
        <f>IF(O41=0, 0, IF(ISBLANK(I41), "", IF(TEXT(ROUND(O41/INDEX(E65:R65, MATCH(I41, E64:R64, 0)), 0),"# ##0") &amp; " " &amp; O41 = P41, "", TEXT(ROUND(O41/INDEX(E65:R65, MATCH(I41, E64:R64, 0)), 0),"# ##0") &amp; " " &amp; I41)))</f>
        <v>14 L</v>
      </c>
      <c r="R41" s="54"/>
      <c r="S41" s="1994">
        <f t="shared" si="7"/>
        <v>13.875</v>
      </c>
      <c r="T41" s="1993" t="str">
        <f>IFERROR(IF(O41=0, 0, IF(ISBLANK(I41), "", IF(ROUND(S41/INDEX(E65:R65, MATCH(I41,E64:R64, 0)), 2) &amp; " " &amp; I41 = S41, "", ROUND(S41/INDEX(E65:R65, MATCH(I41,E64:R64, 0)), 2) &amp; " " &amp; I41))), "")</f>
        <v>13.88 L</v>
      </c>
      <c r="U41" s="69">
        <f>(E41/P16)*P15*J41</f>
        <v>0</v>
      </c>
      <c r="V41" s="676">
        <f t="shared" si="8"/>
        <v>0</v>
      </c>
      <c r="Y41" s="28" t="str">
        <f t="shared" si="4"/>
        <v>►</v>
      </c>
      <c r="Z41" s="32"/>
      <c r="AA41" s="31"/>
      <c r="AB41" s="31"/>
      <c r="AC41" s="31"/>
      <c r="AD41" s="31"/>
      <c r="AE41" s="604" t="str">
        <f ca="1">IF(ISBLANK(AF41),"",LARGE(OFFSET(AE18,0,0,ROWS(AE18:AE40)),1)+1)</f>
        <v/>
      </c>
      <c r="AF41" s="29"/>
      <c r="AG41" s="2063"/>
      <c r="AH41" s="27"/>
      <c r="AI41" s="27"/>
      <c r="AJ41" s="27"/>
      <c r="AK41" s="27"/>
      <c r="AL41" s="604" t="str">
        <f ca="1">IF(ISBLANK(AM41),"",LARGE(OFFSET(AL18,0,0,ROWS(AL18:AL40)),1)+1)</f>
        <v/>
      </c>
      <c r="AM41" s="29"/>
      <c r="AN41" s="27"/>
      <c r="AO41" s="27"/>
      <c r="AP41" s="27"/>
      <c r="AQ41" s="671"/>
      <c r="AS41" s="138"/>
      <c r="AT41" s="140">
        <v>1</v>
      </c>
      <c r="AU41" s="140">
        <v>1</v>
      </c>
      <c r="AV41"/>
      <c r="AW41" s="140">
        <v>1</v>
      </c>
      <c r="AX41" s="140">
        <v>1</v>
      </c>
      <c r="AZ41" s="4008"/>
      <c r="BA41" s="4009"/>
      <c r="BB41" s="4009"/>
      <c r="BC41" s="4041"/>
      <c r="BE41" s="135">
        <v>1</v>
      </c>
    </row>
    <row r="42" spans="2:57" ht="18.75" customHeight="1">
      <c r="D42" s="67" t="str">
        <f t="shared" si="9"/>
        <v>A</v>
      </c>
      <c r="E42" s="66"/>
      <c r="F42" s="72"/>
      <c r="G42" s="73" t="str">
        <f t="shared" si="5"/>
        <v/>
      </c>
      <c r="H42" s="63">
        <v>32</v>
      </c>
      <c r="I42" s="38" t="s">
        <v>56</v>
      </c>
      <c r="J42" s="61">
        <v>1</v>
      </c>
      <c r="K42" s="60" t="s">
        <v>70</v>
      </c>
      <c r="L42" s="59">
        <f>IFERROR(INDEX(E65:R65,MATCH(I42,E64:R64,0)) * H42 * IF(ISBLANK(E42), 1, E42), 0)</f>
        <v>0.32</v>
      </c>
      <c r="M42" s="58">
        <f>IF(O63=0,0,(O42/O63)*N22*1000)</f>
        <v>22.848982506247768</v>
      </c>
      <c r="N42" s="57">
        <f>IF(L63=0, 0, (E42*J42)/(L63*N22))</f>
        <v>0</v>
      </c>
      <c r="O42" s="1986">
        <f>IF(ISBLANK(P16), 0, (L42 * J42) * (P15 / P16))</f>
        <v>3.552</v>
      </c>
      <c r="P42" s="1983" t="str">
        <f t="shared" si="6"/>
        <v>3.552 L</v>
      </c>
      <c r="Q42" s="1996" t="str">
        <f>IF(O42=0, 0, IF(ISBLANK(I42), "", IF(TEXT(ROUND(O42/INDEX(E65:R65, MATCH(I42, E64:R64, 0)), 0),"# ##0") &amp; " " &amp; O42 = P42, "", TEXT(ROUND(O42/INDEX(E65:R65, MATCH(I42, E64:R64, 0)), 0),"# ##0") &amp; " " &amp; I42)))</f>
        <v>355 cl</v>
      </c>
      <c r="R42" s="54"/>
      <c r="S42" s="1990">
        <f t="shared" si="7"/>
        <v>3.552</v>
      </c>
      <c r="T42" s="1992" t="str">
        <f>IFERROR(IF(O42=0, 0, IF(ISBLANK(I42), "", IF(ROUND(S42/INDEX(E65:R65, MATCH(I42,E64:R64, 0)), 2) &amp; " " &amp; I42 = S42, "", ROUND(S42/INDEX(E65:R65, MATCH(I42,E64:R64, 0)), 2) &amp; " " &amp; I42))), "")</f>
        <v>355.2 cl</v>
      </c>
      <c r="U42" s="1953">
        <f>(E42/P16)*P15*J42</f>
        <v>0</v>
      </c>
      <c r="V42" s="675">
        <f t="shared" si="8"/>
        <v>0</v>
      </c>
      <c r="Y42" s="28" t="str">
        <f t="shared" si="4"/>
        <v>►</v>
      </c>
      <c r="Z42" s="32"/>
      <c r="AA42" s="31"/>
      <c r="AB42" s="31"/>
      <c r="AC42" s="31"/>
      <c r="AD42" s="31"/>
      <c r="AE42" s="604" t="str">
        <f ca="1">IF(ISBLANK(AF42),"",LARGE(OFFSET(AE18,0,0,ROWS(AE18:AE41)),1)+1)</f>
        <v/>
      </c>
      <c r="AF42" s="29"/>
      <c r="AG42" s="2063"/>
      <c r="AH42" s="27"/>
      <c r="AI42" s="27"/>
      <c r="AJ42" s="27"/>
      <c r="AK42" s="27"/>
      <c r="AL42" s="604" t="str">
        <f ca="1">IF(ISBLANK(AM42),"",LARGE(OFFSET(AL18,0,0,ROWS(AL18:AL41)),1)+1)</f>
        <v/>
      </c>
      <c r="AM42" s="29"/>
      <c r="AN42" s="27"/>
      <c r="AO42" s="27"/>
      <c r="AP42" s="27"/>
      <c r="AQ42" s="671"/>
      <c r="AS42" s="138"/>
      <c r="AT42" s="4165" t="s">
        <v>542</v>
      </c>
      <c r="AU42" s="4165"/>
      <c r="AV42"/>
      <c r="AW42" s="4165" t="s">
        <v>543</v>
      </c>
      <c r="AX42" s="4165"/>
      <c r="AZ42" s="4042" t="s">
        <v>592</v>
      </c>
      <c r="BA42" s="4043"/>
      <c r="BB42" s="4043"/>
      <c r="BC42" s="4044"/>
      <c r="BE42" s="135">
        <v>1</v>
      </c>
    </row>
    <row r="43" spans="2:57" ht="18.75">
      <c r="D43" s="67" t="str">
        <f t="shared" si="9"/>
        <v>A</v>
      </c>
      <c r="E43" s="66"/>
      <c r="F43" s="65"/>
      <c r="G43" s="64" t="str">
        <f t="shared" si="5"/>
        <v/>
      </c>
      <c r="H43" s="382">
        <v>1.7</v>
      </c>
      <c r="I43" s="38" t="s">
        <v>57</v>
      </c>
      <c r="J43" s="61">
        <v>1</v>
      </c>
      <c r="K43" s="60" t="s">
        <v>4081</v>
      </c>
      <c r="L43" s="59">
        <f>IFERROR(INDEX(E65:R65,MATCH(I43,E64:R64,0)) * H43 * IF(ISBLANK(E43), 1, E43), 0)</f>
        <v>0.17</v>
      </c>
      <c r="M43" s="58">
        <f>IF(O63=0,0,(O43/O63)*N22*1000)</f>
        <v>12.138521956444126</v>
      </c>
      <c r="N43" s="57">
        <f>IF(L63=0, 0, (E43*J43)/(L63*N22))</f>
        <v>0</v>
      </c>
      <c r="O43" s="1987">
        <f>IF(ISBLANK(P16), 0, (L43 * J43) * (P15 / P16))</f>
        <v>1.887</v>
      </c>
      <c r="P43" s="1984" t="str">
        <f t="shared" si="6"/>
        <v>1.887 L</v>
      </c>
      <c r="Q43" s="1996" t="str">
        <f>IF(O43=0, 0, IF(ISBLANK(I43), "", IF(TEXT(ROUND(O43/INDEX(E65:R65, MATCH(I43, E64:R64, 0)), 0),"# ##0") &amp; " " &amp; O43 = P43, "", TEXT(ROUND(O43/INDEX(E65:R65, MATCH(I43, E64:R64, 0)), 0),"# ##0") &amp; " " &amp; I43)))</f>
        <v>19 dl</v>
      </c>
      <c r="R43" s="54"/>
      <c r="S43" s="1994">
        <f t="shared" si="7"/>
        <v>1.887</v>
      </c>
      <c r="T43" s="1993" t="str">
        <f>IFERROR(IF(O43=0, 0, IF(ISBLANK(I43), "", IF(ROUND(S43/INDEX(E65:R65, MATCH(I43,E64:R64, 0)), 2) &amp; " " &amp; I43 = S43, "", ROUND(S43/INDEX(E65:R65, MATCH(I43,E64:R64, 0)), 2) &amp; " " &amp; I43))), "")</f>
        <v>18.87 dl</v>
      </c>
      <c r="U43" s="69">
        <f>(E43/P16)*P15*J43</f>
        <v>0</v>
      </c>
      <c r="V43" s="676">
        <f t="shared" si="8"/>
        <v>0</v>
      </c>
      <c r="Y43" s="28" t="str">
        <f t="shared" si="4"/>
        <v>►</v>
      </c>
      <c r="Z43" s="32"/>
      <c r="AA43" s="31"/>
      <c r="AB43" s="31"/>
      <c r="AC43" s="31"/>
      <c r="AD43" s="31"/>
      <c r="AE43" s="604" t="str">
        <f ca="1">IF(ISBLANK(AF43),"",LARGE(OFFSET(AE18,0,0,ROWS(AE18:AE42)),1)+1)</f>
        <v/>
      </c>
      <c r="AF43" s="29"/>
      <c r="AG43" s="2063"/>
      <c r="AH43" s="27"/>
      <c r="AI43" s="27"/>
      <c r="AJ43" s="27"/>
      <c r="AK43" s="27"/>
      <c r="AL43" s="604" t="str">
        <f ca="1">IF(ISBLANK(AM43),"",LARGE(OFFSET(AL18,0,0,ROWS(AL18:AL42)),1)+1)</f>
        <v/>
      </c>
      <c r="AM43" s="29"/>
      <c r="AN43" s="27"/>
      <c r="AO43" s="27"/>
      <c r="AP43" s="27"/>
      <c r="AQ43" s="671"/>
      <c r="AS43" s="138"/>
      <c r="AT43" s="3916"/>
      <c r="AU43" s="3916"/>
      <c r="AV43"/>
      <c r="AW43" s="3916"/>
      <c r="AX43" s="3916"/>
      <c r="AZ43" s="4042"/>
      <c r="BA43" s="4043"/>
      <c r="BB43" s="4043"/>
      <c r="BC43" s="4044"/>
      <c r="BE43" s="135">
        <v>1</v>
      </c>
    </row>
    <row r="44" spans="2:57" ht="18" customHeight="1" thickBot="1">
      <c r="D44" s="67" t="str">
        <f t="shared" si="9"/>
        <v>A</v>
      </c>
      <c r="E44" s="66"/>
      <c r="F44" s="65"/>
      <c r="G44" s="64" t="str">
        <f t="shared" si="5"/>
        <v/>
      </c>
      <c r="H44" s="382">
        <v>5.5</v>
      </c>
      <c r="I44" s="38" t="s">
        <v>55</v>
      </c>
      <c r="J44" s="61">
        <v>1</v>
      </c>
      <c r="K44" s="60" t="s">
        <v>4082</v>
      </c>
      <c r="L44" s="59">
        <f>IFERROR(INDEX(E65:R65,MATCH(I44,E64:R64,0)) * H44 * IF(ISBLANK(E44), 1, E44), 0)</f>
        <v>5.4999999999999997E-3</v>
      </c>
      <c r="M44" s="58">
        <f>IF(O63=0,0,(O44/O63)*N22*1000)</f>
        <v>0.39271688682613348</v>
      </c>
      <c r="N44" s="57">
        <f>IF(L63=0, 0, (E44*J44)/(L63*N22))</f>
        <v>0</v>
      </c>
      <c r="O44" s="1986">
        <f>IF(ISBLANK(P16), 0, (L44 * J44) * (P15 / P16))</f>
        <v>6.1049999999999993E-2</v>
      </c>
      <c r="P44" s="1983" t="str">
        <f t="shared" si="6"/>
        <v>6 cl</v>
      </c>
      <c r="Q44" s="1996" t="str">
        <f>IF(O44=0, 0, IF(ISBLANK(I44), "", IF(TEXT(ROUND(O44/INDEX(E65:R65, MATCH(I44, E64:R64, 0)), 0),"# ##0") &amp; " " &amp; O44 = P44, "", TEXT(ROUND(O44/INDEX(E65:R65, MATCH(I44, E64:R64, 0)), 0),"# ##0") &amp; " " &amp; I44)))</f>
        <v>61 ml</v>
      </c>
      <c r="R44" s="54"/>
      <c r="S44" s="1990">
        <f t="shared" si="7"/>
        <v>6.1049999999999993E-2</v>
      </c>
      <c r="T44" s="1992" t="str">
        <f>IFERROR(IF(O44=0, 0, IF(ISBLANK(I44), "", IF(ROUND(S44/INDEX(E65:R65, MATCH(I44,E64:R64, 0)), 2) &amp; " " &amp; I44 = S44, "", ROUND(S44/INDEX(E65:R65, MATCH(I44,E64:R64, 0)), 2) &amp; " " &amp; I44))), "")</f>
        <v>61.05 ml</v>
      </c>
      <c r="U44" s="1953">
        <f>(E44/P16)*P15*J44</f>
        <v>0</v>
      </c>
      <c r="V44" s="675">
        <f t="shared" si="8"/>
        <v>0</v>
      </c>
      <c r="Y44" s="28" t="str">
        <f t="shared" si="4"/>
        <v>►</v>
      </c>
      <c r="Z44" s="32"/>
      <c r="AA44" s="31"/>
      <c r="AB44" s="31"/>
      <c r="AC44" s="31"/>
      <c r="AD44" s="31"/>
      <c r="AE44" s="604" t="str">
        <f ca="1">IF(ISBLANK(AF44),"",LARGE(OFFSET(AE18,0,0,ROWS(AE18:AE43)),1)+1)</f>
        <v/>
      </c>
      <c r="AF44" s="29"/>
      <c r="AG44" s="2063"/>
      <c r="AH44" s="27"/>
      <c r="AI44" s="27"/>
      <c r="AJ44" s="27"/>
      <c r="AK44" s="27"/>
      <c r="AL44" s="604" t="str">
        <f ca="1">IF(ISBLANK(AM44),"",LARGE(OFFSET(AL18,0,0,ROWS(AL18:AL43)),1)+1)</f>
        <v/>
      </c>
      <c r="AM44" s="29"/>
      <c r="AN44" s="27"/>
      <c r="AO44" s="27"/>
      <c r="AP44" s="27"/>
      <c r="AQ44" s="671"/>
      <c r="AS44" s="138"/>
      <c r="AT44" s="140">
        <v>1</v>
      </c>
      <c r="AU44" s="140">
        <v>1</v>
      </c>
      <c r="AV44"/>
      <c r="AW44" s="140">
        <v>1</v>
      </c>
      <c r="AX44" s="140">
        <v>1</v>
      </c>
      <c r="AZ44" s="418"/>
      <c r="BA44" s="100"/>
      <c r="BB44" s="141"/>
      <c r="BC44" s="161"/>
      <c r="BE44" s="135">
        <v>1</v>
      </c>
    </row>
    <row r="45" spans="2:57" ht="18.75" customHeight="1">
      <c r="D45" s="67" t="str">
        <f t="shared" si="9"/>
        <v>A</v>
      </c>
      <c r="E45" s="66"/>
      <c r="F45" s="65"/>
      <c r="G45" s="64" t="str">
        <f t="shared" si="5"/>
        <v/>
      </c>
      <c r="H45" s="63">
        <v>1</v>
      </c>
      <c r="I45" s="39" t="s">
        <v>66</v>
      </c>
      <c r="J45" s="61">
        <v>1</v>
      </c>
      <c r="K45" s="60" t="s">
        <v>1023</v>
      </c>
      <c r="L45" s="59">
        <f>IFERROR(INDEX(E65:R65,MATCH(I45,E64:R64,0)) * H45 * IF(ISBLANK(E45), 1, E45), 0)</f>
        <v>0.5</v>
      </c>
      <c r="M45" s="58">
        <f>IF(O63=0,0,(O45/O63)*N22*1000)</f>
        <v>35.701535166012135</v>
      </c>
      <c r="N45" s="57">
        <f>IF(L63=0, 0, (E45*J45)/(L63*N22))</f>
        <v>0</v>
      </c>
      <c r="O45" s="1987">
        <f>IF(ISBLANK(P16), 0, (L45 * J45) * (P15 / P16))</f>
        <v>5.55</v>
      </c>
      <c r="P45" s="1984" t="str">
        <f t="shared" si="6"/>
        <v>5.55 L</v>
      </c>
      <c r="Q45" s="1996" t="str">
        <f>IF(O45=0, 0, IF(ISBLANK(I45), "", IF(TEXT(ROUND(O45/INDEX(E65:R65, MATCH(I45, E64:R64, 0)), 0),"# ##0") &amp; " " &amp; O45 = P45, "", TEXT(ROUND(O45/INDEX(E65:R65, MATCH(I45, E64:R64, 0)), 0),"# ##0") &amp; " " &amp; I45)))</f>
        <v>11 demi/L</v>
      </c>
      <c r="R45" s="54"/>
      <c r="S45" s="1994">
        <f t="shared" si="7"/>
        <v>5.55</v>
      </c>
      <c r="T45" s="1993" t="str">
        <f>IFERROR(IF(O45=0, 0, IF(ISBLANK(I45), "", IF(ROUND(S45/INDEX(E65:R65, MATCH(I45,E64:R64, 0)), 2) &amp; " " &amp; I45 = S45, "", ROUND(S45/INDEX(E65:R65, MATCH(I45,E64:R64, 0)), 2) &amp; " " &amp; I45))), "")</f>
        <v>11.1 demi/L</v>
      </c>
      <c r="U45" s="69">
        <f>(E45/P16)*P15*J45</f>
        <v>0</v>
      </c>
      <c r="V45" s="676">
        <f t="shared" si="8"/>
        <v>0</v>
      </c>
      <c r="Y45" s="28" t="str">
        <f t="shared" si="4"/>
        <v>►</v>
      </c>
      <c r="Z45" s="32"/>
      <c r="AA45" s="31"/>
      <c r="AB45" s="31"/>
      <c r="AC45" s="31"/>
      <c r="AD45" s="31"/>
      <c r="AE45" s="604" t="str">
        <f ca="1">IF(ISBLANK(AF45),"",LARGE(OFFSET(AE18,0,0,ROWS(AE18:AE44)),1)+1)</f>
        <v/>
      </c>
      <c r="AF45" s="29"/>
      <c r="AG45" s="2063"/>
      <c r="AH45" s="27"/>
      <c r="AI45" s="27"/>
      <c r="AJ45" s="27"/>
      <c r="AK45" s="27"/>
      <c r="AL45" s="604" t="str">
        <f ca="1">IF(ISBLANK(AM45),"",LARGE(OFFSET(AL18,0,0,ROWS(AL18:AL44)),1)+1)</f>
        <v/>
      </c>
      <c r="AM45" s="29"/>
      <c r="AN45" s="27"/>
      <c r="AO45" s="27"/>
      <c r="AP45" s="27"/>
      <c r="AQ45" s="671"/>
      <c r="AS45" s="138"/>
      <c r="AT45" s="4181" t="s">
        <v>571</v>
      </c>
      <c r="AU45" s="4181"/>
      <c r="AV45"/>
      <c r="AW45" s="4181" t="s">
        <v>572</v>
      </c>
      <c r="AX45" s="4181"/>
      <c r="AZ45" s="420" t="s">
        <v>85</v>
      </c>
      <c r="BA45" s="421" t="s">
        <v>618</v>
      </c>
      <c r="BB45" s="399"/>
      <c r="BC45" s="161"/>
      <c r="BE45" s="135">
        <v>1</v>
      </c>
    </row>
    <row r="46" spans="2:57" ht="18.75">
      <c r="D46" s="67" t="str">
        <f t="shared" si="9"/>
        <v>A</v>
      </c>
      <c r="E46" s="66"/>
      <c r="F46" s="72"/>
      <c r="G46" s="64" t="str">
        <f t="shared" si="5"/>
        <v/>
      </c>
      <c r="H46" s="63">
        <v>1</v>
      </c>
      <c r="I46" s="39" t="s">
        <v>65</v>
      </c>
      <c r="J46" s="61">
        <v>1</v>
      </c>
      <c r="K46" s="60" t="s">
        <v>70</v>
      </c>
      <c r="L46" s="59">
        <f>IFERROR(INDEX(E65:R65,MATCH(I46,E64:R64,0)) * H46 * IF(ISBLANK(E46), 1, E46), 0)</f>
        <v>0.25</v>
      </c>
      <c r="M46" s="58">
        <f>IF(O63=0,0,(O46/O63)*N22*1000)</f>
        <v>17.850767583006068</v>
      </c>
      <c r="N46" s="57">
        <f>IF(L63=0, 0, (E46*J46)/(L63*N22))</f>
        <v>0</v>
      </c>
      <c r="O46" s="1986">
        <f>IF(ISBLANK(P16), 0, (L46 * J46) * (P15 / P16))</f>
        <v>2.7749999999999999</v>
      </c>
      <c r="P46" s="1983" t="str">
        <f t="shared" si="6"/>
        <v>2.775 L</v>
      </c>
      <c r="Q46" s="1996" t="str">
        <f>IF(O46=0, 0, IF(ISBLANK(I46), "", IF(TEXT(ROUND(O46/INDEX(E65:R65, MATCH(I46, E64:R64, 0)), 0),"# ##0") &amp; " " &amp; O46 = P46, "", TEXT(ROUND(O46/INDEX(E65:R65, MATCH(I46, E64:R64, 0)), 0),"# ##0") &amp; " " &amp; I46)))</f>
        <v>11 quart/L</v>
      </c>
      <c r="R46" s="54"/>
      <c r="S46" s="1990">
        <f t="shared" si="7"/>
        <v>2.7749999999999999</v>
      </c>
      <c r="T46" s="1992" t="str">
        <f>IFERROR(IF(O46=0, 0, IF(ISBLANK(I46), "", IF(ROUND(S46/INDEX(E65:R65, MATCH(I46,E64:R64, 0)), 2) &amp; " " &amp; I46 = S46, "", ROUND(S46/INDEX(E65:R65, MATCH(I46,E64:R64, 0)), 2) &amp; " " &amp; I46))), "")</f>
        <v>11.1 quart/L</v>
      </c>
      <c r="U46" s="1953">
        <f>(E46/P16)*P15*J46</f>
        <v>0</v>
      </c>
      <c r="V46" s="675">
        <f t="shared" si="8"/>
        <v>0</v>
      </c>
      <c r="Y46" s="28" t="str">
        <f t="shared" si="4"/>
        <v>►</v>
      </c>
      <c r="Z46" s="32"/>
      <c r="AA46" s="31"/>
      <c r="AB46" s="31"/>
      <c r="AC46" s="31"/>
      <c r="AD46" s="31"/>
      <c r="AE46" s="604" t="str">
        <f ca="1">IF(ISBLANK(AF46),"",LARGE(OFFSET(AE18,0,0,ROWS(AE18:AE45)),1)+1)</f>
        <v/>
      </c>
      <c r="AF46" s="29"/>
      <c r="AG46" s="2063"/>
      <c r="AH46" s="27"/>
      <c r="AI46" s="27"/>
      <c r="AJ46" s="27"/>
      <c r="AK46" s="27"/>
      <c r="AL46" s="604" t="str">
        <f ca="1">IF(ISBLANK(AM46),"",LARGE(OFFSET(AL18,0,0,ROWS(AL18:AL45)),1)+1)</f>
        <v/>
      </c>
      <c r="AM46" s="29"/>
      <c r="AN46" s="27"/>
      <c r="AO46" s="27"/>
      <c r="AP46" s="27"/>
      <c r="AQ46" s="671"/>
      <c r="AS46" s="138"/>
      <c r="AT46" s="3905"/>
      <c r="AU46" s="3905"/>
      <c r="AV46"/>
      <c r="AW46" s="3905"/>
      <c r="AX46" s="3905"/>
      <c r="AZ46" s="424" t="s">
        <v>621</v>
      </c>
      <c r="BA46" s="421"/>
      <c r="BB46" s="399"/>
      <c r="BC46" s="161"/>
      <c r="BE46" s="135">
        <v>1</v>
      </c>
    </row>
    <row r="47" spans="2:57" ht="19.5" thickBot="1">
      <c r="D47" s="67" t="str">
        <f t="shared" si="9"/>
        <v>A</v>
      </c>
      <c r="E47" s="66"/>
      <c r="F47" s="72"/>
      <c r="G47" s="64" t="str">
        <f t="shared" si="5"/>
        <v/>
      </c>
      <c r="H47" s="63">
        <v>3</v>
      </c>
      <c r="I47" s="43" t="s">
        <v>64</v>
      </c>
      <c r="J47" s="61">
        <v>1</v>
      </c>
      <c r="K47" s="60" t="s">
        <v>4083</v>
      </c>
      <c r="L47" s="59">
        <f>IFERROR(INDEX(E65:R65,MATCH(I47,E64:R64,0)) * H47 * IF(ISBLANK(E47), 1, E47), 0)</f>
        <v>0.75</v>
      </c>
      <c r="M47" s="58">
        <f>IF(O63=0,0,(O47/O63)*N22*1000)</f>
        <v>53.552302749018203</v>
      </c>
      <c r="N47" s="57">
        <f>IF(L63=0, 0, (E47*J47)/(L63*N22))</f>
        <v>0</v>
      </c>
      <c r="O47" s="1987">
        <f>IF(ISBLANK(P16), 0, (L47 * J47) * (P15 / P16))</f>
        <v>8.3249999999999993</v>
      </c>
      <c r="P47" s="1984" t="str">
        <f t="shared" si="6"/>
        <v>8.325 Kg</v>
      </c>
      <c r="Q47" s="1996" t="str">
        <f>IF(O47=0, 0, IF(ISBLANK(I47), "", IF(TEXT(ROUND(O47/INDEX(E65:R65, MATCH(I47, E64:R64, 0)), 0),"# ##0") &amp; " " &amp; O47 = P47, "", TEXT(ROUND(O47/INDEX(E65:R65, MATCH(I47, E64:R64, 0)), 0),"# ##0") &amp; " " &amp; I47)))</f>
        <v>33 quart(s)</v>
      </c>
      <c r="R47" s="54"/>
      <c r="S47" s="1994">
        <f t="shared" si="7"/>
        <v>8.3249999999999993</v>
      </c>
      <c r="T47" s="1993" t="str">
        <f>IFERROR(IF(O47=0, 0, IF(ISBLANK(I47), "", IF(ROUND(S47/INDEX(E65:R65, MATCH(I47,E64:R64, 0)), 2) &amp; " " &amp; I47 = S47, "", ROUND(S47/INDEX(E65:R65, MATCH(I47,E64:R64, 0)), 2) &amp; " " &amp; I47))), "")</f>
        <v>33.3 quart(s)</v>
      </c>
      <c r="U47" s="69">
        <f>(E47/P16)*P15*J47</f>
        <v>0</v>
      </c>
      <c r="V47" s="676">
        <f t="shared" si="8"/>
        <v>0</v>
      </c>
      <c r="Y47" s="28" t="str">
        <f t="shared" si="4"/>
        <v>►</v>
      </c>
      <c r="Z47" s="32"/>
      <c r="AA47" s="31"/>
      <c r="AB47" s="31"/>
      <c r="AC47" s="31"/>
      <c r="AD47" s="31"/>
      <c r="AE47" s="604" t="str">
        <f ca="1">IF(ISBLANK(AF47),"",LARGE(OFFSET(AE18,0,0,ROWS(AE18:AE46)),1)+1)</f>
        <v/>
      </c>
      <c r="AF47" s="29"/>
      <c r="AG47" s="2063"/>
      <c r="AH47" s="27"/>
      <c r="AI47" s="27"/>
      <c r="AJ47" s="27"/>
      <c r="AK47" s="27"/>
      <c r="AL47" s="604" t="str">
        <f ca="1">IF(ISBLANK(AM47),"",LARGE(OFFSET(AL18,0,0,ROWS(AL18:AL46)),1)+1)</f>
        <v/>
      </c>
      <c r="AM47" s="29"/>
      <c r="AN47" s="27"/>
      <c r="AO47" s="27"/>
      <c r="AP47" s="27"/>
      <c r="AQ47" s="671"/>
      <c r="AS47" s="138"/>
      <c r="AT47" s="140">
        <v>1</v>
      </c>
      <c r="AU47" s="140">
        <v>1</v>
      </c>
      <c r="AV47"/>
      <c r="AW47" s="140">
        <v>1</v>
      </c>
      <c r="AX47" s="140">
        <v>1</v>
      </c>
      <c r="AZ47" s="425" t="s">
        <v>624</v>
      </c>
      <c r="BA47" s="426"/>
      <c r="BB47" s="141"/>
      <c r="BC47" s="161"/>
      <c r="BE47" s="135">
        <v>1</v>
      </c>
    </row>
    <row r="48" spans="2:57" ht="18.75" customHeight="1">
      <c r="D48" s="67" t="str">
        <f t="shared" si="9"/>
        <v>A</v>
      </c>
      <c r="E48" s="66"/>
      <c r="F48" s="72"/>
      <c r="G48" s="64" t="str">
        <f t="shared" si="5"/>
        <v/>
      </c>
      <c r="H48" s="63">
        <v>1</v>
      </c>
      <c r="I48" s="42" t="s">
        <v>63</v>
      </c>
      <c r="J48" s="61">
        <v>1</v>
      </c>
      <c r="K48" s="60" t="s">
        <v>4084</v>
      </c>
      <c r="L48" s="59">
        <f>IFERROR(INDEX(E65:R65,MATCH(I48,E64:R64,0)) * H48 * IF(ISBLANK(E48), 1, E48), 0)</f>
        <v>0.5</v>
      </c>
      <c r="M48" s="58">
        <f>IF(O63=0,0,(O48/O63)*N22*1000)</f>
        <v>35.701535166012135</v>
      </c>
      <c r="N48" s="57">
        <f>IF(L63=0, 0, (E48*J48)/(L63*N22))</f>
        <v>0</v>
      </c>
      <c r="O48" s="1986">
        <f>IF(ISBLANK(P16), 0, (L48 * J48) * (P15 / P16))</f>
        <v>5.55</v>
      </c>
      <c r="P48" s="1983" t="str">
        <f t="shared" si="6"/>
        <v>5.55 Kg</v>
      </c>
      <c r="Q48" s="1996" t="str">
        <f>IF(O48=0, 0, IF(ISBLANK(I48), "", IF(TEXT(ROUND(O48/INDEX(E65:R65, MATCH(I48, E64:R64, 0)), 0),"# ##0") &amp; " " &amp; O48 = P48, "", TEXT(ROUND(O48/INDEX(E65:R65, MATCH(I48, E64:R64, 0)), 0),"# ##0") &amp; " " &amp; I48)))</f>
        <v>11 demi(s)</v>
      </c>
      <c r="R48" s="54"/>
      <c r="S48" s="1990">
        <f t="shared" si="7"/>
        <v>5.55</v>
      </c>
      <c r="T48" s="1992" t="str">
        <f>IFERROR(IF(O48=0, 0, IF(ISBLANK(I48), "", IF(ROUND(S48/INDEX(E65:R65, MATCH(I48,E64:R64, 0)), 2) &amp; " " &amp; I48 = S48, "", ROUND(S48/INDEX(E65:R65, MATCH(I48,E64:R64, 0)), 2) &amp; " " &amp; I48))), "")</f>
        <v>11.1 demi(s)</v>
      </c>
      <c r="U48" s="1953">
        <f>(E48/P16)*P15*J48</f>
        <v>0</v>
      </c>
      <c r="V48" s="675">
        <f t="shared" si="8"/>
        <v>0</v>
      </c>
      <c r="Y48" s="28" t="str">
        <f t="shared" si="4"/>
        <v>►</v>
      </c>
      <c r="Z48" s="32"/>
      <c r="AA48" s="31"/>
      <c r="AB48" s="31"/>
      <c r="AC48" s="31"/>
      <c r="AD48" s="31"/>
      <c r="AE48" s="604" t="str">
        <f ca="1">IF(ISBLANK(AF48),"",LARGE(OFFSET(AE18,0,0,ROWS(AE18:AE47)),1)+1)</f>
        <v/>
      </c>
      <c r="AF48" s="29"/>
      <c r="AG48" s="2063"/>
      <c r="AH48" s="27"/>
      <c r="AI48" s="27"/>
      <c r="AJ48" s="27"/>
      <c r="AK48" s="27"/>
      <c r="AL48" s="604" t="str">
        <f ca="1">IF(ISBLANK(AM48),"",LARGE(OFFSET(AL18,0,0,ROWS(AL18:AL47)),1)+1)</f>
        <v/>
      </c>
      <c r="AM48" s="29"/>
      <c r="AN48" s="27"/>
      <c r="AO48" s="27"/>
      <c r="AP48" s="27"/>
      <c r="AQ48" s="671"/>
      <c r="AS48" s="138"/>
      <c r="AT48" s="4175" t="s">
        <v>601</v>
      </c>
      <c r="AU48" s="4175"/>
      <c r="AV48"/>
      <c r="AW48" s="4175" t="s">
        <v>602</v>
      </c>
      <c r="AX48" s="4175"/>
      <c r="AZ48" s="429" t="s">
        <v>644</v>
      </c>
      <c r="BA48" s="430"/>
      <c r="BB48" s="141"/>
      <c r="BC48" s="161"/>
      <c r="BE48" s="135">
        <v>1</v>
      </c>
    </row>
    <row r="49" spans="4:57" ht="18" customHeight="1">
      <c r="D49" s="67" t="str">
        <f t="shared" si="9"/>
        <v>A</v>
      </c>
      <c r="E49" s="66"/>
      <c r="F49" s="72"/>
      <c r="G49" s="64" t="str">
        <f t="shared" si="5"/>
        <v/>
      </c>
      <c r="H49" s="63">
        <v>2</v>
      </c>
      <c r="I49" s="39" t="s">
        <v>60</v>
      </c>
      <c r="J49" s="61">
        <v>1</v>
      </c>
      <c r="K49" s="60" t="s">
        <v>4085</v>
      </c>
      <c r="L49" s="59">
        <f>IFERROR(INDEX(E65:R65,MATCH(I49,E64:R64,0)) * H49 * IF(ISBLANK(E49), 1, E49), 0)</f>
        <v>0.45</v>
      </c>
      <c r="M49" s="58">
        <f>IF(O63=0,0,(O49/O63)*N22*1000)</f>
        <v>32.131381649410926</v>
      </c>
      <c r="N49" s="57">
        <f>IF(L63=0, 0, (E49*J49)/(L63*N22))</f>
        <v>0</v>
      </c>
      <c r="O49" s="1987">
        <f>IF(ISBLANK(P16), 0, (L49 * J49) * (P15 / P16))</f>
        <v>4.9950000000000001</v>
      </c>
      <c r="P49" s="1984" t="str">
        <f t="shared" si="6"/>
        <v>4.995 L</v>
      </c>
      <c r="Q49" s="1996" t="str">
        <f>IF(O49=0, 0, IF(ISBLANK(I49), "", IF(TEXT(ROUND(O49/INDEX(E65:R65, MATCH(I49, E64:R64, 0)), 0),"# ##0") &amp; " " &amp; O49 = P49, "", TEXT(ROUND(O49/INDEX(E65:R65, MATCH(I49, E64:R64, 0)), 0),"# ##0") &amp; " " &amp; I49)))</f>
        <v>22 Verre(s)</v>
      </c>
      <c r="R49" s="54"/>
      <c r="S49" s="1994">
        <f t="shared" si="7"/>
        <v>4.9950000000000001</v>
      </c>
      <c r="T49" s="1993" t="str">
        <f>IFERROR(IF(O49=0, 0, IF(ISBLANK(I49), "", IF(ROUND(S49/INDEX(E65:R65, MATCH(I49,E64:R64, 0)), 2) &amp; " " &amp; I49 = S49, "", ROUND(S49/INDEX(E65:R65, MATCH(I49,E64:R64, 0)), 2) &amp; " " &amp; I49))), "")</f>
        <v>22.2 Verre(s)</v>
      </c>
      <c r="U49" s="69">
        <f>(E49/P16)*P15*J49</f>
        <v>0</v>
      </c>
      <c r="V49" s="676">
        <f t="shared" si="8"/>
        <v>0</v>
      </c>
      <c r="Y49" s="28" t="str">
        <f t="shared" si="4"/>
        <v>►</v>
      </c>
      <c r="Z49" s="32"/>
      <c r="AA49" s="31"/>
      <c r="AB49" s="31"/>
      <c r="AC49" s="31"/>
      <c r="AD49" s="31"/>
      <c r="AE49" s="604" t="str">
        <f ca="1">IF(ISBLANK(AF49),"",LARGE(OFFSET(AE18,0,0,ROWS(AE18:AE48)),1)+1)</f>
        <v/>
      </c>
      <c r="AF49" s="29"/>
      <c r="AG49" s="2063"/>
      <c r="AH49" s="27"/>
      <c r="AI49" s="27"/>
      <c r="AJ49" s="27"/>
      <c r="AK49" s="27"/>
      <c r="AL49" s="604" t="str">
        <f ca="1">IF(ISBLANK(AM49),"",LARGE(OFFSET(AL18,0,0,ROWS(AL18:AL48)),1)+1)</f>
        <v/>
      </c>
      <c r="AM49" s="29"/>
      <c r="AN49" s="27"/>
      <c r="AO49" s="27"/>
      <c r="AP49" s="27"/>
      <c r="AQ49" s="671"/>
      <c r="AS49" s="138"/>
      <c r="AT49" s="3920"/>
      <c r="AU49" s="3920"/>
      <c r="AV49"/>
      <c r="AW49" s="3920"/>
      <c r="AX49" s="3920"/>
      <c r="AZ49" s="429" t="s">
        <v>647</v>
      </c>
      <c r="BA49" s="430"/>
      <c r="BB49" s="141"/>
      <c r="BC49" s="161"/>
      <c r="BE49" s="135">
        <v>1</v>
      </c>
    </row>
    <row r="50" spans="4:57" ht="19.5" thickBot="1">
      <c r="D50" s="67" t="str">
        <f t="shared" si="9"/>
        <v>A</v>
      </c>
      <c r="E50" s="66"/>
      <c r="F50" s="65"/>
      <c r="G50" s="64" t="str">
        <f t="shared" si="5"/>
        <v/>
      </c>
      <c r="H50" s="63">
        <v>4</v>
      </c>
      <c r="I50" s="39" t="s">
        <v>59</v>
      </c>
      <c r="J50" s="61">
        <v>1</v>
      </c>
      <c r="K50" s="60" t="s">
        <v>2576</v>
      </c>
      <c r="L50" s="59">
        <f>IFERROR(INDEX(E65:R65,MATCH(I50,E64:R64,0)) * H50 * IF(ISBLANK(E50), 1, E50), 0)</f>
        <v>0.04</v>
      </c>
      <c r="M50" s="58">
        <f>IF(O63=0,0,(O50/O63)*N22*1000)</f>
        <v>2.8561228132809711</v>
      </c>
      <c r="N50" s="57">
        <f>IF(L63=0, 0, (E50*J50)/(L63*N22))</f>
        <v>0</v>
      </c>
      <c r="O50" s="1986">
        <f>IF(ISBLANK(P16), 0, (L50 * J50) * (P15 / P16))</f>
        <v>0.44400000000000001</v>
      </c>
      <c r="P50" s="1983" t="str">
        <f t="shared" si="6"/>
        <v>44 cl</v>
      </c>
      <c r="Q50" s="1996" t="str">
        <f>IF(O50=0, 0, IF(ISBLANK(I50), "", IF(TEXT(ROUND(O50/INDEX(E65:R65, MATCH(I50, E64:R64, 0)), 0),"# ##0") &amp; " " &amp; O50 = P50, "", TEXT(ROUND(O50/INDEX(E65:R65, MATCH(I50, E64:R64, 0)), 0),"# ##0") &amp; " " &amp; I50)))</f>
        <v>44 cuil.Soupe</v>
      </c>
      <c r="R50" s="54"/>
      <c r="S50" s="1990">
        <f t="shared" si="7"/>
        <v>0.44400000000000001</v>
      </c>
      <c r="T50" s="1992" t="str">
        <f>IFERROR(IF(O50=0, 0, IF(ISBLANK(I50), "", IF(ROUND(S50/INDEX(E65:R65, MATCH(I50,E64:R64, 0)), 2) &amp; " " &amp; I50 = S50, "", ROUND(S50/INDEX(E65:R65, MATCH(I50,E64:R64, 0)), 2) &amp; " " &amp; I50))), "")</f>
        <v>44.4 cuil.Soupe</v>
      </c>
      <c r="U50" s="1953">
        <f>(E50/P16)*P15*J50</f>
        <v>0</v>
      </c>
      <c r="V50" s="675">
        <f t="shared" si="8"/>
        <v>0</v>
      </c>
      <c r="Y50" s="28" t="str">
        <f t="shared" si="4"/>
        <v>►</v>
      </c>
      <c r="Z50" s="32"/>
      <c r="AA50" s="31"/>
      <c r="AB50" s="31"/>
      <c r="AC50" s="31"/>
      <c r="AD50" s="31"/>
      <c r="AE50" s="604" t="str">
        <f ca="1">IF(ISBLANK(AF50),"",LARGE(OFFSET(AE18,0,0,ROWS(AE18:AE49)),1)+1)</f>
        <v/>
      </c>
      <c r="AF50" s="29"/>
      <c r="AG50" s="2063"/>
      <c r="AH50" s="27"/>
      <c r="AI50" s="27"/>
      <c r="AJ50" s="27"/>
      <c r="AK50" s="27"/>
      <c r="AL50" s="604" t="str">
        <f ca="1">IF(ISBLANK(AM50),"",LARGE(OFFSET(AL18,0,0,ROWS(AL18:AL49)),1)+1)</f>
        <v/>
      </c>
      <c r="AM50" s="29"/>
      <c r="AN50" s="27"/>
      <c r="AO50" s="27"/>
      <c r="AP50" s="27"/>
      <c r="AQ50" s="671"/>
      <c r="AS50" s="138"/>
      <c r="AT50" s="140">
        <v>1</v>
      </c>
      <c r="AU50" s="140">
        <v>1</v>
      </c>
      <c r="AV50"/>
      <c r="AW50" s="140">
        <v>1</v>
      </c>
      <c r="AX50" s="140">
        <v>1</v>
      </c>
      <c r="AZ50" s="429" t="s">
        <v>649</v>
      </c>
      <c r="BA50" s="430"/>
      <c r="BB50" s="141"/>
      <c r="BC50" s="161"/>
      <c r="BE50" s="135">
        <v>1</v>
      </c>
    </row>
    <row r="51" spans="4:57" ht="18.75" customHeight="1">
      <c r="D51" s="67" t="str">
        <f t="shared" si="9"/>
        <v>A</v>
      </c>
      <c r="E51" s="66">
        <v>1</v>
      </c>
      <c r="F51" s="65" t="s">
        <v>69</v>
      </c>
      <c r="G51" s="64" t="str">
        <f t="shared" si="5"/>
        <v/>
      </c>
      <c r="H51" s="63"/>
      <c r="I51" s="62"/>
      <c r="J51" s="61">
        <v>1</v>
      </c>
      <c r="K51" s="60" t="s">
        <v>68</v>
      </c>
      <c r="L51" s="59">
        <f>IFERROR(INDEX(E65:R65,MATCH(I51,E64:R64,0)) * H51 * IF(ISBLANK(E51), 1, E51), 0)</f>
        <v>0</v>
      </c>
      <c r="M51" s="58">
        <f>IF(O63=0,0,(O51/O63)*N22*1000)</f>
        <v>0</v>
      </c>
      <c r="N51" s="57">
        <f>IF(L63=0, 0, (E51*J51)/(L63*N22))</f>
        <v>7.1403070332024296E-2</v>
      </c>
      <c r="O51" s="1987">
        <f>IF(ISBLANK(P16), 0, (L51 * J51) * (P15 / P16))</f>
        <v>0</v>
      </c>
      <c r="P51" s="1984">
        <f t="shared" si="6"/>
        <v>0</v>
      </c>
      <c r="Q51" s="1996">
        <f>IF(O51=0, 0, IF(ISBLANK(I51), "", IF(TEXT(ROUND(O51/INDEX(E65:R65, MATCH(I51, E64:R64, 0)), 0),"# ##0") &amp; " " &amp; O51 = P51, "", TEXT(ROUND(O51/INDEX(E65:R65, MATCH(I51, E64:R64, 0)), 0),"# ##0") &amp; " " &amp; I51)))</f>
        <v>0</v>
      </c>
      <c r="R51" s="54"/>
      <c r="S51" s="1994">
        <f t="shared" si="7"/>
        <v>0</v>
      </c>
      <c r="T51" s="1993">
        <f>IFERROR(IF(O51=0, 0, IF(ISBLANK(I51), "", IF(ROUND(S51/INDEX(E65:R65, MATCH(I51,E64:R64, 0)), 2) &amp; " " &amp; I51 = S51, "", ROUND(S51/INDEX(E65:R65, MATCH(I51,E64:R64, 0)), 2) &amp; " " &amp; I51))), "")</f>
        <v>0</v>
      </c>
      <c r="U51" s="69">
        <f>(E51/P16)*P15*J51</f>
        <v>11.100000000000001</v>
      </c>
      <c r="V51" s="676" t="str">
        <f t="shared" si="8"/>
        <v>orange</v>
      </c>
      <c r="Y51" s="28" t="str">
        <f t="shared" si="4"/>
        <v>►</v>
      </c>
      <c r="Z51" s="32"/>
      <c r="AA51" s="31"/>
      <c r="AB51" s="31"/>
      <c r="AC51" s="31"/>
      <c r="AD51" s="31"/>
      <c r="AE51" s="604" t="str">
        <f ca="1">IF(ISBLANK(AF51),"",LARGE(OFFSET(AE18,0,0,ROWS(AE18:AE50)),1)+1)</f>
        <v/>
      </c>
      <c r="AF51" s="29"/>
      <c r="AG51" s="2063"/>
      <c r="AH51" s="27"/>
      <c r="AI51" s="27"/>
      <c r="AJ51" s="27"/>
      <c r="AK51" s="27"/>
      <c r="AL51" s="604" t="str">
        <f ca="1">IF(ISBLANK(AM51),"",LARGE(OFFSET(AL18,0,0,ROWS(AL18:AL50)),1)+1)</f>
        <v/>
      </c>
      <c r="AM51" s="29"/>
      <c r="AN51" s="27"/>
      <c r="AO51" s="27"/>
      <c r="AP51" s="27"/>
      <c r="AQ51" s="671"/>
      <c r="AS51" s="138"/>
      <c r="AT51" s="4183" t="s">
        <v>625</v>
      </c>
      <c r="AU51" s="4183"/>
      <c r="AV51"/>
      <c r="AW51" s="4183" t="s">
        <v>626</v>
      </c>
      <c r="AX51" s="4183"/>
      <c r="AZ51" s="429" t="s">
        <v>667</v>
      </c>
      <c r="BA51" s="430"/>
      <c r="BB51" s="141"/>
      <c r="BC51" s="161"/>
      <c r="BE51" s="135">
        <v>1</v>
      </c>
    </row>
    <row r="52" spans="4:57" ht="18.75">
      <c r="D52" s="67" t="str">
        <f t="shared" si="9"/>
        <v>►</v>
      </c>
      <c r="E52" s="66"/>
      <c r="F52" s="65"/>
      <c r="G52" s="64" t="str">
        <f t="shared" ref="G52:G62" si="10">IF(AND(E52&gt;0,H52&gt;0),"de","")</f>
        <v/>
      </c>
      <c r="H52" s="63"/>
      <c r="I52" s="62"/>
      <c r="J52" s="61">
        <v>1</v>
      </c>
      <c r="K52" s="60"/>
      <c r="L52" s="59">
        <f>IFERROR(INDEX(E65:R65,MATCH(I52,E64:R64,0)) * H52 * IF(ISBLANK(E52), 1, E52), 0)</f>
        <v>0</v>
      </c>
      <c r="M52" s="58">
        <f>IF(O63=0,0,(O52/O63)*N22*1000)</f>
        <v>0</v>
      </c>
      <c r="N52" s="57">
        <f>IF(L63=0, 0, (E52*J52)/(L63*N22))</f>
        <v>0</v>
      </c>
      <c r="O52" s="1986">
        <f>IF(ISBLANK(P16), 0, (L52 * J52) * (P15 / P16))</f>
        <v>0</v>
      </c>
      <c r="P52" s="1983">
        <f t="shared" si="6"/>
        <v>0</v>
      </c>
      <c r="Q52" s="1996">
        <f>IF(O52=0, 0, IF(ISBLANK(I52), "", IF(TEXT(ROUND(O52/INDEX(E65:R65, MATCH(I52, E64:R64, 0)), 0),"# ##0") &amp; " " &amp; O52 = P52, "", TEXT(ROUND(O52/INDEX(E65:R65, MATCH(I52, E64:R64, 0)), 0),"# ##0") &amp; " " &amp; I52)))</f>
        <v>0</v>
      </c>
      <c r="R52" s="54"/>
      <c r="S52" s="1990">
        <f t="shared" si="7"/>
        <v>0</v>
      </c>
      <c r="T52" s="1992">
        <f>IFERROR(IF(O52=0, 0, IF(ISBLANK(I52), "", IF(ROUND(S52/INDEX(E65:R65, MATCH(I52,E64:R64, 0)), 2) &amp; " " &amp; I52 = S52, "", ROUND(S52/INDEX(E65:R65, MATCH(I52,E64:R64, 0)), 2) &amp; " " &amp; I52))), "")</f>
        <v>0</v>
      </c>
      <c r="U52" s="1953">
        <f>(E52/P16)*P15*J52</f>
        <v>0</v>
      </c>
      <c r="V52" s="675">
        <f t="shared" si="8"/>
        <v>0</v>
      </c>
      <c r="Y52" s="28" t="str">
        <f t="shared" si="4"/>
        <v>►</v>
      </c>
      <c r="Z52" s="32"/>
      <c r="AA52" s="31"/>
      <c r="AB52" s="31"/>
      <c r="AC52" s="31"/>
      <c r="AD52" s="31"/>
      <c r="AE52" s="604" t="str">
        <f ca="1">IF(ISBLANK(AF52),"",LARGE(OFFSET(AE18,0,0,ROWS(AE18:AE51)),1)+1)</f>
        <v/>
      </c>
      <c r="AF52" s="29"/>
      <c r="AG52" s="2063"/>
      <c r="AH52" s="27"/>
      <c r="AI52" s="27"/>
      <c r="AJ52" s="27"/>
      <c r="AK52" s="27"/>
      <c r="AL52" s="604" t="str">
        <f ca="1">IF(ISBLANK(AM52),"",LARGE(OFFSET(AL18,0,0,ROWS(AL18:AL51)),1)+1)</f>
        <v/>
      </c>
      <c r="AM52" s="29"/>
      <c r="AN52" s="27"/>
      <c r="AO52" s="27"/>
      <c r="AP52" s="27"/>
      <c r="AQ52" s="671"/>
      <c r="AS52" s="138"/>
      <c r="AT52" s="3918"/>
      <c r="AU52" s="3918"/>
      <c r="AV52"/>
      <c r="AW52" s="3918"/>
      <c r="AX52" s="3918"/>
      <c r="AZ52" s="429" t="s">
        <v>669</v>
      </c>
      <c r="BA52" s="436"/>
      <c r="BB52" s="141"/>
      <c r="BC52" s="161"/>
      <c r="BE52" s="135">
        <v>1</v>
      </c>
    </row>
    <row r="53" spans="4:57" ht="18" customHeight="1" thickBot="1">
      <c r="D53" s="67" t="str">
        <f t="shared" si="9"/>
        <v>►</v>
      </c>
      <c r="E53" s="66"/>
      <c r="F53" s="65"/>
      <c r="G53" s="64" t="str">
        <f t="shared" si="10"/>
        <v/>
      </c>
      <c r="H53" s="63"/>
      <c r="I53" s="62"/>
      <c r="J53" s="61">
        <v>1</v>
      </c>
      <c r="K53" s="60"/>
      <c r="L53" s="59">
        <f>IFERROR(INDEX(E65:R65,MATCH(I53,E64:R64,0)) * H53 * IF(ISBLANK(E53), 1, E53), 0)</f>
        <v>0</v>
      </c>
      <c r="M53" s="58">
        <f>IF(O63=0,0,(O53/O63)*N22*1000)</f>
        <v>0</v>
      </c>
      <c r="N53" s="57">
        <f>IF(L63=0, 0, (E53*J53)/(L63*N22))</f>
        <v>0</v>
      </c>
      <c r="O53" s="1987">
        <f>IF(ISBLANK(P16), 0, (L53 * J53) * (P15 / P16))</f>
        <v>0</v>
      </c>
      <c r="P53" s="1984">
        <f t="shared" si="6"/>
        <v>0</v>
      </c>
      <c r="Q53" s="1996">
        <f>IF(O53=0, 0, IF(ISBLANK(I53), "", IF(TEXT(ROUND(O53/INDEX(E65:R65, MATCH(I53, E64:R64, 0)), 0),"# ##0") &amp; " " &amp; O53 = P53, "", TEXT(ROUND(O53/INDEX(E65:R65, MATCH(I53, E64:R64, 0)), 0),"# ##0") &amp; " " &amp; I53)))</f>
        <v>0</v>
      </c>
      <c r="R53" s="54"/>
      <c r="S53" s="1994">
        <f t="shared" si="7"/>
        <v>0</v>
      </c>
      <c r="T53" s="1993">
        <f>IFERROR(IF(O53=0, 0, IF(ISBLANK(I53), "", IF(ROUND(S53/INDEX(E65:R65, MATCH(I53,E64:R64, 0)), 2) &amp; " " &amp; I53 = S53, "", ROUND(S53/INDEX(E65:R65, MATCH(I53,E64:R64, 0)), 2) &amp; " " &amp; I53))), "")</f>
        <v>0</v>
      </c>
      <c r="U53" s="69">
        <f>(E53/P16)*P15*J53</f>
        <v>0</v>
      </c>
      <c r="V53" s="676">
        <f t="shared" si="8"/>
        <v>0</v>
      </c>
      <c r="Y53" s="28" t="str">
        <f t="shared" si="4"/>
        <v>►</v>
      </c>
      <c r="Z53" s="32"/>
      <c r="AA53" s="31"/>
      <c r="AB53" s="31"/>
      <c r="AC53" s="31"/>
      <c r="AD53" s="31"/>
      <c r="AE53" s="604" t="str">
        <f ca="1">IF(ISBLANK(AF53),"",LARGE(OFFSET(AE18,0,0,ROWS(AE18:AE52)),1)+1)</f>
        <v/>
      </c>
      <c r="AF53" s="29"/>
      <c r="AG53" s="2063"/>
      <c r="AH53" s="27"/>
      <c r="AI53" s="27"/>
      <c r="AJ53" s="27"/>
      <c r="AK53" s="27"/>
      <c r="AL53" s="604" t="str">
        <f ca="1">IF(ISBLANK(AM53),"",LARGE(OFFSET(AL18,0,0,ROWS(AL18:AL52)),1)+1)</f>
        <v/>
      </c>
      <c r="AM53" s="29"/>
      <c r="AN53" s="27"/>
      <c r="AO53" s="27"/>
      <c r="AP53" s="27"/>
      <c r="AQ53" s="671"/>
      <c r="AS53" s="138"/>
      <c r="AT53" s="140">
        <v>1</v>
      </c>
      <c r="AU53" s="140">
        <v>1</v>
      </c>
      <c r="AV53"/>
      <c r="AW53" s="140">
        <v>1</v>
      </c>
      <c r="AX53" s="140">
        <v>1</v>
      </c>
      <c r="AZ53" s="429"/>
      <c r="BA53" s="436"/>
      <c r="BB53" s="141"/>
      <c r="BC53" s="161"/>
      <c r="BE53" s="135">
        <v>1</v>
      </c>
    </row>
    <row r="54" spans="4:57" ht="18.75" customHeight="1">
      <c r="D54" s="67" t="str">
        <f t="shared" si="9"/>
        <v>►</v>
      </c>
      <c r="E54" s="66"/>
      <c r="F54" s="65"/>
      <c r="G54" s="64" t="str">
        <f t="shared" si="10"/>
        <v/>
      </c>
      <c r="H54" s="63"/>
      <c r="I54" s="62"/>
      <c r="J54" s="61">
        <v>1</v>
      </c>
      <c r="K54" s="60"/>
      <c r="L54" s="59">
        <f>IFERROR(INDEX(E65:R65,MATCH(I54,E64:R64,0)) * H54 * IF(ISBLANK(E54), 1, E54), 0)</f>
        <v>0</v>
      </c>
      <c r="M54" s="58">
        <f>IF(O63=0,0,(O54/O63)*N22*1000)</f>
        <v>0</v>
      </c>
      <c r="N54" s="57">
        <f>IF(L63=0, 0, (E54*J54)/(L63*N22))</f>
        <v>0</v>
      </c>
      <c r="O54" s="1986">
        <f>IF(ISBLANK(P16), 0, (L54 * J54) * (P15 / P16))</f>
        <v>0</v>
      </c>
      <c r="P54" s="1983">
        <f t="shared" si="6"/>
        <v>0</v>
      </c>
      <c r="Q54" s="1996">
        <f>IF(O54=0, 0, IF(ISBLANK(I54), "", IF(TEXT(ROUND(O54/INDEX(E65:R65, MATCH(I54, E64:R64, 0)), 0),"# ##0") &amp; " " &amp; O54 = P54, "", TEXT(ROUND(O54/INDEX(E65:R65, MATCH(I54, E64:R64, 0)), 0),"# ##0") &amp; " " &amp; I54)))</f>
        <v>0</v>
      </c>
      <c r="R54" s="54"/>
      <c r="S54" s="1990">
        <f t="shared" si="7"/>
        <v>0</v>
      </c>
      <c r="T54" s="1992">
        <f>IFERROR(IF(O54=0, 0, IF(ISBLANK(I54), "", IF(ROUND(S54/INDEX(E65:R65, MATCH(I54,E64:R64, 0)), 2) &amp; " " &amp; I54 = S54, "", ROUND(S54/INDEX(E65:R65, MATCH(I54,E64:R64, 0)), 2) &amp; " " &amp; I54))), "")</f>
        <v>0</v>
      </c>
      <c r="U54" s="1953">
        <f>(E54/P16)*P15*J54</f>
        <v>0</v>
      </c>
      <c r="V54" s="675">
        <f t="shared" si="8"/>
        <v>0</v>
      </c>
      <c r="Y54" s="28" t="str">
        <f t="shared" si="4"/>
        <v>►</v>
      </c>
      <c r="Z54" s="32"/>
      <c r="AA54" s="31"/>
      <c r="AB54" s="31"/>
      <c r="AC54" s="31"/>
      <c r="AD54" s="31"/>
      <c r="AE54" s="604" t="str">
        <f ca="1">IF(ISBLANK(AF54),"",LARGE(OFFSET(AE18,0,0,ROWS(AE18:AE53)),1)+1)</f>
        <v/>
      </c>
      <c r="AF54" s="29"/>
      <c r="AG54" s="2063"/>
      <c r="AH54" s="27"/>
      <c r="AI54" s="27"/>
      <c r="AJ54" s="27"/>
      <c r="AK54" s="27"/>
      <c r="AL54" s="604" t="str">
        <f ca="1">IF(ISBLANK(AM54),"",LARGE(OFFSET(AL18,0,0,ROWS(AL18:AL53)),1)+1)</f>
        <v/>
      </c>
      <c r="AM54" s="29"/>
      <c r="AN54" s="27"/>
      <c r="AO54" s="27"/>
      <c r="AP54" s="27"/>
      <c r="AQ54" s="671"/>
      <c r="AS54" s="138"/>
      <c r="AT54" s="4184" t="s">
        <v>650</v>
      </c>
      <c r="AU54" s="4184"/>
      <c r="AV54"/>
      <c r="AW54" s="4184" t="s">
        <v>651</v>
      </c>
      <c r="AX54" s="4184"/>
      <c r="AZ54" s="438" t="s">
        <v>107</v>
      </c>
      <c r="BA54" s="439"/>
      <c r="BB54" s="141"/>
      <c r="BC54" s="161"/>
      <c r="BE54" s="135">
        <v>1</v>
      </c>
    </row>
    <row r="55" spans="4:57" ht="18.75">
      <c r="D55" s="67" t="str">
        <f t="shared" si="9"/>
        <v>►</v>
      </c>
      <c r="E55" s="66"/>
      <c r="F55" s="65"/>
      <c r="G55" s="64" t="str">
        <f t="shared" si="10"/>
        <v/>
      </c>
      <c r="H55" s="63"/>
      <c r="I55" s="62"/>
      <c r="J55" s="61">
        <v>1</v>
      </c>
      <c r="K55" s="60"/>
      <c r="L55" s="59">
        <f>IFERROR(INDEX(E65:R65,MATCH(I55,E64:R64,0)) * H55 * IF(ISBLANK(E55), 1, E55), 0)</f>
        <v>0</v>
      </c>
      <c r="M55" s="58">
        <f>IF(O63=0,0,(O55/O63)*N22*1000)</f>
        <v>0</v>
      </c>
      <c r="N55" s="57">
        <f>IF(L63=0, 0, (E55*J55)/(L63*N22))</f>
        <v>0</v>
      </c>
      <c r="O55" s="1987">
        <f>IF(ISBLANK(P16), 0, (L55 * J55) * (P15 / P16))</f>
        <v>0</v>
      </c>
      <c r="P55" s="1984">
        <f t="shared" si="6"/>
        <v>0</v>
      </c>
      <c r="Q55" s="1996">
        <f>IF(O55=0, 0, IF(ISBLANK(I55), "", IF(TEXT(ROUND(O55/INDEX(E65:R65, MATCH(I55, E64:R64, 0)), 0),"# ##0") &amp; " " &amp; O55 = P55, "", TEXT(ROUND(O55/INDEX(E65:R65, MATCH(I55, E64:R64, 0)), 0),"# ##0") &amp; " " &amp; I55)))</f>
        <v>0</v>
      </c>
      <c r="R55" s="54"/>
      <c r="S55" s="1994">
        <f t="shared" si="7"/>
        <v>0</v>
      </c>
      <c r="T55" s="1993">
        <f>IFERROR(IF(O55=0, 0, IF(ISBLANK(I55), "", IF(ROUND(S55/INDEX(E65:R65, MATCH(I55,E64:R64, 0)), 2) &amp; " " &amp; I55 = S55, "", ROUND(S55/INDEX(E65:R65, MATCH(I55,E64:R64, 0)), 2) &amp; " " &amp; I55))), "")</f>
        <v>0</v>
      </c>
      <c r="U55" s="69">
        <f>(E55/P16)*P15*J55</f>
        <v>0</v>
      </c>
      <c r="V55" s="676">
        <f t="shared" si="8"/>
        <v>0</v>
      </c>
      <c r="Y55" s="718" t="s">
        <v>0</v>
      </c>
      <c r="Z55" s="32"/>
      <c r="AA55" s="31"/>
      <c r="AB55" s="31"/>
      <c r="AC55" s="31"/>
      <c r="AD55" s="31"/>
      <c r="AE55" s="604" t="str">
        <f ca="1">IF(ISBLANK(AF55),"",LARGE(OFFSET(AE18,0,0,ROWS(AE18:AE54)),1)+1)</f>
        <v/>
      </c>
      <c r="AF55" s="29"/>
      <c r="AG55" s="2063"/>
      <c r="AH55" s="27"/>
      <c r="AI55" s="27"/>
      <c r="AJ55" s="27"/>
      <c r="AK55" s="27"/>
      <c r="AL55" s="604" t="str">
        <f ca="1">IF(ISBLANK(AM55),"",LARGE(OFFSET(AL18,0,0,ROWS(AL18:AL54)),1)+1)</f>
        <v/>
      </c>
      <c r="AM55" s="29"/>
      <c r="AN55" s="27"/>
      <c r="AO55" s="27"/>
      <c r="AP55" s="27"/>
      <c r="AQ55" s="671"/>
      <c r="AS55" s="138"/>
      <c r="AT55" s="3924"/>
      <c r="AU55" s="3924"/>
      <c r="AV55"/>
      <c r="AW55" s="3924"/>
      <c r="AX55" s="3924"/>
      <c r="AZ55" s="440">
        <v>8</v>
      </c>
      <c r="BA55" s="422" t="s">
        <v>108</v>
      </c>
      <c r="BB55" s="141"/>
      <c r="BC55" s="161"/>
      <c r="BE55" s="135">
        <v>1</v>
      </c>
    </row>
    <row r="56" spans="4:57" ht="19.5" thickBot="1">
      <c r="D56" s="67" t="str">
        <f t="shared" si="9"/>
        <v>►</v>
      </c>
      <c r="E56" s="66"/>
      <c r="F56" s="65"/>
      <c r="G56" s="64" t="str">
        <f t="shared" si="10"/>
        <v/>
      </c>
      <c r="H56" s="63"/>
      <c r="I56" s="62"/>
      <c r="J56" s="61">
        <v>1</v>
      </c>
      <c r="K56" s="60"/>
      <c r="L56" s="59">
        <f>IFERROR(INDEX(E65:R65,MATCH(I56,E64:R64,0)) * H56 * IF(ISBLANK(E56), 1, E56), 0)</f>
        <v>0</v>
      </c>
      <c r="M56" s="58">
        <f>IF(O63=0,0,(O56/O63)*N22*1000)</f>
        <v>0</v>
      </c>
      <c r="N56" s="57">
        <f>IF(L63=0, 0, (E56*J56)/(L63*N22))</f>
        <v>0</v>
      </c>
      <c r="O56" s="1986">
        <f>IF(ISBLANK(P16), 0, (L56 * J56) * (P15 / P16))</f>
        <v>0</v>
      </c>
      <c r="P56" s="1983">
        <f t="shared" si="6"/>
        <v>0</v>
      </c>
      <c r="Q56" s="1996">
        <f>IF(O56=0, 0, IF(ISBLANK(I56), "", IF(TEXT(ROUND(O56/INDEX(E65:R65, MATCH(I56, E64:R64, 0)), 0),"# ##0") &amp; " " &amp; O56 = P56, "", TEXT(ROUND(O56/INDEX(E65:R65, MATCH(I56, E64:R64, 0)), 0),"# ##0") &amp; " " &amp; I56)))</f>
        <v>0</v>
      </c>
      <c r="R56" s="54"/>
      <c r="S56" s="1990">
        <f t="shared" si="7"/>
        <v>0</v>
      </c>
      <c r="T56" s="1992">
        <f>IFERROR(IF(O56=0, 0, IF(ISBLANK(I56), "", IF(ROUND(S56/INDEX(E65:R65, MATCH(I56,E64:R64, 0)), 2) &amp; " " &amp; I56 = S56, "", ROUND(S56/INDEX(E65:R65, MATCH(I56,E64:R64, 0)), 2) &amp; " " &amp; I56))), "")</f>
        <v>0</v>
      </c>
      <c r="U56" s="1953">
        <f>(E56/P16)*P15*J56</f>
        <v>0</v>
      </c>
      <c r="V56" s="675">
        <f t="shared" si="8"/>
        <v>0</v>
      </c>
      <c r="Y56" s="718" t="s">
        <v>0</v>
      </c>
      <c r="Z56" s="32"/>
      <c r="AA56" s="31"/>
      <c r="AB56" s="31"/>
      <c r="AC56" s="31"/>
      <c r="AD56" s="31"/>
      <c r="AE56" s="1940">
        <v>3.472222222222222E-3</v>
      </c>
      <c r="AF56" s="1941" t="s">
        <v>1006</v>
      </c>
      <c r="AG56" s="1956"/>
      <c r="AH56" s="1942">
        <v>1.0416666666666666E-2</v>
      </c>
      <c r="AI56" s="1941" t="s">
        <v>1007</v>
      </c>
      <c r="AJ56" s="1957"/>
      <c r="AK56" s="1943"/>
      <c r="AL56" s="1943" t="s">
        <v>1008</v>
      </c>
      <c r="AM56" s="1944">
        <v>2.0833333333333332E-2</v>
      </c>
      <c r="AN56" s="1958" t="s">
        <v>67</v>
      </c>
      <c r="AO56" s="1959">
        <f>AE56+AH56+AM56</f>
        <v>3.4722222222222224E-2</v>
      </c>
      <c r="AP56" s="1960"/>
      <c r="AQ56" s="1961"/>
      <c r="AS56" s="138"/>
      <c r="AT56" s="140">
        <v>1</v>
      </c>
      <c r="AU56" s="140">
        <v>1</v>
      </c>
      <c r="AV56"/>
      <c r="AW56" s="140">
        <v>1</v>
      </c>
      <c r="AX56" s="140">
        <v>1</v>
      </c>
      <c r="AZ56" s="440">
        <v>3</v>
      </c>
      <c r="BA56" s="422" t="s">
        <v>694</v>
      </c>
      <c r="BB56" s="141"/>
      <c r="BC56" s="161"/>
      <c r="BE56" s="135">
        <v>1</v>
      </c>
    </row>
    <row r="57" spans="4:57" ht="18.75" customHeight="1">
      <c r="D57" s="67" t="str">
        <f t="shared" si="9"/>
        <v>►</v>
      </c>
      <c r="E57" s="66"/>
      <c r="F57" s="65"/>
      <c r="G57" s="64" t="str">
        <f t="shared" si="10"/>
        <v/>
      </c>
      <c r="H57" s="63"/>
      <c r="I57" s="62"/>
      <c r="J57" s="61">
        <v>1</v>
      </c>
      <c r="K57" s="60"/>
      <c r="L57" s="59">
        <f>IFERROR(INDEX(E65:R65,MATCH(I57,E64:R64,0)) * H57 * IF(ISBLANK(E57), 1, E57), 0)</f>
        <v>0</v>
      </c>
      <c r="M57" s="58">
        <f>IF(O63=0,0,(O57/O63)*N22*1000)</f>
        <v>0</v>
      </c>
      <c r="N57" s="57">
        <f>IF(L63=0, 0, (E57*J57)/(L63*N22))</f>
        <v>0</v>
      </c>
      <c r="O57" s="1987">
        <f>IF(ISBLANK(P16), 0, (L57 * J57) * (P15 / P16))</f>
        <v>0</v>
      </c>
      <c r="P57" s="1984">
        <f t="shared" si="6"/>
        <v>0</v>
      </c>
      <c r="Q57" s="1996">
        <f>IF(O57=0, 0, IF(ISBLANK(I57), "", IF(TEXT(ROUND(O57/INDEX(E65:R65, MATCH(I57, E64:R64, 0)), 0),"# ##0") &amp; " " &amp; O57 = P57, "", TEXT(ROUND(O57/INDEX(E65:R65, MATCH(I57, E64:R64, 0)), 0),"# ##0") &amp; " " &amp; I57)))</f>
        <v>0</v>
      </c>
      <c r="R57" s="54"/>
      <c r="S57" s="1994">
        <f t="shared" si="7"/>
        <v>0</v>
      </c>
      <c r="T57" s="1993">
        <f>IFERROR(IF(O57=0, 0, IF(ISBLANK(I57), "", IF(ROUND(S57/INDEX(E65:R65, MATCH(I57,E64:R64, 0)), 2) &amp; " " &amp; I57 = S57, "", ROUND(S57/INDEX(E65:R65, MATCH(I57,E64:R64, 0)), 2) &amp; " " &amp; I57))), "")</f>
        <v>0</v>
      </c>
      <c r="U57" s="69">
        <f>(E57/P16)*P15*J57</f>
        <v>0</v>
      </c>
      <c r="V57" s="676">
        <f t="shared" si="8"/>
        <v>0</v>
      </c>
      <c r="Y57" s="718" t="s">
        <v>0</v>
      </c>
      <c r="Z57" s="32"/>
      <c r="AA57" s="31"/>
      <c r="AB57" s="31"/>
      <c r="AC57" s="31"/>
      <c r="AD57" s="31"/>
      <c r="AE57" s="608"/>
      <c r="AF57" s="608"/>
      <c r="AG57" s="1956"/>
      <c r="AH57" s="579"/>
      <c r="AI57" s="608"/>
      <c r="AJ57" s="579" t="s">
        <v>1002</v>
      </c>
      <c r="AK57" s="580" t="s">
        <v>26</v>
      </c>
      <c r="AL57" s="581"/>
      <c r="AM57" s="579"/>
      <c r="AN57" s="579" t="s">
        <v>1003</v>
      </c>
      <c r="AO57" s="613" t="s">
        <v>26</v>
      </c>
      <c r="AP57" s="615"/>
      <c r="AQ57" s="578"/>
      <c r="AS57" s="138"/>
      <c r="AT57" s="4182" t="s">
        <v>673</v>
      </c>
      <c r="AU57" s="4182"/>
      <c r="AV57"/>
      <c r="AW57" s="4182" t="s">
        <v>674</v>
      </c>
      <c r="AX57" s="4182"/>
      <c r="AZ57" s="4045" t="s">
        <v>710</v>
      </c>
      <c r="BA57" s="4046"/>
      <c r="BB57" s="141"/>
      <c r="BC57" s="161"/>
      <c r="BE57" s="135">
        <v>1</v>
      </c>
    </row>
    <row r="58" spans="4:57" ht="18.75">
      <c r="D58" s="67" t="str">
        <f t="shared" si="9"/>
        <v>►</v>
      </c>
      <c r="E58" s="66"/>
      <c r="F58" s="65"/>
      <c r="G58" s="64" t="str">
        <f t="shared" si="10"/>
        <v/>
      </c>
      <c r="H58" s="63"/>
      <c r="I58" s="62"/>
      <c r="J58" s="61">
        <v>1</v>
      </c>
      <c r="K58" s="60"/>
      <c r="L58" s="59">
        <f>IFERROR(INDEX(E65:R65,MATCH(I58,E64:R64,0)) * H58 * IF(ISBLANK(E58), 1, E58), 0)</f>
        <v>0</v>
      </c>
      <c r="M58" s="58">
        <f>IF(O63=0,0,(O58/O63)*N22*1000)</f>
        <v>0</v>
      </c>
      <c r="N58" s="57">
        <f>IF(L63=0, 0, (E58*J58)/(L63*N22))</f>
        <v>0</v>
      </c>
      <c r="O58" s="1986">
        <f>IF(ISBLANK(P16), 0, (L58 * J58) * (P15 / P16))</f>
        <v>0</v>
      </c>
      <c r="P58" s="1983">
        <f t="shared" si="6"/>
        <v>0</v>
      </c>
      <c r="Q58" s="1996">
        <f>IF(O58=0, 0, IF(ISBLANK(I58), "", IF(TEXT(ROUND(O58/INDEX(E65:R65, MATCH(I58, E64:R64, 0)), 0),"# ##0") &amp; " " &amp; O58 = P58, "", TEXT(ROUND(O58/INDEX(E65:R65, MATCH(I58, E64:R64, 0)), 0),"# ##0") &amp; " " &amp; I58)))</f>
        <v>0</v>
      </c>
      <c r="R58" s="54"/>
      <c r="S58" s="1990">
        <f t="shared" si="7"/>
        <v>0</v>
      </c>
      <c r="T58" s="1992">
        <f>IFERROR(IF(O58=0, 0, IF(ISBLANK(I58), "", IF(ROUND(S58/INDEX(E65:R65, MATCH(I58,E64:R64, 0)), 2) &amp; " " &amp; I58 = S58, "", ROUND(S58/INDEX(E65:R65, MATCH(I58,E64:R64, 0)), 2) &amp; " " &amp; I58))), "")</f>
        <v>0</v>
      </c>
      <c r="U58" s="1953">
        <f>(E58/P16)*P15*J58</f>
        <v>0</v>
      </c>
      <c r="V58" s="675">
        <f t="shared" si="8"/>
        <v>0</v>
      </c>
      <c r="Y58" s="718" t="s">
        <v>0</v>
      </c>
      <c r="Z58" s="32"/>
      <c r="AA58" s="31"/>
      <c r="AB58" s="31"/>
      <c r="AC58" s="31"/>
      <c r="AD58" s="31"/>
      <c r="AE58" s="1962" t="s">
        <v>33</v>
      </c>
      <c r="AF58" s="1962"/>
      <c r="AG58" s="1956"/>
      <c r="AH58" s="1963" t="s">
        <v>77</v>
      </c>
      <c r="AI58" s="1963" t="s">
        <v>77</v>
      </c>
      <c r="AJ58" s="1964"/>
      <c r="AK58" s="1965">
        <f>AJ60</f>
        <v>1250</v>
      </c>
      <c r="AL58" s="1965" t="str">
        <f>AF60</f>
        <v>tranches</v>
      </c>
      <c r="AM58" s="1965"/>
      <c r="AN58" s="1966" t="s">
        <v>1012</v>
      </c>
      <c r="AO58" s="1967">
        <f>AJ61</f>
        <v>162.5</v>
      </c>
      <c r="AP58" s="615"/>
      <c r="AQ58" s="578"/>
      <c r="AS58" s="138"/>
      <c r="AT58" s="3927"/>
      <c r="AU58" s="3927"/>
      <c r="AV58"/>
      <c r="AW58" s="3927"/>
      <c r="AX58" s="3927"/>
      <c r="AZ58" s="4045"/>
      <c r="BA58" s="4046"/>
      <c r="BB58" s="141"/>
      <c r="BC58" s="161"/>
      <c r="BE58" s="135">
        <v>1</v>
      </c>
    </row>
    <row r="59" spans="4:57" ht="19.5" thickBot="1">
      <c r="D59" s="67" t="str">
        <f t="shared" si="9"/>
        <v>►</v>
      </c>
      <c r="E59" s="66"/>
      <c r="F59" s="65"/>
      <c r="G59" s="64" t="str">
        <f t="shared" si="10"/>
        <v/>
      </c>
      <c r="H59" s="63"/>
      <c r="I59" s="62"/>
      <c r="J59" s="61">
        <v>1</v>
      </c>
      <c r="K59" s="60"/>
      <c r="L59" s="59">
        <f>IFERROR(INDEX(E65:R65,MATCH(I59,E64:R64,0)) * H59 * IF(ISBLANK(E59), 1, E59), 0)</f>
        <v>0</v>
      </c>
      <c r="M59" s="58">
        <f>IF(O63=0,0,(O59/O63)*N22*1000)</f>
        <v>0</v>
      </c>
      <c r="N59" s="57">
        <f>IF(L63=0, 0, (E59*J59)/(L63*N22))</f>
        <v>0</v>
      </c>
      <c r="O59" s="1987">
        <f>IF(ISBLANK(P16), 0, (L59 * J59) * (P15 / P16))</f>
        <v>0</v>
      </c>
      <c r="P59" s="1984">
        <f t="shared" si="6"/>
        <v>0</v>
      </c>
      <c r="Q59" s="1996">
        <f>IF(O59=0, 0, IF(ISBLANK(I59), "", IF(TEXT(ROUND(O59/INDEX(E65:R65, MATCH(I59, E64:R64, 0)), 0),"# ##0") &amp; " " &amp; O59 = P59, "", TEXT(ROUND(O59/INDEX(E65:R65, MATCH(I59, E64:R64, 0)), 0),"# ##0") &amp; " " &amp; I59)))</f>
        <v>0</v>
      </c>
      <c r="R59" s="54"/>
      <c r="S59" s="1994">
        <f t="shared" si="7"/>
        <v>0</v>
      </c>
      <c r="T59" s="1993">
        <f>IFERROR(IF(O59=0, 0, IF(ISBLANK(I59), "", IF(ROUND(S59/INDEX(E65:R65, MATCH(I59,E64:R64, 0)), 2) &amp; " " &amp; I59 = S59, "", ROUND(S59/INDEX(E65:R65, MATCH(I59,E64:R64, 0)), 2) &amp; " " &amp; I59))), "")</f>
        <v>0</v>
      </c>
      <c r="U59" s="69">
        <f>(E59/P16)*P15*J59</f>
        <v>0</v>
      </c>
      <c r="V59" s="676">
        <f t="shared" si="8"/>
        <v>0</v>
      </c>
      <c r="Y59" s="718" t="s">
        <v>0</v>
      </c>
      <c r="Z59" s="32"/>
      <c r="AA59" s="31"/>
      <c r="AB59" s="31"/>
      <c r="AC59" s="31"/>
      <c r="AD59" s="31"/>
      <c r="AE59" s="26" t="s">
        <v>32</v>
      </c>
      <c r="AF59" s="131" t="s">
        <v>30</v>
      </c>
      <c r="AG59" s="1956"/>
      <c r="AH59" s="25" t="s">
        <v>1005</v>
      </c>
      <c r="AI59" s="605" t="s">
        <v>29</v>
      </c>
      <c r="AJ59" s="607"/>
      <c r="AK59" s="132"/>
      <c r="AL59" s="606"/>
      <c r="AM59" s="606" t="s">
        <v>1001</v>
      </c>
      <c r="AN59" s="130" t="s">
        <v>28</v>
      </c>
      <c r="AO59" s="1968"/>
      <c r="AP59" s="615"/>
      <c r="AQ59" s="578"/>
      <c r="AS59" s="138"/>
      <c r="AT59" s="140">
        <v>1</v>
      </c>
      <c r="AU59" s="140">
        <v>1</v>
      </c>
      <c r="AV59"/>
      <c r="AW59" s="140">
        <v>1</v>
      </c>
      <c r="AX59" s="140">
        <v>1</v>
      </c>
      <c r="AZ59" s="443"/>
      <c r="BA59" s="444"/>
      <c r="BB59" s="141"/>
      <c r="BC59" s="161"/>
      <c r="BE59" s="135">
        <v>1</v>
      </c>
    </row>
    <row r="60" spans="4:57" ht="18.75" customHeight="1">
      <c r="D60" s="67" t="str">
        <f t="shared" si="9"/>
        <v>►</v>
      </c>
      <c r="E60" s="66"/>
      <c r="F60" s="65"/>
      <c r="G60" s="64" t="str">
        <f t="shared" si="10"/>
        <v/>
      </c>
      <c r="H60" s="63"/>
      <c r="I60" s="62"/>
      <c r="J60" s="61">
        <v>1</v>
      </c>
      <c r="K60" s="60"/>
      <c r="L60" s="59">
        <f>IFERROR(INDEX(E65:R65,MATCH(I60,E64:R64,0)) * H60 * IF(ISBLANK(E60), 1, E60), 0)</f>
        <v>0</v>
      </c>
      <c r="M60" s="58">
        <f>IF(O63=0,0,(O60/O63)*N22*1000)</f>
        <v>0</v>
      </c>
      <c r="N60" s="57">
        <f>IF(L63=0, 0, (E60*J60)/(L63*N22))</f>
        <v>0</v>
      </c>
      <c r="O60" s="1986">
        <f>IF(ISBLANK(P16), 0, (L60 * J60) * (P15 / P16))</f>
        <v>0</v>
      </c>
      <c r="P60" s="1983">
        <f t="shared" si="6"/>
        <v>0</v>
      </c>
      <c r="Q60" s="1996">
        <f>IF(O60=0, 0, IF(ISBLANK(I60), "", IF(TEXT(ROUND(O60/INDEX(E65:R65, MATCH(I60, E64:R64, 0)), 0),"# ##0") &amp; " " &amp; O60 = P60, "", TEXT(ROUND(O60/INDEX(E65:R65, MATCH(I60, E64:R64, 0)), 0),"# ##0") &amp; " " &amp; I60)))</f>
        <v>0</v>
      </c>
      <c r="R60" s="54"/>
      <c r="S60" s="1990">
        <f t="shared" si="7"/>
        <v>0</v>
      </c>
      <c r="T60" s="1992">
        <f>IFERROR(IF(O60=0, 0, IF(ISBLANK(I60), "", IF(ROUND(S60/INDEX(E65:R65, MATCH(I60,E64:R64, 0)), 2) &amp; " " &amp; I60 = S60, "", ROUND(S60/INDEX(E65:R65, MATCH(I60,E64:R64, 0)), 2) &amp; " " &amp; I60))), "")</f>
        <v>0</v>
      </c>
      <c r="U60" s="1953">
        <f>(E60/P16)*P15*J60</f>
        <v>0</v>
      </c>
      <c r="V60" s="675">
        <f t="shared" si="8"/>
        <v>0</v>
      </c>
      <c r="Y60" s="718" t="s">
        <v>0</v>
      </c>
      <c r="Z60" s="32"/>
      <c r="AA60" s="31"/>
      <c r="AB60" s="31"/>
      <c r="AC60" s="31"/>
      <c r="AD60" s="31"/>
      <c r="AE60" s="4219">
        <v>1250</v>
      </c>
      <c r="AF60" s="130" t="s">
        <v>27</v>
      </c>
      <c r="AG60" s="1956"/>
      <c r="AH60" s="585">
        <v>1</v>
      </c>
      <c r="AI60" s="584">
        <v>12</v>
      </c>
      <c r="AJ60" s="23">
        <f>AH60*AE60</f>
        <v>1250</v>
      </c>
      <c r="AK60" s="22" t="str">
        <f>INT(AJ60/AI60) &amp; " " &amp; AN59 &amp; " de " &amp; AI60 &amp; " " &amp; AF60 &amp; IF(MOD(AJ60,AI60)&gt;0, " + 1 contenant de " &amp; TEXT(MOD(AJ60,AI60), "0.00") &amp; " " &amp; AF60, "")</f>
        <v>104 Barquettes de 12 tranches + 1 contenant de 2.00 tranches</v>
      </c>
      <c r="AL60" s="21"/>
      <c r="AM60" s="18"/>
      <c r="AN60" s="132"/>
      <c r="AO60" s="1969"/>
      <c r="AP60" s="615"/>
      <c r="AQ60" s="578"/>
      <c r="AS60" s="138"/>
      <c r="AT60" s="4174" t="s">
        <v>695</v>
      </c>
      <c r="AU60" s="4174"/>
      <c r="AV60"/>
      <c r="AW60" s="4174" t="s">
        <v>696</v>
      </c>
      <c r="AX60" s="4174"/>
      <c r="AZ60" s="446" t="s">
        <v>725</v>
      </c>
      <c r="BA60" s="428"/>
      <c r="BB60" s="141"/>
      <c r="BC60" s="161"/>
      <c r="BE60" s="135">
        <v>1</v>
      </c>
    </row>
    <row r="61" spans="4:57" ht="18.75">
      <c r="D61" s="67" t="str">
        <f t="shared" si="9"/>
        <v>►</v>
      </c>
      <c r="E61" s="66"/>
      <c r="F61" s="65"/>
      <c r="G61" s="64" t="str">
        <f t="shared" si="10"/>
        <v/>
      </c>
      <c r="H61" s="63"/>
      <c r="I61" s="62"/>
      <c r="J61" s="61">
        <v>1</v>
      </c>
      <c r="K61" s="60"/>
      <c r="L61" s="59">
        <f>IFERROR(INDEX(E65:R65,MATCH(I61,E64:R64,0)) * H61 * IF(ISBLANK(E61), 1, E61), 0)</f>
        <v>0</v>
      </c>
      <c r="M61" s="71">
        <f>IF(O63=0,0,(O61/O63)*N22*1000)</f>
        <v>0</v>
      </c>
      <c r="N61" s="70">
        <f>IF(L63=0, 0, (E61*J61)/(L63*N22))</f>
        <v>0</v>
      </c>
      <c r="O61" s="1987">
        <f>IF(ISBLANK(P16), 0, (L61 * J61) * (P15 / P16))</f>
        <v>0</v>
      </c>
      <c r="P61" s="1984">
        <f t="shared" si="6"/>
        <v>0</v>
      </c>
      <c r="Q61" s="1996">
        <f>IF(O61=0, 0, IF(ISBLANK(I61), "", IF(TEXT(ROUND(O61/INDEX(E65:R65, MATCH(I61, E64:R64, 0)), 0),"# ##0") &amp; " " &amp; O61 = P61, "", TEXT(ROUND(O61/INDEX(E65:R65, MATCH(I61, E64:R64, 0)), 0),"# ##0") &amp; " " &amp; I61)))</f>
        <v>0</v>
      </c>
      <c r="R61" s="54"/>
      <c r="S61" s="1994">
        <f t="shared" si="7"/>
        <v>0</v>
      </c>
      <c r="T61" s="1993">
        <f>IFERROR(IF(O61=0, 0, IF(ISBLANK(I61), "", IF(ROUND(S61/INDEX(E65:R65, MATCH(I61,E64:R64, 0)), 2) &amp; " " &amp; I61 = S61, "", ROUND(S61/INDEX(E65:R65, MATCH(I61,E64:R64, 0)), 2) &amp; " " &amp; I61))), "")</f>
        <v>0</v>
      </c>
      <c r="U61" s="69">
        <f>(E61/P16)*P15*J61</f>
        <v>0</v>
      </c>
      <c r="V61" s="676">
        <f t="shared" si="8"/>
        <v>0</v>
      </c>
      <c r="Y61" s="718" t="s">
        <v>0</v>
      </c>
      <c r="Z61" s="32"/>
      <c r="AA61" s="31"/>
      <c r="AB61" s="31"/>
      <c r="AC61" s="31"/>
      <c r="AD61" s="31"/>
      <c r="AE61" s="4220"/>
      <c r="AF61" s="1970" t="s">
        <v>1009</v>
      </c>
      <c r="AG61" s="1956"/>
      <c r="AH61" s="586">
        <v>130</v>
      </c>
      <c r="AI61" s="587">
        <v>1.5</v>
      </c>
      <c r="AJ61" s="1971">
        <f>(AH61*AE60)/1000</f>
        <v>162.5</v>
      </c>
      <c r="AK61" s="1972" t="str">
        <f>IF(MOD(AJ61, AI61) = 0, INT(AJ61/AI61) &amp; " " &amp; AN59 &amp; " de " &amp; AI61 &amp; " kg", INT(AJ61/AI61) &amp; " " &amp; AN59 &amp; " de " &amp; AI61 &amp; " kg" &amp; " + 1 contenant de " &amp; TEXT(MOD(AJ61, AI61), "0.00") &amp; " kg")</f>
        <v>108 Barquettes de 1.5 kg + 1 contenant de 0.50 kg</v>
      </c>
      <c r="AL61" s="1973"/>
      <c r="AM61" s="1973"/>
      <c r="AN61" s="1820"/>
      <c r="AO61" s="1974"/>
      <c r="AP61" s="615"/>
      <c r="AQ61" s="578"/>
      <c r="AS61" s="138"/>
      <c r="AT61" s="3871"/>
      <c r="AU61" s="3871"/>
      <c r="AV61"/>
      <c r="AW61" s="3871"/>
      <c r="AX61" s="3871"/>
      <c r="AZ61" s="448" t="s">
        <v>726</v>
      </c>
      <c r="BA61" s="428"/>
      <c r="BB61" s="141"/>
      <c r="BC61" s="161"/>
      <c r="BE61" s="135">
        <v>1</v>
      </c>
    </row>
    <row r="62" spans="4:57" ht="19.5" thickBot="1">
      <c r="D62" s="53" t="s">
        <v>0</v>
      </c>
      <c r="E62" s="66"/>
      <c r="F62" s="65"/>
      <c r="G62" s="64" t="str">
        <f t="shared" si="10"/>
        <v/>
      </c>
      <c r="H62" s="63"/>
      <c r="I62" s="62"/>
      <c r="J62" s="61">
        <v>1</v>
      </c>
      <c r="K62" s="60"/>
      <c r="L62" s="59">
        <f>IFERROR(INDEX(E65:R65,MATCH(I62,E64:R64,0)) * H62 * IF(ISBLANK(E62), 1, E62), 0)</f>
        <v>0</v>
      </c>
      <c r="M62" s="58">
        <f>IF(O63=0,0,(O62/O63)*N22*1000)</f>
        <v>0</v>
      </c>
      <c r="N62" s="57">
        <f>IF(L63=0, 0, (E62*J62)/(L63*N22))</f>
        <v>0</v>
      </c>
      <c r="O62" s="1986">
        <f>IF(ISBLANK(P16), 0, (L62 * J62) * (P15 / P16))</f>
        <v>0</v>
      </c>
      <c r="P62" s="1983">
        <f t="shared" si="6"/>
        <v>0</v>
      </c>
      <c r="Q62" s="1996">
        <f>IF(O62=0, 0, IF(ISBLANK(I62), "", IF(TEXT(ROUND(O62/INDEX(E65:R65, MATCH(I62, E64:R64, 0)), 0),"# ##0") &amp; " " &amp; O62 = P62, "", TEXT(ROUND(O62/INDEX(E65:R65, MATCH(I62, E64:R64, 0)), 0),"# ##0") &amp; " " &amp; I62)))</f>
        <v>0</v>
      </c>
      <c r="R62" s="54"/>
      <c r="S62" s="1990">
        <f t="shared" si="7"/>
        <v>0</v>
      </c>
      <c r="T62" s="1992">
        <f>IFERROR(IF(O62=0, 0, IF(ISBLANK(I62), "", IF(ROUND(S62/INDEX(E65:R65, MATCH(I62,E64:R64, 0)), 2) &amp; " " &amp; I62 = S62, "", ROUND(S62/INDEX(E65:R65, MATCH(I62,E64:R64, 0)), 2) &amp; " " &amp; I62))), "")</f>
        <v>0</v>
      </c>
      <c r="U62" s="1953">
        <f>(E62/P16)*P15*J62</f>
        <v>0</v>
      </c>
      <c r="V62" s="675">
        <f t="shared" si="8"/>
        <v>0</v>
      </c>
      <c r="Y62" s="28" t="s">
        <v>15</v>
      </c>
      <c r="Z62" s="32"/>
      <c r="AA62" s="31"/>
      <c r="AB62" s="31"/>
      <c r="AC62" s="31"/>
      <c r="AD62" s="31"/>
      <c r="AE62" s="27"/>
      <c r="AF62" s="27"/>
      <c r="AG62" s="1975"/>
      <c r="AH62" s="27"/>
      <c r="AI62" s="27"/>
      <c r="AJ62" s="27"/>
      <c r="AK62" s="27"/>
      <c r="AL62" s="27"/>
      <c r="AM62" s="132"/>
      <c r="AN62" s="132"/>
      <c r="AO62" s="1976" t="s">
        <v>35</v>
      </c>
      <c r="AP62" s="615"/>
      <c r="AQ62" s="578"/>
      <c r="AS62" s="138"/>
      <c r="AT62" s="140">
        <v>1</v>
      </c>
      <c r="AU62" s="140">
        <v>1</v>
      </c>
      <c r="AV62"/>
      <c r="AW62" s="140">
        <v>1</v>
      </c>
      <c r="AX62" s="140">
        <v>1</v>
      </c>
      <c r="AZ62" s="449">
        <v>10</v>
      </c>
      <c r="BA62" s="450" t="s">
        <v>108</v>
      </c>
      <c r="BB62" s="141"/>
      <c r="BC62" s="161"/>
      <c r="BE62" s="135">
        <v>1</v>
      </c>
    </row>
    <row r="63" spans="4:57" ht="15.75" customHeight="1">
      <c r="D63" s="53" t="s">
        <v>0</v>
      </c>
      <c r="E63" s="51"/>
      <c r="F63" s="50"/>
      <c r="G63" s="52"/>
      <c r="H63" s="52"/>
      <c r="I63" s="51"/>
      <c r="J63" s="50"/>
      <c r="K63" s="49"/>
      <c r="L63" s="48">
        <f>SUM(L23:L62)</f>
        <v>14.004999999999997</v>
      </c>
      <c r="M63" s="49"/>
      <c r="N63" s="49"/>
      <c r="O63" s="46">
        <f>SUM(O23:O62)</f>
        <v>155.4555</v>
      </c>
      <c r="P63" s="49"/>
      <c r="Q63" s="49"/>
      <c r="R63" s="46"/>
      <c r="S63" s="616">
        <f>SUM(S23:S62)</f>
        <v>150.22517999999999</v>
      </c>
      <c r="T63" s="46"/>
      <c r="U63" s="46"/>
      <c r="V63" s="666"/>
      <c r="Y63" s="28" t="s">
        <v>15</v>
      </c>
      <c r="Z63" s="32"/>
      <c r="AA63" s="31"/>
      <c r="AB63" s="31"/>
      <c r="AC63" s="31"/>
      <c r="AD63" s="31"/>
      <c r="AE63" s="27"/>
      <c r="AF63" s="27"/>
      <c r="AG63" s="27"/>
      <c r="AH63" s="27"/>
      <c r="AI63" s="27"/>
      <c r="AJ63" s="27"/>
      <c r="AK63" s="27"/>
      <c r="AL63" s="27"/>
      <c r="AM63" s="132"/>
      <c r="AN63" s="132"/>
      <c r="AO63" s="1976" t="s">
        <v>34</v>
      </c>
      <c r="AP63" s="615"/>
      <c r="AQ63" s="578"/>
      <c r="AS63" s="138"/>
      <c r="AT63" s="4176" t="s">
        <v>712</v>
      </c>
      <c r="AU63" s="4176"/>
      <c r="AV63"/>
      <c r="AW63" s="4176" t="s">
        <v>713</v>
      </c>
      <c r="AX63" s="4176"/>
      <c r="AZ63" s="448" t="s">
        <v>739</v>
      </c>
      <c r="BA63" s="428"/>
      <c r="BB63" s="141"/>
      <c r="BC63" s="161"/>
      <c r="BE63" s="135">
        <v>1</v>
      </c>
    </row>
    <row r="64" spans="4:57" ht="15.75" customHeight="1">
      <c r="D64" s="44" t="s">
        <v>15</v>
      </c>
      <c r="E64" s="39" t="s">
        <v>66</v>
      </c>
      <c r="F64" s="39" t="s">
        <v>65</v>
      </c>
      <c r="G64" s="623" t="s">
        <v>54</v>
      </c>
      <c r="H64" s="43" t="s">
        <v>64</v>
      </c>
      <c r="I64" s="42" t="s">
        <v>63</v>
      </c>
      <c r="J64" s="41" t="s">
        <v>62</v>
      </c>
      <c r="K64" s="40" t="s">
        <v>61</v>
      </c>
      <c r="L64" s="623" t="s">
        <v>54</v>
      </c>
      <c r="M64" s="39" t="s">
        <v>60</v>
      </c>
      <c r="N64" s="39" t="s">
        <v>59</v>
      </c>
      <c r="O64" s="624" t="s">
        <v>58</v>
      </c>
      <c r="P64" s="624" t="s">
        <v>57</v>
      </c>
      <c r="Q64" s="38" t="s">
        <v>56</v>
      </c>
      <c r="R64" s="38" t="s">
        <v>55</v>
      </c>
      <c r="S64" s="583"/>
      <c r="T64" s="573"/>
      <c r="U64" s="573"/>
      <c r="V64" s="574"/>
      <c r="Y64" s="718" t="s">
        <v>0</v>
      </c>
      <c r="Z64" s="32"/>
      <c r="AA64" s="31"/>
      <c r="AB64" s="31"/>
      <c r="AC64" s="31"/>
      <c r="AD64" s="31"/>
      <c r="AE64" s="14" t="s">
        <v>4</v>
      </c>
      <c r="AF64" s="13"/>
      <c r="AG64" s="12"/>
      <c r="AH64" s="12"/>
      <c r="AI64" s="12"/>
      <c r="AJ64" s="11"/>
      <c r="AK64" s="11"/>
      <c r="AL64" s="11"/>
      <c r="AM64" s="132"/>
      <c r="AN64" s="132"/>
      <c r="AO64" s="1977"/>
      <c r="AP64" s="615"/>
      <c r="AQ64" s="578"/>
      <c r="AS64" s="138"/>
      <c r="AT64" s="3831"/>
      <c r="AU64" s="3831"/>
      <c r="AV64"/>
      <c r="AW64" s="3831"/>
      <c r="AX64" s="3831"/>
      <c r="AZ64" s="449">
        <v>5</v>
      </c>
      <c r="BA64" s="450" t="s">
        <v>742</v>
      </c>
      <c r="BB64" s="141"/>
      <c r="BC64" s="161"/>
      <c r="BE64" s="135">
        <v>1</v>
      </c>
    </row>
    <row r="65" spans="4:57" ht="16.5" thickBot="1">
      <c r="D65" s="44" t="s">
        <v>15</v>
      </c>
      <c r="E65" s="406">
        <v>0.5</v>
      </c>
      <c r="F65" s="407">
        <v>0.25</v>
      </c>
      <c r="G65" s="679">
        <v>1</v>
      </c>
      <c r="H65" s="407">
        <v>0.25</v>
      </c>
      <c r="I65" s="409">
        <v>0.5</v>
      </c>
      <c r="J65" s="410">
        <v>1E-3</v>
      </c>
      <c r="K65" s="408">
        <v>1</v>
      </c>
      <c r="L65" s="679">
        <v>1</v>
      </c>
      <c r="M65" s="410">
        <v>0.22500000000000001</v>
      </c>
      <c r="N65" s="410">
        <v>0.01</v>
      </c>
      <c r="O65" s="678">
        <v>1</v>
      </c>
      <c r="P65" s="679">
        <v>0.1</v>
      </c>
      <c r="Q65" s="410">
        <v>0.01</v>
      </c>
      <c r="R65" s="410">
        <v>1E-3</v>
      </c>
      <c r="S65" s="583"/>
      <c r="T65" s="573"/>
      <c r="U65" s="573"/>
      <c r="V65" s="574"/>
      <c r="Y65" s="718" t="s">
        <v>0</v>
      </c>
      <c r="Z65" s="32" t="s">
        <v>1154</v>
      </c>
      <c r="AA65" s="31"/>
      <c r="AB65" s="31"/>
      <c r="AC65" s="31"/>
      <c r="AD65" s="31"/>
      <c r="AE65" s="6" t="s">
        <v>2</v>
      </c>
      <c r="AF65" s="5" t="s">
        <v>1</v>
      </c>
      <c r="AG65" s="4"/>
      <c r="AH65" s="3"/>
      <c r="AI65" s="3"/>
      <c r="AJ65" s="3"/>
      <c r="AK65" s="3"/>
      <c r="AL65" s="3"/>
      <c r="AM65" s="132"/>
      <c r="AN65" s="132"/>
      <c r="AO65" s="1978" t="s">
        <v>798</v>
      </c>
      <c r="AP65" s="615"/>
      <c r="AQ65" s="578"/>
      <c r="AS65" s="138"/>
      <c r="AT65" s="140">
        <v>1</v>
      </c>
      <c r="AU65" s="140">
        <v>1</v>
      </c>
      <c r="AV65"/>
      <c r="AW65" s="140">
        <v>1</v>
      </c>
      <c r="AX65" s="140">
        <v>1</v>
      </c>
      <c r="AZ65" s="451" t="s">
        <v>106</v>
      </c>
      <c r="BA65" s="102" t="s">
        <v>742</v>
      </c>
      <c r="BB65" s="101"/>
      <c r="BC65" s="161"/>
      <c r="BE65" s="135">
        <v>1</v>
      </c>
    </row>
    <row r="66" spans="4:57" ht="19.5" customHeight="1">
      <c r="D66" s="593" t="s">
        <v>0</v>
      </c>
      <c r="E66" s="588">
        <v>11</v>
      </c>
      <c r="F66" s="588">
        <v>11</v>
      </c>
      <c r="G66" s="588">
        <v>3</v>
      </c>
      <c r="H66" s="588">
        <v>11</v>
      </c>
      <c r="I66" s="588">
        <v>11</v>
      </c>
      <c r="J66" s="588">
        <v>9</v>
      </c>
      <c r="K66" s="588">
        <v>35</v>
      </c>
      <c r="L66" s="589">
        <v>0.2</v>
      </c>
      <c r="M66" s="588">
        <v>11</v>
      </c>
      <c r="N66" s="588">
        <v>11</v>
      </c>
      <c r="O66" s="588">
        <v>11</v>
      </c>
      <c r="P66" s="588">
        <v>11</v>
      </c>
      <c r="Q66" s="588">
        <v>12</v>
      </c>
      <c r="R66" s="588">
        <v>11</v>
      </c>
      <c r="S66" s="588">
        <v>11</v>
      </c>
      <c r="T66" s="588">
        <v>14</v>
      </c>
      <c r="U66" s="588">
        <v>11</v>
      </c>
      <c r="V66" s="719">
        <v>12</v>
      </c>
      <c r="Y66" s="718" t="s">
        <v>0</v>
      </c>
      <c r="Z66" s="588">
        <v>11</v>
      </c>
      <c r="AA66" s="588">
        <v>11</v>
      </c>
      <c r="AB66" s="588">
        <v>3</v>
      </c>
      <c r="AC66" s="588">
        <v>11</v>
      </c>
      <c r="AD66" s="588">
        <v>11</v>
      </c>
      <c r="AE66" s="588">
        <v>9</v>
      </c>
      <c r="AF66" s="588">
        <v>35</v>
      </c>
      <c r="AG66" s="589">
        <v>0.2</v>
      </c>
      <c r="AH66" s="588">
        <v>11</v>
      </c>
      <c r="AI66" s="588">
        <v>11</v>
      </c>
      <c r="AJ66" s="588">
        <v>11</v>
      </c>
      <c r="AK66" s="588">
        <v>11</v>
      </c>
      <c r="AL66" s="588">
        <v>12</v>
      </c>
      <c r="AM66" s="588">
        <v>11</v>
      </c>
      <c r="AN66" s="588">
        <v>11</v>
      </c>
      <c r="AO66" s="588">
        <v>14</v>
      </c>
      <c r="AP66" s="588">
        <v>11</v>
      </c>
      <c r="AQ66" s="719">
        <v>12</v>
      </c>
      <c r="AS66" s="138"/>
      <c r="AT66" s="4177" t="s">
        <v>727</v>
      </c>
      <c r="AU66" s="4177"/>
      <c r="AV66"/>
      <c r="AW66" s="4177" t="s">
        <v>728</v>
      </c>
      <c r="AX66" s="4177"/>
      <c r="AZ66" s="452" t="s">
        <v>753</v>
      </c>
      <c r="BA66" s="453"/>
      <c r="BB66" s="141"/>
      <c r="BC66" s="161"/>
      <c r="BE66" s="135">
        <v>1</v>
      </c>
    </row>
    <row r="67" spans="4:57" ht="19.5" thickBot="1">
      <c r="D67" s="594" t="s">
        <v>0</v>
      </c>
      <c r="E67" s="590">
        <f t="shared" ref="E67:V67" ca="1" si="11">CELL("largeur",E67)</f>
        <v>11</v>
      </c>
      <c r="F67" s="590">
        <f t="shared" ca="1" si="11"/>
        <v>11</v>
      </c>
      <c r="G67" s="590">
        <f t="shared" ca="1" si="11"/>
        <v>3</v>
      </c>
      <c r="H67" s="590">
        <f t="shared" ca="1" si="11"/>
        <v>11</v>
      </c>
      <c r="I67" s="590">
        <f t="shared" ca="1" si="11"/>
        <v>11</v>
      </c>
      <c r="J67" s="590">
        <f t="shared" ca="1" si="11"/>
        <v>9</v>
      </c>
      <c r="K67" s="590">
        <f t="shared" ca="1" si="11"/>
        <v>35</v>
      </c>
      <c r="L67" s="590">
        <f t="shared" ca="1" si="11"/>
        <v>11</v>
      </c>
      <c r="M67" s="590">
        <f t="shared" ca="1" si="11"/>
        <v>11</v>
      </c>
      <c r="N67" s="590">
        <f t="shared" ca="1" si="11"/>
        <v>11</v>
      </c>
      <c r="O67" s="590">
        <f t="shared" ca="1" si="11"/>
        <v>11</v>
      </c>
      <c r="P67" s="590">
        <f t="shared" ca="1" si="11"/>
        <v>11</v>
      </c>
      <c r="Q67" s="590">
        <f t="shared" ca="1" si="11"/>
        <v>12</v>
      </c>
      <c r="R67" s="590">
        <f t="shared" ca="1" si="11"/>
        <v>11</v>
      </c>
      <c r="S67" s="590">
        <f t="shared" ca="1" si="11"/>
        <v>11</v>
      </c>
      <c r="T67" s="590">
        <f t="shared" ca="1" si="11"/>
        <v>14</v>
      </c>
      <c r="U67" s="590">
        <f t="shared" ca="1" si="11"/>
        <v>11</v>
      </c>
      <c r="V67" s="592">
        <f t="shared" ca="1" si="11"/>
        <v>11</v>
      </c>
      <c r="Y67" s="2" t="s">
        <v>0</v>
      </c>
      <c r="Z67" s="716">
        <f t="shared" ref="Z67:AQ67" ca="1" si="12">CELL("largeur",Z67)</f>
        <v>11</v>
      </c>
      <c r="AA67" s="716">
        <f t="shared" ca="1" si="12"/>
        <v>11</v>
      </c>
      <c r="AB67" s="716">
        <f t="shared" ca="1" si="12"/>
        <v>3</v>
      </c>
      <c r="AC67" s="716">
        <f t="shared" ca="1" si="12"/>
        <v>11</v>
      </c>
      <c r="AD67" s="716">
        <f t="shared" ca="1" si="12"/>
        <v>11</v>
      </c>
      <c r="AE67" s="716">
        <f t="shared" ca="1" si="12"/>
        <v>9</v>
      </c>
      <c r="AF67" s="716">
        <f t="shared" ca="1" si="12"/>
        <v>35</v>
      </c>
      <c r="AG67" s="716">
        <f t="shared" ca="1" si="12"/>
        <v>11</v>
      </c>
      <c r="AH67" s="716">
        <f t="shared" ca="1" si="12"/>
        <v>11</v>
      </c>
      <c r="AI67" s="716">
        <f t="shared" ca="1" si="12"/>
        <v>11</v>
      </c>
      <c r="AJ67" s="716">
        <f t="shared" ca="1" si="12"/>
        <v>11</v>
      </c>
      <c r="AK67" s="716">
        <f t="shared" ca="1" si="12"/>
        <v>11</v>
      </c>
      <c r="AL67" s="716">
        <f t="shared" ca="1" si="12"/>
        <v>11</v>
      </c>
      <c r="AM67" s="716">
        <f t="shared" ca="1" si="12"/>
        <v>11</v>
      </c>
      <c r="AN67" s="716">
        <f t="shared" ca="1" si="12"/>
        <v>11</v>
      </c>
      <c r="AO67" s="716">
        <f t="shared" ca="1" si="12"/>
        <v>11</v>
      </c>
      <c r="AP67" s="716">
        <f t="shared" ca="1" si="12"/>
        <v>11</v>
      </c>
      <c r="AQ67" s="717">
        <f t="shared" ca="1" si="12"/>
        <v>11</v>
      </c>
      <c r="AS67" s="138"/>
      <c r="AT67" s="3929"/>
      <c r="AU67" s="3929"/>
      <c r="AV67"/>
      <c r="AW67" s="3929"/>
      <c r="AX67" s="3929"/>
      <c r="AZ67" s="454" t="s">
        <v>754</v>
      </c>
      <c r="BA67" s="453"/>
      <c r="BB67" s="141"/>
      <c r="BC67" s="161"/>
      <c r="BE67" s="135">
        <v>1</v>
      </c>
    </row>
    <row r="68" spans="4:57" ht="15" customHeight="1" thickBot="1">
      <c r="D68" s="1" t="s">
        <v>0</v>
      </c>
      <c r="E68" s="617" t="s">
        <v>0</v>
      </c>
      <c r="F68" s="617" t="s">
        <v>0</v>
      </c>
      <c r="G68" s="617" t="s">
        <v>0</v>
      </c>
      <c r="H68" s="617" t="s">
        <v>0</v>
      </c>
      <c r="I68" s="617" t="s">
        <v>0</v>
      </c>
      <c r="K68" s="151" t="s">
        <v>1064</v>
      </c>
      <c r="L68" s="2030">
        <v>0.2</v>
      </c>
      <c r="M68" s="154" t="s">
        <v>1061</v>
      </c>
      <c r="P68" s="617" t="s">
        <v>0</v>
      </c>
      <c r="Q68" s="617" t="s">
        <v>0</v>
      </c>
      <c r="R68" s="617" t="s">
        <v>0</v>
      </c>
      <c r="S68" s="617" t="s">
        <v>0</v>
      </c>
      <c r="T68" s="617" t="s">
        <v>0</v>
      </c>
      <c r="U68" s="617" t="s">
        <v>0</v>
      </c>
      <c r="V68" s="617" t="s">
        <v>0</v>
      </c>
      <c r="AF68" s="151" t="s">
        <v>1064</v>
      </c>
      <c r="AG68" s="2030">
        <v>0.2</v>
      </c>
      <c r="AH68" s="154" t="s">
        <v>1061</v>
      </c>
      <c r="AT68" s="140">
        <v>1</v>
      </c>
      <c r="AU68" s="140">
        <v>1</v>
      </c>
      <c r="AV68"/>
      <c r="AW68" s="140">
        <v>1</v>
      </c>
      <c r="AX68" s="140">
        <v>1</v>
      </c>
      <c r="AZ68" s="456" t="s">
        <v>755</v>
      </c>
      <c r="BA68" s="453"/>
      <c r="BB68" s="141"/>
      <c r="BC68" s="161"/>
      <c r="BE68" s="135">
        <v>1</v>
      </c>
    </row>
    <row r="69" spans="4:57" ht="14.45" customHeight="1">
      <c r="D69" s="618" t="s">
        <v>0</v>
      </c>
      <c r="E69" s="4187" t="s">
        <v>119</v>
      </c>
      <c r="F69" s="4144" t="s">
        <v>1077</v>
      </c>
      <c r="G69" s="4144"/>
      <c r="H69" s="4144"/>
      <c r="I69" s="4144"/>
      <c r="J69" s="4144"/>
      <c r="K69" s="4144"/>
      <c r="L69" s="4144"/>
      <c r="M69" s="4144"/>
      <c r="N69" s="4144"/>
      <c r="O69" s="4144"/>
      <c r="P69" s="4144"/>
      <c r="Q69" s="4144"/>
      <c r="R69" s="4144"/>
      <c r="S69" s="4144" t="s">
        <v>1068</v>
      </c>
      <c r="T69" s="4080" t="s">
        <v>117</v>
      </c>
      <c r="U69" s="4080"/>
      <c r="V69" s="4081" t="str">
        <f>LEFT(F69,1)</f>
        <v>N</v>
      </c>
      <c r="AT69" s="4154" t="s">
        <v>743</v>
      </c>
      <c r="AU69" s="4154"/>
      <c r="AV69"/>
      <c r="AW69" s="4154" t="s">
        <v>744</v>
      </c>
      <c r="AX69" s="4154"/>
      <c r="AZ69" s="457">
        <v>40</v>
      </c>
      <c r="BA69" s="458" t="str">
        <f>BA62</f>
        <v>couverts</v>
      </c>
      <c r="BB69" s="141"/>
      <c r="BC69" s="161"/>
      <c r="BE69" s="135">
        <v>1</v>
      </c>
    </row>
    <row r="70" spans="4:57" ht="15.6" customHeight="1">
      <c r="D70" s="9" t="s">
        <v>0</v>
      </c>
      <c r="E70" s="4188"/>
      <c r="F70" s="4141"/>
      <c r="G70" s="4141"/>
      <c r="H70" s="4141"/>
      <c r="I70" s="4141"/>
      <c r="J70" s="4141"/>
      <c r="K70" s="4141"/>
      <c r="L70" s="4141"/>
      <c r="M70" s="4141"/>
      <c r="N70" s="4141"/>
      <c r="O70" s="4141"/>
      <c r="P70" s="4141"/>
      <c r="Q70" s="4141"/>
      <c r="R70" s="4141"/>
      <c r="S70" s="4141"/>
      <c r="T70" s="3990"/>
      <c r="U70" s="3990"/>
      <c r="V70" s="4082"/>
      <c r="Z70" s="648" t="s">
        <v>1013</v>
      </c>
      <c r="AT70" s="3807"/>
      <c r="AU70" s="3807"/>
      <c r="AV70"/>
      <c r="AW70" s="3807"/>
      <c r="AX70" s="3807"/>
      <c r="AZ70" s="457">
        <v>16</v>
      </c>
      <c r="BA70" s="458" t="str">
        <f>BA64</f>
        <v>poulets</v>
      </c>
      <c r="BB70" s="141"/>
      <c r="BC70" s="161"/>
      <c r="BE70" s="135">
        <v>1</v>
      </c>
    </row>
    <row r="71" spans="4:57" ht="19.5" thickBot="1">
      <c r="D71" s="9" t="s">
        <v>0</v>
      </c>
      <c r="E71" s="128" t="s">
        <v>116</v>
      </c>
      <c r="F71" s="127"/>
      <c r="G71" s="127"/>
      <c r="H71" s="127"/>
      <c r="I71" s="126" t="s">
        <v>115</v>
      </c>
      <c r="J71" s="125" t="s">
        <v>114</v>
      </c>
      <c r="K71" s="124"/>
      <c r="L71" s="124"/>
      <c r="M71" s="124"/>
      <c r="N71" s="124"/>
      <c r="O71" s="124"/>
      <c r="P71" s="124"/>
      <c r="Q71" s="123"/>
      <c r="R71" s="123"/>
      <c r="S71" s="123"/>
      <c r="T71" s="123"/>
      <c r="U71" s="123"/>
      <c r="V71" s="595"/>
      <c r="Z71" s="648" t="s">
        <v>120</v>
      </c>
      <c r="AT71" s="140">
        <v>1</v>
      </c>
      <c r="AU71" s="140">
        <v>1</v>
      </c>
      <c r="AV71"/>
      <c r="AW71" s="140">
        <v>1</v>
      </c>
      <c r="AX71" s="140">
        <v>1</v>
      </c>
      <c r="AZ71" s="459"/>
      <c r="BA71" s="460"/>
      <c r="BB71" s="141"/>
      <c r="BC71" s="161"/>
      <c r="BE71" s="135">
        <v>1</v>
      </c>
    </row>
    <row r="72" spans="4:57" ht="18.75" customHeight="1">
      <c r="D72" s="9" t="s">
        <v>0</v>
      </c>
      <c r="E72" s="121" t="s">
        <v>113</v>
      </c>
      <c r="F72" s="104"/>
      <c r="G72" s="115"/>
      <c r="H72" s="115"/>
      <c r="I72" s="115"/>
      <c r="J72" s="104" t="s">
        <v>112</v>
      </c>
      <c r="K72" s="104"/>
      <c r="L72" s="104"/>
      <c r="M72" s="104"/>
      <c r="N72" s="104"/>
      <c r="O72" s="104"/>
      <c r="P72" s="104"/>
      <c r="Q72" s="104"/>
      <c r="R72" s="104"/>
      <c r="S72" s="104"/>
      <c r="T72" s="104"/>
      <c r="U72" s="104"/>
      <c r="V72" s="619"/>
      <c r="Z72" s="646" t="s">
        <v>121</v>
      </c>
      <c r="AT72" s="4154" t="s">
        <v>701</v>
      </c>
      <c r="AU72" s="4154"/>
      <c r="AV72"/>
      <c r="AW72" s="4154" t="s">
        <v>702</v>
      </c>
      <c r="AX72" s="4154"/>
      <c r="AZ72" s="4178" t="s">
        <v>771</v>
      </c>
      <c r="BA72" s="4179"/>
      <c r="BB72" s="4179"/>
      <c r="BC72" s="4180"/>
      <c r="BE72" s="135">
        <v>1</v>
      </c>
    </row>
    <row r="73" spans="4:57" ht="19.5" thickBot="1">
      <c r="D73" s="596" t="s">
        <v>15</v>
      </c>
      <c r="E73" s="121"/>
      <c r="F73" s="597"/>
      <c r="G73" s="598"/>
      <c r="H73" s="1949" t="str">
        <f ca="1">IF(E76&lt;0.5,E75&amp;",","")&amp;IF(F76&lt;0.5,F75&amp;".","")&amp;IF(G76&lt;0.5,G75&amp;".","")&amp;IF(H76&lt;0.5,H75&amp;".","")&amp;IF(I76&lt;0.5,I75&amp;".","")&amp;IF(J76&lt;0.5,J75&amp;".","")&amp;IF(K76&lt;0.5,K75&amp;".","")&amp;IF(L76&lt;0.5,L75&amp;".","")&amp;IF(M76&lt;0.5,M75&amp;".","")&amp;IF(N76&lt;0.5,N75&amp;".","")&amp;IF(O76&lt;0.5,O75&amp;".","")</f>
        <v/>
      </c>
      <c r="I73" s="1949" t="str">
        <f ca="1">IF(P76&lt;0.5,P75&amp;".","")&amp;IF(Q76&lt;0.5,Q75&amp;".","")&amp;IF(R76&lt;0.5,R75&amp;".","")&amp;IF(S76&lt;0.5,S75&amp;".","")&amp;IF(T76&lt;0.5,T75&amp;".","")&amp;IF(U76&lt;0.5,U75&amp;".","")&amp;IF(V76&lt;0.5,V75&amp;".","")</f>
        <v/>
      </c>
      <c r="J73" s="715" t="str">
        <f>COUNTIF(D69:D126,"**")&amp;" "&amp;"lignes"</f>
        <v>58 lignes</v>
      </c>
      <c r="K73" s="564" t="str">
        <f>ROWS(D69:D126)-SUBTOTAL(103,D69:D126)&amp;" "&amp;"Lignes masquées"</f>
        <v>0 Lignes masquées</v>
      </c>
      <c r="L73" s="699"/>
      <c r="M73" s="699"/>
      <c r="N73" s="701" t="str">
        <f ca="1">IF(COUNTIF(E76:V76,"&lt;0.5")=0,"Aucune colonne masquée",COUNTIF(E76:V76,"&lt;0.5")&amp;" colonnes masquées : "&amp;(H73&amp;I73))</f>
        <v>Aucune colonne masquée</v>
      </c>
      <c r="O73" s="699"/>
      <c r="P73" s="699"/>
      <c r="Q73" s="4221" t="str">
        <f ca="1">COUNTIF(E76:V76,"&gt;0.5")+1&amp;" "&amp;"Colonnes Visibles"</f>
        <v>19 Colonnes Visibles</v>
      </c>
      <c r="R73" s="4221"/>
      <c r="S73" s="599"/>
      <c r="T73" s="599"/>
      <c r="U73" s="599"/>
      <c r="V73" s="620"/>
      <c r="Z73" s="646" t="s">
        <v>1014</v>
      </c>
      <c r="AT73" s="3807"/>
      <c r="AU73" s="3807"/>
      <c r="AV73"/>
      <c r="AW73" s="3807"/>
      <c r="AX73" s="3807"/>
      <c r="AZ73" s="4178"/>
      <c r="BA73" s="4179"/>
      <c r="BB73" s="4179"/>
      <c r="BC73" s="4180"/>
      <c r="BE73" s="135">
        <v>1</v>
      </c>
    </row>
    <row r="74" spans="4:57" ht="16.899999999999999" customHeight="1" thickTop="1" thickBot="1">
      <c r="D74" s="596" t="s">
        <v>15</v>
      </c>
      <c r="E74" s="97" t="s">
        <v>104</v>
      </c>
      <c r="F74" s="97" t="s">
        <v>103</v>
      </c>
      <c r="G74" s="97" t="s">
        <v>102</v>
      </c>
      <c r="H74" s="97" t="s">
        <v>101</v>
      </c>
      <c r="I74" s="97" t="s">
        <v>100</v>
      </c>
      <c r="J74" s="97" t="s">
        <v>99</v>
      </c>
      <c r="K74" s="97" t="s">
        <v>98</v>
      </c>
      <c r="L74" s="97" t="s">
        <v>97</v>
      </c>
      <c r="M74" s="97" t="s">
        <v>96</v>
      </c>
      <c r="N74" s="97" t="s">
        <v>95</v>
      </c>
      <c r="O74" s="97" t="s">
        <v>94</v>
      </c>
      <c r="P74" s="97" t="s">
        <v>93</v>
      </c>
      <c r="Q74" s="97" t="s">
        <v>92</v>
      </c>
      <c r="R74" s="97" t="s">
        <v>91</v>
      </c>
      <c r="S74" s="97" t="s">
        <v>90</v>
      </c>
      <c r="T74" s="97" t="s">
        <v>122</v>
      </c>
      <c r="U74" s="97" t="s">
        <v>123</v>
      </c>
      <c r="V74" s="600" t="s">
        <v>998</v>
      </c>
      <c r="Z74" s="646" t="s">
        <v>1015</v>
      </c>
      <c r="AT74" s="140">
        <v>1</v>
      </c>
      <c r="AU74" s="140">
        <v>1</v>
      </c>
      <c r="AV74"/>
      <c r="AW74" s="140">
        <v>1</v>
      </c>
      <c r="AX74" s="140">
        <v>1</v>
      </c>
      <c r="AZ74" s="425" t="s">
        <v>772</v>
      </c>
      <c r="BA74" s="428"/>
      <c r="BB74" s="399"/>
      <c r="BC74" s="400"/>
      <c r="BE74" s="135">
        <v>1</v>
      </c>
    </row>
    <row r="75" spans="4:57" ht="16.149999999999999" customHeight="1" thickTop="1" thickBot="1">
      <c r="D75" s="601" t="s">
        <v>15</v>
      </c>
      <c r="E75" s="95" t="str">
        <f t="shared" ref="E75:V75" si="13">SUBSTITUTE(ADDRESS(1,COLUMN(),4),"1","")</f>
        <v>E</v>
      </c>
      <c r="F75" s="94" t="str">
        <f t="shared" si="13"/>
        <v>F</v>
      </c>
      <c r="G75" s="94" t="str">
        <f t="shared" si="13"/>
        <v>G</v>
      </c>
      <c r="H75" s="94" t="str">
        <f t="shared" si="13"/>
        <v>H</v>
      </c>
      <c r="I75" s="94" t="str">
        <f t="shared" si="13"/>
        <v>I</v>
      </c>
      <c r="J75" s="94" t="str">
        <f t="shared" si="13"/>
        <v>J</v>
      </c>
      <c r="K75" s="94" t="str">
        <f t="shared" si="13"/>
        <v>K</v>
      </c>
      <c r="L75" s="94" t="str">
        <f t="shared" si="13"/>
        <v>L</v>
      </c>
      <c r="M75" s="94" t="str">
        <f t="shared" si="13"/>
        <v>M</v>
      </c>
      <c r="N75" s="94" t="str">
        <f t="shared" si="13"/>
        <v>N</v>
      </c>
      <c r="O75" s="94" t="str">
        <f t="shared" si="13"/>
        <v>O</v>
      </c>
      <c r="P75" s="94" t="str">
        <f t="shared" si="13"/>
        <v>P</v>
      </c>
      <c r="Q75" s="94" t="str">
        <f t="shared" si="13"/>
        <v>Q</v>
      </c>
      <c r="R75" s="94" t="str">
        <f t="shared" si="13"/>
        <v>R</v>
      </c>
      <c r="S75" s="94" t="str">
        <f t="shared" si="13"/>
        <v>S</v>
      </c>
      <c r="T75" s="94" t="str">
        <f t="shared" si="13"/>
        <v>T</v>
      </c>
      <c r="U75" s="94" t="str">
        <f t="shared" si="13"/>
        <v>U</v>
      </c>
      <c r="V75" s="602" t="str">
        <f t="shared" si="13"/>
        <v>V</v>
      </c>
      <c r="AT75" s="4154" t="s">
        <v>480</v>
      </c>
      <c r="AU75" s="4154"/>
      <c r="AV75"/>
      <c r="AW75" s="4154" t="s">
        <v>481</v>
      </c>
      <c r="AX75" s="4154"/>
      <c r="AZ75" s="461" t="s">
        <v>780</v>
      </c>
      <c r="BA75" s="428"/>
      <c r="BB75" s="399"/>
      <c r="BC75" s="400"/>
      <c r="BE75" s="135">
        <v>1</v>
      </c>
    </row>
    <row r="76" spans="4:57" ht="16.5" customHeight="1" thickTop="1" thickBot="1">
      <c r="D76" s="601" t="s">
        <v>15</v>
      </c>
      <c r="E76" s="476">
        <f t="shared" ref="E76:V76" ca="1" si="14">CELL("largeur",E76)</f>
        <v>11</v>
      </c>
      <c r="F76" s="91">
        <f t="shared" ca="1" si="14"/>
        <v>11</v>
      </c>
      <c r="G76" s="91">
        <f t="shared" ca="1" si="14"/>
        <v>3</v>
      </c>
      <c r="H76" s="91">
        <f t="shared" ca="1" si="14"/>
        <v>11</v>
      </c>
      <c r="I76" s="91">
        <f t="shared" ca="1" si="14"/>
        <v>11</v>
      </c>
      <c r="J76" s="91">
        <f t="shared" ca="1" si="14"/>
        <v>9</v>
      </c>
      <c r="K76" s="91">
        <f t="shared" ca="1" si="14"/>
        <v>35</v>
      </c>
      <c r="L76" s="2062">
        <f t="shared" ca="1" si="14"/>
        <v>11</v>
      </c>
      <c r="M76" s="91">
        <f t="shared" ca="1" si="14"/>
        <v>11</v>
      </c>
      <c r="N76" s="91">
        <f t="shared" ca="1" si="14"/>
        <v>11</v>
      </c>
      <c r="O76" s="91">
        <f t="shared" ca="1" si="14"/>
        <v>11</v>
      </c>
      <c r="P76" s="91">
        <f t="shared" ca="1" si="14"/>
        <v>11</v>
      </c>
      <c r="Q76" s="91">
        <f t="shared" ca="1" si="14"/>
        <v>12</v>
      </c>
      <c r="R76" s="91">
        <f t="shared" ca="1" si="14"/>
        <v>11</v>
      </c>
      <c r="S76" s="91">
        <f t="shared" ca="1" si="14"/>
        <v>11</v>
      </c>
      <c r="T76" s="91">
        <f t="shared" ca="1" si="14"/>
        <v>14</v>
      </c>
      <c r="U76" s="91">
        <f t="shared" ca="1" si="14"/>
        <v>11</v>
      </c>
      <c r="V76" s="603">
        <f t="shared" ca="1" si="14"/>
        <v>11</v>
      </c>
      <c r="AE76" s="729"/>
      <c r="AF76" s="727"/>
      <c r="AG76" s="727"/>
      <c r="AH76" s="727"/>
      <c r="AI76" s="727"/>
      <c r="AJ76" s="732"/>
      <c r="AK76" s="732"/>
      <c r="AL76" s="732"/>
      <c r="AM76" s="732"/>
      <c r="AN76" s="1979">
        <v>1</v>
      </c>
      <c r="AT76" s="3807"/>
      <c r="AU76" s="3807"/>
      <c r="AV76"/>
      <c r="AW76" s="3807"/>
      <c r="AX76" s="3807"/>
      <c r="AZ76" s="425" t="s">
        <v>781</v>
      </c>
      <c r="BA76" s="428"/>
      <c r="BB76" s="399"/>
      <c r="BC76" s="400"/>
      <c r="BE76" s="135">
        <v>1</v>
      </c>
    </row>
    <row r="77" spans="4:57" ht="22.5" thickTop="1" thickBot="1">
      <c r="D77" s="9" t="s">
        <v>0</v>
      </c>
      <c r="E77" s="1937"/>
      <c r="F77" s="1954" t="s">
        <v>3</v>
      </c>
      <c r="G77" s="1955"/>
      <c r="H77" s="1955"/>
      <c r="I77" s="1955"/>
      <c r="J77" s="604">
        <v>0</v>
      </c>
      <c r="K77" s="35" t="s">
        <v>4113</v>
      </c>
      <c r="L77" s="415"/>
      <c r="M77" s="415"/>
      <c r="N77" s="415"/>
      <c r="O77" s="415"/>
      <c r="P77" s="415"/>
      <c r="Q77" s="2077">
        <f ca="1">MAX(J77:J114)</f>
        <v>9</v>
      </c>
      <c r="R77" s="35" t="s">
        <v>4112</v>
      </c>
      <c r="S77" s="415"/>
      <c r="T77" s="415"/>
      <c r="U77" s="415"/>
      <c r="V77" s="621"/>
      <c r="AE77" s="730" t="s">
        <v>4080</v>
      </c>
      <c r="AF77" s="724"/>
      <c r="AG77" s="724"/>
      <c r="AH77" s="724"/>
      <c r="AI77" s="724"/>
      <c r="AJ77" s="734"/>
      <c r="AK77" s="734"/>
      <c r="AL77" s="734"/>
      <c r="AM77" s="734"/>
      <c r="AN77" s="1980">
        <v>1</v>
      </c>
      <c r="AT77" s="140">
        <v>1</v>
      </c>
      <c r="AU77" s="140">
        <v>1</v>
      </c>
      <c r="AV77"/>
      <c r="AW77" s="140">
        <v>1</v>
      </c>
      <c r="AX77" s="140">
        <v>1</v>
      </c>
      <c r="AZ77" s="459"/>
      <c r="BA77" s="460"/>
      <c r="BB77" s="141"/>
      <c r="BC77" s="161"/>
      <c r="BE77" s="135">
        <v>1</v>
      </c>
    </row>
    <row r="78" spans="4:57" ht="15.75" customHeight="1">
      <c r="D78" s="9" t="s">
        <v>0</v>
      </c>
      <c r="E78" s="34" t="s">
        <v>53</v>
      </c>
      <c r="F78" s="33"/>
      <c r="G78" s="33"/>
      <c r="H78" s="33"/>
      <c r="I78" s="33"/>
      <c r="J78" s="604">
        <f ca="1">IF(ISBLANK(K78),"",LARGE(OFFSET(J77,0,0,ROWS(J77:J77)),1)+1)</f>
        <v>1</v>
      </c>
      <c r="K78" s="29" t="s">
        <v>569</v>
      </c>
      <c r="L78" s="2063"/>
      <c r="M78" s="27"/>
      <c r="N78" s="27"/>
      <c r="O78" s="27"/>
      <c r="P78" s="27"/>
      <c r="Q78" s="604" t="str">
        <f ca="1">IF(ISBLANK(R78),"",LARGE(OFFSET(Q77,0,0,ROWS(Q77:Q77)),1)+1)</f>
        <v/>
      </c>
      <c r="R78" s="29"/>
      <c r="S78" s="27"/>
      <c r="T78" s="27"/>
      <c r="U78" s="27"/>
      <c r="V78" s="671"/>
      <c r="AE78" s="728" t="s">
        <v>1156</v>
      </c>
      <c r="AF78" s="724"/>
      <c r="AG78" s="724"/>
      <c r="AH78" s="724"/>
      <c r="AI78" s="724"/>
      <c r="AJ78" s="734"/>
      <c r="AK78" s="734"/>
      <c r="AL78" s="734"/>
      <c r="AM78" s="734"/>
      <c r="AN78" s="1980">
        <v>1</v>
      </c>
      <c r="AT78" s="4154" t="s">
        <v>773</v>
      </c>
      <c r="AU78" s="4154"/>
      <c r="AV78"/>
      <c r="AW78" s="4154" t="s">
        <v>774</v>
      </c>
      <c r="AX78" s="4154"/>
      <c r="AZ78" s="4036" t="s">
        <v>788</v>
      </c>
      <c r="BA78" s="4037"/>
      <c r="BB78" s="4037"/>
      <c r="BC78" s="4038"/>
      <c r="BE78" s="135">
        <v>1</v>
      </c>
    </row>
    <row r="79" spans="4:57" ht="17.25" customHeight="1">
      <c r="D79" s="28" t="str">
        <f>IF(OR(K79&lt;&gt;"", M79&lt;&gt;"", N79&lt;&gt;"", O79&lt;&gt;"", R79&lt;&gt;"", S79&lt;&gt;"", T79&lt;&gt;"", U79&lt;&gt;""), "A", "►")</f>
        <v>A</v>
      </c>
      <c r="E79" s="32" t="s">
        <v>52</v>
      </c>
      <c r="F79" s="31"/>
      <c r="G79" s="31"/>
      <c r="H79" s="31"/>
      <c r="I79" s="31"/>
      <c r="J79" s="604">
        <f ca="1">IF(ISBLANK(K79),"",LARGE(OFFSET(J77,0,0,ROWS(J77:J78)),1)+1)</f>
        <v>2</v>
      </c>
      <c r="K79" s="29" t="s">
        <v>51</v>
      </c>
      <c r="L79" s="2063"/>
      <c r="M79" s="27"/>
      <c r="N79" s="27"/>
      <c r="O79" s="27"/>
      <c r="P79" s="27"/>
      <c r="Q79" s="604" t="str">
        <f ca="1">IF(ISBLANK(R79),"",LARGE(OFFSET(Q77,0,0,ROWS(Q77:Q78)),1)+1)</f>
        <v/>
      </c>
      <c r="R79" s="29"/>
      <c r="S79" s="27"/>
      <c r="T79" s="27"/>
      <c r="U79" s="27"/>
      <c r="V79" s="671"/>
      <c r="AE79" s="728" t="s">
        <v>1159</v>
      </c>
      <c r="AF79" s="724"/>
      <c r="AG79" s="724"/>
      <c r="AH79" s="724"/>
      <c r="AI79" s="724"/>
      <c r="AJ79" s="734"/>
      <c r="AK79" s="734"/>
      <c r="AL79" s="734"/>
      <c r="AM79" s="734"/>
      <c r="AN79" s="1980">
        <v>1</v>
      </c>
      <c r="AT79" s="3807"/>
      <c r="AU79" s="3807"/>
      <c r="AV79"/>
      <c r="AW79" s="3807"/>
      <c r="AX79" s="3807"/>
      <c r="AZ79" s="4036"/>
      <c r="BA79" s="4037"/>
      <c r="BB79" s="4037"/>
      <c r="BC79" s="4038"/>
      <c r="BE79" s="135">
        <v>1</v>
      </c>
    </row>
    <row r="80" spans="4:57" ht="15.6" customHeight="1" thickBot="1">
      <c r="D80" s="28" t="str">
        <f t="shared" ref="D80:D113" si="15">IF(OR(K80&lt;&gt;"", M80&lt;&gt;"", N80&lt;&gt;"", O80&lt;&gt;"", R80&lt;&gt;"", S80&lt;&gt;"", T80&lt;&gt;"", U80&lt;&gt;""), "A", "►")</f>
        <v>A</v>
      </c>
      <c r="E80" s="32" t="s">
        <v>1010</v>
      </c>
      <c r="F80" s="31"/>
      <c r="G80" s="31"/>
      <c r="H80" s="31"/>
      <c r="I80" s="31"/>
      <c r="J80" s="604">
        <f ca="1">IF(ISBLANK(K80),"",LARGE(OFFSET(J77,0,0,ROWS(J77:J79)),1)+1)</f>
        <v>3</v>
      </c>
      <c r="K80" s="29" t="s">
        <v>50</v>
      </c>
      <c r="L80" s="2063"/>
      <c r="M80" s="27"/>
      <c r="N80" s="27"/>
      <c r="O80" s="27"/>
      <c r="P80" s="27"/>
      <c r="Q80" s="604" t="str">
        <f ca="1">IF(ISBLANK(R80),"",LARGE(OFFSET(Q77,0,0,ROWS(Q77:Q79)),1)+1)</f>
        <v/>
      </c>
      <c r="R80" s="29"/>
      <c r="S80" s="27"/>
      <c r="T80" s="27"/>
      <c r="U80" s="27"/>
      <c r="V80" s="671"/>
      <c r="AE80" s="728"/>
      <c r="AF80" s="724"/>
      <c r="AG80" s="724"/>
      <c r="AH80" s="724"/>
      <c r="AI80" s="724"/>
      <c r="AJ80" s="734"/>
      <c r="AK80" s="734"/>
      <c r="AL80" s="734"/>
      <c r="AM80" s="734"/>
      <c r="AN80" s="1980">
        <v>1</v>
      </c>
      <c r="AT80" s="140">
        <v>1</v>
      </c>
      <c r="AU80" s="140">
        <v>1</v>
      </c>
      <c r="AV80"/>
      <c r="AW80" s="140">
        <v>1</v>
      </c>
      <c r="AX80" s="140">
        <v>1</v>
      </c>
      <c r="AZ80" s="166"/>
      <c r="BA80" s="11"/>
      <c r="BB80" s="11"/>
      <c r="BC80" s="167"/>
      <c r="BE80" s="135">
        <v>1</v>
      </c>
    </row>
    <row r="81" spans="4:57" ht="15.6" customHeight="1">
      <c r="D81" s="28" t="str">
        <f t="shared" si="15"/>
        <v>A</v>
      </c>
      <c r="E81" s="32" t="s">
        <v>48</v>
      </c>
      <c r="F81" s="31"/>
      <c r="G81" s="31"/>
      <c r="H81" s="31"/>
      <c r="I81" s="31"/>
      <c r="J81" s="604">
        <f ca="1">IF(ISBLANK(K81),"",LARGE(OFFSET(J77,0,0,ROWS(J77:J80)),1)+1)</f>
        <v>4</v>
      </c>
      <c r="K81" s="29" t="s">
        <v>47</v>
      </c>
      <c r="L81" s="2063"/>
      <c r="M81" s="27"/>
      <c r="N81" s="27"/>
      <c r="O81" s="27"/>
      <c r="P81" s="27"/>
      <c r="Q81" s="604" t="str">
        <f ca="1">IF(ISBLANK(R81),"",LARGE(OFFSET(Q77,0,0,ROWS(Q77:Q80)),1)+1)</f>
        <v/>
      </c>
      <c r="R81" s="29"/>
      <c r="S81" s="27"/>
      <c r="T81" s="27"/>
      <c r="U81" s="27"/>
      <c r="V81" s="671"/>
      <c r="Z81" s="569" t="s">
        <v>124</v>
      </c>
      <c r="AA81" s="609"/>
      <c r="AE81" s="728" t="s">
        <v>1160</v>
      </c>
      <c r="AF81" s="724"/>
      <c r="AG81" s="724"/>
      <c r="AH81" s="724"/>
      <c r="AI81" s="724"/>
      <c r="AJ81" s="734"/>
      <c r="AK81" s="734"/>
      <c r="AL81" s="734"/>
      <c r="AM81" s="734"/>
      <c r="AN81" s="1980">
        <v>1</v>
      </c>
      <c r="AT81" s="4154" t="s">
        <v>782</v>
      </c>
      <c r="AU81" s="4154"/>
      <c r="AV81"/>
      <c r="AW81" s="4154" t="s">
        <v>783</v>
      </c>
      <c r="AX81" s="4154"/>
      <c r="AZ81" s="464" t="s">
        <v>799</v>
      </c>
      <c r="BA81" s="19" t="s">
        <v>800</v>
      </c>
      <c r="BB81" s="18"/>
      <c r="BC81" s="465"/>
      <c r="BE81" s="135">
        <v>1</v>
      </c>
    </row>
    <row r="82" spans="4:57" ht="15.6" customHeight="1">
      <c r="D82" s="28" t="str">
        <f t="shared" si="15"/>
        <v>A</v>
      </c>
      <c r="E82" s="32" t="s">
        <v>45</v>
      </c>
      <c r="F82" s="31"/>
      <c r="G82" s="31"/>
      <c r="H82" s="31"/>
      <c r="I82" s="31"/>
      <c r="J82" s="604">
        <f ca="1">IF(ISBLANK(K82),"",LARGE(OFFSET(J77,0,0,ROWS(J77:J81)),1)+1)</f>
        <v>5</v>
      </c>
      <c r="K82" s="29" t="s">
        <v>49</v>
      </c>
      <c r="L82" s="2063"/>
      <c r="M82" s="27"/>
      <c r="N82" s="27"/>
      <c r="O82" s="27"/>
      <c r="P82" s="27"/>
      <c r="Q82" s="604" t="str">
        <f ca="1">IF(ISBLANK(R82),"",LARGE(OFFSET(Q77,0,0,ROWS(Q77:Q81)),1)+1)</f>
        <v/>
      </c>
      <c r="R82" s="29"/>
      <c r="S82" s="27"/>
      <c r="T82" s="27"/>
      <c r="U82" s="27"/>
      <c r="V82" s="671"/>
      <c r="Z82" s="570" t="s">
        <v>1063</v>
      </c>
      <c r="AA82" s="610"/>
      <c r="AE82" s="723" t="s">
        <v>1157</v>
      </c>
      <c r="AF82" s="724"/>
      <c r="AG82" s="724"/>
      <c r="AH82" s="724"/>
      <c r="AI82" s="724"/>
      <c r="AJ82" s="734"/>
      <c r="AK82" s="734"/>
      <c r="AL82" s="734"/>
      <c r="AM82" s="734"/>
      <c r="AN82" s="1980">
        <v>1</v>
      </c>
      <c r="AT82" s="3807"/>
      <c r="AU82" s="3807"/>
      <c r="AV82"/>
      <c r="AW82" s="3807"/>
      <c r="AX82" s="3807"/>
      <c r="AZ82" s="466"/>
      <c r="BA82" s="18"/>
      <c r="BB82" s="141"/>
      <c r="BC82" s="161"/>
      <c r="BE82" s="135">
        <v>1</v>
      </c>
    </row>
    <row r="83" spans="4:57" ht="19.5" thickBot="1">
      <c r="D83" s="28" t="str">
        <f t="shared" si="15"/>
        <v>A</v>
      </c>
      <c r="E83" s="32" t="s">
        <v>43</v>
      </c>
      <c r="F83" s="31"/>
      <c r="G83" s="31"/>
      <c r="H83" s="31"/>
      <c r="I83" s="31"/>
      <c r="J83" s="604">
        <f ca="1">IF(ISBLANK(K83),"",LARGE(OFFSET(J77,0,0,ROWS(J77:J82)),1)+1)</f>
        <v>6</v>
      </c>
      <c r="K83" s="29" t="s">
        <v>46</v>
      </c>
      <c r="L83" s="2063"/>
      <c r="M83" s="27"/>
      <c r="N83" s="27"/>
      <c r="O83" s="27"/>
      <c r="P83" s="27"/>
      <c r="Q83" s="604" t="str">
        <f ca="1">IF(ISBLANK(R83),"",LARGE(OFFSET(Q77,0,0,ROWS(Q77:Q82)),1)+1)</f>
        <v/>
      </c>
      <c r="R83" s="29"/>
      <c r="S83" s="27"/>
      <c r="T83" s="27"/>
      <c r="U83" s="27"/>
      <c r="V83" s="671"/>
      <c r="Z83" s="571" t="s">
        <v>125</v>
      </c>
      <c r="AA83" s="611"/>
      <c r="AE83" s="723" t="s">
        <v>1158</v>
      </c>
      <c r="AF83" s="724"/>
      <c r="AG83" s="724"/>
      <c r="AH83" s="724"/>
      <c r="AI83" s="724"/>
      <c r="AJ83" s="734"/>
      <c r="AK83" s="734"/>
      <c r="AL83" s="734"/>
      <c r="AM83" s="734"/>
      <c r="AN83" s="1980">
        <v>1</v>
      </c>
      <c r="AT83" s="140">
        <v>1</v>
      </c>
      <c r="AU83" s="140">
        <v>1</v>
      </c>
      <c r="AV83"/>
      <c r="AW83" s="140">
        <v>1</v>
      </c>
      <c r="AX83" s="140">
        <v>1</v>
      </c>
      <c r="AZ83" s="467" t="s">
        <v>801</v>
      </c>
      <c r="BA83" s="453"/>
      <c r="BB83" s="18"/>
      <c r="BC83" s="465"/>
      <c r="BE83" s="135">
        <v>1</v>
      </c>
    </row>
    <row r="84" spans="4:57" ht="15.75" customHeight="1" thickBot="1">
      <c r="D84" s="28" t="str">
        <f t="shared" si="15"/>
        <v>A</v>
      </c>
      <c r="E84" s="32" t="s">
        <v>41</v>
      </c>
      <c r="F84" s="31"/>
      <c r="G84" s="31"/>
      <c r="H84" s="31"/>
      <c r="I84" s="31"/>
      <c r="J84" s="604">
        <f ca="1">IF(ISBLANK(K84),"",LARGE(OFFSET(J77,0,0,ROWS(J77:J83)),1)+1)</f>
        <v>7</v>
      </c>
      <c r="K84" s="29" t="s">
        <v>44</v>
      </c>
      <c r="L84" s="2063"/>
      <c r="M84" s="27"/>
      <c r="N84" s="27"/>
      <c r="O84" s="27"/>
      <c r="P84" s="27"/>
      <c r="Q84" s="604" t="str">
        <f ca="1">IF(ISBLANK(R84),"",LARGE(OFFSET(Q77,0,0,ROWS(Q77:Q83)),1)+1)</f>
        <v/>
      </c>
      <c r="R84" s="29"/>
      <c r="S84" s="27"/>
      <c r="T84" s="27"/>
      <c r="U84" s="27"/>
      <c r="V84" s="671"/>
      <c r="AE84" s="725"/>
      <c r="AF84" s="726"/>
      <c r="AG84" s="726"/>
      <c r="AH84" s="726"/>
      <c r="AI84" s="726"/>
      <c r="AJ84" s="736"/>
      <c r="AK84" s="736"/>
      <c r="AL84" s="736"/>
      <c r="AM84" s="736"/>
      <c r="AN84" s="1981">
        <v>1</v>
      </c>
      <c r="AT84" s="4154" t="s">
        <v>792</v>
      </c>
      <c r="AU84" s="4154"/>
      <c r="AV84"/>
      <c r="AW84" s="4154" t="s">
        <v>793</v>
      </c>
      <c r="AX84" s="4154"/>
      <c r="AZ84" s="4047" t="s">
        <v>804</v>
      </c>
      <c r="BA84" s="4048"/>
      <c r="BB84" s="4048"/>
      <c r="BC84" s="4049"/>
      <c r="BE84" s="135">
        <v>1</v>
      </c>
    </row>
    <row r="85" spans="4:57" ht="15.75" customHeight="1" thickTop="1">
      <c r="D85" s="28" t="str">
        <f t="shared" si="15"/>
        <v>A</v>
      </c>
      <c r="E85" s="32" t="s">
        <v>40</v>
      </c>
      <c r="F85" s="31"/>
      <c r="G85" s="31"/>
      <c r="H85" s="31"/>
      <c r="I85" s="31"/>
      <c r="J85" s="604" t="str">
        <f ca="1">IF(ISBLANK(K85),"",LARGE(OFFSET(J77,0,0,ROWS(J77:J84)),1)+1)</f>
        <v/>
      </c>
      <c r="K85" s="29"/>
      <c r="L85" s="2063"/>
      <c r="M85" s="27"/>
      <c r="N85" s="27"/>
      <c r="O85" s="27"/>
      <c r="P85" s="27"/>
      <c r="Q85" s="604">
        <f ca="1">IF(ISBLANK(R85),"",LARGE(OFFSET(Q77,0,0,ROWS(Q77:Q84)),1)+1)</f>
        <v>10</v>
      </c>
      <c r="R85" s="29" t="s">
        <v>49</v>
      </c>
      <c r="S85" s="27"/>
      <c r="T85" s="27"/>
      <c r="U85" s="27"/>
      <c r="V85" s="671"/>
      <c r="AT85" s="3807"/>
      <c r="AU85" s="3807"/>
      <c r="AV85"/>
      <c r="AW85" s="3807"/>
      <c r="AX85" s="3807"/>
      <c r="AZ85" s="4047"/>
      <c r="BA85" s="4048"/>
      <c r="BB85" s="4048"/>
      <c r="BC85" s="4049"/>
      <c r="BE85" s="135">
        <v>1</v>
      </c>
    </row>
    <row r="86" spans="4:57" ht="17.25" customHeight="1" thickBot="1">
      <c r="D86" s="28" t="str">
        <f t="shared" si="15"/>
        <v>A</v>
      </c>
      <c r="E86" s="32" t="s">
        <v>39</v>
      </c>
      <c r="F86" s="31"/>
      <c r="G86" s="31"/>
      <c r="H86" s="31"/>
      <c r="I86" s="31"/>
      <c r="J86" s="604" t="str">
        <f ca="1">IF(ISBLANK(K86),"",LARGE(OFFSET(J77,0,0,ROWS(J77:J85)),1)+1)</f>
        <v/>
      </c>
      <c r="K86" s="29"/>
      <c r="L86" s="2063"/>
      <c r="M86" s="27"/>
      <c r="N86" s="27"/>
      <c r="O86" s="27"/>
      <c r="P86" s="27"/>
      <c r="Q86" s="604">
        <f ca="1">IF(ISBLANK(R86),"",LARGE(OFFSET(Q77,0,0,ROWS(Q77:Q85)),1)+1)</f>
        <v>11</v>
      </c>
      <c r="R86" s="29" t="s">
        <v>46</v>
      </c>
      <c r="S86" s="27"/>
      <c r="T86" s="27"/>
      <c r="U86" s="27"/>
      <c r="V86" s="671"/>
      <c r="AT86" s="140">
        <v>1</v>
      </c>
      <c r="AU86" s="140">
        <v>1</v>
      </c>
      <c r="AV86"/>
      <c r="AW86" s="140">
        <v>1</v>
      </c>
      <c r="AX86" s="140">
        <v>1</v>
      </c>
      <c r="AZ86" s="466"/>
      <c r="BA86" s="18"/>
      <c r="BB86" s="18"/>
      <c r="BC86" s="465"/>
      <c r="BE86" s="135">
        <v>1</v>
      </c>
    </row>
    <row r="87" spans="4:57" ht="15.75" customHeight="1">
      <c r="D87" s="28" t="str">
        <f t="shared" si="15"/>
        <v>A</v>
      </c>
      <c r="E87" s="32" t="s">
        <v>38</v>
      </c>
      <c r="F87" s="31"/>
      <c r="G87" s="31"/>
      <c r="H87" s="31"/>
      <c r="I87" s="31"/>
      <c r="J87" s="604" t="str">
        <f ca="1">IF(ISBLANK(K87),"",LARGE(OFFSET(J77,0,0,ROWS(J77:J86)),1)+1)</f>
        <v/>
      </c>
      <c r="K87" s="29"/>
      <c r="L87" s="2063"/>
      <c r="M87" s="27"/>
      <c r="N87" s="27"/>
      <c r="O87" s="27"/>
      <c r="P87" s="27"/>
      <c r="Q87" s="604">
        <f ca="1">IF(ISBLANK(R87),"",LARGE(OFFSET(Q77,0,0,ROWS(Q77:Q86)),1)+1)</f>
        <v>12</v>
      </c>
      <c r="R87" s="29" t="s">
        <v>44</v>
      </c>
      <c r="S87" s="27"/>
      <c r="T87" s="27"/>
      <c r="U87" s="27"/>
      <c r="V87" s="671"/>
      <c r="AT87" s="4154" t="s">
        <v>731</v>
      </c>
      <c r="AU87" s="4154"/>
      <c r="AV87"/>
      <c r="AW87" s="4154" t="s">
        <v>732</v>
      </c>
      <c r="AX87" s="4154"/>
      <c r="AZ87" s="166"/>
      <c r="BA87" s="469" t="s">
        <v>81</v>
      </c>
      <c r="BB87" s="470" t="s">
        <v>80</v>
      </c>
      <c r="BC87" s="465"/>
      <c r="BE87" s="135">
        <v>1</v>
      </c>
    </row>
    <row r="88" spans="4:57" ht="15.6" customHeight="1">
      <c r="D88" s="28" t="str">
        <f t="shared" si="15"/>
        <v>A</v>
      </c>
      <c r="E88" s="32" t="s">
        <v>1011</v>
      </c>
      <c r="F88" s="31"/>
      <c r="G88" s="31"/>
      <c r="H88" s="31"/>
      <c r="I88" s="31"/>
      <c r="J88" s="604" t="str">
        <f ca="1">IF(ISBLANK(K88),"",LARGE(OFFSET(J77,0,0,ROWS(J77:J87)),1)+1)</f>
        <v/>
      </c>
      <c r="K88" s="29"/>
      <c r="L88" s="2063"/>
      <c r="M88" s="27"/>
      <c r="N88" s="27"/>
      <c r="O88" s="27"/>
      <c r="P88" s="27"/>
      <c r="Q88" s="604">
        <f ca="1">IF(ISBLANK(R88),"",LARGE(OFFSET(Q77,0,0,ROWS(Q77:Q87)),1)+1)</f>
        <v>13</v>
      </c>
      <c r="R88" s="29" t="s">
        <v>42</v>
      </c>
      <c r="S88" s="27"/>
      <c r="T88" s="27"/>
      <c r="U88" s="27"/>
      <c r="V88" s="671"/>
      <c r="AT88" s="3807"/>
      <c r="AU88" s="3807"/>
      <c r="AV88"/>
      <c r="AW88" s="3807"/>
      <c r="AX88" s="3807"/>
      <c r="AZ88" s="166"/>
      <c r="BA88" s="471" t="s">
        <v>74</v>
      </c>
      <c r="BB88" s="78">
        <v>1</v>
      </c>
      <c r="BC88" s="465"/>
      <c r="BE88" s="135">
        <v>1</v>
      </c>
    </row>
    <row r="89" spans="4:57" ht="16.5" thickBot="1">
      <c r="D89" s="28" t="str">
        <f t="shared" si="15"/>
        <v>►</v>
      </c>
      <c r="E89" s="32" t="s">
        <v>37</v>
      </c>
      <c r="F89" s="31"/>
      <c r="G89" s="31"/>
      <c r="H89" s="31"/>
      <c r="I89" s="31"/>
      <c r="J89" s="604" t="str">
        <f ca="1">IF(ISBLANK(K89),"",LARGE(OFFSET(J77,0,0,ROWS(J77:J88)),1)+1)</f>
        <v/>
      </c>
      <c r="K89" s="29"/>
      <c r="L89" s="2063"/>
      <c r="M89" s="27"/>
      <c r="N89" s="27"/>
      <c r="O89" s="27"/>
      <c r="P89" s="27"/>
      <c r="Q89" s="604" t="str">
        <f ca="1">IF(ISBLANK(R89),"",LARGE(OFFSET(Q77,0,0,ROWS(Q77:Q88)),1)+1)</f>
        <v/>
      </c>
      <c r="R89" s="29"/>
      <c r="S89" s="27"/>
      <c r="T89" s="27"/>
      <c r="U89" s="27"/>
      <c r="V89" s="671"/>
      <c r="AT89" s="140">
        <v>1</v>
      </c>
      <c r="AU89" s="140">
        <v>1</v>
      </c>
      <c r="AV89"/>
      <c r="AW89" s="140">
        <v>1</v>
      </c>
      <c r="AX89" s="140">
        <v>1</v>
      </c>
      <c r="AZ89" s="466" t="s">
        <v>813</v>
      </c>
      <c r="BA89" s="18"/>
      <c r="BB89" s="18"/>
      <c r="BC89" s="465"/>
      <c r="BE89" s="135">
        <v>1</v>
      </c>
    </row>
    <row r="90" spans="4:57" ht="15.75" customHeight="1">
      <c r="D90" s="28" t="str">
        <f t="shared" si="15"/>
        <v>►</v>
      </c>
      <c r="E90" s="32" t="s">
        <v>36</v>
      </c>
      <c r="F90" s="31"/>
      <c r="G90" s="31"/>
      <c r="H90" s="31"/>
      <c r="I90" s="31"/>
      <c r="J90" s="604" t="str">
        <f ca="1">IF(ISBLANK(K90),"",LARGE(OFFSET(J77,0,0,ROWS(J77:J89)),1)+1)</f>
        <v/>
      </c>
      <c r="K90" s="29"/>
      <c r="L90" s="2063"/>
      <c r="M90" s="27"/>
      <c r="N90" s="27"/>
      <c r="O90" s="27"/>
      <c r="P90" s="27"/>
      <c r="Q90" s="604" t="str">
        <f ca="1">IF(ISBLANK(R90),"",LARGE(OFFSET(Q77,0,0,ROWS(Q77:Q89)),1)+1)</f>
        <v/>
      </c>
      <c r="R90" s="29"/>
      <c r="S90" s="27"/>
      <c r="T90" s="27"/>
      <c r="U90" s="27"/>
      <c r="V90" s="671"/>
      <c r="AT90" s="4154" t="s">
        <v>767</v>
      </c>
      <c r="AU90" s="4154"/>
      <c r="AV90"/>
      <c r="AW90" s="4154" t="s">
        <v>768</v>
      </c>
      <c r="AX90" s="4154"/>
      <c r="AZ90" s="466" t="s">
        <v>816</v>
      </c>
      <c r="BA90" s="18"/>
      <c r="BB90" s="18"/>
      <c r="BC90" s="465"/>
      <c r="BE90" s="135">
        <v>1</v>
      </c>
    </row>
    <row r="91" spans="4:57" ht="15.6" customHeight="1">
      <c r="D91" s="28" t="str">
        <f t="shared" si="15"/>
        <v>A</v>
      </c>
      <c r="E91" s="32"/>
      <c r="F91" s="31"/>
      <c r="G91" s="31"/>
      <c r="H91" s="31"/>
      <c r="I91" s="31"/>
      <c r="J91" s="604">
        <f ca="1">IF(ISBLANK(K91),"",LARGE(OFFSET(J77,0,0,ROWS(J77:J90)),1)+1)</f>
        <v>8</v>
      </c>
      <c r="K91" s="29" t="s">
        <v>1066</v>
      </c>
      <c r="L91" s="2063"/>
      <c r="M91" s="27"/>
      <c r="N91" s="27"/>
      <c r="O91" s="27"/>
      <c r="P91" s="27"/>
      <c r="Q91" s="604" t="str">
        <f ca="1">IF(ISBLANK(R91),"",LARGE(OFFSET(Q77,0,0,ROWS(Q77:Q90)),1)+1)</f>
        <v/>
      </c>
      <c r="R91" s="29"/>
      <c r="S91" s="27"/>
      <c r="T91" s="27"/>
      <c r="U91" s="27"/>
      <c r="V91" s="671"/>
      <c r="AT91" s="3807"/>
      <c r="AU91" s="3807"/>
      <c r="AV91"/>
      <c r="AW91" s="3807"/>
      <c r="AX91" s="3807"/>
      <c r="AZ91" s="466" t="s">
        <v>817</v>
      </c>
      <c r="BA91" s="18"/>
      <c r="BB91" s="18"/>
      <c r="BC91" s="465"/>
      <c r="BE91" s="135">
        <v>1</v>
      </c>
    </row>
    <row r="92" spans="4:57" ht="16.149999999999999" customHeight="1" thickBot="1">
      <c r="D92" s="28" t="str">
        <f t="shared" si="15"/>
        <v>►</v>
      </c>
      <c r="E92" s="32"/>
      <c r="F92" s="31"/>
      <c r="G92" s="31"/>
      <c r="H92" s="31"/>
      <c r="I92" s="31"/>
      <c r="J92" s="604" t="str">
        <f ca="1">IF(ISBLANK(K92),"",LARGE(OFFSET(J77,0,0,ROWS(J77:J91)),1)+1)</f>
        <v/>
      </c>
      <c r="K92" s="29"/>
      <c r="L92" s="2063"/>
      <c r="M92" s="27"/>
      <c r="N92" s="27"/>
      <c r="O92" s="27"/>
      <c r="P92" s="27"/>
      <c r="Q92" s="604" t="str">
        <f ca="1">IF(ISBLANK(R92),"",LARGE(OFFSET(Q77,0,0,ROWS(Q77:Q91)),1)+1)</f>
        <v/>
      </c>
      <c r="R92" s="29"/>
      <c r="S92" s="27"/>
      <c r="T92" s="27"/>
      <c r="U92" s="27"/>
      <c r="V92" s="671"/>
      <c r="AT92" s="140">
        <v>1</v>
      </c>
      <c r="AU92" s="140">
        <v>1</v>
      </c>
      <c r="AV92"/>
      <c r="AW92" s="140">
        <v>1</v>
      </c>
      <c r="AX92" s="140">
        <v>1</v>
      </c>
      <c r="AZ92" s="466" t="s">
        <v>819</v>
      </c>
      <c r="BA92" s="18"/>
      <c r="BB92" s="18"/>
      <c r="BC92" s="465"/>
      <c r="BE92" s="135">
        <v>1</v>
      </c>
    </row>
    <row r="93" spans="4:57" ht="16.149999999999999" customHeight="1" thickBot="1">
      <c r="D93" s="28" t="str">
        <f t="shared" si="15"/>
        <v>A</v>
      </c>
      <c r="E93" s="32"/>
      <c r="F93" s="31"/>
      <c r="G93" s="31"/>
      <c r="H93" s="31"/>
      <c r="I93" s="31"/>
      <c r="J93" s="604">
        <f ca="1">IF(ISBLANK(K93),"",LARGE(OFFSET(J77,0,0,ROWS(J77:J92)),1)+1)</f>
        <v>9</v>
      </c>
      <c r="K93" s="29" t="s">
        <v>1065</v>
      </c>
      <c r="L93" s="2063"/>
      <c r="M93" s="27"/>
      <c r="N93" s="27"/>
      <c r="O93" s="27"/>
      <c r="P93" s="27"/>
      <c r="Q93" s="604" t="str">
        <f ca="1">IF(ISBLANK(R93),"",LARGE(OFFSET(Q77,0,0,ROWS(Q77:Q92)),1)+1)</f>
        <v/>
      </c>
      <c r="R93" s="29"/>
      <c r="S93" s="27"/>
      <c r="T93" s="27"/>
      <c r="U93" s="27"/>
      <c r="V93" s="671"/>
      <c r="AT93" s="4154" t="s">
        <v>254</v>
      </c>
      <c r="AU93" s="4154"/>
      <c r="AV93"/>
      <c r="AW93" s="4154" t="s">
        <v>255</v>
      </c>
      <c r="AX93" s="4154"/>
      <c r="AZ93" s="466"/>
      <c r="BA93" s="18"/>
      <c r="BB93" s="18"/>
      <c r="BC93" s="465"/>
      <c r="BE93" s="135">
        <v>1</v>
      </c>
    </row>
    <row r="94" spans="4:57" ht="17.25" customHeight="1" thickTop="1" thickBot="1">
      <c r="D94" s="28" t="str">
        <f t="shared" si="15"/>
        <v>►</v>
      </c>
      <c r="E94" s="32"/>
      <c r="F94" s="31"/>
      <c r="G94" s="31"/>
      <c r="H94" s="31"/>
      <c r="I94" s="31"/>
      <c r="J94" s="604" t="str">
        <f ca="1">IF(ISBLANK(K94),"",LARGE(OFFSET(J77,0,0,ROWS(J77:J93)),1)+1)</f>
        <v/>
      </c>
      <c r="K94" s="29"/>
      <c r="L94" s="2063"/>
      <c r="M94" s="27"/>
      <c r="N94" s="27"/>
      <c r="O94" s="27"/>
      <c r="P94" s="27"/>
      <c r="Q94" s="604" t="str">
        <f ca="1">IF(ISBLANK(R94),"",LARGE(OFFSET(Q77,0,0,ROWS(Q77:Q93)),1)+1)</f>
        <v/>
      </c>
      <c r="R94" s="29"/>
      <c r="S94" s="27"/>
      <c r="T94" s="27"/>
      <c r="U94" s="27"/>
      <c r="V94" s="671"/>
      <c r="AT94" s="3807"/>
      <c r="AU94" s="3807"/>
      <c r="AV94"/>
      <c r="AW94" s="3807"/>
      <c r="AX94" s="3807"/>
      <c r="AZ94" s="474" t="s">
        <v>95</v>
      </c>
      <c r="BA94" s="97" t="s">
        <v>92</v>
      </c>
      <c r="BB94" s="475" t="s">
        <v>91</v>
      </c>
      <c r="BC94" s="465"/>
      <c r="BE94" s="135">
        <v>1</v>
      </c>
    </row>
    <row r="95" spans="4:57" ht="16.5" thickTop="1">
      <c r="D95" s="28" t="str">
        <f t="shared" si="15"/>
        <v>►</v>
      </c>
      <c r="E95" s="32"/>
      <c r="F95" s="31"/>
      <c r="G95" s="31"/>
      <c r="H95" s="31"/>
      <c r="I95" s="31"/>
      <c r="J95" s="604" t="str">
        <f ca="1">IF(ISBLANK(K95),"",LARGE(OFFSET(J77,0,0,ROWS(J77:J94)),1)+1)</f>
        <v/>
      </c>
      <c r="K95" s="29"/>
      <c r="L95" s="2063"/>
      <c r="M95" s="27"/>
      <c r="N95" s="27"/>
      <c r="O95" s="27"/>
      <c r="P95" s="27"/>
      <c r="Q95" s="604" t="str">
        <f ca="1">IF(ISBLANK(R95),"",LARGE(OFFSET(Q77,0,0,ROWS(Q77:Q94)),1)+1)</f>
        <v/>
      </c>
      <c r="R95" s="29"/>
      <c r="S95" s="27"/>
      <c r="T95" s="27"/>
      <c r="U95" s="27"/>
      <c r="V95" s="671"/>
      <c r="AT95"/>
      <c r="AU95"/>
      <c r="AV95"/>
      <c r="AW95"/>
      <c r="AX95"/>
      <c r="AZ95" s="477"/>
      <c r="BA95" s="478"/>
      <c r="BB95" s="4039" t="s">
        <v>827</v>
      </c>
      <c r="BC95" s="465"/>
      <c r="BE95" s="135">
        <v>1</v>
      </c>
    </row>
    <row r="96" spans="4:57" ht="16.149999999999999" customHeight="1">
      <c r="D96" s="28" t="str">
        <f t="shared" si="15"/>
        <v>►</v>
      </c>
      <c r="E96" s="32"/>
      <c r="F96" s="31"/>
      <c r="G96" s="31"/>
      <c r="H96" s="31"/>
      <c r="I96" s="31"/>
      <c r="J96" s="604" t="str">
        <f ca="1">IF(ISBLANK(K96),"",LARGE(OFFSET(J77,0,0,ROWS(J77:J95)),1)+1)</f>
        <v/>
      </c>
      <c r="K96" s="29"/>
      <c r="L96" s="2063"/>
      <c r="M96" s="27"/>
      <c r="N96" s="27"/>
      <c r="O96" s="27"/>
      <c r="P96" s="27"/>
      <c r="Q96" s="604" t="str">
        <f ca="1">IF(ISBLANK(R96),"",LARGE(OFFSET(Q77,0,0,ROWS(Q77:Q95)),1)+1)</f>
        <v/>
      </c>
      <c r="R96" s="29"/>
      <c r="S96" s="27"/>
      <c r="T96" s="27"/>
      <c r="U96" s="27"/>
      <c r="V96" s="671"/>
      <c r="AT96"/>
      <c r="AU96"/>
      <c r="AV96"/>
      <c r="AW96"/>
      <c r="AX96"/>
      <c r="AZ96" s="480" t="s">
        <v>78</v>
      </c>
      <c r="BA96" s="481" t="s">
        <v>832</v>
      </c>
      <c r="BB96" s="4040"/>
      <c r="BC96" s="465"/>
      <c r="BE96" s="135">
        <v>1</v>
      </c>
    </row>
    <row r="97" spans="4:57" ht="15.75">
      <c r="D97" s="28" t="str">
        <f t="shared" si="15"/>
        <v>►</v>
      </c>
      <c r="E97" s="32"/>
      <c r="F97" s="31"/>
      <c r="G97" s="31"/>
      <c r="H97" s="31"/>
      <c r="I97" s="31"/>
      <c r="J97" s="604" t="str">
        <f ca="1">IF(ISBLANK(K97),"",LARGE(OFFSET(J77,0,0,ROWS(J77:J96)),1)+1)</f>
        <v/>
      </c>
      <c r="K97" s="29"/>
      <c r="L97" s="2063"/>
      <c r="M97" s="27"/>
      <c r="N97" s="27"/>
      <c r="O97" s="27"/>
      <c r="P97" s="27"/>
      <c r="Q97" s="604" t="str">
        <f ca="1">IF(ISBLANK(R97),"",LARGE(OFFSET(Q77,0,0,ROWS(Q77:Q96)),1)+1)</f>
        <v/>
      </c>
      <c r="R97" s="29"/>
      <c r="S97" s="27"/>
      <c r="T97" s="27"/>
      <c r="U97" s="27"/>
      <c r="V97" s="671"/>
      <c r="AT97"/>
      <c r="AU97"/>
      <c r="AV97"/>
      <c r="AW97"/>
      <c r="AX97"/>
      <c r="AZ97" s="484">
        <v>20</v>
      </c>
      <c r="BA97" s="485">
        <v>0.75</v>
      </c>
      <c r="BB97" s="486" t="s">
        <v>836</v>
      </c>
      <c r="BC97" s="465"/>
      <c r="BE97" s="135">
        <v>1</v>
      </c>
    </row>
    <row r="98" spans="4:57" ht="15.75">
      <c r="D98" s="28" t="str">
        <f t="shared" si="15"/>
        <v>►</v>
      </c>
      <c r="E98" s="32"/>
      <c r="F98" s="31"/>
      <c r="G98" s="31"/>
      <c r="H98" s="31"/>
      <c r="I98" s="31"/>
      <c r="J98" s="604" t="str">
        <f ca="1">IF(ISBLANK(K98),"",LARGE(OFFSET(J77,0,0,ROWS(J77:J97)),1)+1)</f>
        <v/>
      </c>
      <c r="K98" s="29"/>
      <c r="L98" s="2063"/>
      <c r="M98" s="27"/>
      <c r="N98" s="27"/>
      <c r="O98" s="27"/>
      <c r="P98" s="27"/>
      <c r="Q98" s="604" t="str">
        <f ca="1">IF(ISBLANK(R98),"",LARGE(OFFSET(Q77,0,0,ROWS(Q77:Q97)),1)+1)</f>
        <v/>
      </c>
      <c r="R98" s="29"/>
      <c r="S98" s="27"/>
      <c r="T98" s="27"/>
      <c r="U98" s="27"/>
      <c r="V98" s="671"/>
      <c r="AT98"/>
      <c r="AU98"/>
      <c r="AV98"/>
      <c r="AW98"/>
      <c r="AX98"/>
      <c r="AZ98" s="166" t="s">
        <v>838</v>
      </c>
      <c r="BA98" s="11"/>
      <c r="BB98" s="11"/>
      <c r="BC98" s="465"/>
      <c r="BE98" s="135">
        <v>1</v>
      </c>
    </row>
    <row r="99" spans="4:57" ht="15.75">
      <c r="D99" s="28" t="str">
        <f t="shared" si="15"/>
        <v>►</v>
      </c>
      <c r="E99" s="32"/>
      <c r="F99" s="31"/>
      <c r="G99" s="31"/>
      <c r="H99" s="31"/>
      <c r="I99" s="31"/>
      <c r="J99" s="604" t="str">
        <f ca="1">IF(ISBLANK(K99),"",LARGE(OFFSET(J77,0,0,ROWS(J77:J98)),1)+1)</f>
        <v/>
      </c>
      <c r="K99" s="29"/>
      <c r="L99" s="2063"/>
      <c r="M99" s="27"/>
      <c r="N99" s="27"/>
      <c r="O99" s="27"/>
      <c r="P99" s="27"/>
      <c r="Q99" s="604" t="str">
        <f ca="1">IF(ISBLANK(R99),"",LARGE(OFFSET(Q77,0,0,ROWS(Q77:Q98)),1)+1)</f>
        <v/>
      </c>
      <c r="R99" s="29"/>
      <c r="S99" s="27"/>
      <c r="T99" s="27"/>
      <c r="U99" s="27"/>
      <c r="V99" s="671"/>
      <c r="AT99"/>
      <c r="AU99"/>
      <c r="AV99"/>
      <c r="AW99"/>
      <c r="AX99"/>
      <c r="AZ99" s="166" t="s">
        <v>845</v>
      </c>
      <c r="BA99" s="11"/>
      <c r="BB99" s="11"/>
      <c r="BC99" s="465"/>
      <c r="BE99" s="135">
        <v>1</v>
      </c>
    </row>
    <row r="100" spans="4:57" ht="16.5" customHeight="1" thickBot="1">
      <c r="D100" s="28" t="str">
        <f t="shared" si="15"/>
        <v>►</v>
      </c>
      <c r="E100" s="32"/>
      <c r="F100" s="31"/>
      <c r="G100" s="31"/>
      <c r="H100" s="31"/>
      <c r="I100" s="31"/>
      <c r="J100" s="604" t="str">
        <f ca="1">IF(ISBLANK(K100),"",LARGE(OFFSET(J77,0,0,ROWS(J77:J99)),1)+1)</f>
        <v/>
      </c>
      <c r="K100" s="29"/>
      <c r="L100" s="2063"/>
      <c r="M100" s="27"/>
      <c r="N100" s="27"/>
      <c r="O100" s="27"/>
      <c r="P100" s="27"/>
      <c r="Q100" s="604" t="str">
        <f ca="1">IF(ISBLANK(R100),"",LARGE(OFFSET(Q77,0,0,ROWS(Q77:Q99)),1)+1)</f>
        <v/>
      </c>
      <c r="R100" s="29"/>
      <c r="S100" s="27"/>
      <c r="T100" s="27"/>
      <c r="U100" s="27"/>
      <c r="V100" s="671"/>
      <c r="AT100"/>
      <c r="AU100"/>
      <c r="AV100"/>
      <c r="AW100"/>
      <c r="AX100"/>
      <c r="AZ100" s="491"/>
      <c r="BA100" s="139"/>
      <c r="BB100" s="139"/>
      <c r="BC100" s="492"/>
      <c r="BE100" s="135">
        <v>1</v>
      </c>
    </row>
    <row r="101" spans="4:57" ht="16.149999999999999" customHeight="1" thickTop="1">
      <c r="D101" s="28" t="str">
        <f t="shared" si="15"/>
        <v>►</v>
      </c>
      <c r="E101" s="32"/>
      <c r="F101" s="31"/>
      <c r="G101" s="31"/>
      <c r="H101" s="31"/>
      <c r="I101" s="31"/>
      <c r="J101" s="604" t="str">
        <f ca="1">IF(ISBLANK(K101),"",LARGE(OFFSET(J77,0,0,ROWS(J77:J100)),1)+1)</f>
        <v/>
      </c>
      <c r="K101" s="29"/>
      <c r="L101" s="2063"/>
      <c r="M101" s="27"/>
      <c r="N101" s="27"/>
      <c r="O101" s="27"/>
      <c r="P101" s="27"/>
      <c r="Q101" s="604" t="str">
        <f ca="1">IF(ISBLANK(R101),"",LARGE(OFFSET(Q77,0,0,ROWS(Q77:Q100)),1)+1)</f>
        <v/>
      </c>
      <c r="R101" s="29"/>
      <c r="S101" s="27"/>
      <c r="T101" s="27"/>
      <c r="U101" s="27"/>
      <c r="V101" s="671"/>
      <c r="AT101"/>
      <c r="AU101"/>
      <c r="AV101"/>
      <c r="AW101"/>
      <c r="AX101"/>
      <c r="AZ101" s="4050" t="s">
        <v>851</v>
      </c>
      <c r="BA101" s="4002"/>
      <c r="BB101" s="4005" t="s">
        <v>79</v>
      </c>
      <c r="BC101" s="4052"/>
      <c r="BE101" s="135">
        <v>1</v>
      </c>
    </row>
    <row r="102" spans="4:57" ht="15.6" customHeight="1">
      <c r="D102" s="28" t="str">
        <f t="shared" si="15"/>
        <v>►</v>
      </c>
      <c r="E102" s="32"/>
      <c r="F102" s="31"/>
      <c r="G102" s="31"/>
      <c r="H102" s="31"/>
      <c r="I102" s="31"/>
      <c r="J102" s="604" t="str">
        <f ca="1">IF(ISBLANK(K102),"",LARGE(OFFSET(J77,0,0,ROWS(J77:J101)),1)+1)</f>
        <v/>
      </c>
      <c r="K102" s="29"/>
      <c r="L102" s="2063"/>
      <c r="M102" s="27"/>
      <c r="N102" s="27"/>
      <c r="O102" s="27"/>
      <c r="P102" s="27"/>
      <c r="Q102" s="604" t="str">
        <f ca="1">IF(ISBLANK(R102),"",LARGE(OFFSET(Q77,0,0,ROWS(Q77:Q101)),1)+1)</f>
        <v/>
      </c>
      <c r="R102" s="29"/>
      <c r="S102" s="27"/>
      <c r="T102" s="27"/>
      <c r="U102" s="27"/>
      <c r="V102" s="671"/>
      <c r="AT102"/>
      <c r="AU102"/>
      <c r="AV102"/>
      <c r="AW102"/>
      <c r="AX102"/>
      <c r="AZ102" s="4051"/>
      <c r="BA102" s="4004"/>
      <c r="BB102" s="4007"/>
      <c r="BC102" s="4053"/>
      <c r="BE102" s="135">
        <v>1</v>
      </c>
    </row>
    <row r="103" spans="4:57" ht="15.6" customHeight="1">
      <c r="D103" s="28" t="str">
        <f t="shared" si="15"/>
        <v>►</v>
      </c>
      <c r="E103" s="32"/>
      <c r="F103" s="31"/>
      <c r="G103" s="31"/>
      <c r="H103" s="31"/>
      <c r="I103" s="31"/>
      <c r="J103" s="604" t="str">
        <f ca="1">IF(ISBLANK(K103),"",LARGE(OFFSET(J77,0,0,ROWS(J77:J102)),1)+1)</f>
        <v/>
      </c>
      <c r="K103" s="29"/>
      <c r="L103" s="2063"/>
      <c r="M103" s="27"/>
      <c r="N103" s="27"/>
      <c r="O103" s="27"/>
      <c r="P103" s="27"/>
      <c r="Q103" s="604" t="str">
        <f ca="1">IF(ISBLANK(R103),"",LARGE(OFFSET(Q77,0,0,ROWS(Q77:Q102)),1)+1)</f>
        <v/>
      </c>
      <c r="R103" s="29"/>
      <c r="S103" s="27"/>
      <c r="T103" s="27"/>
      <c r="U103" s="27"/>
      <c r="V103" s="671"/>
      <c r="AT103"/>
      <c r="AU103"/>
      <c r="AV103"/>
      <c r="AW103"/>
      <c r="AX103"/>
      <c r="AZ103" s="493" t="s">
        <v>66</v>
      </c>
      <c r="BA103" s="39" t="s">
        <v>65</v>
      </c>
      <c r="BB103" s="494" t="s">
        <v>858</v>
      </c>
      <c r="BC103" s="68" t="s">
        <v>859</v>
      </c>
      <c r="BE103" s="135">
        <v>1</v>
      </c>
    </row>
    <row r="104" spans="4:57" ht="15.6" customHeight="1">
      <c r="D104" s="28" t="str">
        <f t="shared" si="15"/>
        <v>►</v>
      </c>
      <c r="E104" s="32"/>
      <c r="F104" s="31"/>
      <c r="G104" s="31"/>
      <c r="H104" s="31"/>
      <c r="I104" s="31"/>
      <c r="J104" s="604" t="str">
        <f ca="1">IF(ISBLANK(K104),"",LARGE(OFFSET(J77,0,0,ROWS(J77:J103)),1)+1)</f>
        <v/>
      </c>
      <c r="K104" s="29"/>
      <c r="L104" s="2063"/>
      <c r="M104" s="27"/>
      <c r="N104" s="27"/>
      <c r="O104" s="27"/>
      <c r="P104" s="27"/>
      <c r="Q104" s="604" t="str">
        <f ca="1">IF(ISBLANK(R104),"",LARGE(OFFSET(Q77,0,0,ROWS(Q77:Q103)),1)+1)</f>
        <v/>
      </c>
      <c r="R104" s="29"/>
      <c r="S104" s="27"/>
      <c r="T104" s="27"/>
      <c r="U104" s="27"/>
      <c r="V104" s="671"/>
      <c r="AT104"/>
      <c r="AU104"/>
      <c r="AV104"/>
      <c r="AW104"/>
      <c r="AX104"/>
      <c r="AZ104" s="497">
        <v>0.25</v>
      </c>
      <c r="BA104" s="498">
        <v>0.5</v>
      </c>
      <c r="BB104" s="55" t="s">
        <v>861</v>
      </c>
      <c r="BC104" s="257"/>
      <c r="BE104" s="135">
        <v>1</v>
      </c>
    </row>
    <row r="105" spans="4:57" ht="15.75">
      <c r="D105" s="28" t="str">
        <f t="shared" si="15"/>
        <v>►</v>
      </c>
      <c r="E105" s="32"/>
      <c r="F105" s="31"/>
      <c r="G105" s="31"/>
      <c r="H105" s="31"/>
      <c r="I105" s="31"/>
      <c r="J105" s="604" t="str">
        <f ca="1">IF(ISBLANK(K105),"",LARGE(OFFSET(J77,0,0,ROWS(J77:J104)),1)+1)</f>
        <v/>
      </c>
      <c r="K105" s="29"/>
      <c r="L105" s="2063"/>
      <c r="M105" s="27"/>
      <c r="N105" s="27"/>
      <c r="O105" s="27"/>
      <c r="P105" s="27"/>
      <c r="Q105" s="604" t="str">
        <f ca="1">IF(ISBLANK(R105),"",LARGE(OFFSET(Q77,0,0,ROWS(Q77:Q104)),1)+1)</f>
        <v/>
      </c>
      <c r="R105" s="29"/>
      <c r="S105" s="27"/>
      <c r="T105" s="27"/>
      <c r="U105" s="27"/>
      <c r="V105" s="671"/>
      <c r="AT105"/>
      <c r="AU105"/>
      <c r="AV105"/>
      <c r="AW105"/>
      <c r="AX105"/>
      <c r="AZ105" s="466"/>
      <c r="BA105" s="18"/>
      <c r="BB105" s="18"/>
      <c r="BC105" s="465"/>
      <c r="BE105" s="135">
        <v>1</v>
      </c>
    </row>
    <row r="106" spans="4:57" ht="15.6" customHeight="1">
      <c r="D106" s="28" t="str">
        <f t="shared" si="15"/>
        <v>►</v>
      </c>
      <c r="E106" s="32"/>
      <c r="F106" s="31"/>
      <c r="G106" s="31"/>
      <c r="H106" s="31"/>
      <c r="I106" s="31"/>
      <c r="J106" s="604" t="str">
        <f ca="1">IF(ISBLANK(K106),"",LARGE(OFFSET(J77,0,0,ROWS(J77:J105)),1)+1)</f>
        <v/>
      </c>
      <c r="K106" s="29"/>
      <c r="L106" s="2063"/>
      <c r="M106" s="27"/>
      <c r="N106" s="27"/>
      <c r="O106" s="27"/>
      <c r="P106" s="27"/>
      <c r="Q106" s="604" t="str">
        <f ca="1">IF(ISBLANK(R106),"",LARGE(OFFSET(Q77,0,0,ROWS(Q77:Q105)),1)+1)</f>
        <v/>
      </c>
      <c r="R106" s="29"/>
      <c r="S106" s="27"/>
      <c r="T106" s="27"/>
      <c r="U106" s="27"/>
      <c r="V106" s="671"/>
      <c r="AT106"/>
      <c r="AU106"/>
      <c r="AV106"/>
      <c r="AW106"/>
      <c r="AX106"/>
      <c r="AZ106" s="502" t="s">
        <v>64</v>
      </c>
      <c r="BA106" s="42" t="s">
        <v>63</v>
      </c>
      <c r="BB106" s="503" t="s">
        <v>867</v>
      </c>
      <c r="BC106" s="74" t="s">
        <v>868</v>
      </c>
      <c r="BE106" s="135">
        <v>1</v>
      </c>
    </row>
    <row r="107" spans="4:57" ht="15.75">
      <c r="D107" s="28" t="str">
        <f t="shared" si="15"/>
        <v>►</v>
      </c>
      <c r="E107" s="32"/>
      <c r="F107" s="31"/>
      <c r="G107" s="31"/>
      <c r="H107" s="31"/>
      <c r="I107" s="31"/>
      <c r="J107" s="604" t="str">
        <f ca="1">IF(ISBLANK(K107),"",LARGE(OFFSET(J77,0,0,ROWS(J77:J106)),1)+1)</f>
        <v/>
      </c>
      <c r="K107" s="29"/>
      <c r="L107" s="2063"/>
      <c r="M107" s="27"/>
      <c r="N107" s="27"/>
      <c r="O107" s="27"/>
      <c r="P107" s="27"/>
      <c r="Q107" s="604" t="str">
        <f ca="1">IF(ISBLANK(R107),"",LARGE(OFFSET(Q77,0,0,ROWS(Q77:Q106)),1)+1)</f>
        <v/>
      </c>
      <c r="R107" s="29"/>
      <c r="S107" s="27"/>
      <c r="T107" s="27"/>
      <c r="U107" s="27"/>
      <c r="V107" s="671"/>
      <c r="AT107"/>
      <c r="AU107"/>
      <c r="AV107"/>
      <c r="AW107"/>
      <c r="AX107"/>
      <c r="AZ107" s="497">
        <v>0.25</v>
      </c>
      <c r="BA107" s="498">
        <v>0.5</v>
      </c>
      <c r="BB107" s="55" t="s">
        <v>870</v>
      </c>
      <c r="BC107" s="257"/>
      <c r="BE107" s="135">
        <v>1</v>
      </c>
    </row>
    <row r="108" spans="4:57" ht="15.75">
      <c r="D108" s="28" t="str">
        <f t="shared" si="15"/>
        <v>►</v>
      </c>
      <c r="E108" s="32"/>
      <c r="F108" s="31"/>
      <c r="G108" s="31"/>
      <c r="H108" s="31"/>
      <c r="I108" s="31"/>
      <c r="J108" s="604" t="str">
        <f ca="1">IF(ISBLANK(K108),"",LARGE(OFFSET(J77,0,0,ROWS(J77:J107)),1)+1)</f>
        <v/>
      </c>
      <c r="K108" s="29"/>
      <c r="L108" s="2063"/>
      <c r="M108" s="27"/>
      <c r="N108" s="27"/>
      <c r="O108" s="27"/>
      <c r="P108" s="27"/>
      <c r="Q108" s="604" t="str">
        <f ca="1">IF(ISBLANK(R108),"",LARGE(OFFSET(Q77,0,0,ROWS(Q77:Q107)),1)+1)</f>
        <v/>
      </c>
      <c r="R108" s="29"/>
      <c r="S108" s="27"/>
      <c r="T108" s="27"/>
      <c r="U108" s="27"/>
      <c r="V108" s="671"/>
      <c r="AT108"/>
      <c r="AU108"/>
      <c r="AV108"/>
      <c r="AW108"/>
      <c r="AX108"/>
      <c r="AZ108" s="466" t="s">
        <v>874</v>
      </c>
      <c r="BA108" s="18" t="s">
        <v>875</v>
      </c>
      <c r="BB108" s="18"/>
      <c r="BC108" s="465"/>
      <c r="BE108" s="135">
        <v>1</v>
      </c>
    </row>
    <row r="109" spans="4:57" ht="15.6" customHeight="1">
      <c r="D109" s="28" t="str">
        <f t="shared" si="15"/>
        <v>►</v>
      </c>
      <c r="E109" s="32"/>
      <c r="F109" s="31"/>
      <c r="G109" s="31"/>
      <c r="H109" s="31"/>
      <c r="I109" s="31"/>
      <c r="J109" s="604" t="str">
        <f ca="1">IF(ISBLANK(K109),"",LARGE(OFFSET(J77,0,0,ROWS(J77:J108)),1)+1)</f>
        <v/>
      </c>
      <c r="K109" s="29"/>
      <c r="L109" s="2063"/>
      <c r="M109" s="27"/>
      <c r="N109" s="27"/>
      <c r="O109" s="27"/>
      <c r="P109" s="27"/>
      <c r="Q109" s="604" t="str">
        <f ca="1">IF(ISBLANK(R109),"",LARGE(OFFSET(Q77,0,0,ROWS(Q77:Q108)),1)+1)</f>
        <v/>
      </c>
      <c r="R109" s="29"/>
      <c r="S109" s="27"/>
      <c r="T109" s="27"/>
      <c r="U109" s="27"/>
      <c r="V109" s="671"/>
      <c r="AT109"/>
      <c r="AU109"/>
      <c r="AV109"/>
      <c r="AW109"/>
      <c r="AX109"/>
      <c r="AZ109" s="506"/>
      <c r="BA109" s="507"/>
      <c r="BB109" s="507"/>
      <c r="BC109" s="508"/>
      <c r="BE109" s="135">
        <v>1</v>
      </c>
    </row>
    <row r="110" spans="4:57" ht="15.6" customHeight="1">
      <c r="D110" s="28" t="str">
        <f t="shared" si="15"/>
        <v>►</v>
      </c>
      <c r="E110" s="32"/>
      <c r="F110" s="31"/>
      <c r="G110" s="31"/>
      <c r="H110" s="31"/>
      <c r="I110" s="31"/>
      <c r="J110" s="604" t="str">
        <f ca="1">IF(ISBLANK(K110),"",LARGE(OFFSET(J77,0,0,ROWS(J77:J109)),1)+1)</f>
        <v/>
      </c>
      <c r="K110" s="29"/>
      <c r="L110" s="2063"/>
      <c r="M110" s="27"/>
      <c r="N110" s="27"/>
      <c r="O110" s="27"/>
      <c r="P110" s="27"/>
      <c r="Q110" s="604" t="str">
        <f ca="1">IF(ISBLANK(R110),"",LARGE(OFFSET(Q77,0,0,ROWS(Q77:Q109)),1)+1)</f>
        <v/>
      </c>
      <c r="R110" s="29"/>
      <c r="S110" s="27"/>
      <c r="T110" s="27"/>
      <c r="U110" s="27"/>
      <c r="V110" s="671"/>
      <c r="AT110"/>
      <c r="AU110"/>
      <c r="AV110"/>
      <c r="AW110"/>
      <c r="AX110"/>
      <c r="AZ110" s="4195" t="s">
        <v>879</v>
      </c>
      <c r="BA110" s="4196"/>
      <c r="BB110" s="4196"/>
      <c r="BC110" s="4197"/>
      <c r="BE110" s="135">
        <v>1</v>
      </c>
    </row>
    <row r="111" spans="4:57" ht="15.75">
      <c r="D111" s="28" t="str">
        <f t="shared" si="15"/>
        <v>►</v>
      </c>
      <c r="E111" s="32"/>
      <c r="F111" s="31"/>
      <c r="G111" s="31"/>
      <c r="H111" s="31"/>
      <c r="I111" s="31"/>
      <c r="J111" s="604" t="str">
        <f ca="1">IF(ISBLANK(K111),"",LARGE(OFFSET(J77,0,0,ROWS(J77:J110)),1)+1)</f>
        <v/>
      </c>
      <c r="K111" s="29"/>
      <c r="L111" s="2063"/>
      <c r="M111" s="27"/>
      <c r="N111" s="27"/>
      <c r="O111" s="27"/>
      <c r="P111" s="27"/>
      <c r="Q111" s="604" t="str">
        <f ca="1">IF(ISBLANK(R111),"",LARGE(OFFSET(Q77,0,0,ROWS(Q77:Q110)),1)+1)</f>
        <v/>
      </c>
      <c r="R111" s="29"/>
      <c r="S111" s="27"/>
      <c r="T111" s="27"/>
      <c r="U111" s="27"/>
      <c r="V111" s="671"/>
      <c r="AT111"/>
      <c r="AU111"/>
      <c r="AV111"/>
      <c r="AW111"/>
      <c r="AX111"/>
      <c r="AZ111" s="510" t="s">
        <v>32</v>
      </c>
      <c r="BA111" s="25" t="s">
        <v>31</v>
      </c>
      <c r="BB111" s="131" t="s">
        <v>30</v>
      </c>
      <c r="BC111" s="511" t="s">
        <v>764</v>
      </c>
      <c r="BE111" s="135">
        <v>1</v>
      </c>
    </row>
    <row r="112" spans="4:57" ht="15.6" customHeight="1">
      <c r="D112" s="28" t="str">
        <f t="shared" si="15"/>
        <v>►</v>
      </c>
      <c r="E112" s="32"/>
      <c r="F112" s="31"/>
      <c r="G112" s="31"/>
      <c r="H112" s="31"/>
      <c r="I112" s="31"/>
      <c r="J112" s="604" t="str">
        <f ca="1">IF(ISBLANK(K112),"",LARGE(OFFSET(J77,0,0,ROWS(J77:J111)),1)+1)</f>
        <v/>
      </c>
      <c r="K112" s="29"/>
      <c r="L112" s="2063"/>
      <c r="M112" s="27"/>
      <c r="N112" s="27"/>
      <c r="O112" s="27"/>
      <c r="P112" s="27"/>
      <c r="Q112" s="604" t="str">
        <f ca="1">IF(ISBLANK(R112),"",LARGE(OFFSET(Q77,0,0,ROWS(Q77:Q111)),1)+1)</f>
        <v/>
      </c>
      <c r="R112" s="29"/>
      <c r="S112" s="27"/>
      <c r="T112" s="27"/>
      <c r="U112" s="27"/>
      <c r="V112" s="671"/>
      <c r="AT112"/>
      <c r="AU112"/>
      <c r="AV112"/>
      <c r="AW112"/>
      <c r="AX112"/>
      <c r="AZ112" s="512" t="s">
        <v>895</v>
      </c>
      <c r="BA112" s="11"/>
      <c r="BB112" s="11"/>
      <c r="BC112" s="167"/>
      <c r="BE112" s="135">
        <v>1</v>
      </c>
    </row>
    <row r="113" spans="4:57" ht="15.75">
      <c r="D113" s="28" t="str">
        <f t="shared" si="15"/>
        <v>►</v>
      </c>
      <c r="E113" s="32"/>
      <c r="F113" s="31"/>
      <c r="G113" s="31"/>
      <c r="H113" s="31"/>
      <c r="I113" s="31"/>
      <c r="J113" s="604" t="str">
        <f ca="1">IF(ISBLANK(K113),"",LARGE(OFFSET(J77,0,0,ROWS(J77:J112)),1)+1)</f>
        <v/>
      </c>
      <c r="K113" s="29"/>
      <c r="L113" s="2063"/>
      <c r="M113" s="27"/>
      <c r="N113" s="27"/>
      <c r="O113" s="27"/>
      <c r="P113" s="27"/>
      <c r="Q113" s="604" t="str">
        <f ca="1">IF(ISBLANK(R113),"",LARGE(OFFSET(Q77,0,0,ROWS(Q77:Q112)),1)+1)</f>
        <v/>
      </c>
      <c r="R113" s="29"/>
      <c r="S113" s="27"/>
      <c r="T113" s="27"/>
      <c r="U113" s="27"/>
      <c r="V113" s="671"/>
      <c r="AT113"/>
      <c r="AU113"/>
      <c r="AV113"/>
      <c r="AW113"/>
      <c r="AX113"/>
      <c r="AZ113" s="4171" t="s">
        <v>900</v>
      </c>
      <c r="BA113" s="4172"/>
      <c r="BB113" s="4172"/>
      <c r="BC113" s="4194"/>
      <c r="BE113" s="135">
        <v>1</v>
      </c>
    </row>
    <row r="114" spans="4:57" ht="16.5" thickBot="1">
      <c r="D114" s="718" t="s">
        <v>0</v>
      </c>
      <c r="E114" s="32"/>
      <c r="F114" s="31"/>
      <c r="G114" s="31"/>
      <c r="H114" s="31"/>
      <c r="I114" s="31"/>
      <c r="J114" s="604" t="str">
        <f ca="1">IF(ISBLANK(K114),"",LARGE(OFFSET(J77,0,0,ROWS(J77:J113)),1)+1)</f>
        <v/>
      </c>
      <c r="K114" s="29"/>
      <c r="L114" s="2063"/>
      <c r="M114" s="27"/>
      <c r="N114" s="27"/>
      <c r="O114" s="27"/>
      <c r="P114" s="27"/>
      <c r="Q114" s="604" t="str">
        <f ca="1">IF(ISBLANK(R114),"",LARGE(OFFSET(Q77,0,0,ROWS(Q77:Q113)),1)+1)</f>
        <v/>
      </c>
      <c r="R114" s="29"/>
      <c r="S114" s="27"/>
      <c r="T114" s="27"/>
      <c r="U114" s="27"/>
      <c r="V114" s="671"/>
      <c r="AT114"/>
      <c r="AU114"/>
      <c r="AV114"/>
      <c r="AW114"/>
      <c r="AX114"/>
      <c r="AZ114" s="519">
        <v>12</v>
      </c>
      <c r="BA114" s="18" t="s">
        <v>917</v>
      </c>
      <c r="BB114" s="18"/>
      <c r="BC114" s="465"/>
      <c r="BE114" s="135">
        <v>1</v>
      </c>
    </row>
    <row r="115" spans="4:57" ht="15.75">
      <c r="D115" s="718" t="s">
        <v>0</v>
      </c>
      <c r="E115" s="32"/>
      <c r="F115" s="31"/>
      <c r="G115" s="31"/>
      <c r="H115" s="31"/>
      <c r="I115" s="31"/>
      <c r="J115" s="1940">
        <v>3.472222222222222E-3</v>
      </c>
      <c r="K115" s="1941" t="s">
        <v>1006</v>
      </c>
      <c r="L115" s="1956"/>
      <c r="M115" s="1942">
        <v>1.0416666666666666E-2</v>
      </c>
      <c r="N115" s="1941" t="s">
        <v>1007</v>
      </c>
      <c r="O115" s="1957"/>
      <c r="P115" s="1943"/>
      <c r="Q115" s="1943" t="s">
        <v>1008</v>
      </c>
      <c r="R115" s="1944">
        <v>2.0833333333333332E-2</v>
      </c>
      <c r="S115" s="1958" t="s">
        <v>67</v>
      </c>
      <c r="T115" s="1959">
        <f>J115+M115+R115</f>
        <v>3.4722222222222224E-2</v>
      </c>
      <c r="U115" s="1960"/>
      <c r="V115" s="1961"/>
      <c r="AT115"/>
      <c r="AU115"/>
      <c r="AV115"/>
      <c r="AW115"/>
      <c r="AX115"/>
      <c r="AZ115" s="520">
        <f ca="1">CELL("largeur",AZ115)</f>
        <v>19</v>
      </c>
      <c r="BA115" s="18" t="s">
        <v>919</v>
      </c>
      <c r="BB115" s="18"/>
      <c r="BC115" s="465"/>
      <c r="BE115" s="135">
        <v>1</v>
      </c>
    </row>
    <row r="116" spans="4:57" ht="23.25">
      <c r="D116" s="718" t="s">
        <v>0</v>
      </c>
      <c r="E116" s="32"/>
      <c r="F116" s="31"/>
      <c r="G116" s="31"/>
      <c r="H116" s="31"/>
      <c r="I116" s="31"/>
      <c r="J116" s="608"/>
      <c r="K116" s="608"/>
      <c r="L116" s="1956"/>
      <c r="M116" s="579"/>
      <c r="N116" s="608"/>
      <c r="O116" s="579" t="s">
        <v>1002</v>
      </c>
      <c r="P116" s="580" t="s">
        <v>26</v>
      </c>
      <c r="Q116" s="581"/>
      <c r="R116" s="579"/>
      <c r="S116" s="579" t="s">
        <v>1003</v>
      </c>
      <c r="T116" s="613" t="s">
        <v>26</v>
      </c>
      <c r="U116" s="615"/>
      <c r="V116" s="578"/>
      <c r="AT116"/>
      <c r="AU116"/>
      <c r="AV116"/>
      <c r="AW116"/>
      <c r="AX116"/>
      <c r="AZ116" s="466" t="s">
        <v>921</v>
      </c>
      <c r="BA116" s="18"/>
      <c r="BB116" s="18"/>
      <c r="BC116" s="465"/>
      <c r="BE116" s="135">
        <v>1</v>
      </c>
    </row>
    <row r="117" spans="4:57">
      <c r="D117" s="718" t="s">
        <v>0</v>
      </c>
      <c r="E117" s="32"/>
      <c r="F117" s="31"/>
      <c r="G117" s="31"/>
      <c r="H117" s="31"/>
      <c r="I117" s="31"/>
      <c r="J117" s="1962" t="s">
        <v>33</v>
      </c>
      <c r="K117" s="1962"/>
      <c r="L117" s="1956"/>
      <c r="M117" s="1963" t="s">
        <v>77</v>
      </c>
      <c r="N117" s="1963" t="s">
        <v>77</v>
      </c>
      <c r="O117" s="1964"/>
      <c r="P117" s="1965">
        <f>O119</f>
        <v>1250</v>
      </c>
      <c r="Q117" s="1965" t="str">
        <f>K119</f>
        <v>tranches</v>
      </c>
      <c r="R117" s="1965"/>
      <c r="S117" s="1966" t="s">
        <v>1012</v>
      </c>
      <c r="T117" s="1967">
        <f>O120</f>
        <v>162.5</v>
      </c>
      <c r="U117" s="615"/>
      <c r="V117" s="578"/>
      <c r="AT117"/>
      <c r="AU117"/>
      <c r="AV117"/>
      <c r="AW117"/>
      <c r="AX117"/>
      <c r="AZ117" s="466" t="s">
        <v>927</v>
      </c>
      <c r="BA117" s="18"/>
      <c r="BB117" s="18"/>
      <c r="BC117" s="465"/>
      <c r="BE117" s="135">
        <v>1</v>
      </c>
    </row>
    <row r="118" spans="4:57" ht="15.75">
      <c r="D118" s="718" t="s">
        <v>0</v>
      </c>
      <c r="E118" s="32"/>
      <c r="F118" s="31"/>
      <c r="G118" s="31"/>
      <c r="H118" s="31"/>
      <c r="I118" s="31"/>
      <c r="J118" s="26" t="s">
        <v>32</v>
      </c>
      <c r="K118" s="131" t="s">
        <v>30</v>
      </c>
      <c r="L118" s="1956"/>
      <c r="M118" s="25" t="s">
        <v>1005</v>
      </c>
      <c r="N118" s="605" t="s">
        <v>29</v>
      </c>
      <c r="O118" s="607"/>
      <c r="P118" s="132"/>
      <c r="Q118" s="606"/>
      <c r="R118" s="606" t="s">
        <v>1001</v>
      </c>
      <c r="S118" s="130" t="s">
        <v>28</v>
      </c>
      <c r="T118" s="1968"/>
      <c r="U118" s="615"/>
      <c r="V118" s="578"/>
      <c r="AT118"/>
      <c r="AU118"/>
      <c r="AV118"/>
      <c r="AW118"/>
      <c r="AX118"/>
      <c r="AZ118" s="466" t="s">
        <v>929</v>
      </c>
      <c r="BA118" s="139"/>
      <c r="BB118" s="139"/>
      <c r="BC118" s="492"/>
      <c r="BE118" s="135">
        <v>1</v>
      </c>
    </row>
    <row r="119" spans="4:57" ht="15.75">
      <c r="D119" s="718" t="s">
        <v>0</v>
      </c>
      <c r="E119" s="32"/>
      <c r="F119" s="31"/>
      <c r="G119" s="31"/>
      <c r="H119" s="31"/>
      <c r="I119" s="31"/>
      <c r="J119" s="4219">
        <v>1250</v>
      </c>
      <c r="K119" s="130" t="s">
        <v>27</v>
      </c>
      <c r="L119" s="1956"/>
      <c r="M119" s="585">
        <v>1</v>
      </c>
      <c r="N119" s="584">
        <v>12</v>
      </c>
      <c r="O119" s="23">
        <f>M119*J119</f>
        <v>1250</v>
      </c>
      <c r="P119" s="22" t="str">
        <f>INT(O119/N119) &amp; " " &amp; S118 &amp; " de " &amp; N119 &amp; " " &amp; K119 &amp; IF(MOD(O119,N119)&gt;0, " + 1 contenant de " &amp; TEXT(MOD(O119,N119), "0.00") &amp; " " &amp; K119, "")</f>
        <v>104 Barquettes de 12 tranches + 1 contenant de 2.00 tranches</v>
      </c>
      <c r="Q119" s="21"/>
      <c r="R119" s="18"/>
      <c r="S119" s="132"/>
      <c r="T119" s="1969"/>
      <c r="U119" s="615"/>
      <c r="V119" s="578"/>
      <c r="AT119"/>
      <c r="AU119"/>
      <c r="AV119"/>
      <c r="AW119"/>
      <c r="AX119"/>
      <c r="AZ119" s="521"/>
      <c r="BA119" s="139"/>
      <c r="BB119" s="139"/>
      <c r="BC119" s="492"/>
      <c r="BE119" s="135">
        <v>1</v>
      </c>
    </row>
    <row r="120" spans="4:57" ht="15.75">
      <c r="D120" s="718" t="s">
        <v>0</v>
      </c>
      <c r="E120" s="32"/>
      <c r="F120" s="31"/>
      <c r="G120" s="31"/>
      <c r="H120" s="31"/>
      <c r="I120" s="31"/>
      <c r="J120" s="4220"/>
      <c r="K120" s="1970" t="s">
        <v>1009</v>
      </c>
      <c r="L120" s="1956"/>
      <c r="M120" s="586">
        <v>130</v>
      </c>
      <c r="N120" s="587">
        <v>1.5</v>
      </c>
      <c r="O120" s="1971">
        <f>(M120*J119)/1000</f>
        <v>162.5</v>
      </c>
      <c r="P120" s="1972" t="str">
        <f>IF(MOD(O120, N120) = 0, INT(O120/N120) &amp; " " &amp; S118 &amp; " de " &amp; N120 &amp; " kg", INT(O120/N120) &amp; " " &amp; S118 &amp; " de " &amp; N120 &amp; " kg" &amp; " + 1 contenant de " &amp; TEXT(MOD(O120, N120), "0.00") &amp; " kg")</f>
        <v>108 Barquettes de 1.5 kg + 1 contenant de 0.50 kg</v>
      </c>
      <c r="Q120" s="1973"/>
      <c r="R120" s="1973"/>
      <c r="S120" s="1820"/>
      <c r="T120" s="1974"/>
      <c r="U120" s="615"/>
      <c r="V120" s="578"/>
      <c r="AT120"/>
      <c r="AU120"/>
      <c r="AV120"/>
      <c r="AW120"/>
      <c r="AX120"/>
      <c r="AZ120" s="522" t="s">
        <v>15</v>
      </c>
      <c r="BA120" s="11" t="s">
        <v>937</v>
      </c>
      <c r="BB120" s="11"/>
      <c r="BC120" s="492"/>
      <c r="BE120" s="135">
        <v>1</v>
      </c>
    </row>
    <row r="121" spans="4:57" ht="15.75">
      <c r="D121" s="28" t="s">
        <v>15</v>
      </c>
      <c r="E121" s="32"/>
      <c r="F121" s="31"/>
      <c r="G121" s="31"/>
      <c r="H121" s="31"/>
      <c r="I121" s="31"/>
      <c r="J121" s="27"/>
      <c r="K121" s="27"/>
      <c r="L121" s="1975"/>
      <c r="M121" s="27"/>
      <c r="N121" s="27"/>
      <c r="O121" s="27"/>
      <c r="P121" s="27"/>
      <c r="Q121" s="27"/>
      <c r="R121" s="132"/>
      <c r="S121" s="132"/>
      <c r="T121" s="1976" t="s">
        <v>35</v>
      </c>
      <c r="U121" s="615"/>
      <c r="V121" s="578"/>
      <c r="AT121"/>
      <c r="AU121"/>
      <c r="AV121"/>
      <c r="AW121"/>
      <c r="AX121"/>
      <c r="AZ121" s="166"/>
      <c r="BA121" s="11" t="s">
        <v>1074</v>
      </c>
      <c r="BB121" s="139"/>
      <c r="BC121" s="492"/>
      <c r="BE121" s="135">
        <v>1</v>
      </c>
    </row>
    <row r="122" spans="4:57" ht="15.75">
      <c r="D122" s="28" t="s">
        <v>15</v>
      </c>
      <c r="E122" s="32"/>
      <c r="F122" s="31"/>
      <c r="G122" s="31"/>
      <c r="H122" s="31"/>
      <c r="I122" s="31"/>
      <c r="J122" s="27"/>
      <c r="K122" s="27"/>
      <c r="L122" s="27"/>
      <c r="M122" s="27"/>
      <c r="N122" s="27"/>
      <c r="O122" s="27"/>
      <c r="P122" s="27"/>
      <c r="Q122" s="27"/>
      <c r="R122" s="132"/>
      <c r="S122" s="132"/>
      <c r="T122" s="1976" t="s">
        <v>34</v>
      </c>
      <c r="U122" s="615"/>
      <c r="V122" s="578"/>
      <c r="AT122"/>
      <c r="AU122"/>
      <c r="AV122"/>
      <c r="AW122"/>
      <c r="AX122"/>
      <c r="AZ122" s="694" t="s">
        <v>138</v>
      </c>
      <c r="BA122" s="658"/>
      <c r="BB122" s="139"/>
      <c r="BC122" s="492"/>
      <c r="BE122" s="135">
        <v>1</v>
      </c>
    </row>
    <row r="123" spans="4:57" ht="15.75">
      <c r="D123" s="718" t="s">
        <v>0</v>
      </c>
      <c r="E123" s="32"/>
      <c r="F123" s="31"/>
      <c r="G123" s="31"/>
      <c r="H123" s="31"/>
      <c r="I123" s="31"/>
      <c r="J123" s="14" t="s">
        <v>4</v>
      </c>
      <c r="K123" s="13"/>
      <c r="L123" s="12"/>
      <c r="M123" s="12"/>
      <c r="N123" s="12"/>
      <c r="O123" s="11"/>
      <c r="P123" s="11"/>
      <c r="Q123" s="11"/>
      <c r="R123" s="132"/>
      <c r="S123" s="132"/>
      <c r="T123" s="1977"/>
      <c r="U123" s="615"/>
      <c r="V123" s="578"/>
      <c r="AT123"/>
      <c r="AU123"/>
      <c r="AV123"/>
      <c r="AW123"/>
      <c r="AX123"/>
      <c r="AZ123" s="695" t="s">
        <v>145</v>
      </c>
      <c r="BA123" s="658"/>
      <c r="BB123" s="139"/>
      <c r="BC123" s="492"/>
      <c r="BE123" s="135">
        <v>1</v>
      </c>
    </row>
    <row r="124" spans="4:57" ht="15.75">
      <c r="D124" s="718" t="s">
        <v>0</v>
      </c>
      <c r="E124" s="32" t="s">
        <v>1154</v>
      </c>
      <c r="F124" s="31"/>
      <c r="G124" s="31"/>
      <c r="H124" s="31"/>
      <c r="I124" s="31"/>
      <c r="J124" s="6" t="s">
        <v>2</v>
      </c>
      <c r="K124" s="5" t="s">
        <v>1</v>
      </c>
      <c r="L124" s="4"/>
      <c r="M124" s="3"/>
      <c r="N124" s="3"/>
      <c r="O124" s="3"/>
      <c r="P124" s="3"/>
      <c r="Q124" s="3"/>
      <c r="R124" s="132"/>
      <c r="S124" s="132"/>
      <c r="T124" s="1978" t="s">
        <v>798</v>
      </c>
      <c r="U124" s="615"/>
      <c r="V124" s="578"/>
      <c r="AT124"/>
      <c r="AU124"/>
      <c r="AV124"/>
      <c r="AW124"/>
      <c r="AX124"/>
      <c r="AZ124" s="694"/>
      <c r="BA124" s="652" t="s">
        <v>1034</v>
      </c>
      <c r="BB124" s="139"/>
      <c r="BC124" s="492"/>
      <c r="BE124" s="135">
        <v>1</v>
      </c>
    </row>
    <row r="125" spans="4:57" ht="15.75">
      <c r="D125" s="718" t="s">
        <v>0</v>
      </c>
      <c r="E125" s="588">
        <v>11</v>
      </c>
      <c r="F125" s="588">
        <v>11</v>
      </c>
      <c r="G125" s="588">
        <v>3</v>
      </c>
      <c r="H125" s="588">
        <v>11</v>
      </c>
      <c r="I125" s="588">
        <v>11</v>
      </c>
      <c r="J125" s="588">
        <v>9</v>
      </c>
      <c r="K125" s="588">
        <v>35</v>
      </c>
      <c r="L125" s="589">
        <v>0.2</v>
      </c>
      <c r="M125" s="588">
        <v>11</v>
      </c>
      <c r="N125" s="588">
        <v>11</v>
      </c>
      <c r="O125" s="588">
        <v>11</v>
      </c>
      <c r="P125" s="588">
        <v>11</v>
      </c>
      <c r="Q125" s="588">
        <v>12</v>
      </c>
      <c r="R125" s="588">
        <v>11</v>
      </c>
      <c r="S125" s="588">
        <v>11</v>
      </c>
      <c r="T125" s="588">
        <v>14</v>
      </c>
      <c r="U125" s="588">
        <v>11</v>
      </c>
      <c r="V125" s="719">
        <v>12</v>
      </c>
      <c r="AT125"/>
      <c r="AU125"/>
      <c r="AV125"/>
      <c r="AW125"/>
      <c r="AX125"/>
      <c r="AZ125" s="693" t="s">
        <v>0</v>
      </c>
      <c r="BA125" s="657" t="s">
        <v>1033</v>
      </c>
      <c r="BB125" s="139"/>
      <c r="BC125" s="492"/>
      <c r="BE125" s="135">
        <v>1</v>
      </c>
    </row>
    <row r="126" spans="4:57" ht="16.5" thickBot="1">
      <c r="D126" s="2" t="s">
        <v>0</v>
      </c>
      <c r="E126" s="716">
        <f t="shared" ref="E126:V126" ca="1" si="16">CELL("largeur",E126)</f>
        <v>11</v>
      </c>
      <c r="F126" s="716">
        <f t="shared" ca="1" si="16"/>
        <v>11</v>
      </c>
      <c r="G126" s="716">
        <f t="shared" ca="1" si="16"/>
        <v>3</v>
      </c>
      <c r="H126" s="716">
        <f t="shared" ca="1" si="16"/>
        <v>11</v>
      </c>
      <c r="I126" s="716">
        <f t="shared" ca="1" si="16"/>
        <v>11</v>
      </c>
      <c r="J126" s="716">
        <f t="shared" ca="1" si="16"/>
        <v>9</v>
      </c>
      <c r="K126" s="716">
        <f t="shared" ca="1" si="16"/>
        <v>35</v>
      </c>
      <c r="L126" s="716">
        <f t="shared" ca="1" si="16"/>
        <v>11</v>
      </c>
      <c r="M126" s="716">
        <f t="shared" ca="1" si="16"/>
        <v>11</v>
      </c>
      <c r="N126" s="716">
        <f t="shared" ca="1" si="16"/>
        <v>11</v>
      </c>
      <c r="O126" s="716">
        <f t="shared" ca="1" si="16"/>
        <v>11</v>
      </c>
      <c r="P126" s="716">
        <f t="shared" ca="1" si="16"/>
        <v>11</v>
      </c>
      <c r="Q126" s="716">
        <f t="shared" ca="1" si="16"/>
        <v>12</v>
      </c>
      <c r="R126" s="716">
        <f t="shared" ca="1" si="16"/>
        <v>11</v>
      </c>
      <c r="S126" s="716">
        <f t="shared" ca="1" si="16"/>
        <v>11</v>
      </c>
      <c r="T126" s="716">
        <f t="shared" ca="1" si="16"/>
        <v>14</v>
      </c>
      <c r="U126" s="716">
        <f t="shared" ca="1" si="16"/>
        <v>11</v>
      </c>
      <c r="V126" s="717">
        <f t="shared" ca="1" si="16"/>
        <v>11</v>
      </c>
      <c r="AT126"/>
      <c r="AU126"/>
      <c r="AV126"/>
      <c r="AW126"/>
      <c r="AX126"/>
      <c r="AZ126" s="694" t="s">
        <v>172</v>
      </c>
      <c r="BA126" s="658"/>
      <c r="BB126" s="139"/>
      <c r="BC126" s="492"/>
      <c r="BE126" s="135">
        <v>1</v>
      </c>
    </row>
    <row r="127" spans="4:57" ht="15" customHeight="1">
      <c r="K127" s="151" t="s">
        <v>1064</v>
      </c>
      <c r="L127" s="2030">
        <v>0.2</v>
      </c>
      <c r="M127" s="154" t="s">
        <v>1061</v>
      </c>
      <c r="AT127"/>
      <c r="AU127"/>
      <c r="AV127"/>
      <c r="AW127"/>
      <c r="AX127"/>
      <c r="AZ127" s="694" t="s">
        <v>178</v>
      </c>
      <c r="BA127" s="658"/>
      <c r="BB127" s="139"/>
      <c r="BC127" s="492"/>
      <c r="BE127" s="135">
        <v>1</v>
      </c>
    </row>
    <row r="128" spans="4:57" ht="16.5" thickBot="1">
      <c r="AT128"/>
      <c r="AU128"/>
      <c r="AV128"/>
      <c r="AW128"/>
      <c r="AX128"/>
      <c r="AZ128" s="694" t="s">
        <v>204</v>
      </c>
      <c r="BA128" s="658"/>
      <c r="BB128" s="18"/>
      <c r="BC128" s="167"/>
      <c r="BE128" s="135">
        <v>1</v>
      </c>
    </row>
    <row r="129" spans="4:57" ht="15" customHeight="1">
      <c r="D129" s="129" t="s">
        <v>0</v>
      </c>
      <c r="E129" s="4227" t="s">
        <v>119</v>
      </c>
      <c r="F129" s="4140" t="s">
        <v>1077</v>
      </c>
      <c r="G129" s="4140"/>
      <c r="H129" s="4140"/>
      <c r="I129" s="4140"/>
      <c r="J129" s="4140"/>
      <c r="K129" s="4140"/>
      <c r="L129" s="4140"/>
      <c r="M129" s="4140"/>
      <c r="N129" s="4140"/>
      <c r="O129" s="4140"/>
      <c r="P129" s="4140"/>
      <c r="Q129" s="4140"/>
      <c r="R129" s="4140"/>
      <c r="S129" s="4140" t="s">
        <v>1068</v>
      </c>
      <c r="T129" s="4139" t="s">
        <v>117</v>
      </c>
      <c r="U129" s="4139"/>
      <c r="V129" s="4159" t="str">
        <f>LEFT(F129,1)</f>
        <v>N</v>
      </c>
      <c r="AT129"/>
      <c r="AU129"/>
      <c r="AV129"/>
      <c r="AW129"/>
      <c r="AX129"/>
      <c r="AZ129" s="466"/>
      <c r="BA129" s="18"/>
      <c r="BB129" s="18"/>
      <c r="BC129" s="465"/>
      <c r="BE129" s="135">
        <v>1</v>
      </c>
    </row>
    <row r="130" spans="4:57" ht="15.75" customHeight="1">
      <c r="D130" s="53" t="s">
        <v>0</v>
      </c>
      <c r="E130" s="4188"/>
      <c r="F130" s="4141"/>
      <c r="G130" s="4141"/>
      <c r="H130" s="4141"/>
      <c r="I130" s="4141"/>
      <c r="J130" s="4141"/>
      <c r="K130" s="4141"/>
      <c r="L130" s="4141"/>
      <c r="M130" s="4141"/>
      <c r="N130" s="4141"/>
      <c r="O130" s="4141"/>
      <c r="P130" s="4141"/>
      <c r="Q130" s="4141"/>
      <c r="R130" s="4141"/>
      <c r="S130" s="4141"/>
      <c r="T130" s="3990"/>
      <c r="U130" s="3990"/>
      <c r="V130" s="4160"/>
      <c r="AT130"/>
      <c r="AU130"/>
      <c r="AV130"/>
      <c r="AW130"/>
      <c r="AX130"/>
      <c r="AZ130" s="466"/>
      <c r="BA130" s="18"/>
      <c r="BB130" s="18"/>
      <c r="BC130" s="465"/>
      <c r="BE130" s="135">
        <v>1</v>
      </c>
    </row>
    <row r="131" spans="4:57" ht="18.75">
      <c r="D131" s="53" t="s">
        <v>0</v>
      </c>
      <c r="E131" s="128" t="s">
        <v>116</v>
      </c>
      <c r="F131" s="127"/>
      <c r="G131" s="127"/>
      <c r="H131" s="127"/>
      <c r="I131" s="126" t="s">
        <v>115</v>
      </c>
      <c r="J131" s="125" t="s">
        <v>114</v>
      </c>
      <c r="K131" s="124"/>
      <c r="L131" s="124"/>
      <c r="M131" s="124"/>
      <c r="N131" s="124"/>
      <c r="O131" s="124"/>
      <c r="P131" s="124"/>
      <c r="Q131" s="123"/>
      <c r="R131" s="123"/>
      <c r="S131" s="123"/>
      <c r="T131" s="123"/>
      <c r="U131" s="123"/>
      <c r="V131" s="122"/>
      <c r="AT131"/>
      <c r="AU131"/>
      <c r="AV131"/>
      <c r="AW131"/>
      <c r="AX131"/>
      <c r="AZ131" s="466"/>
      <c r="BA131" s="18"/>
      <c r="BB131" s="18"/>
      <c r="BC131" s="465"/>
      <c r="BE131" s="135">
        <v>1</v>
      </c>
    </row>
    <row r="132" spans="4:57" ht="14.45" customHeight="1">
      <c r="D132" s="53" t="s">
        <v>0</v>
      </c>
      <c r="E132" s="121" t="s">
        <v>113</v>
      </c>
      <c r="F132" s="104"/>
      <c r="G132" s="115"/>
      <c r="H132" s="115"/>
      <c r="I132" s="115"/>
      <c r="J132" s="104" t="s">
        <v>112</v>
      </c>
      <c r="K132" s="104"/>
      <c r="L132" s="104"/>
      <c r="M132" s="104"/>
      <c r="N132" s="104"/>
      <c r="O132" s="104"/>
      <c r="P132" s="104"/>
      <c r="Q132" s="104"/>
      <c r="R132" s="104"/>
      <c r="S132" s="120"/>
      <c r="T132" s="120"/>
      <c r="U132" s="120"/>
      <c r="V132" s="1947"/>
      <c r="AT132"/>
      <c r="AU132"/>
      <c r="AV132"/>
      <c r="AW132"/>
      <c r="AX132"/>
      <c r="AZ132" s="425" t="s">
        <v>947</v>
      </c>
      <c r="BA132" s="428"/>
      <c r="BB132" s="428"/>
      <c r="BC132" s="524"/>
      <c r="BE132" s="135">
        <v>1</v>
      </c>
    </row>
    <row r="133" spans="4:57" ht="14.45" customHeight="1">
      <c r="D133" s="554" t="s">
        <v>0</v>
      </c>
      <c r="E133" s="7"/>
      <c r="F133" s="8" t="s">
        <v>3</v>
      </c>
      <c r="G133" s="7"/>
      <c r="H133" s="7"/>
      <c r="I133" s="7"/>
      <c r="J133" s="715" t="str">
        <f>COUNTIF(D129:D186,"**")&amp;" "&amp;"lignes"</f>
        <v>58 lignes</v>
      </c>
      <c r="K133" s="564" t="str">
        <f>ROWS(D129:D186)-SUBTOTAL(103,D129:D186)&amp;" "&amp;"Lignes masquées"</f>
        <v>0 Lignes masquées</v>
      </c>
      <c r="L133" s="18"/>
      <c r="N133" s="18"/>
      <c r="O133" s="18"/>
      <c r="P133" s="11"/>
      <c r="Q133" s="11"/>
      <c r="R133" s="104"/>
      <c r="S133" s="104"/>
      <c r="T133" s="104"/>
      <c r="U133" s="104"/>
      <c r="V133" s="672"/>
      <c r="AT133"/>
      <c r="AU133"/>
      <c r="AV133"/>
      <c r="AW133"/>
      <c r="AX133"/>
      <c r="AZ133" s="425" t="s">
        <v>949</v>
      </c>
      <c r="BA133" s="428"/>
      <c r="BB133" s="428"/>
      <c r="BC133" s="524"/>
      <c r="BE133" s="135">
        <v>1</v>
      </c>
    </row>
    <row r="134" spans="4:57" ht="14.45" customHeight="1">
      <c r="D134" s="44" t="s">
        <v>15</v>
      </c>
      <c r="E134" s="572"/>
      <c r="F134" s="572"/>
      <c r="G134" s="572"/>
      <c r="H134" s="572"/>
      <c r="I134" s="572"/>
      <c r="J134" s="1948"/>
      <c r="K134" s="564" t="str">
        <f>COUNTA(D142:D181)&amp;"  lignes produits"</f>
        <v>40  lignes produits</v>
      </c>
      <c r="L134" s="18"/>
      <c r="M134" s="132"/>
      <c r="N134" s="11"/>
      <c r="O134" s="118" t="s">
        <v>111</v>
      </c>
      <c r="P134" s="117">
        <v>111</v>
      </c>
      <c r="Q134" s="116" t="str">
        <f>Q135</f>
        <v>couverts</v>
      </c>
      <c r="R134" s="104"/>
      <c r="S134" s="104"/>
      <c r="T134" s="104"/>
      <c r="U134" s="104"/>
      <c r="V134" s="672"/>
      <c r="AT134"/>
      <c r="AU134"/>
      <c r="AV134"/>
      <c r="AW134"/>
      <c r="AX134"/>
      <c r="AZ134" s="514"/>
      <c r="BA134" s="137"/>
      <c r="BB134" s="137"/>
      <c r="BC134" s="525"/>
      <c r="BE134" s="135">
        <v>1</v>
      </c>
    </row>
    <row r="135" spans="4:57" ht="16.5" thickBot="1">
      <c r="D135" s="53" t="s">
        <v>0</v>
      </c>
      <c r="E135" s="114">
        <f>(L182/E136)</f>
        <v>0</v>
      </c>
      <c r="F135" s="113" t="s">
        <v>110</v>
      </c>
      <c r="G135" s="112"/>
      <c r="H135" s="111"/>
      <c r="I135" s="111"/>
      <c r="J135" s="1949" t="str">
        <f ca="1">IF(E139&lt;0.5,E138&amp;",","")&amp;IF(F139&lt;0.5,F138&amp;".","")&amp;IF(G139&lt;0.5,G138&amp;".","")&amp;IF(H139&lt;0.5,H138&amp;".","")&amp;IF(I139&lt;0.5,I138&amp;".","")&amp;IF(J139&lt;0.5,J138&amp;".","")&amp;IF(K139&lt;0.5,K138&amp;".","")&amp;IF(L139&lt;0.5,L138&amp;".","")&amp;IF(M139&lt;0.5,M138&amp;".","")&amp;IF(N139&lt;0.5,N138&amp;".","")</f>
        <v/>
      </c>
      <c r="K135" s="564" t="str">
        <f ca="1">IF(COUNTIF(E139:V139,"&lt;0.5")=0,"Aucune colonne masquée",COUNTIF(E139:V139,"&lt;0.5")&amp;" colonnes masquées : "&amp;(J135&amp;J136))</f>
        <v>Aucune colonne masquée</v>
      </c>
      <c r="M135" s="132"/>
      <c r="N135" s="116"/>
      <c r="O135" s="110" t="s">
        <v>109</v>
      </c>
      <c r="P135" s="109">
        <v>10</v>
      </c>
      <c r="Q135" s="108" t="s">
        <v>108</v>
      </c>
      <c r="R135" s="104"/>
      <c r="S135" s="104"/>
      <c r="T135" s="104"/>
      <c r="U135" s="104"/>
      <c r="V135" s="672"/>
      <c r="AT135"/>
      <c r="AU135"/>
      <c r="AV135"/>
      <c r="AW135"/>
      <c r="AX135"/>
      <c r="AZ135" s="526">
        <v>19</v>
      </c>
      <c r="BA135" s="527">
        <v>18</v>
      </c>
      <c r="BB135" s="527">
        <v>25</v>
      </c>
      <c r="BC135" s="528">
        <v>16</v>
      </c>
      <c r="BE135" s="135">
        <v>1</v>
      </c>
    </row>
    <row r="136" spans="4:57" ht="16.5" thickBot="1">
      <c r="D136" s="53" t="s">
        <v>0</v>
      </c>
      <c r="E136" s="107">
        <v>10</v>
      </c>
      <c r="F136" s="106" t="s">
        <v>108</v>
      </c>
      <c r="G136" s="105" t="s">
        <v>107</v>
      </c>
      <c r="H136" s="105"/>
      <c r="I136" s="104"/>
      <c r="J136" s="1949" t="str">
        <f ca="1">IF(O139&lt;0.5,O138&amp;".","")&amp;IF(P139&lt;0.5,P138&amp;".","")&amp;IF(Q139&lt;0.5,Q138&amp;".","")&amp;IF(R139&lt;0.5,R138&amp;".","")&amp;IF(S139&lt;0.5,S138&amp;".","")&amp;IF(T139&lt;0.5,T138&amp;".","")&amp;IF(U139&lt;0.5,U138&amp;".","")&amp;IF(V139&lt;0.5,V138&amp;".","")</f>
        <v/>
      </c>
      <c r="K136" s="564" t="str">
        <f ca="1">COUNTIF(E139:V139,"&gt;0.5")+1&amp;" "&amp;"Colonnes Visibles"</f>
        <v>19 Colonnes Visibles</v>
      </c>
      <c r="M136" s="103"/>
      <c r="N136" s="102"/>
      <c r="O136" s="103" t="s">
        <v>106</v>
      </c>
      <c r="P136" s="102"/>
      <c r="Q136" s="102"/>
      <c r="R136" s="101"/>
      <c r="S136" s="555"/>
      <c r="V136" s="99" t="s">
        <v>105</v>
      </c>
      <c r="AT136"/>
      <c r="AU136"/>
      <c r="AV136"/>
      <c r="AW136"/>
      <c r="AX136"/>
      <c r="AZ136" s="1">
        <f ca="1">CELL("largeur",AZ136)</f>
        <v>19</v>
      </c>
      <c r="BA136" s="1">
        <f ca="1">CELL("largeur",BA136)</f>
        <v>18</v>
      </c>
      <c r="BB136" s="1">
        <f ca="1">CELL("largeur",BB136)</f>
        <v>25</v>
      </c>
      <c r="BC136" s="1">
        <f ca="1">CELL("largeur",BC136)</f>
        <v>16</v>
      </c>
      <c r="BE136" s="135">
        <v>1</v>
      </c>
    </row>
    <row r="137" spans="4:57" ht="16.5" thickTop="1" thickBot="1">
      <c r="D137" s="98" t="s">
        <v>15</v>
      </c>
      <c r="E137" s="97" t="s">
        <v>104</v>
      </c>
      <c r="F137" s="97" t="s">
        <v>103</v>
      </c>
      <c r="G137" s="97" t="s">
        <v>102</v>
      </c>
      <c r="H137" s="97" t="s">
        <v>101</v>
      </c>
      <c r="I137" s="97" t="s">
        <v>100</v>
      </c>
      <c r="J137" s="97" t="s">
        <v>99</v>
      </c>
      <c r="K137" s="97" t="s">
        <v>98</v>
      </c>
      <c r="L137" s="97" t="s">
        <v>97</v>
      </c>
      <c r="M137" s="97" t="s">
        <v>96</v>
      </c>
      <c r="N137" s="97" t="s">
        <v>95</v>
      </c>
      <c r="O137" s="97" t="s">
        <v>94</v>
      </c>
      <c r="P137" s="97" t="s">
        <v>93</v>
      </c>
      <c r="Q137" s="97" t="s">
        <v>92</v>
      </c>
      <c r="R137" s="97" t="s">
        <v>91</v>
      </c>
      <c r="S137" s="97" t="s">
        <v>90</v>
      </c>
      <c r="T137" s="97" t="s">
        <v>122</v>
      </c>
      <c r="U137" s="97" t="s">
        <v>123</v>
      </c>
      <c r="V137" s="96" t="s">
        <v>998</v>
      </c>
      <c r="AT137"/>
      <c r="AU137"/>
      <c r="AV137"/>
      <c r="AW137"/>
      <c r="AX137"/>
      <c r="AZ137" s="138"/>
      <c r="BA137" s="138"/>
      <c r="BB137" s="138"/>
      <c r="BC137" s="138"/>
      <c r="BE137" s="135">
        <v>1</v>
      </c>
    </row>
    <row r="138" spans="4:57" ht="15.75" thickTop="1">
      <c r="D138" s="92" t="s">
        <v>15</v>
      </c>
      <c r="E138" s="95" t="str">
        <f t="shared" ref="E138:V138" si="17">SUBSTITUTE(ADDRESS(1,COLUMN(),4),"1","")</f>
        <v>E</v>
      </c>
      <c r="F138" s="94" t="str">
        <f t="shared" si="17"/>
        <v>F</v>
      </c>
      <c r="G138" s="94" t="str">
        <f t="shared" si="17"/>
        <v>G</v>
      </c>
      <c r="H138" s="94" t="str">
        <f t="shared" si="17"/>
        <v>H</v>
      </c>
      <c r="I138" s="94" t="str">
        <f t="shared" si="17"/>
        <v>I</v>
      </c>
      <c r="J138" s="94" t="str">
        <f t="shared" si="17"/>
        <v>J</v>
      </c>
      <c r="K138" s="94" t="str">
        <f t="shared" si="17"/>
        <v>K</v>
      </c>
      <c r="L138" s="94" t="str">
        <f t="shared" si="17"/>
        <v>L</v>
      </c>
      <c r="M138" s="94" t="str">
        <f t="shared" si="17"/>
        <v>M</v>
      </c>
      <c r="N138" s="94" t="str">
        <f t="shared" si="17"/>
        <v>N</v>
      </c>
      <c r="O138" s="94" t="str">
        <f t="shared" si="17"/>
        <v>O</v>
      </c>
      <c r="P138" s="94" t="str">
        <f t="shared" si="17"/>
        <v>P</v>
      </c>
      <c r="Q138" s="94" t="str">
        <f t="shared" si="17"/>
        <v>Q</v>
      </c>
      <c r="R138" s="94" t="str">
        <f t="shared" si="17"/>
        <v>R</v>
      </c>
      <c r="S138" s="94" t="str">
        <f t="shared" si="17"/>
        <v>S</v>
      </c>
      <c r="T138" s="94" t="str">
        <f t="shared" si="17"/>
        <v>T</v>
      </c>
      <c r="U138" s="94" t="str">
        <f t="shared" si="17"/>
        <v>U</v>
      </c>
      <c r="V138" s="93" t="str">
        <f t="shared" si="17"/>
        <v>V</v>
      </c>
      <c r="AT138"/>
      <c r="AU138"/>
      <c r="AV138"/>
      <c r="AW138"/>
      <c r="AX138"/>
      <c r="AZ138" s="138"/>
      <c r="BA138" s="138"/>
      <c r="BB138" s="138"/>
      <c r="BC138" s="138"/>
      <c r="BE138" s="135">
        <v>1</v>
      </c>
    </row>
    <row r="139" spans="4:57" ht="15.75" thickBot="1">
      <c r="D139" s="92" t="s">
        <v>15</v>
      </c>
      <c r="E139" s="476">
        <f t="shared" ref="E139:T139" ca="1" si="18">CELL("largeur",E139)</f>
        <v>11</v>
      </c>
      <c r="F139" s="91">
        <f t="shared" ca="1" si="18"/>
        <v>11</v>
      </c>
      <c r="G139" s="91">
        <f t="shared" ca="1" si="18"/>
        <v>3</v>
      </c>
      <c r="H139" s="91">
        <f t="shared" ca="1" si="18"/>
        <v>11</v>
      </c>
      <c r="I139" s="91">
        <f t="shared" ca="1" si="18"/>
        <v>11</v>
      </c>
      <c r="J139" s="91">
        <f t="shared" ca="1" si="18"/>
        <v>9</v>
      </c>
      <c r="K139" s="91">
        <f t="shared" ca="1" si="18"/>
        <v>35</v>
      </c>
      <c r="L139" s="91">
        <f t="shared" ca="1" si="18"/>
        <v>11</v>
      </c>
      <c r="M139" s="91">
        <f t="shared" ca="1" si="18"/>
        <v>11</v>
      </c>
      <c r="N139" s="91">
        <f t="shared" ca="1" si="18"/>
        <v>11</v>
      </c>
      <c r="O139" s="91">
        <f t="shared" ca="1" si="18"/>
        <v>11</v>
      </c>
      <c r="P139" s="91">
        <f t="shared" ca="1" si="18"/>
        <v>11</v>
      </c>
      <c r="Q139" s="91">
        <f ca="1">CELL("largeur",Q139)</f>
        <v>12</v>
      </c>
      <c r="R139" s="91">
        <f t="shared" ca="1" si="18"/>
        <v>11</v>
      </c>
      <c r="S139" s="91">
        <f t="shared" ca="1" si="18"/>
        <v>11</v>
      </c>
      <c r="T139" s="91">
        <f t="shared" ca="1" si="18"/>
        <v>14</v>
      </c>
      <c r="U139" s="91">
        <f ca="1">CELL("largeur",U139)</f>
        <v>11</v>
      </c>
      <c r="V139" s="90">
        <f ca="1">CELL("largeur",V139)</f>
        <v>11</v>
      </c>
      <c r="BE139" s="135">
        <v>1</v>
      </c>
    </row>
    <row r="140" spans="4:57" ht="16.5" thickTop="1">
      <c r="D140" s="53" t="s">
        <v>0</v>
      </c>
      <c r="E140" s="89" t="s">
        <v>89</v>
      </c>
      <c r="F140" s="88" t="s">
        <v>88</v>
      </c>
      <c r="G140" s="87"/>
      <c r="H140" s="3992" t="s">
        <v>87</v>
      </c>
      <c r="I140" s="3994" t="s">
        <v>86</v>
      </c>
      <c r="J140" s="4105" t="s">
        <v>85</v>
      </c>
      <c r="K140" s="86" t="s">
        <v>84</v>
      </c>
      <c r="L140" s="4142" t="s">
        <v>83</v>
      </c>
      <c r="M140" s="85" t="s">
        <v>81</v>
      </c>
      <c r="N140" s="84" t="s">
        <v>80</v>
      </c>
      <c r="O140" s="4010" t="s">
        <v>4086</v>
      </c>
      <c r="P140" s="4011"/>
      <c r="Q140" s="4011"/>
      <c r="R140" s="4014" t="s">
        <v>78</v>
      </c>
      <c r="S140" s="4016" t="s">
        <v>4087</v>
      </c>
      <c r="T140" s="4016"/>
      <c r="U140" s="4225" t="s">
        <v>80</v>
      </c>
      <c r="V140" s="4052" t="s">
        <v>266</v>
      </c>
      <c r="BE140" s="135">
        <v>1</v>
      </c>
    </row>
    <row r="141" spans="4:57" ht="15.75">
      <c r="D141" s="53" t="s">
        <v>0</v>
      </c>
      <c r="E141" s="83" t="s">
        <v>77</v>
      </c>
      <c r="F141" s="82" t="s">
        <v>30</v>
      </c>
      <c r="G141" s="81" t="s">
        <v>76</v>
      </c>
      <c r="H141" s="3993"/>
      <c r="I141" s="3995"/>
      <c r="J141" s="4106"/>
      <c r="K141" s="80" t="s">
        <v>75</v>
      </c>
      <c r="L141" s="4143"/>
      <c r="M141" s="79" t="s">
        <v>74</v>
      </c>
      <c r="N141" s="78">
        <v>1</v>
      </c>
      <c r="O141" s="4012"/>
      <c r="P141" s="4013"/>
      <c r="Q141" s="4013"/>
      <c r="R141" s="4015"/>
      <c r="S141" s="4018"/>
      <c r="T141" s="4018"/>
      <c r="U141" s="4226"/>
      <c r="V141" s="4053"/>
      <c r="BE141" s="135">
        <v>1</v>
      </c>
    </row>
    <row r="142" spans="4:57" ht="18.75">
      <c r="D142" s="53" t="s">
        <v>0</v>
      </c>
      <c r="E142" s="66"/>
      <c r="F142" s="65"/>
      <c r="G142" s="73" t="str">
        <f t="shared" ref="G142:G181" si="19">IF(AND(E142&gt;0,H142&gt;0),"de","")</f>
        <v/>
      </c>
      <c r="H142" s="63"/>
      <c r="I142" s="62"/>
      <c r="J142" s="61">
        <v>1</v>
      </c>
      <c r="K142" s="60"/>
      <c r="L142" s="59">
        <f>IFERROR(INDEX(E184:R184,MATCH(I142,E183:R183,0)) * H142 * IF(ISBLANK(E142), 1, E142), 0)</f>
        <v>0</v>
      </c>
      <c r="M142" s="71">
        <f>IF(L182=0,0,(L142/L182)*N141*1000)</f>
        <v>0</v>
      </c>
      <c r="N142" s="1951">
        <f>IF(L182=0, 0, (E142*J142)/(L182*N141))</f>
        <v>0</v>
      </c>
      <c r="O142" s="1985">
        <f>IF(ISBLANK(P135), 0, (L142 * J142) * (P134 / P135))</f>
        <v>0</v>
      </c>
      <c r="P142" s="1982">
        <f t="shared" ref="P142:P181" si="20">IF(O142=0,0,IF(O142&gt;0,IF(OR(I142="Kg",I142="g",I142="demi(s)",I142="quart(s)"),IF(ROUND(O142,3)&gt;=1,ROUND(O142,3)&amp;" Kg",ROUND(O142*1000,0)&amp;" g"),IF(I142="demi(s)",ROUND(O142*0.5,0)&amp;" demi(s)",IF(I142="quart(s)",ROUND(O142*0.25,0)&amp;" quart(s)",IF(ROUND(O142,3)&gt;=1,ROUND(O142,3)&amp;" L",ROUND(O142*100,0)&amp;" cl"))))))</f>
        <v>0</v>
      </c>
      <c r="Q142" s="1996">
        <f>IF(O142=0, 0, IF(ISBLANK(I142), "", IF(TEXT(ROUND(O142/INDEX(E184:R184, MATCH(I142, E183:R183, 0)), 0),"# ##0") &amp; " " &amp; O142 = P142, "", TEXT(ROUND(O142/INDEX(E184:R184, MATCH(I142, E183:R183, 0)), 0),"# ##0") &amp; " " &amp; I142)))</f>
        <v>0</v>
      </c>
      <c r="R142" s="75"/>
      <c r="S142" s="1995">
        <f t="shared" ref="S142:S181" si="21">IF(ISBLANK(R142),O142,((O142-(O142*R142%))))</f>
        <v>0</v>
      </c>
      <c r="T142" s="1991">
        <f>IFERROR(IF(O142=0, 0, IF(ISBLANK(I142), "", IF(ROUND(S142/INDEX(E184:R184, MATCH(I142,E183:R183, 0)), 2) &amp; " " &amp; I142 = S142, "", ROUND(S142/INDEX(E184:R184, MATCH(I142,E183:R183, 0)), 2) &amp; " " &amp; I142))), "")</f>
        <v>0</v>
      </c>
      <c r="U142" s="1952">
        <f>(E142/P135)*P134*J142</f>
        <v>0</v>
      </c>
      <c r="V142" s="674">
        <f t="shared" ref="V142:V181" si="22">F142</f>
        <v>0</v>
      </c>
      <c r="BE142" s="135">
        <v>1</v>
      </c>
    </row>
    <row r="143" spans="4:57" ht="18.75">
      <c r="D143" s="67" t="str">
        <f t="shared" ref="D143:D180" si="23">IF(K143&lt;&gt;"","A","►")</f>
        <v>►</v>
      </c>
      <c r="E143" s="66"/>
      <c r="F143" s="65"/>
      <c r="G143" s="64" t="str">
        <f t="shared" si="19"/>
        <v/>
      </c>
      <c r="H143" s="63"/>
      <c r="I143" s="62"/>
      <c r="J143" s="61">
        <v>1</v>
      </c>
      <c r="K143" s="60"/>
      <c r="L143" s="59">
        <f>IFERROR(INDEX(E184:R184,MATCH(I143,E183:R183,0)) * H143 * IF(ISBLANK(E143), 1, E143), 0)</f>
        <v>0</v>
      </c>
      <c r="M143" s="58">
        <f>IF(O182=0,0,(O143/O182)*N141*1000)</f>
        <v>0</v>
      </c>
      <c r="N143" s="57">
        <f>IF(L182=0, 0, (E143*J143)/(L182*N141))</f>
        <v>0</v>
      </c>
      <c r="O143" s="1986">
        <f>IF(ISBLANK(P135), 0, (L143 * J143) * (P134 / P135))</f>
        <v>0</v>
      </c>
      <c r="P143" s="1983">
        <f t="shared" si="20"/>
        <v>0</v>
      </c>
      <c r="Q143" s="1996">
        <f>IF(O143=0, 0, IF(ISBLANK(I143), "", IF(TEXT(ROUND(O143/INDEX(E184:R184, MATCH(I143, E183:R183, 0)), 0),"# ##0") &amp; " " &amp; O143 = P143, "", TEXT(ROUND(O143/INDEX(E184:R184, MATCH(I143, E183:R183, 0)), 0),"# ##0") &amp; " " &amp; I143)))</f>
        <v>0</v>
      </c>
      <c r="R143" s="54">
        <v>20</v>
      </c>
      <c r="S143" s="1990">
        <f t="shared" si="21"/>
        <v>0</v>
      </c>
      <c r="T143" s="1992">
        <f>IFERROR(IF(O143=0, 0, IF(ISBLANK(I143), "", IF(ROUND(S143/INDEX(E184:R184, MATCH(I143,E183:R183, 0)), 2) &amp; " " &amp; I143 = S143, "", ROUND(S143/INDEX(E184:R184, MATCH(I143,E183:R183, 0)), 2) &amp; " " &amp; I143))), "")</f>
        <v>0</v>
      </c>
      <c r="U143" s="1953">
        <f>(E143/P135)*P134*J143</f>
        <v>0</v>
      </c>
      <c r="V143" s="675">
        <f t="shared" si="22"/>
        <v>0</v>
      </c>
      <c r="BE143" s="135">
        <v>1</v>
      </c>
    </row>
    <row r="144" spans="4:57" ht="18.75">
      <c r="D144" s="67" t="str">
        <f t="shared" si="23"/>
        <v>►</v>
      </c>
      <c r="E144" s="66"/>
      <c r="F144" s="72"/>
      <c r="G144" s="73" t="str">
        <f t="shared" si="19"/>
        <v/>
      </c>
      <c r="H144" s="63"/>
      <c r="I144" s="62"/>
      <c r="J144" s="61">
        <v>1</v>
      </c>
      <c r="K144" s="60"/>
      <c r="L144" s="59">
        <f>IFERROR(INDEX(E184:R184,MATCH(I144,E183:R183,0)) * H144 * IF(ISBLANK(E144), 1, E144), 0)</f>
        <v>0</v>
      </c>
      <c r="M144" s="71">
        <f>IF(O182=0,0,(O144/O182)*N141*1000)</f>
        <v>0</v>
      </c>
      <c r="N144" s="70">
        <f>IF(L182=0, 0, (E144*J144)/(L182*N141))</f>
        <v>0</v>
      </c>
      <c r="O144" s="1987">
        <f>IF(ISBLANK(P135), 0, (L144 * J144) * (P134 / P135))</f>
        <v>0</v>
      </c>
      <c r="P144" s="1984">
        <f t="shared" si="20"/>
        <v>0</v>
      </c>
      <c r="Q144" s="1996">
        <f>IF(O144=0, 0, IF(ISBLANK(I144), "", IF(TEXT(ROUND(O144/INDEX(E184:R184, MATCH(I144, E183:R183, 0)), 0),"# ##0") &amp; " " &amp; O144 = P144, "", TEXT(ROUND(O144/INDEX(E184:R184, MATCH(I144, E183:R183, 0)), 0),"# ##0") &amp; " " &amp; I144)))</f>
        <v>0</v>
      </c>
      <c r="R144" s="54"/>
      <c r="S144" s="1994">
        <f t="shared" si="21"/>
        <v>0</v>
      </c>
      <c r="T144" s="1993">
        <f>IFERROR(IF(O144=0, 0, IF(ISBLANK(I144), "", IF(ROUND(S144/INDEX(E184:R184, MATCH(I144,E183:R183, 0)), 2) &amp; " " &amp; I144 = S144, "", ROUND(S144/INDEX(E184:R184, MATCH(I144,E183:R183, 0)), 2) &amp; " " &amp; I144))), "")</f>
        <v>0</v>
      </c>
      <c r="U144" s="69">
        <f>(E144/P135)*P134*J144</f>
        <v>0</v>
      </c>
      <c r="V144" s="676">
        <f t="shared" si="22"/>
        <v>0</v>
      </c>
      <c r="BE144" s="135">
        <v>1</v>
      </c>
    </row>
    <row r="145" spans="4:57" ht="18.75">
      <c r="D145" s="67" t="str">
        <f t="shared" si="23"/>
        <v>►</v>
      </c>
      <c r="E145" s="396"/>
      <c r="F145" s="72"/>
      <c r="G145" s="64" t="str">
        <f t="shared" si="19"/>
        <v/>
      </c>
      <c r="H145" s="63"/>
      <c r="I145" s="62"/>
      <c r="J145" s="61">
        <v>1</v>
      </c>
      <c r="K145" s="60"/>
      <c r="L145" s="59">
        <f>IFERROR(INDEX(E184:R184,MATCH(I145,E183:R183,0)) * H145 * IF(ISBLANK(E145), 1, E145), 0)</f>
        <v>0</v>
      </c>
      <c r="M145" s="58">
        <f>IF(O182=0,0,(O145/O182)*N141*1000)</f>
        <v>0</v>
      </c>
      <c r="N145" s="57">
        <f>IF(L182=0, 0, (E145*J145)/(L182*N141))</f>
        <v>0</v>
      </c>
      <c r="O145" s="1986">
        <f>IF(ISBLANK(P135), 0, (L145 * J145) * (P134 / P135))</f>
        <v>0</v>
      </c>
      <c r="P145" s="1983">
        <f t="shared" si="20"/>
        <v>0</v>
      </c>
      <c r="Q145" s="1996">
        <f>IF(O145=0, 0, IF(ISBLANK(I145), "", IF(TEXT(ROUND(O145/INDEX(E184:R184, MATCH(I145, E183:R183, 0)), 0),"# ##0") &amp; " " &amp; O145 = P145, "", TEXT(ROUND(O145/INDEX(E184:R184, MATCH(I145, E183:R183, 0)), 0),"# ##0") &amp; " " &amp; I145)))</f>
        <v>0</v>
      </c>
      <c r="R145" s="54"/>
      <c r="S145" s="1990">
        <f t="shared" si="21"/>
        <v>0</v>
      </c>
      <c r="T145" s="1992">
        <f>IFERROR(IF(O145=0, 0, IF(ISBLANK(I145), "", IF(ROUND(S145/INDEX(E184:R184, MATCH(I145,E183:R183, 0)), 2) &amp; " " &amp; I145 = S145, "", ROUND(S145/INDEX(E184:R184, MATCH(I145,E183:R183, 0)), 2) &amp; " " &amp; I145))), "")</f>
        <v>0</v>
      </c>
      <c r="U145" s="1953">
        <f>(E145/P135)*P134*J145</f>
        <v>0</v>
      </c>
      <c r="V145" s="675">
        <f t="shared" si="22"/>
        <v>0</v>
      </c>
      <c r="BE145" s="135">
        <v>1</v>
      </c>
    </row>
    <row r="146" spans="4:57" ht="18.75">
      <c r="D146" s="67" t="str">
        <f t="shared" si="23"/>
        <v>►</v>
      </c>
      <c r="E146" s="66"/>
      <c r="F146" s="72"/>
      <c r="G146" s="73" t="str">
        <f t="shared" si="19"/>
        <v/>
      </c>
      <c r="H146" s="63"/>
      <c r="I146" s="62"/>
      <c r="J146" s="61">
        <v>1</v>
      </c>
      <c r="K146" s="60"/>
      <c r="L146" s="59">
        <f>IFERROR(INDEX(E184:R184,MATCH(I146,E183:R183,0)) * H146 * IF(ISBLANK(E146), 1, E146), 0)</f>
        <v>0</v>
      </c>
      <c r="M146" s="71">
        <f>IF(O182=0,0,(O146/O182)*N141*1000)</f>
        <v>0</v>
      </c>
      <c r="N146" s="70">
        <f>IF(L182=0, 0, (E146*J146)/(L182*N141))</f>
        <v>0</v>
      </c>
      <c r="O146" s="1987">
        <f>IF(ISBLANK(P135), 0, (L146 * J146) * (P134 / P135))</f>
        <v>0</v>
      </c>
      <c r="P146" s="1984">
        <f t="shared" si="20"/>
        <v>0</v>
      </c>
      <c r="Q146" s="1996">
        <f>IF(O146=0, 0, IF(ISBLANK(I146), "", IF(TEXT(ROUND(O146/INDEX(E184:R184, MATCH(I146, E183:R183, 0)), 0),"# ##0") &amp; " " &amp; O146 = P146, "", TEXT(ROUND(O146/INDEX(E184:R184, MATCH(I146, E183:R183, 0)), 0),"# ##0") &amp; " " &amp; I146)))</f>
        <v>0</v>
      </c>
      <c r="R146" s="54"/>
      <c r="S146" s="1994">
        <f t="shared" si="21"/>
        <v>0</v>
      </c>
      <c r="T146" s="1993">
        <f>IFERROR(IF(O146=0, 0, IF(ISBLANK(I146), "", IF(ROUND(S146/INDEX(E184:R184, MATCH(I146,E183:R183, 0)), 2) &amp; " " &amp; I146 = S146, "", ROUND(S146/INDEX(E184:R184, MATCH(I146,E183:R183, 0)), 2) &amp; " " &amp; I146))), "")</f>
        <v>0</v>
      </c>
      <c r="U146" s="69">
        <f>(E146/P135)*P134*J146</f>
        <v>0</v>
      </c>
      <c r="V146" s="676">
        <f t="shared" si="22"/>
        <v>0</v>
      </c>
      <c r="BE146" s="135">
        <v>1</v>
      </c>
    </row>
    <row r="147" spans="4:57" ht="18.75">
      <c r="D147" s="67" t="str">
        <f t="shared" si="23"/>
        <v>►</v>
      </c>
      <c r="E147" s="66"/>
      <c r="F147" s="65"/>
      <c r="G147" s="64" t="str">
        <f t="shared" si="19"/>
        <v/>
      </c>
      <c r="H147" s="63"/>
      <c r="I147" s="62"/>
      <c r="J147" s="61">
        <v>1</v>
      </c>
      <c r="K147" s="60"/>
      <c r="L147" s="59">
        <f>IFERROR(INDEX(E184:R184,MATCH(I147,E183:R183,0)) * H147 * IF(ISBLANK(E147), 1, E147), 0)</f>
        <v>0</v>
      </c>
      <c r="M147" s="58">
        <f>IF(O182=0,0,(O147/O182)*N141*1000)</f>
        <v>0</v>
      </c>
      <c r="N147" s="57">
        <f>IF(L182=0, 0, (E147*J147)/(L182*N141))</f>
        <v>0</v>
      </c>
      <c r="O147" s="1986">
        <f>IF(ISBLANK(P135), 0, (L147 * J147) * (P134 / P135))</f>
        <v>0</v>
      </c>
      <c r="P147" s="1983">
        <f t="shared" si="20"/>
        <v>0</v>
      </c>
      <c r="Q147" s="1996">
        <f>IF(O147=0, 0, IF(ISBLANK(I147), "", IF(TEXT(ROUND(O147/INDEX(E184:R184, MATCH(I147, E183:R183, 0)), 0),"# ##0") &amp; " " &amp; O147 = P147, "", TEXT(ROUND(O147/INDEX(E184:R184, MATCH(I147, E183:R183, 0)), 0),"# ##0") &amp; " " &amp; I147)))</f>
        <v>0</v>
      </c>
      <c r="R147" s="54"/>
      <c r="S147" s="1990">
        <f t="shared" si="21"/>
        <v>0</v>
      </c>
      <c r="T147" s="1992">
        <f>IFERROR(IF(O147=0, 0, IF(ISBLANK(I147), "", IF(ROUND(S147/INDEX(E184:R184, MATCH(I147,E183:R183, 0)), 2) &amp; " " &amp; I147 = S147, "", ROUND(S147/INDEX(E184:R184, MATCH(I147,E183:R183, 0)), 2) &amp; " " &amp; I147))), "")</f>
        <v>0</v>
      </c>
      <c r="U147" s="1953">
        <f>(E147/P135)*P134*J147</f>
        <v>0</v>
      </c>
      <c r="V147" s="675">
        <f t="shared" si="22"/>
        <v>0</v>
      </c>
      <c r="BE147" s="135">
        <v>1</v>
      </c>
    </row>
    <row r="148" spans="4:57" ht="18.75">
      <c r="D148" s="67" t="str">
        <f t="shared" si="23"/>
        <v>►</v>
      </c>
      <c r="E148" s="66"/>
      <c r="F148" s="65"/>
      <c r="G148" s="64" t="str">
        <f t="shared" si="19"/>
        <v/>
      </c>
      <c r="H148" s="382"/>
      <c r="I148" s="62"/>
      <c r="J148" s="61">
        <v>1</v>
      </c>
      <c r="K148" s="60"/>
      <c r="L148" s="59">
        <f>IFERROR(INDEX(E184:R184,MATCH(I148,E183:R183,0)) * H148 * IF(ISBLANK(E148), 1, E148), 0)</f>
        <v>0</v>
      </c>
      <c r="M148" s="71">
        <f>IF(O182=0,0,(O148/O182)*N141*1000)</f>
        <v>0</v>
      </c>
      <c r="N148" s="70">
        <f>IF(L182=0, 0, (E148*J148)/(L182*N141))</f>
        <v>0</v>
      </c>
      <c r="O148" s="1987">
        <f>IF(ISBLANK(P135), 0, (L148 * J148) * (P134 / P135))</f>
        <v>0</v>
      </c>
      <c r="P148" s="1984">
        <f t="shared" si="20"/>
        <v>0</v>
      </c>
      <c r="Q148" s="1996">
        <f>IF(O148=0, 0, IF(ISBLANK(I148), "", IF(TEXT(ROUND(O148/INDEX(E184:R184, MATCH(I148, E183:R183, 0)), 0),"# ##0") &amp; " " &amp; O148 = P148, "", TEXT(ROUND(O148/INDEX(E184:R184, MATCH(I148, E183:R183, 0)), 0),"# ##0") &amp; " " &amp; I148)))</f>
        <v>0</v>
      </c>
      <c r="R148" s="54"/>
      <c r="S148" s="1994">
        <f t="shared" si="21"/>
        <v>0</v>
      </c>
      <c r="T148" s="1993">
        <f>IFERROR(IF(O148=0, 0, IF(ISBLANK(I148), "", IF(ROUND(S148/INDEX(E184:R184, MATCH(I148,E183:R183, 0)), 2) &amp; " " &amp; I148 = S148, "", ROUND(S148/INDEX(E184:R184, MATCH(I148,E183:R183, 0)), 2) &amp; " " &amp; I148))), "")</f>
        <v>0</v>
      </c>
      <c r="U148" s="69">
        <f>(E148/P135)*P134*J148</f>
        <v>0</v>
      </c>
      <c r="V148" s="676">
        <f t="shared" si="22"/>
        <v>0</v>
      </c>
      <c r="BE148" s="135">
        <v>1</v>
      </c>
    </row>
    <row r="149" spans="4:57" ht="18.75">
      <c r="D149" s="67" t="str">
        <f t="shared" si="23"/>
        <v>►</v>
      </c>
      <c r="E149" s="66"/>
      <c r="F149" s="65"/>
      <c r="G149" s="64" t="str">
        <f t="shared" si="19"/>
        <v/>
      </c>
      <c r="H149" s="382"/>
      <c r="I149" s="62"/>
      <c r="J149" s="61">
        <v>1</v>
      </c>
      <c r="K149" s="60"/>
      <c r="L149" s="59">
        <f>IFERROR(INDEX(E184:R184,MATCH(I149,E183:R183,0)) * H149 * IF(ISBLANK(E149), 1, E149), 0)</f>
        <v>0</v>
      </c>
      <c r="M149" s="58">
        <f>IF(O182=0,0,(O149/O182)*N141*1000)</f>
        <v>0</v>
      </c>
      <c r="N149" s="57">
        <f>IF(L182=0, 0, (E149*J149)/(L182*N141))</f>
        <v>0</v>
      </c>
      <c r="O149" s="1986">
        <f>IF(ISBLANK(P135), 0, (L149 * J149) * (P134 / P135))</f>
        <v>0</v>
      </c>
      <c r="P149" s="1983">
        <f t="shared" si="20"/>
        <v>0</v>
      </c>
      <c r="Q149" s="1996">
        <f>IF(O149=0, 0, IF(ISBLANK(I149), "", IF(TEXT(ROUND(O149/INDEX(E184:R184, MATCH(I149, E183:R183, 0)), 0),"# ##0") &amp; " " &amp; O149 = P149, "", TEXT(ROUND(O149/INDEX(E184:R184, MATCH(I149, E183:R183, 0)), 0),"# ##0") &amp; " " &amp; I149)))</f>
        <v>0</v>
      </c>
      <c r="R149" s="54"/>
      <c r="S149" s="1990">
        <f t="shared" si="21"/>
        <v>0</v>
      </c>
      <c r="T149" s="1992">
        <f>IFERROR(IF(O149=0, 0, IF(ISBLANK(I149), "", IF(ROUND(S149/INDEX(E184:R184, MATCH(I149,E183:R183, 0)), 2) &amp; " " &amp; I149 = S149, "", ROUND(S149/INDEX(E184:R184, MATCH(I149,E183:R183, 0)), 2) &amp; " " &amp; I149))), "")</f>
        <v>0</v>
      </c>
      <c r="U149" s="1953">
        <f>(E149/P135)*P134*J149</f>
        <v>0</v>
      </c>
      <c r="V149" s="675">
        <f t="shared" si="22"/>
        <v>0</v>
      </c>
      <c r="BE149" s="135">
        <v>1</v>
      </c>
    </row>
    <row r="150" spans="4:57" ht="18.75">
      <c r="D150" s="67" t="str">
        <f t="shared" si="23"/>
        <v>►</v>
      </c>
      <c r="E150" s="66"/>
      <c r="F150" s="72"/>
      <c r="G150" s="64" t="str">
        <f t="shared" si="19"/>
        <v/>
      </c>
      <c r="H150" s="63"/>
      <c r="I150" s="62"/>
      <c r="J150" s="61">
        <v>1</v>
      </c>
      <c r="K150" s="60"/>
      <c r="L150" s="59">
        <f>IFERROR(INDEX(E184:R184,MATCH(I150,E183:R183,0)) * H150 * IF(ISBLANK(E150), 1, E150), 0)</f>
        <v>0</v>
      </c>
      <c r="M150" s="71">
        <f>IF(O182=0,0,(O150/O182)*N141*1000)</f>
        <v>0</v>
      </c>
      <c r="N150" s="70">
        <f>IF(L182=0, 0, (E150*J150)/(L182*N141))</f>
        <v>0</v>
      </c>
      <c r="O150" s="1987">
        <f>IF(ISBLANK(P135), 0, (L150 * J150) * (P134 / P135))</f>
        <v>0</v>
      </c>
      <c r="P150" s="1984">
        <f t="shared" si="20"/>
        <v>0</v>
      </c>
      <c r="Q150" s="1996">
        <f>IF(O150=0, 0, IF(ISBLANK(I150), "", IF(TEXT(ROUND(O150/INDEX(E184:R184, MATCH(I150, E183:R183, 0)), 0),"# ##0") &amp; " " &amp; O150 = P150, "", TEXT(ROUND(O150/INDEX(E184:R184, MATCH(I150, E183:R183, 0)), 0),"# ##0") &amp; " " &amp; I150)))</f>
        <v>0</v>
      </c>
      <c r="R150" s="54"/>
      <c r="S150" s="1994">
        <f t="shared" si="21"/>
        <v>0</v>
      </c>
      <c r="T150" s="1993">
        <f>IFERROR(IF(O150=0, 0, IF(ISBLANK(I150), "", IF(ROUND(S150/INDEX(E184:R184, MATCH(I150,E183:R183, 0)), 2) &amp; " " &amp; I150 = S150, "", ROUND(S150/INDEX(E184:R184, MATCH(I150,E183:R183, 0)), 2) &amp; " " &amp; I150))), "")</f>
        <v>0</v>
      </c>
      <c r="U150" s="69">
        <f>(E150/P135)*P134*J150</f>
        <v>0</v>
      </c>
      <c r="V150" s="676">
        <f t="shared" si="22"/>
        <v>0</v>
      </c>
      <c r="BE150" s="135">
        <v>1</v>
      </c>
    </row>
    <row r="151" spans="4:57" ht="18.75">
      <c r="D151" s="67" t="str">
        <f t="shared" si="23"/>
        <v>►</v>
      </c>
      <c r="E151" s="66"/>
      <c r="F151" s="72"/>
      <c r="G151" s="64" t="str">
        <f t="shared" si="19"/>
        <v/>
      </c>
      <c r="H151" s="63"/>
      <c r="I151" s="62"/>
      <c r="J151" s="61">
        <v>1</v>
      </c>
      <c r="K151" s="60"/>
      <c r="L151" s="59">
        <f>IFERROR(INDEX(E184:R184,MATCH(I151,E183:R183,0)) * H151 * IF(ISBLANK(E151), 1, E151), 0)</f>
        <v>0</v>
      </c>
      <c r="M151" s="58">
        <f>IF(O182=0,0,(O151/O182)*N141*1000)</f>
        <v>0</v>
      </c>
      <c r="N151" s="57">
        <f>IF(L182=0, 0, (E151*J151)/(L182*N141))</f>
        <v>0</v>
      </c>
      <c r="O151" s="1986">
        <f>IF(ISBLANK(P135), 0, (L151 * J151) * (P134 / P135))</f>
        <v>0</v>
      </c>
      <c r="P151" s="1983">
        <f t="shared" si="20"/>
        <v>0</v>
      </c>
      <c r="Q151" s="1996">
        <f>IF(O151=0, 0, IF(ISBLANK(I151), "", IF(TEXT(ROUND(O151/INDEX(E184:R184, MATCH(I151, E183:R183, 0)), 0),"# ##0") &amp; " " &amp; O151 = P151, "", TEXT(ROUND(O151/INDEX(E184:R184, MATCH(I151, E183:R183, 0)), 0),"# ##0") &amp; " " &amp; I151)))</f>
        <v>0</v>
      </c>
      <c r="R151" s="54"/>
      <c r="S151" s="1990">
        <f t="shared" si="21"/>
        <v>0</v>
      </c>
      <c r="T151" s="1992">
        <f>IFERROR(IF(O151=0, 0, IF(ISBLANK(I151), "", IF(ROUND(S151/INDEX(E184:R184, MATCH(I151,E183:R183, 0)), 2) &amp; " " &amp; I151 = S151, "", ROUND(S151/INDEX(E184:R184, MATCH(I151,E183:R183, 0)), 2) &amp; " " &amp; I151))), "")</f>
        <v>0</v>
      </c>
      <c r="U151" s="1953">
        <f>(E151/P135)*P134*J151</f>
        <v>0</v>
      </c>
      <c r="V151" s="675">
        <f t="shared" si="22"/>
        <v>0</v>
      </c>
      <c r="BE151" s="135">
        <v>1</v>
      </c>
    </row>
    <row r="152" spans="4:57" ht="18.75">
      <c r="D152" s="67" t="str">
        <f t="shared" si="23"/>
        <v>►</v>
      </c>
      <c r="E152" s="66"/>
      <c r="F152" s="72"/>
      <c r="G152" s="64" t="str">
        <f t="shared" si="19"/>
        <v/>
      </c>
      <c r="H152" s="63"/>
      <c r="I152" s="62"/>
      <c r="J152" s="61">
        <v>1</v>
      </c>
      <c r="K152" s="60"/>
      <c r="L152" s="59">
        <f>IFERROR(INDEX(E184:R184,MATCH(I152,E183:R183,0)) * H152 * IF(ISBLANK(E152), 1, E152), 0)</f>
        <v>0</v>
      </c>
      <c r="M152" s="71">
        <f>IF(O182=0,0,(O152/O182)*N141*1000)</f>
        <v>0</v>
      </c>
      <c r="N152" s="70">
        <f>IF(L182=0, 0, (E152*J152)/(L182*N141))</f>
        <v>0</v>
      </c>
      <c r="O152" s="1987">
        <f>IF(ISBLANK(P135), 0, (L152 * J152) * (P134 / P135))</f>
        <v>0</v>
      </c>
      <c r="P152" s="1984">
        <f t="shared" si="20"/>
        <v>0</v>
      </c>
      <c r="Q152" s="1996">
        <f>IF(O152=0, 0, IF(ISBLANK(I152), "", IF(TEXT(ROUND(O152/INDEX(E184:R184, MATCH(I152, E183:R183, 0)), 0),"# ##0") &amp; " " &amp; O152 = P152, "", TEXT(ROUND(O152/INDEX(E184:R184, MATCH(I152, E183:R183, 0)), 0),"# ##0") &amp; " " &amp; I152)))</f>
        <v>0</v>
      </c>
      <c r="R152" s="54"/>
      <c r="S152" s="1994">
        <f t="shared" si="21"/>
        <v>0</v>
      </c>
      <c r="T152" s="1993">
        <f>IFERROR(IF(O152=0, 0, IF(ISBLANK(I152), "", IF(ROUND(S152/INDEX(E184:R184, MATCH(I152,E183:R183, 0)), 2) &amp; " " &amp; I152 = S152, "", ROUND(S152/INDEX(E184:R184, MATCH(I152,E183:R183, 0)), 2) &amp; " " &amp; I152))), "")</f>
        <v>0</v>
      </c>
      <c r="U152" s="69">
        <f>(E152/P135)*P134*J152</f>
        <v>0</v>
      </c>
      <c r="V152" s="676">
        <f t="shared" si="22"/>
        <v>0</v>
      </c>
      <c r="BE152" s="135">
        <v>1</v>
      </c>
    </row>
    <row r="153" spans="4:57" ht="18.75">
      <c r="D153" s="67" t="str">
        <f t="shared" si="23"/>
        <v>►</v>
      </c>
      <c r="E153" s="66"/>
      <c r="F153" s="72"/>
      <c r="G153" s="64" t="str">
        <f t="shared" si="19"/>
        <v/>
      </c>
      <c r="H153" s="63"/>
      <c r="I153" s="62"/>
      <c r="J153" s="61">
        <v>1</v>
      </c>
      <c r="K153" s="60"/>
      <c r="L153" s="59">
        <f>IFERROR(INDEX(E184:R184,MATCH(I153,E183:R183,0)) * H153 * IF(ISBLANK(E153), 1, E153), 0)</f>
        <v>0</v>
      </c>
      <c r="M153" s="58">
        <f>IF(O182=0,0,(O153/O182)*N141*1000)</f>
        <v>0</v>
      </c>
      <c r="N153" s="57">
        <f>IF(L182=0, 0, (E153*J153)/(L182*N141))</f>
        <v>0</v>
      </c>
      <c r="O153" s="1986">
        <f>IF(ISBLANK(P135), 0, (L153 * J153) * (P134 / P135))</f>
        <v>0</v>
      </c>
      <c r="P153" s="1983">
        <f t="shared" si="20"/>
        <v>0</v>
      </c>
      <c r="Q153" s="1996">
        <f>IF(O153=0, 0, IF(ISBLANK(I153), "", IF(TEXT(ROUND(O153/INDEX(E184:R184, MATCH(I153, E183:R183, 0)), 0),"# ##0") &amp; " " &amp; O153 = P153, "", TEXT(ROUND(O153/INDEX(E184:R184, MATCH(I153, E183:R183, 0)), 0),"# ##0") &amp; " " &amp; I153)))</f>
        <v>0</v>
      </c>
      <c r="R153" s="54"/>
      <c r="S153" s="1990">
        <f t="shared" si="21"/>
        <v>0</v>
      </c>
      <c r="T153" s="1992">
        <f>IFERROR(IF(O153=0, 0, IF(ISBLANK(I153), "", IF(ROUND(S153/INDEX(E184:R184, MATCH(I153,E183:R183, 0)), 2) &amp; " " &amp; I153 = S153, "", ROUND(S153/INDEX(E184:R184, MATCH(I153,E183:R183, 0)), 2) &amp; " " &amp; I153))), "")</f>
        <v>0</v>
      </c>
      <c r="U153" s="1953">
        <f>(E153/P135)*P134*J153</f>
        <v>0</v>
      </c>
      <c r="V153" s="675">
        <f t="shared" si="22"/>
        <v>0</v>
      </c>
      <c r="BE153" s="135">
        <v>1</v>
      </c>
    </row>
    <row r="154" spans="4:57" ht="18.75">
      <c r="D154" s="67" t="str">
        <f t="shared" si="23"/>
        <v>►</v>
      </c>
      <c r="E154" s="66"/>
      <c r="F154" s="65"/>
      <c r="G154" s="64" t="str">
        <f t="shared" si="19"/>
        <v/>
      </c>
      <c r="H154" s="63"/>
      <c r="I154" s="62"/>
      <c r="J154" s="61">
        <v>1</v>
      </c>
      <c r="K154" s="60"/>
      <c r="L154" s="59">
        <f>IFERROR(INDEX(E184:R184,MATCH(I154,E183:R183,0)) * H154 * IF(ISBLANK(E154), 1, E154), 0)</f>
        <v>0</v>
      </c>
      <c r="M154" s="71">
        <f>IF(O182=0,0,(O154/O182)*N141*1000)</f>
        <v>0</v>
      </c>
      <c r="N154" s="70">
        <f>IF(L182=0, 0, (E154*J154)/(L182*N141))</f>
        <v>0</v>
      </c>
      <c r="O154" s="1987">
        <f>IF(ISBLANK(P135), 0, (L154 * J154) * (P134 / P135))</f>
        <v>0</v>
      </c>
      <c r="P154" s="1984">
        <f t="shared" si="20"/>
        <v>0</v>
      </c>
      <c r="Q154" s="1996">
        <f>IF(O154=0, 0, IF(ISBLANK(I154), "", IF(TEXT(ROUND(O154/INDEX(E184:R184, MATCH(I154, E183:R183, 0)), 0),"# ##0") &amp; " " &amp; O154 = P154, "", TEXT(ROUND(O154/INDEX(E184:R184, MATCH(I154, E183:R183, 0)), 0),"# ##0") &amp; " " &amp; I154)))</f>
        <v>0</v>
      </c>
      <c r="R154" s="54"/>
      <c r="S154" s="1994">
        <f t="shared" si="21"/>
        <v>0</v>
      </c>
      <c r="T154" s="1993">
        <f>IFERROR(IF(O154=0, 0, IF(ISBLANK(I154), "", IF(ROUND(S154/INDEX(E184:R184, MATCH(I154,E183:R183, 0)), 2) &amp; " " &amp; I154 = S154, "", ROUND(S154/INDEX(E184:R184, MATCH(I154,E183:R183, 0)), 2) &amp; " " &amp; I154))), "")</f>
        <v>0</v>
      </c>
      <c r="U154" s="69">
        <f>(E154/P135)*P134*J154</f>
        <v>0</v>
      </c>
      <c r="V154" s="676">
        <f t="shared" si="22"/>
        <v>0</v>
      </c>
      <c r="BE154" s="135">
        <v>1</v>
      </c>
    </row>
    <row r="155" spans="4:57" ht="18.75">
      <c r="D155" s="67" t="str">
        <f t="shared" si="23"/>
        <v>►</v>
      </c>
      <c r="E155" s="66"/>
      <c r="F155" s="65"/>
      <c r="G155" s="64" t="str">
        <f t="shared" si="19"/>
        <v/>
      </c>
      <c r="H155" s="382"/>
      <c r="I155" s="62"/>
      <c r="J155" s="61">
        <v>1</v>
      </c>
      <c r="K155" s="60"/>
      <c r="L155" s="59">
        <f>IFERROR(INDEX(E184:R184,MATCH(I155,E183:R183,0)) * H155 * IF(ISBLANK(E155), 1, E155), 0)</f>
        <v>0</v>
      </c>
      <c r="M155" s="71">
        <f>IF(O182=0,0,(O155/O182)*N141*1000)</f>
        <v>0</v>
      </c>
      <c r="N155" s="70">
        <f>IF(L182=0, 0, (E155*J155)/(L182*N141))</f>
        <v>0</v>
      </c>
      <c r="O155" s="1986">
        <f>IF(ISBLANK(P135), 0, (L155 * J155) * (P134 / P135))</f>
        <v>0</v>
      </c>
      <c r="P155" s="1983">
        <f t="shared" si="20"/>
        <v>0</v>
      </c>
      <c r="Q155" s="1996">
        <f>IF(O155=0, 0, IF(ISBLANK(I155), "", IF(TEXT(ROUND(O155/INDEX(E184:R184, MATCH(I155, E183:R183, 0)), 0),"# ##0") &amp; " " &amp; O155 = P155, "", TEXT(ROUND(O155/INDEX(E184:R184, MATCH(I155, E183:R183, 0)), 0),"# ##0") &amp; " " &amp; I155)))</f>
        <v>0</v>
      </c>
      <c r="R155" s="54"/>
      <c r="S155" s="1990">
        <f t="shared" si="21"/>
        <v>0</v>
      </c>
      <c r="T155" s="1992">
        <f>IFERROR(IF(O155=0, 0, IF(ISBLANK(I155), "", IF(ROUND(S155/INDEX(E184:R184, MATCH(I155,E183:R183, 0)), 2) &amp; " " &amp; I155 = S155, "", ROUND(S155/INDEX(E184:R184, MATCH(I155,E183:R183, 0)), 2) &amp; " " &amp; I155))), "")</f>
        <v>0</v>
      </c>
      <c r="U155" s="1953">
        <f>(E155/P135)*P134*J155</f>
        <v>0</v>
      </c>
      <c r="V155" s="675">
        <f t="shared" si="22"/>
        <v>0</v>
      </c>
      <c r="BE155" s="135">
        <v>1</v>
      </c>
    </row>
    <row r="156" spans="4:57" ht="18.75">
      <c r="D156" s="67" t="str">
        <f t="shared" si="23"/>
        <v>►</v>
      </c>
      <c r="E156" s="66"/>
      <c r="F156" s="65"/>
      <c r="G156" s="64" t="str">
        <f t="shared" si="19"/>
        <v/>
      </c>
      <c r="H156" s="63"/>
      <c r="I156" s="62"/>
      <c r="J156" s="61">
        <v>1</v>
      </c>
      <c r="K156" s="60"/>
      <c r="L156" s="59">
        <f>IFERROR(INDEX(E184:R184,MATCH(I156,E183:R183,0)) * H156 * IF(ISBLANK(E156), 1, E156), 0)</f>
        <v>0</v>
      </c>
      <c r="M156" s="58">
        <f>IF(O182=0,0,(O156/O182)*N141*1000)</f>
        <v>0</v>
      </c>
      <c r="N156" s="57">
        <f>IF(L182=0, 0, (E156*J156)/(L182*N141))</f>
        <v>0</v>
      </c>
      <c r="O156" s="1987">
        <f>IF(ISBLANK(P135), 0, (L156 * J156) * (P134 / P135))</f>
        <v>0</v>
      </c>
      <c r="P156" s="1984">
        <f t="shared" si="20"/>
        <v>0</v>
      </c>
      <c r="Q156" s="1996">
        <f>IF(O156=0, 0, IF(ISBLANK(I156), "", IF(TEXT(ROUND(O156/INDEX(E184:R184, MATCH(I156, E183:R183, 0)), 0),"# ##0") &amp; " " &amp; O156 = P156, "", TEXT(ROUND(O156/INDEX(E184:R184, MATCH(I156, E183:R183, 0)), 0),"# ##0") &amp; " " &amp; I156)))</f>
        <v>0</v>
      </c>
      <c r="R156" s="54"/>
      <c r="S156" s="1994">
        <f t="shared" si="21"/>
        <v>0</v>
      </c>
      <c r="T156" s="1993">
        <f>IFERROR(IF(O156=0, 0, IF(ISBLANK(I156), "", IF(ROUND(S156/INDEX(E184:R184, MATCH(I156,E183:R183, 0)), 2) &amp; " " &amp; I156 = S156, "", ROUND(S156/INDEX(E184:R184, MATCH(I156,E183:R183, 0)), 2) &amp; " " &amp; I156))), "")</f>
        <v>0</v>
      </c>
      <c r="U156" s="69">
        <f>(E156/P135)*P134*J156</f>
        <v>0</v>
      </c>
      <c r="V156" s="676">
        <f t="shared" si="22"/>
        <v>0</v>
      </c>
      <c r="BE156" s="135">
        <v>1</v>
      </c>
    </row>
    <row r="157" spans="4:57" ht="18.75">
      <c r="D157" s="67" t="str">
        <f t="shared" si="23"/>
        <v>►</v>
      </c>
      <c r="E157" s="66"/>
      <c r="F157" s="65"/>
      <c r="G157" s="64" t="str">
        <f t="shared" si="19"/>
        <v/>
      </c>
      <c r="H157" s="63"/>
      <c r="I157" s="62"/>
      <c r="J157" s="61">
        <v>1</v>
      </c>
      <c r="K157" s="60"/>
      <c r="L157" s="59">
        <f>IFERROR(INDEX(E184:R184,MATCH(I157,E183:R183,0)) * H157 * IF(ISBLANK(E157), 1, E157), 0)</f>
        <v>0</v>
      </c>
      <c r="M157" s="71">
        <f>IF(O182=0,0,(O157/O182)*N141*1000)</f>
        <v>0</v>
      </c>
      <c r="N157" s="70">
        <f>IF(L182=0, 0, (E157*J157)/(L182*N141))</f>
        <v>0</v>
      </c>
      <c r="O157" s="1986">
        <f>IF(ISBLANK(P135), 0, (L157 * J157) * (P134 / P135))</f>
        <v>0</v>
      </c>
      <c r="P157" s="1983">
        <f t="shared" si="20"/>
        <v>0</v>
      </c>
      <c r="Q157" s="1996">
        <f>IF(O157=0, 0, IF(ISBLANK(I157), "", IF(TEXT(ROUND(O157/INDEX(E184:R184, MATCH(I157, E183:R183, 0)), 0),"# ##0") &amp; " " &amp; O157 = P157, "", TEXT(ROUND(O157/INDEX(E184:R184, MATCH(I157, E183:R183, 0)), 0),"# ##0") &amp; " " &amp; I157)))</f>
        <v>0</v>
      </c>
      <c r="R157" s="54"/>
      <c r="S157" s="1990">
        <f t="shared" si="21"/>
        <v>0</v>
      </c>
      <c r="T157" s="1992">
        <f>IFERROR(IF(O157=0, 0, IF(ISBLANK(I157), "", IF(ROUND(S157/INDEX(E184:R184, MATCH(I157,E183:R183, 0)), 2) &amp; " " &amp; I157 = S157, "", ROUND(S157/INDEX(E184:R184, MATCH(I157,E183:R183, 0)), 2) &amp; " " &amp; I157))), "")</f>
        <v>0</v>
      </c>
      <c r="U157" s="1953">
        <f>(E157/P135)*P134*J157</f>
        <v>0</v>
      </c>
      <c r="V157" s="675">
        <f t="shared" si="22"/>
        <v>0</v>
      </c>
      <c r="BE157" s="135">
        <v>1</v>
      </c>
    </row>
    <row r="158" spans="4:57" ht="18.75">
      <c r="D158" s="67" t="str">
        <f t="shared" si="23"/>
        <v>►</v>
      </c>
      <c r="E158" s="66"/>
      <c r="F158" s="65"/>
      <c r="G158" s="64" t="str">
        <f t="shared" si="19"/>
        <v/>
      </c>
      <c r="H158" s="63"/>
      <c r="I158" s="62"/>
      <c r="J158" s="61">
        <v>1</v>
      </c>
      <c r="K158" s="60"/>
      <c r="L158" s="59">
        <f>IFERROR(INDEX(E184:R184,MATCH(I158,E183:R183,0)) * H158 * IF(ISBLANK(E158), 1, E158), 0)</f>
        <v>0</v>
      </c>
      <c r="M158" s="58">
        <f>IF(O182=0,0,(O158/O182)*N141*1000)</f>
        <v>0</v>
      </c>
      <c r="N158" s="57">
        <f>IF(L182=0, 0, (E158*J158)/(L182*N141))</f>
        <v>0</v>
      </c>
      <c r="O158" s="1987">
        <f>IF(ISBLANK(P135), 0, (L158 * J158) * (P134 / P135))</f>
        <v>0</v>
      </c>
      <c r="P158" s="1984">
        <f t="shared" si="20"/>
        <v>0</v>
      </c>
      <c r="Q158" s="1996">
        <f>IF(O158=0, 0, IF(ISBLANK(I158), "", IF(TEXT(ROUND(O158/INDEX(E184:R184, MATCH(I158, E183:R183, 0)), 0),"# ##0") &amp; " " &amp; O158 = P158, "", TEXT(ROUND(O158/INDEX(E184:R184, MATCH(I158, E183:R183, 0)), 0),"# ##0") &amp; " " &amp; I158)))</f>
        <v>0</v>
      </c>
      <c r="R158" s="54"/>
      <c r="S158" s="1994">
        <f t="shared" si="21"/>
        <v>0</v>
      </c>
      <c r="T158" s="1993">
        <f>IFERROR(IF(O158=0, 0, IF(ISBLANK(I158), "", IF(ROUND(S158/INDEX(E184:R184, MATCH(I158,E183:R183, 0)), 2) &amp; " " &amp; I158 = S158, "", ROUND(S158/INDEX(E184:R184, MATCH(I158,E183:R183, 0)), 2) &amp; " " &amp; I158))), "")</f>
        <v>0</v>
      </c>
      <c r="U158" s="69">
        <f>(E158/P135)*P134*J158</f>
        <v>0</v>
      </c>
      <c r="V158" s="676">
        <f t="shared" si="22"/>
        <v>0</v>
      </c>
      <c r="BE158" s="135">
        <v>1</v>
      </c>
    </row>
    <row r="159" spans="4:57" ht="18.75">
      <c r="D159" s="67" t="str">
        <f t="shared" si="23"/>
        <v>►</v>
      </c>
      <c r="E159" s="66"/>
      <c r="F159" s="72"/>
      <c r="G159" s="73" t="str">
        <f t="shared" si="19"/>
        <v/>
      </c>
      <c r="H159" s="1997"/>
      <c r="I159" s="62"/>
      <c r="J159" s="61">
        <v>1</v>
      </c>
      <c r="K159" s="60"/>
      <c r="L159" s="59">
        <f>IFERROR(INDEX(E184:R184,MATCH(I159,E183:R183,0)) * H159 * IF(ISBLANK(E159), 1, E159), 0)</f>
        <v>0</v>
      </c>
      <c r="M159" s="58">
        <f>IF(O182=0,0,(O159/O182)*N141*1000)</f>
        <v>0</v>
      </c>
      <c r="N159" s="57">
        <f>IF(L182=0, 0, (E159*J159)/(L182*N141))</f>
        <v>0</v>
      </c>
      <c r="O159" s="1986">
        <f>IF(ISBLANK(P135), 0, (L159 * J159) * (P134 / P135))</f>
        <v>0</v>
      </c>
      <c r="P159" s="1983">
        <f t="shared" si="20"/>
        <v>0</v>
      </c>
      <c r="Q159" s="1996">
        <f>IF(O159=0, 0, IF(ISBLANK(I159), "", IF(TEXT(ROUND(O159/INDEX(E184:R184, MATCH(I159, E183:R183, 0)), 0),"# ##0") &amp; " " &amp; O159 = P159, "", TEXT(ROUND(O159/INDEX(E184:R184, MATCH(I159, E183:R183, 0)), 0),"# ##0") &amp; " " &amp; I159)))</f>
        <v>0</v>
      </c>
      <c r="R159" s="54"/>
      <c r="S159" s="1990">
        <f t="shared" si="21"/>
        <v>0</v>
      </c>
      <c r="T159" s="1992">
        <f>IFERROR(IF(O159=0, 0, IF(ISBLANK(I159), "", IF(ROUND(S159/INDEX(E184:R184, MATCH(I159,E183:R183, 0)), 2) &amp; " " &amp; I159 = S159, "", ROUND(S159/INDEX(E184:R184, MATCH(I159,E183:R183, 0)), 2) &amp; " " &amp; I159))), "")</f>
        <v>0</v>
      </c>
      <c r="U159" s="1953">
        <f>(E159/P135)*P134*J159</f>
        <v>0</v>
      </c>
      <c r="V159" s="675">
        <f t="shared" si="22"/>
        <v>0</v>
      </c>
      <c r="BE159" s="135">
        <v>1</v>
      </c>
    </row>
    <row r="160" spans="4:57" ht="18.75">
      <c r="D160" s="67" t="str">
        <f t="shared" si="23"/>
        <v>►</v>
      </c>
      <c r="E160" s="66"/>
      <c r="F160" s="72"/>
      <c r="G160" s="64" t="str">
        <f t="shared" si="19"/>
        <v/>
      </c>
      <c r="H160" s="1997"/>
      <c r="I160" s="62"/>
      <c r="J160" s="61">
        <v>1</v>
      </c>
      <c r="K160" s="60"/>
      <c r="L160" s="59">
        <f>IFERROR(INDEX(E184:R184,MATCH(I160,E183:R183,0)) * H160 * IF(ISBLANK(E160), 1, E160), 0)</f>
        <v>0</v>
      </c>
      <c r="M160" s="58">
        <f>IF(O182=0,0,(O160/O182)*N141*1000)</f>
        <v>0</v>
      </c>
      <c r="N160" s="57">
        <f>IF(L182=0, 0, (E160*J160)/(L182*N141))</f>
        <v>0</v>
      </c>
      <c r="O160" s="1987">
        <f>IF(ISBLANK(P135), 0, (L160 * J160) * (P134 / P135))</f>
        <v>0</v>
      </c>
      <c r="P160" s="1984">
        <f t="shared" si="20"/>
        <v>0</v>
      </c>
      <c r="Q160" s="1996">
        <f>IF(O160=0, 0, IF(ISBLANK(I160), "", IF(TEXT(ROUND(O160/INDEX(E184:R184, MATCH(I160, E183:R183, 0)), 0),"# ##0") &amp; " " &amp; O160 = P160, "", TEXT(ROUND(O160/INDEX(E184:R184, MATCH(I160, E183:R183, 0)), 0),"# ##0") &amp; " " &amp; I160)))</f>
        <v>0</v>
      </c>
      <c r="R160" s="54"/>
      <c r="S160" s="1994">
        <f t="shared" si="21"/>
        <v>0</v>
      </c>
      <c r="T160" s="1993">
        <f>IFERROR(IF(O160=0, 0, IF(ISBLANK(I160), "", IF(ROUND(S160/INDEX(E184:R184, MATCH(I160,E183:R183, 0)), 2) &amp; " " &amp; I160 = S160, "", ROUND(S160/INDEX(E184:R184, MATCH(I160,E183:R183, 0)), 2) &amp; " " &amp; I160))), "")</f>
        <v>0</v>
      </c>
      <c r="U160" s="69">
        <f>(E160/P135)*P134*J160</f>
        <v>0</v>
      </c>
      <c r="V160" s="676">
        <f t="shared" si="22"/>
        <v>0</v>
      </c>
      <c r="BE160" s="135">
        <v>1</v>
      </c>
    </row>
    <row r="161" spans="4:57" ht="18.75">
      <c r="D161" s="67" t="str">
        <f t="shared" si="23"/>
        <v>►</v>
      </c>
      <c r="E161" s="66"/>
      <c r="F161" s="72"/>
      <c r="G161" s="73" t="str">
        <f t="shared" si="19"/>
        <v/>
      </c>
      <c r="H161" s="63"/>
      <c r="I161" s="62"/>
      <c r="J161" s="61">
        <v>1</v>
      </c>
      <c r="K161" s="60"/>
      <c r="L161" s="59">
        <f>IFERROR(INDEX(E184:R184,MATCH(I161,E183:R183,0)) * H161 * IF(ISBLANK(E161), 1, E161), 0)</f>
        <v>0</v>
      </c>
      <c r="M161" s="58">
        <f>IF(O182=0,0,(O161/O182)*N141*1000)</f>
        <v>0</v>
      </c>
      <c r="N161" s="57">
        <f>IF(L182=0, 0, (E161*J161)/(L182*N141))</f>
        <v>0</v>
      </c>
      <c r="O161" s="1986">
        <f>IF(ISBLANK(P135), 0, (L161 * J161) * (P134 / P135))</f>
        <v>0</v>
      </c>
      <c r="P161" s="1983">
        <f t="shared" si="20"/>
        <v>0</v>
      </c>
      <c r="Q161" s="1996">
        <f>IF(O161=0, 0, IF(ISBLANK(I161), "", IF(TEXT(ROUND(O161/INDEX(E184:R184, MATCH(I161, E183:R183, 0)), 0),"# ##0") &amp; " " &amp; O161 = P161, "", TEXT(ROUND(O161/INDEX(E184:R184, MATCH(I161, E183:R183, 0)), 0),"# ##0") &amp; " " &amp; I161)))</f>
        <v>0</v>
      </c>
      <c r="R161" s="54"/>
      <c r="S161" s="1990">
        <f t="shared" si="21"/>
        <v>0</v>
      </c>
      <c r="T161" s="1992">
        <f>IFERROR(IF(O161=0, 0, IF(ISBLANK(I161), "", IF(ROUND(S161/INDEX(E184:R184, MATCH(I161,E183:R183, 0)), 2) &amp; " " &amp; I161 = S161, "", ROUND(S161/INDEX(E184:R184, MATCH(I161,E183:R183, 0)), 2) &amp; " " &amp; I161))), "")</f>
        <v>0</v>
      </c>
      <c r="U161" s="1953">
        <f>(E161/P135)*P134*J161</f>
        <v>0</v>
      </c>
      <c r="V161" s="675">
        <f t="shared" si="22"/>
        <v>0</v>
      </c>
      <c r="BE161" s="135">
        <v>1</v>
      </c>
    </row>
    <row r="162" spans="4:57" ht="18.75">
      <c r="D162" s="67" t="str">
        <f t="shared" si="23"/>
        <v>►</v>
      </c>
      <c r="E162" s="66"/>
      <c r="F162" s="65"/>
      <c r="G162" s="64" t="str">
        <f t="shared" si="19"/>
        <v/>
      </c>
      <c r="H162" s="382"/>
      <c r="I162" s="62"/>
      <c r="J162" s="61">
        <v>1</v>
      </c>
      <c r="K162" s="60"/>
      <c r="L162" s="59">
        <f>IFERROR(INDEX(E184:R184,MATCH(I162,E183:R183,0)) * H162 * IF(ISBLANK(E162), 1, E162), 0)</f>
        <v>0</v>
      </c>
      <c r="M162" s="58">
        <f>IF(O182=0,0,(O162/O182)*N141*1000)</f>
        <v>0</v>
      </c>
      <c r="N162" s="57">
        <f>IF(L182=0, 0, (E162*J162)/(L182*N141))</f>
        <v>0</v>
      </c>
      <c r="O162" s="1987">
        <f>IF(ISBLANK(P135), 0, (L162 * J162) * (P134 / P135))</f>
        <v>0</v>
      </c>
      <c r="P162" s="1984">
        <f t="shared" si="20"/>
        <v>0</v>
      </c>
      <c r="Q162" s="1996">
        <f>IF(O162=0, 0, IF(ISBLANK(I162), "", IF(TEXT(ROUND(O162/INDEX(E184:R184, MATCH(I162, E183:R183, 0)), 0),"# ##0") &amp; " " &amp; O162 = P162, "", TEXT(ROUND(O162/INDEX(E184:R184, MATCH(I162, E183:R183, 0)), 0),"# ##0") &amp; " " &amp; I162)))</f>
        <v>0</v>
      </c>
      <c r="R162" s="54"/>
      <c r="S162" s="1994">
        <f t="shared" si="21"/>
        <v>0</v>
      </c>
      <c r="T162" s="1993">
        <f>IFERROR(IF(O162=0, 0, IF(ISBLANK(I162), "", IF(ROUND(S162/INDEX(E184:R184, MATCH(I162,E183:R183, 0)), 2) &amp; " " &amp; I162 = S162, "", ROUND(S162/INDEX(E184:R184, MATCH(I162,E183:R183, 0)), 2) &amp; " " &amp; I162))), "")</f>
        <v>0</v>
      </c>
      <c r="U162" s="69">
        <f>(E162/P135)*P134*J162</f>
        <v>0</v>
      </c>
      <c r="V162" s="676">
        <f t="shared" si="22"/>
        <v>0</v>
      </c>
      <c r="BE162" s="135">
        <v>1</v>
      </c>
    </row>
    <row r="163" spans="4:57" ht="18.75">
      <c r="D163" s="67" t="str">
        <f t="shared" si="23"/>
        <v>►</v>
      </c>
      <c r="E163" s="66"/>
      <c r="F163" s="65"/>
      <c r="G163" s="64" t="str">
        <f t="shared" si="19"/>
        <v/>
      </c>
      <c r="H163" s="382"/>
      <c r="I163" s="62"/>
      <c r="J163" s="61">
        <v>1</v>
      </c>
      <c r="K163" s="60"/>
      <c r="L163" s="59">
        <f>IFERROR(INDEX(E184:R184,MATCH(I163,E183:R183,0)) * H163 * IF(ISBLANK(E163), 1, E163), 0)</f>
        <v>0</v>
      </c>
      <c r="M163" s="58">
        <f>IF(O182=0,0,(O163/O182)*N141*1000)</f>
        <v>0</v>
      </c>
      <c r="N163" s="57">
        <f>IF(L182=0, 0, (E163*J163)/(L182*N141))</f>
        <v>0</v>
      </c>
      <c r="O163" s="1986">
        <f>IF(ISBLANK(P135), 0, (L163 * J163) * (P134 / P135))</f>
        <v>0</v>
      </c>
      <c r="P163" s="1983">
        <f t="shared" si="20"/>
        <v>0</v>
      </c>
      <c r="Q163" s="1996">
        <f>IF(O163=0, 0, IF(ISBLANK(I163), "", IF(TEXT(ROUND(O163/INDEX(E184:R184, MATCH(I163, E183:R183, 0)), 0),"# ##0") &amp; " " &amp; O163 = P163, "", TEXT(ROUND(O163/INDEX(E184:R184, MATCH(I163, E183:R183, 0)), 0),"# ##0") &amp; " " &amp; I163)))</f>
        <v>0</v>
      </c>
      <c r="R163" s="54"/>
      <c r="S163" s="1990">
        <f t="shared" si="21"/>
        <v>0</v>
      </c>
      <c r="T163" s="1992">
        <f>IFERROR(IF(O163=0, 0, IF(ISBLANK(I163), "", IF(ROUND(S163/INDEX(E184:R184, MATCH(I163,E183:R183, 0)), 2) &amp; " " &amp; I163 = S163, "", ROUND(S163/INDEX(E184:R184, MATCH(I163,E183:R183, 0)), 2) &amp; " " &amp; I163))), "")</f>
        <v>0</v>
      </c>
      <c r="U163" s="1953">
        <f>(E163/P135)*P134*J163</f>
        <v>0</v>
      </c>
      <c r="V163" s="675">
        <f t="shared" si="22"/>
        <v>0</v>
      </c>
      <c r="BE163" s="135">
        <v>1</v>
      </c>
    </row>
    <row r="164" spans="4:57" ht="18.75">
      <c r="D164" s="67" t="str">
        <f t="shared" si="23"/>
        <v>►</v>
      </c>
      <c r="E164" s="66"/>
      <c r="F164" s="65"/>
      <c r="G164" s="64" t="str">
        <f t="shared" si="19"/>
        <v/>
      </c>
      <c r="H164" s="63"/>
      <c r="I164" s="62"/>
      <c r="J164" s="61">
        <v>1</v>
      </c>
      <c r="K164" s="60"/>
      <c r="L164" s="59">
        <f>IFERROR(INDEX(E184:R184,MATCH(I164,E183:R183,0)) * H164 * IF(ISBLANK(E164), 1, E164), 0)</f>
        <v>0</v>
      </c>
      <c r="M164" s="58">
        <f>IF(O182=0,0,(O164/O182)*N141*1000)</f>
        <v>0</v>
      </c>
      <c r="N164" s="57">
        <f>IF(L182=0, 0, (E164*J164)/(L182*N141))</f>
        <v>0</v>
      </c>
      <c r="O164" s="1987">
        <f>IF(ISBLANK(P135), 0, (L164 * J164) * (P134 / P135))</f>
        <v>0</v>
      </c>
      <c r="P164" s="1984">
        <f t="shared" si="20"/>
        <v>0</v>
      </c>
      <c r="Q164" s="1996">
        <f>IF(O164=0, 0, IF(ISBLANK(I164), "", IF(TEXT(ROUND(O164/INDEX(E184:R184, MATCH(I164, E183:R183, 0)), 0),"# ##0") &amp; " " &amp; O164 = P164, "", TEXT(ROUND(O164/INDEX(E184:R184, MATCH(I164, E183:R183, 0)), 0),"# ##0") &amp; " " &amp; I164)))</f>
        <v>0</v>
      </c>
      <c r="R164" s="54"/>
      <c r="S164" s="1994">
        <f t="shared" si="21"/>
        <v>0</v>
      </c>
      <c r="T164" s="1993">
        <f>IFERROR(IF(O164=0, 0, IF(ISBLANK(I164), "", IF(ROUND(S164/INDEX(E184:R184, MATCH(I164,E183:R183, 0)), 2) &amp; " " &amp; I164 = S164, "", ROUND(S164/INDEX(E184:R184, MATCH(I164,E183:R183, 0)), 2) &amp; " " &amp; I164))), "")</f>
        <v>0</v>
      </c>
      <c r="U164" s="69">
        <f>(E164/P135)*P134*J164</f>
        <v>0</v>
      </c>
      <c r="V164" s="676">
        <f t="shared" si="22"/>
        <v>0</v>
      </c>
      <c r="BE164" s="135">
        <v>1</v>
      </c>
    </row>
    <row r="165" spans="4:57" ht="18.75">
      <c r="D165" s="67" t="str">
        <f t="shared" si="23"/>
        <v>►</v>
      </c>
      <c r="E165" s="66"/>
      <c r="F165" s="72"/>
      <c r="G165" s="64" t="str">
        <f t="shared" si="19"/>
        <v/>
      </c>
      <c r="H165" s="63"/>
      <c r="I165" s="62"/>
      <c r="J165" s="61">
        <v>1</v>
      </c>
      <c r="K165" s="60"/>
      <c r="L165" s="59">
        <f>IFERROR(INDEX(E184:R184,MATCH(I165,E183:R183,0)) * H165 * IF(ISBLANK(E165), 1, E165), 0)</f>
        <v>0</v>
      </c>
      <c r="M165" s="58">
        <f>IF(O182=0,0,(O165/O182)*N141*1000)</f>
        <v>0</v>
      </c>
      <c r="N165" s="57">
        <f>IF(L182=0, 0, (E165*J165)/(L182*N141))</f>
        <v>0</v>
      </c>
      <c r="O165" s="1986">
        <f>IF(ISBLANK(P135), 0, (L165 * J165) * (P134 / P135))</f>
        <v>0</v>
      </c>
      <c r="P165" s="1983">
        <f t="shared" si="20"/>
        <v>0</v>
      </c>
      <c r="Q165" s="1996">
        <f>IF(O165=0, 0, IF(ISBLANK(I165), "", IF(TEXT(ROUND(O165/INDEX(E184:R184, MATCH(I165, E183:R183, 0)), 0),"# ##0") &amp; " " &amp; O165 = P165, "", TEXT(ROUND(O165/INDEX(E184:R184, MATCH(I165, E183:R183, 0)), 0),"# ##0") &amp; " " &amp; I165)))</f>
        <v>0</v>
      </c>
      <c r="R165" s="54"/>
      <c r="S165" s="1990">
        <f t="shared" si="21"/>
        <v>0</v>
      </c>
      <c r="T165" s="1992">
        <f>IFERROR(IF(O165=0, 0, IF(ISBLANK(I165), "", IF(ROUND(S165/INDEX(E184:R184, MATCH(I165,E183:R183, 0)), 2) &amp; " " &amp; I165 = S165, "", ROUND(S165/INDEX(E184:R184, MATCH(I165,E183:R183, 0)), 2) &amp; " " &amp; I165))), "")</f>
        <v>0</v>
      </c>
      <c r="U165" s="1953">
        <f>(E165/P135)*P134*J165</f>
        <v>0</v>
      </c>
      <c r="V165" s="675">
        <f t="shared" si="22"/>
        <v>0</v>
      </c>
      <c r="BE165" s="135">
        <v>1</v>
      </c>
    </row>
    <row r="166" spans="4:57" ht="18.75">
      <c r="D166" s="67" t="str">
        <f t="shared" si="23"/>
        <v>►</v>
      </c>
      <c r="E166" s="66"/>
      <c r="F166" s="72"/>
      <c r="G166" s="64" t="str">
        <f t="shared" si="19"/>
        <v/>
      </c>
      <c r="H166" s="63"/>
      <c r="I166" s="62"/>
      <c r="J166" s="61">
        <v>1</v>
      </c>
      <c r="K166" s="60"/>
      <c r="L166" s="59">
        <f>IFERROR(INDEX(E184:R184,MATCH(I166,E183:R183,0)) * H166 * IF(ISBLANK(E166), 1, E166), 0)</f>
        <v>0</v>
      </c>
      <c r="M166" s="58">
        <f>IF(O182=0,0,(O166/O182)*N141*1000)</f>
        <v>0</v>
      </c>
      <c r="N166" s="57">
        <f>IF(L182=0, 0, (E166*J166)/(L182*N141))</f>
        <v>0</v>
      </c>
      <c r="O166" s="1987">
        <f>IF(ISBLANK(P135), 0, (L166 * J166) * (P134 / P135))</f>
        <v>0</v>
      </c>
      <c r="P166" s="1984">
        <f t="shared" si="20"/>
        <v>0</v>
      </c>
      <c r="Q166" s="1996">
        <f>IF(O166=0, 0, IF(ISBLANK(I166), "", IF(TEXT(ROUND(O166/INDEX(E184:R184, MATCH(I166, E183:R183, 0)), 0),"# ##0") &amp; " " &amp; O166 = P166, "", TEXT(ROUND(O166/INDEX(E184:R184, MATCH(I166, E183:R183, 0)), 0),"# ##0") &amp; " " &amp; I166)))</f>
        <v>0</v>
      </c>
      <c r="R166" s="54"/>
      <c r="S166" s="1994">
        <f t="shared" si="21"/>
        <v>0</v>
      </c>
      <c r="T166" s="1993">
        <f>IFERROR(IF(O166=0, 0, IF(ISBLANK(I166), "", IF(ROUND(S166/INDEX(E184:R184, MATCH(I166,E183:R183, 0)), 2) &amp; " " &amp; I166 = S166, "", ROUND(S166/INDEX(E184:R184, MATCH(I166,E183:R183, 0)), 2) &amp; " " &amp; I166))), "")</f>
        <v>0</v>
      </c>
      <c r="U166" s="69">
        <f>(E166/P135)*P134*J166</f>
        <v>0</v>
      </c>
      <c r="V166" s="676">
        <f t="shared" si="22"/>
        <v>0</v>
      </c>
      <c r="BE166" s="135">
        <v>1</v>
      </c>
    </row>
    <row r="167" spans="4:57" ht="18.75">
      <c r="D167" s="67" t="str">
        <f t="shared" si="23"/>
        <v>►</v>
      </c>
      <c r="E167" s="66"/>
      <c r="F167" s="72"/>
      <c r="G167" s="64" t="str">
        <f t="shared" si="19"/>
        <v/>
      </c>
      <c r="H167" s="63"/>
      <c r="I167" s="62"/>
      <c r="J167" s="61">
        <v>1</v>
      </c>
      <c r="K167" s="60"/>
      <c r="L167" s="59">
        <f>IFERROR(INDEX(E184:R184,MATCH(I167,E183:R183,0)) * H167 * IF(ISBLANK(E167), 1, E167), 0)</f>
        <v>0</v>
      </c>
      <c r="M167" s="58">
        <f>IF(O182=0,0,(O167/O182)*N141*1000)</f>
        <v>0</v>
      </c>
      <c r="N167" s="57">
        <f>IF(L182=0, 0, (E167*J167)/(L182*N141))</f>
        <v>0</v>
      </c>
      <c r="O167" s="1986">
        <f>IF(ISBLANK(P135), 0, (L167 * J167) * (P134 / P135))</f>
        <v>0</v>
      </c>
      <c r="P167" s="1983">
        <f t="shared" si="20"/>
        <v>0</v>
      </c>
      <c r="Q167" s="1996">
        <f>IF(O167=0, 0, IF(ISBLANK(I167), "", IF(TEXT(ROUND(O167/INDEX(E184:R184, MATCH(I167, E183:R183, 0)), 0),"# ##0") &amp; " " &amp; O167 = P167, "", TEXT(ROUND(O167/INDEX(E184:R184, MATCH(I167, E183:R183, 0)), 0),"# ##0") &amp; " " &amp; I167)))</f>
        <v>0</v>
      </c>
      <c r="R167" s="54"/>
      <c r="S167" s="1990">
        <f t="shared" si="21"/>
        <v>0</v>
      </c>
      <c r="T167" s="1992">
        <f>IFERROR(IF(O167=0, 0, IF(ISBLANK(I167), "", IF(ROUND(S167/INDEX(E184:R184, MATCH(I167,E183:R183, 0)), 2) &amp; " " &amp; I167 = S167, "", ROUND(S167/INDEX(E184:R184, MATCH(I167,E183:R183, 0)), 2) &amp; " " &amp; I167))), "")</f>
        <v>0</v>
      </c>
      <c r="U167" s="1953">
        <f>(E167/P135)*P134*J167</f>
        <v>0</v>
      </c>
      <c r="V167" s="675">
        <f t="shared" si="22"/>
        <v>0</v>
      </c>
      <c r="BE167" s="135">
        <v>1</v>
      </c>
    </row>
    <row r="168" spans="4:57" ht="18.75">
      <c r="D168" s="67" t="str">
        <f t="shared" si="23"/>
        <v>►</v>
      </c>
      <c r="E168" s="66"/>
      <c r="F168" s="72"/>
      <c r="G168" s="64" t="str">
        <f t="shared" si="19"/>
        <v/>
      </c>
      <c r="H168" s="63"/>
      <c r="I168" s="62"/>
      <c r="J168" s="61">
        <v>1</v>
      </c>
      <c r="K168" s="60"/>
      <c r="L168" s="59">
        <f>IFERROR(INDEX(E184:R184,MATCH(I168,E183:R183,0)) * H168 * IF(ISBLANK(E168), 1, E168), 0)</f>
        <v>0</v>
      </c>
      <c r="M168" s="58">
        <f>IF(O182=0,0,(O168/O182)*N141*1000)</f>
        <v>0</v>
      </c>
      <c r="N168" s="57">
        <f>IF(L182=0, 0, (E168*J168)/(L182*N141))</f>
        <v>0</v>
      </c>
      <c r="O168" s="1987">
        <f>IF(ISBLANK(P135), 0, (L168 * J168) * (P134 / P135))</f>
        <v>0</v>
      </c>
      <c r="P168" s="1984">
        <f t="shared" si="20"/>
        <v>0</v>
      </c>
      <c r="Q168" s="1996">
        <f>IF(O168=0, 0, IF(ISBLANK(I168), "", IF(TEXT(ROUND(O168/INDEX(E184:R184, MATCH(I168, E183:R183, 0)), 0),"# ##0") &amp; " " &amp; O168 = P168, "", TEXT(ROUND(O168/INDEX(E184:R184, MATCH(I168, E183:R183, 0)), 0),"# ##0") &amp; " " &amp; I168)))</f>
        <v>0</v>
      </c>
      <c r="R168" s="54"/>
      <c r="S168" s="1994">
        <f t="shared" si="21"/>
        <v>0</v>
      </c>
      <c r="T168" s="1993">
        <f>IFERROR(IF(O168=0, 0, IF(ISBLANK(I168), "", IF(ROUND(S168/INDEX(E184:R184, MATCH(I168,E183:R183, 0)), 2) &amp; " " &amp; I168 = S168, "", ROUND(S168/INDEX(E184:R184, MATCH(I168,E183:R183, 0)), 2) &amp; " " &amp; I168))), "")</f>
        <v>0</v>
      </c>
      <c r="U168" s="69">
        <f>(E168/P135)*P134*J168</f>
        <v>0</v>
      </c>
      <c r="V168" s="676">
        <f t="shared" si="22"/>
        <v>0</v>
      </c>
      <c r="BE168" s="135">
        <v>1</v>
      </c>
    </row>
    <row r="169" spans="4:57" ht="18.75">
      <c r="D169" s="67" t="str">
        <f t="shared" si="23"/>
        <v>►</v>
      </c>
      <c r="E169" s="66"/>
      <c r="F169" s="65"/>
      <c r="G169" s="64" t="str">
        <f t="shared" si="19"/>
        <v/>
      </c>
      <c r="H169" s="63"/>
      <c r="I169" s="62"/>
      <c r="J169" s="61">
        <v>1</v>
      </c>
      <c r="K169" s="60"/>
      <c r="L169" s="59">
        <f>IFERROR(INDEX(E184:R184,MATCH(I169,E183:R183,0)) * H169 * IF(ISBLANK(E169), 1, E169), 0)</f>
        <v>0</v>
      </c>
      <c r="M169" s="58">
        <f>IF(O182=0,0,(O169/O182)*N141*1000)</f>
        <v>0</v>
      </c>
      <c r="N169" s="57">
        <f>IF(L182=0, 0, (E169*J169)/(L182*N141))</f>
        <v>0</v>
      </c>
      <c r="O169" s="1986">
        <f>IF(ISBLANK(P135), 0, (L169 * J169) * (P134 / P135))</f>
        <v>0</v>
      </c>
      <c r="P169" s="1983">
        <f t="shared" si="20"/>
        <v>0</v>
      </c>
      <c r="Q169" s="1996">
        <f>IF(O169=0, 0, IF(ISBLANK(I169), "", IF(TEXT(ROUND(O169/INDEX(E184:R184, MATCH(I169, E183:R183, 0)), 0),"# ##0") &amp; " " &amp; O169 = P169, "", TEXT(ROUND(O169/INDEX(E184:R184, MATCH(I169, E183:R183, 0)), 0),"# ##0") &amp; " " &amp; I169)))</f>
        <v>0</v>
      </c>
      <c r="R169" s="54"/>
      <c r="S169" s="1990">
        <f t="shared" si="21"/>
        <v>0</v>
      </c>
      <c r="T169" s="1992">
        <f>IFERROR(IF(O169=0, 0, IF(ISBLANK(I169), "", IF(ROUND(S169/INDEX(E184:R184, MATCH(I169,E183:R183, 0)), 2) &amp; " " &amp; I169 = S169, "", ROUND(S169/INDEX(E184:R184, MATCH(I169,E183:R183, 0)), 2) &amp; " " &amp; I169))), "")</f>
        <v>0</v>
      </c>
      <c r="U169" s="1953">
        <f>(E169/P135)*P134*J169</f>
        <v>0</v>
      </c>
      <c r="V169" s="675">
        <f t="shared" si="22"/>
        <v>0</v>
      </c>
      <c r="BE169" s="135">
        <v>1</v>
      </c>
    </row>
    <row r="170" spans="4:57" ht="18.75">
      <c r="D170" s="67" t="str">
        <f t="shared" si="23"/>
        <v>►</v>
      </c>
      <c r="E170" s="66"/>
      <c r="F170" s="65"/>
      <c r="G170" s="64" t="str">
        <f t="shared" si="19"/>
        <v/>
      </c>
      <c r="H170" s="63"/>
      <c r="I170" s="62"/>
      <c r="J170" s="61">
        <v>1</v>
      </c>
      <c r="K170" s="60"/>
      <c r="L170" s="59">
        <f>IFERROR(INDEX(E184:R184,MATCH(I170,E183:R183,0)) * H170 * IF(ISBLANK(E170), 1, E170), 0)</f>
        <v>0</v>
      </c>
      <c r="M170" s="58">
        <f>IF(O182=0,0,(O170/O182)*N141*1000)</f>
        <v>0</v>
      </c>
      <c r="N170" s="57">
        <f>IF(L182=0, 0, (E170*J170)/(L182*N141))</f>
        <v>0</v>
      </c>
      <c r="O170" s="1987">
        <f>IF(ISBLANK(P135), 0, (L170 * J170) * (P134 / P135))</f>
        <v>0</v>
      </c>
      <c r="P170" s="1984">
        <f t="shared" si="20"/>
        <v>0</v>
      </c>
      <c r="Q170" s="1996">
        <f>IF(O170=0, 0, IF(ISBLANK(I170), "", IF(TEXT(ROUND(O170/INDEX(E184:R184, MATCH(I170, E183:R183, 0)), 0),"# ##0") &amp; " " &amp; O170 = P170, "", TEXT(ROUND(O170/INDEX(E184:R184, MATCH(I170, E183:R183, 0)), 0),"# ##0") &amp; " " &amp; I170)))</f>
        <v>0</v>
      </c>
      <c r="R170" s="54"/>
      <c r="S170" s="1994">
        <f t="shared" si="21"/>
        <v>0</v>
      </c>
      <c r="T170" s="1993">
        <f>IFERROR(IF(O170=0, 0, IF(ISBLANK(I170), "", IF(ROUND(S170/INDEX(E184:R184, MATCH(I170,E183:R183, 0)), 2) &amp; " " &amp; I170 = S170, "", ROUND(S170/INDEX(E184:R184, MATCH(I170,E183:R183, 0)), 2) &amp; " " &amp; I170))), "")</f>
        <v>0</v>
      </c>
      <c r="U170" s="69">
        <f>(E170/P135)*P134*J170</f>
        <v>0</v>
      </c>
      <c r="V170" s="676">
        <f t="shared" si="22"/>
        <v>0</v>
      </c>
      <c r="BE170" s="135">
        <v>1</v>
      </c>
    </row>
    <row r="171" spans="4:57" ht="18.75">
      <c r="D171" s="67" t="str">
        <f t="shared" si="23"/>
        <v>►</v>
      </c>
      <c r="E171" s="66"/>
      <c r="F171" s="65"/>
      <c r="G171" s="64" t="str">
        <f t="shared" si="19"/>
        <v/>
      </c>
      <c r="H171" s="63"/>
      <c r="I171" s="62"/>
      <c r="J171" s="61">
        <v>1</v>
      </c>
      <c r="K171" s="60"/>
      <c r="L171" s="59">
        <f>IFERROR(INDEX(E184:R184,MATCH(I171,E183:R183,0)) * H171 * IF(ISBLANK(E171), 1, E171), 0)</f>
        <v>0</v>
      </c>
      <c r="M171" s="58">
        <f>IF(O182=0,0,(O171/O182)*N141*1000)</f>
        <v>0</v>
      </c>
      <c r="N171" s="57">
        <f>IF(L182=0, 0, (E171*J171)/(L182*N141))</f>
        <v>0</v>
      </c>
      <c r="O171" s="1986">
        <f>IF(ISBLANK(P135), 0, (L171 * J171) * (P134 / P135))</f>
        <v>0</v>
      </c>
      <c r="P171" s="1983">
        <f t="shared" si="20"/>
        <v>0</v>
      </c>
      <c r="Q171" s="1996">
        <f>IF(O171=0, 0, IF(ISBLANK(I171), "", IF(TEXT(ROUND(O171/INDEX(E184:R184, MATCH(I171, E183:R183, 0)), 0),"# ##0") &amp; " " &amp; O171 = P171, "", TEXT(ROUND(O171/INDEX(E184:R184, MATCH(I171, E183:R183, 0)), 0),"# ##0") &amp; " " &amp; I171)))</f>
        <v>0</v>
      </c>
      <c r="R171" s="54"/>
      <c r="S171" s="1990">
        <f t="shared" si="21"/>
        <v>0</v>
      </c>
      <c r="T171" s="1992">
        <f>IFERROR(IF(O171=0, 0, IF(ISBLANK(I171), "", IF(ROUND(S171/INDEX(E184:R184, MATCH(I171,E183:R183, 0)), 2) &amp; " " &amp; I171 = S171, "", ROUND(S171/INDEX(E184:R184, MATCH(I171,E183:R183, 0)), 2) &amp; " " &amp; I171))), "")</f>
        <v>0</v>
      </c>
      <c r="U171" s="1953">
        <f>(E171/P135)*P134*J171</f>
        <v>0</v>
      </c>
      <c r="V171" s="675">
        <f t="shared" si="22"/>
        <v>0</v>
      </c>
      <c r="BE171" s="135">
        <v>1</v>
      </c>
    </row>
    <row r="172" spans="4:57" ht="18.75">
      <c r="D172" s="67" t="str">
        <f t="shared" si="23"/>
        <v>►</v>
      </c>
      <c r="E172" s="66"/>
      <c r="F172" s="65"/>
      <c r="G172" s="64" t="str">
        <f t="shared" si="19"/>
        <v/>
      </c>
      <c r="H172" s="63"/>
      <c r="I172" s="62"/>
      <c r="J172" s="61">
        <v>1</v>
      </c>
      <c r="K172" s="60"/>
      <c r="L172" s="59">
        <f>IFERROR(INDEX(E184:R184,MATCH(I172,E183:R183,0)) * H172 * IF(ISBLANK(E172), 1, E172), 0)</f>
        <v>0</v>
      </c>
      <c r="M172" s="58">
        <f>IF(O182=0,0,(O172/O182)*N141*1000)</f>
        <v>0</v>
      </c>
      <c r="N172" s="57">
        <f>IF(L182=0, 0, (E172*J172)/(L182*N141))</f>
        <v>0</v>
      </c>
      <c r="O172" s="1987">
        <f>IF(ISBLANK(P135), 0, (L172 * J172) * (P134 / P135))</f>
        <v>0</v>
      </c>
      <c r="P172" s="1984">
        <f t="shared" si="20"/>
        <v>0</v>
      </c>
      <c r="Q172" s="1996">
        <f>IF(O172=0, 0, IF(ISBLANK(I172), "", IF(TEXT(ROUND(O172/INDEX(E184:R184, MATCH(I172, E183:R183, 0)), 0),"# ##0") &amp; " " &amp; O172 = P172, "", TEXT(ROUND(O172/INDEX(E184:R184, MATCH(I172, E183:R183, 0)), 0),"# ##0") &amp; " " &amp; I172)))</f>
        <v>0</v>
      </c>
      <c r="R172" s="54"/>
      <c r="S172" s="1994">
        <f t="shared" si="21"/>
        <v>0</v>
      </c>
      <c r="T172" s="1993">
        <f>IFERROR(IF(O172=0, 0, IF(ISBLANK(I172), "", IF(ROUND(S172/INDEX(E184:R184, MATCH(I172,E183:R183, 0)), 2) &amp; " " &amp; I172 = S172, "", ROUND(S172/INDEX(E184:R184, MATCH(I172,E183:R183, 0)), 2) &amp; " " &amp; I172))), "")</f>
        <v>0</v>
      </c>
      <c r="U172" s="69">
        <f>(E172/P135)*P134*J172</f>
        <v>0</v>
      </c>
      <c r="V172" s="676">
        <f t="shared" si="22"/>
        <v>0</v>
      </c>
      <c r="BE172" s="135">
        <v>1</v>
      </c>
    </row>
    <row r="173" spans="4:57" ht="18.75">
      <c r="D173" s="67" t="str">
        <f t="shared" si="23"/>
        <v>►</v>
      </c>
      <c r="E173" s="66"/>
      <c r="F173" s="65"/>
      <c r="G173" s="64" t="str">
        <f t="shared" si="19"/>
        <v/>
      </c>
      <c r="H173" s="63"/>
      <c r="I173" s="62"/>
      <c r="J173" s="61">
        <v>1</v>
      </c>
      <c r="K173" s="60"/>
      <c r="L173" s="59">
        <f>IFERROR(INDEX(E184:R184,MATCH(I173,E183:R183,0)) * H173 * IF(ISBLANK(E173), 1, E173), 0)</f>
        <v>0</v>
      </c>
      <c r="M173" s="58">
        <f>IF(O182=0,0,(O173/O182)*N141*1000)</f>
        <v>0</v>
      </c>
      <c r="N173" s="57">
        <f>IF(L182=0, 0, (E173*J173)/(L182*N141))</f>
        <v>0</v>
      </c>
      <c r="O173" s="1986">
        <f>IF(ISBLANK(P135), 0, (L173 * J173) * (P134 / P135))</f>
        <v>0</v>
      </c>
      <c r="P173" s="1983">
        <f t="shared" si="20"/>
        <v>0</v>
      </c>
      <c r="Q173" s="1996">
        <f>IF(O173=0, 0, IF(ISBLANK(I173), "", IF(TEXT(ROUND(O173/INDEX(E184:R184, MATCH(I173, E183:R183, 0)), 0),"# ##0") &amp; " " &amp; O173 = P173, "", TEXT(ROUND(O173/INDEX(E184:R184, MATCH(I173, E183:R183, 0)), 0),"# ##0") &amp; " " &amp; I173)))</f>
        <v>0</v>
      </c>
      <c r="R173" s="54"/>
      <c r="S173" s="1990">
        <f t="shared" si="21"/>
        <v>0</v>
      </c>
      <c r="T173" s="1992">
        <f>IFERROR(IF(O173=0, 0, IF(ISBLANK(I173), "", IF(ROUND(S173/INDEX(E184:R184, MATCH(I173,E183:R183, 0)), 2) &amp; " " &amp; I173 = S173, "", ROUND(S173/INDEX(E184:R184, MATCH(I173,E183:R183, 0)), 2) &amp; " " &amp; I173))), "")</f>
        <v>0</v>
      </c>
      <c r="U173" s="1953">
        <f>(E173/P135)*P134*J173</f>
        <v>0</v>
      </c>
      <c r="V173" s="675">
        <f t="shared" si="22"/>
        <v>0</v>
      </c>
      <c r="BE173" s="135">
        <v>1</v>
      </c>
    </row>
    <row r="174" spans="4:57" ht="18.75">
      <c r="D174" s="67" t="str">
        <f t="shared" si="23"/>
        <v>►</v>
      </c>
      <c r="E174" s="66"/>
      <c r="F174" s="65"/>
      <c r="G174" s="64" t="str">
        <f t="shared" si="19"/>
        <v/>
      </c>
      <c r="H174" s="63"/>
      <c r="I174" s="62"/>
      <c r="J174" s="61">
        <v>1</v>
      </c>
      <c r="K174" s="60"/>
      <c r="L174" s="59">
        <f>IFERROR(INDEX(E184:R184,MATCH(I174,E183:R183,0)) * H174 * IF(ISBLANK(E174), 1, E174), 0)</f>
        <v>0</v>
      </c>
      <c r="M174" s="58">
        <f>IF(O182=0,0,(O174/O182)*N141*1000)</f>
        <v>0</v>
      </c>
      <c r="N174" s="57">
        <f>IF(L182=0, 0, (E174*J174)/(L182*N141))</f>
        <v>0</v>
      </c>
      <c r="O174" s="1987">
        <f>IF(ISBLANK(P135), 0, (L174 * J174) * (P134 / P135))</f>
        <v>0</v>
      </c>
      <c r="P174" s="1984">
        <f t="shared" si="20"/>
        <v>0</v>
      </c>
      <c r="Q174" s="1996">
        <f>IF(O174=0, 0, IF(ISBLANK(I174), "", IF(TEXT(ROUND(O174/INDEX(E184:R184, MATCH(I174, E183:R183, 0)), 0),"# ##0") &amp; " " &amp; O174 = P174, "", TEXT(ROUND(O174/INDEX(E184:R184, MATCH(I174, E183:R183, 0)), 0),"# ##0") &amp; " " &amp; I174)))</f>
        <v>0</v>
      </c>
      <c r="R174" s="54"/>
      <c r="S174" s="1994">
        <f t="shared" si="21"/>
        <v>0</v>
      </c>
      <c r="T174" s="1993">
        <f>IFERROR(IF(O174=0, 0, IF(ISBLANK(I174), "", IF(ROUND(S174/INDEX(E184:R184, MATCH(I174,E183:R183, 0)), 2) &amp; " " &amp; I174 = S174, "", ROUND(S174/INDEX(E184:R184, MATCH(I174,E183:R183, 0)), 2) &amp; " " &amp; I174))), "")</f>
        <v>0</v>
      </c>
      <c r="U174" s="69">
        <f>(E174/P135)*P134*J174</f>
        <v>0</v>
      </c>
      <c r="V174" s="676">
        <f t="shared" si="22"/>
        <v>0</v>
      </c>
      <c r="BE174" s="135">
        <v>1</v>
      </c>
    </row>
    <row r="175" spans="4:57" ht="18.75">
      <c r="D175" s="67" t="str">
        <f t="shared" si="23"/>
        <v>►</v>
      </c>
      <c r="E175" s="66"/>
      <c r="F175" s="65"/>
      <c r="G175" s="64" t="str">
        <f t="shared" si="19"/>
        <v/>
      </c>
      <c r="H175" s="63"/>
      <c r="I175" s="62"/>
      <c r="J175" s="61">
        <v>1</v>
      </c>
      <c r="K175" s="60"/>
      <c r="L175" s="59">
        <f>IFERROR(INDEX(E184:R184,MATCH(I175,E183:R183,0)) * H175 * IF(ISBLANK(E175), 1, E175), 0)</f>
        <v>0</v>
      </c>
      <c r="M175" s="58">
        <f>IF(O182=0,0,(O175/O182)*N141*1000)</f>
        <v>0</v>
      </c>
      <c r="N175" s="57">
        <f>IF(L182=0, 0, (E175*J175)/(L182*N141))</f>
        <v>0</v>
      </c>
      <c r="O175" s="1986">
        <f>IF(ISBLANK(P135), 0, (L175 * J175) * (P134 / P135))</f>
        <v>0</v>
      </c>
      <c r="P175" s="1983">
        <f t="shared" si="20"/>
        <v>0</v>
      </c>
      <c r="Q175" s="1996">
        <f>IF(O175=0, 0, IF(ISBLANK(I175), "", IF(TEXT(ROUND(O175/INDEX(E184:R184, MATCH(I175, E183:R183, 0)), 0),"# ##0") &amp; " " &amp; O175 = P175, "", TEXT(ROUND(O175/INDEX(E184:R184, MATCH(I175, E183:R183, 0)), 0),"# ##0") &amp; " " &amp; I175)))</f>
        <v>0</v>
      </c>
      <c r="R175" s="54"/>
      <c r="S175" s="1990">
        <f t="shared" si="21"/>
        <v>0</v>
      </c>
      <c r="T175" s="1992">
        <f>IFERROR(IF(O175=0, 0, IF(ISBLANK(I175), "", IF(ROUND(S175/INDEX(E184:R184, MATCH(I175,E183:R183, 0)), 2) &amp; " " &amp; I175 = S175, "", ROUND(S175/INDEX(E184:R184, MATCH(I175,E183:R183, 0)), 2) &amp; " " &amp; I175))), "")</f>
        <v>0</v>
      </c>
      <c r="U175" s="1953">
        <f>(E175/P135)*P134*J175</f>
        <v>0</v>
      </c>
      <c r="V175" s="675">
        <f t="shared" si="22"/>
        <v>0</v>
      </c>
      <c r="BE175" s="135">
        <v>1</v>
      </c>
    </row>
    <row r="176" spans="4:57" ht="18.75">
      <c r="D176" s="67" t="str">
        <f t="shared" si="23"/>
        <v>►</v>
      </c>
      <c r="E176" s="66"/>
      <c r="F176" s="65"/>
      <c r="G176" s="64" t="str">
        <f t="shared" si="19"/>
        <v/>
      </c>
      <c r="H176" s="63"/>
      <c r="I176" s="62"/>
      <c r="J176" s="61">
        <v>1</v>
      </c>
      <c r="K176" s="60"/>
      <c r="L176" s="59">
        <f>IFERROR(INDEX(E184:R184,MATCH(I176,E183:R183,0)) * H176 * IF(ISBLANK(E176), 1, E176), 0)</f>
        <v>0</v>
      </c>
      <c r="M176" s="58">
        <f>IF(O182=0,0,(O176/O182)*N141*1000)</f>
        <v>0</v>
      </c>
      <c r="N176" s="57">
        <f>IF(L182=0, 0, (E176*J176)/(L182*N141))</f>
        <v>0</v>
      </c>
      <c r="O176" s="1987">
        <f>IF(ISBLANK(P135), 0, (L176 * J176) * (P134 / P135))</f>
        <v>0</v>
      </c>
      <c r="P176" s="1984">
        <f t="shared" si="20"/>
        <v>0</v>
      </c>
      <c r="Q176" s="1996">
        <f>IF(O176=0, 0, IF(ISBLANK(I176), "", IF(TEXT(ROUND(O176/INDEX(E184:R184, MATCH(I176, E183:R183, 0)), 0),"# ##0") &amp; " " &amp; O176 = P176, "", TEXT(ROUND(O176/INDEX(E184:R184, MATCH(I176, E183:R183, 0)), 0),"# ##0") &amp; " " &amp; I176)))</f>
        <v>0</v>
      </c>
      <c r="R176" s="54"/>
      <c r="S176" s="1994">
        <f t="shared" si="21"/>
        <v>0</v>
      </c>
      <c r="T176" s="1993">
        <f>IFERROR(IF(O176=0, 0, IF(ISBLANK(I176), "", IF(ROUND(S176/INDEX(E184:R184, MATCH(I176,E183:R183, 0)), 2) &amp; " " &amp; I176 = S176, "", ROUND(S176/INDEX(E184:R184, MATCH(I176,E183:R183, 0)), 2) &amp; " " &amp; I176))), "")</f>
        <v>0</v>
      </c>
      <c r="U176" s="69">
        <f>(E176/P135)*P134*J176</f>
        <v>0</v>
      </c>
      <c r="V176" s="676">
        <f t="shared" si="22"/>
        <v>0</v>
      </c>
      <c r="BE176" s="135">
        <v>1</v>
      </c>
    </row>
    <row r="177" spans="1:59" ht="18.75">
      <c r="D177" s="67" t="str">
        <f t="shared" si="23"/>
        <v>►</v>
      </c>
      <c r="E177" s="66"/>
      <c r="F177" s="65"/>
      <c r="G177" s="64" t="str">
        <f t="shared" si="19"/>
        <v/>
      </c>
      <c r="H177" s="63"/>
      <c r="I177" s="62"/>
      <c r="J177" s="61">
        <v>1</v>
      </c>
      <c r="K177" s="60"/>
      <c r="L177" s="59">
        <f>IFERROR(INDEX(E184:R184,MATCH(I177,E183:R183,0)) * H177 * IF(ISBLANK(E177), 1, E177), 0)</f>
        <v>0</v>
      </c>
      <c r="M177" s="58">
        <f>IF(O182=0,0,(O177/O182)*N141*1000)</f>
        <v>0</v>
      </c>
      <c r="N177" s="57">
        <f>IF(L182=0, 0, (E177*J177)/(L182*N141))</f>
        <v>0</v>
      </c>
      <c r="O177" s="1986">
        <f>IF(ISBLANK(P135), 0, (L177 * J177) * (P134 / P135))</f>
        <v>0</v>
      </c>
      <c r="P177" s="1983">
        <f t="shared" si="20"/>
        <v>0</v>
      </c>
      <c r="Q177" s="1996">
        <f>IF(O177=0, 0, IF(ISBLANK(I177), "", IF(TEXT(ROUND(O177/INDEX(E184:R184, MATCH(I177, E183:R183, 0)), 0),"# ##0") &amp; " " &amp; O177 = P177, "", TEXT(ROUND(O177/INDEX(E184:R184, MATCH(I177, E183:R183, 0)), 0),"# ##0") &amp; " " &amp; I177)))</f>
        <v>0</v>
      </c>
      <c r="R177" s="54"/>
      <c r="S177" s="1990">
        <f t="shared" si="21"/>
        <v>0</v>
      </c>
      <c r="T177" s="1992">
        <f>IFERROR(IF(O177=0, 0, IF(ISBLANK(I177), "", IF(ROUND(S177/INDEX(E184:R184, MATCH(I177,E183:R183, 0)), 2) &amp; " " &amp; I177 = S177, "", ROUND(S177/INDEX(E184:R184, MATCH(I177,E183:R183, 0)), 2) &amp; " " &amp; I177))), "")</f>
        <v>0</v>
      </c>
      <c r="U177" s="1953">
        <f>(E177/P135)*P134*J177</f>
        <v>0</v>
      </c>
      <c r="V177" s="675">
        <f t="shared" si="22"/>
        <v>0</v>
      </c>
      <c r="BE177" s="135">
        <v>1</v>
      </c>
    </row>
    <row r="178" spans="1:59" ht="18.75">
      <c r="D178" s="67" t="str">
        <f t="shared" si="23"/>
        <v>►</v>
      </c>
      <c r="E178" s="66"/>
      <c r="F178" s="65"/>
      <c r="G178" s="64" t="str">
        <f t="shared" si="19"/>
        <v/>
      </c>
      <c r="H178" s="63"/>
      <c r="I178" s="62"/>
      <c r="J178" s="61">
        <v>1</v>
      </c>
      <c r="K178" s="60"/>
      <c r="L178" s="59">
        <f>IFERROR(INDEX(E184:R184,MATCH(I178,E183:R183,0)) * H178 * IF(ISBLANK(E178), 1, E178), 0)</f>
        <v>0</v>
      </c>
      <c r="M178" s="58">
        <f>IF(O182=0,0,(O178/O182)*N141*1000)</f>
        <v>0</v>
      </c>
      <c r="N178" s="57">
        <f>IF(L182=0, 0, (E178*J178)/(L182*N141))</f>
        <v>0</v>
      </c>
      <c r="O178" s="1987">
        <f>IF(ISBLANK(P135), 0, (L178 * J178) * (P134 / P135))</f>
        <v>0</v>
      </c>
      <c r="P178" s="1984">
        <f t="shared" si="20"/>
        <v>0</v>
      </c>
      <c r="Q178" s="1996">
        <f>IF(O178=0, 0, IF(ISBLANK(I178), "", IF(TEXT(ROUND(O178/INDEX(E184:R184, MATCH(I178, E183:R183, 0)), 0),"# ##0") &amp; " " &amp; O178 = P178, "", TEXT(ROUND(O178/INDEX(E184:R184, MATCH(I178, E183:R183, 0)), 0),"# ##0") &amp; " " &amp; I178)))</f>
        <v>0</v>
      </c>
      <c r="R178" s="54"/>
      <c r="S178" s="1994">
        <f t="shared" si="21"/>
        <v>0</v>
      </c>
      <c r="T178" s="1993">
        <f>IFERROR(IF(O178=0, 0, IF(ISBLANK(I178), "", IF(ROUND(S178/INDEX(E184:R184, MATCH(I178,E183:R183, 0)), 2) &amp; " " &amp; I178 = S178, "", ROUND(S178/INDEX(E184:R184, MATCH(I178,E183:R183, 0)), 2) &amp; " " &amp; I178))), "")</f>
        <v>0</v>
      </c>
      <c r="U178" s="69">
        <f>(E178/P135)*P134*J178</f>
        <v>0</v>
      </c>
      <c r="V178" s="676">
        <f t="shared" si="22"/>
        <v>0</v>
      </c>
      <c r="BE178" s="135">
        <v>1</v>
      </c>
    </row>
    <row r="179" spans="1:59" ht="18.75">
      <c r="D179" s="67" t="str">
        <f t="shared" si="23"/>
        <v>►</v>
      </c>
      <c r="E179" s="66"/>
      <c r="F179" s="65"/>
      <c r="G179" s="64" t="str">
        <f t="shared" si="19"/>
        <v/>
      </c>
      <c r="H179" s="63"/>
      <c r="I179" s="62"/>
      <c r="J179" s="61">
        <v>1</v>
      </c>
      <c r="K179" s="60"/>
      <c r="L179" s="59">
        <f>IFERROR(INDEX(E184:R184,MATCH(I179,E183:R183,0)) * H179 * IF(ISBLANK(E179), 1, E179), 0)</f>
        <v>0</v>
      </c>
      <c r="M179" s="58">
        <f>IF(O182=0,0,(O179/O182)*N141*1000)</f>
        <v>0</v>
      </c>
      <c r="N179" s="57">
        <f>IF(L182=0, 0, (E179*J179)/(L182*N141))</f>
        <v>0</v>
      </c>
      <c r="O179" s="1986">
        <f>IF(ISBLANK(P135), 0, (L179 * J179) * (P134 / P135))</f>
        <v>0</v>
      </c>
      <c r="P179" s="1983">
        <f t="shared" si="20"/>
        <v>0</v>
      </c>
      <c r="Q179" s="1996">
        <f>IF(O179=0, 0, IF(ISBLANK(I179), "", IF(TEXT(ROUND(O179/INDEX(E184:R184, MATCH(I179, E183:R183, 0)), 0),"# ##0") &amp; " " &amp; O179 = P179, "", TEXT(ROUND(O179/INDEX(E184:R184, MATCH(I179, E183:R183, 0)), 0),"# ##0") &amp; " " &amp; I179)))</f>
        <v>0</v>
      </c>
      <c r="R179" s="54"/>
      <c r="S179" s="1990">
        <f t="shared" si="21"/>
        <v>0</v>
      </c>
      <c r="T179" s="1992">
        <f>IFERROR(IF(O179=0, 0, IF(ISBLANK(I179), "", IF(ROUND(S179/INDEX(E184:R184, MATCH(I179,E183:R183, 0)), 2) &amp; " " &amp; I179 = S179, "", ROUND(S179/INDEX(E184:R184, MATCH(I179,E183:R183, 0)), 2) &amp; " " &amp; I179))), "")</f>
        <v>0</v>
      </c>
      <c r="U179" s="1953">
        <f>(E179/P135)*P134*J179</f>
        <v>0</v>
      </c>
      <c r="V179" s="675">
        <f t="shared" si="22"/>
        <v>0</v>
      </c>
      <c r="BE179" s="135">
        <v>1</v>
      </c>
    </row>
    <row r="180" spans="1:59" ht="18.75">
      <c r="D180" s="67" t="str">
        <f t="shared" si="23"/>
        <v>►</v>
      </c>
      <c r="E180" s="66"/>
      <c r="F180" s="65"/>
      <c r="G180" s="64" t="str">
        <f t="shared" si="19"/>
        <v/>
      </c>
      <c r="H180" s="63"/>
      <c r="I180" s="62"/>
      <c r="J180" s="61">
        <v>1</v>
      </c>
      <c r="K180" s="60"/>
      <c r="L180" s="59">
        <f>IFERROR(INDEX(E184:R184,MATCH(I180,E183:R183,0)) * H180 * IF(ISBLANK(E180), 1, E180), 0)</f>
        <v>0</v>
      </c>
      <c r="M180" s="71">
        <f>IF(O182=0,0,(O180/O182)*N141*1000)</f>
        <v>0</v>
      </c>
      <c r="N180" s="70">
        <f>IF(L182=0, 0, (E180*J180)/(L182*N141))</f>
        <v>0</v>
      </c>
      <c r="O180" s="1987">
        <f>IF(ISBLANK(P135), 0, (L180 * J180) * (P134 / P135))</f>
        <v>0</v>
      </c>
      <c r="P180" s="1984">
        <f t="shared" si="20"/>
        <v>0</v>
      </c>
      <c r="Q180" s="1996">
        <f>IF(O180=0, 0, IF(ISBLANK(I180), "", IF(TEXT(ROUND(O180/INDEX(E184:R184, MATCH(I180, E183:R183, 0)), 0),"# ##0") &amp; " " &amp; O180 = P180, "", TEXT(ROUND(O180/INDEX(E184:R184, MATCH(I180, E183:R183, 0)), 0),"# ##0") &amp; " " &amp; I180)))</f>
        <v>0</v>
      </c>
      <c r="R180" s="54"/>
      <c r="S180" s="1994">
        <f t="shared" si="21"/>
        <v>0</v>
      </c>
      <c r="T180" s="1993">
        <f>IFERROR(IF(O180=0, 0, IF(ISBLANK(I180), "", IF(ROUND(S180/INDEX(E184:R184, MATCH(I180,E183:R183, 0)), 2) &amp; " " &amp; I180 = S180, "", ROUND(S180/INDEX(E184:R184, MATCH(I180,E183:R183, 0)), 2) &amp; " " &amp; I180))), "")</f>
        <v>0</v>
      </c>
      <c r="U180" s="69">
        <f>(E180/P135)*P134*J180</f>
        <v>0</v>
      </c>
      <c r="V180" s="676">
        <f t="shared" si="22"/>
        <v>0</v>
      </c>
      <c r="BE180" s="135">
        <v>1</v>
      </c>
    </row>
    <row r="181" spans="1:59" ht="18.75">
      <c r="D181" s="53" t="s">
        <v>0</v>
      </c>
      <c r="E181" s="66"/>
      <c r="F181" s="65"/>
      <c r="G181" s="64" t="str">
        <f t="shared" si="19"/>
        <v/>
      </c>
      <c r="H181" s="63"/>
      <c r="I181" s="62"/>
      <c r="J181" s="61">
        <v>1</v>
      </c>
      <c r="K181" s="60"/>
      <c r="L181" s="59">
        <f>IFERROR(INDEX(E184:R184,MATCH(I181,E183:R183,0)) * H181 * IF(ISBLANK(E181), 1, E181), 0)</f>
        <v>0</v>
      </c>
      <c r="M181" s="58">
        <f>IF(O182=0,0,(O181/O182)*N141*1000)</f>
        <v>0</v>
      </c>
      <c r="N181" s="57">
        <f>IF(L182=0, 0, (E181*J181)/(L182*N141))</f>
        <v>0</v>
      </c>
      <c r="O181" s="1986">
        <f>IF(ISBLANK(P135), 0, (L181 * J181) * (P134 / P135))</f>
        <v>0</v>
      </c>
      <c r="P181" s="1983">
        <f t="shared" si="20"/>
        <v>0</v>
      </c>
      <c r="Q181" s="1996">
        <f>IF(O181=0, 0, IF(ISBLANK(I181), "", IF(TEXT(ROUND(O181/INDEX(E184:R184, MATCH(I181, E183:R183, 0)), 0),"# ##0") &amp; " " &amp; O181 = P181, "", TEXT(ROUND(O181/INDEX(E184:R184, MATCH(I181, E183:R183, 0)), 0),"# ##0") &amp; " " &amp; I181)))</f>
        <v>0</v>
      </c>
      <c r="R181" s="54"/>
      <c r="S181" s="1990">
        <f t="shared" si="21"/>
        <v>0</v>
      </c>
      <c r="T181" s="1992">
        <f>IFERROR(IF(O181=0, 0, IF(ISBLANK(I181), "", IF(ROUND(S181/INDEX(E184:R184, MATCH(I181,E183:R183, 0)), 2) &amp; " " &amp; I181 = S181, "", ROUND(S181/INDEX(E184:R184, MATCH(I181,E183:R183, 0)), 2) &amp; " " &amp; I181))), "")</f>
        <v>0</v>
      </c>
      <c r="U181" s="1953">
        <f>(E181/P135)*P134*J181</f>
        <v>0</v>
      </c>
      <c r="V181" s="675">
        <f t="shared" si="22"/>
        <v>0</v>
      </c>
      <c r="BE181" s="135">
        <v>1</v>
      </c>
    </row>
    <row r="182" spans="1:59" ht="15.75">
      <c r="D182" s="53" t="s">
        <v>0</v>
      </c>
      <c r="E182" s="51"/>
      <c r="F182" s="50"/>
      <c r="G182" s="52"/>
      <c r="H182" s="52"/>
      <c r="I182" s="51"/>
      <c r="J182" s="50"/>
      <c r="K182" s="49"/>
      <c r="L182" s="48">
        <f>SUM(L142:L181)</f>
        <v>0</v>
      </c>
      <c r="M182" s="49"/>
      <c r="N182" s="49"/>
      <c r="O182" s="46">
        <f>SUM(O142:O181)</f>
        <v>0</v>
      </c>
      <c r="P182" s="49"/>
      <c r="Q182" s="49"/>
      <c r="R182" s="46"/>
      <c r="S182" s="616">
        <f>SUM(S142:S181)</f>
        <v>0</v>
      </c>
      <c r="T182" s="46"/>
      <c r="U182" s="46"/>
      <c r="V182" s="666"/>
      <c r="BE182" s="135">
        <v>1</v>
      </c>
    </row>
    <row r="183" spans="1:59" ht="15.75">
      <c r="D183" s="44" t="s">
        <v>15</v>
      </c>
      <c r="E183" s="39" t="s">
        <v>66</v>
      </c>
      <c r="F183" s="39" t="s">
        <v>65</v>
      </c>
      <c r="G183" s="623" t="s">
        <v>54</v>
      </c>
      <c r="H183" s="43" t="s">
        <v>64</v>
      </c>
      <c r="I183" s="42" t="s">
        <v>63</v>
      </c>
      <c r="J183" s="41" t="s">
        <v>62</v>
      </c>
      <c r="K183" s="40" t="s">
        <v>61</v>
      </c>
      <c r="L183" s="623" t="s">
        <v>54</v>
      </c>
      <c r="M183" s="39" t="s">
        <v>60</v>
      </c>
      <c r="N183" s="39" t="s">
        <v>59</v>
      </c>
      <c r="O183" s="624" t="s">
        <v>58</v>
      </c>
      <c r="P183" s="624" t="s">
        <v>57</v>
      </c>
      <c r="Q183" s="38" t="s">
        <v>56</v>
      </c>
      <c r="R183" s="38" t="s">
        <v>55</v>
      </c>
      <c r="S183" s="583"/>
      <c r="T183" s="573"/>
      <c r="U183" s="573"/>
      <c r="V183" s="574"/>
      <c r="BE183" s="135">
        <v>1</v>
      </c>
    </row>
    <row r="184" spans="1:59">
      <c r="D184" s="44" t="s">
        <v>15</v>
      </c>
      <c r="E184" s="406">
        <v>0.5</v>
      </c>
      <c r="F184" s="407">
        <v>0.25</v>
      </c>
      <c r="G184" s="679">
        <v>1</v>
      </c>
      <c r="H184" s="407">
        <v>0.25</v>
      </c>
      <c r="I184" s="409">
        <v>0.5</v>
      </c>
      <c r="J184" s="410">
        <v>1E-3</v>
      </c>
      <c r="K184" s="408">
        <v>1</v>
      </c>
      <c r="L184" s="679">
        <v>1</v>
      </c>
      <c r="M184" s="410">
        <v>0.22500000000000001</v>
      </c>
      <c r="N184" s="410">
        <v>0.01</v>
      </c>
      <c r="O184" s="678">
        <v>1</v>
      </c>
      <c r="P184" s="679">
        <v>0.1</v>
      </c>
      <c r="Q184" s="410">
        <v>0.01</v>
      </c>
      <c r="R184" s="410">
        <v>1E-3</v>
      </c>
      <c r="S184" s="583"/>
      <c r="T184" s="573"/>
      <c r="U184" s="573"/>
      <c r="V184" s="574"/>
      <c r="BE184" s="135">
        <v>1</v>
      </c>
    </row>
    <row r="185" spans="1:59">
      <c r="D185" s="593" t="s">
        <v>0</v>
      </c>
      <c r="E185" s="588">
        <v>11</v>
      </c>
      <c r="F185" s="588">
        <v>11</v>
      </c>
      <c r="G185" s="588">
        <v>3</v>
      </c>
      <c r="H185" s="588">
        <v>11</v>
      </c>
      <c r="I185" s="588">
        <v>11</v>
      </c>
      <c r="J185" s="588">
        <v>9</v>
      </c>
      <c r="K185" s="588">
        <v>35</v>
      </c>
      <c r="L185" s="589">
        <v>0.2</v>
      </c>
      <c r="M185" s="588">
        <v>11</v>
      </c>
      <c r="N185" s="588">
        <v>11</v>
      </c>
      <c r="O185" s="588">
        <v>11</v>
      </c>
      <c r="P185" s="588">
        <v>11</v>
      </c>
      <c r="Q185" s="588">
        <v>12</v>
      </c>
      <c r="R185" s="588">
        <v>11</v>
      </c>
      <c r="S185" s="588">
        <v>11</v>
      </c>
      <c r="T185" s="588">
        <v>14</v>
      </c>
      <c r="U185" s="588">
        <v>11</v>
      </c>
      <c r="V185" s="719">
        <v>12</v>
      </c>
      <c r="BE185" s="135">
        <v>1</v>
      </c>
    </row>
    <row r="186" spans="1:59" ht="15.75" thickBot="1">
      <c r="D186" s="594" t="s">
        <v>0</v>
      </c>
      <c r="E186" s="590">
        <f t="shared" ref="E186:V186" ca="1" si="24">CELL("largeur",E186)</f>
        <v>11</v>
      </c>
      <c r="F186" s="590">
        <f t="shared" ca="1" si="24"/>
        <v>11</v>
      </c>
      <c r="G186" s="590">
        <f t="shared" ca="1" si="24"/>
        <v>3</v>
      </c>
      <c r="H186" s="590">
        <f t="shared" ca="1" si="24"/>
        <v>11</v>
      </c>
      <c r="I186" s="590">
        <f t="shared" ca="1" si="24"/>
        <v>11</v>
      </c>
      <c r="J186" s="590">
        <f t="shared" ca="1" si="24"/>
        <v>9</v>
      </c>
      <c r="K186" s="590">
        <f t="shared" ca="1" si="24"/>
        <v>35</v>
      </c>
      <c r="L186" s="590">
        <f t="shared" ca="1" si="24"/>
        <v>11</v>
      </c>
      <c r="M186" s="590">
        <f t="shared" ca="1" si="24"/>
        <v>11</v>
      </c>
      <c r="N186" s="590">
        <f t="shared" ca="1" si="24"/>
        <v>11</v>
      </c>
      <c r="O186" s="590">
        <f t="shared" ca="1" si="24"/>
        <v>11</v>
      </c>
      <c r="P186" s="590">
        <f t="shared" ca="1" si="24"/>
        <v>11</v>
      </c>
      <c r="Q186" s="590">
        <f t="shared" ca="1" si="24"/>
        <v>12</v>
      </c>
      <c r="R186" s="590">
        <f t="shared" ca="1" si="24"/>
        <v>11</v>
      </c>
      <c r="S186" s="590">
        <f t="shared" ca="1" si="24"/>
        <v>11</v>
      </c>
      <c r="T186" s="590">
        <f t="shared" ca="1" si="24"/>
        <v>14</v>
      </c>
      <c r="U186" s="590">
        <f t="shared" ca="1" si="24"/>
        <v>11</v>
      </c>
      <c r="V186" s="592">
        <f t="shared" ca="1" si="24"/>
        <v>11</v>
      </c>
      <c r="BE186" s="135">
        <v>1</v>
      </c>
    </row>
    <row r="187" spans="1:59" ht="15.75">
      <c r="K187" s="151" t="s">
        <v>1064</v>
      </c>
      <c r="L187" s="2030">
        <v>0.2</v>
      </c>
      <c r="M187" s="154" t="s">
        <v>1061</v>
      </c>
      <c r="BE187" s="135">
        <v>1</v>
      </c>
    </row>
    <row r="188" spans="1:59">
      <c r="BE188" s="640" t="s">
        <v>997</v>
      </c>
    </row>
    <row r="189" spans="1:59" ht="14.45" customHeight="1">
      <c r="A189" s="135">
        <v>1</v>
      </c>
      <c r="B189" s="135">
        <v>1</v>
      </c>
      <c r="C189" s="135">
        <v>1</v>
      </c>
      <c r="D189" s="135">
        <v>1</v>
      </c>
      <c r="E189" s="135">
        <v>1</v>
      </c>
      <c r="F189" s="135">
        <v>1</v>
      </c>
      <c r="G189" s="135">
        <v>1</v>
      </c>
      <c r="H189" s="135">
        <v>1</v>
      </c>
      <c r="I189" s="135">
        <v>1</v>
      </c>
      <c r="J189" s="135">
        <v>1</v>
      </c>
      <c r="K189" s="135">
        <v>1</v>
      </c>
      <c r="L189" s="135">
        <v>1</v>
      </c>
      <c r="M189" s="135">
        <v>1</v>
      </c>
      <c r="N189" s="135">
        <v>1</v>
      </c>
      <c r="O189" s="135">
        <v>1</v>
      </c>
      <c r="P189" s="135">
        <v>1</v>
      </c>
      <c r="Q189" s="135">
        <v>1</v>
      </c>
      <c r="R189" s="135">
        <v>1</v>
      </c>
      <c r="S189" s="135">
        <v>1</v>
      </c>
      <c r="T189" s="135">
        <v>1</v>
      </c>
      <c r="U189" s="135">
        <v>1</v>
      </c>
      <c r="V189" s="135">
        <v>1</v>
      </c>
      <c r="W189" s="135">
        <v>1</v>
      </c>
      <c r="X189" s="135">
        <v>1</v>
      </c>
      <c r="Y189" s="135">
        <v>1</v>
      </c>
      <c r="Z189" s="135">
        <v>1</v>
      </c>
      <c r="AA189" s="135">
        <v>1</v>
      </c>
      <c r="AB189" s="135">
        <v>1</v>
      </c>
      <c r="AC189" s="135">
        <v>1</v>
      </c>
      <c r="AD189" s="135">
        <v>1</v>
      </c>
      <c r="AE189" s="135">
        <v>1</v>
      </c>
      <c r="AF189" s="135">
        <v>1</v>
      </c>
      <c r="AG189" s="135">
        <v>1</v>
      </c>
      <c r="AH189" s="135">
        <v>1</v>
      </c>
      <c r="AI189" s="135">
        <v>1</v>
      </c>
      <c r="AJ189" s="135">
        <v>1</v>
      </c>
      <c r="AK189" s="135">
        <v>1</v>
      </c>
      <c r="AL189" s="135">
        <v>1</v>
      </c>
      <c r="AM189" s="135">
        <v>1</v>
      </c>
      <c r="AN189" s="135">
        <v>1</v>
      </c>
      <c r="AO189" s="135">
        <v>1</v>
      </c>
      <c r="AP189" s="135">
        <v>1</v>
      </c>
      <c r="AQ189" s="135">
        <v>1</v>
      </c>
      <c r="AR189" s="135">
        <v>1</v>
      </c>
      <c r="AS189" s="135">
        <v>1</v>
      </c>
      <c r="AT189" s="135">
        <v>1</v>
      </c>
      <c r="AU189" s="135">
        <v>1</v>
      </c>
      <c r="AV189" s="135">
        <v>1</v>
      </c>
      <c r="AW189" s="135">
        <v>1</v>
      </c>
      <c r="AX189" s="135">
        <v>1</v>
      </c>
      <c r="AY189" s="135">
        <v>1</v>
      </c>
      <c r="AZ189" s="135">
        <v>1</v>
      </c>
      <c r="BA189" s="135">
        <v>1</v>
      </c>
      <c r="BB189" s="135">
        <v>1</v>
      </c>
      <c r="BC189" s="135">
        <v>1</v>
      </c>
      <c r="BD189" s="135">
        <v>1</v>
      </c>
      <c r="BE189" s="133" t="str">
        <f>ADDRESS(ROW(),COLUMN(),4)</f>
        <v>BE189</v>
      </c>
      <c r="BF189" s="689"/>
      <c r="BG189" s="690" t="str">
        <f>ADDRESS(ROW(),COLUMN(),4)</f>
        <v>BG189</v>
      </c>
    </row>
  </sheetData>
  <mergeCells count="126">
    <mergeCell ref="E129:E130"/>
    <mergeCell ref="F129:R130"/>
    <mergeCell ref="S129:S130"/>
    <mergeCell ref="T129:U130"/>
    <mergeCell ref="V129:V130"/>
    <mergeCell ref="H140:H141"/>
    <mergeCell ref="I140:I141"/>
    <mergeCell ref="J140:J141"/>
    <mergeCell ref="L140:L141"/>
    <mergeCell ref="O140:Q141"/>
    <mergeCell ref="R140:R141"/>
    <mergeCell ref="S140:T141"/>
    <mergeCell ref="U140:U141"/>
    <mergeCell ref="V140:V141"/>
    <mergeCell ref="AT93:AU94"/>
    <mergeCell ref="AW93:AX94"/>
    <mergeCell ref="AT81:AU82"/>
    <mergeCell ref="AW81:AX82"/>
    <mergeCell ref="AT84:AU85"/>
    <mergeCell ref="AW84:AX85"/>
    <mergeCell ref="AT87:AU88"/>
    <mergeCell ref="AW87:AX88"/>
    <mergeCell ref="AT63:AU64"/>
    <mergeCell ref="AW63:AX64"/>
    <mergeCell ref="AT66:AU67"/>
    <mergeCell ref="AW66:AX67"/>
    <mergeCell ref="AT69:AU70"/>
    <mergeCell ref="AW69:AX70"/>
    <mergeCell ref="AT72:AU73"/>
    <mergeCell ref="AW72:AX73"/>
    <mergeCell ref="AT75:AU76"/>
    <mergeCell ref="AW75:AX76"/>
    <mergeCell ref="AT78:AU79"/>
    <mergeCell ref="AW78:AX79"/>
    <mergeCell ref="AT90:AU91"/>
    <mergeCell ref="AW90:AX91"/>
    <mergeCell ref="AZ78:BC79"/>
    <mergeCell ref="AZ38:BC41"/>
    <mergeCell ref="AZ42:BC43"/>
    <mergeCell ref="AZ84:BC85"/>
    <mergeCell ref="BB95:BB96"/>
    <mergeCell ref="AZ101:BA102"/>
    <mergeCell ref="BB101:BC102"/>
    <mergeCell ref="AZ110:BC110"/>
    <mergeCell ref="AT36:AU37"/>
    <mergeCell ref="AW36:AX37"/>
    <mergeCell ref="AT39:AU40"/>
    <mergeCell ref="AW39:AX40"/>
    <mergeCell ref="AT42:AU43"/>
    <mergeCell ref="AW42:AX43"/>
    <mergeCell ref="AT54:AU55"/>
    <mergeCell ref="AW54:AX55"/>
    <mergeCell ref="AT57:AU58"/>
    <mergeCell ref="AW57:AX58"/>
    <mergeCell ref="AT60:AU61"/>
    <mergeCell ref="AW60:AX61"/>
    <mergeCell ref="AT45:AU46"/>
    <mergeCell ref="AW45:AX46"/>
    <mergeCell ref="AT48:AU49"/>
    <mergeCell ref="AW48:AX49"/>
    <mergeCell ref="AT30:AU31"/>
    <mergeCell ref="AW30:AX31"/>
    <mergeCell ref="AT33:AU34"/>
    <mergeCell ref="AW33:AX34"/>
    <mergeCell ref="AT6:AU7"/>
    <mergeCell ref="AW6:AX7"/>
    <mergeCell ref="AT9:AU10"/>
    <mergeCell ref="AW9:AX10"/>
    <mergeCell ref="AZ72:BC73"/>
    <mergeCell ref="AT12:AU13"/>
    <mergeCell ref="AW12:AX13"/>
    <mergeCell ref="AT15:AU16"/>
    <mergeCell ref="AW15:AX16"/>
    <mergeCell ref="AT18:AU19"/>
    <mergeCell ref="AW18:AX19"/>
    <mergeCell ref="AT21:AU22"/>
    <mergeCell ref="AW21:AX22"/>
    <mergeCell ref="AT24:AU25"/>
    <mergeCell ref="AW24:AX25"/>
    <mergeCell ref="AT51:AU52"/>
    <mergeCell ref="AW51:AX52"/>
    <mergeCell ref="AZ113:BC113"/>
    <mergeCell ref="D2:D7"/>
    <mergeCell ref="U21:U22"/>
    <mergeCell ref="V21:V22"/>
    <mergeCell ref="AL14:AM14"/>
    <mergeCell ref="Z10:Z11"/>
    <mergeCell ref="E69:E70"/>
    <mergeCell ref="Y2:Y7"/>
    <mergeCell ref="H21:H22"/>
    <mergeCell ref="I21:I22"/>
    <mergeCell ref="J21:J22"/>
    <mergeCell ref="Q73:R73"/>
    <mergeCell ref="L21:L22"/>
    <mergeCell ref="O21:Q22"/>
    <mergeCell ref="R21:R22"/>
    <mergeCell ref="S21:T22"/>
    <mergeCell ref="F69:R70"/>
    <mergeCell ref="S69:S70"/>
    <mergeCell ref="T69:U70"/>
    <mergeCell ref="AZ4:BC5"/>
    <mergeCell ref="AZ57:BA58"/>
    <mergeCell ref="E10:E11"/>
    <mergeCell ref="AT27:AU28"/>
    <mergeCell ref="AW27:AX28"/>
    <mergeCell ref="V69:V70"/>
    <mergeCell ref="J119:J120"/>
    <mergeCell ref="AA10:AM11"/>
    <mergeCell ref="AN10:AN11"/>
    <mergeCell ref="AO10:AP11"/>
    <mergeCell ref="AQ10:AQ11"/>
    <mergeCell ref="AE60:AE61"/>
    <mergeCell ref="Z2:AO2"/>
    <mergeCell ref="AP2:AQ2"/>
    <mergeCell ref="AP3:AQ5"/>
    <mergeCell ref="AP6:AQ6"/>
    <mergeCell ref="AP7:AQ7"/>
    <mergeCell ref="E2:T2"/>
    <mergeCell ref="U2:V2"/>
    <mergeCell ref="U3:V5"/>
    <mergeCell ref="U6:V6"/>
    <mergeCell ref="U7:V7"/>
    <mergeCell ref="F10:R11"/>
    <mergeCell ref="S10:S11"/>
    <mergeCell ref="T10:U11"/>
    <mergeCell ref="V10:V11"/>
  </mergeCells>
  <phoneticPr fontId="73" type="noConversion"/>
  <conditionalFormatting sqref="J23:J62">
    <cfRule type="cellIs" dxfId="38" priority="2" operator="notEqual">
      <formula>1</formula>
    </cfRule>
  </conditionalFormatting>
  <conditionalFormatting sqref="J142:J181">
    <cfRule type="cellIs" dxfId="37" priority="1" operator="notEqual">
      <formula>1</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0A349-817D-44E5-925B-F9DEF08379EA}">
  <dimension ref="A1:BI189"/>
  <sheetViews>
    <sheetView showZeros="0" topLeftCell="J49" zoomScaleNormal="100" workbookViewId="0">
      <selection activeCell="O67" sqref="O67"/>
    </sheetView>
  </sheetViews>
  <sheetFormatPr baseColWidth="10" defaultRowHeight="15"/>
  <cols>
    <col min="1" max="1" width="4.28515625" customWidth="1"/>
    <col min="2" max="2" width="11.28515625" customWidth="1"/>
    <col min="3" max="3" width="4.28515625" customWidth="1"/>
    <col min="4" max="4" width="3.7109375" customWidth="1"/>
    <col min="5" max="6" width="11.7109375" customWidth="1"/>
    <col min="7" max="7" width="3.7109375" customWidth="1"/>
    <col min="8" max="9" width="11.7109375" customWidth="1"/>
    <col min="10" max="10" width="9.7109375" customWidth="1"/>
    <col min="11" max="11" width="35.7109375" customWidth="1"/>
    <col min="12" max="16" width="11.7109375" customWidth="1"/>
    <col min="17" max="17" width="12.7109375" customWidth="1"/>
    <col min="18" max="19" width="11.7109375" customWidth="1"/>
    <col min="20" max="20" width="14.7109375" customWidth="1"/>
    <col min="21" max="22" width="11.7109375" customWidth="1"/>
    <col min="23" max="23" width="13.5703125" customWidth="1"/>
    <col min="24" max="24" width="17.7109375" customWidth="1"/>
    <col min="25" max="25" width="5.7109375" customWidth="1"/>
    <col min="26" max="26" width="3.7109375" customWidth="1"/>
    <col min="27" max="28" width="11.7109375" customWidth="1"/>
    <col min="29" max="29" width="3.7109375" customWidth="1"/>
    <col min="30" max="31" width="11.7109375" customWidth="1"/>
    <col min="32" max="32" width="9.7109375" customWidth="1"/>
    <col min="33" max="33" width="35.7109375" customWidth="1"/>
    <col min="34" max="38" width="11.7109375" customWidth="1"/>
    <col min="39" max="39" width="12.7109375" customWidth="1"/>
    <col min="40" max="41" width="11.7109375" customWidth="1"/>
    <col min="42" max="42" width="14.7109375" customWidth="1"/>
    <col min="43" max="44" width="11.7109375" customWidth="1"/>
    <col min="46" max="46" width="12.7109375" customWidth="1"/>
    <col min="47" max="47" width="5.7109375" customWidth="1"/>
    <col min="48" max="48" width="11.7109375" style="137" customWidth="1"/>
    <col min="49" max="49" width="12.7109375" style="137" customWidth="1"/>
    <col min="50" max="50" width="3" style="137" customWidth="1"/>
    <col min="51" max="51" width="11.7109375" style="137" customWidth="1"/>
    <col min="52" max="52" width="12.7109375" style="137" customWidth="1"/>
    <col min="53" max="53" width="5.7109375" customWidth="1"/>
    <col min="54" max="54" width="19.7109375" customWidth="1"/>
    <col min="55" max="55" width="18.7109375" customWidth="1"/>
    <col min="56" max="56" width="25.7109375" customWidth="1"/>
    <col min="57" max="57" width="16.7109375" customWidth="1"/>
    <col min="58" max="58" width="5.7109375" customWidth="1"/>
    <col min="59" max="59" width="8.7109375" customWidth="1"/>
    <col min="60" max="60" width="11.42578125" style="641"/>
    <col min="61" max="61" width="43.5703125" style="641" customWidth="1"/>
  </cols>
  <sheetData>
    <row r="1" spans="1:61" ht="15.75" customHeight="1" thickBot="1">
      <c r="A1" s="133" t="str">
        <f>ADDRESS(ROW(),COLUMN(),4)</f>
        <v>A1</v>
      </c>
      <c r="B1" s="644">
        <v>11</v>
      </c>
      <c r="C1" s="644">
        <v>3</v>
      </c>
      <c r="D1" s="644">
        <v>3</v>
      </c>
      <c r="E1" s="644">
        <v>11</v>
      </c>
      <c r="F1" s="644">
        <v>11</v>
      </c>
      <c r="G1" s="644">
        <v>3</v>
      </c>
      <c r="H1" s="644">
        <v>11</v>
      </c>
      <c r="I1" s="644">
        <v>11</v>
      </c>
      <c r="J1" s="644">
        <v>9</v>
      </c>
      <c r="K1" s="644">
        <v>35</v>
      </c>
      <c r="L1" s="2030">
        <v>0.2</v>
      </c>
      <c r="M1" s="644">
        <v>11</v>
      </c>
      <c r="N1" s="644">
        <v>11</v>
      </c>
      <c r="O1" s="644">
        <v>11</v>
      </c>
      <c r="P1" s="644">
        <v>11</v>
      </c>
      <c r="Q1" s="644">
        <v>12</v>
      </c>
      <c r="R1" s="644">
        <v>11</v>
      </c>
      <c r="S1" s="644">
        <v>11</v>
      </c>
      <c r="T1" s="644">
        <v>14</v>
      </c>
      <c r="U1" s="644">
        <v>11</v>
      </c>
      <c r="V1" s="644">
        <v>11</v>
      </c>
      <c r="W1" s="644">
        <v>13</v>
      </c>
      <c r="X1" s="644">
        <v>17</v>
      </c>
      <c r="Z1" s="644">
        <v>3</v>
      </c>
      <c r="AA1" s="644">
        <v>11</v>
      </c>
      <c r="AB1" s="644">
        <v>11</v>
      </c>
      <c r="AC1" s="644">
        <v>3</v>
      </c>
      <c r="AD1" s="644">
        <v>11</v>
      </c>
      <c r="AE1" s="644">
        <v>11</v>
      </c>
      <c r="AF1" s="644">
        <v>9</v>
      </c>
      <c r="AG1" s="644">
        <v>35</v>
      </c>
      <c r="AH1" s="644">
        <v>0.2</v>
      </c>
      <c r="AI1" s="644">
        <v>11</v>
      </c>
      <c r="AJ1" s="644">
        <v>11</v>
      </c>
      <c r="AK1" s="644">
        <v>11</v>
      </c>
      <c r="AL1" s="644">
        <v>11</v>
      </c>
      <c r="AM1" s="644">
        <v>12</v>
      </c>
      <c r="AN1" s="644">
        <v>11</v>
      </c>
      <c r="AO1" s="644">
        <v>11</v>
      </c>
      <c r="AP1" s="644">
        <v>14</v>
      </c>
      <c r="AQ1" s="644">
        <v>11</v>
      </c>
      <c r="AR1" s="644">
        <v>11</v>
      </c>
      <c r="AS1" s="644">
        <v>11</v>
      </c>
      <c r="AT1" s="644">
        <v>12</v>
      </c>
      <c r="AU1" s="644">
        <v>5</v>
      </c>
      <c r="AV1" s="644">
        <v>11</v>
      </c>
      <c r="AW1" s="644">
        <v>12</v>
      </c>
      <c r="AX1" s="644">
        <v>2</v>
      </c>
      <c r="AY1" s="644">
        <v>11</v>
      </c>
      <c r="AZ1" s="644">
        <v>12</v>
      </c>
      <c r="BA1" s="644">
        <v>5</v>
      </c>
      <c r="BB1" s="644">
        <v>19</v>
      </c>
      <c r="BC1" s="644">
        <v>18</v>
      </c>
      <c r="BD1" s="644">
        <v>25</v>
      </c>
      <c r="BE1" s="644">
        <v>16</v>
      </c>
      <c r="BF1" s="644">
        <v>5</v>
      </c>
      <c r="BG1" s="135">
        <v>1</v>
      </c>
      <c r="BH1" s="134" t="str">
        <f>SUBSTITUTE(ADDRESS(1,COLUMN(),4),"1","")</f>
        <v>BH</v>
      </c>
      <c r="BI1" s="136" t="str">
        <f>SUBSTITUTE(ADDRESS(1,COLUMN(),4),"1","")</f>
        <v>BI</v>
      </c>
    </row>
    <row r="2" spans="1:61" ht="24.95" customHeight="1">
      <c r="D2" s="4222" t="s">
        <v>395</v>
      </c>
      <c r="E2" s="4228" t="s">
        <v>4111</v>
      </c>
      <c r="F2" s="4228"/>
      <c r="G2" s="4228"/>
      <c r="H2" s="4228"/>
      <c r="I2" s="4228"/>
      <c r="J2" s="4228"/>
      <c r="K2" s="4228"/>
      <c r="L2" s="4228"/>
      <c r="M2" s="4228"/>
      <c r="N2" s="4228"/>
      <c r="O2" s="4228"/>
      <c r="P2" s="4228"/>
      <c r="Q2" s="4228"/>
      <c r="R2" s="4228"/>
      <c r="S2" s="4228"/>
      <c r="T2" s="4228"/>
      <c r="U2" s="4228"/>
      <c r="V2" s="4228"/>
      <c r="W2" s="4136" t="s">
        <v>1016</v>
      </c>
      <c r="X2" s="4137"/>
      <c r="Z2" s="4222" t="s">
        <v>395</v>
      </c>
      <c r="AA2" s="4228" t="s">
        <v>4110</v>
      </c>
      <c r="AB2" s="4228"/>
      <c r="AC2" s="4228"/>
      <c r="AD2" s="4228"/>
      <c r="AE2" s="4228"/>
      <c r="AF2" s="4228"/>
      <c r="AG2" s="4228"/>
      <c r="AH2" s="4228"/>
      <c r="AI2" s="4228"/>
      <c r="AJ2" s="4228"/>
      <c r="AK2" s="4228"/>
      <c r="AL2" s="4228"/>
      <c r="AM2" s="4228"/>
      <c r="AN2" s="4228"/>
      <c r="AO2" s="4228"/>
      <c r="AP2" s="4228"/>
      <c r="AQ2" s="4228"/>
      <c r="AR2" s="4228"/>
      <c r="AS2" s="4136" t="s">
        <v>1016</v>
      </c>
      <c r="AT2" s="4137"/>
      <c r="AU2" s="138"/>
      <c r="AV2" s="138"/>
      <c r="AW2" s="138"/>
      <c r="AX2" s="138"/>
      <c r="AY2" s="138"/>
      <c r="AZ2" s="138"/>
      <c r="BB2" s="138"/>
      <c r="BC2" s="138"/>
      <c r="BD2" s="138"/>
      <c r="BE2" s="138"/>
      <c r="BG2" s="135">
        <v>1</v>
      </c>
      <c r="BH2" s="142"/>
      <c r="BI2" s="142" t="s">
        <v>1166</v>
      </c>
    </row>
    <row r="3" spans="1:61" ht="24.95" customHeight="1" thickBot="1">
      <c r="D3" s="4223"/>
      <c r="E3" s="626"/>
      <c r="F3" s="627"/>
      <c r="G3" s="626"/>
      <c r="H3" s="626"/>
      <c r="I3" s="626"/>
      <c r="J3" s="626"/>
      <c r="K3" s="626"/>
      <c r="L3" s="626"/>
      <c r="M3" s="626"/>
      <c r="N3" s="626"/>
      <c r="O3" s="626"/>
      <c r="P3" s="626"/>
      <c r="Q3" s="626"/>
      <c r="R3" s="626"/>
      <c r="S3" s="626"/>
      <c r="T3" s="626"/>
      <c r="U3" s="132"/>
      <c r="V3" s="132"/>
      <c r="W3" s="4149">
        <v>21</v>
      </c>
      <c r="X3" s="4150"/>
      <c r="Z3" s="4223"/>
      <c r="AA3" s="626"/>
      <c r="AB3" s="627"/>
      <c r="AC3" s="626"/>
      <c r="AD3" s="626"/>
      <c r="AE3" s="626"/>
      <c r="AF3" s="626"/>
      <c r="AG3" s="626"/>
      <c r="AH3" s="626"/>
      <c r="AI3" s="626"/>
      <c r="AJ3" s="626"/>
      <c r="AK3" s="626"/>
      <c r="AL3" s="626"/>
      <c r="AM3" s="626"/>
      <c r="AN3" s="626"/>
      <c r="AO3" s="626"/>
      <c r="AP3" s="626"/>
      <c r="AQ3" s="626"/>
      <c r="AR3" s="626"/>
      <c r="AS3" s="4149">
        <v>21</v>
      </c>
      <c r="AT3" s="4150"/>
      <c r="AU3" s="138"/>
      <c r="AV3" s="627" t="s">
        <v>4117</v>
      </c>
      <c r="AW3" s="138"/>
      <c r="AX3"/>
      <c r="AY3" s="138"/>
      <c r="AZ3" s="138"/>
      <c r="BB3" s="138"/>
      <c r="BC3" s="138"/>
      <c r="BD3" s="138"/>
      <c r="BE3" s="138"/>
      <c r="BG3" s="135">
        <v>1</v>
      </c>
      <c r="BH3" s="156">
        <f ca="1">COUNTA(A1:BG229) + COUNTBLANK(A1:BG229)</f>
        <v>13720</v>
      </c>
      <c r="BI3" s="145" t="str">
        <f>"cellules entre"&amp;" " &amp;A1&amp;" et  "&amp;BG189</f>
        <v>cellules entre A1 et  BG189</v>
      </c>
    </row>
    <row r="4" spans="1:61" ht="24.95" customHeight="1">
      <c r="D4" s="4223"/>
      <c r="E4" s="628"/>
      <c r="F4" s="628" t="s">
        <v>1021</v>
      </c>
      <c r="G4" s="628"/>
      <c r="H4" s="628"/>
      <c r="I4" s="628"/>
      <c r="J4" s="628"/>
      <c r="K4" s="628"/>
      <c r="L4" s="628"/>
      <c r="M4" s="628"/>
      <c r="N4" s="628"/>
      <c r="O4" s="628"/>
      <c r="P4" s="628"/>
      <c r="Q4" s="628"/>
      <c r="R4" s="626"/>
      <c r="S4" s="626"/>
      <c r="T4" s="626"/>
      <c r="U4" s="132"/>
      <c r="V4" s="132"/>
      <c r="W4" s="4149"/>
      <c r="X4" s="4150"/>
      <c r="Z4" s="4223"/>
      <c r="AA4" s="628"/>
      <c r="AB4" s="628" t="s">
        <v>1022</v>
      </c>
      <c r="AC4" s="628"/>
      <c r="AD4" s="628"/>
      <c r="AE4" s="628"/>
      <c r="AF4" s="628"/>
      <c r="AG4" s="628"/>
      <c r="AH4" s="628"/>
      <c r="AI4" s="628"/>
      <c r="AJ4" s="628"/>
      <c r="AK4" s="628"/>
      <c r="AL4" s="628"/>
      <c r="AM4" s="628"/>
      <c r="AN4" s="626"/>
      <c r="AO4" s="626"/>
      <c r="AP4" s="626"/>
      <c r="AQ4" s="626"/>
      <c r="AR4" s="626"/>
      <c r="AS4" s="4149"/>
      <c r="AT4" s="4150"/>
      <c r="AU4" s="138"/>
      <c r="AV4" s="138"/>
      <c r="AW4" s="138"/>
      <c r="AX4"/>
      <c r="AY4" s="138"/>
      <c r="AZ4" s="138"/>
      <c r="BB4" s="3837" t="s">
        <v>139</v>
      </c>
      <c r="BC4" s="3838"/>
      <c r="BD4" s="3838"/>
      <c r="BE4" s="3839"/>
      <c r="BG4" s="135">
        <v>1</v>
      </c>
      <c r="BH4" s="156">
        <f ca="1">COUNTA(A1:BG229)</f>
        <v>3081</v>
      </c>
      <c r="BI4" s="145" t="s">
        <v>1161</v>
      </c>
    </row>
    <row r="5" spans="1:61" ht="24.95" customHeight="1">
      <c r="D5" s="4223"/>
      <c r="E5" s="647" t="s">
        <v>1067</v>
      </c>
      <c r="F5" s="627"/>
      <c r="G5" s="630"/>
      <c r="H5" s="630"/>
      <c r="I5" s="630"/>
      <c r="J5" s="630"/>
      <c r="K5" s="630"/>
      <c r="L5" s="630"/>
      <c r="M5" s="630"/>
      <c r="N5" s="630"/>
      <c r="O5" s="630"/>
      <c r="P5" s="630"/>
      <c r="Q5" s="630"/>
      <c r="R5" s="630"/>
      <c r="S5" s="630"/>
      <c r="T5" s="630"/>
      <c r="U5" s="132"/>
      <c r="V5" s="132"/>
      <c r="W5" s="4149"/>
      <c r="X5" s="4150"/>
      <c r="Z5" s="4223"/>
      <c r="AA5" s="629"/>
      <c r="AB5" s="627"/>
      <c r="AC5" s="630"/>
      <c r="AD5" s="630"/>
      <c r="AE5" s="630"/>
      <c r="AF5" s="630"/>
      <c r="AG5" s="630"/>
      <c r="AH5" s="630"/>
      <c r="AI5" s="630"/>
      <c r="AJ5" s="630"/>
      <c r="AK5" s="630"/>
      <c r="AL5" s="630"/>
      <c r="AM5" s="630"/>
      <c r="AN5" s="630"/>
      <c r="AO5" s="630"/>
      <c r="AP5" s="630"/>
      <c r="AQ5" s="630"/>
      <c r="AR5" s="630"/>
      <c r="AS5" s="4149"/>
      <c r="AT5" s="4150"/>
      <c r="AU5" s="138"/>
      <c r="AV5" s="138"/>
      <c r="AW5" s="138"/>
      <c r="AX5"/>
      <c r="AY5" s="138"/>
      <c r="AZ5" s="138"/>
      <c r="BB5" s="3840"/>
      <c r="BC5" s="3841"/>
      <c r="BD5" s="3841"/>
      <c r="BE5" s="3842"/>
      <c r="BG5" s="135">
        <v>1</v>
      </c>
      <c r="BH5" s="156">
        <f ca="1">COUNTBLANK(A1:BG229)</f>
        <v>10639</v>
      </c>
      <c r="BI5" s="145" t="s">
        <v>134</v>
      </c>
    </row>
    <row r="6" spans="1:61" ht="24.95" customHeight="1">
      <c r="D6" s="4223"/>
      <c r="E6" s="647" t="s">
        <v>120</v>
      </c>
      <c r="F6" s="631"/>
      <c r="G6" s="630"/>
      <c r="H6" s="630"/>
      <c r="I6" s="630"/>
      <c r="J6" s="630"/>
      <c r="K6" s="630"/>
      <c r="L6" s="630"/>
      <c r="M6" s="630"/>
      <c r="N6" s="630"/>
      <c r="O6" s="630"/>
      <c r="P6" s="630" t="s">
        <v>1017</v>
      </c>
      <c r="Q6" s="639">
        <f ca="1">NOW()</f>
        <v>45590.837142013886</v>
      </c>
      <c r="R6" s="639"/>
      <c r="S6" s="639"/>
      <c r="T6" s="638" t="s">
        <v>798</v>
      </c>
      <c r="U6" s="132"/>
      <c r="V6" s="132"/>
      <c r="W6" s="4145" t="s">
        <v>1019</v>
      </c>
      <c r="X6" s="4146"/>
      <c r="Z6" s="4223"/>
      <c r="AA6" s="631"/>
      <c r="AB6" s="631"/>
      <c r="AC6" s="630"/>
      <c r="AD6" s="630"/>
      <c r="AE6" s="630"/>
      <c r="AF6" s="630"/>
      <c r="AG6" s="630"/>
      <c r="AH6" s="630"/>
      <c r="AI6" s="630"/>
      <c r="AJ6" s="630"/>
      <c r="AK6" s="630"/>
      <c r="AL6" s="630" t="s">
        <v>1017</v>
      </c>
      <c r="AM6" s="639">
        <f ca="1">NOW()</f>
        <v>45590.837142013886</v>
      </c>
      <c r="AN6" s="639"/>
      <c r="AO6" s="639"/>
      <c r="AP6" s="638"/>
      <c r="AQ6" s="638"/>
      <c r="AR6" s="638"/>
      <c r="AS6" s="4145" t="s">
        <v>1019</v>
      </c>
      <c r="AT6" s="4146"/>
      <c r="AU6" s="138"/>
      <c r="AV6" s="3805" t="s">
        <v>130</v>
      </c>
      <c r="AW6" s="3805"/>
      <c r="AX6"/>
      <c r="AY6" s="3805" t="s">
        <v>131</v>
      </c>
      <c r="AZ6" s="3805"/>
      <c r="BB6" s="159" t="s">
        <v>167</v>
      </c>
      <c r="BC6" s="160"/>
      <c r="BD6" s="141"/>
      <c r="BE6" s="161"/>
      <c r="BG6" s="135">
        <v>1</v>
      </c>
      <c r="BH6" s="156">
        <f>SUM(BG1:BG187)+2</f>
        <v>189</v>
      </c>
      <c r="BI6" s="145" t="s">
        <v>1162</v>
      </c>
    </row>
    <row r="7" spans="1:61" ht="21.6" customHeight="1" thickBot="1">
      <c r="D7" s="4224"/>
      <c r="E7" s="632" t="s">
        <v>1018</v>
      </c>
      <c r="F7" s="633"/>
      <c r="G7" s="633"/>
      <c r="H7" s="633"/>
      <c r="I7" s="633"/>
      <c r="J7" s="633"/>
      <c r="K7" s="633"/>
      <c r="L7" s="633"/>
      <c r="M7" s="633"/>
      <c r="N7" s="633"/>
      <c r="O7" s="633"/>
      <c r="P7" s="633"/>
      <c r="Q7" s="633"/>
      <c r="R7" s="633"/>
      <c r="S7" s="649"/>
      <c r="T7" s="649"/>
      <c r="U7" s="642" t="s">
        <v>1020</v>
      </c>
      <c r="V7" s="643" t="str">
        <f>BG189</f>
        <v>BG189</v>
      </c>
      <c r="W7" s="4147" t="str">
        <f>K15</f>
        <v>40  lignes produits</v>
      </c>
      <c r="X7" s="4148"/>
      <c r="Z7" s="4224"/>
      <c r="AA7" s="632" t="s">
        <v>1018</v>
      </c>
      <c r="AB7" s="633"/>
      <c r="AC7" s="633"/>
      <c r="AD7" s="633"/>
      <c r="AE7" s="633"/>
      <c r="AF7" s="633"/>
      <c r="AG7" s="633"/>
      <c r="AH7" s="633"/>
      <c r="AI7" s="633"/>
      <c r="AJ7" s="633"/>
      <c r="AK7" s="633"/>
      <c r="AL7" s="633"/>
      <c r="AM7" s="633"/>
      <c r="AN7" s="633"/>
      <c r="AO7" s="649"/>
      <c r="AP7" s="649"/>
      <c r="AQ7" s="642" t="s">
        <v>1020</v>
      </c>
      <c r="AR7" s="643" t="s">
        <v>4088</v>
      </c>
      <c r="AS7" s="4147" t="str">
        <f>AF14</f>
        <v>58 lignes</v>
      </c>
      <c r="AT7" s="4148"/>
      <c r="AU7" s="138"/>
      <c r="AV7" s="3805"/>
      <c r="AW7" s="3805"/>
      <c r="AX7"/>
      <c r="AY7" s="3805"/>
      <c r="AZ7" s="3805"/>
      <c r="BB7" s="166"/>
      <c r="BC7" s="11"/>
      <c r="BD7" s="11"/>
      <c r="BE7" s="167"/>
      <c r="BG7" s="135">
        <v>1</v>
      </c>
      <c r="BH7" s="156">
        <f>SUM(A189:BF189)+1</f>
        <v>59</v>
      </c>
      <c r="BI7" s="145" t="s">
        <v>1163</v>
      </c>
    </row>
    <row r="8" spans="1:61" ht="21.75" thickBot="1">
      <c r="D8" s="634" t="s">
        <v>2</v>
      </c>
      <c r="E8" s="635" t="str">
        <f ca="1">CELL("nomfichier")</f>
        <v>C:\Users\Joel\Desktop\[ff.fiches.repositionnables.xlsx]13.col.40.produits</v>
      </c>
      <c r="F8" s="635"/>
      <c r="G8" s="635"/>
      <c r="H8" s="138"/>
      <c r="I8" s="138"/>
      <c r="J8" s="138"/>
      <c r="K8" s="138"/>
      <c r="L8" s="138"/>
      <c r="M8" s="138"/>
      <c r="N8" s="138"/>
      <c r="O8" s="138"/>
      <c r="P8" s="138"/>
      <c r="AU8" s="138"/>
      <c r="AV8" s="157" t="s">
        <v>141</v>
      </c>
      <c r="AW8" s="158"/>
      <c r="AX8"/>
      <c r="AY8" s="157" t="s">
        <v>142</v>
      </c>
      <c r="AZ8" s="158"/>
      <c r="BB8" s="159" t="s">
        <v>179</v>
      </c>
      <c r="BC8" s="160"/>
      <c r="BD8" s="141"/>
      <c r="BE8" s="161"/>
      <c r="BG8" s="135">
        <v>1</v>
      </c>
    </row>
    <row r="9" spans="1:61" ht="16.5" customHeight="1" thickBot="1">
      <c r="D9" s="1" t="s">
        <v>0</v>
      </c>
      <c r="E9" s="138"/>
      <c r="F9" s="138"/>
      <c r="G9" s="138"/>
      <c r="H9" s="138"/>
      <c r="I9" s="138"/>
      <c r="J9" s="138"/>
      <c r="K9" s="151" t="s">
        <v>1064</v>
      </c>
      <c r="L9" s="152">
        <v>0.2</v>
      </c>
      <c r="M9" s="154" t="s">
        <v>1061</v>
      </c>
      <c r="O9" s="138"/>
      <c r="P9" s="138"/>
      <c r="Q9" s="138"/>
      <c r="R9" s="138"/>
      <c r="S9" s="138"/>
      <c r="T9" s="138"/>
      <c r="U9" s="138"/>
      <c r="V9" s="138"/>
      <c r="AG9" s="151" t="s">
        <v>1064</v>
      </c>
      <c r="AH9" s="2030">
        <v>0.2</v>
      </c>
      <c r="AI9" s="154" t="s">
        <v>1061</v>
      </c>
      <c r="AU9" s="138"/>
      <c r="AV9" s="4154" t="s">
        <v>146</v>
      </c>
      <c r="AW9" s="4154"/>
      <c r="AX9"/>
      <c r="AY9" s="4154" t="s">
        <v>147</v>
      </c>
      <c r="AZ9" s="4154"/>
      <c r="BB9" s="166"/>
      <c r="BC9" s="11"/>
      <c r="BD9" s="11"/>
      <c r="BE9" s="167"/>
      <c r="BG9" s="135">
        <v>1</v>
      </c>
    </row>
    <row r="10" spans="1:61" ht="14.45" customHeight="1">
      <c r="D10" s="129" t="s">
        <v>0</v>
      </c>
      <c r="E10" s="4227" t="s">
        <v>119</v>
      </c>
      <c r="F10" s="4140" t="s">
        <v>1077</v>
      </c>
      <c r="G10" s="4140"/>
      <c r="H10" s="4140"/>
      <c r="I10" s="4140"/>
      <c r="J10" s="4140"/>
      <c r="K10" s="4140"/>
      <c r="L10" s="4140"/>
      <c r="M10" s="4140"/>
      <c r="N10" s="4140"/>
      <c r="O10" s="4140"/>
      <c r="P10" s="4140"/>
      <c r="Q10" s="4140"/>
      <c r="R10" s="4140"/>
      <c r="S10" s="4140"/>
      <c r="T10" s="4140"/>
      <c r="U10" s="4140" t="s">
        <v>1068</v>
      </c>
      <c r="V10" s="4139" t="s">
        <v>117</v>
      </c>
      <c r="W10" s="4139"/>
      <c r="X10" s="4159" t="str">
        <f>LEFT(F10,1)</f>
        <v>N</v>
      </c>
      <c r="Z10" s="618" t="s">
        <v>0</v>
      </c>
      <c r="AA10" s="4227" t="s">
        <v>119</v>
      </c>
      <c r="AB10" s="4140" t="s">
        <v>1077</v>
      </c>
      <c r="AC10" s="4140"/>
      <c r="AD10" s="4140"/>
      <c r="AE10" s="4140"/>
      <c r="AF10" s="4140"/>
      <c r="AG10" s="4140"/>
      <c r="AH10" s="4140"/>
      <c r="AI10" s="4140"/>
      <c r="AJ10" s="4140"/>
      <c r="AK10" s="4140"/>
      <c r="AL10" s="4140"/>
      <c r="AM10" s="4140"/>
      <c r="AN10" s="4140"/>
      <c r="AO10" s="4140"/>
      <c r="AP10" s="4140"/>
      <c r="AQ10" s="4140" t="s">
        <v>1068</v>
      </c>
      <c r="AR10" s="4139" t="s">
        <v>117</v>
      </c>
      <c r="AS10" s="4139"/>
      <c r="AT10" s="4159" t="str">
        <f>LEFT(AB10,1)</f>
        <v>N</v>
      </c>
      <c r="AU10" s="138"/>
      <c r="AV10" s="3807"/>
      <c r="AW10" s="3807"/>
      <c r="AX10"/>
      <c r="AY10" s="3807"/>
      <c r="AZ10" s="3807"/>
      <c r="BB10" s="197" t="s">
        <v>209</v>
      </c>
      <c r="BC10" s="160"/>
      <c r="BD10" s="141"/>
      <c r="BE10" s="161"/>
      <c r="BG10" s="135">
        <v>1</v>
      </c>
    </row>
    <row r="11" spans="1:61" ht="15.6" customHeight="1" thickBot="1">
      <c r="D11" s="53" t="s">
        <v>0</v>
      </c>
      <c r="E11" s="4188"/>
      <c r="F11" s="4141"/>
      <c r="G11" s="4141"/>
      <c r="H11" s="4141"/>
      <c r="I11" s="4141"/>
      <c r="J11" s="4141"/>
      <c r="K11" s="4141"/>
      <c r="L11" s="4141"/>
      <c r="M11" s="4141"/>
      <c r="N11" s="4141"/>
      <c r="O11" s="4141"/>
      <c r="P11" s="4141"/>
      <c r="Q11" s="4141"/>
      <c r="R11" s="4141"/>
      <c r="S11" s="4141"/>
      <c r="T11" s="4141"/>
      <c r="U11" s="4141"/>
      <c r="V11" s="3990"/>
      <c r="W11" s="3990"/>
      <c r="X11" s="4160"/>
      <c r="Z11" s="9" t="s">
        <v>0</v>
      </c>
      <c r="AA11" s="4188"/>
      <c r="AB11" s="4141"/>
      <c r="AC11" s="4141"/>
      <c r="AD11" s="4141"/>
      <c r="AE11" s="4141"/>
      <c r="AF11" s="4141"/>
      <c r="AG11" s="4141"/>
      <c r="AH11" s="4141"/>
      <c r="AI11" s="4141"/>
      <c r="AJ11" s="4141"/>
      <c r="AK11" s="4141"/>
      <c r="AL11" s="4141"/>
      <c r="AM11" s="4141"/>
      <c r="AN11" s="4141"/>
      <c r="AO11" s="4141"/>
      <c r="AP11" s="4141"/>
      <c r="AQ11" s="4141"/>
      <c r="AR11" s="3990"/>
      <c r="AS11" s="3990"/>
      <c r="AT11" s="4160"/>
      <c r="AU11" s="138"/>
      <c r="AV11" s="140">
        <v>1</v>
      </c>
      <c r="AW11" s="140">
        <v>1</v>
      </c>
      <c r="AX11"/>
      <c r="AY11" s="140"/>
      <c r="AZ11" s="140"/>
      <c r="BB11" s="166"/>
      <c r="BC11" s="11"/>
      <c r="BD11" s="11"/>
      <c r="BE11" s="167"/>
      <c r="BG11" s="135">
        <v>1</v>
      </c>
    </row>
    <row r="12" spans="1:61" ht="21" customHeight="1">
      <c r="D12" s="53" t="s">
        <v>0</v>
      </c>
      <c r="E12" s="128" t="s">
        <v>116</v>
      </c>
      <c r="F12" s="127"/>
      <c r="G12" s="127"/>
      <c r="H12" s="127"/>
      <c r="I12" s="126" t="s">
        <v>115</v>
      </c>
      <c r="J12" s="125" t="s">
        <v>114</v>
      </c>
      <c r="K12" s="124"/>
      <c r="L12" s="124"/>
      <c r="M12" s="124"/>
      <c r="N12" s="124"/>
      <c r="O12" s="124"/>
      <c r="P12" s="124"/>
      <c r="Q12" s="123"/>
      <c r="R12" s="123"/>
      <c r="S12" s="123"/>
      <c r="T12" s="123"/>
      <c r="U12" s="123"/>
      <c r="V12" s="123"/>
      <c r="W12" s="123"/>
      <c r="X12" s="122"/>
      <c r="Z12" s="9" t="s">
        <v>0</v>
      </c>
      <c r="AA12" s="128" t="s">
        <v>116</v>
      </c>
      <c r="AB12" s="127"/>
      <c r="AC12" s="127"/>
      <c r="AD12" s="127"/>
      <c r="AE12" s="126" t="s">
        <v>115</v>
      </c>
      <c r="AF12" s="125" t="s">
        <v>114</v>
      </c>
      <c r="AG12" s="124"/>
      <c r="AH12" s="124"/>
      <c r="AI12" s="124"/>
      <c r="AJ12" s="124"/>
      <c r="AK12" s="124"/>
      <c r="AL12" s="124"/>
      <c r="AM12" s="123"/>
      <c r="AN12" s="123"/>
      <c r="AO12" s="123"/>
      <c r="AP12" s="123"/>
      <c r="AQ12" s="123"/>
      <c r="AR12" s="123"/>
      <c r="AS12" s="123"/>
      <c r="AT12" s="122"/>
      <c r="AU12" s="138"/>
      <c r="AV12" s="4153" t="s">
        <v>183</v>
      </c>
      <c r="AW12" s="4153"/>
      <c r="AX12"/>
      <c r="AY12" s="4153" t="s">
        <v>184</v>
      </c>
      <c r="AZ12" s="4153"/>
      <c r="BB12" s="197" t="s">
        <v>239</v>
      </c>
      <c r="BC12" s="160"/>
      <c r="BD12" s="141"/>
      <c r="BE12" s="161"/>
      <c r="BG12" s="135">
        <v>1</v>
      </c>
    </row>
    <row r="13" spans="1:61" ht="18.75">
      <c r="D13" s="53" t="s">
        <v>0</v>
      </c>
      <c r="E13" s="121" t="s">
        <v>113</v>
      </c>
      <c r="F13" s="104"/>
      <c r="G13" s="115"/>
      <c r="H13" s="115"/>
      <c r="I13" s="115"/>
      <c r="J13" s="104" t="s">
        <v>112</v>
      </c>
      <c r="K13" s="104"/>
      <c r="L13" s="104"/>
      <c r="M13" s="104"/>
      <c r="N13" s="104"/>
      <c r="O13" s="104"/>
      <c r="P13" s="104"/>
      <c r="Q13" s="104"/>
      <c r="R13" s="104"/>
      <c r="S13" s="120"/>
      <c r="T13" s="120"/>
      <c r="U13" s="120"/>
      <c r="V13" s="120"/>
      <c r="W13" s="120"/>
      <c r="X13" s="1947"/>
      <c r="Z13" s="9" t="s">
        <v>0</v>
      </c>
      <c r="AA13" s="121" t="s">
        <v>113</v>
      </c>
      <c r="AB13" s="104"/>
      <c r="AC13" s="115"/>
      <c r="AD13" s="115"/>
      <c r="AE13" s="115"/>
      <c r="AF13" s="104" t="s">
        <v>112</v>
      </c>
      <c r="AG13" s="104"/>
      <c r="AH13" s="104"/>
      <c r="AI13" s="104"/>
      <c r="AJ13" s="104"/>
      <c r="AK13" s="104"/>
      <c r="AL13" s="104"/>
      <c r="AM13" s="104"/>
      <c r="AN13" s="104"/>
      <c r="AO13" s="104"/>
      <c r="AP13" s="104"/>
      <c r="AQ13" s="104"/>
      <c r="AR13" s="104"/>
      <c r="AS13" s="104"/>
      <c r="AT13" s="619"/>
      <c r="AU13" s="138"/>
      <c r="AV13" s="3855"/>
      <c r="AW13" s="3855"/>
      <c r="AX13"/>
      <c r="AY13" s="3855"/>
      <c r="AZ13" s="3855"/>
      <c r="BB13" s="166"/>
      <c r="BC13" s="11"/>
      <c r="BD13" s="11"/>
      <c r="BE13" s="167"/>
      <c r="BG13" s="135">
        <v>1</v>
      </c>
    </row>
    <row r="14" spans="1:61" ht="21.75" thickBot="1">
      <c r="D14" s="554" t="s">
        <v>0</v>
      </c>
      <c r="E14" s="7"/>
      <c r="F14" s="8" t="s">
        <v>3</v>
      </c>
      <c r="G14" s="7"/>
      <c r="H14" s="7"/>
      <c r="I14" s="7"/>
      <c r="J14" s="715" t="str">
        <f>COUNTIF(D10:D67,"**")&amp;" "&amp;"lignes"</f>
        <v>58 lignes</v>
      </c>
      <c r="K14" s="564" t="str">
        <f>ROWS(D10:D67)-SUBTOTAL(103,D10:D67)&amp;" "&amp;"Lignes masquées"</f>
        <v>0 Lignes masquées</v>
      </c>
      <c r="L14" s="18"/>
      <c r="N14" s="18"/>
      <c r="O14" s="18"/>
      <c r="P14" s="11"/>
      <c r="Q14" s="11"/>
      <c r="R14" s="104"/>
      <c r="S14" s="104"/>
      <c r="T14" s="104"/>
      <c r="U14" s="104"/>
      <c r="V14" s="104"/>
      <c r="W14" s="104"/>
      <c r="X14" s="672"/>
      <c r="Z14" s="596" t="s">
        <v>15</v>
      </c>
      <c r="AA14" s="121"/>
      <c r="AB14" s="597"/>
      <c r="AC14" s="598"/>
      <c r="AD14" s="1949" t="str">
        <f ca="1">IF(AA17&lt;0.5,AA16&amp;",","")&amp;IF(AB17&lt;0.5,AB16&amp;".","")&amp;IF(AC17&lt;0.5,AC16&amp;".","")&amp;IF(AD17&lt;0.5,AD16&amp;".","")&amp;IF(AE17&lt;0.5,AE16&amp;".","")&amp;IF(AF17&lt;0.5,AF16&amp;".","")&amp;IF(AG17&lt;0.5,AG16&amp;".","")&amp;IF(AH17&lt;0.5,AH16&amp;".","")&amp;IF(AI17&lt;0.5,AI16&amp;".","")&amp;IF(AJ17&lt;0.5,AJ16&amp;".","")&amp;IF(AK17&lt;0.5,AK16&amp;".","")</f>
        <v/>
      </c>
      <c r="AE14" s="1949" t="str">
        <f ca="1">IF(AL17&lt;0.5,AL16&amp;".","")&amp;IF(AM17&lt;0.5,AM16&amp;".","")&amp;IF(AN17&lt;0.5,AN16&amp;".","")&amp;IF(AO17&lt;0.5,AO16&amp;".","")&amp;IF(AP17&lt;0.5,AP16&amp;".","")&amp;IF(AQ17&lt;0.5,AQ16&amp;".","")&amp;IF(AR17&lt;0.5,AR16&amp;".","")&amp;IF(AS17&lt;0.5,AS16&amp;".","")&amp;IF(AT17&lt;0.5,AT16&amp;".","")</f>
        <v/>
      </c>
      <c r="AF14" s="715" t="str">
        <f>COUNTIF(Z10:Z67,"**")&amp;" "&amp;"lignes"</f>
        <v>58 lignes</v>
      </c>
      <c r="AG14" s="564" t="str">
        <f>ROWS(Z10:Z67)-SUBTOTAL(103,Z10:Z67)&amp;" "&amp;"Lignes masquées"</f>
        <v>0 Lignes masquées</v>
      </c>
      <c r="AH14" s="699"/>
      <c r="AI14" s="699"/>
      <c r="AJ14" s="701" t="str">
        <f ca="1">IF(COUNTIF(AA17:AT17,"&lt;0.5")=0,"Aucune colonne masquée",COUNTIF(AA17:AT17,"&lt;0.5")&amp;" colonnes masquées : "&amp;(AD14&amp;AE14))</f>
        <v>Aucune colonne masquée</v>
      </c>
      <c r="AK14" s="699"/>
      <c r="AL14" s="699"/>
      <c r="AM14" s="4221" t="str">
        <f ca="1">COUNTIF(AA17:AT17,"&gt;0.5")+1&amp;" "&amp;"Colonnes Visibles"</f>
        <v>21 Colonnes Visibles</v>
      </c>
      <c r="AN14" s="4221"/>
      <c r="AO14" s="599"/>
      <c r="AP14" s="599"/>
      <c r="AQ14" s="599"/>
      <c r="AR14" s="599"/>
      <c r="AS14" s="599"/>
      <c r="AT14" s="620"/>
      <c r="AU14" s="138"/>
      <c r="AV14" s="140">
        <v>1</v>
      </c>
      <c r="AW14" s="140">
        <v>1</v>
      </c>
      <c r="AX14"/>
      <c r="AY14" s="140">
        <v>1</v>
      </c>
      <c r="AZ14" s="140">
        <v>1</v>
      </c>
      <c r="BB14" s="235" t="s">
        <v>244</v>
      </c>
      <c r="BC14" s="160"/>
      <c r="BD14" s="141"/>
      <c r="BE14" s="161"/>
      <c r="BG14" s="135">
        <v>1</v>
      </c>
    </row>
    <row r="15" spans="1:61" ht="22.5" customHeight="1" thickTop="1" thickBot="1">
      <c r="D15" s="44" t="s">
        <v>15</v>
      </c>
      <c r="E15" s="572"/>
      <c r="F15" s="572"/>
      <c r="G15" s="572"/>
      <c r="H15" s="572"/>
      <c r="I15" s="572"/>
      <c r="J15" s="1948"/>
      <c r="K15" s="564" t="str">
        <f>COUNTA(D23:D62)&amp;"  lignes produits"</f>
        <v>40  lignes produits</v>
      </c>
      <c r="L15" s="18"/>
      <c r="M15" s="132"/>
      <c r="N15" s="11"/>
      <c r="O15" s="118" t="s">
        <v>111</v>
      </c>
      <c r="P15" s="117">
        <v>111</v>
      </c>
      <c r="Q15" s="116" t="str">
        <f>Q16</f>
        <v>couverts</v>
      </c>
      <c r="R15" s="104"/>
      <c r="S15" s="104"/>
      <c r="T15" s="104"/>
      <c r="U15" s="104"/>
      <c r="V15" s="104"/>
      <c r="W15" s="104"/>
      <c r="X15" s="672"/>
      <c r="Z15" s="596" t="s">
        <v>15</v>
      </c>
      <c r="AA15" s="97" t="s">
        <v>104</v>
      </c>
      <c r="AB15" s="97" t="s">
        <v>103</v>
      </c>
      <c r="AC15" s="97" t="s">
        <v>102</v>
      </c>
      <c r="AD15" s="97" t="s">
        <v>101</v>
      </c>
      <c r="AE15" s="97" t="s">
        <v>100</v>
      </c>
      <c r="AF15" s="97" t="s">
        <v>99</v>
      </c>
      <c r="AG15" s="97" t="s">
        <v>98</v>
      </c>
      <c r="AH15" s="97" t="s">
        <v>97</v>
      </c>
      <c r="AI15" s="97" t="s">
        <v>96</v>
      </c>
      <c r="AJ15" s="97" t="s">
        <v>95</v>
      </c>
      <c r="AK15" s="97" t="s">
        <v>94</v>
      </c>
      <c r="AL15" s="97" t="s">
        <v>93</v>
      </c>
      <c r="AM15" s="97" t="s">
        <v>92</v>
      </c>
      <c r="AN15" s="97" t="s">
        <v>91</v>
      </c>
      <c r="AO15" s="97" t="s">
        <v>90</v>
      </c>
      <c r="AP15" s="97" t="s">
        <v>122</v>
      </c>
      <c r="AQ15" s="97" t="s">
        <v>123</v>
      </c>
      <c r="AR15" s="600" t="s">
        <v>998</v>
      </c>
      <c r="AS15" s="600" t="s">
        <v>998</v>
      </c>
      <c r="AT15" s="600" t="s">
        <v>998</v>
      </c>
      <c r="AU15" s="138"/>
      <c r="AV15" s="4151" t="s">
        <v>217</v>
      </c>
      <c r="AW15" s="4151"/>
      <c r="AX15"/>
      <c r="AY15" s="4151" t="s">
        <v>218</v>
      </c>
      <c r="AZ15" s="4151"/>
      <c r="BB15" s="166"/>
      <c r="BC15" s="11"/>
      <c r="BD15" s="11"/>
      <c r="BE15" s="167"/>
      <c r="BG15" s="135">
        <v>1</v>
      </c>
    </row>
    <row r="16" spans="1:61" ht="21.75" thickTop="1">
      <c r="D16" s="53" t="s">
        <v>0</v>
      </c>
      <c r="E16" s="114">
        <f>(L63/E17)</f>
        <v>1.4004999999999996</v>
      </c>
      <c r="F16" s="113" t="s">
        <v>110</v>
      </c>
      <c r="G16" s="112"/>
      <c r="H16" s="111"/>
      <c r="I16" s="111"/>
      <c r="J16" s="1949" t="str">
        <f ca="1">IF(E20&lt;0.5,E19&amp;",","")&amp;IF(F20&lt;0.5,F19&amp;".","")&amp;IF(G20&lt;0.5,G19&amp;".","")&amp;IF(H20&lt;0.5,H19&amp;".","")&amp;IF(I20&lt;0.5,I19&amp;".","")&amp;IF(J20&lt;0.5,J19&amp;".","")&amp;IF(K20&lt;0.5,K19&amp;".","")&amp;IF(L20&lt;0.5,L19&amp;".","")&amp;IF(M20&lt;0.5,M19&amp;".","")&amp;IF(N20&lt;0.5,N19&amp;".","")</f>
        <v/>
      </c>
      <c r="K16" s="564" t="str">
        <f ca="1">IF(COUNTIF(E20:X20,"&lt;0.5")=0,"Aucune colonne masquée",COUNTIF(E20:X20,"&lt;0.5")&amp;" colonnes masquées : "&amp;(J16&amp;J17))</f>
        <v>Aucune colonne masquée</v>
      </c>
      <c r="M16" s="132"/>
      <c r="N16" s="116"/>
      <c r="O16" s="110" t="s">
        <v>109</v>
      </c>
      <c r="P16" s="109">
        <v>10</v>
      </c>
      <c r="Q16" s="108" t="s">
        <v>108</v>
      </c>
      <c r="R16" s="104"/>
      <c r="S16" s="104"/>
      <c r="T16" s="104"/>
      <c r="U16" s="104"/>
      <c r="V16" s="104"/>
      <c r="W16" s="104"/>
      <c r="X16" s="672"/>
      <c r="Z16" s="601" t="s">
        <v>15</v>
      </c>
      <c r="AA16" s="95" t="str">
        <f t="shared" ref="AA16:AT16" si="0">SUBSTITUTE(ADDRESS(1,COLUMN(),4),"1","")</f>
        <v>AA</v>
      </c>
      <c r="AB16" s="94" t="str">
        <f t="shared" si="0"/>
        <v>AB</v>
      </c>
      <c r="AC16" s="94" t="str">
        <f t="shared" si="0"/>
        <v>AC</v>
      </c>
      <c r="AD16" s="94" t="str">
        <f t="shared" si="0"/>
        <v>AD</v>
      </c>
      <c r="AE16" s="94" t="str">
        <f t="shared" si="0"/>
        <v>AE</v>
      </c>
      <c r="AF16" s="94" t="str">
        <f t="shared" si="0"/>
        <v>AF</v>
      </c>
      <c r="AG16" s="94" t="str">
        <f t="shared" si="0"/>
        <v>AG</v>
      </c>
      <c r="AH16" s="94" t="str">
        <f t="shared" si="0"/>
        <v>AH</v>
      </c>
      <c r="AI16" s="94" t="str">
        <f t="shared" si="0"/>
        <v>AI</v>
      </c>
      <c r="AJ16" s="94" t="str">
        <f t="shared" si="0"/>
        <v>AJ</v>
      </c>
      <c r="AK16" s="94" t="str">
        <f t="shared" si="0"/>
        <v>AK</v>
      </c>
      <c r="AL16" s="94" t="str">
        <f t="shared" si="0"/>
        <v>AL</v>
      </c>
      <c r="AM16" s="94" t="str">
        <f t="shared" si="0"/>
        <v>AM</v>
      </c>
      <c r="AN16" s="94" t="str">
        <f t="shared" si="0"/>
        <v>AN</v>
      </c>
      <c r="AO16" s="94" t="str">
        <f t="shared" si="0"/>
        <v>AO</v>
      </c>
      <c r="AP16" s="94" t="str">
        <f t="shared" si="0"/>
        <v>AP</v>
      </c>
      <c r="AQ16" s="94" t="str">
        <f t="shared" si="0"/>
        <v>AQ</v>
      </c>
      <c r="AR16" s="94" t="str">
        <f t="shared" si="0"/>
        <v>AR</v>
      </c>
      <c r="AS16" s="94" t="str">
        <f t="shared" si="0"/>
        <v>AS</v>
      </c>
      <c r="AT16" s="602" t="str">
        <f t="shared" si="0"/>
        <v>AT</v>
      </c>
      <c r="AU16" s="138"/>
      <c r="AV16" s="3864"/>
      <c r="AW16" s="3864"/>
      <c r="AX16"/>
      <c r="AY16" s="3864"/>
      <c r="AZ16" s="3864"/>
      <c r="BB16" s="235" t="s">
        <v>271</v>
      </c>
      <c r="BC16" s="160"/>
      <c r="BD16" s="141"/>
      <c r="BE16" s="161"/>
      <c r="BG16" s="135">
        <v>1</v>
      </c>
    </row>
    <row r="17" spans="2:59" s="641" customFormat="1" ht="16.5" thickBot="1">
      <c r="B17"/>
      <c r="C17"/>
      <c r="D17" s="53" t="s">
        <v>0</v>
      </c>
      <c r="E17" s="107">
        <v>10</v>
      </c>
      <c r="F17" s="106" t="s">
        <v>108</v>
      </c>
      <c r="G17" s="105" t="s">
        <v>107</v>
      </c>
      <c r="H17" s="105"/>
      <c r="I17" s="104"/>
      <c r="J17" s="1949" t="str">
        <f ca="1">IF(O20&lt;0.5,O19&amp;".","")&amp;IF(P20&lt;0.5,P19&amp;".","")&amp;IF(Q20&lt;0.5,Q19&amp;".","")&amp;IF(R20&lt;0.5,R19&amp;".","")&amp;IF(S20&lt;0.5,S19&amp;".","")&amp;IF(T20&lt;0.5,T19&amp;".","")&amp;IF(U20&lt;0.5,U19&amp;".","")&amp;IF(V20&lt;0.5,V19&amp;".","")&amp;IF(W20&lt;0.5,W19&amp;".","")&amp;IF(X20&lt;0.5,X19&amp;".","")</f>
        <v/>
      </c>
      <c r="K17" s="564" t="str">
        <f ca="1">COUNTIF(E20:X20,"&gt;0.5")+1&amp;" "&amp;"Colonnes Visibles"</f>
        <v>21 Colonnes Visibles</v>
      </c>
      <c r="L17"/>
      <c r="M17" s="103"/>
      <c r="N17" s="102"/>
      <c r="O17" s="103" t="s">
        <v>106</v>
      </c>
      <c r="P17" s="102"/>
      <c r="Q17" s="102"/>
      <c r="R17" s="101"/>
      <c r="S17" s="555"/>
      <c r="T17"/>
      <c r="U17"/>
      <c r="V17"/>
      <c r="W17"/>
      <c r="X17" s="99" t="s">
        <v>105</v>
      </c>
      <c r="Y17"/>
      <c r="Z17" s="601" t="s">
        <v>15</v>
      </c>
      <c r="AA17" s="476">
        <f t="shared" ref="AA17:AT17" ca="1" si="1">CELL("largeur",AA17)</f>
        <v>11</v>
      </c>
      <c r="AB17" s="91">
        <f t="shared" ca="1" si="1"/>
        <v>11</v>
      </c>
      <c r="AC17" s="91">
        <f t="shared" ca="1" si="1"/>
        <v>3</v>
      </c>
      <c r="AD17" s="91">
        <f t="shared" ca="1" si="1"/>
        <v>11</v>
      </c>
      <c r="AE17" s="91">
        <f t="shared" ca="1" si="1"/>
        <v>11</v>
      </c>
      <c r="AF17" s="91">
        <f t="shared" ca="1" si="1"/>
        <v>9</v>
      </c>
      <c r="AG17" s="91">
        <f t="shared" ca="1" si="1"/>
        <v>35</v>
      </c>
      <c r="AH17" s="2062">
        <f t="shared" ca="1" si="1"/>
        <v>11</v>
      </c>
      <c r="AI17" s="91">
        <f t="shared" ca="1" si="1"/>
        <v>11</v>
      </c>
      <c r="AJ17" s="91">
        <f t="shared" ca="1" si="1"/>
        <v>11</v>
      </c>
      <c r="AK17" s="91">
        <f t="shared" ca="1" si="1"/>
        <v>11</v>
      </c>
      <c r="AL17" s="91">
        <f t="shared" ca="1" si="1"/>
        <v>11</v>
      </c>
      <c r="AM17" s="91">
        <f t="shared" ca="1" si="1"/>
        <v>12</v>
      </c>
      <c r="AN17" s="91">
        <f t="shared" ca="1" si="1"/>
        <v>11</v>
      </c>
      <c r="AO17" s="91">
        <f t="shared" ca="1" si="1"/>
        <v>11</v>
      </c>
      <c r="AP17" s="91">
        <f t="shared" ca="1" si="1"/>
        <v>14</v>
      </c>
      <c r="AQ17" s="91">
        <f t="shared" ca="1" si="1"/>
        <v>11</v>
      </c>
      <c r="AR17" s="91">
        <f t="shared" ca="1" si="1"/>
        <v>11</v>
      </c>
      <c r="AS17" s="91">
        <f t="shared" ca="1" si="1"/>
        <v>11</v>
      </c>
      <c r="AT17" s="603">
        <f t="shared" ca="1" si="1"/>
        <v>12</v>
      </c>
      <c r="AU17" s="138"/>
      <c r="AV17" s="140">
        <v>1</v>
      </c>
      <c r="AW17" s="140">
        <v>1</v>
      </c>
      <c r="AX17"/>
      <c r="AY17" s="140">
        <v>1</v>
      </c>
      <c r="AZ17" s="140">
        <v>1</v>
      </c>
      <c r="BA17"/>
      <c r="BB17" s="166"/>
      <c r="BC17" s="11"/>
      <c r="BD17" s="11"/>
      <c r="BE17" s="167"/>
      <c r="BF17"/>
      <c r="BG17" s="135">
        <v>1</v>
      </c>
    </row>
    <row r="18" spans="2:59" s="641" customFormat="1" ht="22.5" customHeight="1" thickTop="1" thickBot="1">
      <c r="B18"/>
      <c r="C18"/>
      <c r="D18" s="98" t="s">
        <v>15</v>
      </c>
      <c r="E18" s="97" t="s">
        <v>104</v>
      </c>
      <c r="F18" s="97" t="s">
        <v>103</v>
      </c>
      <c r="G18" s="97" t="s">
        <v>102</v>
      </c>
      <c r="H18" s="97" t="s">
        <v>101</v>
      </c>
      <c r="I18" s="97" t="s">
        <v>100</v>
      </c>
      <c r="J18" s="97" t="s">
        <v>99</v>
      </c>
      <c r="K18" s="97" t="s">
        <v>98</v>
      </c>
      <c r="L18" s="97" t="s">
        <v>97</v>
      </c>
      <c r="M18" s="97" t="s">
        <v>96</v>
      </c>
      <c r="N18" s="97" t="s">
        <v>95</v>
      </c>
      <c r="O18" s="97" t="s">
        <v>94</v>
      </c>
      <c r="P18" s="97" t="s">
        <v>93</v>
      </c>
      <c r="Q18" s="97" t="s">
        <v>92</v>
      </c>
      <c r="R18" s="97" t="s">
        <v>91</v>
      </c>
      <c r="S18" s="97" t="s">
        <v>90</v>
      </c>
      <c r="T18" s="97" t="s">
        <v>122</v>
      </c>
      <c r="U18" s="97" t="s">
        <v>123</v>
      </c>
      <c r="V18" s="97" t="s">
        <v>998</v>
      </c>
      <c r="W18" s="97" t="s">
        <v>999</v>
      </c>
      <c r="X18" s="96" t="s">
        <v>1000</v>
      </c>
      <c r="Y18"/>
      <c r="Z18" s="9" t="s">
        <v>0</v>
      </c>
      <c r="AA18" s="2009"/>
      <c r="AB18" s="1954" t="s">
        <v>3</v>
      </c>
      <c r="AC18" s="1955"/>
      <c r="AD18" s="1955"/>
      <c r="AE18" s="1955"/>
      <c r="AF18" s="604">
        <v>0</v>
      </c>
      <c r="AG18" s="35" t="s">
        <v>4097</v>
      </c>
      <c r="AH18" s="415"/>
      <c r="AI18" s="415"/>
      <c r="AJ18" s="415"/>
      <c r="AK18" s="415"/>
      <c r="AL18" s="415"/>
      <c r="AM18" s="415"/>
      <c r="AN18" s="604">
        <f ca="1">MAX(AF18:AF50)</f>
        <v>9</v>
      </c>
      <c r="AO18" s="415"/>
      <c r="AP18" s="415"/>
      <c r="AQ18" s="415"/>
      <c r="AR18" s="415"/>
      <c r="AS18" s="415"/>
      <c r="AT18" s="621"/>
      <c r="AU18" s="138"/>
      <c r="AV18" s="4152" t="s">
        <v>160</v>
      </c>
      <c r="AW18" s="4152"/>
      <c r="AX18"/>
      <c r="AY18" s="4152" t="s">
        <v>245</v>
      </c>
      <c r="AZ18" s="4152"/>
      <c r="BA18"/>
      <c r="BB18" s="258" t="s">
        <v>304</v>
      </c>
      <c r="BC18" s="160"/>
      <c r="BD18" s="141"/>
      <c r="BE18" s="161"/>
      <c r="BF18"/>
      <c r="BG18" s="135">
        <v>1</v>
      </c>
    </row>
    <row r="19" spans="2:59" s="641" customFormat="1" ht="17.25" customHeight="1" thickTop="1" thickBot="1">
      <c r="B19" s="97" t="s">
        <v>100</v>
      </c>
      <c r="C19"/>
      <c r="D19" s="92" t="s">
        <v>15</v>
      </c>
      <c r="E19" s="95" t="str">
        <f t="shared" ref="E19:X19" si="2">SUBSTITUTE(ADDRESS(1,COLUMN(),4),"1","")</f>
        <v>E</v>
      </c>
      <c r="F19" s="94" t="str">
        <f t="shared" si="2"/>
        <v>F</v>
      </c>
      <c r="G19" s="94" t="str">
        <f t="shared" si="2"/>
        <v>G</v>
      </c>
      <c r="H19" s="94" t="str">
        <f t="shared" si="2"/>
        <v>H</v>
      </c>
      <c r="I19" s="94" t="str">
        <f t="shared" si="2"/>
        <v>I</v>
      </c>
      <c r="J19" s="94" t="str">
        <f t="shared" si="2"/>
        <v>J</v>
      </c>
      <c r="K19" s="94" t="str">
        <f t="shared" si="2"/>
        <v>K</v>
      </c>
      <c r="L19" s="94" t="str">
        <f t="shared" si="2"/>
        <v>L</v>
      </c>
      <c r="M19" s="94" t="str">
        <f t="shared" si="2"/>
        <v>M</v>
      </c>
      <c r="N19" s="94" t="str">
        <f t="shared" si="2"/>
        <v>N</v>
      </c>
      <c r="O19" s="94" t="str">
        <f t="shared" si="2"/>
        <v>O</v>
      </c>
      <c r="P19" s="94" t="str">
        <f t="shared" si="2"/>
        <v>P</v>
      </c>
      <c r="Q19" s="94" t="str">
        <f t="shared" si="2"/>
        <v>Q</v>
      </c>
      <c r="R19" s="94" t="str">
        <f t="shared" si="2"/>
        <v>R</v>
      </c>
      <c r="S19" s="94" t="str">
        <f t="shared" si="2"/>
        <v>S</v>
      </c>
      <c r="T19" s="94" t="str">
        <f t="shared" si="2"/>
        <v>T</v>
      </c>
      <c r="U19" s="94" t="str">
        <f t="shared" si="2"/>
        <v>U</v>
      </c>
      <c r="V19" s="94" t="str">
        <f t="shared" si="2"/>
        <v>V</v>
      </c>
      <c r="W19" s="94" t="str">
        <f t="shared" si="2"/>
        <v>W</v>
      </c>
      <c r="X19" s="93" t="str">
        <f t="shared" si="2"/>
        <v>X</v>
      </c>
      <c r="Y19"/>
      <c r="Z19" s="9" t="s">
        <v>0</v>
      </c>
      <c r="AA19" s="1938" t="s">
        <v>53</v>
      </c>
      <c r="AB19" s="33"/>
      <c r="AC19" s="33"/>
      <c r="AD19" s="33"/>
      <c r="AE19" s="33"/>
      <c r="AF19" s="604">
        <f ca="1">IF(ISBLANK(AG19),"",LARGE(OFFSET(AF18,0,0,ROWS(AF18:AF18)),1)+1)</f>
        <v>1</v>
      </c>
      <c r="AG19" s="29" t="s">
        <v>569</v>
      </c>
      <c r="AH19" s="2063"/>
      <c r="AI19" s="27"/>
      <c r="AJ19" s="27"/>
      <c r="AK19" s="27"/>
      <c r="AL19" s="27"/>
      <c r="AM19" s="27"/>
      <c r="AN19" s="604" t="str">
        <f ca="1">IF(ISBLANK(AO19),"",LARGE(OFFSET(AN18,0,0,ROWS(AN18:AN18)),1)+1)</f>
        <v/>
      </c>
      <c r="AO19" s="29"/>
      <c r="AP19" s="27"/>
      <c r="AQ19" s="27"/>
      <c r="AR19" s="27"/>
      <c r="AS19" s="27"/>
      <c r="AT19" s="671"/>
      <c r="AU19" s="138"/>
      <c r="AV19" s="3817"/>
      <c r="AW19" s="3817"/>
      <c r="AX19"/>
      <c r="AY19" s="3817"/>
      <c r="AZ19" s="3817"/>
      <c r="BA19"/>
      <c r="BB19" s="166"/>
      <c r="BC19" s="11"/>
      <c r="BD19" s="11"/>
      <c r="BE19" s="167"/>
      <c r="BF19"/>
      <c r="BG19" s="135">
        <v>1</v>
      </c>
    </row>
    <row r="20" spans="2:59" s="641" customFormat="1" ht="22.5" thickTop="1" thickBot="1">
      <c r="B20" s="242" t="s">
        <v>270</v>
      </c>
      <c r="C20"/>
      <c r="D20" s="92" t="s">
        <v>15</v>
      </c>
      <c r="E20" s="476">
        <f t="shared" ref="E20:X20" ca="1" si="3">CELL("largeur",E20)</f>
        <v>11</v>
      </c>
      <c r="F20" s="91">
        <f t="shared" ca="1" si="3"/>
        <v>11</v>
      </c>
      <c r="G20" s="91">
        <f t="shared" ca="1" si="3"/>
        <v>3</v>
      </c>
      <c r="H20" s="91">
        <f t="shared" ca="1" si="3"/>
        <v>11</v>
      </c>
      <c r="I20" s="91">
        <f t="shared" ca="1" si="3"/>
        <v>11</v>
      </c>
      <c r="J20" s="91">
        <f t="shared" ca="1" si="3"/>
        <v>9</v>
      </c>
      <c r="K20" s="91">
        <f t="shared" ca="1" si="3"/>
        <v>35</v>
      </c>
      <c r="L20" s="91">
        <f t="shared" ca="1" si="3"/>
        <v>11</v>
      </c>
      <c r="M20" s="91">
        <f t="shared" ca="1" si="3"/>
        <v>11</v>
      </c>
      <c r="N20" s="91">
        <f t="shared" ca="1" si="3"/>
        <v>11</v>
      </c>
      <c r="O20" s="91">
        <f t="shared" ca="1" si="3"/>
        <v>11</v>
      </c>
      <c r="P20" s="91">
        <f t="shared" ca="1" si="3"/>
        <v>11</v>
      </c>
      <c r="Q20" s="91">
        <f t="shared" ca="1" si="3"/>
        <v>12</v>
      </c>
      <c r="R20" s="91">
        <f t="shared" ca="1" si="3"/>
        <v>11</v>
      </c>
      <c r="S20" s="91">
        <f t="shared" ca="1" si="3"/>
        <v>11</v>
      </c>
      <c r="T20" s="91">
        <f t="shared" ca="1" si="3"/>
        <v>14</v>
      </c>
      <c r="U20" s="91">
        <f t="shared" ca="1" si="3"/>
        <v>11</v>
      </c>
      <c r="V20" s="91">
        <f t="shared" ca="1" si="3"/>
        <v>11</v>
      </c>
      <c r="W20" s="91">
        <f t="shared" ca="1" si="3"/>
        <v>13</v>
      </c>
      <c r="X20" s="90">
        <f t="shared" ca="1" si="3"/>
        <v>17</v>
      </c>
      <c r="Y20"/>
      <c r="Z20" s="28" t="str">
        <f t="shared" ref="Z20:Z54" si="4">IF(OR(AG20&lt;&gt;"", AI20&lt;&gt;"", AJ20&lt;&gt;"", AK20&lt;&gt;"",AL20&lt;&gt; "", AO20&lt;&gt;"", AP20&lt;&gt;"", AQ20&lt;&gt;"", AR20&lt;&gt;""), "A", "►")</f>
        <v>A</v>
      </c>
      <c r="AA20" s="1939" t="s">
        <v>52</v>
      </c>
      <c r="AB20" s="31"/>
      <c r="AC20" s="31"/>
      <c r="AD20" s="31"/>
      <c r="AE20" s="31"/>
      <c r="AF20" s="604">
        <f ca="1">IF(ISBLANK(AG20),"",LARGE(OFFSET(AF18,0,0,ROWS(AF18:AF19)),1)+1)</f>
        <v>2</v>
      </c>
      <c r="AG20" s="29" t="s">
        <v>51</v>
      </c>
      <c r="AH20" s="2063"/>
      <c r="AI20" s="27"/>
      <c r="AJ20" s="27"/>
      <c r="AK20" s="27"/>
      <c r="AL20" s="27"/>
      <c r="AM20" s="27"/>
      <c r="AN20" s="604" t="str">
        <f ca="1">IF(ISBLANK(AO20),"",LARGE(OFFSET(AN18,0,0,ROWS(AN18:AN19)),1)+1)</f>
        <v/>
      </c>
      <c r="AO20" s="29"/>
      <c r="AP20" s="27"/>
      <c r="AQ20" s="27"/>
      <c r="AR20" s="27"/>
      <c r="AS20" s="27"/>
      <c r="AT20" s="671"/>
      <c r="AU20" s="138"/>
      <c r="AV20" s="140">
        <v>1</v>
      </c>
      <c r="AW20" s="140">
        <v>1</v>
      </c>
      <c r="AX20"/>
      <c r="AY20" s="140">
        <v>1</v>
      </c>
      <c r="AZ20" s="140">
        <v>1</v>
      </c>
      <c r="BA20"/>
      <c r="BB20" s="258" t="s">
        <v>86</v>
      </c>
      <c r="BC20" s="160"/>
      <c r="BD20" s="141"/>
      <c r="BE20" s="161"/>
      <c r="BF20"/>
      <c r="BG20" s="135">
        <v>1</v>
      </c>
    </row>
    <row r="21" spans="2:59" s="641" customFormat="1" ht="16.149999999999999" customHeight="1" thickTop="1">
      <c r="B21" s="243" t="s">
        <v>274</v>
      </c>
      <c r="C21"/>
      <c r="D21" s="53" t="s">
        <v>0</v>
      </c>
      <c r="E21" s="89" t="s">
        <v>89</v>
      </c>
      <c r="F21" s="88" t="s">
        <v>88</v>
      </c>
      <c r="G21" s="87"/>
      <c r="H21" s="3992" t="s">
        <v>87</v>
      </c>
      <c r="I21" s="3994" t="s">
        <v>86</v>
      </c>
      <c r="J21" s="4105" t="s">
        <v>85</v>
      </c>
      <c r="K21" s="86" t="s">
        <v>84</v>
      </c>
      <c r="L21" s="4142" t="s">
        <v>83</v>
      </c>
      <c r="M21" s="85" t="s">
        <v>81</v>
      </c>
      <c r="N21" s="84" t="s">
        <v>80</v>
      </c>
      <c r="O21" s="4010" t="s">
        <v>4086</v>
      </c>
      <c r="P21" s="4011"/>
      <c r="Q21" s="4011"/>
      <c r="R21" s="4014" t="s">
        <v>78</v>
      </c>
      <c r="S21" s="4016" t="s">
        <v>4087</v>
      </c>
      <c r="T21" s="4016"/>
      <c r="U21" s="4225" t="s">
        <v>80</v>
      </c>
      <c r="V21" s="4005" t="s">
        <v>266</v>
      </c>
      <c r="W21" s="650" t="s">
        <v>831</v>
      </c>
      <c r="X21" s="479">
        <f>X63/P15</f>
        <v>1.7005000000000001</v>
      </c>
      <c r="Y21"/>
      <c r="Z21" s="28" t="str">
        <f t="shared" si="4"/>
        <v>A</v>
      </c>
      <c r="AA21" s="1939" t="s">
        <v>1010</v>
      </c>
      <c r="AB21" s="31"/>
      <c r="AC21" s="31"/>
      <c r="AD21" s="31"/>
      <c r="AE21" s="31"/>
      <c r="AF21" s="604">
        <f ca="1">IF(ISBLANK(AG21),"",LARGE(OFFSET(AF18,0,0,ROWS(AF18:AF20)),1)+1)</f>
        <v>3</v>
      </c>
      <c r="AG21" s="29" t="s">
        <v>50</v>
      </c>
      <c r="AH21" s="2063"/>
      <c r="AI21" s="27"/>
      <c r="AJ21" s="27"/>
      <c r="AK21" s="27"/>
      <c r="AL21" s="27"/>
      <c r="AM21" s="27"/>
      <c r="AN21" s="604" t="str">
        <f ca="1">IF(ISBLANK(AO21),"",LARGE(OFFSET(AN18,0,0,ROWS(AN18:AN20)),1)+1)</f>
        <v/>
      </c>
      <c r="AO21" s="29"/>
      <c r="AP21" s="27"/>
      <c r="AQ21" s="27"/>
      <c r="AR21" s="27"/>
      <c r="AS21" s="27"/>
      <c r="AT21" s="671"/>
      <c r="AU21" s="138"/>
      <c r="AV21" s="4161" t="s">
        <v>158</v>
      </c>
      <c r="AW21" s="4161"/>
      <c r="AX21"/>
      <c r="AY21" s="4161" t="s">
        <v>278</v>
      </c>
      <c r="AZ21" s="4161"/>
      <c r="BA21"/>
      <c r="BB21" s="166"/>
      <c r="BC21" s="11"/>
      <c r="BD21" s="11"/>
      <c r="BE21" s="167"/>
      <c r="BF21"/>
      <c r="BG21" s="135">
        <v>1</v>
      </c>
    </row>
    <row r="22" spans="2:59" s="641" customFormat="1" ht="21">
      <c r="B22" s="41" t="s">
        <v>62</v>
      </c>
      <c r="C22"/>
      <c r="D22" s="53" t="s">
        <v>0</v>
      </c>
      <c r="E22" s="83" t="s">
        <v>77</v>
      </c>
      <c r="F22" s="82" t="s">
        <v>30</v>
      </c>
      <c r="G22" s="81" t="s">
        <v>76</v>
      </c>
      <c r="H22" s="3993"/>
      <c r="I22" s="3995"/>
      <c r="J22" s="4106"/>
      <c r="K22" s="80" t="s">
        <v>75</v>
      </c>
      <c r="L22" s="4143"/>
      <c r="M22" s="79" t="s">
        <v>74</v>
      </c>
      <c r="N22" s="78">
        <v>1</v>
      </c>
      <c r="O22" s="4012"/>
      <c r="P22" s="4013"/>
      <c r="Q22" s="4013"/>
      <c r="R22" s="4015"/>
      <c r="S22" s="4018"/>
      <c r="T22" s="4018"/>
      <c r="U22" s="4226"/>
      <c r="V22" s="4007"/>
      <c r="W22" s="651" t="s">
        <v>799</v>
      </c>
      <c r="X22" s="483" t="s">
        <v>835</v>
      </c>
      <c r="Y22"/>
      <c r="Z22" s="28" t="str">
        <f t="shared" si="4"/>
        <v>A</v>
      </c>
      <c r="AA22" s="1939" t="s">
        <v>48</v>
      </c>
      <c r="AB22" s="31"/>
      <c r="AC22" s="31"/>
      <c r="AD22" s="31"/>
      <c r="AE22" s="31"/>
      <c r="AF22" s="604">
        <f ca="1">IF(ISBLANK(AG22),"",LARGE(OFFSET(AF18,0,0,ROWS(AF18:AF21)),1)+1)</f>
        <v>4</v>
      </c>
      <c r="AG22" s="29" t="s">
        <v>47</v>
      </c>
      <c r="AH22" s="2063"/>
      <c r="AI22" s="27"/>
      <c r="AJ22" s="27"/>
      <c r="AK22" s="27"/>
      <c r="AL22" s="27"/>
      <c r="AM22" s="27"/>
      <c r="AN22" s="604" t="str">
        <f ca="1">IF(ISBLANK(AO22),"",LARGE(OFFSET(AN18,0,0,ROWS(AN18:AN21)),1)+1)</f>
        <v/>
      </c>
      <c r="AO22" s="29"/>
      <c r="AP22" s="27"/>
      <c r="AQ22" s="27"/>
      <c r="AR22" s="27"/>
      <c r="AS22" s="27"/>
      <c r="AT22" s="671"/>
      <c r="AU22" s="138"/>
      <c r="AV22" s="3835"/>
      <c r="AW22" s="3835"/>
      <c r="AX22"/>
      <c r="AY22" s="3835"/>
      <c r="AZ22" s="3835"/>
      <c r="BA22"/>
      <c r="BB22" s="304" t="s">
        <v>356</v>
      </c>
      <c r="BC22" s="305"/>
      <c r="BD22" s="141"/>
      <c r="BE22" s="161"/>
      <c r="BF22"/>
      <c r="BG22" s="135">
        <v>1</v>
      </c>
    </row>
    <row r="23" spans="2:59" s="641" customFormat="1" ht="19.5" thickBot="1">
      <c r="B23" s="645" t="s">
        <v>61</v>
      </c>
      <c r="C23"/>
      <c r="D23" s="53" t="s">
        <v>0</v>
      </c>
      <c r="E23" s="66"/>
      <c r="F23" s="65"/>
      <c r="G23" s="73" t="str">
        <f t="shared" ref="G23:G62" si="5">IF(AND(E23&gt;0,H23&gt;0),"de","")</f>
        <v/>
      </c>
      <c r="H23" s="63"/>
      <c r="I23" s="1950"/>
      <c r="J23" s="61">
        <v>1</v>
      </c>
      <c r="K23" s="60"/>
      <c r="L23" s="59">
        <f>IFERROR(INDEX(E65:R65,MATCH(I23,E64:R64,0)) * H23 * IF(ISBLANK(E23), 1, E23), 0)</f>
        <v>0</v>
      </c>
      <c r="M23" s="71">
        <f>IF(L63=0,0,(L23/L63)*N22*1000)</f>
        <v>0</v>
      </c>
      <c r="N23" s="1951">
        <f>IF(L63=0, 0, (E23*J23)/(L63*N22))</f>
        <v>0</v>
      </c>
      <c r="O23" s="1985">
        <f>IF(ISBLANK(P16), 0, (L23 * J23) * (P15 / P16))</f>
        <v>0</v>
      </c>
      <c r="P23" s="1982">
        <f t="shared" ref="P23:P62" si="6">IF(O23=0,0,IF(O23&gt;0,IF(OR(I23="Kg",I23="g",I23="demi(s)",I23="quart(s)"),IF(ROUND(O23,3)&gt;=1,ROUND(O23,3)&amp;" Kg",ROUND(O23*1000,0)&amp;" g"),IF(I23="demi(s)",ROUND(O23*0.5,0)&amp;" demi(s)",IF(I23="quart(s)",ROUND(O23*0.25,0)&amp;" quart(s)",IF(ROUND(O23,3)&gt;=1,ROUND(O23,3)&amp;" L",ROUND(O23*100,0)&amp;" cl"))))))</f>
        <v>0</v>
      </c>
      <c r="Q23" s="1996">
        <f>IF(O23=0, 0, IF(ISBLANK(I23), "", IF(TEXT(ROUND(O23/INDEX(E65:R65, MATCH(I23, E64:R64, 0)), 0),"# ##0") &amp; " " &amp; O23 = P23, "", TEXT(ROUND(O23/INDEX(E65:R65, MATCH(I23, E64:R64, 0)), 0),"# ##0") &amp; " " &amp; I23)))</f>
        <v>0</v>
      </c>
      <c r="R23" s="75"/>
      <c r="S23" s="1995">
        <f t="shared" ref="S23:S62" si="7">IF(ISBLANK(R23),O23,((O23-(O23*R23%))))</f>
        <v>0</v>
      </c>
      <c r="T23" s="1991">
        <f>IFERROR(IF(O23=0, 0, IF(ISBLANK(I23), "", IF(ROUND(S23/INDEX(E65:R65, MATCH(I23,E64:R64, 0)), 2) &amp; " " &amp; I23 = S23, "", ROUND(S23/INDEX(E65:R65, MATCH(I23,E64:R64, 0)), 2) &amp; " " &amp; I23))), "")</f>
        <v>0</v>
      </c>
      <c r="U23" s="1952">
        <f>(E23/P16)*P15*J23</f>
        <v>0</v>
      </c>
      <c r="V23" s="558">
        <f t="shared" ref="V23:V62" si="8">F23</f>
        <v>0</v>
      </c>
      <c r="W23" s="2076">
        <v>1</v>
      </c>
      <c r="X23" s="487">
        <f t="shared" ref="X23:X62" si="9">IF(ISBLANK(W23), 0, IF(ISTEXT(E23), 0, IF(L23=0, U23*W23, O23*W23)))</f>
        <v>0</v>
      </c>
      <c r="Y23"/>
      <c r="Z23" s="28" t="str">
        <f t="shared" si="4"/>
        <v>A</v>
      </c>
      <c r="AA23" s="1939" t="s">
        <v>45</v>
      </c>
      <c r="AB23" s="31"/>
      <c r="AC23" s="31"/>
      <c r="AD23" s="31"/>
      <c r="AE23" s="31"/>
      <c r="AF23" s="604">
        <f ca="1">IF(ISBLANK(AG23),"",LARGE(OFFSET(AF18,0,0,ROWS(AF18:AF22)),1)+1)</f>
        <v>5</v>
      </c>
      <c r="AG23" s="29" t="s">
        <v>49</v>
      </c>
      <c r="AH23" s="2063"/>
      <c r="AI23" s="27"/>
      <c r="AJ23" s="27"/>
      <c r="AK23" s="27"/>
      <c r="AL23" s="27"/>
      <c r="AM23" s="27"/>
      <c r="AN23" s="604" t="str">
        <f ca="1">IF(ISBLANK(AO23),"",LARGE(OFFSET(AN18,0,0,ROWS(AN18:AN22)),1)+1)</f>
        <v/>
      </c>
      <c r="AO23" s="29"/>
      <c r="AP23" s="27"/>
      <c r="AQ23" s="27"/>
      <c r="AR23" s="27"/>
      <c r="AS23" s="27"/>
      <c r="AT23" s="671"/>
      <c r="AU23" s="138"/>
      <c r="AV23" s="140">
        <v>1</v>
      </c>
      <c r="AW23" s="140">
        <v>1</v>
      </c>
      <c r="AX23"/>
      <c r="AY23" s="140">
        <v>1</v>
      </c>
      <c r="AZ23" s="140">
        <v>1</v>
      </c>
      <c r="BA23"/>
      <c r="BB23" s="166"/>
      <c r="BC23" s="11"/>
      <c r="BD23" s="11"/>
      <c r="BE23" s="167"/>
      <c r="BF23"/>
      <c r="BG23" s="135">
        <v>1</v>
      </c>
    </row>
    <row r="24" spans="2:59" s="641" customFormat="1" ht="18.75" customHeight="1">
      <c r="B24" s="38" t="s">
        <v>58</v>
      </c>
      <c r="C24"/>
      <c r="D24" s="67" t="str">
        <f t="shared" ref="D24:D61" si="10">IF(K24&lt;&gt;"","A","►")</f>
        <v>A</v>
      </c>
      <c r="E24" s="66"/>
      <c r="F24" s="65"/>
      <c r="G24" s="64" t="str">
        <f t="shared" si="5"/>
        <v/>
      </c>
      <c r="H24" s="63">
        <v>100</v>
      </c>
      <c r="I24" s="41" t="s">
        <v>62</v>
      </c>
      <c r="J24" s="61">
        <v>1</v>
      </c>
      <c r="K24" s="60" t="s">
        <v>73</v>
      </c>
      <c r="L24" s="59">
        <f>IFERROR(INDEX(E65:R65,MATCH(I24,E64:R64,0)) * H24 * IF(ISBLANK(E24), 1, E24), 0)</f>
        <v>0.1</v>
      </c>
      <c r="M24" s="58">
        <f>IF(O63=0,0,(O24/O63)*N22*1000)</f>
        <v>7.1403070332024283</v>
      </c>
      <c r="N24" s="57">
        <f>IF(L63=0, 0, (E24*J24)/(L63*N22))</f>
        <v>0</v>
      </c>
      <c r="O24" s="1986">
        <f>IF(ISBLANK(P16), 0, (L24 * J24) * (P15 / P16))</f>
        <v>1.1100000000000001</v>
      </c>
      <c r="P24" s="1984" t="str">
        <f t="shared" si="6"/>
        <v>1.11 Kg</v>
      </c>
      <c r="Q24" s="1996" t="str">
        <f>IF(O24=0, 0, IF(ISBLANK(I24), "", IF(TEXT(ROUND(O24/INDEX(E65:R65, MATCH(I24, E64:R64, 0)), 0),"# ##0") &amp; " " &amp; O24 = P24, "", TEXT(ROUND(O24/INDEX(E65:R65, MATCH(I24, E64:R64, 0)), 0),"# ##0") &amp; " " &amp; I24)))</f>
        <v>1 110 g</v>
      </c>
      <c r="R24" s="54">
        <v>20</v>
      </c>
      <c r="S24" s="1990">
        <f t="shared" si="7"/>
        <v>0.88800000000000012</v>
      </c>
      <c r="T24" s="1992" t="str">
        <f>IFERROR(IF(O24=0, 0, IF(ISBLANK(I24), "", IF(ROUND(S24/INDEX(E65:R65, MATCH(I24,E64:R64, 0)), 2) &amp; " " &amp; I24 = S24, "", ROUND(S24/INDEX(E65:R65, MATCH(I24,E64:R64, 0)), 2) &amp; " " &amp; I24))), "")</f>
        <v>888 g</v>
      </c>
      <c r="U24" s="1953">
        <f>(E24/P16)*P15*J24</f>
        <v>0</v>
      </c>
      <c r="V24" s="561">
        <f t="shared" si="8"/>
        <v>0</v>
      </c>
      <c r="W24" s="2075">
        <v>1</v>
      </c>
      <c r="X24" s="490">
        <f t="shared" si="9"/>
        <v>1.1100000000000001</v>
      </c>
      <c r="Y24"/>
      <c r="Z24" s="28" t="str">
        <f t="shared" si="4"/>
        <v>A</v>
      </c>
      <c r="AA24" s="1939" t="s">
        <v>43</v>
      </c>
      <c r="AB24" s="31"/>
      <c r="AC24" s="31"/>
      <c r="AD24" s="31"/>
      <c r="AE24" s="31"/>
      <c r="AF24" s="604">
        <f ca="1">IF(ISBLANK(AG24),"",LARGE(OFFSET(AF18,0,0,ROWS(AF18:AF23)),1)+1)</f>
        <v>6</v>
      </c>
      <c r="AG24" s="29" t="s">
        <v>46</v>
      </c>
      <c r="AH24" s="2063"/>
      <c r="AI24" s="27"/>
      <c r="AJ24" s="27"/>
      <c r="AK24" s="27"/>
      <c r="AL24" s="27"/>
      <c r="AM24" s="27"/>
      <c r="AN24" s="604" t="str">
        <f ca="1">IF(ISBLANK(AO24),"",LARGE(OFFSET(AN18,0,0,ROWS(AN18:AN23)),1)+1)</f>
        <v/>
      </c>
      <c r="AO24" s="29"/>
      <c r="AP24" s="27"/>
      <c r="AQ24" s="27"/>
      <c r="AR24" s="27"/>
      <c r="AS24" s="27"/>
      <c r="AT24" s="671"/>
      <c r="AU24" s="138"/>
      <c r="AV24" s="4162" t="s">
        <v>322</v>
      </c>
      <c r="AW24" s="4162"/>
      <c r="AX24"/>
      <c r="AY24" s="4162" t="s">
        <v>323</v>
      </c>
      <c r="AZ24" s="4162"/>
      <c r="BA24"/>
      <c r="BB24" s="319"/>
      <c r="BC24" s="320" t="s">
        <v>58</v>
      </c>
      <c r="BD24" s="321" t="s">
        <v>56</v>
      </c>
      <c r="BE24" s="161"/>
      <c r="BF24"/>
      <c r="BG24" s="135">
        <v>1</v>
      </c>
    </row>
    <row r="25" spans="2:59" s="641" customFormat="1" ht="18.75">
      <c r="B25" s="38" t="s">
        <v>56</v>
      </c>
      <c r="C25"/>
      <c r="D25" s="67" t="str">
        <f t="shared" si="10"/>
        <v>A</v>
      </c>
      <c r="E25" s="66"/>
      <c r="F25" s="72"/>
      <c r="G25" s="73" t="str">
        <f t="shared" si="5"/>
        <v/>
      </c>
      <c r="H25" s="63">
        <v>1.345</v>
      </c>
      <c r="I25" s="645" t="s">
        <v>61</v>
      </c>
      <c r="J25" s="61">
        <v>1</v>
      </c>
      <c r="K25" s="60" t="s">
        <v>72</v>
      </c>
      <c r="L25" s="59">
        <f>IFERROR(INDEX(E65:R65,MATCH(I25,E64:R64,0)) * H25 * IF(ISBLANK(E25), 1, E25), 0)</f>
        <v>1.345</v>
      </c>
      <c r="M25" s="71">
        <f>IF(O63=0,0,(O25/O63)*N22*1000)</f>
        <v>96.037129596572655</v>
      </c>
      <c r="N25" s="70">
        <f>IF(L63=0, 0, (E25*J25)/(L63*N22))</f>
        <v>0</v>
      </c>
      <c r="O25" s="1987">
        <f>IF(ISBLANK(P16), 0, (L25 * J25) * (P15 / P16))</f>
        <v>14.929499999999999</v>
      </c>
      <c r="P25" s="1984" t="str">
        <f t="shared" si="6"/>
        <v>14.93 Kg</v>
      </c>
      <c r="Q25" s="1996" t="str">
        <f>IF(O25=0, 0, IF(ISBLANK(I25), "", IF(TEXT(ROUND(O25/INDEX(E65:R65, MATCH(I25, E64:R64, 0)), 0),"# ##0") &amp; " " &amp; O25 = P25, "", TEXT(ROUND(O25/INDEX(E65:R65, MATCH(I25, E64:R64, 0)), 0),"# ##0") &amp; " " &amp; I25)))</f>
        <v>15 kg</v>
      </c>
      <c r="R25" s="54"/>
      <c r="S25" s="1994">
        <f t="shared" si="7"/>
        <v>14.929499999999999</v>
      </c>
      <c r="T25" s="1993" t="str">
        <f>IFERROR(IF(O25=0, 0, IF(ISBLANK(I25), "", IF(ROUND(S25/INDEX(E65:R65, MATCH(I25,E64:R64, 0)), 2) &amp; " " &amp; I25 = S25, "", ROUND(S25/INDEX(E65:R65, MATCH(I25,E64:R64, 0)), 2) &amp; " " &amp; I25))), "")</f>
        <v>14.93 kg</v>
      </c>
      <c r="U25" s="69">
        <f>(E25/P16)*P15*J25</f>
        <v>0</v>
      </c>
      <c r="V25" s="560">
        <f t="shared" si="8"/>
        <v>0</v>
      </c>
      <c r="W25" s="2075">
        <v>1</v>
      </c>
      <c r="X25" s="487">
        <f t="shared" si="9"/>
        <v>14.929499999999999</v>
      </c>
      <c r="Y25"/>
      <c r="Z25" s="28" t="str">
        <f t="shared" si="4"/>
        <v>A</v>
      </c>
      <c r="AA25" s="1939" t="s">
        <v>41</v>
      </c>
      <c r="AB25" s="31"/>
      <c r="AC25" s="31"/>
      <c r="AD25" s="31"/>
      <c r="AE25" s="31"/>
      <c r="AF25" s="604">
        <f ca="1">IF(ISBLANK(AG25),"",LARGE(OFFSET(AF18,0,0,ROWS(AF18:AF24)),1)+1)</f>
        <v>7</v>
      </c>
      <c r="AG25" s="29" t="s">
        <v>44</v>
      </c>
      <c r="AH25" s="2063"/>
      <c r="AI25" s="27"/>
      <c r="AJ25" s="27"/>
      <c r="AK25" s="27"/>
      <c r="AL25" s="27"/>
      <c r="AM25" s="27"/>
      <c r="AN25" s="604" t="str">
        <f ca="1">IF(ISBLANK(AO25),"",LARGE(OFFSET(AN18,0,0,ROWS(AN18:AN24)),1)+1)</f>
        <v/>
      </c>
      <c r="AO25" s="29"/>
      <c r="AP25" s="27"/>
      <c r="AQ25" s="27"/>
      <c r="AR25" s="27"/>
      <c r="AS25" s="27"/>
      <c r="AT25" s="671"/>
      <c r="AU25" s="138"/>
      <c r="AV25" s="3886"/>
      <c r="AW25" s="3886"/>
      <c r="AX25"/>
      <c r="AY25" s="3886"/>
      <c r="AZ25" s="3886"/>
      <c r="BA25"/>
      <c r="BB25" s="319"/>
      <c r="BC25" s="320" t="s">
        <v>57</v>
      </c>
      <c r="BD25" s="321" t="s">
        <v>55</v>
      </c>
      <c r="BE25" s="161"/>
      <c r="BF25"/>
      <c r="BG25" s="135">
        <v>1</v>
      </c>
    </row>
    <row r="26" spans="2:59" s="641" customFormat="1" ht="19.5" thickBot="1">
      <c r="B26" s="38" t="s">
        <v>57</v>
      </c>
      <c r="C26"/>
      <c r="D26" s="67" t="str">
        <f t="shared" si="10"/>
        <v>A</v>
      </c>
      <c r="E26" s="396">
        <v>27</v>
      </c>
      <c r="F26" s="72" t="s">
        <v>404</v>
      </c>
      <c r="G26" s="64" t="str">
        <f t="shared" si="5"/>
        <v>de</v>
      </c>
      <c r="H26" s="63">
        <v>20</v>
      </c>
      <c r="I26" s="41" t="s">
        <v>62</v>
      </c>
      <c r="J26" s="61">
        <v>1</v>
      </c>
      <c r="K26" s="60" t="s">
        <v>71</v>
      </c>
      <c r="L26" s="59">
        <f>IFERROR(INDEX(E65:R65,MATCH(I26,E64:R64,0)) * H26 * IF(ISBLANK(E26), 1, E26), 0)</f>
        <v>0.54</v>
      </c>
      <c r="M26" s="58">
        <f>IF(O63=0,0,(O26/O63)*N22*1000)</f>
        <v>38.557657979293104</v>
      </c>
      <c r="N26" s="57">
        <f>IF(L63=0, 0, (E26*J26)/(L63*N22))</f>
        <v>1.9278828989646559</v>
      </c>
      <c r="O26" s="1986">
        <f>IF(ISBLANK(P16), 0, (L26 * J26) * (P15 / P16))</f>
        <v>5.9939999999999998</v>
      </c>
      <c r="P26" s="1984" t="str">
        <f t="shared" si="6"/>
        <v>5.994 Kg</v>
      </c>
      <c r="Q26" s="1996" t="str">
        <f>IF(O26=0, 0, IF(ISBLANK(I26), "", IF(TEXT(ROUND(O26/INDEX(E65:R65, MATCH(I26, E64:R64, 0)), 0),"# ##0") &amp; " " &amp; O26 = P26, "", TEXT(ROUND(O26/INDEX(E65:R65, MATCH(I26, E64:R64, 0)), 0),"# ##0") &amp; " " &amp; I26)))</f>
        <v>5 994 g</v>
      </c>
      <c r="R26" s="54"/>
      <c r="S26" s="1990">
        <f t="shared" si="7"/>
        <v>5.9939999999999998</v>
      </c>
      <c r="T26" s="1992" t="str">
        <f>IFERROR(IF(O26=0, 0, IF(ISBLANK(I26), "", IF(ROUND(S26/INDEX(E65:R65, MATCH(I26,E64:R64, 0)), 2) &amp; " " &amp; I26 = S26, "", ROUND(S26/INDEX(E65:R65, MATCH(I26,E64:R64, 0)), 2) &amp; " " &amp; I26))), "")</f>
        <v>5994 g</v>
      </c>
      <c r="U26" s="1953">
        <f>(E26/P16)*P15*J26</f>
        <v>299.70000000000005</v>
      </c>
      <c r="V26" s="561" t="str">
        <f t="shared" si="8"/>
        <v>jaunes</v>
      </c>
      <c r="W26" s="2075">
        <v>1</v>
      </c>
      <c r="X26" s="490">
        <f t="shared" si="9"/>
        <v>5.9939999999999998</v>
      </c>
      <c r="Y26"/>
      <c r="Z26" s="28" t="str">
        <f t="shared" si="4"/>
        <v>A</v>
      </c>
      <c r="AA26" s="1939" t="s">
        <v>40</v>
      </c>
      <c r="AB26" s="31"/>
      <c r="AC26" s="31"/>
      <c r="AD26" s="31"/>
      <c r="AE26" s="31"/>
      <c r="AF26" s="604" t="str">
        <f ca="1">IF(ISBLANK(AG26),"",LARGE(OFFSET(AF18,0,0,ROWS(AF18:AF25)),1)+1)</f>
        <v/>
      </c>
      <c r="AG26" s="29"/>
      <c r="AH26" s="2063"/>
      <c r="AI26" s="27"/>
      <c r="AJ26" s="27"/>
      <c r="AK26" s="27"/>
      <c r="AL26" s="27"/>
      <c r="AM26" s="27"/>
      <c r="AN26" s="604">
        <f ca="1">IF(ISBLANK(AO26),"",LARGE(OFFSET(AN18,0,0,ROWS(AN18:AN25)),1)+1)</f>
        <v>10</v>
      </c>
      <c r="AO26" s="29" t="s">
        <v>49</v>
      </c>
      <c r="AP26" s="27"/>
      <c r="AQ26" s="27"/>
      <c r="AR26" s="27"/>
      <c r="AS26" s="27"/>
      <c r="AT26" s="671"/>
      <c r="AU26" s="138"/>
      <c r="AV26" s="140">
        <v>1</v>
      </c>
      <c r="AW26" s="140">
        <v>1</v>
      </c>
      <c r="AX26"/>
      <c r="AY26" s="140">
        <v>1</v>
      </c>
      <c r="AZ26" s="140">
        <v>1</v>
      </c>
      <c r="BA26"/>
      <c r="BB26" s="319"/>
      <c r="BC26" s="336" t="s">
        <v>403</v>
      </c>
      <c r="BD26" s="337" t="s">
        <v>62</v>
      </c>
      <c r="BE26" s="161"/>
      <c r="BF26"/>
      <c r="BG26" s="135">
        <v>1</v>
      </c>
    </row>
    <row r="27" spans="2:59" s="641" customFormat="1" ht="18.75" customHeight="1">
      <c r="B27" s="38" t="s">
        <v>55</v>
      </c>
      <c r="C27"/>
      <c r="D27" s="67" t="str">
        <f t="shared" si="10"/>
        <v>A</v>
      </c>
      <c r="E27" s="66"/>
      <c r="F27" s="72"/>
      <c r="G27" s="73" t="str">
        <f t="shared" si="5"/>
        <v/>
      </c>
      <c r="H27" s="63">
        <v>75</v>
      </c>
      <c r="I27" s="41" t="s">
        <v>56</v>
      </c>
      <c r="J27" s="61">
        <v>1</v>
      </c>
      <c r="K27" s="60" t="s">
        <v>70</v>
      </c>
      <c r="L27" s="59">
        <f>IFERROR(INDEX(E65:R65,MATCH(I27,E64:R64,0)) * H27 * IF(ISBLANK(E27), 1, E27), 0)</f>
        <v>0.75</v>
      </c>
      <c r="M27" s="71">
        <f>IF(O63=0,0,(O27/O63)*N22*1000)</f>
        <v>53.552302749018203</v>
      </c>
      <c r="N27" s="70">
        <f>IF(L63=0, 0, (E27*J27)/(L63*N22))</f>
        <v>0</v>
      </c>
      <c r="O27" s="1987">
        <f>IF(ISBLANK(P16), 0, (L27 * J27) * (P15 / P16))</f>
        <v>8.3249999999999993</v>
      </c>
      <c r="P27" s="1984" t="str">
        <f t="shared" si="6"/>
        <v>8.325 L</v>
      </c>
      <c r="Q27" s="1996" t="str">
        <f>IF(O27=0, 0, IF(ISBLANK(I27), "", IF(TEXT(ROUND(O27/INDEX(E65:R65, MATCH(I27, E64:R64, 0)), 0),"# ##0") &amp; " " &amp; O27 = P27, "", TEXT(ROUND(O27/INDEX(E65:R65, MATCH(I27, E64:R64, 0)), 0),"# ##0") &amp; " " &amp; I27)))</f>
        <v>833 cl</v>
      </c>
      <c r="R27" s="54"/>
      <c r="S27" s="1994">
        <f t="shared" si="7"/>
        <v>8.3249999999999993</v>
      </c>
      <c r="T27" s="1993" t="str">
        <f>IFERROR(IF(O27=0, 0, IF(ISBLANK(I27), "", IF(ROUND(S27/INDEX(E65:R65, MATCH(I27,E64:R64, 0)), 2) &amp; " " &amp; I27 = S27, "", ROUND(S27/INDEX(E65:R65, MATCH(I27,E64:R64, 0)), 2) &amp; " " &amp; I27))), "")</f>
        <v>832.5 cl</v>
      </c>
      <c r="U27" s="69">
        <f>(E27/P16)*P15*J27</f>
        <v>0</v>
      </c>
      <c r="V27" s="560">
        <f t="shared" si="8"/>
        <v>0</v>
      </c>
      <c r="W27" s="2075">
        <v>1</v>
      </c>
      <c r="X27" s="487">
        <f t="shared" si="9"/>
        <v>8.3249999999999993</v>
      </c>
      <c r="Y27"/>
      <c r="Z27" s="28" t="str">
        <f t="shared" si="4"/>
        <v>A</v>
      </c>
      <c r="AA27" s="1939" t="s">
        <v>39</v>
      </c>
      <c r="AB27" s="31"/>
      <c r="AC27" s="31"/>
      <c r="AD27" s="31"/>
      <c r="AE27" s="31"/>
      <c r="AF27" s="604" t="str">
        <f ca="1">IF(ISBLANK(AG27),"",LARGE(OFFSET(AF18,0,0,ROWS(AF18:AF26)),1)+1)</f>
        <v/>
      </c>
      <c r="AG27" s="29"/>
      <c r="AH27" s="2063"/>
      <c r="AI27" s="27"/>
      <c r="AJ27" s="27"/>
      <c r="AK27" s="27"/>
      <c r="AL27" s="27"/>
      <c r="AM27" s="27"/>
      <c r="AN27" s="604">
        <f ca="1">IF(ISBLANK(AO27),"",LARGE(OFFSET(AN18,0,0,ROWS(AN18:AN26)),1)+1)</f>
        <v>11</v>
      </c>
      <c r="AO27" s="29" t="s">
        <v>46</v>
      </c>
      <c r="AP27" s="27"/>
      <c r="AQ27" s="27"/>
      <c r="AR27" s="27"/>
      <c r="AS27" s="27"/>
      <c r="AT27" s="671"/>
      <c r="AU27" s="138"/>
      <c r="AV27" s="4166" t="s">
        <v>364</v>
      </c>
      <c r="AW27" s="4166"/>
      <c r="AX27"/>
      <c r="AY27" s="4166" t="s">
        <v>365</v>
      </c>
      <c r="AZ27" s="4166"/>
      <c r="BA27"/>
      <c r="BB27" s="319"/>
      <c r="BC27" s="347" t="s">
        <v>66</v>
      </c>
      <c r="BD27" s="348" t="s">
        <v>429</v>
      </c>
      <c r="BE27" s="161"/>
      <c r="BF27"/>
      <c r="BG27" s="135">
        <v>1</v>
      </c>
    </row>
    <row r="28" spans="2:59" s="641" customFormat="1" ht="18.75">
      <c r="B28" s="39" t="s">
        <v>66</v>
      </c>
      <c r="C28"/>
      <c r="D28" s="67" t="str">
        <f t="shared" si="10"/>
        <v>A</v>
      </c>
      <c r="E28" s="66">
        <v>1</v>
      </c>
      <c r="F28" s="65" t="s">
        <v>69</v>
      </c>
      <c r="G28" s="64" t="str">
        <f t="shared" si="5"/>
        <v/>
      </c>
      <c r="H28" s="63"/>
      <c r="I28" s="62"/>
      <c r="J28" s="61">
        <v>2</v>
      </c>
      <c r="K28" s="60" t="s">
        <v>68</v>
      </c>
      <c r="L28" s="59">
        <f>IFERROR(INDEX(E65:R65,MATCH(I28,E64:R64,0)) * H28 * IF(ISBLANK(E28), 1, E28), 0)</f>
        <v>0</v>
      </c>
      <c r="M28" s="58">
        <f>IF(O63=0,0,(O28/O63)*N22*1000)</f>
        <v>0</v>
      </c>
      <c r="N28" s="57">
        <f>IF(L63=0, 0, (E28*J28)/(L63*N22))</f>
        <v>0.14280614066404859</v>
      </c>
      <c r="O28" s="1986">
        <f>IF(ISBLANK(P16), 0, (L28 * J28) * (P15 / P16))</f>
        <v>0</v>
      </c>
      <c r="P28" s="1983">
        <f t="shared" si="6"/>
        <v>0</v>
      </c>
      <c r="Q28" s="1996">
        <f>IF(O28=0, 0, IF(ISBLANK(I28), "", IF(TEXT(ROUND(O28/INDEX(E65:R65, MATCH(I28, E64:R64, 0)), 0),"# ##0") &amp; " " &amp; O28 = P28, "", TEXT(ROUND(O28/INDEX(E65:R65, MATCH(I28, E64:R64, 0)), 0),"# ##0") &amp; " " &amp; I28)))</f>
        <v>0</v>
      </c>
      <c r="R28" s="54"/>
      <c r="S28" s="1990">
        <f t="shared" si="7"/>
        <v>0</v>
      </c>
      <c r="T28" s="1992">
        <f>IFERROR(IF(O28=0, 0, IF(ISBLANK(I28), "", IF(ROUND(S28/INDEX(E65:R65, MATCH(I28,E64:R64, 0)), 2) &amp; " " &amp; I28 = S28, "", ROUND(S28/INDEX(E65:R65, MATCH(I28,E64:R64, 0)), 2) &amp; " " &amp; I28))), "")</f>
        <v>0</v>
      </c>
      <c r="U28" s="1953">
        <f>(E28/P16)*P15*J28</f>
        <v>22.200000000000003</v>
      </c>
      <c r="V28" s="561" t="str">
        <f t="shared" si="8"/>
        <v>orange</v>
      </c>
      <c r="W28" s="2075">
        <v>1</v>
      </c>
      <c r="X28" s="490">
        <f t="shared" si="9"/>
        <v>22.200000000000003</v>
      </c>
      <c r="Y28"/>
      <c r="Z28" s="28" t="str">
        <f t="shared" si="4"/>
        <v>A</v>
      </c>
      <c r="AA28" s="1939" t="s">
        <v>38</v>
      </c>
      <c r="AB28" s="31"/>
      <c r="AC28" s="31"/>
      <c r="AD28" s="31"/>
      <c r="AE28" s="31"/>
      <c r="AF28" s="604" t="str">
        <f ca="1">IF(ISBLANK(AG28),"",LARGE(OFFSET(AF18,0,0,ROWS(AF18:AF27)),1)+1)</f>
        <v/>
      </c>
      <c r="AG28" s="29"/>
      <c r="AH28" s="2063"/>
      <c r="AI28" s="27"/>
      <c r="AJ28" s="27"/>
      <c r="AK28" s="27"/>
      <c r="AL28" s="27"/>
      <c r="AM28" s="27"/>
      <c r="AN28" s="604">
        <f ca="1">IF(ISBLANK(AO28),"",LARGE(OFFSET(AN18,0,0,ROWS(AN18:AN27)),1)+1)</f>
        <v>12</v>
      </c>
      <c r="AO28" s="29" t="s">
        <v>44</v>
      </c>
      <c r="AP28" s="27"/>
      <c r="AQ28" s="27"/>
      <c r="AR28" s="27"/>
      <c r="AS28" s="27"/>
      <c r="AT28" s="671"/>
      <c r="AU28" s="138"/>
      <c r="AV28" s="3898"/>
      <c r="AW28" s="3898"/>
      <c r="AX28"/>
      <c r="AY28" s="3898"/>
      <c r="AZ28" s="3898"/>
      <c r="BA28"/>
      <c r="BB28" s="319"/>
      <c r="BC28" s="347" t="s">
        <v>65</v>
      </c>
      <c r="BD28" s="358" t="s">
        <v>59</v>
      </c>
      <c r="BE28" s="161"/>
      <c r="BF28"/>
      <c r="BG28" s="135">
        <v>1</v>
      </c>
    </row>
    <row r="29" spans="2:59" s="641" customFormat="1" ht="19.5" thickBot="1">
      <c r="B29" s="39" t="s">
        <v>65</v>
      </c>
      <c r="C29"/>
      <c r="D29" s="67" t="str">
        <f t="shared" si="10"/>
        <v>A</v>
      </c>
      <c r="E29" s="66"/>
      <c r="F29" s="65"/>
      <c r="G29" s="64" t="str">
        <f t="shared" si="5"/>
        <v/>
      </c>
      <c r="H29" s="382">
        <v>1.5</v>
      </c>
      <c r="I29" s="38" t="s">
        <v>58</v>
      </c>
      <c r="J29" s="61">
        <v>1</v>
      </c>
      <c r="K29" s="60" t="s">
        <v>1023</v>
      </c>
      <c r="L29" s="59">
        <f>IFERROR(INDEX(E65:R65,MATCH(I29,E64:R64,0)) * H29 * IF(ISBLANK(E29), 1, E29), 0)</f>
        <v>1.5</v>
      </c>
      <c r="M29" s="71">
        <f>IF(O63=0,0,(O29/O63)*N22*1000)</f>
        <v>107.10460549803641</v>
      </c>
      <c r="N29" s="70">
        <f>IF(L63=0, 0, (E29*J29)/(L63*N22))</f>
        <v>0</v>
      </c>
      <c r="O29" s="1987">
        <f>IF(ISBLANK(P16), 0, (L29 * J29) * (P15 / P16))</f>
        <v>16.649999999999999</v>
      </c>
      <c r="P29" s="1984" t="str">
        <f t="shared" si="6"/>
        <v>16.65 L</v>
      </c>
      <c r="Q29" s="1996" t="str">
        <f>IF(O29=0, 0, IF(ISBLANK(I29), "", IF(TEXT(ROUND(O29/INDEX(E65:R65, MATCH(I29, E64:R64, 0)), 0),"# ##0") &amp; " " &amp; O29 = P29, "", TEXT(ROUND(O29/INDEX(E65:R65, MATCH(I29, E64:R64, 0)), 0),"# ##0") &amp; " " &amp; I29)))</f>
        <v>17 L</v>
      </c>
      <c r="R29" s="54"/>
      <c r="S29" s="1994">
        <f t="shared" si="7"/>
        <v>16.649999999999999</v>
      </c>
      <c r="T29" s="1993" t="str">
        <f>IFERROR(IF(O29=0, 0, IF(ISBLANK(I29), "", IF(ROUND(S29/INDEX(E65:R65, MATCH(I29,E64:R64, 0)), 2) &amp; " " &amp; I29 = S29, "", ROUND(S29/INDEX(E65:R65, MATCH(I29,E64:R64, 0)), 2) &amp; " " &amp; I29))), "")</f>
        <v>16.65 L</v>
      </c>
      <c r="U29" s="69">
        <f>(E29/P16)*P15*J29</f>
        <v>0</v>
      </c>
      <c r="V29" s="560">
        <f t="shared" si="8"/>
        <v>0</v>
      </c>
      <c r="W29" s="2075">
        <v>1</v>
      </c>
      <c r="X29" s="487">
        <f t="shared" si="9"/>
        <v>16.649999999999999</v>
      </c>
      <c r="Y29"/>
      <c r="Z29" s="28" t="str">
        <f t="shared" si="4"/>
        <v>A</v>
      </c>
      <c r="AA29" s="1939" t="s">
        <v>1011</v>
      </c>
      <c r="AB29" s="31"/>
      <c r="AC29" s="31"/>
      <c r="AD29" s="31"/>
      <c r="AE29" s="31"/>
      <c r="AF29" s="604" t="str">
        <f ca="1">IF(ISBLANK(AG29),"",LARGE(OFFSET(AF18,0,0,ROWS(AF18:AF28)),1)+1)</f>
        <v/>
      </c>
      <c r="AG29" s="29"/>
      <c r="AH29" s="2063"/>
      <c r="AI29" s="27"/>
      <c r="AJ29" s="27"/>
      <c r="AK29" s="27"/>
      <c r="AL29" s="27"/>
      <c r="AM29" s="27"/>
      <c r="AN29" s="604">
        <f ca="1">IF(ISBLANK(AO29),"",LARGE(OFFSET(AN18,0,0,ROWS(AN18:AN28)),1)+1)</f>
        <v>13</v>
      </c>
      <c r="AO29" s="29" t="s">
        <v>42</v>
      </c>
      <c r="AP29" s="27"/>
      <c r="AQ29" s="27"/>
      <c r="AR29" s="27"/>
      <c r="AS29" s="27"/>
      <c r="AT29" s="671"/>
      <c r="AU29" s="138"/>
      <c r="AV29" s="140">
        <v>1</v>
      </c>
      <c r="AW29" s="140">
        <v>1</v>
      </c>
      <c r="AX29"/>
      <c r="AY29" s="140">
        <v>1</v>
      </c>
      <c r="AZ29" s="140">
        <v>1</v>
      </c>
      <c r="BA29"/>
      <c r="BB29" s="319"/>
      <c r="BC29" s="366" t="s">
        <v>60</v>
      </c>
      <c r="BD29" s="367"/>
      <c r="BE29" s="161"/>
      <c r="BF29"/>
      <c r="BG29" s="135">
        <v>1</v>
      </c>
    </row>
    <row r="30" spans="2:59" s="641" customFormat="1" ht="18.75">
      <c r="B30" s="43" t="s">
        <v>64</v>
      </c>
      <c r="C30"/>
      <c r="D30" s="67" t="str">
        <f t="shared" si="10"/>
        <v>A</v>
      </c>
      <c r="E30" s="66"/>
      <c r="F30" s="65"/>
      <c r="G30" s="64" t="str">
        <f t="shared" si="5"/>
        <v/>
      </c>
      <c r="H30" s="382">
        <v>2.5</v>
      </c>
      <c r="I30" s="38" t="s">
        <v>56</v>
      </c>
      <c r="J30" s="61">
        <v>1</v>
      </c>
      <c r="K30" s="60" t="s">
        <v>1024</v>
      </c>
      <c r="L30" s="59">
        <f>IFERROR(INDEX(E65:R65,MATCH(I30,E64:R64,0)) * H30 * IF(ISBLANK(E30), 1, E30), 0)</f>
        <v>2.5000000000000001E-2</v>
      </c>
      <c r="M30" s="58">
        <f>IF(O63=0,0,(O30/O63)*N22*1000)</f>
        <v>1.7850767583006071</v>
      </c>
      <c r="N30" s="57">
        <f>IF(L63=0, 0, (E30*J30)/(L63*N22))</f>
        <v>0</v>
      </c>
      <c r="O30" s="1986">
        <f>IF(ISBLANK(P16), 0, (L30 * J30) * (P15 / P16))</f>
        <v>0.27750000000000002</v>
      </c>
      <c r="P30" s="1983" t="str">
        <f t="shared" si="6"/>
        <v>28 cl</v>
      </c>
      <c r="Q30" s="1996" t="str">
        <f>IF(O30=0, 0, IF(ISBLANK(I30), "", IF(TEXT(ROUND(O30/INDEX(E65:R65, MATCH(I30, E64:R64, 0)), 0),"# ##0") &amp; " " &amp; O30 = P30, "", TEXT(ROUND(O30/INDEX(E65:R65, MATCH(I30, E64:R64, 0)), 0),"# ##0") &amp; " " &amp; I30)))</f>
        <v>28 cl</v>
      </c>
      <c r="R30" s="54"/>
      <c r="S30" s="1990">
        <f t="shared" si="7"/>
        <v>0.27750000000000002</v>
      </c>
      <c r="T30" s="1992" t="str">
        <f>IFERROR(IF(O30=0, 0, IF(ISBLANK(I30), "", IF(ROUND(S30/INDEX(E65:R65, MATCH(I30,E64:R64, 0)), 2) &amp; " " &amp; I30 = S30, "", ROUND(S30/INDEX(E65:R65, MATCH(I30,E64:R64, 0)), 2) &amp; " " &amp; I30))), "")</f>
        <v>27.75 cl</v>
      </c>
      <c r="U30" s="1953">
        <f>(E30/P16)*P15*J30</f>
        <v>0</v>
      </c>
      <c r="V30" s="561">
        <f t="shared" si="8"/>
        <v>0</v>
      </c>
      <c r="W30" s="2075">
        <v>1</v>
      </c>
      <c r="X30" s="490">
        <f t="shared" si="9"/>
        <v>0.27750000000000002</v>
      </c>
      <c r="Y30"/>
      <c r="Z30" s="28" t="str">
        <f t="shared" si="4"/>
        <v>►</v>
      </c>
      <c r="AA30" s="1939" t="s">
        <v>37</v>
      </c>
      <c r="AB30" s="31"/>
      <c r="AC30" s="31"/>
      <c r="AD30" s="31"/>
      <c r="AE30" s="31"/>
      <c r="AF30" s="604" t="str">
        <f ca="1">IF(ISBLANK(AG30),"",LARGE(OFFSET(AF18,0,0,ROWS(AF18:AF29)),1)+1)</f>
        <v/>
      </c>
      <c r="AG30" s="29"/>
      <c r="AH30" s="2063"/>
      <c r="AI30" s="27"/>
      <c r="AJ30" s="27"/>
      <c r="AK30" s="27"/>
      <c r="AL30" s="27"/>
      <c r="AM30" s="27"/>
      <c r="AN30" s="604" t="str">
        <f ca="1">IF(ISBLANK(AO30),"",LARGE(OFFSET(AN18,0,0,ROWS(AN18:AN29)),1)+1)</f>
        <v/>
      </c>
      <c r="AO30" s="29"/>
      <c r="AP30" s="27"/>
      <c r="AQ30" s="27"/>
      <c r="AR30" s="27"/>
      <c r="AS30" s="27"/>
      <c r="AT30" s="671"/>
      <c r="AU30" s="138"/>
      <c r="AV30" s="4167" t="s">
        <v>405</v>
      </c>
      <c r="AW30" s="4167"/>
      <c r="AX30"/>
      <c r="AY30" s="4167" t="s">
        <v>406</v>
      </c>
      <c r="AZ30" s="4167"/>
      <c r="BA30"/>
      <c r="BB30" s="319"/>
      <c r="BC30" s="372" t="s">
        <v>459</v>
      </c>
      <c r="BD30" s="2059"/>
      <c r="BE30" s="161"/>
      <c r="BF30"/>
      <c r="BG30" s="135">
        <v>1</v>
      </c>
    </row>
    <row r="31" spans="2:59" s="641" customFormat="1" ht="18.75">
      <c r="B31" s="42" t="s">
        <v>63</v>
      </c>
      <c r="C31"/>
      <c r="D31" s="67" t="str">
        <f t="shared" si="10"/>
        <v>A</v>
      </c>
      <c r="E31" s="66"/>
      <c r="F31" s="72"/>
      <c r="G31" s="64" t="str">
        <f t="shared" si="5"/>
        <v/>
      </c>
      <c r="H31" s="63">
        <v>3.5</v>
      </c>
      <c r="I31" s="38" t="s">
        <v>57</v>
      </c>
      <c r="J31" s="61">
        <v>1</v>
      </c>
      <c r="K31" s="60" t="s">
        <v>1025</v>
      </c>
      <c r="L31" s="59">
        <f>IFERROR(INDEX(E65:R65,MATCH(I31,E64:R64,0)) * H31 * IF(ISBLANK(E31), 1, E31), 0)</f>
        <v>0.35000000000000003</v>
      </c>
      <c r="M31" s="71">
        <f>IF(O63=0,0,(O31/O63)*N22*1000)</f>
        <v>24.9910746162085</v>
      </c>
      <c r="N31" s="70">
        <f>IF(L63=0, 0, (E31*J31)/(L63*N22))</f>
        <v>0</v>
      </c>
      <c r="O31" s="1987">
        <f>IF(ISBLANK(P16), 0, (L31 * J31) * (P15 / P16))</f>
        <v>3.8850000000000002</v>
      </c>
      <c r="P31" s="1984" t="str">
        <f t="shared" si="6"/>
        <v>3.885 L</v>
      </c>
      <c r="Q31" s="1996" t="str">
        <f>IF(O31=0, 0, IF(ISBLANK(I31), "", IF(TEXT(ROUND(O31/INDEX(E65:R65, MATCH(I31, E64:R64, 0)), 0),"# ##0") &amp; " " &amp; O31 = P31, "", TEXT(ROUND(O31/INDEX(E65:R65, MATCH(I31, E64:R64, 0)), 0),"# ##0") &amp; " " &amp; I31)))</f>
        <v>39 dl</v>
      </c>
      <c r="R31" s="54"/>
      <c r="S31" s="1994">
        <f t="shared" si="7"/>
        <v>3.8850000000000002</v>
      </c>
      <c r="T31" s="1993" t="str">
        <f>IFERROR(IF(O31=0, 0, IF(ISBLANK(I31), "", IF(ROUND(S31/INDEX(E65:R65, MATCH(I31,E64:R64, 0)), 2) &amp; " " &amp; I31 = S31, "", ROUND(S31/INDEX(E65:R65, MATCH(I31,E64:R64, 0)), 2) &amp; " " &amp; I31))), "")</f>
        <v>38.85 dl</v>
      </c>
      <c r="U31" s="69">
        <f>(E31/P16)*P15*J31</f>
        <v>0</v>
      </c>
      <c r="V31" s="560">
        <f t="shared" si="8"/>
        <v>0</v>
      </c>
      <c r="W31" s="2075">
        <v>1</v>
      </c>
      <c r="X31" s="487">
        <f t="shared" si="9"/>
        <v>3.8850000000000002</v>
      </c>
      <c r="Y31"/>
      <c r="Z31" s="28" t="str">
        <f t="shared" si="4"/>
        <v>►</v>
      </c>
      <c r="AA31" s="1939" t="s">
        <v>36</v>
      </c>
      <c r="AB31" s="31"/>
      <c r="AC31" s="31"/>
      <c r="AD31" s="31"/>
      <c r="AE31" s="31"/>
      <c r="AF31" s="604" t="str">
        <f ca="1">IF(ISBLANK(AG31),"",LARGE(OFFSET(AF18,0,0,ROWS(AF18:AF30)),1)+1)</f>
        <v/>
      </c>
      <c r="AG31" s="29"/>
      <c r="AH31" s="2063"/>
      <c r="AI31" s="27"/>
      <c r="AJ31" s="27"/>
      <c r="AK31" s="27"/>
      <c r="AL31" s="27"/>
      <c r="AM31" s="27"/>
      <c r="AN31" s="604" t="str">
        <f ca="1">IF(ISBLANK(AO31),"",LARGE(OFFSET(AN18,0,0,ROWS(AN18:AN30)),1)+1)</f>
        <v/>
      </c>
      <c r="AO31" s="29"/>
      <c r="AP31" s="27"/>
      <c r="AQ31" s="27"/>
      <c r="AR31" s="27"/>
      <c r="AS31" s="27"/>
      <c r="AT31" s="671"/>
      <c r="AU31" s="138"/>
      <c r="AV31" s="3903"/>
      <c r="AW31" s="3903"/>
      <c r="AX31"/>
      <c r="AY31" s="3903"/>
      <c r="AZ31" s="3903"/>
      <c r="BA31"/>
      <c r="BB31" s="319"/>
      <c r="BC31" s="377" t="s">
        <v>464</v>
      </c>
      <c r="BD31" s="378" t="s">
        <v>465</v>
      </c>
      <c r="BE31" s="161"/>
      <c r="BF31"/>
      <c r="BG31" s="135">
        <v>1</v>
      </c>
    </row>
    <row r="32" spans="2:59" s="641" customFormat="1" ht="19.5" thickBot="1">
      <c r="B32" s="39" t="s">
        <v>60</v>
      </c>
      <c r="C32"/>
      <c r="D32" s="67" t="str">
        <f t="shared" si="10"/>
        <v>A</v>
      </c>
      <c r="E32" s="66"/>
      <c r="F32" s="72"/>
      <c r="G32" s="64" t="str">
        <f t="shared" si="5"/>
        <v/>
      </c>
      <c r="H32" s="63">
        <v>12</v>
      </c>
      <c r="I32" s="38" t="s">
        <v>55</v>
      </c>
      <c r="J32" s="61">
        <v>1</v>
      </c>
      <c r="K32" s="60" t="s">
        <v>1026</v>
      </c>
      <c r="L32" s="59">
        <f>IFERROR(INDEX(E65:R65,MATCH(I32,E64:R64,0)) * H32 * IF(ISBLANK(E32), 1, E32), 0)</f>
        <v>1.2E-2</v>
      </c>
      <c r="M32" s="58">
        <f>IF(O63=0,0,(O32/O63)*N22*1000)</f>
        <v>0.85683684398429127</v>
      </c>
      <c r="N32" s="57">
        <f>IF(L63=0, 0, (E32*J32)/(L63*N22))</f>
        <v>0</v>
      </c>
      <c r="O32" s="1986">
        <f>IF(ISBLANK(P16), 0, (L32 * J32) * (P15 / P16))</f>
        <v>0.13319999999999999</v>
      </c>
      <c r="P32" s="1983" t="str">
        <f t="shared" si="6"/>
        <v>13 cl</v>
      </c>
      <c r="Q32" s="1996" t="str">
        <f>IF(O32=0, 0, IF(ISBLANK(I32), "", IF(TEXT(ROUND(O32/INDEX(E65:R65, MATCH(I32, E64:R64, 0)), 0),"# ##0") &amp; " " &amp; O32 = P32, "", TEXT(ROUND(O32/INDEX(E65:R65, MATCH(I32, E64:R64, 0)), 0),"# ##0") &amp; " " &amp; I32)))</f>
        <v>133 ml</v>
      </c>
      <c r="R32" s="54">
        <v>10</v>
      </c>
      <c r="S32" s="1990">
        <f t="shared" si="7"/>
        <v>0.11987999999999999</v>
      </c>
      <c r="T32" s="1992" t="str">
        <f>IFERROR(IF(O32=0, 0, IF(ISBLANK(I32), "", IF(ROUND(S32/INDEX(E65:R65, MATCH(I32,E64:R64, 0)), 2) &amp; " " &amp; I32 = S32, "", ROUND(S32/INDEX(E65:R65, MATCH(I32,E64:R64, 0)), 2) &amp; " " &amp; I32))), "")</f>
        <v>119.88 ml</v>
      </c>
      <c r="U32" s="1953">
        <f>(E32/P16)*P15*J32</f>
        <v>0</v>
      </c>
      <c r="V32" s="561">
        <f t="shared" si="8"/>
        <v>0</v>
      </c>
      <c r="W32" s="2075">
        <v>1</v>
      </c>
      <c r="X32" s="490">
        <f t="shared" si="9"/>
        <v>0.13319999999999999</v>
      </c>
      <c r="Y32"/>
      <c r="Z32" s="28" t="str">
        <f t="shared" si="4"/>
        <v>A</v>
      </c>
      <c r="AA32" s="1939"/>
      <c r="AB32" s="31"/>
      <c r="AC32" s="31"/>
      <c r="AD32" s="31"/>
      <c r="AE32" s="31"/>
      <c r="AF32" s="604">
        <f ca="1">IF(ISBLANK(AG32),"",LARGE(OFFSET(AF18,0,0,ROWS(AF18:AF31)),1)+1)</f>
        <v>8</v>
      </c>
      <c r="AG32" s="29" t="s">
        <v>1066</v>
      </c>
      <c r="AH32" s="2063"/>
      <c r="AI32" s="27"/>
      <c r="AJ32" s="27"/>
      <c r="AK32" s="27"/>
      <c r="AL32" s="27"/>
      <c r="AM32" s="27"/>
      <c r="AN32" s="604" t="str">
        <f ca="1">IF(ISBLANK(AO32),"",LARGE(OFFSET(AN18,0,0,ROWS(AN18:AN31)),1)+1)</f>
        <v/>
      </c>
      <c r="AO32" s="29"/>
      <c r="AP32" s="27"/>
      <c r="AQ32" s="27"/>
      <c r="AR32" s="27"/>
      <c r="AS32" s="27"/>
      <c r="AT32" s="671"/>
      <c r="AU32" s="138"/>
      <c r="AV32" s="140">
        <v>1</v>
      </c>
      <c r="AW32" s="140">
        <v>1</v>
      </c>
      <c r="AX32"/>
      <c r="AY32" s="140">
        <v>1</v>
      </c>
      <c r="AZ32" s="140">
        <v>1</v>
      </c>
      <c r="BA32"/>
      <c r="BB32" s="319"/>
      <c r="BC32" s="383" t="s">
        <v>469</v>
      </c>
      <c r="BD32" s="378" t="s">
        <v>470</v>
      </c>
      <c r="BE32" s="161"/>
      <c r="BF32"/>
      <c r="BG32" s="135">
        <v>1</v>
      </c>
    </row>
    <row r="33" spans="2:59" s="641" customFormat="1" ht="18.75" customHeight="1">
      <c r="B33" s="39" t="s">
        <v>59</v>
      </c>
      <c r="C33"/>
      <c r="D33" s="67" t="str">
        <f t="shared" si="10"/>
        <v>A</v>
      </c>
      <c r="E33" s="66"/>
      <c r="F33" s="72"/>
      <c r="G33" s="64" t="str">
        <f t="shared" si="5"/>
        <v/>
      </c>
      <c r="H33" s="63">
        <v>3</v>
      </c>
      <c r="I33" s="39" t="s">
        <v>66</v>
      </c>
      <c r="J33" s="61">
        <v>1</v>
      </c>
      <c r="K33" s="60" t="s">
        <v>1027</v>
      </c>
      <c r="L33" s="59">
        <f>IFERROR(INDEX(E65:R65,MATCH(I33,E64:R64,0)) * H33 * IF(ISBLANK(E33), 1, E33), 0)</f>
        <v>1.5</v>
      </c>
      <c r="M33" s="71">
        <f>IF(O63=0,0,(O33/O63)*N22*1000)</f>
        <v>107.10460549803641</v>
      </c>
      <c r="N33" s="70">
        <f>IF(L63=0, 0, (E33*J33)/(L63*N22))</f>
        <v>0</v>
      </c>
      <c r="O33" s="1987">
        <f>IF(ISBLANK(P16), 0, (L33 * J33) * (P15 / P16))</f>
        <v>16.649999999999999</v>
      </c>
      <c r="P33" s="1984" t="str">
        <f t="shared" si="6"/>
        <v>16.65 L</v>
      </c>
      <c r="Q33" s="1996" t="str">
        <f>IF(O33=0, 0, IF(ISBLANK(I33), "", IF(TEXT(ROUND(O33/INDEX(E65:R65, MATCH(I33, E64:R64, 0)), 0),"# ##0") &amp; " " &amp; O33 = P33, "", TEXT(ROUND(O33/INDEX(E65:R65, MATCH(I33, E64:R64, 0)), 0),"# ##0") &amp; " " &amp; I33)))</f>
        <v>33 demi/L</v>
      </c>
      <c r="R33" s="54"/>
      <c r="S33" s="1994">
        <f t="shared" si="7"/>
        <v>16.649999999999999</v>
      </c>
      <c r="T33" s="1993" t="str">
        <f>IFERROR(IF(O33=0, 0, IF(ISBLANK(I33), "", IF(ROUND(S33/INDEX(E65:R65, MATCH(I33,E64:R64, 0)), 2) &amp; " " &amp; I33 = S33, "", ROUND(S33/INDEX(E65:R65, MATCH(I33,E64:R64, 0)), 2) &amp; " " &amp; I33))), "")</f>
        <v>33.3 demi/L</v>
      </c>
      <c r="U33" s="69">
        <f>(E33/P16)*P15*J33</f>
        <v>0</v>
      </c>
      <c r="V33" s="560">
        <f t="shared" si="8"/>
        <v>0</v>
      </c>
      <c r="W33" s="2075">
        <v>1</v>
      </c>
      <c r="X33" s="487">
        <f t="shared" si="9"/>
        <v>16.649999999999999</v>
      </c>
      <c r="Y33"/>
      <c r="Z33" s="28" t="str">
        <f t="shared" si="4"/>
        <v>►</v>
      </c>
      <c r="AA33" s="1939"/>
      <c r="AB33" s="31"/>
      <c r="AC33" s="31"/>
      <c r="AD33" s="31"/>
      <c r="AE33" s="31"/>
      <c r="AF33" s="604" t="str">
        <f ca="1">IF(ISBLANK(AG33),"",LARGE(OFFSET(AF18,0,0,ROWS(AF18:AF32)),1)+1)</f>
        <v/>
      </c>
      <c r="AG33" s="29"/>
      <c r="AH33" s="2063"/>
      <c r="AI33" s="27"/>
      <c r="AJ33" s="27"/>
      <c r="AK33" s="27"/>
      <c r="AL33" s="27"/>
      <c r="AM33" s="27"/>
      <c r="AN33" s="604" t="str">
        <f ca="1">IF(ISBLANK(AO33),"",LARGE(OFFSET(AN18,0,0,ROWS(AN18:AN32)),1)+1)</f>
        <v/>
      </c>
      <c r="AO33" s="29"/>
      <c r="AP33" s="27"/>
      <c r="AQ33" s="27"/>
      <c r="AR33" s="27"/>
      <c r="AS33" s="27"/>
      <c r="AT33" s="671"/>
      <c r="AU33" s="138"/>
      <c r="AV33" s="4162" t="s">
        <v>366</v>
      </c>
      <c r="AW33" s="4162"/>
      <c r="AX33"/>
      <c r="AY33" s="4162" t="s">
        <v>367</v>
      </c>
      <c r="AZ33" s="4162"/>
      <c r="BA33"/>
      <c r="BB33" s="319"/>
      <c r="BC33" s="383" t="s">
        <v>488</v>
      </c>
      <c r="BD33" s="378" t="s">
        <v>489</v>
      </c>
      <c r="BE33" s="161"/>
      <c r="BF33"/>
      <c r="BG33" s="135">
        <v>1</v>
      </c>
    </row>
    <row r="34" spans="2:59" s="641" customFormat="1" ht="18" customHeight="1">
      <c r="B34"/>
      <c r="C34"/>
      <c r="D34" s="67" t="str">
        <f t="shared" si="10"/>
        <v>A</v>
      </c>
      <c r="E34" s="66"/>
      <c r="F34" s="72"/>
      <c r="G34" s="64" t="str">
        <f t="shared" si="5"/>
        <v/>
      </c>
      <c r="H34" s="63">
        <v>3</v>
      </c>
      <c r="I34" s="43" t="s">
        <v>64</v>
      </c>
      <c r="J34" s="61">
        <v>1</v>
      </c>
      <c r="K34" s="60" t="s">
        <v>600</v>
      </c>
      <c r="L34" s="59">
        <f>IFERROR(INDEX(E65:R65,MATCH(I34,E64:R64,0)) * H34 * IF(ISBLANK(E34), 1, E34), 0)</f>
        <v>0.75</v>
      </c>
      <c r="M34" s="58">
        <f>IF(O63=0,0,(O34/O63)*N22*1000)</f>
        <v>53.552302749018203</v>
      </c>
      <c r="N34" s="57">
        <f>IF(L63=0, 0, (E34*J34)/(L63*N22))</f>
        <v>0</v>
      </c>
      <c r="O34" s="1986">
        <f>IF(ISBLANK(P16), 0, (L34 * J34) * (P15 / P16))</f>
        <v>8.3249999999999993</v>
      </c>
      <c r="P34" s="1983" t="str">
        <f t="shared" si="6"/>
        <v>8.325 Kg</v>
      </c>
      <c r="Q34" s="1996" t="str">
        <f>IF(O34=0, 0, IF(ISBLANK(I34), "", IF(TEXT(ROUND(O34/INDEX(E65:R65, MATCH(I34, E64:R64, 0)), 0),"# ##0") &amp; " " &amp; O34 = P34, "", TEXT(ROUND(O34/INDEX(E65:R65, MATCH(I34, E64:R64, 0)), 0),"# ##0") &amp; " " &amp; I34)))</f>
        <v>33 quart(s)</v>
      </c>
      <c r="R34" s="54">
        <v>30</v>
      </c>
      <c r="S34" s="1990">
        <f t="shared" si="7"/>
        <v>5.8274999999999997</v>
      </c>
      <c r="T34" s="1992" t="str">
        <f>IFERROR(IF(O34=0, 0, IF(ISBLANK(I34), "", IF(ROUND(S34/INDEX(E65:R65, MATCH(I34,E64:R64, 0)), 2) &amp; " " &amp; I34 = S34, "", ROUND(S34/INDEX(E65:R65, MATCH(I34,E64:R64, 0)), 2) &amp; " " &amp; I34))), "")</f>
        <v>23.31 quart(s)</v>
      </c>
      <c r="U34" s="1953">
        <f>(E34/P16)*P15*J34</f>
        <v>0</v>
      </c>
      <c r="V34" s="561">
        <f t="shared" si="8"/>
        <v>0</v>
      </c>
      <c r="W34" s="2075">
        <v>1</v>
      </c>
      <c r="X34" s="490">
        <f t="shared" si="9"/>
        <v>8.3249999999999993</v>
      </c>
      <c r="Y34"/>
      <c r="Z34" s="28" t="str">
        <f t="shared" si="4"/>
        <v>A</v>
      </c>
      <c r="AA34" s="1939"/>
      <c r="AB34" s="31"/>
      <c r="AC34" s="31"/>
      <c r="AD34" s="31"/>
      <c r="AE34" s="31"/>
      <c r="AF34" s="604">
        <f ca="1">IF(ISBLANK(AG34),"",LARGE(OFFSET(AF18,0,0,ROWS(AF18:AF33)),1)+1)</f>
        <v>9</v>
      </c>
      <c r="AG34" s="29" t="s">
        <v>1065</v>
      </c>
      <c r="AH34" s="2063"/>
      <c r="AI34" s="27"/>
      <c r="AJ34" s="27"/>
      <c r="AK34" s="27"/>
      <c r="AL34" s="27"/>
      <c r="AM34" s="27"/>
      <c r="AN34" s="604" t="str">
        <f ca="1">IF(ISBLANK(AO34),"",LARGE(OFFSET(AN18,0,0,ROWS(AN18:AN33)),1)+1)</f>
        <v/>
      </c>
      <c r="AO34" s="29"/>
      <c r="AP34" s="27"/>
      <c r="AQ34" s="27"/>
      <c r="AR34" s="27"/>
      <c r="AS34" s="27"/>
      <c r="AT34" s="671"/>
      <c r="AU34" s="138"/>
      <c r="AV34" s="3886"/>
      <c r="AW34" s="3886"/>
      <c r="AX34"/>
      <c r="AY34" s="3886"/>
      <c r="AZ34" s="3886"/>
      <c r="BA34"/>
      <c r="BB34" s="319"/>
      <c r="BC34" s="383" t="s">
        <v>500</v>
      </c>
      <c r="BD34" s="378" t="s">
        <v>501</v>
      </c>
      <c r="BE34" s="161"/>
      <c r="BF34"/>
      <c r="BG34" s="135">
        <v>1</v>
      </c>
    </row>
    <row r="35" spans="2:59" s="641" customFormat="1" ht="18" customHeight="1" thickBot="1">
      <c r="B35"/>
      <c r="C35"/>
      <c r="D35" s="67" t="str">
        <f t="shared" si="10"/>
        <v>A</v>
      </c>
      <c r="E35" s="66"/>
      <c r="F35" s="65"/>
      <c r="G35" s="64" t="str">
        <f t="shared" si="5"/>
        <v/>
      </c>
      <c r="H35" s="63">
        <v>1</v>
      </c>
      <c r="I35" s="42" t="s">
        <v>63</v>
      </c>
      <c r="J35" s="61">
        <v>1</v>
      </c>
      <c r="K35" s="60" t="s">
        <v>1028</v>
      </c>
      <c r="L35" s="59">
        <f>IFERROR(INDEX(E65:R65,MATCH(I35,E64:R64,0)) * H35 * IF(ISBLANK(E35), 1, E35), 0)</f>
        <v>0.5</v>
      </c>
      <c r="M35" s="71">
        <f>IF(O63=0,0,(O35/O63)*N22*1000)</f>
        <v>35.701535166012135</v>
      </c>
      <c r="N35" s="70">
        <f>IF(L63=0, 0, (E35*J35)/(L63*N22))</f>
        <v>0</v>
      </c>
      <c r="O35" s="1987">
        <f>IF(ISBLANK(P16), 0, (L35 * J35) * (P15 / P16))</f>
        <v>5.55</v>
      </c>
      <c r="P35" s="1984" t="str">
        <f t="shared" si="6"/>
        <v>5.55 Kg</v>
      </c>
      <c r="Q35" s="1996" t="str">
        <f>IF(O35=0, 0, IF(ISBLANK(I35), "", IF(TEXT(ROUND(O35/INDEX(E65:R65, MATCH(I35, E64:R64, 0)), 0),"# ##0") &amp; " " &amp; O35 = P35, "", TEXT(ROUND(O35/INDEX(E65:R65, MATCH(I35, E64:R64, 0)), 0),"# ##0") &amp; " " &amp; I35)))</f>
        <v>11 demi(s)</v>
      </c>
      <c r="R35" s="54">
        <v>45</v>
      </c>
      <c r="S35" s="1994">
        <f t="shared" si="7"/>
        <v>3.0524999999999998</v>
      </c>
      <c r="T35" s="1993" t="str">
        <f>IFERROR(IF(O35=0, 0, IF(ISBLANK(I35), "", IF(ROUND(S35/INDEX(E65:R65, MATCH(I35,E64:R64, 0)), 2) &amp; " " &amp; I35 = S35, "", ROUND(S35/INDEX(E65:R65, MATCH(I35,E64:R64, 0)), 2) &amp; " " &amp; I35))), "")</f>
        <v>6.11 demi(s)</v>
      </c>
      <c r="U35" s="69">
        <f>(E35/P16)*P15*J35</f>
        <v>0</v>
      </c>
      <c r="V35" s="560">
        <f t="shared" si="8"/>
        <v>0</v>
      </c>
      <c r="W35" s="2075">
        <v>1</v>
      </c>
      <c r="X35" s="487">
        <f t="shared" si="9"/>
        <v>5.55</v>
      </c>
      <c r="Y35"/>
      <c r="Z35" s="28" t="str">
        <f t="shared" si="4"/>
        <v>►</v>
      </c>
      <c r="AA35" s="1939"/>
      <c r="AB35" s="31"/>
      <c r="AC35" s="31"/>
      <c r="AD35" s="31"/>
      <c r="AE35" s="31"/>
      <c r="AF35" s="604" t="str">
        <f ca="1">IF(ISBLANK(AG35),"",LARGE(OFFSET(AF18,0,0,ROWS(AF18:AF34)),1)+1)</f>
        <v/>
      </c>
      <c r="AG35" s="29"/>
      <c r="AH35" s="2063"/>
      <c r="AI35" s="27"/>
      <c r="AJ35" s="27"/>
      <c r="AK35" s="27"/>
      <c r="AL35" s="27"/>
      <c r="AM35" s="27"/>
      <c r="AN35" s="604" t="str">
        <f ca="1">IF(ISBLANK(AO35),"",LARGE(OFFSET(AN18,0,0,ROWS(AN18:AN34)),1)+1)</f>
        <v/>
      </c>
      <c r="AO35" s="29"/>
      <c r="AP35" s="27"/>
      <c r="AQ35" s="27"/>
      <c r="AR35" s="27"/>
      <c r="AS35" s="27"/>
      <c r="AT35" s="671"/>
      <c r="AU35" s="138"/>
      <c r="AV35" s="140">
        <v>1</v>
      </c>
      <c r="AW35" s="140">
        <v>1</v>
      </c>
      <c r="AX35"/>
      <c r="AY35" s="140">
        <v>1</v>
      </c>
      <c r="AZ35" s="140">
        <v>1</v>
      </c>
      <c r="BA35"/>
      <c r="BB35" s="319"/>
      <c r="BC35" s="393" t="s">
        <v>508</v>
      </c>
      <c r="BD35" s="394" t="s">
        <v>509</v>
      </c>
      <c r="BE35" s="161"/>
      <c r="BF35"/>
      <c r="BG35" s="135">
        <v>1</v>
      </c>
    </row>
    <row r="36" spans="2:59" s="641" customFormat="1" ht="18.75" customHeight="1">
      <c r="B36"/>
      <c r="C36"/>
      <c r="D36" s="67" t="str">
        <f t="shared" si="10"/>
        <v>A</v>
      </c>
      <c r="E36" s="66"/>
      <c r="F36" s="65"/>
      <c r="G36" s="64" t="str">
        <f t="shared" si="5"/>
        <v/>
      </c>
      <c r="H36" s="382">
        <v>2.5</v>
      </c>
      <c r="I36" s="39" t="s">
        <v>60</v>
      </c>
      <c r="J36" s="61">
        <v>1</v>
      </c>
      <c r="K36" s="60" t="s">
        <v>1029</v>
      </c>
      <c r="L36" s="59">
        <f>IFERROR(INDEX(E65:R65,MATCH(I36,E64:R64,0)) * H36 * IF(ISBLANK(E36), 1, E36), 0)</f>
        <v>0.5625</v>
      </c>
      <c r="M36" s="71">
        <f>IF(O63=0,0,(O36/O63)*N22*1000)</f>
        <v>40.164227061763654</v>
      </c>
      <c r="N36" s="70">
        <f>IF(L63=0, 0, (E36*J36)/(L63*N22))</f>
        <v>0</v>
      </c>
      <c r="O36" s="1986">
        <f>IF(ISBLANK(P16), 0, (L36 * J36) * (P15 / P16))</f>
        <v>6.2437499999999995</v>
      </c>
      <c r="P36" s="1983" t="str">
        <f t="shared" si="6"/>
        <v>6.244 L</v>
      </c>
      <c r="Q36" s="1996" t="str">
        <f>IF(O36=0, 0, IF(ISBLANK(I36), "", IF(TEXT(ROUND(O36/INDEX(E65:R65, MATCH(I36, E64:R64, 0)), 0),"# ##0") &amp; " " &amp; O36 = P36, "", TEXT(ROUND(O36/INDEX(E65:R65, MATCH(I36, E64:R64, 0)), 0),"# ##0") &amp; " " &amp; I36)))</f>
        <v>28 Verre(s)</v>
      </c>
      <c r="R36" s="54"/>
      <c r="S36" s="1990">
        <f t="shared" si="7"/>
        <v>6.2437499999999995</v>
      </c>
      <c r="T36" s="1992" t="str">
        <f>IFERROR(IF(O36=0, 0, IF(ISBLANK(I36), "", IF(ROUND(S36/INDEX(E65:R65, MATCH(I36,E64:R64, 0)), 2) &amp; " " &amp; I36 = S36, "", ROUND(S36/INDEX(E65:R65, MATCH(I36,E64:R64, 0)), 2) &amp; " " &amp; I36))), "")</f>
        <v>27.75 Verre(s)</v>
      </c>
      <c r="U36" s="1953">
        <f>(E36/P16)*P15*J36</f>
        <v>0</v>
      </c>
      <c r="V36" s="561">
        <f t="shared" si="8"/>
        <v>0</v>
      </c>
      <c r="W36" s="2075">
        <v>1</v>
      </c>
      <c r="X36" s="490">
        <f t="shared" si="9"/>
        <v>6.2437499999999995</v>
      </c>
      <c r="Y36"/>
      <c r="Z36" s="28" t="str">
        <f t="shared" si="4"/>
        <v>►</v>
      </c>
      <c r="AA36" s="1939"/>
      <c r="AB36" s="31"/>
      <c r="AC36" s="31"/>
      <c r="AD36" s="31"/>
      <c r="AE36" s="31"/>
      <c r="AF36" s="604" t="str">
        <f ca="1">IF(ISBLANK(AG36),"",LARGE(OFFSET(AF18,0,0,ROWS(AF18:AF35)),1)+1)</f>
        <v/>
      </c>
      <c r="AG36" s="29"/>
      <c r="AH36" s="2063"/>
      <c r="AI36" s="27"/>
      <c r="AJ36" s="27"/>
      <c r="AK36" s="27"/>
      <c r="AL36" s="27"/>
      <c r="AM36" s="27"/>
      <c r="AN36" s="604" t="str">
        <f ca="1">IF(ISBLANK(AO36),"",LARGE(OFFSET(AN18,0,0,ROWS(AN18:AN35)),1)+1)</f>
        <v/>
      </c>
      <c r="AO36" s="29"/>
      <c r="AP36" s="27"/>
      <c r="AQ36" s="27"/>
      <c r="AR36" s="27"/>
      <c r="AS36" s="27"/>
      <c r="AT36" s="671"/>
      <c r="AU36" s="138"/>
      <c r="AV36" s="4163" t="s">
        <v>471</v>
      </c>
      <c r="AW36" s="4163"/>
      <c r="AX36"/>
      <c r="AY36" s="4163" t="s">
        <v>163</v>
      </c>
      <c r="AZ36" s="4163"/>
      <c r="BA36"/>
      <c r="BB36" s="166"/>
      <c r="BC36" s="11"/>
      <c r="BD36" s="11"/>
      <c r="BE36" s="167"/>
      <c r="BF36"/>
      <c r="BG36" s="135">
        <v>1</v>
      </c>
    </row>
    <row r="37" spans="2:59" s="641" customFormat="1" ht="18.75">
      <c r="B37"/>
      <c r="C37"/>
      <c r="D37" s="67" t="str">
        <f t="shared" si="10"/>
        <v>A</v>
      </c>
      <c r="E37" s="66"/>
      <c r="F37" s="65"/>
      <c r="G37" s="64" t="str">
        <f t="shared" si="5"/>
        <v/>
      </c>
      <c r="H37" s="63">
        <v>1</v>
      </c>
      <c r="I37" s="39" t="s">
        <v>59</v>
      </c>
      <c r="J37" s="61">
        <v>1</v>
      </c>
      <c r="K37" s="60" t="s">
        <v>1030</v>
      </c>
      <c r="L37" s="59">
        <f>IFERROR(INDEX(E65:R65,MATCH(I37,E64:R64,0)) * H37 * IF(ISBLANK(E37), 1, E37), 0)</f>
        <v>0.01</v>
      </c>
      <c r="M37" s="58">
        <f>IF(O63=0,0,(O37/O63)*N22*1000)</f>
        <v>0.71403070332024277</v>
      </c>
      <c r="N37" s="57">
        <f>IF(L63=0, 0, (E37*J37)/(L63*N22))</f>
        <v>0</v>
      </c>
      <c r="O37" s="1987">
        <f>IF(ISBLANK(P16), 0, (L37 * J37) * (P15 / P16))</f>
        <v>0.111</v>
      </c>
      <c r="P37" s="1984" t="str">
        <f t="shared" si="6"/>
        <v>11 cl</v>
      </c>
      <c r="Q37" s="1996" t="str">
        <f>IF(O37=0, 0, IF(ISBLANK(I37), "", IF(TEXT(ROUND(O37/INDEX(E65:R65, MATCH(I37, E64:R64, 0)), 0),"# ##0") &amp; " " &amp; O37 = P37, "", TEXT(ROUND(O37/INDEX(E65:R65, MATCH(I37, E64:R64, 0)), 0),"# ##0") &amp; " " &amp; I37)))</f>
        <v>11 cuil.Soupe</v>
      </c>
      <c r="R37" s="54"/>
      <c r="S37" s="1994">
        <f t="shared" si="7"/>
        <v>0.111</v>
      </c>
      <c r="T37" s="1993" t="str">
        <f>IFERROR(IF(O37=0, 0, IF(ISBLANK(I37), "", IF(ROUND(S37/INDEX(E65:R65, MATCH(I37,E64:R64, 0)), 2) &amp; " " &amp; I37 = S37, "", ROUND(S37/INDEX(E65:R65, MATCH(I37,E64:R64, 0)), 2) &amp; " " &amp; I37))), "")</f>
        <v>11.1 cuil.Soupe</v>
      </c>
      <c r="U37" s="69">
        <f>(E37/P16)*P15*J37</f>
        <v>0</v>
      </c>
      <c r="V37" s="560">
        <f t="shared" si="8"/>
        <v>0</v>
      </c>
      <c r="W37" s="2075">
        <v>1</v>
      </c>
      <c r="X37" s="487">
        <f t="shared" si="9"/>
        <v>0.111</v>
      </c>
      <c r="Y37"/>
      <c r="Z37" s="28" t="str">
        <f t="shared" si="4"/>
        <v>►</v>
      </c>
      <c r="AA37" s="1939"/>
      <c r="AB37" s="31"/>
      <c r="AC37" s="31"/>
      <c r="AD37" s="31"/>
      <c r="AE37" s="31"/>
      <c r="AF37" s="604" t="str">
        <f ca="1">IF(ISBLANK(AG37),"",LARGE(OFFSET(AF18,0,0,ROWS(AF18:AF36)),1)+1)</f>
        <v/>
      </c>
      <c r="AG37" s="29"/>
      <c r="AH37" s="2063"/>
      <c r="AI37" s="27"/>
      <c r="AJ37" s="27"/>
      <c r="AK37" s="27"/>
      <c r="AL37" s="27"/>
      <c r="AM37" s="27"/>
      <c r="AN37" s="604" t="str">
        <f ca="1">IF(ISBLANK(AO37),"",LARGE(OFFSET(AN18,0,0,ROWS(AN18:AN36)),1)+1)</f>
        <v/>
      </c>
      <c r="AO37" s="29"/>
      <c r="AP37" s="27"/>
      <c r="AQ37" s="27"/>
      <c r="AR37" s="27"/>
      <c r="AS37" s="27"/>
      <c r="AT37" s="671"/>
      <c r="AU37" s="138"/>
      <c r="AV37" s="3911"/>
      <c r="AW37" s="3911"/>
      <c r="AX37"/>
      <c r="AY37" s="3911"/>
      <c r="AZ37" s="3911"/>
      <c r="BA37"/>
      <c r="BB37" s="397" t="s">
        <v>536</v>
      </c>
      <c r="BC37" s="398"/>
      <c r="BD37" s="399"/>
      <c r="BE37" s="400"/>
      <c r="BF37"/>
      <c r="BG37" s="135">
        <v>1</v>
      </c>
    </row>
    <row r="38" spans="2:59" s="641" customFormat="1" ht="18" customHeight="1" thickBot="1">
      <c r="B38"/>
      <c r="C38"/>
      <c r="D38" s="67" t="str">
        <f t="shared" si="10"/>
        <v>►</v>
      </c>
      <c r="E38" s="66"/>
      <c r="F38" s="65"/>
      <c r="G38" s="64" t="str">
        <f t="shared" si="5"/>
        <v/>
      </c>
      <c r="H38" s="63"/>
      <c r="I38" s="62"/>
      <c r="J38" s="61">
        <v>1</v>
      </c>
      <c r="K38" s="60"/>
      <c r="L38" s="59">
        <f>IFERROR(INDEX(E65:R65,MATCH(I38,E64:R64,0)) * H38 * IF(ISBLANK(E38), 1, E38), 0)</f>
        <v>0</v>
      </c>
      <c r="M38" s="71">
        <f>IF(O63=0,0,(O38/O63)*N22*1000)</f>
        <v>0</v>
      </c>
      <c r="N38" s="70">
        <f>IF(L63=0, 0, (E38*J38)/(L63*N22))</f>
        <v>0</v>
      </c>
      <c r="O38" s="1986">
        <f>IF(ISBLANK(P16), 0, (L38 * J38) * (P15 / P16))</f>
        <v>0</v>
      </c>
      <c r="P38" s="1983">
        <f t="shared" si="6"/>
        <v>0</v>
      </c>
      <c r="Q38" s="1996">
        <f>IF(O38=0, 0, IF(ISBLANK(I38), "", IF(TEXT(ROUND(O38/INDEX(E65:R65, MATCH(I38, E64:R64, 0)), 0),"# ##0") &amp; " " &amp; O38 = P38, "", TEXT(ROUND(O38/INDEX(E65:R65, MATCH(I38, E64:R64, 0)), 0),"# ##0") &amp; " " &amp; I38)))</f>
        <v>0</v>
      </c>
      <c r="R38" s="54"/>
      <c r="S38" s="1990">
        <f t="shared" si="7"/>
        <v>0</v>
      </c>
      <c r="T38" s="1992">
        <f>IFERROR(IF(O38=0, 0, IF(ISBLANK(I38), "", IF(ROUND(S38/INDEX(E65:R65, MATCH(I38,E64:R64, 0)), 2) &amp; " " &amp; I38 = S38, "", ROUND(S38/INDEX(E65:R65, MATCH(I38,E64:R64, 0)), 2) &amp; " " &amp; I38))), "")</f>
        <v>0</v>
      </c>
      <c r="U38" s="1953">
        <f>(E38/P16)*P15*J38</f>
        <v>0</v>
      </c>
      <c r="V38" s="561">
        <f t="shared" si="8"/>
        <v>0</v>
      </c>
      <c r="W38" s="2075">
        <v>1</v>
      </c>
      <c r="X38" s="490">
        <f t="shared" si="9"/>
        <v>0</v>
      </c>
      <c r="Y38"/>
      <c r="Z38" s="28" t="str">
        <f t="shared" si="4"/>
        <v>►</v>
      </c>
      <c r="AA38" s="1939"/>
      <c r="AB38" s="31"/>
      <c r="AC38" s="31"/>
      <c r="AD38" s="31"/>
      <c r="AE38" s="31"/>
      <c r="AF38" s="604" t="str">
        <f ca="1">IF(ISBLANK(AG38),"",LARGE(OFFSET(AF18,0,0,ROWS(AF18:AF37)),1)+1)</f>
        <v/>
      </c>
      <c r="AG38" s="29"/>
      <c r="AH38" s="2063"/>
      <c r="AI38" s="27"/>
      <c r="AJ38" s="27"/>
      <c r="AK38" s="27"/>
      <c r="AL38" s="27"/>
      <c r="AM38" s="27"/>
      <c r="AN38" s="604" t="str">
        <f ca="1">IF(ISBLANK(AO38),"",LARGE(OFFSET(AN18,0,0,ROWS(AN18:AN37)),1)+1)</f>
        <v/>
      </c>
      <c r="AO38" s="29"/>
      <c r="AP38" s="27"/>
      <c r="AQ38" s="27"/>
      <c r="AR38" s="27"/>
      <c r="AS38" s="27"/>
      <c r="AT38" s="671"/>
      <c r="AU38" s="138"/>
      <c r="AV38" s="140">
        <v>1</v>
      </c>
      <c r="AW38" s="140">
        <v>1</v>
      </c>
      <c r="AX38"/>
      <c r="AY38" s="140">
        <v>1</v>
      </c>
      <c r="AZ38" s="140">
        <v>1</v>
      </c>
      <c r="BA38"/>
      <c r="BB38" s="4008" t="s">
        <v>541</v>
      </c>
      <c r="BC38" s="4009"/>
      <c r="BD38" s="4009"/>
      <c r="BE38" s="4041"/>
      <c r="BF38"/>
      <c r="BG38" s="135">
        <v>1</v>
      </c>
    </row>
    <row r="39" spans="2:59" s="641" customFormat="1" ht="18.75" customHeight="1">
      <c r="B39"/>
      <c r="C39"/>
      <c r="D39" s="67" t="str">
        <f t="shared" si="10"/>
        <v>A</v>
      </c>
      <c r="E39" s="66"/>
      <c r="F39" s="65"/>
      <c r="G39" s="64" t="str">
        <f t="shared" si="5"/>
        <v/>
      </c>
      <c r="H39" s="63">
        <v>75</v>
      </c>
      <c r="I39" s="41" t="s">
        <v>62</v>
      </c>
      <c r="J39" s="61">
        <v>1</v>
      </c>
      <c r="K39" s="60" t="s">
        <v>72</v>
      </c>
      <c r="L39" s="59">
        <f>IFERROR(INDEX(E65:R65,MATCH(I39,E64:R64,0)) * H39 * IF(ISBLANK(E39), 1, E39), 0)</f>
        <v>7.4999999999999997E-2</v>
      </c>
      <c r="M39" s="58">
        <f>IF(O63=0,0,(O39/O63)*N22*1000)</f>
        <v>5.3552302749018201</v>
      </c>
      <c r="N39" s="57">
        <f>IF(L63=0, 0, (E39*J39)/(L63*N22))</f>
        <v>0</v>
      </c>
      <c r="O39" s="1987">
        <f>IF(ISBLANK(P16), 0, (L39 * J39) * (P15 / P16))</f>
        <v>0.83249999999999991</v>
      </c>
      <c r="P39" s="1984" t="str">
        <f t="shared" si="6"/>
        <v>833 g</v>
      </c>
      <c r="Q39" s="1996" t="str">
        <f>IF(O39=0, 0, IF(ISBLANK(I39), "", IF(TEXT(ROUND(O39/INDEX(E65:R65, MATCH(I39, E64:R64, 0)), 0),"# ##0") &amp; " " &amp; O39 = P39, "", TEXT(ROUND(O39/INDEX(E65:R65, MATCH(I39, E64:R64, 0)), 0),"# ##0") &amp; " " &amp; I39)))</f>
        <v>833 g</v>
      </c>
      <c r="R39" s="54"/>
      <c r="S39" s="1994">
        <f t="shared" si="7"/>
        <v>0.83249999999999991</v>
      </c>
      <c r="T39" s="1993" t="str">
        <f>IFERROR(IF(O39=0, 0, IF(ISBLANK(I39), "", IF(ROUND(S39/INDEX(E65:R65, MATCH(I39,E64:R64, 0)), 2) &amp; " " &amp; I39 = S39, "", ROUND(S39/INDEX(E65:R65, MATCH(I39,E64:R64, 0)), 2) &amp; " " &amp; I39))), "")</f>
        <v>832.5 g</v>
      </c>
      <c r="U39" s="69">
        <f>(E39/P16)*P15*J39</f>
        <v>0</v>
      </c>
      <c r="V39" s="560">
        <f t="shared" si="8"/>
        <v>0</v>
      </c>
      <c r="W39" s="2075">
        <v>1</v>
      </c>
      <c r="X39" s="487">
        <f t="shared" si="9"/>
        <v>0.83249999999999991</v>
      </c>
      <c r="Y39"/>
      <c r="Z39" s="28" t="str">
        <f t="shared" si="4"/>
        <v>►</v>
      </c>
      <c r="AA39" s="1939"/>
      <c r="AB39" s="31"/>
      <c r="AC39" s="31"/>
      <c r="AD39" s="31"/>
      <c r="AE39" s="31"/>
      <c r="AF39" s="604" t="str">
        <f ca="1">IF(ISBLANK(AG39),"",LARGE(OFFSET(AF18,0,0,ROWS(AF18:AF38)),1)+1)</f>
        <v/>
      </c>
      <c r="AG39" s="29"/>
      <c r="AH39" s="2063"/>
      <c r="AI39" s="27"/>
      <c r="AJ39" s="27"/>
      <c r="AK39" s="27"/>
      <c r="AL39" s="27"/>
      <c r="AM39" s="27"/>
      <c r="AN39" s="604" t="str">
        <f ca="1">IF(ISBLANK(AO39),"",LARGE(OFFSET(AN18,0,0,ROWS(AN18:AN38)),1)+1)</f>
        <v/>
      </c>
      <c r="AO39" s="29"/>
      <c r="AP39" s="27"/>
      <c r="AQ39" s="27"/>
      <c r="AR39" s="27"/>
      <c r="AS39" s="27"/>
      <c r="AT39" s="671"/>
      <c r="AU39" s="138"/>
      <c r="AV39" s="4164" t="s">
        <v>510</v>
      </c>
      <c r="AW39" s="4164"/>
      <c r="AX39"/>
      <c r="AY39" s="4164" t="s">
        <v>511</v>
      </c>
      <c r="AZ39" s="4164"/>
      <c r="BA39"/>
      <c r="BB39" s="4008"/>
      <c r="BC39" s="4009"/>
      <c r="BD39" s="4009"/>
      <c r="BE39" s="4041"/>
      <c r="BF39"/>
      <c r="BG39" s="135">
        <v>1</v>
      </c>
    </row>
    <row r="40" spans="2:59" s="641" customFormat="1" ht="18.75">
      <c r="B40"/>
      <c r="C40"/>
      <c r="D40" s="67" t="str">
        <f t="shared" si="10"/>
        <v>A</v>
      </c>
      <c r="E40" s="66"/>
      <c r="F40" s="72"/>
      <c r="G40" s="73" t="str">
        <f t="shared" si="5"/>
        <v/>
      </c>
      <c r="H40" s="1997">
        <v>1.75</v>
      </c>
      <c r="I40" s="645" t="s">
        <v>61</v>
      </c>
      <c r="J40" s="61">
        <v>1</v>
      </c>
      <c r="K40" s="60" t="s">
        <v>1873</v>
      </c>
      <c r="L40" s="59">
        <f>IFERROR(INDEX(E65:R65,MATCH(I40,E64:R64,0)) * H40 * IF(ISBLANK(E40), 1, E40), 0)</f>
        <v>1.75</v>
      </c>
      <c r="M40" s="58">
        <f>IF(O63=0,0,(O40/O63)*N22*1000)</f>
        <v>124.95537308104248</v>
      </c>
      <c r="N40" s="57">
        <f>IF(L63=0, 0, (E40*J40)/(L63*N22))</f>
        <v>0</v>
      </c>
      <c r="O40" s="1986">
        <f>IF(ISBLANK(P16), 0, (L40 * J40) * (P15 / P16))</f>
        <v>19.425000000000001</v>
      </c>
      <c r="P40" s="1983" t="str">
        <f t="shared" si="6"/>
        <v>19.425 Kg</v>
      </c>
      <c r="Q40" s="1996" t="str">
        <f>IF(O40=0, 0, IF(ISBLANK(I40), "", IF(TEXT(ROUND(O40/INDEX(E65:R65, MATCH(I40, E64:R64, 0)), 0),"# ##0") &amp; " " &amp; O40 = P40, "", TEXT(ROUND(O40/INDEX(E65:R65, MATCH(I40, E64:R64, 0)), 0),"# ##0") &amp; " " &amp; I40)))</f>
        <v>19 kg</v>
      </c>
      <c r="R40" s="54"/>
      <c r="S40" s="1990">
        <f t="shared" si="7"/>
        <v>19.425000000000001</v>
      </c>
      <c r="T40" s="1992" t="str">
        <f>IFERROR(IF(O40=0, 0, IF(ISBLANK(I40), "", IF(ROUND(S40/INDEX(E65:R65, MATCH(I40,E64:R64, 0)), 2) &amp; " " &amp; I40 = S40, "", ROUND(S40/INDEX(E65:R65, MATCH(I40,E64:R64, 0)), 2) &amp; " " &amp; I40))), "")</f>
        <v>19.43 kg</v>
      </c>
      <c r="U40" s="1953">
        <f>(E40/P16)*P15*J40</f>
        <v>0</v>
      </c>
      <c r="V40" s="561">
        <f t="shared" si="8"/>
        <v>0</v>
      </c>
      <c r="W40" s="2075">
        <v>1</v>
      </c>
      <c r="X40" s="490">
        <f t="shared" si="9"/>
        <v>19.425000000000001</v>
      </c>
      <c r="Y40"/>
      <c r="Z40" s="28" t="str">
        <f t="shared" si="4"/>
        <v>►</v>
      </c>
      <c r="AA40" s="1939"/>
      <c r="AB40" s="31"/>
      <c r="AC40" s="31"/>
      <c r="AD40" s="31"/>
      <c r="AE40" s="31"/>
      <c r="AF40" s="604" t="str">
        <f ca="1">IF(ISBLANK(AG40),"",LARGE(OFFSET(AF18,0,0,ROWS(AF18:AF39)),1)+1)</f>
        <v/>
      </c>
      <c r="AG40" s="29"/>
      <c r="AH40" s="2063"/>
      <c r="AI40" s="27"/>
      <c r="AJ40" s="27"/>
      <c r="AK40" s="27"/>
      <c r="AL40" s="27"/>
      <c r="AM40" s="27"/>
      <c r="AN40" s="604" t="str">
        <f ca="1">IF(ISBLANK(AO40),"",LARGE(OFFSET(AN18,0,0,ROWS(AN18:AN39)),1)+1)</f>
        <v/>
      </c>
      <c r="AO40" s="29"/>
      <c r="AP40" s="27"/>
      <c r="AQ40" s="27"/>
      <c r="AR40" s="27"/>
      <c r="AS40" s="27"/>
      <c r="AT40" s="671"/>
      <c r="AU40" s="138"/>
      <c r="AV40" s="3913"/>
      <c r="AW40" s="3913"/>
      <c r="AX40"/>
      <c r="AY40" s="3913"/>
      <c r="AZ40" s="3913"/>
      <c r="BA40"/>
      <c r="BB40" s="4008"/>
      <c r="BC40" s="4009"/>
      <c r="BD40" s="4009"/>
      <c r="BE40" s="4041"/>
      <c r="BF40"/>
      <c r="BG40" s="135">
        <v>1</v>
      </c>
    </row>
    <row r="41" spans="2:59" s="641" customFormat="1" ht="19.5" thickBot="1">
      <c r="B41"/>
      <c r="C41"/>
      <c r="D41" s="67" t="str">
        <f t="shared" si="10"/>
        <v>A</v>
      </c>
      <c r="E41" s="66"/>
      <c r="F41" s="72"/>
      <c r="G41" s="64" t="str">
        <f t="shared" si="5"/>
        <v/>
      </c>
      <c r="H41" s="1997">
        <v>1.25</v>
      </c>
      <c r="I41" s="38" t="s">
        <v>58</v>
      </c>
      <c r="J41" s="61">
        <v>1</v>
      </c>
      <c r="K41" s="60" t="s">
        <v>1023</v>
      </c>
      <c r="L41" s="59">
        <f>IFERROR(INDEX(E65:R65,MATCH(I41,E64:R64,0)) * H41 * IF(ISBLANK(E41), 1, E41), 0)</f>
        <v>1.25</v>
      </c>
      <c r="M41" s="58">
        <f>IF(O63=0,0,(O41/O63)*N22*1000)</f>
        <v>89.253837915030346</v>
      </c>
      <c r="N41" s="57">
        <f>IF(L63=0, 0, (E41*J41)/(L63*N22))</f>
        <v>0</v>
      </c>
      <c r="O41" s="1987">
        <f>IF(ISBLANK(P16), 0, (L41 * J41) * (P15 / P16))</f>
        <v>13.875</v>
      </c>
      <c r="P41" s="1984" t="str">
        <f t="shared" si="6"/>
        <v>13.875 L</v>
      </c>
      <c r="Q41" s="1996" t="str">
        <f>IF(O41=0, 0, IF(ISBLANK(I41), "", IF(TEXT(ROUND(O41/INDEX(E65:R65, MATCH(I41, E64:R64, 0)), 0),"# ##0") &amp; " " &amp; O41 = P41, "", TEXT(ROUND(O41/INDEX(E65:R65, MATCH(I41, E64:R64, 0)), 0),"# ##0") &amp; " " &amp; I41)))</f>
        <v>14 L</v>
      </c>
      <c r="R41" s="54"/>
      <c r="S41" s="1994">
        <f t="shared" si="7"/>
        <v>13.875</v>
      </c>
      <c r="T41" s="1993" t="str">
        <f>IFERROR(IF(O41=0, 0, IF(ISBLANK(I41), "", IF(ROUND(S41/INDEX(E65:R65, MATCH(I41,E64:R64, 0)), 2) &amp; " " &amp; I41 = S41, "", ROUND(S41/INDEX(E65:R65, MATCH(I41,E64:R64, 0)), 2) &amp; " " &amp; I41))), "")</f>
        <v>13.88 L</v>
      </c>
      <c r="U41" s="69">
        <f>(E41/P16)*P15*J41</f>
        <v>0</v>
      </c>
      <c r="V41" s="560">
        <f t="shared" si="8"/>
        <v>0</v>
      </c>
      <c r="W41" s="2075">
        <v>1</v>
      </c>
      <c r="X41" s="487">
        <f t="shared" si="9"/>
        <v>13.875</v>
      </c>
      <c r="Y41"/>
      <c r="Z41" s="28" t="str">
        <f t="shared" si="4"/>
        <v>►</v>
      </c>
      <c r="AA41" s="1939"/>
      <c r="AB41" s="31"/>
      <c r="AC41" s="31"/>
      <c r="AD41" s="31"/>
      <c r="AE41" s="31"/>
      <c r="AF41" s="604" t="str">
        <f ca="1">IF(ISBLANK(AG41),"",LARGE(OFFSET(AF18,0,0,ROWS(AF18:AF40)),1)+1)</f>
        <v/>
      </c>
      <c r="AG41" s="29"/>
      <c r="AH41" s="2063"/>
      <c r="AI41" s="27"/>
      <c r="AJ41" s="27"/>
      <c r="AK41" s="27"/>
      <c r="AL41" s="27"/>
      <c r="AM41" s="27"/>
      <c r="AN41" s="604" t="str">
        <f ca="1">IF(ISBLANK(AO41),"",LARGE(OFFSET(AN18,0,0,ROWS(AN18:AN40)),1)+1)</f>
        <v/>
      </c>
      <c r="AO41" s="29"/>
      <c r="AP41" s="27"/>
      <c r="AQ41" s="27"/>
      <c r="AR41" s="27"/>
      <c r="AS41" s="27"/>
      <c r="AT41" s="671"/>
      <c r="AU41" s="138"/>
      <c r="AV41" s="140">
        <v>1</v>
      </c>
      <c r="AW41" s="140">
        <v>1</v>
      </c>
      <c r="AX41"/>
      <c r="AY41" s="140">
        <v>1</v>
      </c>
      <c r="AZ41" s="140">
        <v>1</v>
      </c>
      <c r="BA41"/>
      <c r="BB41" s="4008"/>
      <c r="BC41" s="4009"/>
      <c r="BD41" s="4009"/>
      <c r="BE41" s="4041"/>
      <c r="BF41"/>
      <c r="BG41" s="135">
        <v>1</v>
      </c>
    </row>
    <row r="42" spans="2:59" s="641" customFormat="1" ht="18.75" customHeight="1">
      <c r="B42"/>
      <c r="C42"/>
      <c r="D42" s="67" t="str">
        <f t="shared" si="10"/>
        <v>A</v>
      </c>
      <c r="E42" s="66"/>
      <c r="F42" s="72"/>
      <c r="G42" s="73" t="str">
        <f t="shared" si="5"/>
        <v/>
      </c>
      <c r="H42" s="63">
        <v>32</v>
      </c>
      <c r="I42" s="38" t="s">
        <v>56</v>
      </c>
      <c r="J42" s="61">
        <v>1</v>
      </c>
      <c r="K42" s="60" t="s">
        <v>70</v>
      </c>
      <c r="L42" s="59">
        <f>IFERROR(INDEX(E65:R65,MATCH(I42,E64:R64,0)) * H42 * IF(ISBLANK(E42), 1, E42), 0)</f>
        <v>0.32</v>
      </c>
      <c r="M42" s="58">
        <f>IF(O63=0,0,(O42/O63)*N22*1000)</f>
        <v>22.848982506247768</v>
      </c>
      <c r="N42" s="57">
        <f>IF(L63=0, 0, (E42*J42)/(L63*N22))</f>
        <v>0</v>
      </c>
      <c r="O42" s="1986">
        <f>IF(ISBLANK(P16), 0, (L42 * J42) * (P15 / P16))</f>
        <v>3.552</v>
      </c>
      <c r="P42" s="1983" t="str">
        <f t="shared" si="6"/>
        <v>3.552 L</v>
      </c>
      <c r="Q42" s="1996" t="str">
        <f>IF(O42=0, 0, IF(ISBLANK(I42), "", IF(TEXT(ROUND(O42/INDEX(E65:R65, MATCH(I42, E64:R64, 0)), 0),"# ##0") &amp; " " &amp; O42 = P42, "", TEXT(ROUND(O42/INDEX(E65:R65, MATCH(I42, E64:R64, 0)), 0),"# ##0") &amp; " " &amp; I42)))</f>
        <v>355 cl</v>
      </c>
      <c r="R42" s="54"/>
      <c r="S42" s="1990">
        <f t="shared" si="7"/>
        <v>3.552</v>
      </c>
      <c r="T42" s="1992" t="str">
        <f>IFERROR(IF(O42=0, 0, IF(ISBLANK(I42), "", IF(ROUND(S42/INDEX(E65:R65, MATCH(I42,E64:R64, 0)), 2) &amp; " " &amp; I42 = S42, "", ROUND(S42/INDEX(E65:R65, MATCH(I42,E64:R64, 0)), 2) &amp; " " &amp; I42))), "")</f>
        <v>355.2 cl</v>
      </c>
      <c r="U42" s="1953">
        <f>(E42/P16)*P15*J42</f>
        <v>0</v>
      </c>
      <c r="V42" s="561">
        <f t="shared" si="8"/>
        <v>0</v>
      </c>
      <c r="W42" s="2075">
        <v>1</v>
      </c>
      <c r="X42" s="490">
        <f t="shared" si="9"/>
        <v>3.552</v>
      </c>
      <c r="Y42"/>
      <c r="Z42" s="28" t="str">
        <f t="shared" si="4"/>
        <v>►</v>
      </c>
      <c r="AA42" s="1939"/>
      <c r="AB42" s="31"/>
      <c r="AC42" s="31"/>
      <c r="AD42" s="31"/>
      <c r="AE42" s="31"/>
      <c r="AF42" s="604" t="str">
        <f ca="1">IF(ISBLANK(AG42),"",LARGE(OFFSET(AF18,0,0,ROWS(AF18:AF41)),1)+1)</f>
        <v/>
      </c>
      <c r="AG42" s="29"/>
      <c r="AH42" s="2063"/>
      <c r="AI42" s="27"/>
      <c r="AJ42" s="27"/>
      <c r="AK42" s="27"/>
      <c r="AL42" s="27"/>
      <c r="AM42" s="27"/>
      <c r="AN42" s="604" t="str">
        <f ca="1">IF(ISBLANK(AO42),"",LARGE(OFFSET(AN18,0,0,ROWS(AN18:AN41)),1)+1)</f>
        <v/>
      </c>
      <c r="AO42" s="29"/>
      <c r="AP42" s="27"/>
      <c r="AQ42" s="27"/>
      <c r="AR42" s="27"/>
      <c r="AS42" s="27"/>
      <c r="AT42" s="671"/>
      <c r="AU42" s="138"/>
      <c r="AV42" s="4165" t="s">
        <v>542</v>
      </c>
      <c r="AW42" s="4165"/>
      <c r="AX42"/>
      <c r="AY42" s="4165" t="s">
        <v>543</v>
      </c>
      <c r="AZ42" s="4165"/>
      <c r="BA42"/>
      <c r="BB42" s="4042" t="s">
        <v>592</v>
      </c>
      <c r="BC42" s="4043"/>
      <c r="BD42" s="4043"/>
      <c r="BE42" s="4044"/>
      <c r="BF42"/>
      <c r="BG42" s="135">
        <v>1</v>
      </c>
    </row>
    <row r="43" spans="2:59" s="641" customFormat="1" ht="18.75">
      <c r="B43"/>
      <c r="C43"/>
      <c r="D43" s="67" t="str">
        <f t="shared" si="10"/>
        <v>A</v>
      </c>
      <c r="E43" s="66"/>
      <c r="F43" s="65"/>
      <c r="G43" s="64" t="str">
        <f t="shared" si="5"/>
        <v/>
      </c>
      <c r="H43" s="382">
        <v>1.7</v>
      </c>
      <c r="I43" s="38" t="s">
        <v>57</v>
      </c>
      <c r="J43" s="61">
        <v>1</v>
      </c>
      <c r="K43" s="60" t="s">
        <v>4081</v>
      </c>
      <c r="L43" s="59">
        <f>IFERROR(INDEX(E65:R65,MATCH(I43,E64:R64,0)) * H43 * IF(ISBLANK(E43), 1, E43), 0)</f>
        <v>0.17</v>
      </c>
      <c r="M43" s="58">
        <f>IF(O63=0,0,(O43/O63)*N22*1000)</f>
        <v>12.138521956444126</v>
      </c>
      <c r="N43" s="57">
        <f>IF(L63=0, 0, (E43*J43)/(L63*N22))</f>
        <v>0</v>
      </c>
      <c r="O43" s="1987">
        <f>IF(ISBLANK(P16), 0, (L43 * J43) * (P15 / P16))</f>
        <v>1.887</v>
      </c>
      <c r="P43" s="1984" t="str">
        <f t="shared" si="6"/>
        <v>1.887 L</v>
      </c>
      <c r="Q43" s="1996" t="str">
        <f>IF(O43=0, 0, IF(ISBLANK(I43), "", IF(TEXT(ROUND(O43/INDEX(E65:R65, MATCH(I43, E64:R64, 0)), 0),"# ##0") &amp; " " &amp; O43 = P43, "", TEXT(ROUND(O43/INDEX(E65:R65, MATCH(I43, E64:R64, 0)), 0),"# ##0") &amp; " " &amp; I43)))</f>
        <v>19 dl</v>
      </c>
      <c r="R43" s="54"/>
      <c r="S43" s="1994">
        <f t="shared" si="7"/>
        <v>1.887</v>
      </c>
      <c r="T43" s="1993" t="str">
        <f>IFERROR(IF(O43=0, 0, IF(ISBLANK(I43), "", IF(ROUND(S43/INDEX(E65:R65, MATCH(I43,E64:R64, 0)), 2) &amp; " " &amp; I43 = S43, "", ROUND(S43/INDEX(E65:R65, MATCH(I43,E64:R64, 0)), 2) &amp; " " &amp; I43))), "")</f>
        <v>18.87 dl</v>
      </c>
      <c r="U43" s="69">
        <f>(E43/P16)*P15*J43</f>
        <v>0</v>
      </c>
      <c r="V43" s="560">
        <f t="shared" si="8"/>
        <v>0</v>
      </c>
      <c r="W43" s="2075">
        <v>1</v>
      </c>
      <c r="X43" s="487">
        <f t="shared" si="9"/>
        <v>1.887</v>
      </c>
      <c r="Y43"/>
      <c r="Z43" s="28" t="str">
        <f t="shared" si="4"/>
        <v>►</v>
      </c>
      <c r="AA43" s="1939"/>
      <c r="AB43" s="31"/>
      <c r="AC43" s="31"/>
      <c r="AD43" s="31"/>
      <c r="AE43" s="31"/>
      <c r="AF43" s="604" t="str">
        <f ca="1">IF(ISBLANK(AG43),"",LARGE(OFFSET(AF18,0,0,ROWS(AF18:AF42)),1)+1)</f>
        <v/>
      </c>
      <c r="AG43" s="29"/>
      <c r="AH43" s="2063"/>
      <c r="AI43" s="27"/>
      <c r="AJ43" s="27"/>
      <c r="AK43" s="27"/>
      <c r="AL43" s="27"/>
      <c r="AM43" s="27"/>
      <c r="AN43" s="604" t="str">
        <f ca="1">IF(ISBLANK(AO43),"",LARGE(OFFSET(AN18,0,0,ROWS(AN18:AN42)),1)+1)</f>
        <v/>
      </c>
      <c r="AO43" s="29"/>
      <c r="AP43" s="27"/>
      <c r="AQ43" s="27"/>
      <c r="AR43" s="27"/>
      <c r="AS43" s="27"/>
      <c r="AT43" s="671"/>
      <c r="AU43" s="138"/>
      <c r="AV43" s="3916"/>
      <c r="AW43" s="3916"/>
      <c r="AX43"/>
      <c r="AY43" s="3916"/>
      <c r="AZ43" s="3916"/>
      <c r="BA43"/>
      <c r="BB43" s="4042"/>
      <c r="BC43" s="4043"/>
      <c r="BD43" s="4043"/>
      <c r="BE43" s="4044"/>
      <c r="BF43"/>
      <c r="BG43" s="135">
        <v>1</v>
      </c>
    </row>
    <row r="44" spans="2:59" s="641" customFormat="1" ht="18" customHeight="1" thickBot="1">
      <c r="B44"/>
      <c r="C44"/>
      <c r="D44" s="67" t="str">
        <f t="shared" si="10"/>
        <v>A</v>
      </c>
      <c r="E44" s="66"/>
      <c r="F44" s="65"/>
      <c r="G44" s="64" t="str">
        <f t="shared" si="5"/>
        <v/>
      </c>
      <c r="H44" s="382">
        <v>5.5</v>
      </c>
      <c r="I44" s="38" t="s">
        <v>55</v>
      </c>
      <c r="J44" s="61">
        <v>1</v>
      </c>
      <c r="K44" s="60" t="s">
        <v>4082</v>
      </c>
      <c r="L44" s="59">
        <f>IFERROR(INDEX(E65:R65,MATCH(I44,E64:R64,0)) * H44 * IF(ISBLANK(E44), 1, E44), 0)</f>
        <v>5.4999999999999997E-3</v>
      </c>
      <c r="M44" s="58">
        <f>IF(O63=0,0,(O44/O63)*N22*1000)</f>
        <v>0.39271688682613348</v>
      </c>
      <c r="N44" s="57">
        <f>IF(L63=0, 0, (E44*J44)/(L63*N22))</f>
        <v>0</v>
      </c>
      <c r="O44" s="1986">
        <f>IF(ISBLANK(P16), 0, (L44 * J44) * (P15 / P16))</f>
        <v>6.1049999999999993E-2</v>
      </c>
      <c r="P44" s="1983" t="str">
        <f t="shared" si="6"/>
        <v>6 cl</v>
      </c>
      <c r="Q44" s="1996" t="str">
        <f>IF(O44=0, 0, IF(ISBLANK(I44), "", IF(TEXT(ROUND(O44/INDEX(E65:R65, MATCH(I44, E64:R64, 0)), 0),"# ##0") &amp; " " &amp; O44 = P44, "", TEXT(ROUND(O44/INDEX(E65:R65, MATCH(I44, E64:R64, 0)), 0),"# ##0") &amp; " " &amp; I44)))</f>
        <v>61 ml</v>
      </c>
      <c r="R44" s="54"/>
      <c r="S44" s="1990">
        <f t="shared" si="7"/>
        <v>6.1049999999999993E-2</v>
      </c>
      <c r="T44" s="1992" t="str">
        <f>IFERROR(IF(O44=0, 0, IF(ISBLANK(I44), "", IF(ROUND(S44/INDEX(E65:R65, MATCH(I44,E64:R64, 0)), 2) &amp; " " &amp; I44 = S44, "", ROUND(S44/INDEX(E65:R65, MATCH(I44,E64:R64, 0)), 2) &amp; " " &amp; I44))), "")</f>
        <v>61.05 ml</v>
      </c>
      <c r="U44" s="1953">
        <f>(E44/P16)*P15*J44</f>
        <v>0</v>
      </c>
      <c r="V44" s="561">
        <f t="shared" si="8"/>
        <v>0</v>
      </c>
      <c r="W44" s="2075">
        <v>1</v>
      </c>
      <c r="X44" s="490">
        <f t="shared" si="9"/>
        <v>6.1049999999999993E-2</v>
      </c>
      <c r="Y44"/>
      <c r="Z44" s="28" t="str">
        <f t="shared" si="4"/>
        <v>►</v>
      </c>
      <c r="AA44" s="1939"/>
      <c r="AB44" s="31"/>
      <c r="AC44" s="31"/>
      <c r="AD44" s="31"/>
      <c r="AE44" s="31"/>
      <c r="AF44" s="604" t="str">
        <f ca="1">IF(ISBLANK(AG44),"",LARGE(OFFSET(AF18,0,0,ROWS(AF18:AF43)),1)+1)</f>
        <v/>
      </c>
      <c r="AG44" s="29"/>
      <c r="AH44" s="2063"/>
      <c r="AI44" s="27"/>
      <c r="AJ44" s="27"/>
      <c r="AK44" s="27"/>
      <c r="AL44" s="27"/>
      <c r="AM44" s="27"/>
      <c r="AN44" s="604" t="str">
        <f ca="1">IF(ISBLANK(AO44),"",LARGE(OFFSET(AN18,0,0,ROWS(AN18:AN43)),1)+1)</f>
        <v/>
      </c>
      <c r="AO44" s="29"/>
      <c r="AP44" s="27"/>
      <c r="AQ44" s="27"/>
      <c r="AR44" s="27"/>
      <c r="AS44" s="27"/>
      <c r="AT44" s="671"/>
      <c r="AU44" s="138"/>
      <c r="AV44" s="140">
        <v>1</v>
      </c>
      <c r="AW44" s="140">
        <v>1</v>
      </c>
      <c r="AX44"/>
      <c r="AY44" s="140">
        <v>1</v>
      </c>
      <c r="AZ44" s="140">
        <v>1</v>
      </c>
      <c r="BA44"/>
      <c r="BB44" s="418"/>
      <c r="BC44" s="100"/>
      <c r="BD44" s="141"/>
      <c r="BE44" s="161"/>
      <c r="BF44"/>
      <c r="BG44" s="135">
        <v>1</v>
      </c>
    </row>
    <row r="45" spans="2:59" s="641" customFormat="1" ht="18.75" customHeight="1">
      <c r="B45"/>
      <c r="C45"/>
      <c r="D45" s="67" t="str">
        <f t="shared" si="10"/>
        <v>A</v>
      </c>
      <c r="E45" s="66"/>
      <c r="F45" s="65"/>
      <c r="G45" s="64" t="str">
        <f t="shared" si="5"/>
        <v/>
      </c>
      <c r="H45" s="63">
        <v>1</v>
      </c>
      <c r="I45" s="39" t="s">
        <v>66</v>
      </c>
      <c r="J45" s="61">
        <v>1</v>
      </c>
      <c r="K45" s="60" t="s">
        <v>1023</v>
      </c>
      <c r="L45" s="59">
        <f>IFERROR(INDEX(E65:R65,MATCH(I45,E64:R64,0)) * H45 * IF(ISBLANK(E45), 1, E45), 0)</f>
        <v>0.5</v>
      </c>
      <c r="M45" s="58">
        <f>IF(O63=0,0,(O45/O63)*N22*1000)</f>
        <v>35.701535166012135</v>
      </c>
      <c r="N45" s="57">
        <f>IF(L63=0, 0, (E45*J45)/(L63*N22))</f>
        <v>0</v>
      </c>
      <c r="O45" s="1987">
        <f>IF(ISBLANK(P16), 0, (L45 * J45) * (P15 / P16))</f>
        <v>5.55</v>
      </c>
      <c r="P45" s="1984" t="str">
        <f t="shared" si="6"/>
        <v>5.55 L</v>
      </c>
      <c r="Q45" s="1996" t="str">
        <f>IF(O45=0, 0, IF(ISBLANK(I45), "", IF(TEXT(ROUND(O45/INDEX(E65:R65, MATCH(I45, E64:R64, 0)), 0),"# ##0") &amp; " " &amp; O45 = P45, "", TEXT(ROUND(O45/INDEX(E65:R65, MATCH(I45, E64:R64, 0)), 0),"# ##0") &amp; " " &amp; I45)))</f>
        <v>11 demi/L</v>
      </c>
      <c r="R45" s="54"/>
      <c r="S45" s="1994">
        <f t="shared" si="7"/>
        <v>5.55</v>
      </c>
      <c r="T45" s="1993" t="str">
        <f>IFERROR(IF(O45=0, 0, IF(ISBLANK(I45), "", IF(ROUND(S45/INDEX(E65:R65, MATCH(I45,E64:R64, 0)), 2) &amp; " " &amp; I45 = S45, "", ROUND(S45/INDEX(E65:R65, MATCH(I45,E64:R64, 0)), 2) &amp; " " &amp; I45))), "")</f>
        <v>11.1 demi/L</v>
      </c>
      <c r="U45" s="69">
        <f>(E45/P16)*P15*J45</f>
        <v>0</v>
      </c>
      <c r="V45" s="560">
        <f t="shared" si="8"/>
        <v>0</v>
      </c>
      <c r="W45" s="2075">
        <v>1</v>
      </c>
      <c r="X45" s="487">
        <f t="shared" si="9"/>
        <v>5.55</v>
      </c>
      <c r="Y45"/>
      <c r="Z45" s="28" t="str">
        <f t="shared" si="4"/>
        <v>►</v>
      </c>
      <c r="AA45" s="1939"/>
      <c r="AB45" s="31"/>
      <c r="AC45" s="31"/>
      <c r="AD45" s="31"/>
      <c r="AE45" s="31"/>
      <c r="AF45" s="604" t="str">
        <f ca="1">IF(ISBLANK(AG45),"",LARGE(OFFSET(AF18,0,0,ROWS(AF18:AF44)),1)+1)</f>
        <v/>
      </c>
      <c r="AG45" s="29"/>
      <c r="AH45" s="2063"/>
      <c r="AI45" s="27"/>
      <c r="AJ45" s="27"/>
      <c r="AK45" s="27"/>
      <c r="AL45" s="27"/>
      <c r="AM45" s="27"/>
      <c r="AN45" s="604" t="str">
        <f ca="1">IF(ISBLANK(AO45),"",LARGE(OFFSET(AN18,0,0,ROWS(AN18:AN44)),1)+1)</f>
        <v/>
      </c>
      <c r="AO45" s="29"/>
      <c r="AP45" s="27"/>
      <c r="AQ45" s="27"/>
      <c r="AR45" s="27"/>
      <c r="AS45" s="27"/>
      <c r="AT45" s="671"/>
      <c r="AU45" s="138"/>
      <c r="AV45" s="4181" t="s">
        <v>571</v>
      </c>
      <c r="AW45" s="4181"/>
      <c r="AX45"/>
      <c r="AY45" s="4181" t="s">
        <v>572</v>
      </c>
      <c r="AZ45" s="4181"/>
      <c r="BA45"/>
      <c r="BB45" s="420" t="s">
        <v>85</v>
      </c>
      <c r="BC45" s="421" t="s">
        <v>618</v>
      </c>
      <c r="BD45" s="399"/>
      <c r="BE45" s="161"/>
      <c r="BF45"/>
      <c r="BG45" s="135">
        <v>1</v>
      </c>
    </row>
    <row r="46" spans="2:59" s="641" customFormat="1" ht="18.75">
      <c r="B46"/>
      <c r="C46"/>
      <c r="D46" s="67" t="str">
        <f t="shared" si="10"/>
        <v>A</v>
      </c>
      <c r="E46" s="66"/>
      <c r="F46" s="72"/>
      <c r="G46" s="64" t="str">
        <f t="shared" si="5"/>
        <v/>
      </c>
      <c r="H46" s="63">
        <v>1</v>
      </c>
      <c r="I46" s="39" t="s">
        <v>65</v>
      </c>
      <c r="J46" s="61">
        <v>1</v>
      </c>
      <c r="K46" s="60" t="s">
        <v>70</v>
      </c>
      <c r="L46" s="59">
        <f>IFERROR(INDEX(E65:R65,MATCH(I46,E64:R64,0)) * H46 * IF(ISBLANK(E46), 1, E46), 0)</f>
        <v>0.25</v>
      </c>
      <c r="M46" s="58">
        <f>IF(O63=0,0,(O46/O63)*N22*1000)</f>
        <v>17.850767583006068</v>
      </c>
      <c r="N46" s="57">
        <f>IF(L63=0, 0, (E46*J46)/(L63*N22))</f>
        <v>0</v>
      </c>
      <c r="O46" s="1986">
        <f>IF(ISBLANK(P16), 0, (L46 * J46) * (P15 / P16))</f>
        <v>2.7749999999999999</v>
      </c>
      <c r="P46" s="1983" t="str">
        <f t="shared" si="6"/>
        <v>2.775 L</v>
      </c>
      <c r="Q46" s="1996" t="str">
        <f>IF(O46=0, 0, IF(ISBLANK(I46), "", IF(TEXT(ROUND(O46/INDEX(E65:R65, MATCH(I46, E64:R64, 0)), 0),"# ##0") &amp; " " &amp; O46 = P46, "", TEXT(ROUND(O46/INDEX(E65:R65, MATCH(I46, E64:R64, 0)), 0),"# ##0") &amp; " " &amp; I46)))</f>
        <v>11 quart/L</v>
      </c>
      <c r="R46" s="54"/>
      <c r="S46" s="1990">
        <f t="shared" si="7"/>
        <v>2.7749999999999999</v>
      </c>
      <c r="T46" s="1992" t="str">
        <f>IFERROR(IF(O46=0, 0, IF(ISBLANK(I46), "", IF(ROUND(S46/INDEX(E65:R65, MATCH(I46,E64:R64, 0)), 2) &amp; " " &amp; I46 = S46, "", ROUND(S46/INDEX(E65:R65, MATCH(I46,E64:R64, 0)), 2) &amp; " " &amp; I46))), "")</f>
        <v>11.1 quart/L</v>
      </c>
      <c r="U46" s="1953">
        <f>(E46/P16)*P15*J46</f>
        <v>0</v>
      </c>
      <c r="V46" s="561">
        <f t="shared" si="8"/>
        <v>0</v>
      </c>
      <c r="W46" s="2075">
        <v>1</v>
      </c>
      <c r="X46" s="490">
        <f t="shared" si="9"/>
        <v>2.7749999999999999</v>
      </c>
      <c r="Y46"/>
      <c r="Z46" s="28" t="str">
        <f t="shared" si="4"/>
        <v>►</v>
      </c>
      <c r="AA46" s="1939"/>
      <c r="AB46" s="31"/>
      <c r="AC46" s="31"/>
      <c r="AD46" s="31"/>
      <c r="AE46" s="31"/>
      <c r="AF46" s="604" t="str">
        <f ca="1">IF(ISBLANK(AG46),"",LARGE(OFFSET(AF18,0,0,ROWS(AF18:AF45)),1)+1)</f>
        <v/>
      </c>
      <c r="AG46" s="29"/>
      <c r="AH46" s="2063"/>
      <c r="AI46" s="27"/>
      <c r="AJ46" s="27"/>
      <c r="AK46" s="27"/>
      <c r="AL46" s="27"/>
      <c r="AM46" s="27"/>
      <c r="AN46" s="604" t="str">
        <f ca="1">IF(ISBLANK(AO46),"",LARGE(OFFSET(AN18,0,0,ROWS(AN18:AN45)),1)+1)</f>
        <v/>
      </c>
      <c r="AO46" s="29"/>
      <c r="AP46" s="27"/>
      <c r="AQ46" s="27"/>
      <c r="AR46" s="27"/>
      <c r="AS46" s="27"/>
      <c r="AT46" s="671"/>
      <c r="AU46" s="138"/>
      <c r="AV46" s="3905"/>
      <c r="AW46" s="3905"/>
      <c r="AX46"/>
      <c r="AY46" s="3905"/>
      <c r="AZ46" s="3905"/>
      <c r="BA46"/>
      <c r="BB46" s="424" t="s">
        <v>621</v>
      </c>
      <c r="BC46" s="421"/>
      <c r="BD46" s="399"/>
      <c r="BE46" s="161"/>
      <c r="BF46"/>
      <c r="BG46" s="135">
        <v>1</v>
      </c>
    </row>
    <row r="47" spans="2:59" s="641" customFormat="1" ht="19.5" thickBot="1">
      <c r="B47"/>
      <c r="C47"/>
      <c r="D47" s="67" t="str">
        <f t="shared" si="10"/>
        <v>A</v>
      </c>
      <c r="E47" s="66"/>
      <c r="F47" s="72"/>
      <c r="G47" s="64" t="str">
        <f t="shared" si="5"/>
        <v/>
      </c>
      <c r="H47" s="63">
        <v>3</v>
      </c>
      <c r="I47" s="43" t="s">
        <v>64</v>
      </c>
      <c r="J47" s="61">
        <v>1</v>
      </c>
      <c r="K47" s="60" t="s">
        <v>4083</v>
      </c>
      <c r="L47" s="59">
        <f>IFERROR(INDEX(E65:R65,MATCH(I47,E64:R64,0)) * H47 * IF(ISBLANK(E47), 1, E47), 0)</f>
        <v>0.75</v>
      </c>
      <c r="M47" s="58">
        <f>IF(O63=0,0,(O47/O63)*N22*1000)</f>
        <v>53.552302749018203</v>
      </c>
      <c r="N47" s="57">
        <f>IF(L63=0, 0, (E47*J47)/(L63*N22))</f>
        <v>0</v>
      </c>
      <c r="O47" s="1987">
        <f>IF(ISBLANK(P16), 0, (L47 * J47) * (P15 / P16))</f>
        <v>8.3249999999999993</v>
      </c>
      <c r="P47" s="1984" t="str">
        <f t="shared" si="6"/>
        <v>8.325 Kg</v>
      </c>
      <c r="Q47" s="1996" t="str">
        <f>IF(O47=0, 0, IF(ISBLANK(I47), "", IF(TEXT(ROUND(O47/INDEX(E65:R65, MATCH(I47, E64:R64, 0)), 0),"# ##0") &amp; " " &amp; O47 = P47, "", TEXT(ROUND(O47/INDEX(E65:R65, MATCH(I47, E64:R64, 0)), 0),"# ##0") &amp; " " &amp; I47)))</f>
        <v>33 quart(s)</v>
      </c>
      <c r="R47" s="54"/>
      <c r="S47" s="1994">
        <f t="shared" si="7"/>
        <v>8.3249999999999993</v>
      </c>
      <c r="T47" s="1993" t="str">
        <f>IFERROR(IF(O47=0, 0, IF(ISBLANK(I47), "", IF(ROUND(S47/INDEX(E65:R65, MATCH(I47,E64:R64, 0)), 2) &amp; " " &amp; I47 = S47, "", ROUND(S47/INDEX(E65:R65, MATCH(I47,E64:R64, 0)), 2) &amp; " " &amp; I47))), "")</f>
        <v>33.3 quart(s)</v>
      </c>
      <c r="U47" s="69">
        <f>(E47/P16)*P15*J47</f>
        <v>0</v>
      </c>
      <c r="V47" s="560">
        <f t="shared" si="8"/>
        <v>0</v>
      </c>
      <c r="W47" s="2075">
        <v>1</v>
      </c>
      <c r="X47" s="487">
        <f t="shared" si="9"/>
        <v>8.3249999999999993</v>
      </c>
      <c r="Y47"/>
      <c r="Z47" s="28" t="str">
        <f t="shared" si="4"/>
        <v>►</v>
      </c>
      <c r="AA47" s="1939"/>
      <c r="AB47" s="31"/>
      <c r="AC47" s="31"/>
      <c r="AD47" s="31"/>
      <c r="AE47" s="31"/>
      <c r="AF47" s="604" t="str">
        <f ca="1">IF(ISBLANK(AG47),"",LARGE(OFFSET(AF18,0,0,ROWS(AF18:AF46)),1)+1)</f>
        <v/>
      </c>
      <c r="AG47" s="29"/>
      <c r="AH47" s="2063"/>
      <c r="AI47" s="27"/>
      <c r="AJ47" s="27"/>
      <c r="AK47" s="27"/>
      <c r="AL47" s="27"/>
      <c r="AM47" s="27"/>
      <c r="AN47" s="604" t="str">
        <f ca="1">IF(ISBLANK(AO47),"",LARGE(OFFSET(AN18,0,0,ROWS(AN18:AN46)),1)+1)</f>
        <v/>
      </c>
      <c r="AO47" s="29"/>
      <c r="AP47" s="27"/>
      <c r="AQ47" s="27"/>
      <c r="AR47" s="27"/>
      <c r="AS47" s="27"/>
      <c r="AT47" s="671"/>
      <c r="AU47" s="138"/>
      <c r="AV47" s="140">
        <v>1</v>
      </c>
      <c r="AW47" s="140">
        <v>1</v>
      </c>
      <c r="AX47"/>
      <c r="AY47" s="140">
        <v>1</v>
      </c>
      <c r="AZ47" s="140">
        <v>1</v>
      </c>
      <c r="BA47"/>
      <c r="BB47" s="425" t="s">
        <v>624</v>
      </c>
      <c r="BC47" s="426"/>
      <c r="BD47" s="141"/>
      <c r="BE47" s="161"/>
      <c r="BF47"/>
      <c r="BG47" s="135">
        <v>1</v>
      </c>
    </row>
    <row r="48" spans="2:59" s="641" customFormat="1" ht="18.75" customHeight="1">
      <c r="B48"/>
      <c r="C48"/>
      <c r="D48" s="67" t="str">
        <f t="shared" si="10"/>
        <v>A</v>
      </c>
      <c r="E48" s="66"/>
      <c r="F48" s="72"/>
      <c r="G48" s="64" t="str">
        <f t="shared" si="5"/>
        <v/>
      </c>
      <c r="H48" s="63">
        <v>1</v>
      </c>
      <c r="I48" s="42" t="s">
        <v>63</v>
      </c>
      <c r="J48" s="61">
        <v>1</v>
      </c>
      <c r="K48" s="60" t="s">
        <v>4084</v>
      </c>
      <c r="L48" s="59">
        <f>IFERROR(INDEX(E65:R65,MATCH(I48,E64:R64,0)) * H48 * IF(ISBLANK(E48), 1, E48), 0)</f>
        <v>0.5</v>
      </c>
      <c r="M48" s="58">
        <f>IF(O63=0,0,(O48/O63)*N22*1000)</f>
        <v>35.701535166012135</v>
      </c>
      <c r="N48" s="57">
        <f>IF(L63=0, 0, (E48*J48)/(L63*N22))</f>
        <v>0</v>
      </c>
      <c r="O48" s="1986">
        <f>IF(ISBLANK(P16), 0, (L48 * J48) * (P15 / P16))</f>
        <v>5.55</v>
      </c>
      <c r="P48" s="1983" t="str">
        <f t="shared" si="6"/>
        <v>5.55 Kg</v>
      </c>
      <c r="Q48" s="1996" t="str">
        <f>IF(O48=0, 0, IF(ISBLANK(I48), "", IF(TEXT(ROUND(O48/INDEX(E65:R65, MATCH(I48, E64:R64, 0)), 0),"# ##0") &amp; " " &amp; O48 = P48, "", TEXT(ROUND(O48/INDEX(E65:R65, MATCH(I48, E64:R64, 0)), 0),"# ##0") &amp; " " &amp; I48)))</f>
        <v>11 demi(s)</v>
      </c>
      <c r="R48" s="54"/>
      <c r="S48" s="1990">
        <f t="shared" si="7"/>
        <v>5.55</v>
      </c>
      <c r="T48" s="1992" t="str">
        <f>IFERROR(IF(O48=0, 0, IF(ISBLANK(I48), "", IF(ROUND(S48/INDEX(E65:R65, MATCH(I48,E64:R64, 0)), 2) &amp; " " &amp; I48 = S48, "", ROUND(S48/INDEX(E65:R65, MATCH(I48,E64:R64, 0)), 2) &amp; " " &amp; I48))), "")</f>
        <v>11.1 demi(s)</v>
      </c>
      <c r="U48" s="1953">
        <f>(E48/P16)*P15*J48</f>
        <v>0</v>
      </c>
      <c r="V48" s="561">
        <f t="shared" si="8"/>
        <v>0</v>
      </c>
      <c r="W48" s="2075">
        <v>1</v>
      </c>
      <c r="X48" s="490">
        <f t="shared" si="9"/>
        <v>5.55</v>
      </c>
      <c r="Y48"/>
      <c r="Z48" s="28" t="str">
        <f t="shared" si="4"/>
        <v>►</v>
      </c>
      <c r="AA48" s="1939"/>
      <c r="AB48" s="31"/>
      <c r="AC48" s="31"/>
      <c r="AD48" s="31"/>
      <c r="AE48" s="31"/>
      <c r="AF48" s="604" t="str">
        <f ca="1">IF(ISBLANK(AG48),"",LARGE(OFFSET(AF18,0,0,ROWS(AF18:AF47)),1)+1)</f>
        <v/>
      </c>
      <c r="AG48" s="29"/>
      <c r="AH48" s="2063"/>
      <c r="AI48" s="27"/>
      <c r="AJ48" s="27"/>
      <c r="AK48" s="27"/>
      <c r="AL48" s="27"/>
      <c r="AM48" s="27"/>
      <c r="AN48" s="604" t="str">
        <f ca="1">IF(ISBLANK(AO48),"",LARGE(OFFSET(AN18,0,0,ROWS(AN18:AN47)),1)+1)</f>
        <v/>
      </c>
      <c r="AO48" s="29"/>
      <c r="AP48" s="27"/>
      <c r="AQ48" s="27"/>
      <c r="AR48" s="27"/>
      <c r="AS48" s="27"/>
      <c r="AT48" s="671"/>
      <c r="AU48" s="138"/>
      <c r="AV48" s="4175" t="s">
        <v>601</v>
      </c>
      <c r="AW48" s="4175"/>
      <c r="AX48"/>
      <c r="AY48" s="4175" t="s">
        <v>602</v>
      </c>
      <c r="AZ48" s="4175"/>
      <c r="BA48"/>
      <c r="BB48" s="429" t="s">
        <v>644</v>
      </c>
      <c r="BC48" s="430"/>
      <c r="BD48" s="141"/>
      <c r="BE48" s="161"/>
      <c r="BF48"/>
      <c r="BG48" s="135">
        <v>1</v>
      </c>
    </row>
    <row r="49" spans="4:59" s="641" customFormat="1" ht="18" customHeight="1">
      <c r="D49" s="67" t="str">
        <f t="shared" si="10"/>
        <v>A</v>
      </c>
      <c r="E49" s="66"/>
      <c r="F49" s="72"/>
      <c r="G49" s="64" t="str">
        <f t="shared" si="5"/>
        <v/>
      </c>
      <c r="H49" s="63">
        <v>2</v>
      </c>
      <c r="I49" s="39" t="s">
        <v>60</v>
      </c>
      <c r="J49" s="61">
        <v>1</v>
      </c>
      <c r="K49" s="60" t="s">
        <v>4085</v>
      </c>
      <c r="L49" s="59">
        <f>IFERROR(INDEX(E65:R65,MATCH(I49,E64:R64,0)) * H49 * IF(ISBLANK(E49), 1, E49), 0)</f>
        <v>0.45</v>
      </c>
      <c r="M49" s="58">
        <f>IF(O63=0,0,(O49/O63)*N22*1000)</f>
        <v>32.131381649410926</v>
      </c>
      <c r="N49" s="57">
        <f>IF(L63=0, 0, (E49*J49)/(L63*N22))</f>
        <v>0</v>
      </c>
      <c r="O49" s="1987">
        <f>IF(ISBLANK(P16), 0, (L49 * J49) * (P15 / P16))</f>
        <v>4.9950000000000001</v>
      </c>
      <c r="P49" s="1984" t="str">
        <f t="shared" si="6"/>
        <v>4.995 L</v>
      </c>
      <c r="Q49" s="1996" t="str">
        <f>IF(O49=0, 0, IF(ISBLANK(I49), "", IF(TEXT(ROUND(O49/INDEX(E65:R65, MATCH(I49, E64:R64, 0)), 0),"# ##0") &amp; " " &amp; O49 = P49, "", TEXT(ROUND(O49/INDEX(E65:R65, MATCH(I49, E64:R64, 0)), 0),"# ##0") &amp; " " &amp; I49)))</f>
        <v>22 Verre(s)</v>
      </c>
      <c r="R49" s="54"/>
      <c r="S49" s="1994">
        <f t="shared" si="7"/>
        <v>4.9950000000000001</v>
      </c>
      <c r="T49" s="1993" t="str">
        <f>IFERROR(IF(O49=0, 0, IF(ISBLANK(I49), "", IF(ROUND(S49/INDEX(E65:R65, MATCH(I49,E64:R64, 0)), 2) &amp; " " &amp; I49 = S49, "", ROUND(S49/INDEX(E65:R65, MATCH(I49,E64:R64, 0)), 2) &amp; " " &amp; I49))), "")</f>
        <v>22.2 Verre(s)</v>
      </c>
      <c r="U49" s="69">
        <f>(E49/P16)*P15*J49</f>
        <v>0</v>
      </c>
      <c r="V49" s="560">
        <f t="shared" si="8"/>
        <v>0</v>
      </c>
      <c r="W49" s="2075">
        <v>1</v>
      </c>
      <c r="X49" s="487">
        <f t="shared" si="9"/>
        <v>4.9950000000000001</v>
      </c>
      <c r="Y49"/>
      <c r="Z49" s="28" t="str">
        <f t="shared" si="4"/>
        <v>►</v>
      </c>
      <c r="AA49" s="1939"/>
      <c r="AB49" s="31"/>
      <c r="AC49" s="31"/>
      <c r="AD49" s="31"/>
      <c r="AE49" s="31"/>
      <c r="AF49" s="604" t="str">
        <f ca="1">IF(ISBLANK(AG49),"",LARGE(OFFSET(AF18,0,0,ROWS(AF18:AF48)),1)+1)</f>
        <v/>
      </c>
      <c r="AG49" s="29"/>
      <c r="AH49" s="2063"/>
      <c r="AI49" s="27"/>
      <c r="AJ49" s="27"/>
      <c r="AK49" s="27"/>
      <c r="AL49" s="27"/>
      <c r="AM49" s="27"/>
      <c r="AN49" s="604" t="str">
        <f ca="1">IF(ISBLANK(AO49),"",LARGE(OFFSET(AN18,0,0,ROWS(AN18:AN48)),1)+1)</f>
        <v/>
      </c>
      <c r="AO49" s="29"/>
      <c r="AP49" s="27"/>
      <c r="AQ49" s="27"/>
      <c r="AR49" s="27"/>
      <c r="AS49" s="27"/>
      <c r="AT49" s="671"/>
      <c r="AU49" s="138"/>
      <c r="AV49" s="3920"/>
      <c r="AW49" s="3920"/>
      <c r="AX49"/>
      <c r="AY49" s="3920"/>
      <c r="AZ49" s="3920"/>
      <c r="BA49"/>
      <c r="BB49" s="429" t="s">
        <v>647</v>
      </c>
      <c r="BC49" s="430"/>
      <c r="BD49" s="141"/>
      <c r="BE49" s="161"/>
      <c r="BF49"/>
      <c r="BG49" s="135">
        <v>1</v>
      </c>
    </row>
    <row r="50" spans="4:59" s="641" customFormat="1" ht="19.5" thickBot="1">
      <c r="D50" s="67" t="str">
        <f t="shared" si="10"/>
        <v>A</v>
      </c>
      <c r="E50" s="66"/>
      <c r="F50" s="65"/>
      <c r="G50" s="64" t="str">
        <f t="shared" si="5"/>
        <v/>
      </c>
      <c r="H50" s="63">
        <v>4</v>
      </c>
      <c r="I50" s="39" t="s">
        <v>59</v>
      </c>
      <c r="J50" s="61">
        <v>1</v>
      </c>
      <c r="K50" s="60" t="s">
        <v>2576</v>
      </c>
      <c r="L50" s="59">
        <f>IFERROR(INDEX(E65:R65,MATCH(I50,E64:R64,0)) * H50 * IF(ISBLANK(E50), 1, E50), 0)</f>
        <v>0.04</v>
      </c>
      <c r="M50" s="58">
        <f>IF(O63=0,0,(O50/O63)*N22*1000)</f>
        <v>2.8561228132809711</v>
      </c>
      <c r="N50" s="57">
        <f>IF(L63=0, 0, (E50*J50)/(L63*N22))</f>
        <v>0</v>
      </c>
      <c r="O50" s="1986">
        <f>IF(ISBLANK(P16), 0, (L50 * J50) * (P15 / P16))</f>
        <v>0.44400000000000001</v>
      </c>
      <c r="P50" s="1983" t="str">
        <f t="shared" si="6"/>
        <v>44 cl</v>
      </c>
      <c r="Q50" s="1996" t="str">
        <f>IF(O50=0, 0, IF(ISBLANK(I50), "", IF(TEXT(ROUND(O50/INDEX(E65:R65, MATCH(I50, E64:R64, 0)), 0),"# ##0") &amp; " " &amp; O50 = P50, "", TEXT(ROUND(O50/INDEX(E65:R65, MATCH(I50, E64:R64, 0)), 0),"# ##0") &amp; " " &amp; I50)))</f>
        <v>44 cuil.Soupe</v>
      </c>
      <c r="R50" s="54"/>
      <c r="S50" s="1990">
        <f t="shared" si="7"/>
        <v>0.44400000000000001</v>
      </c>
      <c r="T50" s="1992" t="str">
        <f>IFERROR(IF(O50=0, 0, IF(ISBLANK(I50), "", IF(ROUND(S50/INDEX(E65:R65, MATCH(I50,E64:R64, 0)), 2) &amp; " " &amp; I50 = S50, "", ROUND(S50/INDEX(E65:R65, MATCH(I50,E64:R64, 0)), 2) &amp; " " &amp; I50))), "")</f>
        <v>44.4 cuil.Soupe</v>
      </c>
      <c r="U50" s="1953">
        <f>(E50/P16)*P15*J50</f>
        <v>0</v>
      </c>
      <c r="V50" s="561">
        <f t="shared" si="8"/>
        <v>0</v>
      </c>
      <c r="W50" s="2075">
        <v>1</v>
      </c>
      <c r="X50" s="490">
        <f t="shared" si="9"/>
        <v>0.44400000000000001</v>
      </c>
      <c r="Y50"/>
      <c r="Z50" s="28" t="str">
        <f t="shared" si="4"/>
        <v>►</v>
      </c>
      <c r="AA50" s="1939"/>
      <c r="AB50" s="31"/>
      <c r="AC50" s="31"/>
      <c r="AD50" s="31"/>
      <c r="AE50" s="31"/>
      <c r="AF50" s="604" t="str">
        <f ca="1">IF(ISBLANK(AG50),"",LARGE(OFFSET(AF18,0,0,ROWS(AF18:AF49)),1)+1)</f>
        <v/>
      </c>
      <c r="AG50" s="29"/>
      <c r="AH50" s="2063"/>
      <c r="AI50" s="27"/>
      <c r="AJ50" s="27"/>
      <c r="AK50" s="27"/>
      <c r="AL50" s="27"/>
      <c r="AM50" s="27"/>
      <c r="AN50" s="604" t="str">
        <f ca="1">IF(ISBLANK(AO50),"",LARGE(OFFSET(AN18,0,0,ROWS(AN18:AN49)),1)+1)</f>
        <v/>
      </c>
      <c r="AO50" s="29"/>
      <c r="AP50" s="27"/>
      <c r="AQ50" s="27"/>
      <c r="AR50" s="27"/>
      <c r="AS50" s="27"/>
      <c r="AT50" s="671"/>
      <c r="AU50" s="138"/>
      <c r="AV50" s="140">
        <v>1</v>
      </c>
      <c r="AW50" s="140">
        <v>1</v>
      </c>
      <c r="AX50"/>
      <c r="AY50" s="140">
        <v>1</v>
      </c>
      <c r="AZ50" s="140">
        <v>1</v>
      </c>
      <c r="BA50"/>
      <c r="BB50" s="429" t="s">
        <v>649</v>
      </c>
      <c r="BC50" s="430"/>
      <c r="BD50" s="141"/>
      <c r="BE50" s="161"/>
      <c r="BF50"/>
      <c r="BG50" s="135">
        <v>1</v>
      </c>
    </row>
    <row r="51" spans="4:59" s="641" customFormat="1" ht="18.75" customHeight="1">
      <c r="D51" s="67" t="str">
        <f t="shared" si="10"/>
        <v>A</v>
      </c>
      <c r="E51" s="66">
        <v>1</v>
      </c>
      <c r="F51" s="65" t="s">
        <v>69</v>
      </c>
      <c r="G51" s="64" t="str">
        <f t="shared" si="5"/>
        <v/>
      </c>
      <c r="H51" s="63"/>
      <c r="I51" s="62"/>
      <c r="J51" s="61">
        <v>1</v>
      </c>
      <c r="K51" s="60" t="s">
        <v>68</v>
      </c>
      <c r="L51" s="59">
        <f>IFERROR(INDEX(E65:R65,MATCH(I51,E64:R64,0)) * H51 * IF(ISBLANK(E51), 1, E51), 0)</f>
        <v>0</v>
      </c>
      <c r="M51" s="58">
        <f>IF(O63=0,0,(O51/O63)*N22*1000)</f>
        <v>0</v>
      </c>
      <c r="N51" s="57">
        <f>IF(L63=0, 0, (E51*J51)/(L63*N22))</f>
        <v>7.1403070332024296E-2</v>
      </c>
      <c r="O51" s="1987">
        <f>IF(ISBLANK(P16), 0, (L51 * J51) * (P15 / P16))</f>
        <v>0</v>
      </c>
      <c r="P51" s="1984">
        <f t="shared" si="6"/>
        <v>0</v>
      </c>
      <c r="Q51" s="1996">
        <f>IF(O51=0, 0, IF(ISBLANK(I51), "", IF(TEXT(ROUND(O51/INDEX(E65:R65, MATCH(I51, E64:R64, 0)), 0),"# ##0") &amp; " " &amp; O51 = P51, "", TEXT(ROUND(O51/INDEX(E65:R65, MATCH(I51, E64:R64, 0)), 0),"# ##0") &amp; " " &amp; I51)))</f>
        <v>0</v>
      </c>
      <c r="R51" s="54"/>
      <c r="S51" s="1994">
        <f t="shared" si="7"/>
        <v>0</v>
      </c>
      <c r="T51" s="1993">
        <f>IFERROR(IF(O51=0, 0, IF(ISBLANK(I51), "", IF(ROUND(S51/INDEX(E65:R65, MATCH(I51,E64:R64, 0)), 2) &amp; " " &amp; I51 = S51, "", ROUND(S51/INDEX(E65:R65, MATCH(I51,E64:R64, 0)), 2) &amp; " " &amp; I51))), "")</f>
        <v>0</v>
      </c>
      <c r="U51" s="69">
        <f>(E51/P16)*P15*J51</f>
        <v>11.100000000000001</v>
      </c>
      <c r="V51" s="560" t="str">
        <f t="shared" si="8"/>
        <v>orange</v>
      </c>
      <c r="W51" s="2075">
        <v>1</v>
      </c>
      <c r="X51" s="487">
        <f t="shared" si="9"/>
        <v>11.100000000000001</v>
      </c>
      <c r="Y51"/>
      <c r="Z51" s="28" t="str">
        <f t="shared" si="4"/>
        <v>►</v>
      </c>
      <c r="AA51" s="1939"/>
      <c r="AB51" s="31"/>
      <c r="AC51" s="31"/>
      <c r="AD51" s="31"/>
      <c r="AE51" s="31"/>
      <c r="AF51" s="604" t="str">
        <f ca="1">IF(ISBLANK(AG51),"",LARGE(OFFSET(AF18,0,0,ROWS(AF18:AF50)),1)+1)</f>
        <v/>
      </c>
      <c r="AG51" s="29"/>
      <c r="AH51" s="2063"/>
      <c r="AI51" s="27"/>
      <c r="AJ51" s="27"/>
      <c r="AK51" s="27"/>
      <c r="AL51" s="27"/>
      <c r="AM51" s="27"/>
      <c r="AN51" s="604" t="str">
        <f ca="1">IF(ISBLANK(AO51),"",LARGE(OFFSET(AN18,0,0,ROWS(AN18:AN50)),1)+1)</f>
        <v/>
      </c>
      <c r="AO51" s="29"/>
      <c r="AP51" s="27"/>
      <c r="AQ51" s="27"/>
      <c r="AR51" s="27"/>
      <c r="AS51" s="27"/>
      <c r="AT51" s="671"/>
      <c r="AU51" s="138"/>
      <c r="AV51" s="4183" t="s">
        <v>625</v>
      </c>
      <c r="AW51" s="4183"/>
      <c r="AX51"/>
      <c r="AY51" s="4183" t="s">
        <v>626</v>
      </c>
      <c r="AZ51" s="4183"/>
      <c r="BA51"/>
      <c r="BB51" s="429" t="s">
        <v>667</v>
      </c>
      <c r="BC51" s="430"/>
      <c r="BD51" s="141"/>
      <c r="BE51" s="161"/>
      <c r="BF51"/>
      <c r="BG51" s="135">
        <v>1</v>
      </c>
    </row>
    <row r="52" spans="4:59" s="641" customFormat="1" ht="18.75">
      <c r="D52" s="67" t="str">
        <f t="shared" si="10"/>
        <v>►</v>
      </c>
      <c r="E52" s="66"/>
      <c r="F52" s="65"/>
      <c r="G52" s="64" t="str">
        <f t="shared" si="5"/>
        <v/>
      </c>
      <c r="H52" s="63"/>
      <c r="I52" s="62"/>
      <c r="J52" s="61">
        <v>1</v>
      </c>
      <c r="K52" s="60"/>
      <c r="L52" s="59">
        <f>IFERROR(INDEX(E65:R65,MATCH(I52,E64:R64,0)) * H52 * IF(ISBLANK(E52), 1, E52), 0)</f>
        <v>0</v>
      </c>
      <c r="M52" s="58">
        <f>IF(O63=0,0,(O52/O63)*N22*1000)</f>
        <v>0</v>
      </c>
      <c r="N52" s="57">
        <f>IF(L63=0, 0, (E52*J52)/(L63*N22))</f>
        <v>0</v>
      </c>
      <c r="O52" s="1986">
        <f>IF(ISBLANK(P16), 0, (L52 * J52) * (P15 / P16))</f>
        <v>0</v>
      </c>
      <c r="P52" s="1983">
        <f t="shared" si="6"/>
        <v>0</v>
      </c>
      <c r="Q52" s="1996">
        <f>IF(O52=0, 0, IF(ISBLANK(I52), "", IF(TEXT(ROUND(O52/INDEX(E65:R65, MATCH(I52, E64:R64, 0)), 0),"# ##0") &amp; " " &amp; O52 = P52, "", TEXT(ROUND(O52/INDEX(E65:R65, MATCH(I52, E64:R64, 0)), 0),"# ##0") &amp; " " &amp; I52)))</f>
        <v>0</v>
      </c>
      <c r="R52" s="54"/>
      <c r="S52" s="1990">
        <f t="shared" si="7"/>
        <v>0</v>
      </c>
      <c r="T52" s="1992">
        <f>IFERROR(IF(O52=0, 0, IF(ISBLANK(I52), "", IF(ROUND(S52/INDEX(E65:R65, MATCH(I52,E64:R64, 0)), 2) &amp; " " &amp; I52 = S52, "", ROUND(S52/INDEX(E65:R65, MATCH(I52,E64:R64, 0)), 2) &amp; " " &amp; I52))), "")</f>
        <v>0</v>
      </c>
      <c r="U52" s="1953">
        <f>(E52/P16)*P15*J52</f>
        <v>0</v>
      </c>
      <c r="V52" s="561">
        <f t="shared" si="8"/>
        <v>0</v>
      </c>
      <c r="W52" s="2075">
        <v>1</v>
      </c>
      <c r="X52" s="490">
        <f t="shared" si="9"/>
        <v>0</v>
      </c>
      <c r="Y52"/>
      <c r="Z52" s="28" t="str">
        <f t="shared" si="4"/>
        <v>►</v>
      </c>
      <c r="AA52" s="1939"/>
      <c r="AB52" s="31"/>
      <c r="AC52" s="31"/>
      <c r="AD52" s="31"/>
      <c r="AE52" s="31"/>
      <c r="AF52" s="604" t="str">
        <f ca="1">IF(ISBLANK(AG52),"",LARGE(OFFSET(AF18,0,0,ROWS(AF18:AF51)),1)+1)</f>
        <v/>
      </c>
      <c r="AG52" s="29"/>
      <c r="AH52" s="2063"/>
      <c r="AI52" s="27"/>
      <c r="AJ52" s="27"/>
      <c r="AK52" s="27"/>
      <c r="AL52" s="27"/>
      <c r="AM52" s="27"/>
      <c r="AN52" s="604" t="str">
        <f ca="1">IF(ISBLANK(AO52),"",LARGE(OFFSET(AN18,0,0,ROWS(AN18:AN51)),1)+1)</f>
        <v/>
      </c>
      <c r="AO52" s="29"/>
      <c r="AP52" s="27"/>
      <c r="AQ52" s="27"/>
      <c r="AR52" s="27"/>
      <c r="AS52" s="27"/>
      <c r="AT52" s="671"/>
      <c r="AU52" s="138"/>
      <c r="AV52" s="3918"/>
      <c r="AW52" s="3918"/>
      <c r="AX52"/>
      <c r="AY52" s="3918"/>
      <c r="AZ52" s="3918"/>
      <c r="BA52"/>
      <c r="BB52" s="429" t="s">
        <v>669</v>
      </c>
      <c r="BC52" s="436"/>
      <c r="BD52" s="141"/>
      <c r="BE52" s="161"/>
      <c r="BF52"/>
      <c r="BG52" s="135">
        <v>1</v>
      </c>
    </row>
    <row r="53" spans="4:59" s="641" customFormat="1" ht="18" customHeight="1" thickBot="1">
      <c r="D53" s="67" t="str">
        <f t="shared" si="10"/>
        <v>►</v>
      </c>
      <c r="E53" s="66"/>
      <c r="F53" s="65"/>
      <c r="G53" s="64" t="str">
        <f t="shared" si="5"/>
        <v/>
      </c>
      <c r="H53" s="63"/>
      <c r="I53" s="62"/>
      <c r="J53" s="61">
        <v>1</v>
      </c>
      <c r="K53" s="60"/>
      <c r="L53" s="59">
        <f>IFERROR(INDEX(E65:R65,MATCH(I53,E64:R64,0)) * H53 * IF(ISBLANK(E53), 1, E53), 0)</f>
        <v>0</v>
      </c>
      <c r="M53" s="58">
        <f>IF(O63=0,0,(O53/O63)*N22*1000)</f>
        <v>0</v>
      </c>
      <c r="N53" s="57">
        <f>IF(L63=0, 0, (E53*J53)/(L63*N22))</f>
        <v>0</v>
      </c>
      <c r="O53" s="1987">
        <f>IF(ISBLANK(P16), 0, (L53 * J53) * (P15 / P16))</f>
        <v>0</v>
      </c>
      <c r="P53" s="1984">
        <f t="shared" si="6"/>
        <v>0</v>
      </c>
      <c r="Q53" s="1996">
        <f>IF(O53=0, 0, IF(ISBLANK(I53), "", IF(TEXT(ROUND(O53/INDEX(E65:R65, MATCH(I53, E64:R64, 0)), 0),"# ##0") &amp; " " &amp; O53 = P53, "", TEXT(ROUND(O53/INDEX(E65:R65, MATCH(I53, E64:R64, 0)), 0),"# ##0") &amp; " " &amp; I53)))</f>
        <v>0</v>
      </c>
      <c r="R53" s="54"/>
      <c r="S53" s="1994">
        <f t="shared" si="7"/>
        <v>0</v>
      </c>
      <c r="T53" s="1993">
        <f>IFERROR(IF(O53=0, 0, IF(ISBLANK(I53), "", IF(ROUND(S53/INDEX(E65:R65, MATCH(I53,E64:R64, 0)), 2) &amp; " " &amp; I53 = S53, "", ROUND(S53/INDEX(E65:R65, MATCH(I53,E64:R64, 0)), 2) &amp; " " &amp; I53))), "")</f>
        <v>0</v>
      </c>
      <c r="U53" s="69">
        <f>(E53/P16)*P15*J53</f>
        <v>0</v>
      </c>
      <c r="V53" s="560">
        <f t="shared" si="8"/>
        <v>0</v>
      </c>
      <c r="W53" s="2075">
        <v>1</v>
      </c>
      <c r="X53" s="487">
        <f t="shared" si="9"/>
        <v>0</v>
      </c>
      <c r="Y53"/>
      <c r="Z53" s="28" t="str">
        <f t="shared" si="4"/>
        <v>►</v>
      </c>
      <c r="AA53" s="1939"/>
      <c r="AB53" s="31"/>
      <c r="AC53" s="31"/>
      <c r="AD53" s="31"/>
      <c r="AE53" s="31"/>
      <c r="AF53" s="604" t="str">
        <f ca="1">IF(ISBLANK(AG53),"",LARGE(OFFSET(AF18,0,0,ROWS(AF18:AF52)),1)+1)</f>
        <v/>
      </c>
      <c r="AG53" s="29"/>
      <c r="AH53" s="2063"/>
      <c r="AI53" s="27"/>
      <c r="AJ53" s="27"/>
      <c r="AK53" s="27"/>
      <c r="AL53" s="27"/>
      <c r="AM53" s="27"/>
      <c r="AN53" s="604" t="str">
        <f ca="1">IF(ISBLANK(AO53),"",LARGE(OFFSET(AN18,0,0,ROWS(AN18:AN52)),1)+1)</f>
        <v/>
      </c>
      <c r="AO53" s="29"/>
      <c r="AP53" s="27"/>
      <c r="AQ53" s="27"/>
      <c r="AR53" s="27"/>
      <c r="AS53" s="27"/>
      <c r="AT53" s="671"/>
      <c r="AU53" s="138"/>
      <c r="AV53" s="140">
        <v>1</v>
      </c>
      <c r="AW53" s="140">
        <v>1</v>
      </c>
      <c r="AX53"/>
      <c r="AY53" s="140">
        <v>1</v>
      </c>
      <c r="AZ53" s="140">
        <v>1</v>
      </c>
      <c r="BA53"/>
      <c r="BB53" s="429"/>
      <c r="BC53" s="436"/>
      <c r="BD53" s="141"/>
      <c r="BE53" s="161"/>
      <c r="BF53"/>
      <c r="BG53" s="135">
        <v>1</v>
      </c>
    </row>
    <row r="54" spans="4:59" s="641" customFormat="1" ht="18.75" customHeight="1">
      <c r="D54" s="67" t="str">
        <f t="shared" si="10"/>
        <v>►</v>
      </c>
      <c r="E54" s="66"/>
      <c r="F54" s="65"/>
      <c r="G54" s="64" t="str">
        <f t="shared" si="5"/>
        <v/>
      </c>
      <c r="H54" s="63"/>
      <c r="I54" s="62"/>
      <c r="J54" s="61">
        <v>1</v>
      </c>
      <c r="K54" s="60"/>
      <c r="L54" s="59">
        <f>IFERROR(INDEX(E65:R65,MATCH(I54,E64:R64,0)) * H54 * IF(ISBLANK(E54), 1, E54), 0)</f>
        <v>0</v>
      </c>
      <c r="M54" s="58">
        <f>IF(O63=0,0,(O54/O63)*N22*1000)</f>
        <v>0</v>
      </c>
      <c r="N54" s="57">
        <f>IF(L63=0, 0, (E54*J54)/(L63*N22))</f>
        <v>0</v>
      </c>
      <c r="O54" s="1986">
        <f>IF(ISBLANK(P16), 0, (L54 * J54) * (P15 / P16))</f>
        <v>0</v>
      </c>
      <c r="P54" s="1983">
        <f t="shared" si="6"/>
        <v>0</v>
      </c>
      <c r="Q54" s="1996">
        <f>IF(O54=0, 0, IF(ISBLANK(I54), "", IF(TEXT(ROUND(O54/INDEX(E65:R65, MATCH(I54, E64:R64, 0)), 0),"# ##0") &amp; " " &amp; O54 = P54, "", TEXT(ROUND(O54/INDEX(E65:R65, MATCH(I54, E64:R64, 0)), 0),"# ##0") &amp; " " &amp; I54)))</f>
        <v>0</v>
      </c>
      <c r="R54" s="54"/>
      <c r="S54" s="1990">
        <f t="shared" si="7"/>
        <v>0</v>
      </c>
      <c r="T54" s="1992">
        <f>IFERROR(IF(O54=0, 0, IF(ISBLANK(I54), "", IF(ROUND(S54/INDEX(E65:R65, MATCH(I54,E64:R64, 0)), 2) &amp; " " &amp; I54 = S54, "", ROUND(S54/INDEX(E65:R65, MATCH(I54,E64:R64, 0)), 2) &amp; " " &amp; I54))), "")</f>
        <v>0</v>
      </c>
      <c r="U54" s="1953">
        <f>(E54/P16)*P15*J54</f>
        <v>0</v>
      </c>
      <c r="V54" s="561">
        <f t="shared" si="8"/>
        <v>0</v>
      </c>
      <c r="W54" s="2075">
        <v>1</v>
      </c>
      <c r="X54" s="490">
        <f t="shared" si="9"/>
        <v>0</v>
      </c>
      <c r="Y54"/>
      <c r="Z54" s="28" t="str">
        <f t="shared" si="4"/>
        <v>►</v>
      </c>
      <c r="AA54" s="1939"/>
      <c r="AB54" s="31"/>
      <c r="AC54" s="31"/>
      <c r="AD54" s="31"/>
      <c r="AE54" s="31"/>
      <c r="AF54" s="604" t="str">
        <f ca="1">IF(ISBLANK(AG54),"",LARGE(OFFSET(AF18,0,0,ROWS(AF18:AF53)),1)+1)</f>
        <v/>
      </c>
      <c r="AG54" s="29"/>
      <c r="AH54" s="2063"/>
      <c r="AI54" s="27"/>
      <c r="AJ54" s="27"/>
      <c r="AK54" s="27"/>
      <c r="AL54" s="27"/>
      <c r="AM54" s="27"/>
      <c r="AN54" s="604" t="str">
        <f ca="1">IF(ISBLANK(AO54),"",LARGE(OFFSET(AN18,0,0,ROWS(AN18:AN53)),1)+1)</f>
        <v/>
      </c>
      <c r="AO54" s="29"/>
      <c r="AP54" s="27"/>
      <c r="AQ54" s="27"/>
      <c r="AR54" s="27"/>
      <c r="AS54" s="27"/>
      <c r="AT54" s="671"/>
      <c r="AU54" s="138"/>
      <c r="AV54" s="4184" t="s">
        <v>650</v>
      </c>
      <c r="AW54" s="4184"/>
      <c r="AX54"/>
      <c r="AY54" s="4184" t="s">
        <v>651</v>
      </c>
      <c r="AZ54" s="4184"/>
      <c r="BA54"/>
      <c r="BB54" s="438" t="s">
        <v>107</v>
      </c>
      <c r="BC54" s="439"/>
      <c r="BD54" s="141"/>
      <c r="BE54" s="161"/>
      <c r="BF54"/>
      <c r="BG54" s="135">
        <v>1</v>
      </c>
    </row>
    <row r="55" spans="4:59" s="641" customFormat="1" ht="18.75">
      <c r="D55" s="67" t="str">
        <f t="shared" si="10"/>
        <v>►</v>
      </c>
      <c r="E55" s="66"/>
      <c r="F55" s="65"/>
      <c r="G55" s="64" t="str">
        <f t="shared" si="5"/>
        <v/>
      </c>
      <c r="H55" s="63"/>
      <c r="I55" s="62"/>
      <c r="J55" s="61">
        <v>1</v>
      </c>
      <c r="K55" s="60"/>
      <c r="L55" s="59">
        <f>IFERROR(INDEX(E65:R65,MATCH(I55,E64:R64,0)) * H55 * IF(ISBLANK(E55), 1, E55), 0)</f>
        <v>0</v>
      </c>
      <c r="M55" s="58">
        <f>IF(O63=0,0,(O55/O63)*N22*1000)</f>
        <v>0</v>
      </c>
      <c r="N55" s="57">
        <f>IF(L63=0, 0, (E55*J55)/(L63*N22))</f>
        <v>0</v>
      </c>
      <c r="O55" s="1987">
        <f>IF(ISBLANK(P16), 0, (L55 * J55) * (P15 / P16))</f>
        <v>0</v>
      </c>
      <c r="P55" s="1984">
        <f t="shared" si="6"/>
        <v>0</v>
      </c>
      <c r="Q55" s="1996">
        <f>IF(O55=0, 0, IF(ISBLANK(I55), "", IF(TEXT(ROUND(O55/INDEX(E65:R65, MATCH(I55, E64:R64, 0)), 0),"# ##0") &amp; " " &amp; O55 = P55, "", TEXT(ROUND(O55/INDEX(E65:R65, MATCH(I55, E64:R64, 0)), 0),"# ##0") &amp; " " &amp; I55)))</f>
        <v>0</v>
      </c>
      <c r="R55" s="54"/>
      <c r="S55" s="1994">
        <f t="shared" si="7"/>
        <v>0</v>
      </c>
      <c r="T55" s="1993">
        <f>IFERROR(IF(O55=0, 0, IF(ISBLANK(I55), "", IF(ROUND(S55/INDEX(E65:R65, MATCH(I55,E64:R64, 0)), 2) &amp; " " &amp; I55 = S55, "", ROUND(S55/INDEX(E65:R65, MATCH(I55,E64:R64, 0)), 2) &amp; " " &amp; I55))), "")</f>
        <v>0</v>
      </c>
      <c r="U55" s="69">
        <f>(E55/P16)*P15*J55</f>
        <v>0</v>
      </c>
      <c r="V55" s="560">
        <f t="shared" si="8"/>
        <v>0</v>
      </c>
      <c r="W55" s="2075">
        <v>1</v>
      </c>
      <c r="X55" s="487">
        <f t="shared" si="9"/>
        <v>0</v>
      </c>
      <c r="Y55"/>
      <c r="Z55" s="718" t="s">
        <v>0</v>
      </c>
      <c r="AA55" s="1939"/>
      <c r="AB55" s="31"/>
      <c r="AC55" s="31"/>
      <c r="AD55" s="31"/>
      <c r="AE55" s="31"/>
      <c r="AF55" s="604" t="str">
        <f ca="1">IF(ISBLANK(AG55),"",LARGE(OFFSET(AF18,0,0,ROWS(AF18:AF54)),1)+1)</f>
        <v/>
      </c>
      <c r="AG55" s="29"/>
      <c r="AH55" s="2063"/>
      <c r="AI55" s="27"/>
      <c r="AJ55" s="27"/>
      <c r="AK55" s="27"/>
      <c r="AL55" s="27"/>
      <c r="AM55" s="27"/>
      <c r="AN55" s="604" t="str">
        <f ca="1">IF(ISBLANK(AO55),"",LARGE(OFFSET(AN18,0,0,ROWS(AN18:AN54)),1)+1)</f>
        <v/>
      </c>
      <c r="AO55" s="29"/>
      <c r="AP55" s="27"/>
      <c r="AQ55" s="27"/>
      <c r="AR55" s="27"/>
      <c r="AS55" s="27"/>
      <c r="AT55" s="671"/>
      <c r="AU55" s="138"/>
      <c r="AV55" s="3924"/>
      <c r="AW55" s="3924"/>
      <c r="AX55"/>
      <c r="AY55" s="3924"/>
      <c r="AZ55" s="3924"/>
      <c r="BA55"/>
      <c r="BB55" s="440">
        <v>8</v>
      </c>
      <c r="BC55" s="422" t="s">
        <v>108</v>
      </c>
      <c r="BD55" s="141"/>
      <c r="BE55" s="161"/>
      <c r="BF55"/>
      <c r="BG55" s="135">
        <v>1</v>
      </c>
    </row>
    <row r="56" spans="4:59" s="641" customFormat="1" ht="19.5" thickBot="1">
      <c r="D56" s="67" t="str">
        <f t="shared" si="10"/>
        <v>►</v>
      </c>
      <c r="E56" s="66"/>
      <c r="F56" s="65"/>
      <c r="G56" s="64" t="str">
        <f t="shared" si="5"/>
        <v/>
      </c>
      <c r="H56" s="63"/>
      <c r="I56" s="62"/>
      <c r="J56" s="61">
        <v>1</v>
      </c>
      <c r="K56" s="60"/>
      <c r="L56" s="59">
        <f>IFERROR(INDEX(E65:R65,MATCH(I56,E64:R64,0)) * H56 * IF(ISBLANK(E56), 1, E56), 0)</f>
        <v>0</v>
      </c>
      <c r="M56" s="58">
        <f>IF(O63=0,0,(O56/O63)*N22*1000)</f>
        <v>0</v>
      </c>
      <c r="N56" s="57">
        <f>IF(L63=0, 0, (E56*J56)/(L63*N22))</f>
        <v>0</v>
      </c>
      <c r="O56" s="1986">
        <f>IF(ISBLANK(P16), 0, (L56 * J56) * (P15 / P16))</f>
        <v>0</v>
      </c>
      <c r="P56" s="1983">
        <f t="shared" si="6"/>
        <v>0</v>
      </c>
      <c r="Q56" s="1996">
        <f>IF(O56=0, 0, IF(ISBLANK(I56), "", IF(TEXT(ROUND(O56/INDEX(E65:R65, MATCH(I56, E64:R64, 0)), 0),"# ##0") &amp; " " &amp; O56 = P56, "", TEXT(ROUND(O56/INDEX(E65:R65, MATCH(I56, E64:R64, 0)), 0),"# ##0") &amp; " " &amp; I56)))</f>
        <v>0</v>
      </c>
      <c r="R56" s="54"/>
      <c r="S56" s="1990">
        <f t="shared" si="7"/>
        <v>0</v>
      </c>
      <c r="T56" s="1992">
        <f>IFERROR(IF(O56=0, 0, IF(ISBLANK(I56), "", IF(ROUND(S56/INDEX(E65:R65, MATCH(I56,E64:R64, 0)), 2) &amp; " " &amp; I56 = S56, "", ROUND(S56/INDEX(E65:R65, MATCH(I56,E64:R64, 0)), 2) &amp; " " &amp; I56))), "")</f>
        <v>0</v>
      </c>
      <c r="U56" s="1953">
        <f>(E56/P16)*P15*J56</f>
        <v>0</v>
      </c>
      <c r="V56" s="561">
        <f t="shared" si="8"/>
        <v>0</v>
      </c>
      <c r="W56" s="2075">
        <v>1</v>
      </c>
      <c r="X56" s="490">
        <f t="shared" si="9"/>
        <v>0</v>
      </c>
      <c r="Y56"/>
      <c r="Z56" s="718" t="s">
        <v>0</v>
      </c>
      <c r="AA56" s="1939"/>
      <c r="AB56" s="31"/>
      <c r="AC56" s="31"/>
      <c r="AD56" s="31"/>
      <c r="AE56" s="31"/>
      <c r="AF56" s="1940">
        <v>3.472222222222222E-3</v>
      </c>
      <c r="AG56" s="1941" t="s">
        <v>1006</v>
      </c>
      <c r="AH56" s="1956"/>
      <c r="AI56" s="1942">
        <v>1.0416666666666666E-2</v>
      </c>
      <c r="AJ56" s="1941" t="s">
        <v>1007</v>
      </c>
      <c r="AK56" s="1957"/>
      <c r="AL56" s="1943"/>
      <c r="AM56" s="1943" t="s">
        <v>1008</v>
      </c>
      <c r="AN56" s="1944">
        <v>2.0833333333333332E-2</v>
      </c>
      <c r="AO56" s="1958" t="s">
        <v>67</v>
      </c>
      <c r="AP56" s="1959">
        <f>AF56+AI56+AN56</f>
        <v>3.4722222222222224E-2</v>
      </c>
      <c r="AQ56" s="1960"/>
      <c r="AR56" s="2073"/>
      <c r="AS56" s="2073"/>
      <c r="AT56" s="1961"/>
      <c r="AU56" s="138"/>
      <c r="AV56" s="140">
        <v>1</v>
      </c>
      <c r="AW56" s="140">
        <v>1</v>
      </c>
      <c r="AX56"/>
      <c r="AY56" s="140">
        <v>1</v>
      </c>
      <c r="AZ56" s="140">
        <v>1</v>
      </c>
      <c r="BA56"/>
      <c r="BB56" s="440">
        <v>3</v>
      </c>
      <c r="BC56" s="422" t="s">
        <v>694</v>
      </c>
      <c r="BD56" s="141"/>
      <c r="BE56" s="161"/>
      <c r="BF56"/>
      <c r="BG56" s="135">
        <v>1</v>
      </c>
    </row>
    <row r="57" spans="4:59" s="641" customFormat="1" ht="18.75" customHeight="1">
      <c r="D57" s="67" t="str">
        <f t="shared" si="10"/>
        <v>►</v>
      </c>
      <c r="E57" s="66"/>
      <c r="F57" s="65"/>
      <c r="G57" s="64" t="str">
        <f t="shared" si="5"/>
        <v/>
      </c>
      <c r="H57" s="63"/>
      <c r="I57" s="62"/>
      <c r="J57" s="61">
        <v>1</v>
      </c>
      <c r="K57" s="60"/>
      <c r="L57" s="59">
        <f>IFERROR(INDEX(E65:R65,MATCH(I57,E64:R64,0)) * H57 * IF(ISBLANK(E57), 1, E57), 0)</f>
        <v>0</v>
      </c>
      <c r="M57" s="58">
        <f>IF(O63=0,0,(O57/O63)*N22*1000)</f>
        <v>0</v>
      </c>
      <c r="N57" s="57">
        <f>IF(L63=0, 0, (E57*J57)/(L63*N22))</f>
        <v>0</v>
      </c>
      <c r="O57" s="1987">
        <f>IF(ISBLANK(P16), 0, (L57 * J57) * (P15 / P16))</f>
        <v>0</v>
      </c>
      <c r="P57" s="1984">
        <f t="shared" si="6"/>
        <v>0</v>
      </c>
      <c r="Q57" s="1996">
        <f>IF(O57=0, 0, IF(ISBLANK(I57), "", IF(TEXT(ROUND(O57/INDEX(E65:R65, MATCH(I57, E64:R64, 0)), 0),"# ##0") &amp; " " &amp; O57 = P57, "", TEXT(ROUND(O57/INDEX(E65:R65, MATCH(I57, E64:R64, 0)), 0),"# ##0") &amp; " " &amp; I57)))</f>
        <v>0</v>
      </c>
      <c r="R57" s="54"/>
      <c r="S57" s="1994">
        <f t="shared" si="7"/>
        <v>0</v>
      </c>
      <c r="T57" s="1993">
        <f>IFERROR(IF(O57=0, 0, IF(ISBLANK(I57), "", IF(ROUND(S57/INDEX(E65:R65, MATCH(I57,E64:R64, 0)), 2) &amp; " " &amp; I57 = S57, "", ROUND(S57/INDEX(E65:R65, MATCH(I57,E64:R64, 0)), 2) &amp; " " &amp; I57))), "")</f>
        <v>0</v>
      </c>
      <c r="U57" s="69">
        <f>(E57/P16)*P15*J57</f>
        <v>0</v>
      </c>
      <c r="V57" s="560">
        <f t="shared" si="8"/>
        <v>0</v>
      </c>
      <c r="W57" s="2075">
        <v>1</v>
      </c>
      <c r="X57" s="487">
        <f t="shared" si="9"/>
        <v>0</v>
      </c>
      <c r="Y57"/>
      <c r="Z57" s="718" t="s">
        <v>0</v>
      </c>
      <c r="AA57" s="1939"/>
      <c r="AB57" s="31"/>
      <c r="AC57" s="31"/>
      <c r="AD57" s="31"/>
      <c r="AE57" s="31"/>
      <c r="AF57" s="608"/>
      <c r="AG57" s="608"/>
      <c r="AH57" s="1956"/>
      <c r="AI57" s="579"/>
      <c r="AJ57" s="608"/>
      <c r="AK57" s="579" t="s">
        <v>1002</v>
      </c>
      <c r="AL57" s="580" t="s">
        <v>26</v>
      </c>
      <c r="AM57" s="581"/>
      <c r="AN57" s="579"/>
      <c r="AO57" s="579" t="s">
        <v>1003</v>
      </c>
      <c r="AP57" s="613" t="s">
        <v>26</v>
      </c>
      <c r="AQ57" s="2072"/>
      <c r="AR57" s="132"/>
      <c r="AS57" s="132"/>
      <c r="AT57" s="578"/>
      <c r="AU57" s="138"/>
      <c r="AV57" s="4182" t="s">
        <v>673</v>
      </c>
      <c r="AW57" s="4182"/>
      <c r="AX57"/>
      <c r="AY57" s="4182" t="s">
        <v>674</v>
      </c>
      <c r="AZ57" s="4182"/>
      <c r="BA57"/>
      <c r="BB57" s="4045" t="s">
        <v>710</v>
      </c>
      <c r="BC57" s="4046"/>
      <c r="BD57" s="141"/>
      <c r="BE57" s="161"/>
      <c r="BF57"/>
      <c r="BG57" s="135">
        <v>1</v>
      </c>
    </row>
    <row r="58" spans="4:59" s="641" customFormat="1" ht="18.75">
      <c r="D58" s="67" t="str">
        <f t="shared" si="10"/>
        <v>►</v>
      </c>
      <c r="E58" s="66"/>
      <c r="F58" s="65"/>
      <c r="G58" s="64" t="str">
        <f t="shared" si="5"/>
        <v/>
      </c>
      <c r="H58" s="63"/>
      <c r="I58" s="62"/>
      <c r="J58" s="61">
        <v>1</v>
      </c>
      <c r="K58" s="60"/>
      <c r="L58" s="59">
        <f>IFERROR(INDEX(E65:R65,MATCH(I58,E64:R64,0)) * H58 * IF(ISBLANK(E58), 1, E58), 0)</f>
        <v>0</v>
      </c>
      <c r="M58" s="58">
        <f>IF(O63=0,0,(O58/O63)*N22*1000)</f>
        <v>0</v>
      </c>
      <c r="N58" s="57">
        <f>IF(L63=0, 0, (E58*J58)/(L63*N22))</f>
        <v>0</v>
      </c>
      <c r="O58" s="1986">
        <f>IF(ISBLANK(P16), 0, (L58 * J58) * (P15 / P16))</f>
        <v>0</v>
      </c>
      <c r="P58" s="1983">
        <f t="shared" si="6"/>
        <v>0</v>
      </c>
      <c r="Q58" s="1996">
        <f>IF(O58=0, 0, IF(ISBLANK(I58), "", IF(TEXT(ROUND(O58/INDEX(E65:R65, MATCH(I58, E64:R64, 0)), 0),"# ##0") &amp; " " &amp; O58 = P58, "", TEXT(ROUND(O58/INDEX(E65:R65, MATCH(I58, E64:R64, 0)), 0),"# ##0") &amp; " " &amp; I58)))</f>
        <v>0</v>
      </c>
      <c r="R58" s="54"/>
      <c r="S58" s="1990">
        <f t="shared" si="7"/>
        <v>0</v>
      </c>
      <c r="T58" s="1992">
        <f>IFERROR(IF(O58=0, 0, IF(ISBLANK(I58), "", IF(ROUND(S58/INDEX(E65:R65, MATCH(I58,E64:R64, 0)), 2) &amp; " " &amp; I58 = S58, "", ROUND(S58/INDEX(E65:R65, MATCH(I58,E64:R64, 0)), 2) &amp; " " &amp; I58))), "")</f>
        <v>0</v>
      </c>
      <c r="U58" s="1953">
        <f>(E58/P16)*P15*J58</f>
        <v>0</v>
      </c>
      <c r="V58" s="561">
        <f t="shared" si="8"/>
        <v>0</v>
      </c>
      <c r="W58" s="2075">
        <v>1</v>
      </c>
      <c r="X58" s="490">
        <f t="shared" si="9"/>
        <v>0</v>
      </c>
      <c r="Y58"/>
      <c r="Z58" s="718" t="s">
        <v>0</v>
      </c>
      <c r="AA58" s="1939"/>
      <c r="AB58" s="31"/>
      <c r="AC58" s="31"/>
      <c r="AD58" s="31"/>
      <c r="AE58" s="31"/>
      <c r="AF58" s="1962" t="s">
        <v>33</v>
      </c>
      <c r="AG58" s="1962"/>
      <c r="AH58" s="1956"/>
      <c r="AI58" s="1963" t="s">
        <v>77</v>
      </c>
      <c r="AJ58" s="1963" t="s">
        <v>77</v>
      </c>
      <c r="AK58" s="1964"/>
      <c r="AL58" s="1965">
        <f>AK60</f>
        <v>1250</v>
      </c>
      <c r="AM58" s="1965" t="str">
        <f>AG60</f>
        <v>tranches</v>
      </c>
      <c r="AN58" s="1965"/>
      <c r="AO58" s="1966" t="s">
        <v>1012</v>
      </c>
      <c r="AP58" s="1967">
        <f>AK61</f>
        <v>162.5</v>
      </c>
      <c r="AQ58" s="2072"/>
      <c r="AR58" s="132"/>
      <c r="AS58" s="132"/>
      <c r="AT58" s="578"/>
      <c r="AU58" s="138"/>
      <c r="AV58" s="3927"/>
      <c r="AW58" s="3927"/>
      <c r="AX58"/>
      <c r="AY58" s="3927"/>
      <c r="AZ58" s="3927"/>
      <c r="BA58"/>
      <c r="BB58" s="4045"/>
      <c r="BC58" s="4046"/>
      <c r="BD58" s="141"/>
      <c r="BE58" s="161"/>
      <c r="BF58"/>
      <c r="BG58" s="135">
        <v>1</v>
      </c>
    </row>
    <row r="59" spans="4:59" s="641" customFormat="1" ht="19.5" thickBot="1">
      <c r="D59" s="67" t="str">
        <f t="shared" si="10"/>
        <v>►</v>
      </c>
      <c r="E59" s="66"/>
      <c r="F59" s="65"/>
      <c r="G59" s="64" t="str">
        <f t="shared" si="5"/>
        <v/>
      </c>
      <c r="H59" s="63"/>
      <c r="I59" s="62"/>
      <c r="J59" s="61">
        <v>1</v>
      </c>
      <c r="K59" s="60"/>
      <c r="L59" s="59">
        <f>IFERROR(INDEX(E65:R65,MATCH(I59,E64:R64,0)) * H59 * IF(ISBLANK(E59), 1, E59), 0)</f>
        <v>0</v>
      </c>
      <c r="M59" s="58">
        <f>IF(O63=0,0,(O59/O63)*N22*1000)</f>
        <v>0</v>
      </c>
      <c r="N59" s="57">
        <f>IF(L63=0, 0, (E59*J59)/(L63*N22))</f>
        <v>0</v>
      </c>
      <c r="O59" s="1987">
        <f>IF(ISBLANK(P16), 0, (L59 * J59) * (P15 / P16))</f>
        <v>0</v>
      </c>
      <c r="P59" s="1984">
        <f t="shared" si="6"/>
        <v>0</v>
      </c>
      <c r="Q59" s="1996">
        <f>IF(O59=0, 0, IF(ISBLANK(I59), "", IF(TEXT(ROUND(O59/INDEX(E65:R65, MATCH(I59, E64:R64, 0)), 0),"# ##0") &amp; " " &amp; O59 = P59, "", TEXT(ROUND(O59/INDEX(E65:R65, MATCH(I59, E64:R64, 0)), 0),"# ##0") &amp; " " &amp; I59)))</f>
        <v>0</v>
      </c>
      <c r="R59" s="54"/>
      <c r="S59" s="1994">
        <f t="shared" si="7"/>
        <v>0</v>
      </c>
      <c r="T59" s="1993">
        <f>IFERROR(IF(O59=0, 0, IF(ISBLANK(I59), "", IF(ROUND(S59/INDEX(E65:R65, MATCH(I59,E64:R64, 0)), 2) &amp; " " &amp; I59 = S59, "", ROUND(S59/INDEX(E65:R65, MATCH(I59,E64:R64, 0)), 2) &amp; " " &amp; I59))), "")</f>
        <v>0</v>
      </c>
      <c r="U59" s="69">
        <f>(E59/P16)*P15*J59</f>
        <v>0</v>
      </c>
      <c r="V59" s="560">
        <f t="shared" si="8"/>
        <v>0</v>
      </c>
      <c r="W59" s="2075">
        <v>1</v>
      </c>
      <c r="X59" s="487">
        <f t="shared" si="9"/>
        <v>0</v>
      </c>
      <c r="Y59"/>
      <c r="Z59" s="718" t="s">
        <v>0</v>
      </c>
      <c r="AA59" s="1939"/>
      <c r="AB59" s="31"/>
      <c r="AC59" s="31"/>
      <c r="AD59" s="31"/>
      <c r="AE59" s="31"/>
      <c r="AF59" s="26" t="s">
        <v>32</v>
      </c>
      <c r="AG59" s="131" t="s">
        <v>30</v>
      </c>
      <c r="AH59" s="1956"/>
      <c r="AI59" s="25" t="s">
        <v>1005</v>
      </c>
      <c r="AJ59" s="605" t="s">
        <v>29</v>
      </c>
      <c r="AK59" s="607"/>
      <c r="AL59" s="132"/>
      <c r="AM59" s="606"/>
      <c r="AN59" s="606" t="s">
        <v>1001</v>
      </c>
      <c r="AO59" s="130" t="s">
        <v>28</v>
      </c>
      <c r="AP59" s="1968"/>
      <c r="AQ59" s="2072"/>
      <c r="AR59" s="132"/>
      <c r="AS59" s="132"/>
      <c r="AT59" s="578"/>
      <c r="AU59" s="138"/>
      <c r="AV59" s="140">
        <v>1</v>
      </c>
      <c r="AW59" s="140">
        <v>1</v>
      </c>
      <c r="AX59"/>
      <c r="AY59" s="140">
        <v>1</v>
      </c>
      <c r="AZ59" s="140">
        <v>1</v>
      </c>
      <c r="BA59"/>
      <c r="BB59" s="443"/>
      <c r="BC59" s="444"/>
      <c r="BD59" s="141"/>
      <c r="BE59" s="161"/>
      <c r="BF59"/>
      <c r="BG59" s="135">
        <v>1</v>
      </c>
    </row>
    <row r="60" spans="4:59" s="641" customFormat="1" ht="18.75" customHeight="1">
      <c r="D60" s="67" t="str">
        <f t="shared" si="10"/>
        <v>►</v>
      </c>
      <c r="E60" s="66"/>
      <c r="F60" s="65"/>
      <c r="G60" s="64" t="str">
        <f t="shared" si="5"/>
        <v/>
      </c>
      <c r="H60" s="63"/>
      <c r="I60" s="62"/>
      <c r="J60" s="61">
        <v>1</v>
      </c>
      <c r="K60" s="60"/>
      <c r="L60" s="59">
        <f>IFERROR(INDEX(E65:R65,MATCH(I60,E64:R64,0)) * H60 * IF(ISBLANK(E60), 1, E60), 0)</f>
        <v>0</v>
      </c>
      <c r="M60" s="58">
        <f>IF(O63=0,0,(O60/O63)*N22*1000)</f>
        <v>0</v>
      </c>
      <c r="N60" s="57">
        <f>IF(L63=0, 0, (E60*J60)/(L63*N22))</f>
        <v>0</v>
      </c>
      <c r="O60" s="1986">
        <f>IF(ISBLANK(P16), 0, (L60 * J60) * (P15 / P16))</f>
        <v>0</v>
      </c>
      <c r="P60" s="1983">
        <f t="shared" si="6"/>
        <v>0</v>
      </c>
      <c r="Q60" s="1996">
        <f>IF(O60=0, 0, IF(ISBLANK(I60), "", IF(TEXT(ROUND(O60/INDEX(E65:R65, MATCH(I60, E64:R64, 0)), 0),"# ##0") &amp; " " &amp; O60 = P60, "", TEXT(ROUND(O60/INDEX(E65:R65, MATCH(I60, E64:R64, 0)), 0),"# ##0") &amp; " " &amp; I60)))</f>
        <v>0</v>
      </c>
      <c r="R60" s="54"/>
      <c r="S60" s="1990">
        <f t="shared" si="7"/>
        <v>0</v>
      </c>
      <c r="T60" s="1992">
        <f>IFERROR(IF(O60=0, 0, IF(ISBLANK(I60), "", IF(ROUND(S60/INDEX(E65:R65, MATCH(I60,E64:R64, 0)), 2) &amp; " " &amp; I60 = S60, "", ROUND(S60/INDEX(E65:R65, MATCH(I60,E64:R64, 0)), 2) &amp; " " &amp; I60))), "")</f>
        <v>0</v>
      </c>
      <c r="U60" s="1953">
        <f>(E60/P16)*P15*J60</f>
        <v>0</v>
      </c>
      <c r="V60" s="561">
        <f t="shared" si="8"/>
        <v>0</v>
      </c>
      <c r="W60" s="2075">
        <v>1</v>
      </c>
      <c r="X60" s="490">
        <f t="shared" si="9"/>
        <v>0</v>
      </c>
      <c r="Y60"/>
      <c r="Z60" s="718" t="s">
        <v>0</v>
      </c>
      <c r="AA60" s="1939"/>
      <c r="AB60" s="31"/>
      <c r="AC60" s="31"/>
      <c r="AD60" s="31"/>
      <c r="AE60" s="31"/>
      <c r="AF60" s="4219">
        <v>1250</v>
      </c>
      <c r="AG60" s="130" t="s">
        <v>27</v>
      </c>
      <c r="AH60" s="1956"/>
      <c r="AI60" s="585">
        <v>1</v>
      </c>
      <c r="AJ60" s="584">
        <v>12</v>
      </c>
      <c r="AK60" s="23">
        <f>AI60*AF60</f>
        <v>1250</v>
      </c>
      <c r="AL60" s="22" t="str">
        <f>INT(AK60/AJ60) &amp; " " &amp; AO59 &amp; " de " &amp; AJ60 &amp; " " &amp; AG60 &amp; IF(MOD(AK60,AJ60)&gt;0, " + 1 contenant de " &amp; TEXT(MOD(AK60,AJ60), "0.00") &amp; " " &amp; AG60, "")</f>
        <v>104 Barquettes de 12 tranches + 1 contenant de 2.00 tranches</v>
      </c>
      <c r="AM60" s="21"/>
      <c r="AN60" s="18"/>
      <c r="AO60" s="132"/>
      <c r="AP60" s="1969"/>
      <c r="AQ60" s="2072"/>
      <c r="AR60" s="132"/>
      <c r="AS60" s="132"/>
      <c r="AT60" s="578"/>
      <c r="AU60" s="138"/>
      <c r="AV60" s="4174" t="s">
        <v>695</v>
      </c>
      <c r="AW60" s="4174"/>
      <c r="AX60"/>
      <c r="AY60" s="4174" t="s">
        <v>696</v>
      </c>
      <c r="AZ60" s="4174"/>
      <c r="BA60"/>
      <c r="BB60" s="446" t="s">
        <v>725</v>
      </c>
      <c r="BC60" s="428"/>
      <c r="BD60" s="141"/>
      <c r="BE60" s="161"/>
      <c r="BF60"/>
      <c r="BG60" s="135">
        <v>1</v>
      </c>
    </row>
    <row r="61" spans="4:59" s="641" customFormat="1" ht="18.75">
      <c r="D61" s="67" t="str">
        <f t="shared" si="10"/>
        <v>►</v>
      </c>
      <c r="E61" s="66"/>
      <c r="F61" s="65"/>
      <c r="G61" s="64" t="str">
        <f t="shared" si="5"/>
        <v/>
      </c>
      <c r="H61" s="63"/>
      <c r="I61" s="62"/>
      <c r="J61" s="61">
        <v>1</v>
      </c>
      <c r="K61" s="60"/>
      <c r="L61" s="59">
        <f>IFERROR(INDEX(E65:R65,MATCH(I61,E64:R64,0)) * H61 * IF(ISBLANK(E61), 1, E61), 0)</f>
        <v>0</v>
      </c>
      <c r="M61" s="71">
        <f>IF(O63=0,0,(O61/O63)*N22*1000)</f>
        <v>0</v>
      </c>
      <c r="N61" s="70">
        <f>IF(L63=0, 0, (E61*J61)/(L63*N22))</f>
        <v>0</v>
      </c>
      <c r="O61" s="1987">
        <f>IF(ISBLANK(P16), 0, (L61 * J61) * (P15 / P16))</f>
        <v>0</v>
      </c>
      <c r="P61" s="1984">
        <f t="shared" si="6"/>
        <v>0</v>
      </c>
      <c r="Q61" s="1996">
        <f>IF(O61=0, 0, IF(ISBLANK(I61), "", IF(TEXT(ROUND(O61/INDEX(E65:R65, MATCH(I61, E64:R64, 0)), 0),"# ##0") &amp; " " &amp; O61 = P61, "", TEXT(ROUND(O61/INDEX(E65:R65, MATCH(I61, E64:R64, 0)), 0),"# ##0") &amp; " " &amp; I61)))</f>
        <v>0</v>
      </c>
      <c r="R61" s="54"/>
      <c r="S61" s="1994">
        <f t="shared" si="7"/>
        <v>0</v>
      </c>
      <c r="T61" s="1993">
        <f>IFERROR(IF(O61=0, 0, IF(ISBLANK(I61), "", IF(ROUND(S61/INDEX(E65:R65, MATCH(I61,E64:R64, 0)), 2) &amp; " " &amp; I61 = S61, "", ROUND(S61/INDEX(E65:R65, MATCH(I61,E64:R64, 0)), 2) &amp; " " &amp; I61))), "")</f>
        <v>0</v>
      </c>
      <c r="U61" s="69">
        <f>(E61/P16)*P15*J61</f>
        <v>0</v>
      </c>
      <c r="V61" s="560">
        <f t="shared" si="8"/>
        <v>0</v>
      </c>
      <c r="W61" s="2075">
        <v>1</v>
      </c>
      <c r="X61" s="487">
        <f t="shared" si="9"/>
        <v>0</v>
      </c>
      <c r="Y61"/>
      <c r="Z61" s="718" t="s">
        <v>0</v>
      </c>
      <c r="AA61" s="1939"/>
      <c r="AB61" s="31"/>
      <c r="AC61" s="31"/>
      <c r="AD61" s="31"/>
      <c r="AE61" s="31"/>
      <c r="AF61" s="4220"/>
      <c r="AG61" s="1970" t="s">
        <v>1009</v>
      </c>
      <c r="AH61" s="1956"/>
      <c r="AI61" s="586">
        <v>130</v>
      </c>
      <c r="AJ61" s="587">
        <v>1.5</v>
      </c>
      <c r="AK61" s="1971">
        <f>(AI61*AF60)/1000</f>
        <v>162.5</v>
      </c>
      <c r="AL61" s="1972" t="str">
        <f>IF(MOD(AK61, AJ61) = 0, INT(AK61/AJ61) &amp; " " &amp; AO59 &amp; " de " &amp; AJ61 &amp; " kg", INT(AK61/AJ61) &amp; " " &amp; AO59 &amp; " de " &amp; AJ61 &amp; " kg" &amp; " + 1 contenant de " &amp; TEXT(MOD(AK61, AJ61), "0.00") &amp; " kg")</f>
        <v>108 Barquettes de 1.5 kg + 1 contenant de 0.50 kg</v>
      </c>
      <c r="AM61" s="1973"/>
      <c r="AN61" s="1973"/>
      <c r="AO61" s="1820"/>
      <c r="AP61" s="1974"/>
      <c r="AQ61" s="2072"/>
      <c r="AR61" s="132"/>
      <c r="AS61" s="132"/>
      <c r="AT61" s="578"/>
      <c r="AU61" s="138"/>
      <c r="AV61" s="3871"/>
      <c r="AW61" s="3871"/>
      <c r="AX61"/>
      <c r="AY61" s="3871"/>
      <c r="AZ61" s="3871"/>
      <c r="BA61"/>
      <c r="BB61" s="448" t="s">
        <v>726</v>
      </c>
      <c r="BC61" s="428"/>
      <c r="BD61" s="141"/>
      <c r="BE61" s="161"/>
      <c r="BF61"/>
      <c r="BG61" s="135">
        <v>1</v>
      </c>
    </row>
    <row r="62" spans="4:59" s="641" customFormat="1" ht="19.5" thickBot="1">
      <c r="D62" s="53" t="s">
        <v>0</v>
      </c>
      <c r="E62" s="66"/>
      <c r="F62" s="65"/>
      <c r="G62" s="64" t="str">
        <f t="shared" si="5"/>
        <v/>
      </c>
      <c r="H62" s="63"/>
      <c r="I62" s="62"/>
      <c r="J62" s="61">
        <v>1</v>
      </c>
      <c r="K62" s="60"/>
      <c r="L62" s="59">
        <f>IFERROR(INDEX(E65:R65,MATCH(I62,E64:R64,0)) * H62 * IF(ISBLANK(E62), 1, E62), 0)</f>
        <v>0</v>
      </c>
      <c r="M62" s="58">
        <f>IF(O63=0,0,(O62/O63)*N22*1000)</f>
        <v>0</v>
      </c>
      <c r="N62" s="57">
        <f>IF(L63=0, 0, (E62*J62)/(L63*N22))</f>
        <v>0</v>
      </c>
      <c r="O62" s="1986">
        <f>IF(ISBLANK(P16), 0, (L62 * J62) * (P15 / P16))</f>
        <v>0</v>
      </c>
      <c r="P62" s="1983">
        <f t="shared" si="6"/>
        <v>0</v>
      </c>
      <c r="Q62" s="1996">
        <f>IF(O62=0, 0, IF(ISBLANK(I62), "", IF(TEXT(ROUND(O62/INDEX(E65:R65, MATCH(I62, E64:R64, 0)), 0),"# ##0") &amp; " " &amp; O62 = P62, "", TEXT(ROUND(O62/INDEX(E65:R65, MATCH(I62, E64:R64, 0)), 0),"# ##0") &amp; " " &amp; I62)))</f>
        <v>0</v>
      </c>
      <c r="R62" s="54"/>
      <c r="S62" s="1990">
        <f t="shared" si="7"/>
        <v>0</v>
      </c>
      <c r="T62" s="1992">
        <f>IFERROR(IF(O62=0, 0, IF(ISBLANK(I62), "", IF(ROUND(S62/INDEX(E65:R65, MATCH(I62,E64:R64, 0)), 2) &amp; " " &amp; I62 = S62, "", ROUND(S62/INDEX(E65:R65, MATCH(I62,E64:R64, 0)), 2) &amp; " " &amp; I62))), "")</f>
        <v>0</v>
      </c>
      <c r="U62" s="1953">
        <f>(E62/P16)*P15*J62</f>
        <v>0</v>
      </c>
      <c r="V62" s="561">
        <f t="shared" si="8"/>
        <v>0</v>
      </c>
      <c r="W62" s="2075">
        <v>1</v>
      </c>
      <c r="X62" s="490">
        <f t="shared" si="9"/>
        <v>0</v>
      </c>
      <c r="Y62"/>
      <c r="Z62" s="28" t="s">
        <v>15</v>
      </c>
      <c r="AA62" s="1939"/>
      <c r="AB62" s="31"/>
      <c r="AC62" s="31"/>
      <c r="AD62" s="31"/>
      <c r="AE62" s="31"/>
      <c r="AF62" s="27"/>
      <c r="AG62" s="27"/>
      <c r="AH62" s="1975"/>
      <c r="AI62" s="27"/>
      <c r="AJ62" s="27"/>
      <c r="AK62" s="27"/>
      <c r="AL62" s="27"/>
      <c r="AM62" s="27"/>
      <c r="AN62" s="132"/>
      <c r="AO62" s="132"/>
      <c r="AP62" s="1976" t="s">
        <v>35</v>
      </c>
      <c r="AQ62" s="2072"/>
      <c r="AR62" s="132"/>
      <c r="AS62" s="132"/>
      <c r="AT62" s="578"/>
      <c r="AU62" s="138"/>
      <c r="AV62" s="140">
        <v>1</v>
      </c>
      <c r="AW62" s="140">
        <v>1</v>
      </c>
      <c r="AX62"/>
      <c r="AY62" s="140">
        <v>1</v>
      </c>
      <c r="AZ62" s="140">
        <v>1</v>
      </c>
      <c r="BA62"/>
      <c r="BB62" s="449">
        <v>10</v>
      </c>
      <c r="BC62" s="450" t="s">
        <v>108</v>
      </c>
      <c r="BD62" s="141"/>
      <c r="BE62" s="161"/>
      <c r="BF62"/>
      <c r="BG62" s="135">
        <v>1</v>
      </c>
    </row>
    <row r="63" spans="4:59" s="641" customFormat="1" ht="15.75" customHeight="1">
      <c r="D63" s="53" t="s">
        <v>0</v>
      </c>
      <c r="E63" s="51"/>
      <c r="F63" s="50"/>
      <c r="G63" s="52"/>
      <c r="H63" s="52"/>
      <c r="I63" s="51"/>
      <c r="J63" s="50"/>
      <c r="K63" s="49"/>
      <c r="L63" s="48">
        <f>SUM(L23:L62)</f>
        <v>14.004999999999997</v>
      </c>
      <c r="M63" s="49"/>
      <c r="N63" s="49"/>
      <c r="O63" s="46">
        <f>SUM(O23:O62)</f>
        <v>155.4555</v>
      </c>
      <c r="P63" s="49"/>
      <c r="Q63" s="49"/>
      <c r="R63" s="46"/>
      <c r="S63" s="616">
        <f>SUM(S23:S62)</f>
        <v>150.22517999999999</v>
      </c>
      <c r="T63" s="46"/>
      <c r="U63" s="46"/>
      <c r="V63" s="46"/>
      <c r="W63" s="46"/>
      <c r="X63" s="2074">
        <f>SUM(X23:X62)</f>
        <v>188.75550000000001</v>
      </c>
      <c r="Y63"/>
      <c r="Z63" s="28" t="s">
        <v>15</v>
      </c>
      <c r="AA63" s="1939"/>
      <c r="AB63" s="31"/>
      <c r="AC63" s="31"/>
      <c r="AD63" s="31"/>
      <c r="AE63" s="31"/>
      <c r="AF63" s="27"/>
      <c r="AG63" s="27"/>
      <c r="AH63" s="27"/>
      <c r="AI63" s="27"/>
      <c r="AJ63" s="27"/>
      <c r="AK63" s="27"/>
      <c r="AL63" s="27"/>
      <c r="AM63" s="27"/>
      <c r="AN63" s="132"/>
      <c r="AO63" s="132"/>
      <c r="AP63" s="1976" t="s">
        <v>34</v>
      </c>
      <c r="AQ63" s="2072"/>
      <c r="AR63" s="132"/>
      <c r="AS63" s="132"/>
      <c r="AT63" s="578"/>
      <c r="AU63" s="138"/>
      <c r="AV63" s="4176" t="s">
        <v>712</v>
      </c>
      <c r="AW63" s="4176"/>
      <c r="AX63"/>
      <c r="AY63" s="4176" t="s">
        <v>713</v>
      </c>
      <c r="AZ63" s="4176"/>
      <c r="BA63"/>
      <c r="BB63" s="448" t="s">
        <v>739</v>
      </c>
      <c r="BC63" s="428"/>
      <c r="BD63" s="141"/>
      <c r="BE63" s="161"/>
      <c r="BF63"/>
      <c r="BG63" s="135">
        <v>1</v>
      </c>
    </row>
    <row r="64" spans="4:59" s="641" customFormat="1" ht="15.75" customHeight="1">
      <c r="D64" s="44" t="s">
        <v>15</v>
      </c>
      <c r="E64" s="39" t="s">
        <v>66</v>
      </c>
      <c r="F64" s="39" t="s">
        <v>65</v>
      </c>
      <c r="G64" s="623" t="s">
        <v>54</v>
      </c>
      <c r="H64" s="43" t="s">
        <v>64</v>
      </c>
      <c r="I64" s="42" t="s">
        <v>63</v>
      </c>
      <c r="J64" s="41" t="s">
        <v>62</v>
      </c>
      <c r="K64" s="40" t="s">
        <v>61</v>
      </c>
      <c r="L64" s="623" t="s">
        <v>54</v>
      </c>
      <c r="M64" s="39" t="s">
        <v>60</v>
      </c>
      <c r="N64" s="39" t="s">
        <v>59</v>
      </c>
      <c r="O64" s="624" t="s">
        <v>58</v>
      </c>
      <c r="P64" s="624" t="s">
        <v>57</v>
      </c>
      <c r="Q64" s="38" t="s">
        <v>56</v>
      </c>
      <c r="R64" s="38" t="s">
        <v>55</v>
      </c>
      <c r="S64" s="583"/>
      <c r="T64" s="573"/>
      <c r="U64" s="573"/>
      <c r="V64" s="573"/>
      <c r="W64" s="573"/>
      <c r="X64" s="574"/>
      <c r="Y64"/>
      <c r="Z64" s="718" t="s">
        <v>0</v>
      </c>
      <c r="AA64" s="1939"/>
      <c r="AB64" s="31"/>
      <c r="AC64" s="31"/>
      <c r="AD64" s="31"/>
      <c r="AE64" s="31"/>
      <c r="AF64" s="14" t="s">
        <v>4</v>
      </c>
      <c r="AG64" s="13"/>
      <c r="AH64" s="12"/>
      <c r="AI64" s="12"/>
      <c r="AJ64" s="12"/>
      <c r="AK64" s="11"/>
      <c r="AL64" s="11"/>
      <c r="AM64" s="11"/>
      <c r="AN64" s="132"/>
      <c r="AO64" s="132"/>
      <c r="AP64" s="1977"/>
      <c r="AQ64" s="2072"/>
      <c r="AR64" s="132"/>
      <c r="AS64" s="132"/>
      <c r="AT64" s="578"/>
      <c r="AU64" s="138"/>
      <c r="AV64" s="3831"/>
      <c r="AW64" s="3831"/>
      <c r="AX64"/>
      <c r="AY64" s="3831"/>
      <c r="AZ64" s="3831"/>
      <c r="BA64"/>
      <c r="BB64" s="449">
        <v>5</v>
      </c>
      <c r="BC64" s="450" t="s">
        <v>742</v>
      </c>
      <c r="BD64" s="141"/>
      <c r="BE64" s="161"/>
      <c r="BF64"/>
      <c r="BG64" s="135">
        <v>1</v>
      </c>
    </row>
    <row r="65" spans="4:59" s="641" customFormat="1" ht="16.5" thickBot="1">
      <c r="D65" s="44" t="s">
        <v>15</v>
      </c>
      <c r="E65" s="406">
        <v>0.5</v>
      </c>
      <c r="F65" s="407">
        <v>0.25</v>
      </c>
      <c r="G65" s="679">
        <v>1</v>
      </c>
      <c r="H65" s="407">
        <v>0.25</v>
      </c>
      <c r="I65" s="409">
        <v>0.5</v>
      </c>
      <c r="J65" s="410">
        <v>1E-3</v>
      </c>
      <c r="K65" s="408">
        <v>1</v>
      </c>
      <c r="L65" s="679">
        <v>1</v>
      </c>
      <c r="M65" s="410">
        <v>0.22500000000000001</v>
      </c>
      <c r="N65" s="410">
        <v>0.01</v>
      </c>
      <c r="O65" s="678">
        <v>1</v>
      </c>
      <c r="P65" s="679">
        <v>0.1</v>
      </c>
      <c r="Q65" s="410">
        <v>0.01</v>
      </c>
      <c r="R65" s="410">
        <v>1E-3</v>
      </c>
      <c r="S65" s="583"/>
      <c r="T65" s="573"/>
      <c r="U65" s="573"/>
      <c r="V65" s="573"/>
      <c r="W65" s="573"/>
      <c r="X65" s="574"/>
      <c r="Y65"/>
      <c r="Z65" s="718" t="s">
        <v>0</v>
      </c>
      <c r="AA65" s="1939" t="s">
        <v>1154</v>
      </c>
      <c r="AB65" s="31"/>
      <c r="AC65" s="31"/>
      <c r="AD65" s="31"/>
      <c r="AE65" s="31"/>
      <c r="AF65" s="6" t="s">
        <v>2</v>
      </c>
      <c r="AG65" s="5" t="s">
        <v>1</v>
      </c>
      <c r="AH65" s="4"/>
      <c r="AI65" s="3"/>
      <c r="AJ65" s="3"/>
      <c r="AK65" s="3"/>
      <c r="AL65" s="3"/>
      <c r="AM65" s="3"/>
      <c r="AN65" s="132"/>
      <c r="AO65" s="132"/>
      <c r="AP65" s="1978" t="s">
        <v>798</v>
      </c>
      <c r="AQ65" s="2072"/>
      <c r="AR65" s="132"/>
      <c r="AS65" s="132"/>
      <c r="AT65" s="578"/>
      <c r="AU65" s="138"/>
      <c r="AV65" s="140">
        <v>1</v>
      </c>
      <c r="AW65" s="140">
        <v>1</v>
      </c>
      <c r="AX65"/>
      <c r="AY65" s="140">
        <v>1</v>
      </c>
      <c r="AZ65" s="140">
        <v>1</v>
      </c>
      <c r="BA65"/>
      <c r="BB65" s="451" t="s">
        <v>106</v>
      </c>
      <c r="BC65" s="102" t="s">
        <v>742</v>
      </c>
      <c r="BD65" s="101"/>
      <c r="BE65" s="161"/>
      <c r="BF65"/>
      <c r="BG65" s="135">
        <v>1</v>
      </c>
    </row>
    <row r="66" spans="4:59" s="641" customFormat="1" ht="19.5" customHeight="1">
      <c r="D66" s="593" t="s">
        <v>0</v>
      </c>
      <c r="E66" s="588">
        <v>11</v>
      </c>
      <c r="F66" s="588">
        <v>11</v>
      </c>
      <c r="G66" s="588">
        <v>3</v>
      </c>
      <c r="H66" s="588">
        <v>11</v>
      </c>
      <c r="I66" s="588">
        <v>11</v>
      </c>
      <c r="J66" s="588">
        <v>9</v>
      </c>
      <c r="K66" s="588">
        <v>35</v>
      </c>
      <c r="L66" s="589">
        <v>0.2</v>
      </c>
      <c r="M66" s="588">
        <v>11</v>
      </c>
      <c r="N66" s="588">
        <v>11</v>
      </c>
      <c r="O66" s="588">
        <v>11</v>
      </c>
      <c r="P66" s="588">
        <v>11</v>
      </c>
      <c r="Q66" s="588">
        <v>12</v>
      </c>
      <c r="R66" s="588">
        <v>11</v>
      </c>
      <c r="S66" s="588">
        <v>11</v>
      </c>
      <c r="T66" s="588">
        <v>14</v>
      </c>
      <c r="U66" s="588">
        <v>11</v>
      </c>
      <c r="V66" s="588">
        <v>11</v>
      </c>
      <c r="W66" s="588">
        <v>11</v>
      </c>
      <c r="X66" s="719">
        <v>12</v>
      </c>
      <c r="Y66"/>
      <c r="Z66" s="718" t="s">
        <v>0</v>
      </c>
      <c r="AA66" s="588">
        <v>11</v>
      </c>
      <c r="AB66" s="588">
        <v>11</v>
      </c>
      <c r="AC66" s="588">
        <v>3</v>
      </c>
      <c r="AD66" s="588">
        <v>11</v>
      </c>
      <c r="AE66" s="588">
        <v>11</v>
      </c>
      <c r="AF66" s="588">
        <v>9</v>
      </c>
      <c r="AG66" s="588">
        <v>35</v>
      </c>
      <c r="AH66" s="589">
        <v>0.2</v>
      </c>
      <c r="AI66" s="588">
        <v>11</v>
      </c>
      <c r="AJ66" s="588">
        <v>11</v>
      </c>
      <c r="AK66" s="588">
        <v>11</v>
      </c>
      <c r="AL66" s="588">
        <v>11</v>
      </c>
      <c r="AM66" s="588">
        <v>12</v>
      </c>
      <c r="AN66" s="588">
        <v>11</v>
      </c>
      <c r="AO66" s="588">
        <v>11</v>
      </c>
      <c r="AP66" s="588">
        <v>14</v>
      </c>
      <c r="AQ66" s="588">
        <v>11</v>
      </c>
      <c r="AR66" s="588">
        <v>11</v>
      </c>
      <c r="AS66" s="588">
        <v>11</v>
      </c>
      <c r="AT66" s="719">
        <v>12</v>
      </c>
      <c r="AU66" s="138"/>
      <c r="AV66" s="4177" t="s">
        <v>727</v>
      </c>
      <c r="AW66" s="4177"/>
      <c r="AX66"/>
      <c r="AY66" s="4177" t="s">
        <v>728</v>
      </c>
      <c r="AZ66" s="4177"/>
      <c r="BA66"/>
      <c r="BB66" s="452" t="s">
        <v>753</v>
      </c>
      <c r="BC66" s="453"/>
      <c r="BD66" s="141"/>
      <c r="BE66" s="161"/>
      <c r="BF66"/>
      <c r="BG66" s="135">
        <v>1</v>
      </c>
    </row>
    <row r="67" spans="4:59" s="641" customFormat="1" ht="19.5" thickBot="1">
      <c r="D67" s="594" t="s">
        <v>0</v>
      </c>
      <c r="E67" s="590">
        <f t="shared" ref="E67:X67" ca="1" si="11">CELL("largeur",E67)</f>
        <v>11</v>
      </c>
      <c r="F67" s="590">
        <f t="shared" ca="1" si="11"/>
        <v>11</v>
      </c>
      <c r="G67" s="590">
        <f t="shared" ca="1" si="11"/>
        <v>3</v>
      </c>
      <c r="H67" s="590">
        <f t="shared" ca="1" si="11"/>
        <v>11</v>
      </c>
      <c r="I67" s="590">
        <f t="shared" ca="1" si="11"/>
        <v>11</v>
      </c>
      <c r="J67" s="590">
        <f t="shared" ca="1" si="11"/>
        <v>9</v>
      </c>
      <c r="K67" s="590">
        <f t="shared" ca="1" si="11"/>
        <v>35</v>
      </c>
      <c r="L67" s="590">
        <f t="shared" ca="1" si="11"/>
        <v>11</v>
      </c>
      <c r="M67" s="590">
        <f t="shared" ca="1" si="11"/>
        <v>11</v>
      </c>
      <c r="N67" s="590">
        <f t="shared" ca="1" si="11"/>
        <v>11</v>
      </c>
      <c r="O67" s="590">
        <f t="shared" ca="1" si="11"/>
        <v>11</v>
      </c>
      <c r="P67" s="590">
        <f t="shared" ca="1" si="11"/>
        <v>11</v>
      </c>
      <c r="Q67" s="590">
        <f t="shared" ca="1" si="11"/>
        <v>12</v>
      </c>
      <c r="R67" s="590">
        <f t="shared" ca="1" si="11"/>
        <v>11</v>
      </c>
      <c r="S67" s="590">
        <f t="shared" ca="1" si="11"/>
        <v>11</v>
      </c>
      <c r="T67" s="590">
        <f t="shared" ca="1" si="11"/>
        <v>14</v>
      </c>
      <c r="U67" s="590">
        <f t="shared" ca="1" si="11"/>
        <v>11</v>
      </c>
      <c r="V67" s="590">
        <f t="shared" ca="1" si="11"/>
        <v>11</v>
      </c>
      <c r="W67" s="590">
        <f t="shared" ca="1" si="11"/>
        <v>13</v>
      </c>
      <c r="X67" s="592">
        <f t="shared" ca="1" si="11"/>
        <v>17</v>
      </c>
      <c r="Y67"/>
      <c r="Z67" s="2" t="s">
        <v>0</v>
      </c>
      <c r="AA67" s="716">
        <f t="shared" ref="AA67:AT67" ca="1" si="12">CELL("largeur",AA67)</f>
        <v>11</v>
      </c>
      <c r="AB67" s="716">
        <f t="shared" ca="1" si="12"/>
        <v>11</v>
      </c>
      <c r="AC67" s="716">
        <f t="shared" ca="1" si="12"/>
        <v>3</v>
      </c>
      <c r="AD67" s="716">
        <f t="shared" ca="1" si="12"/>
        <v>11</v>
      </c>
      <c r="AE67" s="716">
        <f t="shared" ca="1" si="12"/>
        <v>11</v>
      </c>
      <c r="AF67" s="716">
        <f t="shared" ca="1" si="12"/>
        <v>9</v>
      </c>
      <c r="AG67" s="716">
        <f t="shared" ca="1" si="12"/>
        <v>35</v>
      </c>
      <c r="AH67" s="716">
        <f t="shared" ca="1" si="12"/>
        <v>11</v>
      </c>
      <c r="AI67" s="716">
        <f t="shared" ca="1" si="12"/>
        <v>11</v>
      </c>
      <c r="AJ67" s="716">
        <f t="shared" ca="1" si="12"/>
        <v>11</v>
      </c>
      <c r="AK67" s="716">
        <f t="shared" ca="1" si="12"/>
        <v>11</v>
      </c>
      <c r="AL67" s="716">
        <f t="shared" ca="1" si="12"/>
        <v>11</v>
      </c>
      <c r="AM67" s="716">
        <f t="shared" ca="1" si="12"/>
        <v>12</v>
      </c>
      <c r="AN67" s="716">
        <f t="shared" ca="1" si="12"/>
        <v>11</v>
      </c>
      <c r="AO67" s="716">
        <f t="shared" ca="1" si="12"/>
        <v>11</v>
      </c>
      <c r="AP67" s="716">
        <f t="shared" ca="1" si="12"/>
        <v>14</v>
      </c>
      <c r="AQ67" s="716">
        <f t="shared" ca="1" si="12"/>
        <v>11</v>
      </c>
      <c r="AR67" s="716">
        <f t="shared" ca="1" si="12"/>
        <v>11</v>
      </c>
      <c r="AS67" s="716">
        <f t="shared" ca="1" si="12"/>
        <v>11</v>
      </c>
      <c r="AT67" s="717">
        <f t="shared" ca="1" si="12"/>
        <v>12</v>
      </c>
      <c r="AU67" s="138"/>
      <c r="AV67" s="3929"/>
      <c r="AW67" s="3929"/>
      <c r="AX67"/>
      <c r="AY67" s="3929"/>
      <c r="AZ67" s="3929"/>
      <c r="BA67"/>
      <c r="BB67" s="454" t="s">
        <v>754</v>
      </c>
      <c r="BC67" s="453"/>
      <c r="BD67" s="141"/>
      <c r="BE67" s="161"/>
      <c r="BF67"/>
      <c r="BG67" s="135">
        <v>1</v>
      </c>
    </row>
    <row r="68" spans="4:59" s="641" customFormat="1" ht="15" customHeight="1" thickBot="1">
      <c r="D68" s="1" t="s">
        <v>0</v>
      </c>
      <c r="E68" s="617" t="s">
        <v>0</v>
      </c>
      <c r="F68" s="617" t="s">
        <v>0</v>
      </c>
      <c r="G68" s="617" t="s">
        <v>0</v>
      </c>
      <c r="H68" s="617" t="s">
        <v>0</v>
      </c>
      <c r="I68" s="617" t="s">
        <v>0</v>
      </c>
      <c r="J68"/>
      <c r="K68" s="151" t="s">
        <v>1064</v>
      </c>
      <c r="L68" s="2030">
        <v>0.2</v>
      </c>
      <c r="M68" s="154" t="s">
        <v>1061</v>
      </c>
      <c r="N68"/>
      <c r="O68"/>
      <c r="P68" s="617" t="s">
        <v>0</v>
      </c>
      <c r="Q68" s="617" t="s">
        <v>0</v>
      </c>
      <c r="R68" s="617" t="s">
        <v>0</v>
      </c>
      <c r="S68" s="617" t="s">
        <v>0</v>
      </c>
      <c r="T68" s="617" t="s">
        <v>0</v>
      </c>
      <c r="U68" s="617" t="s">
        <v>0</v>
      </c>
      <c r="V68" s="617" t="s">
        <v>0</v>
      </c>
      <c r="W68" s="617" t="s">
        <v>0</v>
      </c>
      <c r="X68" s="617" t="s">
        <v>0</v>
      </c>
      <c r="Y68"/>
      <c r="Z68"/>
      <c r="AA68"/>
      <c r="AB68"/>
      <c r="AC68"/>
      <c r="AD68"/>
      <c r="AE68"/>
      <c r="AF68"/>
      <c r="AG68" s="151" t="s">
        <v>1064</v>
      </c>
      <c r="AH68" s="2030">
        <v>0.2</v>
      </c>
      <c r="AI68" s="154" t="s">
        <v>1061</v>
      </c>
      <c r="AJ68"/>
      <c r="AK68"/>
      <c r="AL68"/>
      <c r="AM68"/>
      <c r="AN68"/>
      <c r="AO68"/>
      <c r="AP68"/>
      <c r="AQ68"/>
      <c r="AR68"/>
      <c r="AS68"/>
      <c r="AT68"/>
      <c r="AU68"/>
      <c r="AV68" s="140">
        <v>1</v>
      </c>
      <c r="AW68" s="140">
        <v>1</v>
      </c>
      <c r="AX68"/>
      <c r="AY68" s="140">
        <v>1</v>
      </c>
      <c r="AZ68" s="140">
        <v>1</v>
      </c>
      <c r="BA68"/>
      <c r="BB68" s="456" t="s">
        <v>755</v>
      </c>
      <c r="BC68" s="453"/>
      <c r="BD68" s="141"/>
      <c r="BE68" s="161"/>
      <c r="BF68"/>
      <c r="BG68" s="135">
        <v>1</v>
      </c>
    </row>
    <row r="69" spans="4:59" s="641" customFormat="1" ht="14.45" customHeight="1">
      <c r="D69" s="618" t="s">
        <v>0</v>
      </c>
      <c r="E69" s="4227" t="s">
        <v>119</v>
      </c>
      <c r="F69" s="4140" t="s">
        <v>1077</v>
      </c>
      <c r="G69" s="4140"/>
      <c r="H69" s="4140"/>
      <c r="I69" s="4140"/>
      <c r="J69" s="4140"/>
      <c r="K69" s="4140"/>
      <c r="L69" s="4140"/>
      <c r="M69" s="4140"/>
      <c r="N69" s="4140"/>
      <c r="O69" s="4140"/>
      <c r="P69" s="4140"/>
      <c r="Q69" s="4140"/>
      <c r="R69" s="4140"/>
      <c r="S69" s="4140"/>
      <c r="T69" s="4140"/>
      <c r="U69" s="4140" t="s">
        <v>1068</v>
      </c>
      <c r="V69" s="4139" t="s">
        <v>117</v>
      </c>
      <c r="W69" s="4139"/>
      <c r="X69" s="4159" t="str">
        <f>LEFT(F69,1)</f>
        <v>N</v>
      </c>
      <c r="Y69"/>
      <c r="Z69"/>
      <c r="AA69"/>
      <c r="AB69"/>
      <c r="AC69"/>
      <c r="AD69"/>
      <c r="AE69"/>
      <c r="AF69"/>
      <c r="AG69"/>
      <c r="AH69"/>
      <c r="AI69"/>
      <c r="AJ69"/>
      <c r="AK69"/>
      <c r="AL69"/>
      <c r="AM69"/>
      <c r="AN69"/>
      <c r="AO69"/>
      <c r="AP69"/>
      <c r="AQ69"/>
      <c r="AR69"/>
      <c r="AS69"/>
      <c r="AT69"/>
      <c r="AU69"/>
      <c r="AV69" s="4154" t="s">
        <v>743</v>
      </c>
      <c r="AW69" s="4154"/>
      <c r="AX69"/>
      <c r="AY69" s="4154" t="s">
        <v>744</v>
      </c>
      <c r="AZ69" s="4154"/>
      <c r="BA69"/>
      <c r="BB69" s="457">
        <v>40</v>
      </c>
      <c r="BC69" s="458" t="str">
        <f>BC62</f>
        <v>couverts</v>
      </c>
      <c r="BD69" s="141"/>
      <c r="BE69" s="161"/>
      <c r="BF69"/>
      <c r="BG69" s="135">
        <v>1</v>
      </c>
    </row>
    <row r="70" spans="4:59" s="641" customFormat="1" ht="15.6" customHeight="1">
      <c r="D70" s="9" t="s">
        <v>0</v>
      </c>
      <c r="E70" s="4188"/>
      <c r="F70" s="4141"/>
      <c r="G70" s="4141"/>
      <c r="H70" s="4141"/>
      <c r="I70" s="4141"/>
      <c r="J70" s="4141"/>
      <c r="K70" s="4141"/>
      <c r="L70" s="4141"/>
      <c r="M70" s="4141"/>
      <c r="N70" s="4141"/>
      <c r="O70" s="4141"/>
      <c r="P70" s="4141"/>
      <c r="Q70" s="4141"/>
      <c r="R70" s="4141"/>
      <c r="S70" s="4141"/>
      <c r="T70" s="4141"/>
      <c r="U70" s="4141"/>
      <c r="V70" s="3990"/>
      <c r="W70" s="3990"/>
      <c r="X70" s="4160"/>
      <c r="Y70"/>
      <c r="Z70"/>
      <c r="AA70" s="648" t="s">
        <v>1013</v>
      </c>
      <c r="AB70"/>
      <c r="AC70"/>
      <c r="AD70"/>
      <c r="AE70"/>
      <c r="AF70"/>
      <c r="AG70"/>
      <c r="AH70"/>
      <c r="AI70"/>
      <c r="AJ70"/>
      <c r="AK70"/>
      <c r="AL70"/>
      <c r="AM70"/>
      <c r="AN70"/>
      <c r="AO70"/>
      <c r="AP70"/>
      <c r="AQ70"/>
      <c r="AR70"/>
      <c r="AS70"/>
      <c r="AT70"/>
      <c r="AU70"/>
      <c r="AV70" s="3807"/>
      <c r="AW70" s="3807"/>
      <c r="AX70"/>
      <c r="AY70" s="3807"/>
      <c r="AZ70" s="3807"/>
      <c r="BA70"/>
      <c r="BB70" s="457">
        <v>16</v>
      </c>
      <c r="BC70" s="458" t="str">
        <f>BC64</f>
        <v>poulets</v>
      </c>
      <c r="BD70" s="141"/>
      <c r="BE70" s="161"/>
      <c r="BF70"/>
      <c r="BG70" s="135">
        <v>1</v>
      </c>
    </row>
    <row r="71" spans="4:59" s="641" customFormat="1" ht="19.5" thickBot="1">
      <c r="D71" s="9" t="s">
        <v>0</v>
      </c>
      <c r="E71" s="128" t="s">
        <v>116</v>
      </c>
      <c r="F71" s="127"/>
      <c r="G71" s="127"/>
      <c r="H71" s="127"/>
      <c r="I71" s="126" t="s">
        <v>115</v>
      </c>
      <c r="J71" s="125" t="s">
        <v>114</v>
      </c>
      <c r="K71" s="124"/>
      <c r="L71" s="124"/>
      <c r="M71" s="124"/>
      <c r="N71" s="124"/>
      <c r="O71" s="124"/>
      <c r="P71" s="124"/>
      <c r="Q71" s="123"/>
      <c r="R71" s="123"/>
      <c r="S71" s="123"/>
      <c r="T71" s="123"/>
      <c r="U71" s="123"/>
      <c r="V71" s="123"/>
      <c r="W71" s="123"/>
      <c r="X71" s="122"/>
      <c r="Y71"/>
      <c r="Z71"/>
      <c r="AA71" s="648" t="s">
        <v>120</v>
      </c>
      <c r="AB71"/>
      <c r="AC71"/>
      <c r="AD71"/>
      <c r="AE71"/>
      <c r="AF71"/>
      <c r="AG71"/>
      <c r="AH71"/>
      <c r="AI71"/>
      <c r="AJ71"/>
      <c r="AK71"/>
      <c r="AL71"/>
      <c r="AM71"/>
      <c r="AN71"/>
      <c r="AO71"/>
      <c r="AP71"/>
      <c r="AQ71"/>
      <c r="AR71"/>
      <c r="AS71"/>
      <c r="AT71"/>
      <c r="AU71"/>
      <c r="AV71" s="140">
        <v>1</v>
      </c>
      <c r="AW71" s="140">
        <v>1</v>
      </c>
      <c r="AX71"/>
      <c r="AY71" s="140">
        <v>1</v>
      </c>
      <c r="AZ71" s="140">
        <v>1</v>
      </c>
      <c r="BA71"/>
      <c r="BB71" s="459"/>
      <c r="BC71" s="460"/>
      <c r="BD71" s="141"/>
      <c r="BE71" s="161"/>
      <c r="BF71"/>
      <c r="BG71" s="135">
        <v>1</v>
      </c>
    </row>
    <row r="72" spans="4:59" s="641" customFormat="1" ht="18.75" customHeight="1">
      <c r="D72" s="9" t="s">
        <v>0</v>
      </c>
      <c r="E72" s="121" t="s">
        <v>113</v>
      </c>
      <c r="F72" s="104"/>
      <c r="G72" s="115"/>
      <c r="H72" s="115"/>
      <c r="I72" s="115"/>
      <c r="J72" s="104" t="s">
        <v>112</v>
      </c>
      <c r="K72" s="104"/>
      <c r="L72" s="104"/>
      <c r="M72" s="104"/>
      <c r="N72" s="104"/>
      <c r="O72" s="104"/>
      <c r="P72" s="104"/>
      <c r="Q72" s="104"/>
      <c r="R72" s="104"/>
      <c r="S72" s="104"/>
      <c r="T72" s="104"/>
      <c r="U72" s="104"/>
      <c r="V72" s="104"/>
      <c r="W72" s="104"/>
      <c r="X72" s="619"/>
      <c r="Y72"/>
      <c r="Z72"/>
      <c r="AA72" s="646" t="s">
        <v>121</v>
      </c>
      <c r="AB72"/>
      <c r="AC72"/>
      <c r="AD72"/>
      <c r="AE72"/>
      <c r="AF72"/>
      <c r="AG72"/>
      <c r="AH72"/>
      <c r="AI72"/>
      <c r="AJ72"/>
      <c r="AK72"/>
      <c r="AL72"/>
      <c r="AM72"/>
      <c r="AN72"/>
      <c r="AO72"/>
      <c r="AP72"/>
      <c r="AQ72"/>
      <c r="AR72"/>
      <c r="AS72"/>
      <c r="AT72"/>
      <c r="AU72"/>
      <c r="AV72" s="4154" t="s">
        <v>701</v>
      </c>
      <c r="AW72" s="4154"/>
      <c r="AX72"/>
      <c r="AY72" s="4154" t="s">
        <v>702</v>
      </c>
      <c r="AZ72" s="4154"/>
      <c r="BA72"/>
      <c r="BB72" s="4178" t="s">
        <v>771</v>
      </c>
      <c r="BC72" s="4179"/>
      <c r="BD72" s="4179"/>
      <c r="BE72" s="4180"/>
      <c r="BF72"/>
      <c r="BG72" s="135">
        <v>1</v>
      </c>
    </row>
    <row r="73" spans="4:59" s="641" customFormat="1" ht="19.5" thickBot="1">
      <c r="D73" s="596" t="s">
        <v>15</v>
      </c>
      <c r="E73" s="121"/>
      <c r="F73" s="597"/>
      <c r="G73" s="598"/>
      <c r="H73" s="1949" t="str">
        <f ca="1">IF(E76&lt;0.5,E75&amp;",","")&amp;IF(F76&lt;0.5,F75&amp;".","")&amp;IF(G76&lt;0.5,G75&amp;".","")&amp;IF(H76&lt;0.5,H75&amp;".","")&amp;IF(I76&lt;0.5,I75&amp;".","")&amp;IF(J76&lt;0.5,J75&amp;".","")&amp;IF(K76&lt;0.5,K75&amp;".","")&amp;IF(L76&lt;0.5,L75&amp;".","")&amp;IF(M76&lt;0.5,M75&amp;".","")&amp;IF(N76&lt;0.5,N75&amp;".","")&amp;IF(O76&lt;0.5,O75&amp;".","")</f>
        <v/>
      </c>
      <c r="I73" s="1949" t="str">
        <f ca="1">IF(P76&lt;0.5,P75&amp;".","")&amp;IF(Q76&lt;0.5,Q75&amp;".","")&amp;IF(R76&lt;0.5,R75&amp;".","")&amp;IF(S76&lt;0.5,S75&amp;".","")&amp;IF(T76&lt;0.5,T75&amp;".","")&amp;IF(U76&lt;0.5,U75&amp;".","")&amp;IF(V76&lt;0.5,V75&amp;".","")&amp;IF(W76&lt;0.5,W75&amp;".","")&amp;IF(X76&lt;0.5,X75&amp;".","")</f>
        <v/>
      </c>
      <c r="J73" s="715" t="str">
        <f>COUNTIF(D69:D126,"**")&amp;" "&amp;"lignes"</f>
        <v>58 lignes</v>
      </c>
      <c r="K73" s="564" t="str">
        <f>ROWS(D69:D126)-SUBTOTAL(103,D69:D126)&amp;" "&amp;"Lignes masquées"</f>
        <v>0 Lignes masquées</v>
      </c>
      <c r="L73" s="699"/>
      <c r="M73" s="699"/>
      <c r="N73" s="701" t="str">
        <f ca="1">IF(COUNTIF(E76:X76,"&lt;0.5")=0,"Aucune colonne masquée",COUNTIF(E76:X76,"&lt;0.5")&amp;" colonnes masquées : "&amp;(H73&amp;I73))</f>
        <v>Aucune colonne masquée</v>
      </c>
      <c r="O73" s="699"/>
      <c r="P73" s="699"/>
      <c r="Q73" s="4221" t="str">
        <f ca="1">COUNTIF(E76:X76,"&gt;0.5")+1&amp;" "&amp;"Colonnes Visibles"</f>
        <v>21 Colonnes Visibles</v>
      </c>
      <c r="R73" s="4221"/>
      <c r="S73" s="599"/>
      <c r="T73" s="599"/>
      <c r="U73" s="599"/>
      <c r="V73" s="599"/>
      <c r="W73" s="599"/>
      <c r="X73" s="620"/>
      <c r="Y73"/>
      <c r="Z73"/>
      <c r="AA73" s="646" t="s">
        <v>1014</v>
      </c>
      <c r="AB73"/>
      <c r="AC73"/>
      <c r="AD73"/>
      <c r="AE73"/>
      <c r="AF73"/>
      <c r="AG73"/>
      <c r="AH73"/>
      <c r="AI73"/>
      <c r="AJ73"/>
      <c r="AK73"/>
      <c r="AL73"/>
      <c r="AM73"/>
      <c r="AN73"/>
      <c r="AO73"/>
      <c r="AP73"/>
      <c r="AQ73"/>
      <c r="AR73"/>
      <c r="AS73"/>
      <c r="AT73"/>
      <c r="AU73"/>
      <c r="AV73" s="3807"/>
      <c r="AW73" s="3807"/>
      <c r="AX73"/>
      <c r="AY73" s="3807"/>
      <c r="AZ73" s="3807"/>
      <c r="BA73"/>
      <c r="BB73" s="4178"/>
      <c r="BC73" s="4179"/>
      <c r="BD73" s="4179"/>
      <c r="BE73" s="4180"/>
      <c r="BF73"/>
      <c r="BG73" s="135">
        <v>1</v>
      </c>
    </row>
    <row r="74" spans="4:59" s="641" customFormat="1" ht="16.899999999999999" customHeight="1" thickTop="1" thickBot="1">
      <c r="D74" s="596" t="s">
        <v>15</v>
      </c>
      <c r="E74" s="97" t="s">
        <v>104</v>
      </c>
      <c r="F74" s="97" t="s">
        <v>103</v>
      </c>
      <c r="G74" s="97" t="s">
        <v>102</v>
      </c>
      <c r="H74" s="97" t="s">
        <v>101</v>
      </c>
      <c r="I74" s="97" t="s">
        <v>100</v>
      </c>
      <c r="J74" s="97" t="s">
        <v>99</v>
      </c>
      <c r="K74" s="97" t="s">
        <v>98</v>
      </c>
      <c r="L74" s="97" t="s">
        <v>97</v>
      </c>
      <c r="M74" s="97" t="s">
        <v>96</v>
      </c>
      <c r="N74" s="97" t="s">
        <v>95</v>
      </c>
      <c r="O74" s="97" t="s">
        <v>94</v>
      </c>
      <c r="P74" s="97" t="s">
        <v>93</v>
      </c>
      <c r="Q74" s="97" t="s">
        <v>92</v>
      </c>
      <c r="R74" s="97" t="s">
        <v>91</v>
      </c>
      <c r="S74" s="97" t="s">
        <v>90</v>
      </c>
      <c r="T74" s="97" t="s">
        <v>122</v>
      </c>
      <c r="U74" s="97" t="s">
        <v>123</v>
      </c>
      <c r="V74" s="600" t="s">
        <v>998</v>
      </c>
      <c r="W74" s="600" t="s">
        <v>998</v>
      </c>
      <c r="X74" s="600" t="s">
        <v>998</v>
      </c>
      <c r="Y74"/>
      <c r="Z74"/>
      <c r="AA74" s="646" t="s">
        <v>1015</v>
      </c>
      <c r="AB74"/>
      <c r="AC74"/>
      <c r="AD74"/>
      <c r="AE74"/>
      <c r="AF74"/>
      <c r="AG74"/>
      <c r="AH74"/>
      <c r="AI74"/>
      <c r="AJ74"/>
      <c r="AK74"/>
      <c r="AL74"/>
      <c r="AM74"/>
      <c r="AN74"/>
      <c r="AO74"/>
      <c r="AP74"/>
      <c r="AQ74"/>
      <c r="AR74"/>
      <c r="AS74"/>
      <c r="AT74"/>
      <c r="AU74"/>
      <c r="AV74" s="140">
        <v>1</v>
      </c>
      <c r="AW74" s="140">
        <v>1</v>
      </c>
      <c r="AX74"/>
      <c r="AY74" s="140">
        <v>1</v>
      </c>
      <c r="AZ74" s="140">
        <v>1</v>
      </c>
      <c r="BA74"/>
      <c r="BB74" s="425" t="s">
        <v>772</v>
      </c>
      <c r="BC74" s="428"/>
      <c r="BD74" s="399"/>
      <c r="BE74" s="400"/>
      <c r="BF74"/>
      <c r="BG74" s="135">
        <v>1</v>
      </c>
    </row>
    <row r="75" spans="4:59" s="641" customFormat="1" ht="16.149999999999999" customHeight="1" thickTop="1" thickBot="1">
      <c r="D75" s="601" t="s">
        <v>15</v>
      </c>
      <c r="E75" s="95" t="str">
        <f t="shared" ref="E75:X75" si="13">SUBSTITUTE(ADDRESS(1,COLUMN(),4),"1","")</f>
        <v>E</v>
      </c>
      <c r="F75" s="94" t="str">
        <f t="shared" si="13"/>
        <v>F</v>
      </c>
      <c r="G75" s="94" t="str">
        <f t="shared" si="13"/>
        <v>G</v>
      </c>
      <c r="H75" s="94" t="str">
        <f t="shared" si="13"/>
        <v>H</v>
      </c>
      <c r="I75" s="94" t="str">
        <f t="shared" si="13"/>
        <v>I</v>
      </c>
      <c r="J75" s="94" t="str">
        <f t="shared" si="13"/>
        <v>J</v>
      </c>
      <c r="K75" s="94" t="str">
        <f t="shared" si="13"/>
        <v>K</v>
      </c>
      <c r="L75" s="94" t="str">
        <f t="shared" si="13"/>
        <v>L</v>
      </c>
      <c r="M75" s="94" t="str">
        <f t="shared" si="13"/>
        <v>M</v>
      </c>
      <c r="N75" s="94" t="str">
        <f t="shared" si="13"/>
        <v>N</v>
      </c>
      <c r="O75" s="94" t="str">
        <f t="shared" si="13"/>
        <v>O</v>
      </c>
      <c r="P75" s="94" t="str">
        <f t="shared" si="13"/>
        <v>P</v>
      </c>
      <c r="Q75" s="94" t="str">
        <f t="shared" si="13"/>
        <v>Q</v>
      </c>
      <c r="R75" s="94" t="str">
        <f t="shared" si="13"/>
        <v>R</v>
      </c>
      <c r="S75" s="94" t="str">
        <f t="shared" si="13"/>
        <v>S</v>
      </c>
      <c r="T75" s="94" t="str">
        <f t="shared" si="13"/>
        <v>T</v>
      </c>
      <c r="U75" s="94" t="str">
        <f t="shared" si="13"/>
        <v>U</v>
      </c>
      <c r="V75" s="94" t="str">
        <f t="shared" si="13"/>
        <v>V</v>
      </c>
      <c r="W75" s="94" t="str">
        <f t="shared" si="13"/>
        <v>W</v>
      </c>
      <c r="X75" s="602" t="str">
        <f t="shared" si="13"/>
        <v>X</v>
      </c>
      <c r="Y75"/>
      <c r="Z75"/>
      <c r="AA75"/>
      <c r="AB75"/>
      <c r="AC75"/>
      <c r="AD75"/>
      <c r="AE75"/>
      <c r="AF75"/>
      <c r="AG75"/>
      <c r="AH75"/>
      <c r="AI75"/>
      <c r="AJ75"/>
      <c r="AK75"/>
      <c r="AL75"/>
      <c r="AM75"/>
      <c r="AN75"/>
      <c r="AO75"/>
      <c r="AP75"/>
      <c r="AQ75"/>
      <c r="AR75"/>
      <c r="AS75"/>
      <c r="AT75"/>
      <c r="AU75"/>
      <c r="AV75" s="4154" t="s">
        <v>480</v>
      </c>
      <c r="AW75" s="4154"/>
      <c r="AX75"/>
      <c r="AY75" s="4154" t="s">
        <v>481</v>
      </c>
      <c r="AZ75" s="4154"/>
      <c r="BA75"/>
      <c r="BB75" s="461" t="s">
        <v>780</v>
      </c>
      <c r="BC75" s="428"/>
      <c r="BD75" s="399"/>
      <c r="BE75" s="400"/>
      <c r="BF75"/>
      <c r="BG75" s="135">
        <v>1</v>
      </c>
    </row>
    <row r="76" spans="4:59" s="641" customFormat="1" ht="16.5" customHeight="1" thickTop="1" thickBot="1">
      <c r="D76" s="601" t="s">
        <v>15</v>
      </c>
      <c r="E76" s="476">
        <f t="shared" ref="E76:X76" ca="1" si="14">CELL("largeur",E76)</f>
        <v>11</v>
      </c>
      <c r="F76" s="91">
        <f t="shared" ca="1" si="14"/>
        <v>11</v>
      </c>
      <c r="G76" s="91">
        <f t="shared" ca="1" si="14"/>
        <v>3</v>
      </c>
      <c r="H76" s="91">
        <f t="shared" ca="1" si="14"/>
        <v>11</v>
      </c>
      <c r="I76" s="91">
        <f t="shared" ca="1" si="14"/>
        <v>11</v>
      </c>
      <c r="J76" s="91">
        <f t="shared" ca="1" si="14"/>
        <v>9</v>
      </c>
      <c r="K76" s="91">
        <f t="shared" ca="1" si="14"/>
        <v>35</v>
      </c>
      <c r="L76" s="2062">
        <f t="shared" ca="1" si="14"/>
        <v>11</v>
      </c>
      <c r="M76" s="91">
        <f t="shared" ca="1" si="14"/>
        <v>11</v>
      </c>
      <c r="N76" s="91">
        <f t="shared" ca="1" si="14"/>
        <v>11</v>
      </c>
      <c r="O76" s="91">
        <f t="shared" ca="1" si="14"/>
        <v>11</v>
      </c>
      <c r="P76" s="91">
        <f t="shared" ca="1" si="14"/>
        <v>11</v>
      </c>
      <c r="Q76" s="91">
        <f t="shared" ca="1" si="14"/>
        <v>12</v>
      </c>
      <c r="R76" s="91">
        <f t="shared" ca="1" si="14"/>
        <v>11</v>
      </c>
      <c r="S76" s="91">
        <f t="shared" ca="1" si="14"/>
        <v>11</v>
      </c>
      <c r="T76" s="91">
        <f t="shared" ca="1" si="14"/>
        <v>14</v>
      </c>
      <c r="U76" s="91">
        <f t="shared" ca="1" si="14"/>
        <v>11</v>
      </c>
      <c r="V76" s="91">
        <f t="shared" ca="1" si="14"/>
        <v>11</v>
      </c>
      <c r="W76" s="91">
        <f t="shared" ca="1" si="14"/>
        <v>13</v>
      </c>
      <c r="X76" s="603">
        <f t="shared" ca="1" si="14"/>
        <v>17</v>
      </c>
      <c r="Y76"/>
      <c r="Z76"/>
      <c r="AA76"/>
      <c r="AB76"/>
      <c r="AC76"/>
      <c r="AD76"/>
      <c r="AE76"/>
      <c r="AF76" s="729"/>
      <c r="AG76" s="727"/>
      <c r="AH76" s="727"/>
      <c r="AI76" s="727"/>
      <c r="AJ76" s="727"/>
      <c r="AK76" s="732"/>
      <c r="AL76" s="732"/>
      <c r="AM76" s="732"/>
      <c r="AN76" s="732"/>
      <c r="AO76" s="1979">
        <v>1</v>
      </c>
      <c r="AP76"/>
      <c r="AQ76"/>
      <c r="AR76"/>
      <c r="AS76"/>
      <c r="AT76"/>
      <c r="AU76"/>
      <c r="AV76" s="3807"/>
      <c r="AW76" s="3807"/>
      <c r="AX76"/>
      <c r="AY76" s="3807"/>
      <c r="AZ76" s="3807"/>
      <c r="BA76"/>
      <c r="BB76" s="425" t="s">
        <v>781</v>
      </c>
      <c r="BC76" s="428"/>
      <c r="BD76" s="399"/>
      <c r="BE76" s="400"/>
      <c r="BF76"/>
      <c r="BG76" s="135">
        <v>1</v>
      </c>
    </row>
    <row r="77" spans="4:59" s="641" customFormat="1" ht="22.5" thickTop="1" thickBot="1">
      <c r="D77" s="9" t="s">
        <v>0</v>
      </c>
      <c r="E77" s="2009"/>
      <c r="F77" s="1954" t="s">
        <v>3</v>
      </c>
      <c r="G77" s="1955"/>
      <c r="H77" s="1955"/>
      <c r="I77" s="1955"/>
      <c r="J77" s="604">
        <v>0</v>
      </c>
      <c r="K77" s="35" t="s">
        <v>4097</v>
      </c>
      <c r="L77" s="415"/>
      <c r="M77" s="415"/>
      <c r="N77" s="415"/>
      <c r="O77" s="415"/>
      <c r="P77" s="415"/>
      <c r="Q77" s="415"/>
      <c r="R77" s="604">
        <f ca="1">MAX(J77:J109)</f>
        <v>9</v>
      </c>
      <c r="S77" s="415"/>
      <c r="T77" s="415"/>
      <c r="U77" s="415"/>
      <c r="V77" s="415"/>
      <c r="W77" s="415"/>
      <c r="X77" s="621"/>
      <c r="Y77"/>
      <c r="Z77"/>
      <c r="AA77"/>
      <c r="AB77"/>
      <c r="AC77"/>
      <c r="AD77"/>
      <c r="AE77"/>
      <c r="AF77" s="730" t="s">
        <v>4080</v>
      </c>
      <c r="AG77" s="724"/>
      <c r="AH77" s="724"/>
      <c r="AI77" s="724"/>
      <c r="AJ77" s="724"/>
      <c r="AK77" s="734"/>
      <c r="AL77" s="734"/>
      <c r="AM77" s="734"/>
      <c r="AN77" s="734"/>
      <c r="AO77" s="1980">
        <v>1</v>
      </c>
      <c r="AP77"/>
      <c r="AQ77"/>
      <c r="AR77"/>
      <c r="AS77"/>
      <c r="AT77"/>
      <c r="AU77"/>
      <c r="AV77" s="140">
        <v>1</v>
      </c>
      <c r="AW77" s="140">
        <v>1</v>
      </c>
      <c r="AX77"/>
      <c r="AY77" s="140">
        <v>1</v>
      </c>
      <c r="AZ77" s="140">
        <v>1</v>
      </c>
      <c r="BA77"/>
      <c r="BB77" s="459"/>
      <c r="BC77" s="460"/>
      <c r="BD77" s="141"/>
      <c r="BE77" s="161"/>
      <c r="BF77"/>
      <c r="BG77" s="135">
        <v>1</v>
      </c>
    </row>
    <row r="78" spans="4:59" s="641" customFormat="1" ht="15.75" customHeight="1">
      <c r="D78" s="9" t="s">
        <v>0</v>
      </c>
      <c r="E78" s="1938" t="s">
        <v>53</v>
      </c>
      <c r="F78" s="33"/>
      <c r="G78" s="33"/>
      <c r="H78" s="33"/>
      <c r="I78" s="33"/>
      <c r="J78" s="604">
        <f ca="1">IF(ISBLANK(K78),"",LARGE(OFFSET(J77,0,0,ROWS(J77:J77)),1)+1)</f>
        <v>1</v>
      </c>
      <c r="K78" s="29" t="s">
        <v>569</v>
      </c>
      <c r="L78" s="2063"/>
      <c r="M78" s="27"/>
      <c r="N78" s="27"/>
      <c r="O78" s="27"/>
      <c r="P78" s="27"/>
      <c r="Q78" s="27"/>
      <c r="R78" s="604" t="str">
        <f ca="1">IF(ISBLANK(S78),"",LARGE(OFFSET(R77,0,0,ROWS(R77:R77)),1)+1)</f>
        <v/>
      </c>
      <c r="S78" s="29"/>
      <c r="T78" s="27"/>
      <c r="U78" s="27"/>
      <c r="V78" s="27"/>
      <c r="W78" s="27"/>
      <c r="X78" s="671"/>
      <c r="Y78"/>
      <c r="Z78"/>
      <c r="AA78"/>
      <c r="AB78"/>
      <c r="AC78"/>
      <c r="AD78"/>
      <c r="AE78"/>
      <c r="AF78" s="728" t="s">
        <v>1156</v>
      </c>
      <c r="AG78" s="724"/>
      <c r="AH78" s="724"/>
      <c r="AI78" s="724"/>
      <c r="AJ78" s="724"/>
      <c r="AK78" s="734"/>
      <c r="AL78" s="734"/>
      <c r="AM78" s="734"/>
      <c r="AN78" s="734"/>
      <c r="AO78" s="1980">
        <v>1</v>
      </c>
      <c r="AP78"/>
      <c r="AQ78"/>
      <c r="AR78"/>
      <c r="AS78"/>
      <c r="AT78"/>
      <c r="AU78"/>
      <c r="AV78" s="4154" t="s">
        <v>773</v>
      </c>
      <c r="AW78" s="4154"/>
      <c r="AX78"/>
      <c r="AY78" s="4154" t="s">
        <v>774</v>
      </c>
      <c r="AZ78" s="4154"/>
      <c r="BA78"/>
      <c r="BB78" s="4036" t="s">
        <v>788</v>
      </c>
      <c r="BC78" s="4037"/>
      <c r="BD78" s="4037"/>
      <c r="BE78" s="4038"/>
      <c r="BF78"/>
      <c r="BG78" s="135">
        <v>1</v>
      </c>
    </row>
    <row r="79" spans="4:59" s="641" customFormat="1" ht="31.15" customHeight="1">
      <c r="D79" s="28" t="str">
        <f t="shared" ref="D79:D113" si="15">IF(OR(K79&lt;&gt;"", M79&lt;&gt;"", N79&lt;&gt;"", O79&lt;&gt;"",P79&lt;&gt; "", S79&lt;&gt;"", T79&lt;&gt;"", U79&lt;&gt;"", V79&lt;&gt;""), "A", "►")</f>
        <v>A</v>
      </c>
      <c r="E79" s="1939" t="s">
        <v>52</v>
      </c>
      <c r="F79" s="31"/>
      <c r="G79" s="31"/>
      <c r="H79" s="31"/>
      <c r="I79" s="31"/>
      <c r="J79" s="604">
        <f ca="1">IF(ISBLANK(K79),"",LARGE(OFFSET(J77,0,0,ROWS(J77:J78)),1)+1)</f>
        <v>2</v>
      </c>
      <c r="K79" s="29" t="s">
        <v>51</v>
      </c>
      <c r="L79" s="2063"/>
      <c r="M79" s="27"/>
      <c r="N79" s="27"/>
      <c r="O79" s="27"/>
      <c r="P79" s="27"/>
      <c r="Q79" s="27"/>
      <c r="R79" s="604" t="str">
        <f ca="1">IF(ISBLANK(S79),"",LARGE(OFFSET(R77,0,0,ROWS(R77:R78)),1)+1)</f>
        <v/>
      </c>
      <c r="S79" s="29"/>
      <c r="T79" s="27"/>
      <c r="U79" s="27"/>
      <c r="V79" s="27"/>
      <c r="W79" s="27"/>
      <c r="X79" s="671"/>
      <c r="Y79"/>
      <c r="Z79"/>
      <c r="AA79"/>
      <c r="AB79"/>
      <c r="AC79"/>
      <c r="AD79"/>
      <c r="AE79"/>
      <c r="AF79" s="728" t="s">
        <v>1159</v>
      </c>
      <c r="AG79" s="724"/>
      <c r="AH79" s="724"/>
      <c r="AI79" s="724"/>
      <c r="AJ79" s="724"/>
      <c r="AK79" s="734"/>
      <c r="AL79" s="734"/>
      <c r="AM79" s="734"/>
      <c r="AN79" s="734"/>
      <c r="AO79" s="1980">
        <v>1</v>
      </c>
      <c r="AP79"/>
      <c r="AQ79"/>
      <c r="AR79"/>
      <c r="AS79"/>
      <c r="AT79"/>
      <c r="AU79"/>
      <c r="AV79" s="3807"/>
      <c r="AW79" s="3807"/>
      <c r="AX79"/>
      <c r="AY79" s="3807"/>
      <c r="AZ79" s="3807"/>
      <c r="BA79"/>
      <c r="BB79" s="4036"/>
      <c r="BC79" s="4037"/>
      <c r="BD79" s="4037"/>
      <c r="BE79" s="4038"/>
      <c r="BF79"/>
      <c r="BG79" s="135">
        <v>1</v>
      </c>
    </row>
    <row r="80" spans="4:59" s="641" customFormat="1" ht="15.6" customHeight="1" thickBot="1">
      <c r="D80" s="28" t="str">
        <f t="shared" si="15"/>
        <v>A</v>
      </c>
      <c r="E80" s="1939" t="s">
        <v>1010</v>
      </c>
      <c r="F80" s="31"/>
      <c r="G80" s="31"/>
      <c r="H80" s="31"/>
      <c r="I80" s="31"/>
      <c r="J80" s="604">
        <f ca="1">IF(ISBLANK(K80),"",LARGE(OFFSET(J77,0,0,ROWS(J77:J79)),1)+1)</f>
        <v>3</v>
      </c>
      <c r="K80" s="29" t="s">
        <v>50</v>
      </c>
      <c r="L80" s="2063"/>
      <c r="M80" s="27"/>
      <c r="N80" s="27"/>
      <c r="O80" s="27"/>
      <c r="P80" s="27"/>
      <c r="Q80" s="27"/>
      <c r="R80" s="604" t="str">
        <f ca="1">IF(ISBLANK(S80),"",LARGE(OFFSET(R77,0,0,ROWS(R77:R79)),1)+1)</f>
        <v/>
      </c>
      <c r="S80" s="29"/>
      <c r="T80" s="27"/>
      <c r="U80" s="27"/>
      <c r="V80" s="27"/>
      <c r="W80" s="27"/>
      <c r="X80" s="671"/>
      <c r="Y80"/>
      <c r="Z80"/>
      <c r="AA80"/>
      <c r="AB80"/>
      <c r="AC80"/>
      <c r="AD80"/>
      <c r="AE80"/>
      <c r="AF80" s="728"/>
      <c r="AG80" s="724"/>
      <c r="AH80" s="724"/>
      <c r="AI80" s="724"/>
      <c r="AJ80" s="724"/>
      <c r="AK80" s="734"/>
      <c r="AL80" s="734"/>
      <c r="AM80" s="734"/>
      <c r="AN80" s="734"/>
      <c r="AO80" s="1980">
        <v>1</v>
      </c>
      <c r="AP80"/>
      <c r="AQ80"/>
      <c r="AR80"/>
      <c r="AS80"/>
      <c r="AT80"/>
      <c r="AU80"/>
      <c r="AV80" s="140">
        <v>1</v>
      </c>
      <c r="AW80" s="140">
        <v>1</v>
      </c>
      <c r="AX80"/>
      <c r="AY80" s="140">
        <v>1</v>
      </c>
      <c r="AZ80" s="140">
        <v>1</v>
      </c>
      <c r="BA80"/>
      <c r="BB80" s="166"/>
      <c r="BC80" s="11"/>
      <c r="BD80" s="11"/>
      <c r="BE80" s="167"/>
      <c r="BF80"/>
      <c r="BG80" s="135">
        <v>1</v>
      </c>
    </row>
    <row r="81" spans="4:59" s="641" customFormat="1" ht="15.6" customHeight="1">
      <c r="D81" s="28" t="str">
        <f t="shared" si="15"/>
        <v>A</v>
      </c>
      <c r="E81" s="1939" t="s">
        <v>48</v>
      </c>
      <c r="F81" s="31"/>
      <c r="G81" s="31"/>
      <c r="H81" s="31"/>
      <c r="I81" s="31"/>
      <c r="J81" s="604">
        <f ca="1">IF(ISBLANK(K81),"",LARGE(OFFSET(J77,0,0,ROWS(J77:J80)),1)+1)</f>
        <v>4</v>
      </c>
      <c r="K81" s="29" t="s">
        <v>47</v>
      </c>
      <c r="L81" s="2063"/>
      <c r="M81" s="27"/>
      <c r="N81" s="27"/>
      <c r="O81" s="27"/>
      <c r="P81" s="27"/>
      <c r="Q81" s="27"/>
      <c r="R81" s="604" t="str">
        <f ca="1">IF(ISBLANK(S81),"",LARGE(OFFSET(R77,0,0,ROWS(R77:R80)),1)+1)</f>
        <v/>
      </c>
      <c r="S81" s="29"/>
      <c r="T81" s="27"/>
      <c r="U81" s="27"/>
      <c r="V81" s="27"/>
      <c r="W81" s="27"/>
      <c r="X81" s="671"/>
      <c r="Y81"/>
      <c r="Z81"/>
      <c r="AA81" s="569" t="s">
        <v>124</v>
      </c>
      <c r="AB81" s="609"/>
      <c r="AC81"/>
      <c r="AD81"/>
      <c r="AE81"/>
      <c r="AF81" s="728" t="s">
        <v>1160</v>
      </c>
      <c r="AG81" s="724"/>
      <c r="AH81" s="724"/>
      <c r="AI81" s="724"/>
      <c r="AJ81" s="724"/>
      <c r="AK81" s="734"/>
      <c r="AL81" s="734"/>
      <c r="AM81" s="734"/>
      <c r="AN81" s="734"/>
      <c r="AO81" s="1980">
        <v>1</v>
      </c>
      <c r="AP81"/>
      <c r="AQ81"/>
      <c r="AR81"/>
      <c r="AS81"/>
      <c r="AT81"/>
      <c r="AU81"/>
      <c r="AV81" s="4154" t="s">
        <v>782</v>
      </c>
      <c r="AW81" s="4154"/>
      <c r="AX81"/>
      <c r="AY81" s="4154" t="s">
        <v>783</v>
      </c>
      <c r="AZ81" s="4154"/>
      <c r="BA81"/>
      <c r="BB81" s="464" t="s">
        <v>799</v>
      </c>
      <c r="BC81" s="19" t="s">
        <v>800</v>
      </c>
      <c r="BD81" s="18"/>
      <c r="BE81" s="465"/>
      <c r="BF81"/>
      <c r="BG81" s="135">
        <v>1</v>
      </c>
    </row>
    <row r="82" spans="4:59" s="641" customFormat="1" ht="15.6" customHeight="1">
      <c r="D82" s="28" t="str">
        <f t="shared" si="15"/>
        <v>A</v>
      </c>
      <c r="E82" s="1939" t="s">
        <v>45</v>
      </c>
      <c r="F82" s="31"/>
      <c r="G82" s="31"/>
      <c r="H82" s="31"/>
      <c r="I82" s="31"/>
      <c r="J82" s="604">
        <f ca="1">IF(ISBLANK(K82),"",LARGE(OFFSET(J77,0,0,ROWS(J77:J81)),1)+1)</f>
        <v>5</v>
      </c>
      <c r="K82" s="29" t="s">
        <v>49</v>
      </c>
      <c r="L82" s="2063"/>
      <c r="M82" s="27"/>
      <c r="N82" s="27"/>
      <c r="O82" s="27"/>
      <c r="P82" s="27"/>
      <c r="Q82" s="27"/>
      <c r="R82" s="604" t="str">
        <f ca="1">IF(ISBLANK(S82),"",LARGE(OFFSET(R77,0,0,ROWS(R77:R81)),1)+1)</f>
        <v/>
      </c>
      <c r="S82" s="29"/>
      <c r="T82" s="27"/>
      <c r="U82" s="27"/>
      <c r="V82" s="27"/>
      <c r="W82" s="27"/>
      <c r="X82" s="671"/>
      <c r="Y82"/>
      <c r="Z82"/>
      <c r="AA82" s="570" t="s">
        <v>1063</v>
      </c>
      <c r="AB82" s="610"/>
      <c r="AC82"/>
      <c r="AD82"/>
      <c r="AE82"/>
      <c r="AF82" s="723" t="s">
        <v>1157</v>
      </c>
      <c r="AG82" s="724"/>
      <c r="AH82" s="724"/>
      <c r="AI82" s="724"/>
      <c r="AJ82" s="724"/>
      <c r="AK82" s="734"/>
      <c r="AL82" s="734"/>
      <c r="AM82" s="734"/>
      <c r="AN82" s="734"/>
      <c r="AO82" s="1980">
        <v>1</v>
      </c>
      <c r="AP82"/>
      <c r="AQ82"/>
      <c r="AR82"/>
      <c r="AS82"/>
      <c r="AT82"/>
      <c r="AU82"/>
      <c r="AV82" s="3807"/>
      <c r="AW82" s="3807"/>
      <c r="AX82"/>
      <c r="AY82" s="3807"/>
      <c r="AZ82" s="3807"/>
      <c r="BA82"/>
      <c r="BB82" s="466"/>
      <c r="BC82" s="18"/>
      <c r="BD82" s="141"/>
      <c r="BE82" s="161"/>
      <c r="BF82"/>
      <c r="BG82" s="135">
        <v>1</v>
      </c>
    </row>
    <row r="83" spans="4:59" s="641" customFormat="1" ht="19.5" thickBot="1">
      <c r="D83" s="28" t="str">
        <f t="shared" si="15"/>
        <v>A</v>
      </c>
      <c r="E83" s="1939" t="s">
        <v>43</v>
      </c>
      <c r="F83" s="31"/>
      <c r="G83" s="31"/>
      <c r="H83" s="31"/>
      <c r="I83" s="31"/>
      <c r="J83" s="604">
        <f ca="1">IF(ISBLANK(K83),"",LARGE(OFFSET(J77,0,0,ROWS(J77:J82)),1)+1)</f>
        <v>6</v>
      </c>
      <c r="K83" s="29" t="s">
        <v>46</v>
      </c>
      <c r="L83" s="2063"/>
      <c r="M83" s="27"/>
      <c r="N83" s="27"/>
      <c r="O83" s="27"/>
      <c r="P83" s="27"/>
      <c r="Q83" s="27"/>
      <c r="R83" s="604" t="str">
        <f ca="1">IF(ISBLANK(S83),"",LARGE(OFFSET(R77,0,0,ROWS(R77:R82)),1)+1)</f>
        <v/>
      </c>
      <c r="S83" s="29"/>
      <c r="T83" s="27"/>
      <c r="U83" s="27"/>
      <c r="V83" s="27"/>
      <c r="W83" s="27"/>
      <c r="X83" s="671"/>
      <c r="Y83"/>
      <c r="Z83"/>
      <c r="AA83" s="571" t="s">
        <v>125</v>
      </c>
      <c r="AB83" s="611"/>
      <c r="AC83"/>
      <c r="AD83"/>
      <c r="AE83"/>
      <c r="AF83" s="723" t="s">
        <v>1158</v>
      </c>
      <c r="AG83" s="724"/>
      <c r="AH83" s="724"/>
      <c r="AI83" s="724"/>
      <c r="AJ83" s="724"/>
      <c r="AK83" s="734"/>
      <c r="AL83" s="734"/>
      <c r="AM83" s="734"/>
      <c r="AN83" s="734"/>
      <c r="AO83" s="1980">
        <v>1</v>
      </c>
      <c r="AP83"/>
      <c r="AQ83"/>
      <c r="AR83"/>
      <c r="AS83"/>
      <c r="AT83"/>
      <c r="AU83"/>
      <c r="AV83" s="140">
        <v>1</v>
      </c>
      <c r="AW83" s="140">
        <v>1</v>
      </c>
      <c r="AX83"/>
      <c r="AY83" s="140">
        <v>1</v>
      </c>
      <c r="AZ83" s="140">
        <v>1</v>
      </c>
      <c r="BA83"/>
      <c r="BB83" s="467" t="s">
        <v>801</v>
      </c>
      <c r="BC83" s="453"/>
      <c r="BD83" s="18"/>
      <c r="BE83" s="465"/>
      <c r="BF83"/>
      <c r="BG83" s="135">
        <v>1</v>
      </c>
    </row>
    <row r="84" spans="4:59" s="641" customFormat="1" ht="15.75" customHeight="1" thickBot="1">
      <c r="D84" s="28" t="str">
        <f t="shared" si="15"/>
        <v>A</v>
      </c>
      <c r="E84" s="1939" t="s">
        <v>41</v>
      </c>
      <c r="F84" s="31"/>
      <c r="G84" s="31"/>
      <c r="H84" s="31"/>
      <c r="I84" s="31"/>
      <c r="J84" s="604">
        <f ca="1">IF(ISBLANK(K84),"",LARGE(OFFSET(J77,0,0,ROWS(J77:J83)),1)+1)</f>
        <v>7</v>
      </c>
      <c r="K84" s="29" t="s">
        <v>44</v>
      </c>
      <c r="L84" s="2063"/>
      <c r="M84" s="27"/>
      <c r="N84" s="27"/>
      <c r="O84" s="27"/>
      <c r="P84" s="27"/>
      <c r="Q84" s="27"/>
      <c r="R84" s="604" t="str">
        <f ca="1">IF(ISBLANK(S84),"",LARGE(OFFSET(R77,0,0,ROWS(R77:R83)),1)+1)</f>
        <v/>
      </c>
      <c r="S84" s="29"/>
      <c r="T84" s="27"/>
      <c r="U84" s="27"/>
      <c r="V84" s="27"/>
      <c r="W84" s="27"/>
      <c r="X84" s="671"/>
      <c r="Y84"/>
      <c r="Z84"/>
      <c r="AA84"/>
      <c r="AB84"/>
      <c r="AC84"/>
      <c r="AD84"/>
      <c r="AE84"/>
      <c r="AF84" s="725"/>
      <c r="AG84" s="726"/>
      <c r="AH84" s="726"/>
      <c r="AI84" s="726"/>
      <c r="AJ84" s="726"/>
      <c r="AK84" s="736"/>
      <c r="AL84" s="736"/>
      <c r="AM84" s="736"/>
      <c r="AN84" s="736"/>
      <c r="AO84" s="1981">
        <v>1</v>
      </c>
      <c r="AP84"/>
      <c r="AQ84"/>
      <c r="AR84"/>
      <c r="AS84"/>
      <c r="AT84"/>
      <c r="AU84"/>
      <c r="AV84" s="4154" t="s">
        <v>792</v>
      </c>
      <c r="AW84" s="4154"/>
      <c r="AX84"/>
      <c r="AY84" s="4154" t="s">
        <v>793</v>
      </c>
      <c r="AZ84" s="4154"/>
      <c r="BA84"/>
      <c r="BB84" s="4047" t="s">
        <v>804</v>
      </c>
      <c r="BC84" s="4048"/>
      <c r="BD84" s="4048"/>
      <c r="BE84" s="4049"/>
      <c r="BF84"/>
      <c r="BG84" s="135">
        <v>1</v>
      </c>
    </row>
    <row r="85" spans="4:59" s="641" customFormat="1" ht="15.75" customHeight="1" thickTop="1">
      <c r="D85" s="28" t="str">
        <f t="shared" si="15"/>
        <v>A</v>
      </c>
      <c r="E85" s="1939" t="s">
        <v>40</v>
      </c>
      <c r="F85" s="31"/>
      <c r="G85" s="31"/>
      <c r="H85" s="31"/>
      <c r="I85" s="31"/>
      <c r="J85" s="604" t="str">
        <f ca="1">IF(ISBLANK(K85),"",LARGE(OFFSET(J77,0,0,ROWS(J77:J84)),1)+1)</f>
        <v/>
      </c>
      <c r="K85" s="29"/>
      <c r="L85" s="2063"/>
      <c r="M85" s="27"/>
      <c r="N85" s="27"/>
      <c r="O85" s="27"/>
      <c r="P85" s="27"/>
      <c r="Q85" s="27"/>
      <c r="R85" s="604">
        <f ca="1">IF(ISBLANK(S85),"",LARGE(OFFSET(R77,0,0,ROWS(R77:R84)),1)+1)</f>
        <v>10</v>
      </c>
      <c r="S85" s="29" t="s">
        <v>49</v>
      </c>
      <c r="T85" s="27"/>
      <c r="U85" s="27"/>
      <c r="V85" s="27"/>
      <c r="W85" s="27"/>
      <c r="X85" s="671"/>
      <c r="Y85"/>
      <c r="Z85"/>
      <c r="AA85"/>
      <c r="AB85"/>
      <c r="AC85"/>
      <c r="AD85"/>
      <c r="AE85"/>
      <c r="AF85"/>
      <c r="AG85"/>
      <c r="AH85"/>
      <c r="AI85"/>
      <c r="AJ85"/>
      <c r="AK85"/>
      <c r="AL85"/>
      <c r="AM85"/>
      <c r="AN85"/>
      <c r="AO85"/>
      <c r="AP85"/>
      <c r="AQ85"/>
      <c r="AR85"/>
      <c r="AS85"/>
      <c r="AT85"/>
      <c r="AU85"/>
      <c r="AV85" s="3807"/>
      <c r="AW85" s="3807"/>
      <c r="AX85"/>
      <c r="AY85" s="3807"/>
      <c r="AZ85" s="3807"/>
      <c r="BA85"/>
      <c r="BB85" s="4047"/>
      <c r="BC85" s="4048"/>
      <c r="BD85" s="4048"/>
      <c r="BE85" s="4049"/>
      <c r="BF85"/>
      <c r="BG85" s="135">
        <v>1</v>
      </c>
    </row>
    <row r="86" spans="4:59" s="641" customFormat="1" ht="17.25" customHeight="1" thickBot="1">
      <c r="D86" s="28" t="str">
        <f t="shared" si="15"/>
        <v>A</v>
      </c>
      <c r="E86" s="1939" t="s">
        <v>39</v>
      </c>
      <c r="F86" s="31"/>
      <c r="G86" s="31"/>
      <c r="H86" s="31"/>
      <c r="I86" s="31"/>
      <c r="J86" s="604" t="str">
        <f ca="1">IF(ISBLANK(K86),"",LARGE(OFFSET(J77,0,0,ROWS(J77:J85)),1)+1)</f>
        <v/>
      </c>
      <c r="K86" s="29"/>
      <c r="L86" s="2063"/>
      <c r="M86" s="27"/>
      <c r="N86" s="27"/>
      <c r="O86" s="27"/>
      <c r="P86" s="27"/>
      <c r="Q86" s="27"/>
      <c r="R86" s="604">
        <f ca="1">IF(ISBLANK(S86),"",LARGE(OFFSET(R77,0,0,ROWS(R77:R85)),1)+1)</f>
        <v>11</v>
      </c>
      <c r="S86" s="29" t="s">
        <v>46</v>
      </c>
      <c r="T86" s="27"/>
      <c r="U86" s="27"/>
      <c r="V86" s="27"/>
      <c r="W86" s="27"/>
      <c r="X86" s="671"/>
      <c r="Y86"/>
      <c r="Z86"/>
      <c r="AA86"/>
      <c r="AB86"/>
      <c r="AC86"/>
      <c r="AD86"/>
      <c r="AE86"/>
      <c r="AF86"/>
      <c r="AG86"/>
      <c r="AH86"/>
      <c r="AI86"/>
      <c r="AJ86"/>
      <c r="AK86"/>
      <c r="AL86"/>
      <c r="AM86"/>
      <c r="AN86"/>
      <c r="AO86"/>
      <c r="AP86"/>
      <c r="AQ86"/>
      <c r="AR86"/>
      <c r="AS86"/>
      <c r="AT86"/>
      <c r="AU86"/>
      <c r="AV86" s="140">
        <v>1</v>
      </c>
      <c r="AW86" s="140">
        <v>1</v>
      </c>
      <c r="AX86"/>
      <c r="AY86" s="140">
        <v>1</v>
      </c>
      <c r="AZ86" s="140">
        <v>1</v>
      </c>
      <c r="BA86"/>
      <c r="BB86" s="466"/>
      <c r="BC86" s="18"/>
      <c r="BD86" s="18"/>
      <c r="BE86" s="465"/>
      <c r="BF86"/>
      <c r="BG86" s="135">
        <v>1</v>
      </c>
    </row>
    <row r="87" spans="4:59" s="641" customFormat="1" ht="15.75" customHeight="1">
      <c r="D87" s="28" t="str">
        <f t="shared" si="15"/>
        <v>A</v>
      </c>
      <c r="E87" s="1939" t="s">
        <v>38</v>
      </c>
      <c r="F87" s="31"/>
      <c r="G87" s="31"/>
      <c r="H87" s="31"/>
      <c r="I87" s="31"/>
      <c r="J87" s="604" t="str">
        <f ca="1">IF(ISBLANK(K87),"",LARGE(OFFSET(J77,0,0,ROWS(J77:J86)),1)+1)</f>
        <v/>
      </c>
      <c r="K87" s="29"/>
      <c r="L87" s="2063"/>
      <c r="M87" s="27"/>
      <c r="N87" s="27"/>
      <c r="O87" s="27"/>
      <c r="P87" s="27"/>
      <c r="Q87" s="27"/>
      <c r="R87" s="604">
        <f ca="1">IF(ISBLANK(S87),"",LARGE(OFFSET(R77,0,0,ROWS(R77:R86)),1)+1)</f>
        <v>12</v>
      </c>
      <c r="S87" s="29" t="s">
        <v>44</v>
      </c>
      <c r="T87" s="27"/>
      <c r="U87" s="27"/>
      <c r="V87" s="27"/>
      <c r="W87" s="27"/>
      <c r="X87" s="671"/>
      <c r="Y87"/>
      <c r="Z87"/>
      <c r="AA87"/>
      <c r="AB87"/>
      <c r="AC87"/>
      <c r="AD87"/>
      <c r="AE87"/>
      <c r="AF87"/>
      <c r="AG87"/>
      <c r="AH87"/>
      <c r="AI87"/>
      <c r="AJ87"/>
      <c r="AK87"/>
      <c r="AL87"/>
      <c r="AM87"/>
      <c r="AN87"/>
      <c r="AO87"/>
      <c r="AP87"/>
      <c r="AQ87"/>
      <c r="AR87"/>
      <c r="AS87"/>
      <c r="AT87"/>
      <c r="AU87"/>
      <c r="AV87" s="4154" t="s">
        <v>731</v>
      </c>
      <c r="AW87" s="4154"/>
      <c r="AX87"/>
      <c r="AY87" s="4154" t="s">
        <v>732</v>
      </c>
      <c r="AZ87" s="4154"/>
      <c r="BA87"/>
      <c r="BB87" s="166"/>
      <c r="BC87" s="2070" t="s">
        <v>81</v>
      </c>
      <c r="BD87" s="2047" t="s">
        <v>80</v>
      </c>
      <c r="BE87" s="465"/>
      <c r="BF87"/>
      <c r="BG87" s="135">
        <v>1</v>
      </c>
    </row>
    <row r="88" spans="4:59" s="641" customFormat="1" ht="15.6" customHeight="1">
      <c r="D88" s="28" t="str">
        <f t="shared" si="15"/>
        <v>A</v>
      </c>
      <c r="E88" s="1939" t="s">
        <v>1011</v>
      </c>
      <c r="F88" s="31"/>
      <c r="G88" s="31"/>
      <c r="H88" s="31"/>
      <c r="I88" s="31"/>
      <c r="J88" s="604" t="str">
        <f ca="1">IF(ISBLANK(K88),"",LARGE(OFFSET(J77,0,0,ROWS(J77:J87)),1)+1)</f>
        <v/>
      </c>
      <c r="K88" s="29"/>
      <c r="L88" s="2063"/>
      <c r="M88" s="27"/>
      <c r="N88" s="27"/>
      <c r="O88" s="27"/>
      <c r="P88" s="27"/>
      <c r="Q88" s="27"/>
      <c r="R88" s="604">
        <f ca="1">IF(ISBLANK(S88),"",LARGE(OFFSET(R77,0,0,ROWS(R77:R87)),1)+1)</f>
        <v>13</v>
      </c>
      <c r="S88" s="29" t="s">
        <v>42</v>
      </c>
      <c r="T88" s="27"/>
      <c r="U88" s="27"/>
      <c r="V88" s="27"/>
      <c r="W88" s="27"/>
      <c r="X88" s="671"/>
      <c r="Y88"/>
      <c r="Z88"/>
      <c r="AA88"/>
      <c r="AB88"/>
      <c r="AC88"/>
      <c r="AD88"/>
      <c r="AE88"/>
      <c r="AF88"/>
      <c r="AG88"/>
      <c r="AH88"/>
      <c r="AI88"/>
      <c r="AJ88"/>
      <c r="AK88"/>
      <c r="AL88"/>
      <c r="AM88"/>
      <c r="AN88"/>
      <c r="AO88"/>
      <c r="AP88"/>
      <c r="AQ88"/>
      <c r="AR88"/>
      <c r="AS88"/>
      <c r="AT88"/>
      <c r="AU88"/>
      <c r="AV88" s="3807"/>
      <c r="AW88" s="3807"/>
      <c r="AX88"/>
      <c r="AY88" s="3807"/>
      <c r="AZ88" s="3807"/>
      <c r="BA88"/>
      <c r="BB88" s="166"/>
      <c r="BC88" s="471" t="s">
        <v>74</v>
      </c>
      <c r="BD88" s="78">
        <v>1</v>
      </c>
      <c r="BE88" s="465"/>
      <c r="BF88"/>
      <c r="BG88" s="135">
        <v>1</v>
      </c>
    </row>
    <row r="89" spans="4:59" s="641" customFormat="1" ht="16.5" thickBot="1">
      <c r="D89" s="28" t="str">
        <f t="shared" si="15"/>
        <v>►</v>
      </c>
      <c r="E89" s="1939" t="s">
        <v>37</v>
      </c>
      <c r="F89" s="31"/>
      <c r="G89" s="31"/>
      <c r="H89" s="31"/>
      <c r="I89" s="31"/>
      <c r="J89" s="604" t="str">
        <f ca="1">IF(ISBLANK(K89),"",LARGE(OFFSET(J77,0,0,ROWS(J77:J88)),1)+1)</f>
        <v/>
      </c>
      <c r="K89" s="29"/>
      <c r="L89" s="2063"/>
      <c r="M89" s="27"/>
      <c r="N89" s="27"/>
      <c r="O89" s="27"/>
      <c r="P89" s="27"/>
      <c r="Q89" s="27"/>
      <c r="R89" s="604" t="str">
        <f ca="1">IF(ISBLANK(S89),"",LARGE(OFFSET(R77,0,0,ROWS(R77:R88)),1)+1)</f>
        <v/>
      </c>
      <c r="S89" s="29"/>
      <c r="T89" s="27"/>
      <c r="U89" s="27"/>
      <c r="V89" s="27"/>
      <c r="W89" s="27"/>
      <c r="X89" s="671"/>
      <c r="Y89"/>
      <c r="Z89"/>
      <c r="AA89"/>
      <c r="AB89"/>
      <c r="AC89"/>
      <c r="AD89"/>
      <c r="AE89"/>
      <c r="AF89"/>
      <c r="AG89"/>
      <c r="AH89"/>
      <c r="AI89"/>
      <c r="AJ89"/>
      <c r="AK89"/>
      <c r="AL89"/>
      <c r="AM89"/>
      <c r="AN89"/>
      <c r="AO89"/>
      <c r="AP89"/>
      <c r="AQ89"/>
      <c r="AR89"/>
      <c r="AS89"/>
      <c r="AT89"/>
      <c r="AU89"/>
      <c r="AV89" s="140">
        <v>1</v>
      </c>
      <c r="AW89" s="140">
        <v>1</v>
      </c>
      <c r="AX89"/>
      <c r="AY89" s="140">
        <v>1</v>
      </c>
      <c r="AZ89" s="140">
        <v>1</v>
      </c>
      <c r="BA89"/>
      <c r="BB89" s="466" t="s">
        <v>813</v>
      </c>
      <c r="BC89" s="18"/>
      <c r="BD89" s="18"/>
      <c r="BE89" s="465"/>
      <c r="BF89"/>
      <c r="BG89" s="135">
        <v>1</v>
      </c>
    </row>
    <row r="90" spans="4:59" s="641" customFormat="1" ht="15.75" customHeight="1">
      <c r="D90" s="28" t="str">
        <f t="shared" si="15"/>
        <v>►</v>
      </c>
      <c r="E90" s="1939" t="s">
        <v>36</v>
      </c>
      <c r="F90" s="31"/>
      <c r="G90" s="31"/>
      <c r="H90" s="31"/>
      <c r="I90" s="31"/>
      <c r="J90" s="604" t="str">
        <f ca="1">IF(ISBLANK(K90),"",LARGE(OFFSET(J77,0,0,ROWS(J77:J89)),1)+1)</f>
        <v/>
      </c>
      <c r="K90" s="29"/>
      <c r="L90" s="2063"/>
      <c r="M90" s="27"/>
      <c r="N90" s="27"/>
      <c r="O90" s="27"/>
      <c r="P90" s="27"/>
      <c r="Q90" s="27"/>
      <c r="R90" s="604" t="str">
        <f ca="1">IF(ISBLANK(S90),"",LARGE(OFFSET(R77,0,0,ROWS(R77:R89)),1)+1)</f>
        <v/>
      </c>
      <c r="S90" s="29"/>
      <c r="T90" s="27"/>
      <c r="U90" s="27"/>
      <c r="V90" s="27"/>
      <c r="W90" s="27"/>
      <c r="X90" s="671"/>
      <c r="Y90"/>
      <c r="Z90"/>
      <c r="AA90"/>
      <c r="AB90"/>
      <c r="AC90"/>
      <c r="AD90"/>
      <c r="AE90"/>
      <c r="AF90"/>
      <c r="AG90"/>
      <c r="AH90"/>
      <c r="AI90"/>
      <c r="AJ90"/>
      <c r="AK90"/>
      <c r="AL90"/>
      <c r="AM90"/>
      <c r="AN90"/>
      <c r="AO90"/>
      <c r="AP90"/>
      <c r="AQ90"/>
      <c r="AR90"/>
      <c r="AS90"/>
      <c r="AT90"/>
      <c r="AU90"/>
      <c r="AV90" s="4154" t="s">
        <v>767</v>
      </c>
      <c r="AW90" s="4154"/>
      <c r="AX90"/>
      <c r="AY90" s="4154" t="s">
        <v>768</v>
      </c>
      <c r="AZ90" s="4154"/>
      <c r="BA90"/>
      <c r="BB90" s="466" t="s">
        <v>816</v>
      </c>
      <c r="BC90" s="18"/>
      <c r="BD90" s="18"/>
      <c r="BE90" s="465"/>
      <c r="BF90"/>
      <c r="BG90" s="135">
        <v>1</v>
      </c>
    </row>
    <row r="91" spans="4:59" s="641" customFormat="1" ht="15.6" customHeight="1">
      <c r="D91" s="28" t="str">
        <f t="shared" si="15"/>
        <v>A</v>
      </c>
      <c r="E91" s="1939"/>
      <c r="F91" s="31"/>
      <c r="G91" s="31"/>
      <c r="H91" s="31"/>
      <c r="I91" s="31"/>
      <c r="J91" s="604">
        <f ca="1">IF(ISBLANK(K91),"",LARGE(OFFSET(J77,0,0,ROWS(J77:J90)),1)+1)</f>
        <v>8</v>
      </c>
      <c r="K91" s="29" t="s">
        <v>1066</v>
      </c>
      <c r="L91" s="2063"/>
      <c r="M91" s="27"/>
      <c r="N91" s="27"/>
      <c r="O91" s="27"/>
      <c r="P91" s="27"/>
      <c r="Q91" s="27"/>
      <c r="R91" s="604" t="str">
        <f ca="1">IF(ISBLANK(S91),"",LARGE(OFFSET(R77,0,0,ROWS(R77:R90)),1)+1)</f>
        <v/>
      </c>
      <c r="S91" s="29"/>
      <c r="T91" s="27"/>
      <c r="U91" s="27"/>
      <c r="V91" s="27"/>
      <c r="W91" s="27"/>
      <c r="X91" s="671"/>
      <c r="Y91"/>
      <c r="Z91"/>
      <c r="AA91"/>
      <c r="AB91"/>
      <c r="AC91"/>
      <c r="AD91"/>
      <c r="AE91"/>
      <c r="AF91"/>
      <c r="AG91"/>
      <c r="AH91"/>
      <c r="AI91"/>
      <c r="AJ91"/>
      <c r="AK91"/>
      <c r="AL91"/>
      <c r="AM91"/>
      <c r="AN91"/>
      <c r="AO91"/>
      <c r="AP91"/>
      <c r="AQ91"/>
      <c r="AR91"/>
      <c r="AS91"/>
      <c r="AT91"/>
      <c r="AU91"/>
      <c r="AV91" s="3807"/>
      <c r="AW91" s="3807"/>
      <c r="AX91"/>
      <c r="AY91" s="3807"/>
      <c r="AZ91" s="3807"/>
      <c r="BA91"/>
      <c r="BB91" s="466" t="s">
        <v>817</v>
      </c>
      <c r="BC91" s="18"/>
      <c r="BD91" s="18"/>
      <c r="BE91" s="465"/>
      <c r="BF91"/>
      <c r="BG91" s="135">
        <v>1</v>
      </c>
    </row>
    <row r="92" spans="4:59" s="641" customFormat="1" ht="16.149999999999999" customHeight="1" thickBot="1">
      <c r="D92" s="28" t="str">
        <f t="shared" si="15"/>
        <v>►</v>
      </c>
      <c r="E92" s="1939"/>
      <c r="F92" s="31"/>
      <c r="G92" s="31"/>
      <c r="H92" s="31"/>
      <c r="I92" s="31"/>
      <c r="J92" s="604" t="str">
        <f ca="1">IF(ISBLANK(K92),"",LARGE(OFFSET(J77,0,0,ROWS(J77:J91)),1)+1)</f>
        <v/>
      </c>
      <c r="K92" s="29"/>
      <c r="L92" s="2063"/>
      <c r="M92" s="27"/>
      <c r="N92" s="27"/>
      <c r="O92" s="27"/>
      <c r="P92" s="27"/>
      <c r="Q92" s="27"/>
      <c r="R92" s="604" t="str">
        <f ca="1">IF(ISBLANK(S92),"",LARGE(OFFSET(R77,0,0,ROWS(R77:R91)),1)+1)</f>
        <v/>
      </c>
      <c r="S92" s="29"/>
      <c r="T92" s="27"/>
      <c r="U92" s="27"/>
      <c r="V92" s="27"/>
      <c r="W92" s="27"/>
      <c r="X92" s="671"/>
      <c r="Y92"/>
      <c r="Z92"/>
      <c r="AA92"/>
      <c r="AB92"/>
      <c r="AC92"/>
      <c r="AD92"/>
      <c r="AE92"/>
      <c r="AF92"/>
      <c r="AG92"/>
      <c r="AH92"/>
      <c r="AI92"/>
      <c r="AJ92"/>
      <c r="AK92"/>
      <c r="AL92"/>
      <c r="AM92"/>
      <c r="AN92"/>
      <c r="AO92"/>
      <c r="AP92"/>
      <c r="AQ92"/>
      <c r="AR92"/>
      <c r="AS92"/>
      <c r="AT92"/>
      <c r="AU92"/>
      <c r="AV92" s="140">
        <v>1</v>
      </c>
      <c r="AW92" s="140">
        <v>1</v>
      </c>
      <c r="AX92"/>
      <c r="AY92" s="140">
        <v>1</v>
      </c>
      <c r="AZ92" s="140">
        <v>1</v>
      </c>
      <c r="BA92"/>
      <c r="BB92" s="466" t="s">
        <v>819</v>
      </c>
      <c r="BC92" s="18"/>
      <c r="BD92" s="18"/>
      <c r="BE92" s="465"/>
      <c r="BF92"/>
      <c r="BG92" s="135">
        <v>1</v>
      </c>
    </row>
    <row r="93" spans="4:59" s="641" customFormat="1" ht="16.149999999999999" customHeight="1" thickBot="1">
      <c r="D93" s="28" t="str">
        <f t="shared" si="15"/>
        <v>A</v>
      </c>
      <c r="E93" s="1939"/>
      <c r="F93" s="31"/>
      <c r="G93" s="31"/>
      <c r="H93" s="31"/>
      <c r="I93" s="31"/>
      <c r="J93" s="604">
        <f ca="1">IF(ISBLANK(K93),"",LARGE(OFFSET(J77,0,0,ROWS(J77:J92)),1)+1)</f>
        <v>9</v>
      </c>
      <c r="K93" s="29" t="s">
        <v>1065</v>
      </c>
      <c r="L93" s="2063"/>
      <c r="M93" s="27"/>
      <c r="N93" s="27"/>
      <c r="O93" s="27"/>
      <c r="P93" s="27"/>
      <c r="Q93" s="27"/>
      <c r="R93" s="604" t="str">
        <f ca="1">IF(ISBLANK(S93),"",LARGE(OFFSET(R77,0,0,ROWS(R77:R92)),1)+1)</f>
        <v/>
      </c>
      <c r="S93" s="29"/>
      <c r="T93" s="27"/>
      <c r="U93" s="27"/>
      <c r="V93" s="27"/>
      <c r="W93" s="27"/>
      <c r="X93" s="671"/>
      <c r="Y93"/>
      <c r="Z93"/>
      <c r="AA93"/>
      <c r="AB93"/>
      <c r="AC93"/>
      <c r="AD93"/>
      <c r="AE93"/>
      <c r="AF93"/>
      <c r="AG93"/>
      <c r="AH93"/>
      <c r="AI93"/>
      <c r="AJ93"/>
      <c r="AK93"/>
      <c r="AL93"/>
      <c r="AM93"/>
      <c r="AN93"/>
      <c r="AO93"/>
      <c r="AP93"/>
      <c r="AQ93"/>
      <c r="AR93"/>
      <c r="AS93"/>
      <c r="AT93"/>
      <c r="AU93"/>
      <c r="AV93" s="4154" t="s">
        <v>254</v>
      </c>
      <c r="AW93" s="4154"/>
      <c r="AX93"/>
      <c r="AY93" s="4154" t="s">
        <v>255</v>
      </c>
      <c r="AZ93" s="4154"/>
      <c r="BA93"/>
      <c r="BB93" s="466"/>
      <c r="BC93" s="18"/>
      <c r="BD93" s="18"/>
      <c r="BE93" s="465"/>
      <c r="BF93"/>
      <c r="BG93" s="135">
        <v>1</v>
      </c>
    </row>
    <row r="94" spans="4:59" s="641" customFormat="1" ht="17.25" customHeight="1" thickTop="1" thickBot="1">
      <c r="D94" s="28" t="str">
        <f t="shared" si="15"/>
        <v>►</v>
      </c>
      <c r="E94" s="1939"/>
      <c r="F94" s="31"/>
      <c r="G94" s="31"/>
      <c r="H94" s="31"/>
      <c r="I94" s="31"/>
      <c r="J94" s="604" t="str">
        <f ca="1">IF(ISBLANK(K94),"",LARGE(OFFSET(J77,0,0,ROWS(J77:J93)),1)+1)</f>
        <v/>
      </c>
      <c r="K94" s="29"/>
      <c r="L94" s="2063"/>
      <c r="M94" s="27"/>
      <c r="N94" s="27"/>
      <c r="O94" s="27"/>
      <c r="P94" s="27"/>
      <c r="Q94" s="27"/>
      <c r="R94" s="604" t="str">
        <f ca="1">IF(ISBLANK(S94),"",LARGE(OFFSET(R77,0,0,ROWS(R77:R93)),1)+1)</f>
        <v/>
      </c>
      <c r="S94" s="29"/>
      <c r="T94" s="27"/>
      <c r="U94" s="27"/>
      <c r="V94" s="27"/>
      <c r="W94" s="27"/>
      <c r="X94" s="671"/>
      <c r="Y94"/>
      <c r="Z94"/>
      <c r="AA94"/>
      <c r="AB94"/>
      <c r="AC94"/>
      <c r="AD94"/>
      <c r="AE94"/>
      <c r="AF94"/>
      <c r="AG94"/>
      <c r="AH94"/>
      <c r="AI94"/>
      <c r="AJ94"/>
      <c r="AK94"/>
      <c r="AL94"/>
      <c r="AM94"/>
      <c r="AN94"/>
      <c r="AO94"/>
      <c r="AP94"/>
      <c r="AQ94"/>
      <c r="AR94"/>
      <c r="AS94"/>
      <c r="AT94"/>
      <c r="AU94"/>
      <c r="AV94" s="3807"/>
      <c r="AW94" s="3807"/>
      <c r="AX94"/>
      <c r="AY94" s="3807"/>
      <c r="AZ94" s="3807"/>
      <c r="BA94"/>
      <c r="BB94" s="474" t="s">
        <v>95</v>
      </c>
      <c r="BC94" s="97" t="s">
        <v>92</v>
      </c>
      <c r="BD94" s="475" t="s">
        <v>91</v>
      </c>
      <c r="BE94" s="465"/>
      <c r="BF94"/>
      <c r="BG94" s="135">
        <v>1</v>
      </c>
    </row>
    <row r="95" spans="4:59" s="641" customFormat="1" ht="16.5" thickTop="1">
      <c r="D95" s="28" t="str">
        <f t="shared" si="15"/>
        <v>►</v>
      </c>
      <c r="E95" s="1939"/>
      <c r="F95" s="31"/>
      <c r="G95" s="31"/>
      <c r="H95" s="31"/>
      <c r="I95" s="31"/>
      <c r="J95" s="604" t="str">
        <f ca="1">IF(ISBLANK(K95),"",LARGE(OFFSET(J77,0,0,ROWS(J77:J94)),1)+1)</f>
        <v/>
      </c>
      <c r="K95" s="29"/>
      <c r="L95" s="2063"/>
      <c r="M95" s="27"/>
      <c r="N95" s="27"/>
      <c r="O95" s="27"/>
      <c r="P95" s="27"/>
      <c r="Q95" s="27"/>
      <c r="R95" s="604" t="str">
        <f ca="1">IF(ISBLANK(S95),"",LARGE(OFFSET(R77,0,0,ROWS(R77:R94)),1)+1)</f>
        <v/>
      </c>
      <c r="S95" s="29"/>
      <c r="T95" s="27"/>
      <c r="U95" s="27"/>
      <c r="V95" s="27"/>
      <c r="W95" s="27"/>
      <c r="X95" s="671"/>
      <c r="Y95"/>
      <c r="Z95"/>
      <c r="AA95"/>
      <c r="AB95"/>
      <c r="AC95"/>
      <c r="AD95"/>
      <c r="AE95"/>
      <c r="AF95"/>
      <c r="AG95"/>
      <c r="AH95"/>
      <c r="AI95"/>
      <c r="AJ95"/>
      <c r="AK95"/>
      <c r="AL95"/>
      <c r="AM95"/>
      <c r="AN95"/>
      <c r="AO95"/>
      <c r="AP95"/>
      <c r="AQ95"/>
      <c r="AR95"/>
      <c r="AS95"/>
      <c r="AT95"/>
      <c r="AU95"/>
      <c r="AV95"/>
      <c r="AW95"/>
      <c r="AX95"/>
      <c r="AY95"/>
      <c r="AZ95"/>
      <c r="BA95"/>
      <c r="BB95" s="477"/>
      <c r="BC95" s="478"/>
      <c r="BD95" s="4039" t="s">
        <v>827</v>
      </c>
      <c r="BE95" s="465"/>
      <c r="BF95"/>
      <c r="BG95" s="135">
        <v>1</v>
      </c>
    </row>
    <row r="96" spans="4:59" s="641" customFormat="1" ht="16.149999999999999" customHeight="1">
      <c r="D96" s="28" t="str">
        <f t="shared" si="15"/>
        <v>►</v>
      </c>
      <c r="E96" s="1939"/>
      <c r="F96" s="31"/>
      <c r="G96" s="31"/>
      <c r="H96" s="31"/>
      <c r="I96" s="31"/>
      <c r="J96" s="604" t="str">
        <f ca="1">IF(ISBLANK(K96),"",LARGE(OFFSET(J77,0,0,ROWS(J77:J95)),1)+1)</f>
        <v/>
      </c>
      <c r="K96" s="29"/>
      <c r="L96" s="2063"/>
      <c r="M96" s="27"/>
      <c r="N96" s="27"/>
      <c r="O96" s="27"/>
      <c r="P96" s="27"/>
      <c r="Q96" s="27"/>
      <c r="R96" s="604" t="str">
        <f ca="1">IF(ISBLANK(S96),"",LARGE(OFFSET(R77,0,0,ROWS(R77:R95)),1)+1)</f>
        <v/>
      </c>
      <c r="S96" s="29"/>
      <c r="T96" s="27"/>
      <c r="U96" s="27"/>
      <c r="V96" s="27"/>
      <c r="W96" s="27"/>
      <c r="X96" s="671"/>
      <c r="Y96"/>
      <c r="Z96"/>
      <c r="AA96"/>
      <c r="AB96"/>
      <c r="AC96"/>
      <c r="AD96"/>
      <c r="AE96"/>
      <c r="AF96"/>
      <c r="AG96"/>
      <c r="AH96"/>
      <c r="AI96"/>
      <c r="AJ96"/>
      <c r="AK96"/>
      <c r="AL96"/>
      <c r="AM96"/>
      <c r="AN96"/>
      <c r="AO96"/>
      <c r="AP96"/>
      <c r="AQ96"/>
      <c r="AR96"/>
      <c r="AS96"/>
      <c r="AT96"/>
      <c r="AU96"/>
      <c r="AV96"/>
      <c r="AW96"/>
      <c r="AX96"/>
      <c r="AY96"/>
      <c r="AZ96"/>
      <c r="BA96"/>
      <c r="BB96" s="480" t="s">
        <v>78</v>
      </c>
      <c r="BC96" s="481" t="s">
        <v>832</v>
      </c>
      <c r="BD96" s="4040"/>
      <c r="BE96" s="465"/>
      <c r="BF96"/>
      <c r="BG96" s="135">
        <v>1</v>
      </c>
    </row>
    <row r="97" spans="4:59" s="641" customFormat="1" ht="15.75">
      <c r="D97" s="28" t="str">
        <f t="shared" si="15"/>
        <v>►</v>
      </c>
      <c r="E97" s="1939"/>
      <c r="F97" s="31"/>
      <c r="G97" s="31"/>
      <c r="H97" s="31"/>
      <c r="I97" s="31"/>
      <c r="J97" s="604" t="str">
        <f ca="1">IF(ISBLANK(K97),"",LARGE(OFFSET(J77,0,0,ROWS(J77:J96)),1)+1)</f>
        <v/>
      </c>
      <c r="K97" s="29"/>
      <c r="L97" s="2063"/>
      <c r="M97" s="27"/>
      <c r="N97" s="27"/>
      <c r="O97" s="27"/>
      <c r="P97" s="27"/>
      <c r="Q97" s="27"/>
      <c r="R97" s="604" t="str">
        <f ca="1">IF(ISBLANK(S97),"",LARGE(OFFSET(R77,0,0,ROWS(R77:R96)),1)+1)</f>
        <v/>
      </c>
      <c r="S97" s="29"/>
      <c r="T97" s="27"/>
      <c r="U97" s="27"/>
      <c r="V97" s="27"/>
      <c r="W97" s="27"/>
      <c r="X97" s="671"/>
      <c r="Y97"/>
      <c r="Z97"/>
      <c r="AA97"/>
      <c r="AB97"/>
      <c r="AC97"/>
      <c r="AD97"/>
      <c r="AE97"/>
      <c r="AF97"/>
      <c r="AG97"/>
      <c r="AH97"/>
      <c r="AI97"/>
      <c r="AJ97"/>
      <c r="AK97"/>
      <c r="AL97"/>
      <c r="AM97"/>
      <c r="AN97"/>
      <c r="AO97"/>
      <c r="AP97"/>
      <c r="AQ97"/>
      <c r="AR97"/>
      <c r="AS97"/>
      <c r="AT97"/>
      <c r="AU97"/>
      <c r="AV97"/>
      <c r="AW97"/>
      <c r="AX97"/>
      <c r="AY97"/>
      <c r="AZ97"/>
      <c r="BA97"/>
      <c r="BB97" s="484">
        <v>20</v>
      </c>
      <c r="BC97" s="485">
        <v>0.75</v>
      </c>
      <c r="BD97" s="486" t="s">
        <v>836</v>
      </c>
      <c r="BE97" s="465"/>
      <c r="BF97"/>
      <c r="BG97" s="135">
        <v>1</v>
      </c>
    </row>
    <row r="98" spans="4:59" s="641" customFormat="1" ht="15.75">
      <c r="D98" s="28" t="str">
        <f t="shared" si="15"/>
        <v>►</v>
      </c>
      <c r="E98" s="1939"/>
      <c r="F98" s="31"/>
      <c r="G98" s="31"/>
      <c r="H98" s="31"/>
      <c r="I98" s="31"/>
      <c r="J98" s="604" t="str">
        <f ca="1">IF(ISBLANK(K98),"",LARGE(OFFSET(J77,0,0,ROWS(J77:J97)),1)+1)</f>
        <v/>
      </c>
      <c r="K98" s="29"/>
      <c r="L98" s="2063"/>
      <c r="M98" s="27"/>
      <c r="N98" s="27"/>
      <c r="O98" s="27"/>
      <c r="P98" s="27"/>
      <c r="Q98" s="27"/>
      <c r="R98" s="604" t="str">
        <f ca="1">IF(ISBLANK(S98),"",LARGE(OFFSET(R77,0,0,ROWS(R77:R97)),1)+1)</f>
        <v/>
      </c>
      <c r="S98" s="29"/>
      <c r="T98" s="27"/>
      <c r="U98" s="27"/>
      <c r="V98" s="27"/>
      <c r="W98" s="27"/>
      <c r="X98" s="671"/>
      <c r="Y98"/>
      <c r="Z98"/>
      <c r="AA98"/>
      <c r="AB98"/>
      <c r="AC98"/>
      <c r="AD98"/>
      <c r="AE98"/>
      <c r="AF98"/>
      <c r="AG98"/>
      <c r="AH98"/>
      <c r="AI98"/>
      <c r="AJ98"/>
      <c r="AK98"/>
      <c r="AL98"/>
      <c r="AM98"/>
      <c r="AN98"/>
      <c r="AO98"/>
      <c r="AP98"/>
      <c r="AQ98"/>
      <c r="AR98"/>
      <c r="AS98"/>
      <c r="AT98"/>
      <c r="AU98"/>
      <c r="AV98"/>
      <c r="AW98"/>
      <c r="AX98"/>
      <c r="AY98"/>
      <c r="AZ98"/>
      <c r="BA98"/>
      <c r="BB98" s="166" t="s">
        <v>838</v>
      </c>
      <c r="BC98" s="11"/>
      <c r="BD98" s="11"/>
      <c r="BE98" s="465"/>
      <c r="BF98"/>
      <c r="BG98" s="135">
        <v>1</v>
      </c>
    </row>
    <row r="99" spans="4:59" s="641" customFormat="1" ht="15.75">
      <c r="D99" s="28" t="str">
        <f t="shared" si="15"/>
        <v>►</v>
      </c>
      <c r="E99" s="1939"/>
      <c r="F99" s="31"/>
      <c r="G99" s="31"/>
      <c r="H99" s="31"/>
      <c r="I99" s="31"/>
      <c r="J99" s="604" t="str">
        <f ca="1">IF(ISBLANK(K99),"",LARGE(OFFSET(J77,0,0,ROWS(J77:J98)),1)+1)</f>
        <v/>
      </c>
      <c r="K99" s="29"/>
      <c r="L99" s="2063"/>
      <c r="M99" s="27"/>
      <c r="N99" s="27"/>
      <c r="O99" s="27"/>
      <c r="P99" s="27"/>
      <c r="Q99" s="27"/>
      <c r="R99" s="604" t="str">
        <f ca="1">IF(ISBLANK(S99),"",LARGE(OFFSET(R77,0,0,ROWS(R77:R98)),1)+1)</f>
        <v/>
      </c>
      <c r="S99" s="29"/>
      <c r="T99" s="27"/>
      <c r="U99" s="27"/>
      <c r="V99" s="27"/>
      <c r="W99" s="27"/>
      <c r="X99" s="671"/>
      <c r="Y99"/>
      <c r="Z99"/>
      <c r="AA99"/>
      <c r="AB99"/>
      <c r="AC99"/>
      <c r="AD99"/>
      <c r="AE99"/>
      <c r="AF99"/>
      <c r="AG99"/>
      <c r="AH99"/>
      <c r="AI99"/>
      <c r="AJ99"/>
      <c r="AK99"/>
      <c r="AL99"/>
      <c r="AM99"/>
      <c r="AN99"/>
      <c r="AO99"/>
      <c r="AP99"/>
      <c r="AQ99"/>
      <c r="AR99"/>
      <c r="AS99"/>
      <c r="AT99"/>
      <c r="AU99"/>
      <c r="AV99"/>
      <c r="AW99"/>
      <c r="AX99"/>
      <c r="AY99"/>
      <c r="AZ99"/>
      <c r="BA99"/>
      <c r="BB99" s="166" t="s">
        <v>845</v>
      </c>
      <c r="BC99" s="11"/>
      <c r="BD99" s="11"/>
      <c r="BE99" s="465"/>
      <c r="BF99"/>
      <c r="BG99" s="135">
        <v>1</v>
      </c>
    </row>
    <row r="100" spans="4:59" s="641" customFormat="1" ht="16.5" customHeight="1" thickBot="1">
      <c r="D100" s="28" t="str">
        <f t="shared" si="15"/>
        <v>►</v>
      </c>
      <c r="E100" s="1939"/>
      <c r="F100" s="31"/>
      <c r="G100" s="31"/>
      <c r="H100" s="31"/>
      <c r="I100" s="31"/>
      <c r="J100" s="604" t="str">
        <f ca="1">IF(ISBLANK(K100),"",LARGE(OFFSET(J77,0,0,ROWS(J77:J99)),1)+1)</f>
        <v/>
      </c>
      <c r="K100" s="29"/>
      <c r="L100" s="2063"/>
      <c r="M100" s="27"/>
      <c r="N100" s="27"/>
      <c r="O100" s="27"/>
      <c r="P100" s="27"/>
      <c r="Q100" s="27"/>
      <c r="R100" s="604" t="str">
        <f ca="1">IF(ISBLANK(S100),"",LARGE(OFFSET(R77,0,0,ROWS(R77:R99)),1)+1)</f>
        <v/>
      </c>
      <c r="S100" s="29"/>
      <c r="T100" s="27"/>
      <c r="U100" s="27"/>
      <c r="V100" s="27"/>
      <c r="W100" s="27"/>
      <c r="X100" s="671"/>
      <c r="Y100"/>
      <c r="Z100"/>
      <c r="AA100"/>
      <c r="AB100"/>
      <c r="AC100"/>
      <c r="AD100"/>
      <c r="AE100"/>
      <c r="AF100"/>
      <c r="AG100"/>
      <c r="AH100"/>
      <c r="AI100"/>
      <c r="AJ100"/>
      <c r="AK100"/>
      <c r="AL100"/>
      <c r="AM100"/>
      <c r="AN100"/>
      <c r="AO100"/>
      <c r="AP100"/>
      <c r="AQ100"/>
      <c r="AR100"/>
      <c r="AS100"/>
      <c r="AT100"/>
      <c r="AU100"/>
      <c r="AV100"/>
      <c r="AW100"/>
      <c r="AX100"/>
      <c r="AY100"/>
      <c r="AZ100"/>
      <c r="BA100"/>
      <c r="BB100" s="491"/>
      <c r="BC100" s="139"/>
      <c r="BD100" s="139"/>
      <c r="BE100" s="492"/>
      <c r="BF100"/>
      <c r="BG100" s="135">
        <v>1</v>
      </c>
    </row>
    <row r="101" spans="4:59" s="641" customFormat="1" ht="16.149999999999999" customHeight="1" thickTop="1">
      <c r="D101" s="28" t="str">
        <f t="shared" si="15"/>
        <v>►</v>
      </c>
      <c r="E101" s="1939"/>
      <c r="F101" s="31"/>
      <c r="G101" s="31"/>
      <c r="H101" s="31"/>
      <c r="I101" s="31"/>
      <c r="J101" s="604" t="str">
        <f ca="1">IF(ISBLANK(K101),"",LARGE(OFFSET(J77,0,0,ROWS(J77:J100)),1)+1)</f>
        <v/>
      </c>
      <c r="K101" s="29"/>
      <c r="L101" s="2063"/>
      <c r="M101" s="27"/>
      <c r="N101" s="27"/>
      <c r="O101" s="27"/>
      <c r="P101" s="27"/>
      <c r="Q101" s="27"/>
      <c r="R101" s="604" t="str">
        <f ca="1">IF(ISBLANK(S101),"",LARGE(OFFSET(R77,0,0,ROWS(R77:R100)),1)+1)</f>
        <v/>
      </c>
      <c r="S101" s="29"/>
      <c r="T101" s="27"/>
      <c r="U101" s="27"/>
      <c r="V101" s="27"/>
      <c r="W101" s="27"/>
      <c r="X101" s="671"/>
      <c r="Y101"/>
      <c r="Z101"/>
      <c r="AA101"/>
      <c r="AB101"/>
      <c r="AC101"/>
      <c r="AD101"/>
      <c r="AE101"/>
      <c r="AF101"/>
      <c r="AG101"/>
      <c r="AH101"/>
      <c r="AI101"/>
      <c r="AJ101"/>
      <c r="AK101"/>
      <c r="AL101"/>
      <c r="AM101"/>
      <c r="AN101"/>
      <c r="AO101"/>
      <c r="AP101"/>
      <c r="AQ101"/>
      <c r="AR101"/>
      <c r="AS101"/>
      <c r="AT101"/>
      <c r="AU101"/>
      <c r="AV101"/>
      <c r="AW101"/>
      <c r="AX101"/>
      <c r="AY101"/>
      <c r="AZ101"/>
      <c r="BA101"/>
      <c r="BB101" s="4050" t="s">
        <v>851</v>
      </c>
      <c r="BC101" s="4002"/>
      <c r="BD101" s="4005" t="s">
        <v>79</v>
      </c>
      <c r="BE101" s="4052"/>
      <c r="BF101"/>
      <c r="BG101" s="135">
        <v>1</v>
      </c>
    </row>
    <row r="102" spans="4:59" s="641" customFormat="1" ht="15.6" customHeight="1">
      <c r="D102" s="28" t="str">
        <f t="shared" si="15"/>
        <v>►</v>
      </c>
      <c r="E102" s="1939"/>
      <c r="F102" s="31"/>
      <c r="G102" s="31"/>
      <c r="H102" s="31"/>
      <c r="I102" s="31"/>
      <c r="J102" s="604" t="str">
        <f ca="1">IF(ISBLANK(K102),"",LARGE(OFFSET(J77,0,0,ROWS(J77:J101)),1)+1)</f>
        <v/>
      </c>
      <c r="K102" s="29"/>
      <c r="L102" s="2063"/>
      <c r="M102" s="27"/>
      <c r="N102" s="27"/>
      <c r="O102" s="27"/>
      <c r="P102" s="27"/>
      <c r="Q102" s="27"/>
      <c r="R102" s="604" t="str">
        <f ca="1">IF(ISBLANK(S102),"",LARGE(OFFSET(R77,0,0,ROWS(R77:R101)),1)+1)</f>
        <v/>
      </c>
      <c r="S102" s="29"/>
      <c r="T102" s="27"/>
      <c r="U102" s="27"/>
      <c r="V102" s="27"/>
      <c r="W102" s="27"/>
      <c r="X102" s="671"/>
      <c r="Y102"/>
      <c r="Z102"/>
      <c r="AA102"/>
      <c r="AB102"/>
      <c r="AC102"/>
      <c r="AD102"/>
      <c r="AE102"/>
      <c r="AF102"/>
      <c r="AG102"/>
      <c r="AH102"/>
      <c r="AI102"/>
      <c r="AJ102"/>
      <c r="AK102"/>
      <c r="AL102"/>
      <c r="AM102"/>
      <c r="AN102"/>
      <c r="AO102"/>
      <c r="AP102"/>
      <c r="AQ102"/>
      <c r="AR102"/>
      <c r="AS102"/>
      <c r="AT102"/>
      <c r="AU102"/>
      <c r="AV102"/>
      <c r="AW102"/>
      <c r="AX102"/>
      <c r="AY102"/>
      <c r="AZ102"/>
      <c r="BA102"/>
      <c r="BB102" s="4051"/>
      <c r="BC102" s="4004"/>
      <c r="BD102" s="4007"/>
      <c r="BE102" s="4053"/>
      <c r="BF102"/>
      <c r="BG102" s="135">
        <v>1</v>
      </c>
    </row>
    <row r="103" spans="4:59" s="641" customFormat="1" ht="15.6" customHeight="1">
      <c r="D103" s="28" t="str">
        <f t="shared" si="15"/>
        <v>►</v>
      </c>
      <c r="E103" s="1939"/>
      <c r="F103" s="31"/>
      <c r="G103" s="31"/>
      <c r="H103" s="31"/>
      <c r="I103" s="31"/>
      <c r="J103" s="604" t="str">
        <f ca="1">IF(ISBLANK(K103),"",LARGE(OFFSET(J77,0,0,ROWS(J77:J102)),1)+1)</f>
        <v/>
      </c>
      <c r="K103" s="29"/>
      <c r="L103" s="2063"/>
      <c r="M103" s="27"/>
      <c r="N103" s="27"/>
      <c r="O103" s="27"/>
      <c r="P103" s="27"/>
      <c r="Q103" s="27"/>
      <c r="R103" s="604" t="str">
        <f ca="1">IF(ISBLANK(S103),"",LARGE(OFFSET(R77,0,0,ROWS(R77:R102)),1)+1)</f>
        <v/>
      </c>
      <c r="S103" s="29"/>
      <c r="T103" s="27"/>
      <c r="U103" s="27"/>
      <c r="V103" s="27"/>
      <c r="W103" s="27"/>
      <c r="X103" s="671"/>
      <c r="Y103"/>
      <c r="Z103"/>
      <c r="AA103"/>
      <c r="AB103"/>
      <c r="AC103"/>
      <c r="AD103"/>
      <c r="AE103"/>
      <c r="AF103"/>
      <c r="AG103"/>
      <c r="AH103"/>
      <c r="AI103"/>
      <c r="AJ103"/>
      <c r="AK103"/>
      <c r="AL103"/>
      <c r="AM103"/>
      <c r="AN103"/>
      <c r="AO103"/>
      <c r="AP103"/>
      <c r="AQ103"/>
      <c r="AR103"/>
      <c r="AS103"/>
      <c r="AT103"/>
      <c r="AU103"/>
      <c r="AV103"/>
      <c r="AW103"/>
      <c r="AX103"/>
      <c r="AY103"/>
      <c r="AZ103"/>
      <c r="BA103"/>
      <c r="BB103" s="493" t="s">
        <v>66</v>
      </c>
      <c r="BC103" s="39" t="s">
        <v>65</v>
      </c>
      <c r="BD103" s="494" t="s">
        <v>858</v>
      </c>
      <c r="BE103" s="68" t="s">
        <v>859</v>
      </c>
      <c r="BF103"/>
      <c r="BG103" s="135">
        <v>1</v>
      </c>
    </row>
    <row r="104" spans="4:59" s="641" customFormat="1" ht="15.6" customHeight="1">
      <c r="D104" s="28" t="str">
        <f t="shared" si="15"/>
        <v>►</v>
      </c>
      <c r="E104" s="1939"/>
      <c r="F104" s="31"/>
      <c r="G104" s="31"/>
      <c r="H104" s="31"/>
      <c r="I104" s="31"/>
      <c r="J104" s="604" t="str">
        <f ca="1">IF(ISBLANK(K104),"",LARGE(OFFSET(J77,0,0,ROWS(J77:J103)),1)+1)</f>
        <v/>
      </c>
      <c r="K104" s="29"/>
      <c r="L104" s="2063"/>
      <c r="M104" s="27"/>
      <c r="N104" s="27"/>
      <c r="O104" s="27"/>
      <c r="P104" s="27"/>
      <c r="Q104" s="27"/>
      <c r="R104" s="604" t="str">
        <f ca="1">IF(ISBLANK(S104),"",LARGE(OFFSET(R77,0,0,ROWS(R77:R103)),1)+1)</f>
        <v/>
      </c>
      <c r="S104" s="29"/>
      <c r="T104" s="27"/>
      <c r="U104" s="27"/>
      <c r="V104" s="27"/>
      <c r="W104" s="27"/>
      <c r="X104" s="671"/>
      <c r="Y104"/>
      <c r="Z104"/>
      <c r="AA104"/>
      <c r="AB104"/>
      <c r="AC104"/>
      <c r="AD104"/>
      <c r="AE104"/>
      <c r="AF104"/>
      <c r="AG104"/>
      <c r="AH104"/>
      <c r="AI104"/>
      <c r="AJ104"/>
      <c r="AK104"/>
      <c r="AL104"/>
      <c r="AM104"/>
      <c r="AN104"/>
      <c r="AO104"/>
      <c r="AP104"/>
      <c r="AQ104"/>
      <c r="AR104"/>
      <c r="AS104"/>
      <c r="AT104"/>
      <c r="AU104"/>
      <c r="AV104"/>
      <c r="AW104"/>
      <c r="AX104"/>
      <c r="AY104"/>
      <c r="AZ104"/>
      <c r="BA104"/>
      <c r="BB104" s="497">
        <v>0.25</v>
      </c>
      <c r="BC104" s="498">
        <v>0.5</v>
      </c>
      <c r="BD104" s="55" t="s">
        <v>861</v>
      </c>
      <c r="BE104" s="257"/>
      <c r="BF104"/>
      <c r="BG104" s="135">
        <v>1</v>
      </c>
    </row>
    <row r="105" spans="4:59" s="641" customFormat="1" ht="15.75">
      <c r="D105" s="28" t="str">
        <f t="shared" si="15"/>
        <v>►</v>
      </c>
      <c r="E105" s="1939"/>
      <c r="F105" s="31"/>
      <c r="G105" s="31"/>
      <c r="H105" s="31"/>
      <c r="I105" s="31"/>
      <c r="J105" s="604" t="str">
        <f ca="1">IF(ISBLANK(K105),"",LARGE(OFFSET(J77,0,0,ROWS(J77:J104)),1)+1)</f>
        <v/>
      </c>
      <c r="K105" s="29"/>
      <c r="L105" s="2063"/>
      <c r="M105" s="27"/>
      <c r="N105" s="27"/>
      <c r="O105" s="27"/>
      <c r="P105" s="27"/>
      <c r="Q105" s="27"/>
      <c r="R105" s="604" t="str">
        <f ca="1">IF(ISBLANK(S105),"",LARGE(OFFSET(R77,0,0,ROWS(R77:R104)),1)+1)</f>
        <v/>
      </c>
      <c r="S105" s="29"/>
      <c r="T105" s="27"/>
      <c r="U105" s="27"/>
      <c r="V105" s="27"/>
      <c r="W105" s="27"/>
      <c r="X105" s="671"/>
      <c r="Y105"/>
      <c r="Z105"/>
      <c r="AA105"/>
      <c r="AB105"/>
      <c r="AC105"/>
      <c r="AD105"/>
      <c r="AE105"/>
      <c r="AF105"/>
      <c r="AG105"/>
      <c r="AH105"/>
      <c r="AI105"/>
      <c r="AJ105"/>
      <c r="AK105"/>
      <c r="AL105"/>
      <c r="AM105"/>
      <c r="AN105"/>
      <c r="AO105"/>
      <c r="AP105"/>
      <c r="AQ105"/>
      <c r="AR105"/>
      <c r="AS105"/>
      <c r="AT105"/>
      <c r="AU105"/>
      <c r="AV105"/>
      <c r="AW105"/>
      <c r="AX105"/>
      <c r="AY105"/>
      <c r="AZ105"/>
      <c r="BA105"/>
      <c r="BB105" s="466"/>
      <c r="BC105" s="18"/>
      <c r="BD105" s="18"/>
      <c r="BE105" s="465"/>
      <c r="BF105"/>
      <c r="BG105" s="135">
        <v>1</v>
      </c>
    </row>
    <row r="106" spans="4:59" s="641" customFormat="1" ht="15.6" customHeight="1">
      <c r="D106" s="28" t="str">
        <f t="shared" si="15"/>
        <v>►</v>
      </c>
      <c r="E106" s="1939"/>
      <c r="F106" s="31"/>
      <c r="G106" s="31"/>
      <c r="H106" s="31"/>
      <c r="I106" s="31"/>
      <c r="J106" s="604" t="str">
        <f ca="1">IF(ISBLANK(K106),"",LARGE(OFFSET(J77,0,0,ROWS(J77:J105)),1)+1)</f>
        <v/>
      </c>
      <c r="K106" s="29"/>
      <c r="L106" s="2063"/>
      <c r="M106" s="27"/>
      <c r="N106" s="27"/>
      <c r="O106" s="27"/>
      <c r="P106" s="27"/>
      <c r="Q106" s="27"/>
      <c r="R106" s="604" t="str">
        <f ca="1">IF(ISBLANK(S106),"",LARGE(OFFSET(R77,0,0,ROWS(R77:R105)),1)+1)</f>
        <v/>
      </c>
      <c r="S106" s="29"/>
      <c r="T106" s="27"/>
      <c r="U106" s="27"/>
      <c r="V106" s="27"/>
      <c r="W106" s="27"/>
      <c r="X106" s="671"/>
      <c r="Y106"/>
      <c r="Z106"/>
      <c r="AA106"/>
      <c r="AB106"/>
      <c r="AC106"/>
      <c r="AD106"/>
      <c r="AE106"/>
      <c r="AF106"/>
      <c r="AG106"/>
      <c r="AH106"/>
      <c r="AI106"/>
      <c r="AJ106"/>
      <c r="AK106"/>
      <c r="AL106"/>
      <c r="AM106"/>
      <c r="AN106"/>
      <c r="AO106"/>
      <c r="AP106"/>
      <c r="AQ106"/>
      <c r="AR106"/>
      <c r="AS106"/>
      <c r="AT106"/>
      <c r="AU106"/>
      <c r="AV106"/>
      <c r="AW106"/>
      <c r="AX106"/>
      <c r="AY106"/>
      <c r="AZ106"/>
      <c r="BA106"/>
      <c r="BB106" s="502" t="s">
        <v>64</v>
      </c>
      <c r="BC106" s="42" t="s">
        <v>63</v>
      </c>
      <c r="BD106" s="503" t="s">
        <v>867</v>
      </c>
      <c r="BE106" s="74" t="s">
        <v>868</v>
      </c>
      <c r="BF106"/>
      <c r="BG106" s="135">
        <v>1</v>
      </c>
    </row>
    <row r="107" spans="4:59" s="641" customFormat="1" ht="15.75">
      <c r="D107" s="28" t="str">
        <f t="shared" si="15"/>
        <v>►</v>
      </c>
      <c r="E107" s="1939"/>
      <c r="F107" s="31"/>
      <c r="G107" s="31"/>
      <c r="H107" s="31"/>
      <c r="I107" s="31"/>
      <c r="J107" s="604" t="str">
        <f ca="1">IF(ISBLANK(K107),"",LARGE(OFFSET(J77,0,0,ROWS(J77:J106)),1)+1)</f>
        <v/>
      </c>
      <c r="K107" s="29"/>
      <c r="L107" s="2063"/>
      <c r="M107" s="27"/>
      <c r="N107" s="27"/>
      <c r="O107" s="27"/>
      <c r="P107" s="27"/>
      <c r="Q107" s="27"/>
      <c r="R107" s="604" t="str">
        <f ca="1">IF(ISBLANK(S107),"",LARGE(OFFSET(R77,0,0,ROWS(R77:R106)),1)+1)</f>
        <v/>
      </c>
      <c r="S107" s="29"/>
      <c r="T107" s="27"/>
      <c r="U107" s="27"/>
      <c r="V107" s="27"/>
      <c r="W107" s="27"/>
      <c r="X107" s="671"/>
      <c r="Y107"/>
      <c r="Z107"/>
      <c r="AA107"/>
      <c r="AB107"/>
      <c r="AC107"/>
      <c r="AD107"/>
      <c r="AE107"/>
      <c r="AF107"/>
      <c r="AG107"/>
      <c r="AH107"/>
      <c r="AI107"/>
      <c r="AJ107"/>
      <c r="AK107"/>
      <c r="AL107"/>
      <c r="AM107"/>
      <c r="AN107"/>
      <c r="AO107"/>
      <c r="AP107"/>
      <c r="AQ107"/>
      <c r="AR107"/>
      <c r="AS107"/>
      <c r="AT107"/>
      <c r="AU107"/>
      <c r="AV107"/>
      <c r="AW107"/>
      <c r="AX107"/>
      <c r="AY107"/>
      <c r="AZ107"/>
      <c r="BA107"/>
      <c r="BB107" s="497">
        <v>0.25</v>
      </c>
      <c r="BC107" s="498">
        <v>0.5</v>
      </c>
      <c r="BD107" s="55" t="s">
        <v>870</v>
      </c>
      <c r="BE107" s="257"/>
      <c r="BF107"/>
      <c r="BG107" s="135">
        <v>1</v>
      </c>
    </row>
    <row r="108" spans="4:59" s="641" customFormat="1" ht="15.75">
      <c r="D108" s="28" t="str">
        <f t="shared" si="15"/>
        <v>►</v>
      </c>
      <c r="E108" s="1939"/>
      <c r="F108" s="31"/>
      <c r="G108" s="31"/>
      <c r="H108" s="31"/>
      <c r="I108" s="31"/>
      <c r="J108" s="604" t="str">
        <f ca="1">IF(ISBLANK(K108),"",LARGE(OFFSET(J77,0,0,ROWS(J77:J107)),1)+1)</f>
        <v/>
      </c>
      <c r="K108" s="29"/>
      <c r="L108" s="2063"/>
      <c r="M108" s="27"/>
      <c r="N108" s="27"/>
      <c r="O108" s="27"/>
      <c r="P108" s="27"/>
      <c r="Q108" s="27"/>
      <c r="R108" s="604" t="str">
        <f ca="1">IF(ISBLANK(S108),"",LARGE(OFFSET(R77,0,0,ROWS(R77:R107)),1)+1)</f>
        <v/>
      </c>
      <c r="S108" s="29"/>
      <c r="T108" s="27"/>
      <c r="U108" s="27"/>
      <c r="V108" s="27"/>
      <c r="W108" s="27"/>
      <c r="X108" s="671"/>
      <c r="Y108"/>
      <c r="Z108"/>
      <c r="AA108"/>
      <c r="AB108"/>
      <c r="AC108"/>
      <c r="AD108"/>
      <c r="AE108"/>
      <c r="AF108"/>
      <c r="AG108"/>
      <c r="AH108"/>
      <c r="AI108"/>
      <c r="AJ108"/>
      <c r="AK108"/>
      <c r="AL108"/>
      <c r="AM108"/>
      <c r="AN108"/>
      <c r="AO108"/>
      <c r="AP108"/>
      <c r="AQ108"/>
      <c r="AR108"/>
      <c r="AS108"/>
      <c r="AT108"/>
      <c r="AU108"/>
      <c r="AV108"/>
      <c r="AW108"/>
      <c r="AX108"/>
      <c r="AY108"/>
      <c r="AZ108"/>
      <c r="BA108"/>
      <c r="BB108" s="466" t="s">
        <v>874</v>
      </c>
      <c r="BC108" s="18" t="s">
        <v>875</v>
      </c>
      <c r="BD108" s="18"/>
      <c r="BE108" s="465"/>
      <c r="BF108"/>
      <c r="BG108" s="135">
        <v>1</v>
      </c>
    </row>
    <row r="109" spans="4:59" s="641" customFormat="1" ht="15.6" customHeight="1">
      <c r="D109" s="28" t="str">
        <f t="shared" si="15"/>
        <v>►</v>
      </c>
      <c r="E109" s="1939"/>
      <c r="F109" s="31"/>
      <c r="G109" s="31"/>
      <c r="H109" s="31"/>
      <c r="I109" s="31"/>
      <c r="J109" s="604" t="str">
        <f ca="1">IF(ISBLANK(K109),"",LARGE(OFFSET(J77,0,0,ROWS(J77:J108)),1)+1)</f>
        <v/>
      </c>
      <c r="K109" s="29"/>
      <c r="L109" s="2063"/>
      <c r="M109" s="27"/>
      <c r="N109" s="27"/>
      <c r="O109" s="27"/>
      <c r="P109" s="27"/>
      <c r="Q109" s="27"/>
      <c r="R109" s="604" t="str">
        <f ca="1">IF(ISBLANK(S109),"",LARGE(OFFSET(R77,0,0,ROWS(R77:R108)),1)+1)</f>
        <v/>
      </c>
      <c r="S109" s="29"/>
      <c r="T109" s="27"/>
      <c r="U109" s="27"/>
      <c r="V109" s="27"/>
      <c r="W109" s="27"/>
      <c r="X109" s="671"/>
      <c r="Y109"/>
      <c r="Z109"/>
      <c r="AA109"/>
      <c r="AB109"/>
      <c r="AC109"/>
      <c r="AD109"/>
      <c r="AE109"/>
      <c r="AF109"/>
      <c r="AG109"/>
      <c r="AH109"/>
      <c r="AI109"/>
      <c r="AJ109"/>
      <c r="AK109"/>
      <c r="AL109"/>
      <c r="AM109"/>
      <c r="AN109"/>
      <c r="AO109"/>
      <c r="AP109"/>
      <c r="AQ109"/>
      <c r="AR109"/>
      <c r="AS109"/>
      <c r="AT109"/>
      <c r="AU109"/>
      <c r="AV109"/>
      <c r="AW109"/>
      <c r="AX109"/>
      <c r="AY109"/>
      <c r="AZ109"/>
      <c r="BA109"/>
      <c r="BB109" s="506"/>
      <c r="BC109" s="1973"/>
      <c r="BD109" s="1973"/>
      <c r="BE109" s="2046"/>
      <c r="BF109"/>
      <c r="BG109" s="135">
        <v>1</v>
      </c>
    </row>
    <row r="110" spans="4:59" s="641" customFormat="1" ht="15.6" customHeight="1">
      <c r="D110" s="28" t="str">
        <f t="shared" si="15"/>
        <v>►</v>
      </c>
      <c r="E110" s="1939"/>
      <c r="F110" s="31"/>
      <c r="G110" s="31"/>
      <c r="H110" s="31"/>
      <c r="I110" s="31"/>
      <c r="J110" s="604" t="str">
        <f ca="1">IF(ISBLANK(K110),"",LARGE(OFFSET(J77,0,0,ROWS(J77:J109)),1)+1)</f>
        <v/>
      </c>
      <c r="K110" s="29"/>
      <c r="L110" s="2063"/>
      <c r="M110" s="27"/>
      <c r="N110" s="27"/>
      <c r="O110" s="27"/>
      <c r="P110" s="27"/>
      <c r="Q110" s="27"/>
      <c r="R110" s="604" t="str">
        <f ca="1">IF(ISBLANK(S110),"",LARGE(OFFSET(R77,0,0,ROWS(R77:R109)),1)+1)</f>
        <v/>
      </c>
      <c r="S110" s="29"/>
      <c r="T110" s="27"/>
      <c r="U110" s="27"/>
      <c r="V110" s="27"/>
      <c r="W110" s="27"/>
      <c r="X110" s="671"/>
      <c r="Y110"/>
      <c r="Z110"/>
      <c r="AA110"/>
      <c r="AB110"/>
      <c r="AC110"/>
      <c r="AD110"/>
      <c r="AE110"/>
      <c r="AF110"/>
      <c r="AG110"/>
      <c r="AH110"/>
      <c r="AI110"/>
      <c r="AJ110"/>
      <c r="AK110"/>
      <c r="AL110"/>
      <c r="AM110"/>
      <c r="AN110"/>
      <c r="AO110"/>
      <c r="AP110"/>
      <c r="AQ110"/>
      <c r="AR110"/>
      <c r="AS110"/>
      <c r="AT110"/>
      <c r="AU110"/>
      <c r="AV110"/>
      <c r="AW110"/>
      <c r="AX110"/>
      <c r="AY110"/>
      <c r="AZ110"/>
      <c r="BA110"/>
      <c r="BB110" s="4217" t="s">
        <v>879</v>
      </c>
      <c r="BC110" s="4169"/>
      <c r="BD110" s="4169"/>
      <c r="BE110" s="4170"/>
      <c r="BF110"/>
      <c r="BG110" s="135">
        <v>1</v>
      </c>
    </row>
    <row r="111" spans="4:59" s="641" customFormat="1" ht="15.75">
      <c r="D111" s="28" t="str">
        <f t="shared" si="15"/>
        <v>►</v>
      </c>
      <c r="E111" s="1939"/>
      <c r="F111" s="31"/>
      <c r="G111" s="31"/>
      <c r="H111" s="31"/>
      <c r="I111" s="31"/>
      <c r="J111" s="604" t="str">
        <f ca="1">IF(ISBLANK(K111),"",LARGE(OFFSET(J77,0,0,ROWS(J77:J110)),1)+1)</f>
        <v/>
      </c>
      <c r="K111" s="29"/>
      <c r="L111" s="2063"/>
      <c r="M111" s="27"/>
      <c r="N111" s="27"/>
      <c r="O111" s="27"/>
      <c r="P111" s="27"/>
      <c r="Q111" s="27"/>
      <c r="R111" s="604" t="str">
        <f ca="1">IF(ISBLANK(S111),"",LARGE(OFFSET(R77,0,0,ROWS(R77:R110)),1)+1)</f>
        <v/>
      </c>
      <c r="S111" s="29"/>
      <c r="T111" s="27"/>
      <c r="U111" s="27"/>
      <c r="V111" s="27"/>
      <c r="W111" s="27"/>
      <c r="X111" s="671"/>
      <c r="Y111"/>
      <c r="Z111"/>
      <c r="AA111"/>
      <c r="AB111"/>
      <c r="AC111"/>
      <c r="AD111"/>
      <c r="AE111"/>
      <c r="AF111"/>
      <c r="AG111"/>
      <c r="AH111"/>
      <c r="AI111"/>
      <c r="AJ111"/>
      <c r="AK111"/>
      <c r="AL111"/>
      <c r="AM111"/>
      <c r="AN111"/>
      <c r="AO111"/>
      <c r="AP111"/>
      <c r="AQ111"/>
      <c r="AR111"/>
      <c r="AS111"/>
      <c r="AT111"/>
      <c r="AU111"/>
      <c r="AV111"/>
      <c r="AW111"/>
      <c r="AX111"/>
      <c r="AY111"/>
      <c r="AZ111"/>
      <c r="BA111"/>
      <c r="BB111" s="510" t="s">
        <v>32</v>
      </c>
      <c r="BC111" s="25" t="s">
        <v>31</v>
      </c>
      <c r="BD111" s="131" t="s">
        <v>30</v>
      </c>
      <c r="BE111" s="511" t="s">
        <v>764</v>
      </c>
      <c r="BF111"/>
      <c r="BG111" s="135">
        <v>1</v>
      </c>
    </row>
    <row r="112" spans="4:59" s="641" customFormat="1" ht="15.6" customHeight="1">
      <c r="D112" s="28" t="str">
        <f t="shared" si="15"/>
        <v>►</v>
      </c>
      <c r="E112" s="1939"/>
      <c r="F112" s="31"/>
      <c r="G112" s="31"/>
      <c r="H112" s="31"/>
      <c r="I112" s="31"/>
      <c r="J112" s="604" t="str">
        <f ca="1">IF(ISBLANK(K112),"",LARGE(OFFSET(J77,0,0,ROWS(J77:J111)),1)+1)</f>
        <v/>
      </c>
      <c r="K112" s="29"/>
      <c r="L112" s="2063"/>
      <c r="M112" s="27"/>
      <c r="N112" s="27"/>
      <c r="O112" s="27"/>
      <c r="P112" s="27"/>
      <c r="Q112" s="27"/>
      <c r="R112" s="604" t="str">
        <f ca="1">IF(ISBLANK(S112),"",LARGE(OFFSET(R77,0,0,ROWS(R77:R111)),1)+1)</f>
        <v/>
      </c>
      <c r="S112" s="29"/>
      <c r="T112" s="27"/>
      <c r="U112" s="27"/>
      <c r="V112" s="27"/>
      <c r="W112" s="27"/>
      <c r="X112" s="671"/>
      <c r="Y112"/>
      <c r="Z112"/>
      <c r="AA112"/>
      <c r="AB112"/>
      <c r="AC112"/>
      <c r="AD112"/>
      <c r="AE112"/>
      <c r="AF112"/>
      <c r="AG112"/>
      <c r="AH112"/>
      <c r="AI112"/>
      <c r="AJ112"/>
      <c r="AK112"/>
      <c r="AL112"/>
      <c r="AM112"/>
      <c r="AN112"/>
      <c r="AO112"/>
      <c r="AP112"/>
      <c r="AQ112"/>
      <c r="AR112"/>
      <c r="AS112"/>
      <c r="AT112"/>
      <c r="AU112"/>
      <c r="AV112"/>
      <c r="AW112"/>
      <c r="AX112"/>
      <c r="AY112"/>
      <c r="AZ112"/>
      <c r="BA112"/>
      <c r="BB112" s="512" t="s">
        <v>895</v>
      </c>
      <c r="BC112" s="11"/>
      <c r="BD112" s="11"/>
      <c r="BE112" s="167"/>
      <c r="BF112"/>
      <c r="BG112" s="135">
        <v>1</v>
      </c>
    </row>
    <row r="113" spans="1:59" s="641" customFormat="1" ht="15.75">
      <c r="D113" s="28" t="str">
        <f t="shared" si="15"/>
        <v>►</v>
      </c>
      <c r="E113" s="1939"/>
      <c r="F113" s="31"/>
      <c r="G113" s="31"/>
      <c r="H113" s="31"/>
      <c r="I113" s="31"/>
      <c r="J113" s="604" t="str">
        <f ca="1">IF(ISBLANK(K113),"",LARGE(OFFSET(J77,0,0,ROWS(J77:J112)),1)+1)</f>
        <v/>
      </c>
      <c r="K113" s="29"/>
      <c r="L113" s="2063"/>
      <c r="M113" s="27"/>
      <c r="N113" s="27"/>
      <c r="O113" s="27"/>
      <c r="P113" s="27"/>
      <c r="Q113" s="27"/>
      <c r="R113" s="604" t="str">
        <f ca="1">IF(ISBLANK(S113),"",LARGE(OFFSET(R77,0,0,ROWS(R77:R112)),1)+1)</f>
        <v/>
      </c>
      <c r="S113" s="29"/>
      <c r="T113" s="27"/>
      <c r="U113" s="27"/>
      <c r="V113" s="27"/>
      <c r="W113" s="27"/>
      <c r="X113" s="671"/>
      <c r="Y113"/>
      <c r="Z113"/>
      <c r="AA113"/>
      <c r="AB113"/>
      <c r="AC113"/>
      <c r="AD113"/>
      <c r="AE113"/>
      <c r="AF113"/>
      <c r="AG113"/>
      <c r="AH113"/>
      <c r="AI113"/>
      <c r="AJ113"/>
      <c r="AK113"/>
      <c r="AL113"/>
      <c r="AM113"/>
      <c r="AN113"/>
      <c r="AO113"/>
      <c r="AP113"/>
      <c r="AQ113"/>
      <c r="AR113"/>
      <c r="AS113"/>
      <c r="AT113"/>
      <c r="AU113"/>
      <c r="AV113"/>
      <c r="AW113"/>
      <c r="AX113"/>
      <c r="AY113"/>
      <c r="AZ113"/>
      <c r="BA113"/>
      <c r="BB113" s="4171" t="s">
        <v>900</v>
      </c>
      <c r="BC113" s="4218"/>
      <c r="BD113" s="4218"/>
      <c r="BE113" s="4173"/>
      <c r="BF113"/>
      <c r="BG113" s="135">
        <v>1</v>
      </c>
    </row>
    <row r="114" spans="1:59" s="641" customFormat="1" ht="16.5" thickBot="1">
      <c r="D114" s="718" t="s">
        <v>0</v>
      </c>
      <c r="E114" s="1939"/>
      <c r="F114" s="31"/>
      <c r="G114" s="31"/>
      <c r="H114" s="31"/>
      <c r="I114" s="31"/>
      <c r="J114" s="604" t="str">
        <f ca="1">IF(ISBLANK(K114),"",LARGE(OFFSET(J77,0,0,ROWS(J77:J113)),1)+1)</f>
        <v/>
      </c>
      <c r="K114" s="29"/>
      <c r="L114" s="2063"/>
      <c r="M114" s="27"/>
      <c r="N114" s="27"/>
      <c r="O114" s="27"/>
      <c r="P114" s="27"/>
      <c r="Q114" s="27"/>
      <c r="R114" s="604" t="str">
        <f ca="1">IF(ISBLANK(S114),"",LARGE(OFFSET(R77,0,0,ROWS(R77:R113)),1)+1)</f>
        <v/>
      </c>
      <c r="S114" s="29"/>
      <c r="T114" s="27"/>
      <c r="U114" s="27"/>
      <c r="V114" s="27"/>
      <c r="W114" s="27"/>
      <c r="X114" s="671"/>
      <c r="Y114"/>
      <c r="Z114"/>
      <c r="AA114"/>
      <c r="AB114"/>
      <c r="AC114"/>
      <c r="AD114"/>
      <c r="AE114"/>
      <c r="AF114"/>
      <c r="AG114"/>
      <c r="AH114"/>
      <c r="AI114"/>
      <c r="AJ114"/>
      <c r="AK114"/>
      <c r="AL114"/>
      <c r="AM114"/>
      <c r="AN114"/>
      <c r="AO114"/>
      <c r="AP114"/>
      <c r="AQ114"/>
      <c r="AR114"/>
      <c r="AS114"/>
      <c r="AT114"/>
      <c r="AU114"/>
      <c r="AV114"/>
      <c r="AW114"/>
      <c r="AX114"/>
      <c r="AY114"/>
      <c r="AZ114"/>
      <c r="BA114"/>
      <c r="BB114" s="519">
        <v>12</v>
      </c>
      <c r="BC114" s="18" t="s">
        <v>917</v>
      </c>
      <c r="BD114" s="18"/>
      <c r="BE114" s="465"/>
      <c r="BF114"/>
      <c r="BG114" s="135">
        <v>1</v>
      </c>
    </row>
    <row r="115" spans="1:59" s="641" customFormat="1" ht="15.75">
      <c r="D115" s="718" t="s">
        <v>0</v>
      </c>
      <c r="E115" s="1939"/>
      <c r="F115" s="31"/>
      <c r="G115" s="31"/>
      <c r="H115" s="31"/>
      <c r="I115" s="31"/>
      <c r="J115" s="1940">
        <v>3.472222222222222E-3</v>
      </c>
      <c r="K115" s="1941" t="s">
        <v>1006</v>
      </c>
      <c r="L115" s="1956"/>
      <c r="M115" s="1942">
        <v>1.0416666666666666E-2</v>
      </c>
      <c r="N115" s="1941" t="s">
        <v>1007</v>
      </c>
      <c r="O115" s="1957"/>
      <c r="P115" s="1943"/>
      <c r="Q115" s="1943" t="s">
        <v>1008</v>
      </c>
      <c r="R115" s="1944">
        <v>2.0833333333333332E-2</v>
      </c>
      <c r="S115" s="1958" t="s">
        <v>67</v>
      </c>
      <c r="T115" s="1959">
        <f>J115+M115+R115</f>
        <v>3.4722222222222224E-2</v>
      </c>
      <c r="U115" s="1960"/>
      <c r="V115" s="2073"/>
      <c r="W115" s="2073"/>
      <c r="X115" s="1961"/>
      <c r="Y115"/>
      <c r="Z115"/>
      <c r="AA115"/>
      <c r="AB115"/>
      <c r="AC115"/>
      <c r="AD115"/>
      <c r="AE115"/>
      <c r="AF115"/>
      <c r="AG115"/>
      <c r="AH115"/>
      <c r="AI115"/>
      <c r="AJ115"/>
      <c r="AK115"/>
      <c r="AL115"/>
      <c r="AM115"/>
      <c r="AN115"/>
      <c r="AO115"/>
      <c r="AP115"/>
      <c r="AQ115"/>
      <c r="AR115"/>
      <c r="AS115"/>
      <c r="AT115"/>
      <c r="AU115"/>
      <c r="AV115"/>
      <c r="AW115"/>
      <c r="AX115"/>
      <c r="AY115"/>
      <c r="AZ115"/>
      <c r="BA115"/>
      <c r="BB115" s="520">
        <f ca="1">CELL("largeur",BB115)</f>
        <v>19</v>
      </c>
      <c r="BC115" s="18" t="s">
        <v>919</v>
      </c>
      <c r="BD115" s="18"/>
      <c r="BE115" s="465"/>
      <c r="BF115"/>
      <c r="BG115" s="135">
        <v>1</v>
      </c>
    </row>
    <row r="116" spans="1:59" s="641" customFormat="1" ht="23.25">
      <c r="D116" s="718" t="s">
        <v>0</v>
      </c>
      <c r="E116" s="1939"/>
      <c r="F116" s="31"/>
      <c r="G116" s="31"/>
      <c r="H116" s="31"/>
      <c r="I116" s="31"/>
      <c r="J116" s="608"/>
      <c r="K116" s="608"/>
      <c r="L116" s="1956"/>
      <c r="M116" s="579"/>
      <c r="N116" s="608"/>
      <c r="O116" s="579" t="s">
        <v>1002</v>
      </c>
      <c r="P116" s="580" t="s">
        <v>26</v>
      </c>
      <c r="Q116" s="581"/>
      <c r="R116" s="579"/>
      <c r="S116" s="579" t="s">
        <v>1003</v>
      </c>
      <c r="T116" s="613" t="s">
        <v>26</v>
      </c>
      <c r="U116" s="2072"/>
      <c r="V116" s="132"/>
      <c r="W116" s="132"/>
      <c r="X116" s="578"/>
      <c r="Y116"/>
      <c r="Z116"/>
      <c r="AA116"/>
      <c r="AB116"/>
      <c r="AC116"/>
      <c r="AD116"/>
      <c r="AE116"/>
      <c r="AF116"/>
      <c r="AG116"/>
      <c r="AH116"/>
      <c r="AI116"/>
      <c r="AJ116"/>
      <c r="AK116"/>
      <c r="AL116"/>
      <c r="AM116"/>
      <c r="AN116"/>
      <c r="AO116"/>
      <c r="AP116"/>
      <c r="AQ116"/>
      <c r="AR116"/>
      <c r="AS116"/>
      <c r="AT116"/>
      <c r="AU116"/>
      <c r="AV116"/>
      <c r="AW116"/>
      <c r="AX116"/>
      <c r="AY116"/>
      <c r="AZ116"/>
      <c r="BA116"/>
      <c r="BB116" s="466" t="s">
        <v>921</v>
      </c>
      <c r="BC116" s="18"/>
      <c r="BD116" s="18"/>
      <c r="BE116" s="465"/>
      <c r="BF116"/>
      <c r="BG116" s="135">
        <v>1</v>
      </c>
    </row>
    <row r="117" spans="1:59" s="641" customFormat="1">
      <c r="D117" s="718" t="s">
        <v>0</v>
      </c>
      <c r="E117" s="1939"/>
      <c r="F117" s="31"/>
      <c r="G117" s="31"/>
      <c r="H117" s="31"/>
      <c r="I117" s="31"/>
      <c r="J117" s="1962" t="s">
        <v>33</v>
      </c>
      <c r="K117" s="1962"/>
      <c r="L117" s="1956"/>
      <c r="M117" s="1963" t="s">
        <v>77</v>
      </c>
      <c r="N117" s="1963" t="s">
        <v>77</v>
      </c>
      <c r="O117" s="1964"/>
      <c r="P117" s="1965">
        <f>O119</f>
        <v>1250</v>
      </c>
      <c r="Q117" s="1965" t="str">
        <f>K119</f>
        <v>tranches</v>
      </c>
      <c r="R117" s="1965"/>
      <c r="S117" s="1966" t="s">
        <v>1012</v>
      </c>
      <c r="T117" s="1967">
        <f>O120</f>
        <v>162.5</v>
      </c>
      <c r="U117" s="2072"/>
      <c r="V117" s="132"/>
      <c r="W117" s="132"/>
      <c r="X117" s="578"/>
      <c r="Y117"/>
      <c r="Z117"/>
      <c r="AA117"/>
      <c r="AB117"/>
      <c r="AC117"/>
      <c r="AD117"/>
      <c r="AE117"/>
      <c r="AF117"/>
      <c r="AG117"/>
      <c r="AH117"/>
      <c r="AI117"/>
      <c r="AJ117"/>
      <c r="AK117"/>
      <c r="AL117"/>
      <c r="AM117"/>
      <c r="AN117"/>
      <c r="AO117"/>
      <c r="AP117"/>
      <c r="AQ117"/>
      <c r="AR117"/>
      <c r="AS117"/>
      <c r="AT117"/>
      <c r="AU117"/>
      <c r="AV117"/>
      <c r="AW117"/>
      <c r="AX117"/>
      <c r="AY117"/>
      <c r="AZ117"/>
      <c r="BA117"/>
      <c r="BB117" s="466" t="s">
        <v>927</v>
      </c>
      <c r="BC117" s="18"/>
      <c r="BD117" s="18"/>
      <c r="BE117" s="465"/>
      <c r="BF117"/>
      <c r="BG117" s="135">
        <v>1</v>
      </c>
    </row>
    <row r="118" spans="1:59" s="641" customFormat="1" ht="15.75">
      <c r="D118" s="718" t="s">
        <v>0</v>
      </c>
      <c r="E118" s="1939"/>
      <c r="F118" s="31"/>
      <c r="G118" s="31"/>
      <c r="H118" s="31"/>
      <c r="I118" s="31"/>
      <c r="J118" s="26" t="s">
        <v>32</v>
      </c>
      <c r="K118" s="131" t="s">
        <v>30</v>
      </c>
      <c r="L118" s="1956"/>
      <c r="M118" s="25" t="s">
        <v>1005</v>
      </c>
      <c r="N118" s="605" t="s">
        <v>29</v>
      </c>
      <c r="O118" s="607"/>
      <c r="P118" s="132"/>
      <c r="Q118" s="606"/>
      <c r="R118" s="606" t="s">
        <v>1001</v>
      </c>
      <c r="S118" s="130" t="s">
        <v>28</v>
      </c>
      <c r="T118" s="1968"/>
      <c r="U118" s="2072"/>
      <c r="V118" s="132"/>
      <c r="W118" s="132"/>
      <c r="X118" s="578"/>
      <c r="Y118"/>
      <c r="Z118"/>
      <c r="AA118"/>
      <c r="AB118"/>
      <c r="AC118"/>
      <c r="AD118"/>
      <c r="AE118"/>
      <c r="AF118"/>
      <c r="AG118"/>
      <c r="AH118"/>
      <c r="AI118"/>
      <c r="AJ118"/>
      <c r="AK118"/>
      <c r="AL118"/>
      <c r="AM118"/>
      <c r="AN118"/>
      <c r="AO118"/>
      <c r="AP118"/>
      <c r="AQ118"/>
      <c r="AR118"/>
      <c r="AS118"/>
      <c r="AT118"/>
      <c r="AU118"/>
      <c r="AV118"/>
      <c r="AW118"/>
      <c r="AX118"/>
      <c r="AY118"/>
      <c r="AZ118"/>
      <c r="BA118"/>
      <c r="BB118" s="466" t="s">
        <v>929</v>
      </c>
      <c r="BC118" s="139"/>
      <c r="BD118" s="139"/>
      <c r="BE118" s="492"/>
      <c r="BF118"/>
      <c r="BG118" s="135">
        <v>1</v>
      </c>
    </row>
    <row r="119" spans="1:59" s="641" customFormat="1" ht="15.75">
      <c r="D119" s="718" t="s">
        <v>0</v>
      </c>
      <c r="E119" s="1939"/>
      <c r="F119" s="31"/>
      <c r="G119" s="31"/>
      <c r="H119" s="31"/>
      <c r="I119" s="31"/>
      <c r="J119" s="4219">
        <v>1250</v>
      </c>
      <c r="K119" s="130" t="s">
        <v>27</v>
      </c>
      <c r="L119" s="1956"/>
      <c r="M119" s="585">
        <v>1</v>
      </c>
      <c r="N119" s="584">
        <v>12</v>
      </c>
      <c r="O119" s="23">
        <f>M119*J119</f>
        <v>1250</v>
      </c>
      <c r="P119" s="22" t="str">
        <f>INT(O119/N119) &amp; " " &amp; S118 &amp; " de " &amp; N119 &amp; " " &amp; K119 &amp; IF(MOD(O119,N119)&gt;0, " + 1 contenant de " &amp; TEXT(MOD(O119,N119), "0.00") &amp; " " &amp; K119, "")</f>
        <v>104 Barquettes de 12 tranches + 1 contenant de 2.00 tranches</v>
      </c>
      <c r="Q119" s="21"/>
      <c r="R119" s="18"/>
      <c r="S119" s="132"/>
      <c r="T119" s="1969"/>
      <c r="U119" s="2072"/>
      <c r="V119" s="132"/>
      <c r="W119" s="132"/>
      <c r="X119" s="578"/>
      <c r="Y119"/>
      <c r="Z119"/>
      <c r="AA119"/>
      <c r="AB119"/>
      <c r="AC119"/>
      <c r="AD119"/>
      <c r="AE119"/>
      <c r="AF119"/>
      <c r="AG119"/>
      <c r="AH119"/>
      <c r="AI119"/>
      <c r="AJ119"/>
      <c r="AK119"/>
      <c r="AL119"/>
      <c r="AM119"/>
      <c r="AN119"/>
      <c r="AO119"/>
      <c r="AP119"/>
      <c r="AQ119"/>
      <c r="AR119"/>
      <c r="AS119"/>
      <c r="AT119"/>
      <c r="AU119"/>
      <c r="AV119"/>
      <c r="AW119"/>
      <c r="AX119"/>
      <c r="AY119"/>
      <c r="AZ119"/>
      <c r="BA119"/>
      <c r="BB119" s="521"/>
      <c r="BC119" s="139"/>
      <c r="BD119" s="139"/>
      <c r="BE119" s="492"/>
      <c r="BF119"/>
      <c r="BG119" s="135">
        <v>1</v>
      </c>
    </row>
    <row r="120" spans="1:59" s="641" customFormat="1" ht="15.75">
      <c r="D120" s="718" t="s">
        <v>0</v>
      </c>
      <c r="E120" s="1939"/>
      <c r="F120" s="31"/>
      <c r="G120" s="31"/>
      <c r="H120" s="31"/>
      <c r="I120" s="31"/>
      <c r="J120" s="4220"/>
      <c r="K120" s="1970" t="s">
        <v>1009</v>
      </c>
      <c r="L120" s="1956"/>
      <c r="M120" s="586">
        <v>130</v>
      </c>
      <c r="N120" s="587">
        <v>1.5</v>
      </c>
      <c r="O120" s="1971">
        <f>(M120*J119)/1000</f>
        <v>162.5</v>
      </c>
      <c r="P120" s="1972" t="str">
        <f>IF(MOD(O120, N120) = 0, INT(O120/N120) &amp; " " &amp; S118 &amp; " de " &amp; N120 &amp; " kg", INT(O120/N120) &amp; " " &amp; S118 &amp; " de " &amp; N120 &amp; " kg" &amp; " + 1 contenant de " &amp; TEXT(MOD(O120, N120), "0.00") &amp; " kg")</f>
        <v>108 Barquettes de 1.5 kg + 1 contenant de 0.50 kg</v>
      </c>
      <c r="Q120" s="1973"/>
      <c r="R120" s="1973"/>
      <c r="S120" s="1820"/>
      <c r="T120" s="1974"/>
      <c r="U120" s="2072"/>
      <c r="V120" s="132"/>
      <c r="W120" s="132"/>
      <c r="X120" s="578"/>
      <c r="Y120"/>
      <c r="Z120"/>
      <c r="AA120"/>
      <c r="AB120"/>
      <c r="AC120"/>
      <c r="AD120"/>
      <c r="AE120"/>
      <c r="AF120"/>
      <c r="AG120"/>
      <c r="AH120"/>
      <c r="AI120"/>
      <c r="AJ120"/>
      <c r="AK120"/>
      <c r="AL120"/>
      <c r="AM120"/>
      <c r="AN120"/>
      <c r="AO120"/>
      <c r="AP120"/>
      <c r="AQ120"/>
      <c r="AR120"/>
      <c r="AS120"/>
      <c r="AT120"/>
      <c r="AU120"/>
      <c r="AV120"/>
      <c r="AW120"/>
      <c r="AX120"/>
      <c r="AY120"/>
      <c r="AZ120"/>
      <c r="BA120"/>
      <c r="BB120" s="522" t="s">
        <v>15</v>
      </c>
      <c r="BC120" s="11" t="s">
        <v>937</v>
      </c>
      <c r="BD120" s="11"/>
      <c r="BE120" s="492"/>
      <c r="BF120"/>
      <c r="BG120" s="135">
        <v>1</v>
      </c>
    </row>
    <row r="121" spans="1:59" s="641" customFormat="1" ht="15.75">
      <c r="D121" s="28" t="s">
        <v>15</v>
      </c>
      <c r="E121" s="1939"/>
      <c r="F121" s="31"/>
      <c r="G121" s="31"/>
      <c r="H121" s="31"/>
      <c r="I121" s="31"/>
      <c r="J121" s="27"/>
      <c r="K121" s="27"/>
      <c r="L121" s="1975"/>
      <c r="M121" s="27"/>
      <c r="N121" s="27"/>
      <c r="O121" s="27"/>
      <c r="P121" s="27"/>
      <c r="Q121" s="27"/>
      <c r="R121" s="132"/>
      <c r="S121" s="132"/>
      <c r="T121" s="1976" t="s">
        <v>35</v>
      </c>
      <c r="U121" s="2072"/>
      <c r="V121" s="132"/>
      <c r="W121" s="132"/>
      <c r="X121" s="578"/>
      <c r="Y121"/>
      <c r="Z121"/>
      <c r="AA121"/>
      <c r="AB121"/>
      <c r="AC121"/>
      <c r="AD121"/>
      <c r="AE121"/>
      <c r="AF121"/>
      <c r="AG121"/>
      <c r="AH121"/>
      <c r="AI121"/>
      <c r="AJ121"/>
      <c r="AK121"/>
      <c r="AL121"/>
      <c r="AM121"/>
      <c r="AN121"/>
      <c r="AO121"/>
      <c r="AP121"/>
      <c r="AQ121"/>
      <c r="AR121"/>
      <c r="AS121"/>
      <c r="AT121"/>
      <c r="AU121"/>
      <c r="AV121"/>
      <c r="AW121"/>
      <c r="AX121"/>
      <c r="AY121"/>
      <c r="AZ121"/>
      <c r="BA121"/>
      <c r="BB121" s="166"/>
      <c r="BC121" s="11" t="s">
        <v>1074</v>
      </c>
      <c r="BD121" s="139"/>
      <c r="BE121" s="492"/>
      <c r="BF121"/>
      <c r="BG121" s="135">
        <v>1</v>
      </c>
    </row>
    <row r="122" spans="1:59" s="641" customFormat="1" ht="15.75">
      <c r="D122" s="28" t="s">
        <v>15</v>
      </c>
      <c r="E122" s="1939"/>
      <c r="F122" s="31"/>
      <c r="G122" s="31"/>
      <c r="H122" s="31"/>
      <c r="I122" s="31"/>
      <c r="J122" s="27"/>
      <c r="K122" s="27"/>
      <c r="L122" s="27"/>
      <c r="M122" s="27"/>
      <c r="N122" s="27"/>
      <c r="O122" s="27"/>
      <c r="P122" s="27"/>
      <c r="Q122" s="27"/>
      <c r="R122" s="132"/>
      <c r="S122" s="132"/>
      <c r="T122" s="1976" t="s">
        <v>34</v>
      </c>
      <c r="U122" s="2072"/>
      <c r="V122" s="132"/>
      <c r="W122" s="132"/>
      <c r="X122" s="578"/>
      <c r="Y122"/>
      <c r="Z122"/>
      <c r="AA122"/>
      <c r="AB122"/>
      <c r="AC122"/>
      <c r="AD122"/>
      <c r="AE122"/>
      <c r="AF122"/>
      <c r="AG122"/>
      <c r="AH122"/>
      <c r="AI122"/>
      <c r="AJ122"/>
      <c r="AK122"/>
      <c r="AL122"/>
      <c r="AM122"/>
      <c r="AN122"/>
      <c r="AO122"/>
      <c r="AP122"/>
      <c r="AQ122"/>
      <c r="AR122"/>
      <c r="AS122"/>
      <c r="AT122"/>
      <c r="AU122"/>
      <c r="AV122"/>
      <c r="AW122"/>
      <c r="AX122"/>
      <c r="AY122"/>
      <c r="AZ122"/>
      <c r="BA122"/>
      <c r="BB122" s="694" t="s">
        <v>138</v>
      </c>
      <c r="BC122" s="658"/>
      <c r="BD122" s="139"/>
      <c r="BE122" s="492"/>
      <c r="BF122"/>
      <c r="BG122" s="135">
        <v>1</v>
      </c>
    </row>
    <row r="123" spans="1:59" s="641" customFormat="1" ht="15.75">
      <c r="D123" s="718" t="s">
        <v>0</v>
      </c>
      <c r="E123" s="1939"/>
      <c r="F123" s="31"/>
      <c r="G123" s="31"/>
      <c r="H123" s="31"/>
      <c r="I123" s="31"/>
      <c r="J123" s="14" t="s">
        <v>4</v>
      </c>
      <c r="K123" s="13"/>
      <c r="L123" s="12"/>
      <c r="M123" s="12"/>
      <c r="N123" s="12"/>
      <c r="O123" s="11"/>
      <c r="P123" s="11"/>
      <c r="Q123" s="11"/>
      <c r="R123" s="132"/>
      <c r="S123" s="132"/>
      <c r="T123" s="1977"/>
      <c r="U123" s="2072"/>
      <c r="V123" s="132"/>
      <c r="W123" s="132"/>
      <c r="X123" s="578"/>
      <c r="Y123"/>
      <c r="Z123"/>
      <c r="AA123"/>
      <c r="AB123"/>
      <c r="AC123"/>
      <c r="AD123"/>
      <c r="AE123"/>
      <c r="AF123"/>
      <c r="AG123"/>
      <c r="AH123"/>
      <c r="AI123"/>
      <c r="AJ123"/>
      <c r="AK123"/>
      <c r="AL123"/>
      <c r="AM123"/>
      <c r="AN123"/>
      <c r="AO123"/>
      <c r="AP123"/>
      <c r="AQ123"/>
      <c r="AR123"/>
      <c r="AS123"/>
      <c r="AT123"/>
      <c r="AU123"/>
      <c r="AV123"/>
      <c r="AW123"/>
      <c r="AX123"/>
      <c r="AY123"/>
      <c r="AZ123"/>
      <c r="BA123"/>
      <c r="BB123" s="695" t="s">
        <v>145</v>
      </c>
      <c r="BC123" s="658"/>
      <c r="BD123" s="139"/>
      <c r="BE123" s="492"/>
      <c r="BF123"/>
      <c r="BG123" s="135">
        <v>1</v>
      </c>
    </row>
    <row r="124" spans="1:59" s="641" customFormat="1" ht="15.75">
      <c r="D124" s="718" t="s">
        <v>0</v>
      </c>
      <c r="E124" s="1939" t="s">
        <v>1154</v>
      </c>
      <c r="F124" s="31"/>
      <c r="G124" s="31"/>
      <c r="H124" s="31"/>
      <c r="I124" s="31"/>
      <c r="J124" s="6" t="s">
        <v>2</v>
      </c>
      <c r="K124" s="5" t="s">
        <v>1</v>
      </c>
      <c r="L124" s="4"/>
      <c r="M124" s="3"/>
      <c r="N124" s="3"/>
      <c r="O124" s="3"/>
      <c r="P124" s="3"/>
      <c r="Q124" s="3"/>
      <c r="R124" s="132"/>
      <c r="S124" s="132"/>
      <c r="T124" s="1978" t="s">
        <v>798</v>
      </c>
      <c r="U124" s="2072"/>
      <c r="V124" s="132"/>
      <c r="W124" s="132"/>
      <c r="X124" s="578"/>
      <c r="Y124"/>
      <c r="Z124"/>
      <c r="AA124"/>
      <c r="AB124"/>
      <c r="AC124"/>
      <c r="AD124"/>
      <c r="AE124"/>
      <c r="AF124"/>
      <c r="AG124"/>
      <c r="AH124"/>
      <c r="AI124"/>
      <c r="AJ124"/>
      <c r="AK124"/>
      <c r="AL124"/>
      <c r="AM124"/>
      <c r="AN124"/>
      <c r="AO124"/>
      <c r="AP124"/>
      <c r="AQ124"/>
      <c r="AR124"/>
      <c r="AS124"/>
      <c r="AT124"/>
      <c r="AU124"/>
      <c r="AV124"/>
      <c r="AW124"/>
      <c r="AX124"/>
      <c r="AY124"/>
      <c r="AZ124"/>
      <c r="BA124"/>
      <c r="BB124" s="694"/>
      <c r="BC124" s="652" t="s">
        <v>1034</v>
      </c>
      <c r="BD124" s="139"/>
      <c r="BE124" s="492"/>
      <c r="BF124"/>
      <c r="BG124" s="135">
        <v>1</v>
      </c>
    </row>
    <row r="125" spans="1:59" s="641" customFormat="1" ht="15.75">
      <c r="D125" s="718" t="s">
        <v>0</v>
      </c>
      <c r="E125" s="588">
        <v>11</v>
      </c>
      <c r="F125" s="588">
        <v>11</v>
      </c>
      <c r="G125" s="588">
        <v>3</v>
      </c>
      <c r="H125" s="588">
        <v>11</v>
      </c>
      <c r="I125" s="588">
        <v>11</v>
      </c>
      <c r="J125" s="588">
        <v>9</v>
      </c>
      <c r="K125" s="588">
        <v>35</v>
      </c>
      <c r="L125" s="589">
        <v>0.2</v>
      </c>
      <c r="M125" s="588">
        <v>11</v>
      </c>
      <c r="N125" s="588">
        <v>11</v>
      </c>
      <c r="O125" s="588">
        <v>11</v>
      </c>
      <c r="P125" s="588">
        <v>11</v>
      </c>
      <c r="Q125" s="588">
        <v>12</v>
      </c>
      <c r="R125" s="588">
        <v>11</v>
      </c>
      <c r="S125" s="588">
        <v>11</v>
      </c>
      <c r="T125" s="588">
        <v>14</v>
      </c>
      <c r="U125" s="588">
        <v>11</v>
      </c>
      <c r="V125" s="588">
        <v>11</v>
      </c>
      <c r="W125" s="588">
        <v>11</v>
      </c>
      <c r="X125" s="719">
        <v>12</v>
      </c>
      <c r="Y125"/>
      <c r="Z125"/>
      <c r="AA125"/>
      <c r="AB125"/>
      <c r="AC125"/>
      <c r="AD125"/>
      <c r="AE125"/>
      <c r="AF125"/>
      <c r="AG125"/>
      <c r="AH125"/>
      <c r="AI125"/>
      <c r="AJ125"/>
      <c r="AK125"/>
      <c r="AL125"/>
      <c r="AM125"/>
      <c r="AN125"/>
      <c r="AO125"/>
      <c r="AP125"/>
      <c r="AQ125"/>
      <c r="AR125"/>
      <c r="AS125"/>
      <c r="AT125"/>
      <c r="AU125"/>
      <c r="AV125"/>
      <c r="AW125"/>
      <c r="AX125"/>
      <c r="AY125"/>
      <c r="AZ125"/>
      <c r="BA125"/>
      <c r="BB125" s="693" t="s">
        <v>0</v>
      </c>
      <c r="BC125" s="657" t="s">
        <v>1033</v>
      </c>
      <c r="BD125" s="139"/>
      <c r="BE125" s="492"/>
      <c r="BF125"/>
      <c r="BG125" s="135">
        <v>1</v>
      </c>
    </row>
    <row r="126" spans="1:59" s="641" customFormat="1" ht="16.5" thickBot="1">
      <c r="D126" s="2" t="s">
        <v>0</v>
      </c>
      <c r="E126" s="716">
        <f t="shared" ref="E126:X126" ca="1" si="16">CELL("largeur",E126)</f>
        <v>11</v>
      </c>
      <c r="F126" s="716">
        <f t="shared" ca="1" si="16"/>
        <v>11</v>
      </c>
      <c r="G126" s="716">
        <f t="shared" ca="1" si="16"/>
        <v>3</v>
      </c>
      <c r="H126" s="716">
        <f t="shared" ca="1" si="16"/>
        <v>11</v>
      </c>
      <c r="I126" s="716">
        <f t="shared" ca="1" si="16"/>
        <v>11</v>
      </c>
      <c r="J126" s="716">
        <f t="shared" ca="1" si="16"/>
        <v>9</v>
      </c>
      <c r="K126" s="716">
        <f t="shared" ca="1" si="16"/>
        <v>35</v>
      </c>
      <c r="L126" s="716">
        <f t="shared" ca="1" si="16"/>
        <v>11</v>
      </c>
      <c r="M126" s="716">
        <f t="shared" ca="1" si="16"/>
        <v>11</v>
      </c>
      <c r="N126" s="716">
        <f t="shared" ca="1" si="16"/>
        <v>11</v>
      </c>
      <c r="O126" s="716">
        <f t="shared" ca="1" si="16"/>
        <v>11</v>
      </c>
      <c r="P126" s="716">
        <f t="shared" ca="1" si="16"/>
        <v>11</v>
      </c>
      <c r="Q126" s="716">
        <f t="shared" ca="1" si="16"/>
        <v>12</v>
      </c>
      <c r="R126" s="716">
        <f t="shared" ca="1" si="16"/>
        <v>11</v>
      </c>
      <c r="S126" s="716">
        <f t="shared" ca="1" si="16"/>
        <v>11</v>
      </c>
      <c r="T126" s="716">
        <f t="shared" ca="1" si="16"/>
        <v>14</v>
      </c>
      <c r="U126" s="716">
        <f t="shared" ca="1" si="16"/>
        <v>11</v>
      </c>
      <c r="V126" s="716">
        <f t="shared" ca="1" si="16"/>
        <v>11</v>
      </c>
      <c r="W126" s="716">
        <f t="shared" ca="1" si="16"/>
        <v>13</v>
      </c>
      <c r="X126" s="717">
        <f t="shared" ca="1" si="16"/>
        <v>17</v>
      </c>
      <c r="Y126"/>
      <c r="Z126"/>
      <c r="AA126"/>
      <c r="AB126"/>
      <c r="AC126"/>
      <c r="AD126"/>
      <c r="AE126"/>
      <c r="AF126"/>
      <c r="AG126"/>
      <c r="AH126"/>
      <c r="AI126"/>
      <c r="AJ126"/>
      <c r="AK126"/>
      <c r="AL126"/>
      <c r="AM126"/>
      <c r="AN126"/>
      <c r="AO126"/>
      <c r="AP126"/>
      <c r="AQ126"/>
      <c r="AR126"/>
      <c r="AS126"/>
      <c r="AT126"/>
      <c r="AU126"/>
      <c r="AV126"/>
      <c r="AW126"/>
      <c r="AX126"/>
      <c r="AY126"/>
      <c r="AZ126"/>
      <c r="BA126"/>
      <c r="BB126" s="694" t="s">
        <v>172</v>
      </c>
      <c r="BC126" s="658"/>
      <c r="BD126" s="139"/>
      <c r="BE126" s="492"/>
      <c r="BF126"/>
      <c r="BG126" s="135">
        <v>1</v>
      </c>
    </row>
    <row r="127" spans="1:59" s="641" customFormat="1" ht="15" customHeight="1" thickBot="1">
      <c r="D127"/>
      <c r="E127"/>
      <c r="F127"/>
      <c r="G127"/>
      <c r="H127"/>
      <c r="I127"/>
      <c r="J127"/>
      <c r="K127" s="151" t="s">
        <v>1064</v>
      </c>
      <c r="L127" s="152">
        <v>0.2</v>
      </c>
      <c r="M127" s="154" t="s">
        <v>1061</v>
      </c>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s="694" t="s">
        <v>178</v>
      </c>
      <c r="BC127" s="658"/>
      <c r="BD127" s="139"/>
      <c r="BE127" s="492"/>
      <c r="BF127"/>
      <c r="BG127" s="135">
        <v>1</v>
      </c>
    </row>
    <row r="128" spans="1:59" s="641" customFormat="1" ht="15.75">
      <c r="A128"/>
      <c r="B128"/>
      <c r="C128"/>
      <c r="D128" s="129" t="s">
        <v>0</v>
      </c>
      <c r="E128" s="4227" t="s">
        <v>119</v>
      </c>
      <c r="F128" s="4140" t="s">
        <v>1077</v>
      </c>
      <c r="G128" s="4140"/>
      <c r="H128" s="4140"/>
      <c r="I128" s="4140"/>
      <c r="J128" s="4140"/>
      <c r="K128" s="4140"/>
      <c r="L128" s="4140"/>
      <c r="M128" s="4140"/>
      <c r="N128" s="4140"/>
      <c r="O128" s="4140"/>
      <c r="P128" s="4140"/>
      <c r="Q128" s="4140"/>
      <c r="R128" s="4140"/>
      <c r="S128" s="4140"/>
      <c r="T128" s="4140"/>
      <c r="U128" s="4140" t="s">
        <v>1068</v>
      </c>
      <c r="V128" s="4139" t="s">
        <v>117</v>
      </c>
      <c r="W128" s="4139"/>
      <c r="X128" s="4159" t="str">
        <f>LEFT(F128,1)</f>
        <v>N</v>
      </c>
      <c r="Y128"/>
      <c r="Z128"/>
      <c r="AA128"/>
      <c r="AB128"/>
      <c r="AC128"/>
      <c r="AD128"/>
      <c r="AE128"/>
      <c r="AF128"/>
      <c r="AG128"/>
      <c r="AH128"/>
      <c r="AI128"/>
      <c r="AJ128"/>
      <c r="AK128"/>
      <c r="AL128"/>
      <c r="AM128"/>
      <c r="AN128"/>
      <c r="AO128"/>
      <c r="AP128"/>
      <c r="AQ128"/>
      <c r="AR128"/>
      <c r="AS128"/>
      <c r="AT128"/>
      <c r="AU128"/>
      <c r="AV128"/>
      <c r="AW128"/>
      <c r="AX128"/>
      <c r="AY128"/>
      <c r="AZ128"/>
      <c r="BA128"/>
      <c r="BB128" s="694" t="s">
        <v>204</v>
      </c>
      <c r="BC128" s="658"/>
      <c r="BD128" s="18"/>
      <c r="BE128" s="167"/>
      <c r="BF128"/>
      <c r="BG128" s="135">
        <v>1</v>
      </c>
    </row>
    <row r="129" spans="1:59" ht="15.75">
      <c r="D129" s="53" t="s">
        <v>0</v>
      </c>
      <c r="E129" s="4188"/>
      <c r="F129" s="4141"/>
      <c r="G129" s="4141"/>
      <c r="H129" s="4141"/>
      <c r="I129" s="4141"/>
      <c r="J129" s="4141"/>
      <c r="K129" s="4141"/>
      <c r="L129" s="4141"/>
      <c r="M129" s="4141"/>
      <c r="N129" s="4141"/>
      <c r="O129" s="4141"/>
      <c r="P129" s="4141"/>
      <c r="Q129" s="4141"/>
      <c r="R129" s="4141"/>
      <c r="S129" s="4141"/>
      <c r="T129" s="4141"/>
      <c r="U129" s="4141"/>
      <c r="V129" s="3990"/>
      <c r="W129" s="3990"/>
      <c r="X129" s="4160"/>
      <c r="AV129"/>
      <c r="AW129"/>
      <c r="AX129"/>
      <c r="AY129"/>
      <c r="AZ129"/>
      <c r="BB129" s="466"/>
      <c r="BC129" s="18"/>
      <c r="BD129" s="18"/>
      <c r="BE129" s="465"/>
      <c r="BG129" s="135">
        <v>1</v>
      </c>
    </row>
    <row r="130" spans="1:59" ht="18.75">
      <c r="D130" s="53" t="s">
        <v>0</v>
      </c>
      <c r="E130" s="128" t="s">
        <v>116</v>
      </c>
      <c r="F130" s="127"/>
      <c r="G130" s="127"/>
      <c r="H130" s="127"/>
      <c r="I130" s="126" t="s">
        <v>115</v>
      </c>
      <c r="J130" s="125" t="s">
        <v>114</v>
      </c>
      <c r="K130" s="124"/>
      <c r="L130" s="124"/>
      <c r="M130" s="124"/>
      <c r="N130" s="124"/>
      <c r="O130" s="124"/>
      <c r="P130" s="124"/>
      <c r="Q130" s="123"/>
      <c r="R130" s="123"/>
      <c r="S130" s="123"/>
      <c r="T130" s="123"/>
      <c r="U130" s="123"/>
      <c r="V130" s="123"/>
      <c r="W130" s="123"/>
      <c r="X130" s="122"/>
      <c r="AV130"/>
      <c r="AW130"/>
      <c r="AX130"/>
      <c r="AY130"/>
      <c r="AZ130"/>
      <c r="BB130" s="466"/>
      <c r="BC130" s="18"/>
      <c r="BD130" s="18"/>
      <c r="BE130" s="465"/>
      <c r="BG130" s="135">
        <v>1</v>
      </c>
    </row>
    <row r="131" spans="1:59" ht="18.75">
      <c r="D131" s="53" t="s">
        <v>0</v>
      </c>
      <c r="E131" s="121" t="s">
        <v>113</v>
      </c>
      <c r="F131" s="104"/>
      <c r="G131" s="115"/>
      <c r="H131" s="115"/>
      <c r="I131" s="115"/>
      <c r="J131" s="104" t="s">
        <v>112</v>
      </c>
      <c r="K131" s="104"/>
      <c r="L131" s="104"/>
      <c r="M131" s="104"/>
      <c r="N131" s="104"/>
      <c r="O131" s="104"/>
      <c r="P131" s="104"/>
      <c r="Q131" s="104"/>
      <c r="R131" s="104"/>
      <c r="S131" s="120"/>
      <c r="T131" s="120"/>
      <c r="U131" s="120"/>
      <c r="V131" s="120"/>
      <c r="W131" s="120"/>
      <c r="X131" s="1947"/>
      <c r="AV131"/>
      <c r="AW131"/>
      <c r="AX131"/>
      <c r="AY131"/>
      <c r="AZ131"/>
      <c r="BB131" s="466"/>
      <c r="BC131" s="18"/>
      <c r="BD131" s="18"/>
      <c r="BE131" s="465"/>
      <c r="BG131" s="135">
        <v>1</v>
      </c>
    </row>
    <row r="132" spans="1:59" ht="14.45" customHeight="1">
      <c r="D132" s="554" t="s">
        <v>0</v>
      </c>
      <c r="E132" s="7"/>
      <c r="F132" s="8" t="s">
        <v>3</v>
      </c>
      <c r="G132" s="7"/>
      <c r="H132" s="7"/>
      <c r="I132" s="7"/>
      <c r="J132" s="715" t="str">
        <f>COUNTIF(D128:D185,"**")&amp;" "&amp;"lignes"</f>
        <v>58 lignes</v>
      </c>
      <c r="K132" s="564" t="str">
        <f>ROWS(D128:D185)-SUBTOTAL(103,D128:D185)&amp;" "&amp;"Lignes masquées"</f>
        <v>0 Lignes masquées</v>
      </c>
      <c r="L132" s="18"/>
      <c r="N132" s="18"/>
      <c r="O132" s="18"/>
      <c r="P132" s="11"/>
      <c r="Q132" s="11"/>
      <c r="R132" s="104"/>
      <c r="S132" s="104"/>
      <c r="T132" s="104"/>
      <c r="U132" s="104"/>
      <c r="V132" s="104"/>
      <c r="W132" s="104"/>
      <c r="X132" s="672"/>
      <c r="AV132"/>
      <c r="AW132"/>
      <c r="AX132"/>
      <c r="AY132"/>
      <c r="AZ132"/>
      <c r="BB132" s="425" t="s">
        <v>947</v>
      </c>
      <c r="BC132" s="428"/>
      <c r="BD132" s="428"/>
      <c r="BE132" s="524"/>
      <c r="BG132" s="135">
        <v>1</v>
      </c>
    </row>
    <row r="133" spans="1:59" ht="14.45" customHeight="1">
      <c r="D133" s="44" t="s">
        <v>15</v>
      </c>
      <c r="E133" s="572"/>
      <c r="F133" s="572"/>
      <c r="G133" s="572"/>
      <c r="H133" s="572"/>
      <c r="I133" s="572"/>
      <c r="J133" s="1948"/>
      <c r="K133" s="564" t="str">
        <f>COUNTA(D141:D180)&amp;"  lignes produits"</f>
        <v>40  lignes produits</v>
      </c>
      <c r="L133" s="18"/>
      <c r="M133" s="132"/>
      <c r="N133" s="11"/>
      <c r="O133" s="118" t="s">
        <v>111</v>
      </c>
      <c r="P133" s="117">
        <v>111</v>
      </c>
      <c r="Q133" s="116" t="str">
        <f>Q134</f>
        <v>couverts</v>
      </c>
      <c r="R133" s="104"/>
      <c r="S133" s="104"/>
      <c r="T133" s="104"/>
      <c r="U133" s="104"/>
      <c r="V133" s="104"/>
      <c r="W133" s="104"/>
      <c r="X133" s="672"/>
      <c r="AV133"/>
      <c r="AW133"/>
      <c r="AX133"/>
      <c r="AY133"/>
      <c r="AZ133"/>
      <c r="BB133" s="425" t="s">
        <v>949</v>
      </c>
      <c r="BC133" s="428"/>
      <c r="BD133" s="428"/>
      <c r="BE133" s="524"/>
      <c r="BG133" s="135">
        <v>1</v>
      </c>
    </row>
    <row r="134" spans="1:59" ht="14.45" customHeight="1">
      <c r="D134" s="53" t="s">
        <v>0</v>
      </c>
      <c r="E134" s="114">
        <f>(L181/E135)</f>
        <v>0</v>
      </c>
      <c r="F134" s="113" t="s">
        <v>110</v>
      </c>
      <c r="G134" s="112"/>
      <c r="H134" s="111"/>
      <c r="I134" s="111"/>
      <c r="J134" s="1949" t="str">
        <f ca="1">IF(E138&lt;0.5,E137&amp;",","")&amp;IF(F138&lt;0.5,F137&amp;".","")&amp;IF(G138&lt;0.5,G137&amp;".","")&amp;IF(H138&lt;0.5,H137&amp;".","")&amp;IF(I138&lt;0.5,I137&amp;".","")&amp;IF(J138&lt;0.5,J137&amp;".","")&amp;IF(K138&lt;0.5,K137&amp;".","")&amp;IF(L138&lt;0.5,L137&amp;".","")&amp;IF(M138&lt;0.5,M137&amp;".","")&amp;IF(N138&lt;0.5,N137&amp;".","")</f>
        <v/>
      </c>
      <c r="K134" s="564" t="str">
        <f ca="1">IF(COUNTIF(E138:X138,"&lt;0.5")=0,"Aucune colonne masquée",COUNTIF(E138:X138,"&lt;0.5")&amp;" colonnes masquées : "&amp;(J134&amp;J135))</f>
        <v>Aucune colonne masquée</v>
      </c>
      <c r="M134" s="132"/>
      <c r="N134" s="116"/>
      <c r="O134" s="110" t="s">
        <v>109</v>
      </c>
      <c r="P134" s="109">
        <v>10</v>
      </c>
      <c r="Q134" s="108" t="s">
        <v>108</v>
      </c>
      <c r="R134" s="104"/>
      <c r="S134" s="104"/>
      <c r="T134" s="104"/>
      <c r="U134" s="104"/>
      <c r="V134" s="104"/>
      <c r="W134" s="104"/>
      <c r="X134" s="672"/>
      <c r="AV134"/>
      <c r="AW134"/>
      <c r="AX134"/>
      <c r="AY134"/>
      <c r="AZ134"/>
      <c r="BB134" s="514"/>
      <c r="BC134" s="137"/>
      <c r="BD134" s="137"/>
      <c r="BE134" s="525"/>
      <c r="BG134" s="135">
        <v>1</v>
      </c>
    </row>
    <row r="135" spans="1:59" ht="16.5" thickBot="1">
      <c r="A135" s="641"/>
      <c r="D135" s="53" t="s">
        <v>0</v>
      </c>
      <c r="E135" s="107">
        <v>10</v>
      </c>
      <c r="F135" s="106" t="s">
        <v>108</v>
      </c>
      <c r="G135" s="105" t="s">
        <v>107</v>
      </c>
      <c r="H135" s="105"/>
      <c r="I135" s="104"/>
      <c r="J135" s="1949" t="str">
        <f ca="1">IF(O138&lt;0.5,O137&amp;".","")&amp;IF(P138&lt;0.5,P137&amp;".","")&amp;IF(Q138&lt;0.5,Q137&amp;".","")&amp;IF(R138&lt;0.5,R137&amp;".","")&amp;IF(S138&lt;0.5,S137&amp;".","")&amp;IF(T138&lt;0.5,T137&amp;".","")&amp;IF(U138&lt;0.5,U137&amp;".","")&amp;IF(V138&lt;0.5,V137&amp;".","")&amp;IF(W138&lt;0.5,W137&amp;".","")&amp;IF(X138&lt;0.5,X137&amp;".","")</f>
        <v/>
      </c>
      <c r="K135" s="564" t="str">
        <f ca="1">COUNTIF(E138:X138,"&gt;0.5")+1&amp;" "&amp;"Colonnes Visibles"</f>
        <v>21 Colonnes Visibles</v>
      </c>
      <c r="M135" s="103"/>
      <c r="N135" s="102"/>
      <c r="O135" s="103" t="s">
        <v>106</v>
      </c>
      <c r="P135" s="102"/>
      <c r="Q135" s="102"/>
      <c r="R135" s="101"/>
      <c r="S135" s="555"/>
      <c r="X135" s="99" t="s">
        <v>105</v>
      </c>
      <c r="AV135"/>
      <c r="AW135"/>
      <c r="AX135"/>
      <c r="AY135"/>
      <c r="AZ135"/>
      <c r="BB135" s="526">
        <v>19</v>
      </c>
      <c r="BC135" s="527">
        <v>18</v>
      </c>
      <c r="BD135" s="527">
        <v>25</v>
      </c>
      <c r="BE135" s="528">
        <v>16</v>
      </c>
      <c r="BG135" s="135">
        <v>1</v>
      </c>
    </row>
    <row r="136" spans="1:59" ht="16.5" thickTop="1" thickBot="1">
      <c r="A136" s="641"/>
      <c r="D136" s="98" t="s">
        <v>15</v>
      </c>
      <c r="E136" s="97" t="s">
        <v>104</v>
      </c>
      <c r="F136" s="97" t="s">
        <v>103</v>
      </c>
      <c r="G136" s="97" t="s">
        <v>102</v>
      </c>
      <c r="H136" s="97" t="s">
        <v>101</v>
      </c>
      <c r="I136" s="97" t="s">
        <v>100</v>
      </c>
      <c r="J136" s="97" t="s">
        <v>99</v>
      </c>
      <c r="K136" s="97" t="s">
        <v>98</v>
      </c>
      <c r="L136" s="97" t="s">
        <v>97</v>
      </c>
      <c r="M136" s="97" t="s">
        <v>96</v>
      </c>
      <c r="N136" s="97" t="s">
        <v>95</v>
      </c>
      <c r="O136" s="97" t="s">
        <v>94</v>
      </c>
      <c r="P136" s="97" t="s">
        <v>93</v>
      </c>
      <c r="Q136" s="97" t="s">
        <v>92</v>
      </c>
      <c r="R136" s="97" t="s">
        <v>91</v>
      </c>
      <c r="S136" s="97" t="s">
        <v>90</v>
      </c>
      <c r="T136" s="97" t="s">
        <v>122</v>
      </c>
      <c r="U136" s="97" t="s">
        <v>123</v>
      </c>
      <c r="V136" s="97" t="s">
        <v>998</v>
      </c>
      <c r="W136" s="97" t="s">
        <v>999</v>
      </c>
      <c r="X136" s="96" t="s">
        <v>1000</v>
      </c>
      <c r="AV136"/>
      <c r="AW136"/>
      <c r="AX136"/>
      <c r="AY136"/>
      <c r="AZ136"/>
      <c r="BB136" s="1">
        <f ca="1">CELL("largeur",BB136)</f>
        <v>19</v>
      </c>
      <c r="BC136" s="1">
        <f ca="1">CELL("largeur",BC136)</f>
        <v>18</v>
      </c>
      <c r="BD136" s="1">
        <f ca="1">CELL("largeur",BD136)</f>
        <v>25</v>
      </c>
      <c r="BE136" s="1">
        <f ca="1">CELL("largeur",BE136)</f>
        <v>16</v>
      </c>
      <c r="BG136" s="135">
        <v>1</v>
      </c>
    </row>
    <row r="137" spans="1:59" ht="16.5" thickTop="1" thickBot="1">
      <c r="A137" s="641"/>
      <c r="B137" s="97" t="s">
        <v>100</v>
      </c>
      <c r="D137" s="92" t="s">
        <v>15</v>
      </c>
      <c r="E137" s="95" t="str">
        <f t="shared" ref="E137:X137" si="17">SUBSTITUTE(ADDRESS(1,COLUMN(),4),"1","")</f>
        <v>E</v>
      </c>
      <c r="F137" s="94" t="str">
        <f t="shared" si="17"/>
        <v>F</v>
      </c>
      <c r="G137" s="94" t="str">
        <f t="shared" si="17"/>
        <v>G</v>
      </c>
      <c r="H137" s="94" t="str">
        <f t="shared" si="17"/>
        <v>H</v>
      </c>
      <c r="I137" s="94" t="str">
        <f t="shared" si="17"/>
        <v>I</v>
      </c>
      <c r="J137" s="94" t="str">
        <f t="shared" si="17"/>
        <v>J</v>
      </c>
      <c r="K137" s="94" t="str">
        <f t="shared" si="17"/>
        <v>K</v>
      </c>
      <c r="L137" s="94" t="str">
        <f t="shared" si="17"/>
        <v>L</v>
      </c>
      <c r="M137" s="94" t="str">
        <f t="shared" si="17"/>
        <v>M</v>
      </c>
      <c r="N137" s="94" t="str">
        <f t="shared" si="17"/>
        <v>N</v>
      </c>
      <c r="O137" s="94" t="str">
        <f t="shared" si="17"/>
        <v>O</v>
      </c>
      <c r="P137" s="94" t="str">
        <f t="shared" si="17"/>
        <v>P</v>
      </c>
      <c r="Q137" s="94" t="str">
        <f t="shared" si="17"/>
        <v>Q</v>
      </c>
      <c r="R137" s="94" t="str">
        <f t="shared" si="17"/>
        <v>R</v>
      </c>
      <c r="S137" s="94" t="str">
        <f t="shared" si="17"/>
        <v>S</v>
      </c>
      <c r="T137" s="94" t="str">
        <f t="shared" si="17"/>
        <v>T</v>
      </c>
      <c r="U137" s="94" t="str">
        <f t="shared" si="17"/>
        <v>U</v>
      </c>
      <c r="V137" s="94" t="str">
        <f t="shared" si="17"/>
        <v>V</v>
      </c>
      <c r="W137" s="94" t="str">
        <f t="shared" si="17"/>
        <v>W</v>
      </c>
      <c r="X137" s="93" t="str">
        <f t="shared" si="17"/>
        <v>X</v>
      </c>
      <c r="AV137"/>
      <c r="AW137"/>
      <c r="AX137"/>
      <c r="AY137"/>
      <c r="AZ137"/>
      <c r="BB137" s="138"/>
      <c r="BC137" s="138"/>
      <c r="BD137" s="138"/>
      <c r="BE137" s="138"/>
      <c r="BG137" s="135">
        <v>1</v>
      </c>
    </row>
    <row r="138" spans="1:59" ht="16.5" thickTop="1" thickBot="1">
      <c r="A138" s="641"/>
      <c r="B138" s="242" t="s">
        <v>270</v>
      </c>
      <c r="D138" s="92" t="s">
        <v>15</v>
      </c>
      <c r="E138" s="476">
        <f t="shared" ref="E138:X138" ca="1" si="18">CELL("largeur",E138)</f>
        <v>11</v>
      </c>
      <c r="F138" s="91">
        <f t="shared" ca="1" si="18"/>
        <v>11</v>
      </c>
      <c r="G138" s="91">
        <f t="shared" ca="1" si="18"/>
        <v>3</v>
      </c>
      <c r="H138" s="91">
        <f t="shared" ca="1" si="18"/>
        <v>11</v>
      </c>
      <c r="I138" s="91">
        <f t="shared" ca="1" si="18"/>
        <v>11</v>
      </c>
      <c r="J138" s="91">
        <f t="shared" ca="1" si="18"/>
        <v>9</v>
      </c>
      <c r="K138" s="91">
        <f t="shared" ca="1" si="18"/>
        <v>35</v>
      </c>
      <c r="L138" s="91">
        <f t="shared" ca="1" si="18"/>
        <v>11</v>
      </c>
      <c r="M138" s="91">
        <f t="shared" ca="1" si="18"/>
        <v>11</v>
      </c>
      <c r="N138" s="91">
        <f t="shared" ca="1" si="18"/>
        <v>11</v>
      </c>
      <c r="O138" s="91">
        <f t="shared" ca="1" si="18"/>
        <v>11</v>
      </c>
      <c r="P138" s="91">
        <f t="shared" ca="1" si="18"/>
        <v>11</v>
      </c>
      <c r="Q138" s="91">
        <f t="shared" ca="1" si="18"/>
        <v>12</v>
      </c>
      <c r="R138" s="91">
        <f t="shared" ca="1" si="18"/>
        <v>11</v>
      </c>
      <c r="S138" s="91">
        <f t="shared" ca="1" si="18"/>
        <v>11</v>
      </c>
      <c r="T138" s="91">
        <f t="shared" ca="1" si="18"/>
        <v>14</v>
      </c>
      <c r="U138" s="91">
        <f t="shared" ca="1" si="18"/>
        <v>11</v>
      </c>
      <c r="V138" s="91">
        <f t="shared" ca="1" si="18"/>
        <v>11</v>
      </c>
      <c r="W138" s="91">
        <f t="shared" ca="1" si="18"/>
        <v>13</v>
      </c>
      <c r="X138" s="90">
        <f t="shared" ca="1" si="18"/>
        <v>17</v>
      </c>
      <c r="AV138"/>
      <c r="AW138"/>
      <c r="AX138"/>
      <c r="AY138"/>
      <c r="AZ138"/>
      <c r="BB138" s="138"/>
      <c r="BC138" s="138"/>
      <c r="BD138" s="138"/>
      <c r="BE138" s="138"/>
      <c r="BG138" s="135">
        <v>1</v>
      </c>
    </row>
    <row r="139" spans="1:59" ht="16.5" thickTop="1">
      <c r="A139" s="641"/>
      <c r="B139" s="243" t="s">
        <v>274</v>
      </c>
      <c r="D139" s="53" t="s">
        <v>0</v>
      </c>
      <c r="E139" s="89" t="s">
        <v>89</v>
      </c>
      <c r="F139" s="88" t="s">
        <v>88</v>
      </c>
      <c r="G139" s="87"/>
      <c r="H139" s="3992" t="s">
        <v>87</v>
      </c>
      <c r="I139" s="3994" t="s">
        <v>86</v>
      </c>
      <c r="J139" s="4105" t="s">
        <v>85</v>
      </c>
      <c r="K139" s="86" t="s">
        <v>84</v>
      </c>
      <c r="L139" s="4142" t="s">
        <v>83</v>
      </c>
      <c r="M139" s="85" t="s">
        <v>81</v>
      </c>
      <c r="N139" s="84" t="s">
        <v>80</v>
      </c>
      <c r="O139" s="4010" t="s">
        <v>4086</v>
      </c>
      <c r="P139" s="4011"/>
      <c r="Q139" s="4011"/>
      <c r="R139" s="4014" t="s">
        <v>78</v>
      </c>
      <c r="S139" s="4016" t="s">
        <v>4087</v>
      </c>
      <c r="T139" s="4016"/>
      <c r="U139" s="4225" t="s">
        <v>80</v>
      </c>
      <c r="V139" s="4005" t="s">
        <v>266</v>
      </c>
      <c r="W139" s="650" t="s">
        <v>831</v>
      </c>
      <c r="X139" s="479">
        <f>X181/P133</f>
        <v>0</v>
      </c>
      <c r="BG139" s="135">
        <v>1</v>
      </c>
    </row>
    <row r="140" spans="1:59" ht="15.75">
      <c r="A140" s="641"/>
      <c r="B140" s="41" t="s">
        <v>62</v>
      </c>
      <c r="D140" s="53" t="s">
        <v>0</v>
      </c>
      <c r="E140" s="83" t="s">
        <v>77</v>
      </c>
      <c r="F140" s="82" t="s">
        <v>30</v>
      </c>
      <c r="G140" s="81" t="s">
        <v>76</v>
      </c>
      <c r="H140" s="3993"/>
      <c r="I140" s="3995"/>
      <c r="J140" s="4106"/>
      <c r="K140" s="80" t="s">
        <v>75</v>
      </c>
      <c r="L140" s="4143"/>
      <c r="M140" s="79" t="s">
        <v>74</v>
      </c>
      <c r="N140" s="78">
        <v>1</v>
      </c>
      <c r="O140" s="4012"/>
      <c r="P140" s="4013"/>
      <c r="Q140" s="4013"/>
      <c r="R140" s="4015"/>
      <c r="S140" s="4018"/>
      <c r="T140" s="4018"/>
      <c r="U140" s="4226"/>
      <c r="V140" s="4007"/>
      <c r="W140" s="651" t="s">
        <v>799</v>
      </c>
      <c r="X140" s="483" t="s">
        <v>835</v>
      </c>
      <c r="BG140" s="135">
        <v>1</v>
      </c>
    </row>
    <row r="141" spans="1:59" ht="18.75">
      <c r="A141" s="641"/>
      <c r="B141" s="645" t="s">
        <v>61</v>
      </c>
      <c r="D141" s="53" t="s">
        <v>0</v>
      </c>
      <c r="E141" s="66"/>
      <c r="F141" s="65"/>
      <c r="G141" s="73" t="str">
        <f t="shared" ref="G141:G180" si="19">IF(AND(E141&gt;0,H141&gt;0),"de","")</f>
        <v/>
      </c>
      <c r="H141" s="63"/>
      <c r="I141" s="62"/>
      <c r="J141" s="61">
        <v>1</v>
      </c>
      <c r="K141" s="60"/>
      <c r="L141" s="59">
        <f>IFERROR(INDEX(E183:R183,MATCH(I141,E182:R182,0)) * H141 * IF(ISBLANK(E141), 1, E141), 0)</f>
        <v>0</v>
      </c>
      <c r="M141" s="71">
        <f>IF(L181=0,0,(L141/L181)*N140*1000)</f>
        <v>0</v>
      </c>
      <c r="N141" s="1951">
        <f>IF(L181=0, 0, (E141*J141)/(L181*N140))</f>
        <v>0</v>
      </c>
      <c r="O141" s="1985">
        <f>IF(ISBLANK(P134), 0, (L141 * J141) * (P133 / P134))</f>
        <v>0</v>
      </c>
      <c r="P141" s="1982">
        <f t="shared" ref="P141:P180" si="20">IF(O141=0,0,IF(O141&gt;0,IF(OR(I141="Kg",I141="g",I141="demi(s)",I141="quart(s)"),IF(ROUND(O141,3)&gt;=1,ROUND(O141,3)&amp;" Kg",ROUND(O141*1000,0)&amp;" g"),IF(I141="demi(s)",ROUND(O141*0.5,0)&amp;" demi(s)",IF(I141="quart(s)",ROUND(O141*0.25,0)&amp;" quart(s)",IF(ROUND(O141,3)&gt;=1,ROUND(O141,3)&amp;" L",ROUND(O141*100,0)&amp;" cl"))))))</f>
        <v>0</v>
      </c>
      <c r="Q141" s="1996">
        <f>IF(O141=0, 0, IF(ISBLANK(I141), "", IF(TEXT(ROUND(O141/INDEX(E183:R183, MATCH(I141, E182:R182, 0)), 0),"# ##0") &amp; " " &amp; O141 = P141, "", TEXT(ROUND(O141/INDEX(E183:R183, MATCH(I141, E182:R182, 0)), 0),"# ##0") &amp; " " &amp; I141)))</f>
        <v>0</v>
      </c>
      <c r="R141" s="75"/>
      <c r="S141" s="1995">
        <f t="shared" ref="S141:S180" si="21">IF(ISBLANK(R141),O141,((O141-(O141*R141%))))</f>
        <v>0</v>
      </c>
      <c r="T141" s="1991">
        <f>IFERROR(IF(O141=0, 0, IF(ISBLANK(I141), "", IF(ROUND(S141/INDEX(E183:R183, MATCH(I141,E182:R182, 0)), 2) &amp; " " &amp; I141 = S141, "", ROUND(S141/INDEX(E183:R183, MATCH(I141,E182:R182, 0)), 2) &amp; " " &amp; I141))), "")</f>
        <v>0</v>
      </c>
      <c r="U141" s="1952">
        <f>(E141/P134)*P133*J141</f>
        <v>0</v>
      </c>
      <c r="V141" s="558">
        <f t="shared" ref="V141:V180" si="22">F141</f>
        <v>0</v>
      </c>
      <c r="W141" s="2076">
        <v>1</v>
      </c>
      <c r="X141" s="487">
        <f t="shared" ref="X141:X180" si="23">IF(ISBLANK(W141), 0, IF(ISTEXT(E141), 0, IF(L141=0, U141*W141, O141*W141)))</f>
        <v>0</v>
      </c>
      <c r="BG141" s="135">
        <v>1</v>
      </c>
    </row>
    <row r="142" spans="1:59" ht="18.75">
      <c r="A142" s="641"/>
      <c r="B142" s="38" t="s">
        <v>58</v>
      </c>
      <c r="D142" s="67" t="str">
        <f t="shared" ref="D142:D179" si="24">IF(K142&lt;&gt;"","A","►")</f>
        <v>►</v>
      </c>
      <c r="E142" s="66"/>
      <c r="F142" s="65"/>
      <c r="G142" s="64" t="str">
        <f t="shared" si="19"/>
        <v/>
      </c>
      <c r="H142" s="63"/>
      <c r="I142" s="62"/>
      <c r="J142" s="61">
        <v>1</v>
      </c>
      <c r="K142" s="60"/>
      <c r="L142" s="59">
        <f>IFERROR(INDEX(E183:R183,MATCH(I142,E182:R182,0)) * H142 * IF(ISBLANK(E142), 1, E142), 0)</f>
        <v>0</v>
      </c>
      <c r="M142" s="58">
        <f>IF(O181=0,0,(O142/O181)*N140*1000)</f>
        <v>0</v>
      </c>
      <c r="N142" s="57">
        <f>IF(L181=0, 0, (E142*J142)/(L181*N140))</f>
        <v>0</v>
      </c>
      <c r="O142" s="1986">
        <f>IF(ISBLANK(P134), 0, (L142 * J142) * (P133 / P134))</f>
        <v>0</v>
      </c>
      <c r="P142" s="1984">
        <f t="shared" si="20"/>
        <v>0</v>
      </c>
      <c r="Q142" s="1996">
        <f>IF(O142=0, 0, IF(ISBLANK(I142), "", IF(TEXT(ROUND(O142/INDEX(E183:R183, MATCH(I142, E182:R182, 0)), 0),"# ##0") &amp; " " &amp; O142 = P142, "", TEXT(ROUND(O142/INDEX(E183:R183, MATCH(I142, E182:R182, 0)), 0),"# ##0") &amp; " " &amp; I142)))</f>
        <v>0</v>
      </c>
      <c r="R142" s="54">
        <v>20</v>
      </c>
      <c r="S142" s="1990">
        <f t="shared" si="21"/>
        <v>0</v>
      </c>
      <c r="T142" s="1992">
        <f>IFERROR(IF(O142=0, 0, IF(ISBLANK(I142), "", IF(ROUND(S142/INDEX(E183:R183, MATCH(I142,E182:R182, 0)), 2) &amp; " " &amp; I142 = S142, "", ROUND(S142/INDEX(E183:R183, MATCH(I142,E182:R182, 0)), 2) &amp; " " &amp; I142))), "")</f>
        <v>0</v>
      </c>
      <c r="U142" s="1953">
        <f>(E142/P134)*P133*J142</f>
        <v>0</v>
      </c>
      <c r="V142" s="561">
        <f t="shared" si="22"/>
        <v>0</v>
      </c>
      <c r="W142" s="2075">
        <v>1</v>
      </c>
      <c r="X142" s="490">
        <f t="shared" si="23"/>
        <v>0</v>
      </c>
      <c r="BG142" s="135">
        <v>1</v>
      </c>
    </row>
    <row r="143" spans="1:59" ht="18.75">
      <c r="A143" s="641"/>
      <c r="B143" s="38" t="s">
        <v>56</v>
      </c>
      <c r="D143" s="67" t="str">
        <f t="shared" si="24"/>
        <v>►</v>
      </c>
      <c r="E143" s="66"/>
      <c r="F143" s="72"/>
      <c r="G143" s="73" t="str">
        <f t="shared" si="19"/>
        <v/>
      </c>
      <c r="H143" s="63"/>
      <c r="I143" s="62"/>
      <c r="J143" s="61">
        <v>1</v>
      </c>
      <c r="K143" s="60"/>
      <c r="L143" s="59">
        <f>IFERROR(INDEX(E183:R183,MATCH(I143,E182:R182,0)) * H143 * IF(ISBLANK(E143), 1, E143), 0)</f>
        <v>0</v>
      </c>
      <c r="M143" s="71">
        <f>IF(O181=0,0,(O143/O181)*N140*1000)</f>
        <v>0</v>
      </c>
      <c r="N143" s="70">
        <f>IF(L181=0, 0, (E143*J143)/(L181*N140))</f>
        <v>0</v>
      </c>
      <c r="O143" s="1987">
        <f>IF(ISBLANK(P134), 0, (L143 * J143) * (P133 / P134))</f>
        <v>0</v>
      </c>
      <c r="P143" s="1984">
        <f t="shared" si="20"/>
        <v>0</v>
      </c>
      <c r="Q143" s="1996">
        <f>IF(O143=0, 0, IF(ISBLANK(I143), "", IF(TEXT(ROUND(O143/INDEX(E183:R183, MATCH(I143, E182:R182, 0)), 0),"# ##0") &amp; " " &amp; O143 = P143, "", TEXT(ROUND(O143/INDEX(E183:R183, MATCH(I143, E182:R182, 0)), 0),"# ##0") &amp; " " &amp; I143)))</f>
        <v>0</v>
      </c>
      <c r="R143" s="54"/>
      <c r="S143" s="1994">
        <f t="shared" si="21"/>
        <v>0</v>
      </c>
      <c r="T143" s="1993">
        <f>IFERROR(IF(O143=0, 0, IF(ISBLANK(I143), "", IF(ROUND(S143/INDEX(E183:R183, MATCH(I143,E182:R182, 0)), 2) &amp; " " &amp; I143 = S143, "", ROUND(S143/INDEX(E183:R183, MATCH(I143,E182:R182, 0)), 2) &amp; " " &amp; I143))), "")</f>
        <v>0</v>
      </c>
      <c r="U143" s="69">
        <f>(E143/P134)*P133*J143</f>
        <v>0</v>
      </c>
      <c r="V143" s="560">
        <f t="shared" si="22"/>
        <v>0</v>
      </c>
      <c r="W143" s="2075">
        <v>1</v>
      </c>
      <c r="X143" s="487">
        <f t="shared" si="23"/>
        <v>0</v>
      </c>
      <c r="BG143" s="135">
        <v>1</v>
      </c>
    </row>
    <row r="144" spans="1:59" ht="18.75">
      <c r="A144" s="641"/>
      <c r="B144" s="38" t="s">
        <v>57</v>
      </c>
      <c r="D144" s="67" t="str">
        <f t="shared" si="24"/>
        <v>►</v>
      </c>
      <c r="E144" s="396"/>
      <c r="F144" s="72"/>
      <c r="G144" s="64" t="str">
        <f t="shared" si="19"/>
        <v/>
      </c>
      <c r="H144" s="63"/>
      <c r="I144" s="62"/>
      <c r="J144" s="61">
        <v>1</v>
      </c>
      <c r="K144" s="60"/>
      <c r="L144" s="59">
        <f>IFERROR(INDEX(E183:R183,MATCH(I144,E182:R182,0)) * H144 * IF(ISBLANK(E144), 1, E144), 0)</f>
        <v>0</v>
      </c>
      <c r="M144" s="58">
        <f>IF(O181=0,0,(O144/O181)*N140*1000)</f>
        <v>0</v>
      </c>
      <c r="N144" s="57">
        <f>IF(L181=0, 0, (E144*J144)/(L181*N140))</f>
        <v>0</v>
      </c>
      <c r="O144" s="1986">
        <f>IF(ISBLANK(P134), 0, (L144 * J144) * (P133 / P134))</f>
        <v>0</v>
      </c>
      <c r="P144" s="1984">
        <f t="shared" si="20"/>
        <v>0</v>
      </c>
      <c r="Q144" s="1996">
        <f>IF(O144=0, 0, IF(ISBLANK(I144), "", IF(TEXT(ROUND(O144/INDEX(E183:R183, MATCH(I144, E182:R182, 0)), 0),"# ##0") &amp; " " &amp; O144 = P144, "", TEXT(ROUND(O144/INDEX(E183:R183, MATCH(I144, E182:R182, 0)), 0),"# ##0") &amp; " " &amp; I144)))</f>
        <v>0</v>
      </c>
      <c r="R144" s="54"/>
      <c r="S144" s="1990">
        <f t="shared" si="21"/>
        <v>0</v>
      </c>
      <c r="T144" s="1992">
        <f>IFERROR(IF(O144=0, 0, IF(ISBLANK(I144), "", IF(ROUND(S144/INDEX(E183:R183, MATCH(I144,E182:R182, 0)), 2) &amp; " " &amp; I144 = S144, "", ROUND(S144/INDEX(E183:R183, MATCH(I144,E182:R182, 0)), 2) &amp; " " &amp; I144))), "")</f>
        <v>0</v>
      </c>
      <c r="U144" s="1953">
        <f>(E144/P134)*P133*J144</f>
        <v>0</v>
      </c>
      <c r="V144" s="561">
        <f t="shared" si="22"/>
        <v>0</v>
      </c>
      <c r="W144" s="2075">
        <v>1</v>
      </c>
      <c r="X144" s="490">
        <f t="shared" si="23"/>
        <v>0</v>
      </c>
      <c r="BG144" s="135">
        <v>1</v>
      </c>
    </row>
    <row r="145" spans="1:59" ht="18.75">
      <c r="A145" s="641"/>
      <c r="B145" s="38" t="s">
        <v>55</v>
      </c>
      <c r="D145" s="67" t="str">
        <f t="shared" si="24"/>
        <v>►</v>
      </c>
      <c r="E145" s="66"/>
      <c r="F145" s="72"/>
      <c r="G145" s="73" t="str">
        <f t="shared" si="19"/>
        <v/>
      </c>
      <c r="H145" s="63"/>
      <c r="I145" s="62"/>
      <c r="J145" s="61">
        <v>1</v>
      </c>
      <c r="K145" s="60"/>
      <c r="L145" s="59">
        <f>IFERROR(INDEX(E183:R183,MATCH(I145,E182:R182,0)) * H145 * IF(ISBLANK(E145), 1, E145), 0)</f>
        <v>0</v>
      </c>
      <c r="M145" s="71">
        <f>IF(O181=0,0,(O145/O181)*N140*1000)</f>
        <v>0</v>
      </c>
      <c r="N145" s="70">
        <f>IF(L181=0, 0, (E145*J145)/(L181*N140))</f>
        <v>0</v>
      </c>
      <c r="O145" s="1987">
        <f>IF(ISBLANK(P134), 0, (L145 * J145) * (P133 / P134))</f>
        <v>0</v>
      </c>
      <c r="P145" s="1984">
        <f t="shared" si="20"/>
        <v>0</v>
      </c>
      <c r="Q145" s="1996">
        <f>IF(O145=0, 0, IF(ISBLANK(I145), "", IF(TEXT(ROUND(O145/INDEX(E183:R183, MATCH(I145, E182:R182, 0)), 0),"# ##0") &amp; " " &amp; O145 = P145, "", TEXT(ROUND(O145/INDEX(E183:R183, MATCH(I145, E182:R182, 0)), 0),"# ##0") &amp; " " &amp; I145)))</f>
        <v>0</v>
      </c>
      <c r="R145" s="54"/>
      <c r="S145" s="1994">
        <f t="shared" si="21"/>
        <v>0</v>
      </c>
      <c r="T145" s="1993">
        <f>IFERROR(IF(O145=0, 0, IF(ISBLANK(I145), "", IF(ROUND(S145/INDEX(E183:R183, MATCH(I145,E182:R182, 0)), 2) &amp; " " &amp; I145 = S145, "", ROUND(S145/INDEX(E183:R183, MATCH(I145,E182:R182, 0)), 2) &amp; " " &amp; I145))), "")</f>
        <v>0</v>
      </c>
      <c r="U145" s="69">
        <f>(E145/P134)*P133*J145</f>
        <v>0</v>
      </c>
      <c r="V145" s="560">
        <f t="shared" si="22"/>
        <v>0</v>
      </c>
      <c r="W145" s="2075">
        <v>1</v>
      </c>
      <c r="X145" s="487">
        <f t="shared" si="23"/>
        <v>0</v>
      </c>
      <c r="BG145" s="135">
        <v>1</v>
      </c>
    </row>
    <row r="146" spans="1:59" ht="18.75">
      <c r="A146" s="641"/>
      <c r="B146" s="39" t="s">
        <v>66</v>
      </c>
      <c r="D146" s="67" t="str">
        <f t="shared" si="24"/>
        <v>►</v>
      </c>
      <c r="E146" s="66"/>
      <c r="F146" s="65"/>
      <c r="G146" s="64" t="str">
        <f t="shared" si="19"/>
        <v/>
      </c>
      <c r="H146" s="63"/>
      <c r="I146" s="62"/>
      <c r="J146" s="61">
        <v>1</v>
      </c>
      <c r="K146" s="60"/>
      <c r="L146" s="59">
        <f>IFERROR(INDEX(E183:R183,MATCH(I146,E182:R182,0)) * H146 * IF(ISBLANK(E146), 1, E146), 0)</f>
        <v>0</v>
      </c>
      <c r="M146" s="58">
        <f>IF(O181=0,0,(O146/O181)*N140*1000)</f>
        <v>0</v>
      </c>
      <c r="N146" s="57">
        <f>IF(L181=0, 0, (E146*J146)/(L181*N140))</f>
        <v>0</v>
      </c>
      <c r="O146" s="1986">
        <f>IF(ISBLANK(P134), 0, (L146 * J146) * (P133 / P134))</f>
        <v>0</v>
      </c>
      <c r="P146" s="1983">
        <f t="shared" si="20"/>
        <v>0</v>
      </c>
      <c r="Q146" s="1996">
        <f>IF(O146=0, 0, IF(ISBLANK(I146), "", IF(TEXT(ROUND(O146/INDEX(E183:R183, MATCH(I146, E182:R182, 0)), 0),"# ##0") &amp; " " &amp; O146 = P146, "", TEXT(ROUND(O146/INDEX(E183:R183, MATCH(I146, E182:R182, 0)), 0),"# ##0") &amp; " " &amp; I146)))</f>
        <v>0</v>
      </c>
      <c r="R146" s="54"/>
      <c r="S146" s="1990">
        <f t="shared" si="21"/>
        <v>0</v>
      </c>
      <c r="T146" s="1992">
        <f>IFERROR(IF(O146=0, 0, IF(ISBLANK(I146), "", IF(ROUND(S146/INDEX(E183:R183, MATCH(I146,E182:R182, 0)), 2) &amp; " " &amp; I146 = S146, "", ROUND(S146/INDEX(E183:R183, MATCH(I146,E182:R182, 0)), 2) &amp; " " &amp; I146))), "")</f>
        <v>0</v>
      </c>
      <c r="U146" s="1953">
        <f>(E146/P134)*P133*J146</f>
        <v>0</v>
      </c>
      <c r="V146" s="561">
        <f t="shared" si="22"/>
        <v>0</v>
      </c>
      <c r="W146" s="2075">
        <v>1</v>
      </c>
      <c r="X146" s="490">
        <f t="shared" si="23"/>
        <v>0</v>
      </c>
      <c r="BG146" s="135">
        <v>1</v>
      </c>
    </row>
    <row r="147" spans="1:59" ht="18.75">
      <c r="A147" s="641"/>
      <c r="B147" s="39" t="s">
        <v>65</v>
      </c>
      <c r="D147" s="67" t="str">
        <f t="shared" si="24"/>
        <v>►</v>
      </c>
      <c r="E147" s="66"/>
      <c r="F147" s="65"/>
      <c r="G147" s="64" t="str">
        <f t="shared" si="19"/>
        <v/>
      </c>
      <c r="H147" s="382"/>
      <c r="I147" s="62"/>
      <c r="J147" s="61">
        <v>1</v>
      </c>
      <c r="K147" s="60"/>
      <c r="L147" s="59">
        <f>IFERROR(INDEX(E183:R183,MATCH(I147,E182:R182,0)) * H147 * IF(ISBLANK(E147), 1, E147), 0)</f>
        <v>0</v>
      </c>
      <c r="M147" s="71">
        <f>IF(O181=0,0,(O147/O181)*N140*1000)</f>
        <v>0</v>
      </c>
      <c r="N147" s="70">
        <f>IF(L181=0, 0, (E147*J147)/(L181*N140))</f>
        <v>0</v>
      </c>
      <c r="O147" s="1987">
        <f>IF(ISBLANK(P134), 0, (L147 * J147) * (P133 / P134))</f>
        <v>0</v>
      </c>
      <c r="P147" s="1984">
        <f t="shared" si="20"/>
        <v>0</v>
      </c>
      <c r="Q147" s="1996">
        <f>IF(O147=0, 0, IF(ISBLANK(I147), "", IF(TEXT(ROUND(O147/INDEX(E183:R183, MATCH(I147, E182:R182, 0)), 0),"# ##0") &amp; " " &amp; O147 = P147, "", TEXT(ROUND(O147/INDEX(E183:R183, MATCH(I147, E182:R182, 0)), 0),"# ##0") &amp; " " &amp; I147)))</f>
        <v>0</v>
      </c>
      <c r="R147" s="54"/>
      <c r="S147" s="1994">
        <f t="shared" si="21"/>
        <v>0</v>
      </c>
      <c r="T147" s="1993">
        <f>IFERROR(IF(O147=0, 0, IF(ISBLANK(I147), "", IF(ROUND(S147/INDEX(E183:R183, MATCH(I147,E182:R182, 0)), 2) &amp; " " &amp; I147 = S147, "", ROUND(S147/INDEX(E183:R183, MATCH(I147,E182:R182, 0)), 2) &amp; " " &amp; I147))), "")</f>
        <v>0</v>
      </c>
      <c r="U147" s="69">
        <f>(E147/P134)*P133*J147</f>
        <v>0</v>
      </c>
      <c r="V147" s="560">
        <f t="shared" si="22"/>
        <v>0</v>
      </c>
      <c r="W147" s="2075">
        <v>1</v>
      </c>
      <c r="X147" s="487">
        <f t="shared" si="23"/>
        <v>0</v>
      </c>
      <c r="BG147" s="135">
        <v>1</v>
      </c>
    </row>
    <row r="148" spans="1:59" ht="18.75">
      <c r="A148" s="641"/>
      <c r="B148" s="43" t="s">
        <v>64</v>
      </c>
      <c r="D148" s="67" t="str">
        <f t="shared" si="24"/>
        <v>►</v>
      </c>
      <c r="E148" s="66"/>
      <c r="F148" s="65"/>
      <c r="G148" s="64" t="str">
        <f t="shared" si="19"/>
        <v/>
      </c>
      <c r="H148" s="382"/>
      <c r="I148" s="62"/>
      <c r="J148" s="61">
        <v>1</v>
      </c>
      <c r="K148" s="60"/>
      <c r="L148" s="59">
        <f>IFERROR(INDEX(E183:R183,MATCH(I148,E182:R182,0)) * H148 * IF(ISBLANK(E148), 1, E148), 0)</f>
        <v>0</v>
      </c>
      <c r="M148" s="58">
        <f>IF(O181=0,0,(O148/O181)*N140*1000)</f>
        <v>0</v>
      </c>
      <c r="N148" s="57">
        <f>IF(L181=0, 0, (E148*J148)/(L181*N140))</f>
        <v>0</v>
      </c>
      <c r="O148" s="1986">
        <f>IF(ISBLANK(P134), 0, (L148 * J148) * (P133 / P134))</f>
        <v>0</v>
      </c>
      <c r="P148" s="1983">
        <f t="shared" si="20"/>
        <v>0</v>
      </c>
      <c r="Q148" s="1996">
        <f>IF(O148=0, 0, IF(ISBLANK(I148), "", IF(TEXT(ROUND(O148/INDEX(E183:R183, MATCH(I148, E182:R182, 0)), 0),"# ##0") &amp; " " &amp; O148 = P148, "", TEXT(ROUND(O148/INDEX(E183:R183, MATCH(I148, E182:R182, 0)), 0),"# ##0") &amp; " " &amp; I148)))</f>
        <v>0</v>
      </c>
      <c r="R148" s="54"/>
      <c r="S148" s="1990">
        <f t="shared" si="21"/>
        <v>0</v>
      </c>
      <c r="T148" s="1992">
        <f>IFERROR(IF(O148=0, 0, IF(ISBLANK(I148), "", IF(ROUND(S148/INDEX(E183:R183, MATCH(I148,E182:R182, 0)), 2) &amp; " " &amp; I148 = S148, "", ROUND(S148/INDEX(E183:R183, MATCH(I148,E182:R182, 0)), 2) &amp; " " &amp; I148))), "")</f>
        <v>0</v>
      </c>
      <c r="U148" s="1953">
        <f>(E148/P134)*P133*J148</f>
        <v>0</v>
      </c>
      <c r="V148" s="561">
        <f t="shared" si="22"/>
        <v>0</v>
      </c>
      <c r="W148" s="2075">
        <v>1</v>
      </c>
      <c r="X148" s="490">
        <f t="shared" si="23"/>
        <v>0</v>
      </c>
      <c r="BG148" s="135">
        <v>1</v>
      </c>
    </row>
    <row r="149" spans="1:59" ht="18.75">
      <c r="A149" s="641"/>
      <c r="B149" s="42" t="s">
        <v>63</v>
      </c>
      <c r="D149" s="67" t="str">
        <f t="shared" si="24"/>
        <v>►</v>
      </c>
      <c r="E149" s="66"/>
      <c r="F149" s="72"/>
      <c r="G149" s="64" t="str">
        <f t="shared" si="19"/>
        <v/>
      </c>
      <c r="H149" s="63"/>
      <c r="I149" s="62"/>
      <c r="J149" s="61">
        <v>1</v>
      </c>
      <c r="K149" s="60"/>
      <c r="L149" s="59">
        <f>IFERROR(INDEX(E183:R183,MATCH(I149,E182:R182,0)) * H149 * IF(ISBLANK(E149), 1, E149), 0)</f>
        <v>0</v>
      </c>
      <c r="M149" s="71">
        <f>IF(O181=0,0,(O149/O181)*N140*1000)</f>
        <v>0</v>
      </c>
      <c r="N149" s="70">
        <f>IF(L181=0, 0, (E149*J149)/(L181*N140))</f>
        <v>0</v>
      </c>
      <c r="O149" s="1987">
        <f>IF(ISBLANK(P134), 0, (L149 * J149) * (P133 / P134))</f>
        <v>0</v>
      </c>
      <c r="P149" s="1984">
        <f t="shared" si="20"/>
        <v>0</v>
      </c>
      <c r="Q149" s="1996">
        <f>IF(O149=0, 0, IF(ISBLANK(I149), "", IF(TEXT(ROUND(O149/INDEX(E183:R183, MATCH(I149, E182:R182, 0)), 0),"# ##0") &amp; " " &amp; O149 = P149, "", TEXT(ROUND(O149/INDEX(E183:R183, MATCH(I149, E182:R182, 0)), 0),"# ##0") &amp; " " &amp; I149)))</f>
        <v>0</v>
      </c>
      <c r="R149" s="54"/>
      <c r="S149" s="1994">
        <f t="shared" si="21"/>
        <v>0</v>
      </c>
      <c r="T149" s="1993">
        <f>IFERROR(IF(O149=0, 0, IF(ISBLANK(I149), "", IF(ROUND(S149/INDEX(E183:R183, MATCH(I149,E182:R182, 0)), 2) &amp; " " &amp; I149 = S149, "", ROUND(S149/INDEX(E183:R183, MATCH(I149,E182:R182, 0)), 2) &amp; " " &amp; I149))), "")</f>
        <v>0</v>
      </c>
      <c r="U149" s="69">
        <f>(E149/P134)*P133*J149</f>
        <v>0</v>
      </c>
      <c r="V149" s="560">
        <f t="shared" si="22"/>
        <v>0</v>
      </c>
      <c r="W149" s="2075">
        <v>1</v>
      </c>
      <c r="X149" s="487">
        <f t="shared" si="23"/>
        <v>0</v>
      </c>
      <c r="BG149" s="135">
        <v>1</v>
      </c>
    </row>
    <row r="150" spans="1:59" ht="18.75">
      <c r="A150" s="641"/>
      <c r="B150" s="39" t="s">
        <v>60</v>
      </c>
      <c r="D150" s="67" t="str">
        <f t="shared" si="24"/>
        <v>►</v>
      </c>
      <c r="E150" s="66"/>
      <c r="F150" s="72"/>
      <c r="G150" s="64" t="str">
        <f t="shared" si="19"/>
        <v/>
      </c>
      <c r="H150" s="63"/>
      <c r="I150" s="62"/>
      <c r="J150" s="61">
        <v>1</v>
      </c>
      <c r="K150" s="60"/>
      <c r="L150" s="59">
        <f>IFERROR(INDEX(E183:R183,MATCH(I150,E182:R182,0)) * H150 * IF(ISBLANK(E150), 1, E150), 0)</f>
        <v>0</v>
      </c>
      <c r="M150" s="58">
        <f>IF(O181=0,0,(O150/O181)*N140*1000)</f>
        <v>0</v>
      </c>
      <c r="N150" s="57">
        <f>IF(L181=0, 0, (E150*J150)/(L181*N140))</f>
        <v>0</v>
      </c>
      <c r="O150" s="1986">
        <f>IF(ISBLANK(P134), 0, (L150 * J150) * (P133 / P134))</f>
        <v>0</v>
      </c>
      <c r="P150" s="1983">
        <f t="shared" si="20"/>
        <v>0</v>
      </c>
      <c r="Q150" s="1996">
        <f>IF(O150=0, 0, IF(ISBLANK(I150), "", IF(TEXT(ROUND(O150/INDEX(E183:R183, MATCH(I150, E182:R182, 0)), 0),"# ##0") &amp; " " &amp; O150 = P150, "", TEXT(ROUND(O150/INDEX(E183:R183, MATCH(I150, E182:R182, 0)), 0),"# ##0") &amp; " " &amp; I150)))</f>
        <v>0</v>
      </c>
      <c r="R150" s="54"/>
      <c r="S150" s="1990">
        <f t="shared" si="21"/>
        <v>0</v>
      </c>
      <c r="T150" s="1992">
        <f>IFERROR(IF(O150=0, 0, IF(ISBLANK(I150), "", IF(ROUND(S150/INDEX(E183:R183, MATCH(I150,E182:R182, 0)), 2) &amp; " " &amp; I150 = S150, "", ROUND(S150/INDEX(E183:R183, MATCH(I150,E182:R182, 0)), 2) &amp; " " &amp; I150))), "")</f>
        <v>0</v>
      </c>
      <c r="U150" s="1953">
        <f>(E150/P134)*P133*J150</f>
        <v>0</v>
      </c>
      <c r="V150" s="561">
        <f t="shared" si="22"/>
        <v>0</v>
      </c>
      <c r="W150" s="2075">
        <v>1</v>
      </c>
      <c r="X150" s="490">
        <f t="shared" si="23"/>
        <v>0</v>
      </c>
      <c r="BG150" s="135">
        <v>1</v>
      </c>
    </row>
    <row r="151" spans="1:59" ht="18.75">
      <c r="A151" s="641"/>
      <c r="B151" s="39" t="s">
        <v>59</v>
      </c>
      <c r="D151" s="67" t="str">
        <f t="shared" si="24"/>
        <v>►</v>
      </c>
      <c r="E151" s="66"/>
      <c r="F151" s="72"/>
      <c r="G151" s="64" t="str">
        <f t="shared" si="19"/>
        <v/>
      </c>
      <c r="H151" s="63"/>
      <c r="I151" s="62"/>
      <c r="J151" s="61">
        <v>1</v>
      </c>
      <c r="K151" s="60"/>
      <c r="L151" s="59">
        <f>IFERROR(INDEX(E183:R183,MATCH(I151,E182:R182,0)) * H151 * IF(ISBLANK(E151), 1, E151), 0)</f>
        <v>0</v>
      </c>
      <c r="M151" s="71">
        <f>IF(O181=0,0,(O151/O181)*N140*1000)</f>
        <v>0</v>
      </c>
      <c r="N151" s="70">
        <f>IF(L181=0, 0, (E151*J151)/(L181*N140))</f>
        <v>0</v>
      </c>
      <c r="O151" s="1987">
        <f>IF(ISBLANK(P134), 0, (L151 * J151) * (P133 / P134))</f>
        <v>0</v>
      </c>
      <c r="P151" s="1984">
        <f t="shared" si="20"/>
        <v>0</v>
      </c>
      <c r="Q151" s="1996">
        <f>IF(O151=0, 0, IF(ISBLANK(I151), "", IF(TEXT(ROUND(O151/INDEX(E183:R183, MATCH(I151, E182:R182, 0)), 0),"# ##0") &amp; " " &amp; O151 = P151, "", TEXT(ROUND(O151/INDEX(E183:R183, MATCH(I151, E182:R182, 0)), 0),"# ##0") &amp; " " &amp; I151)))</f>
        <v>0</v>
      </c>
      <c r="R151" s="54"/>
      <c r="S151" s="1994">
        <f t="shared" si="21"/>
        <v>0</v>
      </c>
      <c r="T151" s="1993">
        <f>IFERROR(IF(O151=0, 0, IF(ISBLANK(I151), "", IF(ROUND(S151/INDEX(E183:R183, MATCH(I151,E182:R182, 0)), 2) &amp; " " &amp; I151 = S151, "", ROUND(S151/INDEX(E183:R183, MATCH(I151,E182:R182, 0)), 2) &amp; " " &amp; I151))), "")</f>
        <v>0</v>
      </c>
      <c r="U151" s="69">
        <f>(E151/P134)*P133*J151</f>
        <v>0</v>
      </c>
      <c r="V151" s="560">
        <f t="shared" si="22"/>
        <v>0</v>
      </c>
      <c r="W151" s="2075">
        <v>1</v>
      </c>
      <c r="X151" s="487">
        <f t="shared" si="23"/>
        <v>0</v>
      </c>
      <c r="BG151" s="135">
        <v>1</v>
      </c>
    </row>
    <row r="152" spans="1:59" ht="18.75">
      <c r="A152" s="641"/>
      <c r="D152" s="67" t="str">
        <f t="shared" si="24"/>
        <v>►</v>
      </c>
      <c r="E152" s="66"/>
      <c r="F152" s="72"/>
      <c r="G152" s="64" t="str">
        <f t="shared" si="19"/>
        <v/>
      </c>
      <c r="H152" s="63"/>
      <c r="I152" s="62"/>
      <c r="J152" s="61">
        <v>1</v>
      </c>
      <c r="K152" s="60"/>
      <c r="L152" s="59">
        <f>IFERROR(INDEX(E183:R183,MATCH(I152,E182:R182,0)) * H152 * IF(ISBLANK(E152), 1, E152), 0)</f>
        <v>0</v>
      </c>
      <c r="M152" s="58">
        <f>IF(O181=0,0,(O152/O181)*N140*1000)</f>
        <v>0</v>
      </c>
      <c r="N152" s="57">
        <f>IF(L181=0, 0, (E152*J152)/(L181*N140))</f>
        <v>0</v>
      </c>
      <c r="O152" s="1986">
        <f>IF(ISBLANK(P134), 0, (L152 * J152) * (P133 / P134))</f>
        <v>0</v>
      </c>
      <c r="P152" s="1983">
        <f t="shared" si="20"/>
        <v>0</v>
      </c>
      <c r="Q152" s="1996">
        <f>IF(O152=0, 0, IF(ISBLANK(I152), "", IF(TEXT(ROUND(O152/INDEX(E183:R183, MATCH(I152, E182:R182, 0)), 0),"# ##0") &amp; " " &amp; O152 = P152, "", TEXT(ROUND(O152/INDEX(E183:R183, MATCH(I152, E182:R182, 0)), 0),"# ##0") &amp; " " &amp; I152)))</f>
        <v>0</v>
      </c>
      <c r="R152" s="54"/>
      <c r="S152" s="1990">
        <f t="shared" si="21"/>
        <v>0</v>
      </c>
      <c r="T152" s="1992">
        <f>IFERROR(IF(O152=0, 0, IF(ISBLANK(I152), "", IF(ROUND(S152/INDEX(E183:R183, MATCH(I152,E182:R182, 0)), 2) &amp; " " &amp; I152 = S152, "", ROUND(S152/INDEX(E183:R183, MATCH(I152,E182:R182, 0)), 2) &amp; " " &amp; I152))), "")</f>
        <v>0</v>
      </c>
      <c r="U152" s="1953">
        <f>(E152/P134)*P133*J152</f>
        <v>0</v>
      </c>
      <c r="V152" s="561">
        <f t="shared" si="22"/>
        <v>0</v>
      </c>
      <c r="W152" s="2075">
        <v>1</v>
      </c>
      <c r="X152" s="490">
        <f t="shared" si="23"/>
        <v>0</v>
      </c>
      <c r="BG152" s="135">
        <v>1</v>
      </c>
    </row>
    <row r="153" spans="1:59" ht="18.75">
      <c r="A153" s="641"/>
      <c r="D153" s="67" t="str">
        <f t="shared" si="24"/>
        <v>►</v>
      </c>
      <c r="E153" s="66"/>
      <c r="F153" s="65"/>
      <c r="G153" s="64" t="str">
        <f t="shared" si="19"/>
        <v/>
      </c>
      <c r="H153" s="63"/>
      <c r="I153" s="62"/>
      <c r="J153" s="61">
        <v>1</v>
      </c>
      <c r="K153" s="60"/>
      <c r="L153" s="59">
        <f>IFERROR(INDEX(E183:R183,MATCH(I153,E182:R182,0)) * H153 * IF(ISBLANK(E153), 1, E153), 0)</f>
        <v>0</v>
      </c>
      <c r="M153" s="71">
        <f>IF(O181=0,0,(O153/O181)*N140*1000)</f>
        <v>0</v>
      </c>
      <c r="N153" s="70">
        <f>IF(L181=0, 0, (E153*J153)/(L181*N140))</f>
        <v>0</v>
      </c>
      <c r="O153" s="1987">
        <f>IF(ISBLANK(P134), 0, (L153 * J153) * (P133 / P134))</f>
        <v>0</v>
      </c>
      <c r="P153" s="1984">
        <f t="shared" si="20"/>
        <v>0</v>
      </c>
      <c r="Q153" s="1996">
        <f>IF(O153=0, 0, IF(ISBLANK(I153), "", IF(TEXT(ROUND(O153/INDEX(E183:R183, MATCH(I153, E182:R182, 0)), 0),"# ##0") &amp; " " &amp; O153 = P153, "", TEXT(ROUND(O153/INDEX(E183:R183, MATCH(I153, E182:R182, 0)), 0),"# ##0") &amp; " " &amp; I153)))</f>
        <v>0</v>
      </c>
      <c r="R153" s="54"/>
      <c r="S153" s="1994">
        <f t="shared" si="21"/>
        <v>0</v>
      </c>
      <c r="T153" s="1993">
        <f>IFERROR(IF(O153=0, 0, IF(ISBLANK(I153), "", IF(ROUND(S153/INDEX(E183:R183, MATCH(I153,E182:R182, 0)), 2) &amp; " " &amp; I153 = S153, "", ROUND(S153/INDEX(E183:R183, MATCH(I153,E182:R182, 0)), 2) &amp; " " &amp; I153))), "")</f>
        <v>0</v>
      </c>
      <c r="U153" s="69">
        <f>(E153/P134)*P133*J153</f>
        <v>0</v>
      </c>
      <c r="V153" s="560">
        <f t="shared" si="22"/>
        <v>0</v>
      </c>
      <c r="W153" s="2075">
        <v>1</v>
      </c>
      <c r="X153" s="487">
        <f t="shared" si="23"/>
        <v>0</v>
      </c>
      <c r="BG153" s="135">
        <v>1</v>
      </c>
    </row>
    <row r="154" spans="1:59" ht="18.75">
      <c r="A154" s="641"/>
      <c r="D154" s="67" t="str">
        <f t="shared" si="24"/>
        <v>►</v>
      </c>
      <c r="E154" s="66"/>
      <c r="F154" s="65"/>
      <c r="G154" s="64" t="str">
        <f t="shared" si="19"/>
        <v/>
      </c>
      <c r="H154" s="382"/>
      <c r="I154" s="62"/>
      <c r="J154" s="61">
        <v>1</v>
      </c>
      <c r="K154" s="60"/>
      <c r="L154" s="59">
        <f>IFERROR(INDEX(E183:R183,MATCH(I154,E182:R182,0)) * H154 * IF(ISBLANK(E154), 1, E154), 0)</f>
        <v>0</v>
      </c>
      <c r="M154" s="71">
        <f>IF(O181=0,0,(O154/O181)*N140*1000)</f>
        <v>0</v>
      </c>
      <c r="N154" s="70">
        <f>IF(L181=0, 0, (E154*J154)/(L181*N140))</f>
        <v>0</v>
      </c>
      <c r="O154" s="1986">
        <f>IF(ISBLANK(P134), 0, (L154 * J154) * (P133 / P134))</f>
        <v>0</v>
      </c>
      <c r="P154" s="1983">
        <f t="shared" si="20"/>
        <v>0</v>
      </c>
      <c r="Q154" s="1996">
        <f>IF(O154=0, 0, IF(ISBLANK(I154), "", IF(TEXT(ROUND(O154/INDEX(E183:R183, MATCH(I154, E182:R182, 0)), 0),"# ##0") &amp; " " &amp; O154 = P154, "", TEXT(ROUND(O154/INDEX(E183:R183, MATCH(I154, E182:R182, 0)), 0),"# ##0") &amp; " " &amp; I154)))</f>
        <v>0</v>
      </c>
      <c r="R154" s="54"/>
      <c r="S154" s="1990">
        <f t="shared" si="21"/>
        <v>0</v>
      </c>
      <c r="T154" s="1992">
        <f>IFERROR(IF(O154=0, 0, IF(ISBLANK(I154), "", IF(ROUND(S154/INDEX(E183:R183, MATCH(I154,E182:R182, 0)), 2) &amp; " " &amp; I154 = S154, "", ROUND(S154/INDEX(E183:R183, MATCH(I154,E182:R182, 0)), 2) &amp; " " &amp; I154))), "")</f>
        <v>0</v>
      </c>
      <c r="U154" s="1953">
        <f>(E154/P134)*P133*J154</f>
        <v>0</v>
      </c>
      <c r="V154" s="561">
        <f t="shared" si="22"/>
        <v>0</v>
      </c>
      <c r="W154" s="2075">
        <v>1</v>
      </c>
      <c r="X154" s="490">
        <f t="shared" si="23"/>
        <v>0</v>
      </c>
      <c r="BG154" s="135">
        <v>1</v>
      </c>
    </row>
    <row r="155" spans="1:59" ht="18.75">
      <c r="A155" s="641"/>
      <c r="D155" s="67" t="str">
        <f t="shared" si="24"/>
        <v>►</v>
      </c>
      <c r="E155" s="66"/>
      <c r="F155" s="65"/>
      <c r="G155" s="64" t="str">
        <f t="shared" si="19"/>
        <v/>
      </c>
      <c r="H155" s="63"/>
      <c r="I155" s="62"/>
      <c r="J155" s="61">
        <v>1</v>
      </c>
      <c r="K155" s="60"/>
      <c r="L155" s="59">
        <f>IFERROR(INDEX(E183:R183,MATCH(I155,E182:R182,0)) * H155 * IF(ISBLANK(E155), 1, E155), 0)</f>
        <v>0</v>
      </c>
      <c r="M155" s="58">
        <f>IF(O181=0,0,(O155/O181)*N140*1000)</f>
        <v>0</v>
      </c>
      <c r="N155" s="57">
        <f>IF(L181=0, 0, (E155*J155)/(L181*N140))</f>
        <v>0</v>
      </c>
      <c r="O155" s="1987">
        <f>IF(ISBLANK(P134), 0, (L155 * J155) * (P133 / P134))</f>
        <v>0</v>
      </c>
      <c r="P155" s="1984">
        <f t="shared" si="20"/>
        <v>0</v>
      </c>
      <c r="Q155" s="1996">
        <f>IF(O155=0, 0, IF(ISBLANK(I155), "", IF(TEXT(ROUND(O155/INDEX(E183:R183, MATCH(I155, E182:R182, 0)), 0),"# ##0") &amp; " " &amp; O155 = P155, "", TEXT(ROUND(O155/INDEX(E183:R183, MATCH(I155, E182:R182, 0)), 0),"# ##0") &amp; " " &amp; I155)))</f>
        <v>0</v>
      </c>
      <c r="R155" s="54"/>
      <c r="S155" s="1994">
        <f t="shared" si="21"/>
        <v>0</v>
      </c>
      <c r="T155" s="1993">
        <f>IFERROR(IF(O155=0, 0, IF(ISBLANK(I155), "", IF(ROUND(S155/INDEX(E183:R183, MATCH(I155,E182:R182, 0)), 2) &amp; " " &amp; I155 = S155, "", ROUND(S155/INDEX(E183:R183, MATCH(I155,E182:R182, 0)), 2) &amp; " " &amp; I155))), "")</f>
        <v>0</v>
      </c>
      <c r="U155" s="69">
        <f>(E155/P134)*P133*J155</f>
        <v>0</v>
      </c>
      <c r="V155" s="560">
        <f t="shared" si="22"/>
        <v>0</v>
      </c>
      <c r="W155" s="2075">
        <v>1</v>
      </c>
      <c r="X155" s="487">
        <f t="shared" si="23"/>
        <v>0</v>
      </c>
      <c r="BG155" s="135">
        <v>1</v>
      </c>
    </row>
    <row r="156" spans="1:59" ht="18.75">
      <c r="A156" s="641"/>
      <c r="D156" s="67" t="str">
        <f t="shared" si="24"/>
        <v>►</v>
      </c>
      <c r="E156" s="66"/>
      <c r="F156" s="65"/>
      <c r="G156" s="64" t="str">
        <f t="shared" si="19"/>
        <v/>
      </c>
      <c r="H156" s="63"/>
      <c r="I156" s="62"/>
      <c r="J156" s="61">
        <v>1</v>
      </c>
      <c r="K156" s="60"/>
      <c r="L156" s="59">
        <f>IFERROR(INDEX(E183:R183,MATCH(I156,E182:R182,0)) * H156 * IF(ISBLANK(E156), 1, E156), 0)</f>
        <v>0</v>
      </c>
      <c r="M156" s="71">
        <f>IF(O181=0,0,(O156/O181)*N140*1000)</f>
        <v>0</v>
      </c>
      <c r="N156" s="70">
        <f>IF(L181=0, 0, (E156*J156)/(L181*N140))</f>
        <v>0</v>
      </c>
      <c r="O156" s="1986">
        <f>IF(ISBLANK(P134), 0, (L156 * J156) * (P133 / P134))</f>
        <v>0</v>
      </c>
      <c r="P156" s="1983">
        <f t="shared" si="20"/>
        <v>0</v>
      </c>
      <c r="Q156" s="1996">
        <f>IF(O156=0, 0, IF(ISBLANK(I156), "", IF(TEXT(ROUND(O156/INDEX(E183:R183, MATCH(I156, E182:R182, 0)), 0),"# ##0") &amp; " " &amp; O156 = P156, "", TEXT(ROUND(O156/INDEX(E183:R183, MATCH(I156, E182:R182, 0)), 0),"# ##0") &amp; " " &amp; I156)))</f>
        <v>0</v>
      </c>
      <c r="R156" s="54"/>
      <c r="S156" s="1990">
        <f t="shared" si="21"/>
        <v>0</v>
      </c>
      <c r="T156" s="1992">
        <f>IFERROR(IF(O156=0, 0, IF(ISBLANK(I156), "", IF(ROUND(S156/INDEX(E183:R183, MATCH(I156,E182:R182, 0)), 2) &amp; " " &amp; I156 = S156, "", ROUND(S156/INDEX(E183:R183, MATCH(I156,E182:R182, 0)), 2) &amp; " " &amp; I156))), "")</f>
        <v>0</v>
      </c>
      <c r="U156" s="1953">
        <f>(E156/P134)*P133*J156</f>
        <v>0</v>
      </c>
      <c r="V156" s="561">
        <f t="shared" si="22"/>
        <v>0</v>
      </c>
      <c r="W156" s="2075">
        <v>1</v>
      </c>
      <c r="X156" s="490">
        <f t="shared" si="23"/>
        <v>0</v>
      </c>
      <c r="BG156" s="135">
        <v>1</v>
      </c>
    </row>
    <row r="157" spans="1:59" ht="18.75">
      <c r="A157" s="641"/>
      <c r="D157" s="67" t="str">
        <f t="shared" si="24"/>
        <v>►</v>
      </c>
      <c r="E157" s="66"/>
      <c r="F157" s="65"/>
      <c r="G157" s="64" t="str">
        <f t="shared" si="19"/>
        <v/>
      </c>
      <c r="H157" s="63"/>
      <c r="I157" s="62"/>
      <c r="J157" s="61">
        <v>1</v>
      </c>
      <c r="K157" s="60"/>
      <c r="L157" s="59">
        <f>IFERROR(INDEX(E183:R183,MATCH(I157,E182:R182,0)) * H157 * IF(ISBLANK(E157), 1, E157), 0)</f>
        <v>0</v>
      </c>
      <c r="M157" s="58">
        <f>IF(O181=0,0,(O157/O181)*N140*1000)</f>
        <v>0</v>
      </c>
      <c r="N157" s="57">
        <f>IF(L181=0, 0, (E157*J157)/(L181*N140))</f>
        <v>0</v>
      </c>
      <c r="O157" s="1987">
        <f>IF(ISBLANK(P134), 0, (L157 * J157) * (P133 / P134))</f>
        <v>0</v>
      </c>
      <c r="P157" s="1984">
        <f t="shared" si="20"/>
        <v>0</v>
      </c>
      <c r="Q157" s="1996">
        <f>IF(O157=0, 0, IF(ISBLANK(I157), "", IF(TEXT(ROUND(O157/INDEX(E183:R183, MATCH(I157, E182:R182, 0)), 0),"# ##0") &amp; " " &amp; O157 = P157, "", TEXT(ROUND(O157/INDEX(E183:R183, MATCH(I157, E182:R182, 0)), 0),"# ##0") &amp; " " &amp; I157)))</f>
        <v>0</v>
      </c>
      <c r="R157" s="54"/>
      <c r="S157" s="1994">
        <f t="shared" si="21"/>
        <v>0</v>
      </c>
      <c r="T157" s="1993">
        <f>IFERROR(IF(O157=0, 0, IF(ISBLANK(I157), "", IF(ROUND(S157/INDEX(E183:R183, MATCH(I157,E182:R182, 0)), 2) &amp; " " &amp; I157 = S157, "", ROUND(S157/INDEX(E183:R183, MATCH(I157,E182:R182, 0)), 2) &amp; " " &amp; I157))), "")</f>
        <v>0</v>
      </c>
      <c r="U157" s="69">
        <f>(E157/P134)*P133*J157</f>
        <v>0</v>
      </c>
      <c r="V157" s="560">
        <f t="shared" si="22"/>
        <v>0</v>
      </c>
      <c r="W157" s="2075">
        <v>1</v>
      </c>
      <c r="X157" s="487">
        <f t="shared" si="23"/>
        <v>0</v>
      </c>
      <c r="BG157" s="135">
        <v>1</v>
      </c>
    </row>
    <row r="158" spans="1:59" ht="18.75">
      <c r="A158" s="641"/>
      <c r="D158" s="67" t="str">
        <f t="shared" si="24"/>
        <v>►</v>
      </c>
      <c r="E158" s="66"/>
      <c r="F158" s="72"/>
      <c r="G158" s="73" t="str">
        <f t="shared" si="19"/>
        <v/>
      </c>
      <c r="H158" s="1997"/>
      <c r="I158" s="62"/>
      <c r="J158" s="61">
        <v>1</v>
      </c>
      <c r="K158" s="60"/>
      <c r="L158" s="59">
        <f>IFERROR(INDEX(E183:R183,MATCH(I158,E182:R182,0)) * H158 * IF(ISBLANK(E158), 1, E158), 0)</f>
        <v>0</v>
      </c>
      <c r="M158" s="58">
        <f>IF(O181=0,0,(O158/O181)*N140*1000)</f>
        <v>0</v>
      </c>
      <c r="N158" s="57">
        <f>IF(L181=0, 0, (E158*J158)/(L181*N140))</f>
        <v>0</v>
      </c>
      <c r="O158" s="1986">
        <f>IF(ISBLANK(P134), 0, (L158 * J158) * (P133 / P134))</f>
        <v>0</v>
      </c>
      <c r="P158" s="1983">
        <f t="shared" si="20"/>
        <v>0</v>
      </c>
      <c r="Q158" s="1996">
        <f>IF(O158=0, 0, IF(ISBLANK(I158), "", IF(TEXT(ROUND(O158/INDEX(E183:R183, MATCH(I158, E182:R182, 0)), 0),"# ##0") &amp; " " &amp; O158 = P158, "", TEXT(ROUND(O158/INDEX(E183:R183, MATCH(I158, E182:R182, 0)), 0),"# ##0") &amp; " " &amp; I158)))</f>
        <v>0</v>
      </c>
      <c r="R158" s="54"/>
      <c r="S158" s="1990">
        <f t="shared" si="21"/>
        <v>0</v>
      </c>
      <c r="T158" s="1992">
        <f>IFERROR(IF(O158=0, 0, IF(ISBLANK(I158), "", IF(ROUND(S158/INDEX(E183:R183, MATCH(I158,E182:R182, 0)), 2) &amp; " " &amp; I158 = S158, "", ROUND(S158/INDEX(E183:R183, MATCH(I158,E182:R182, 0)), 2) &amp; " " &amp; I158))), "")</f>
        <v>0</v>
      </c>
      <c r="U158" s="1953">
        <f>(E158/P134)*P133*J158</f>
        <v>0</v>
      </c>
      <c r="V158" s="561">
        <f t="shared" si="22"/>
        <v>0</v>
      </c>
      <c r="W158" s="2075">
        <v>1</v>
      </c>
      <c r="X158" s="490">
        <f t="shared" si="23"/>
        <v>0</v>
      </c>
      <c r="BG158" s="135">
        <v>1</v>
      </c>
    </row>
    <row r="159" spans="1:59" ht="18.75">
      <c r="A159" s="641"/>
      <c r="D159" s="67" t="str">
        <f t="shared" si="24"/>
        <v>►</v>
      </c>
      <c r="E159" s="66"/>
      <c r="F159" s="72"/>
      <c r="G159" s="64" t="str">
        <f t="shared" si="19"/>
        <v/>
      </c>
      <c r="H159" s="1997"/>
      <c r="I159" s="62"/>
      <c r="J159" s="61">
        <v>1</v>
      </c>
      <c r="K159" s="60"/>
      <c r="L159" s="59">
        <f>IFERROR(INDEX(E183:R183,MATCH(I159,E182:R182,0)) * H159 * IF(ISBLANK(E159), 1, E159), 0)</f>
        <v>0</v>
      </c>
      <c r="M159" s="58">
        <f>IF(O181=0,0,(O159/O181)*N140*1000)</f>
        <v>0</v>
      </c>
      <c r="N159" s="57">
        <f>IF(L181=0, 0, (E159*J159)/(L181*N140))</f>
        <v>0</v>
      </c>
      <c r="O159" s="1987">
        <f>IF(ISBLANK(P134), 0, (L159 * J159) * (P133 / P134))</f>
        <v>0</v>
      </c>
      <c r="P159" s="1984">
        <f t="shared" si="20"/>
        <v>0</v>
      </c>
      <c r="Q159" s="1996">
        <f>IF(O159=0, 0, IF(ISBLANK(I159), "", IF(TEXT(ROUND(O159/INDEX(E183:R183, MATCH(I159, E182:R182, 0)), 0),"# ##0") &amp; " " &amp; O159 = P159, "", TEXT(ROUND(O159/INDEX(E183:R183, MATCH(I159, E182:R182, 0)), 0),"# ##0") &amp; " " &amp; I159)))</f>
        <v>0</v>
      </c>
      <c r="R159" s="54"/>
      <c r="S159" s="1994">
        <f t="shared" si="21"/>
        <v>0</v>
      </c>
      <c r="T159" s="1993">
        <f>IFERROR(IF(O159=0, 0, IF(ISBLANK(I159), "", IF(ROUND(S159/INDEX(E183:R183, MATCH(I159,E182:R182, 0)), 2) &amp; " " &amp; I159 = S159, "", ROUND(S159/INDEX(E183:R183, MATCH(I159,E182:R182, 0)), 2) &amp; " " &amp; I159))), "")</f>
        <v>0</v>
      </c>
      <c r="U159" s="69">
        <f>(E159/P134)*P133*J159</f>
        <v>0</v>
      </c>
      <c r="V159" s="560">
        <f t="shared" si="22"/>
        <v>0</v>
      </c>
      <c r="W159" s="2075">
        <v>1</v>
      </c>
      <c r="X159" s="487">
        <f t="shared" si="23"/>
        <v>0</v>
      </c>
      <c r="BG159" s="135">
        <v>1</v>
      </c>
    </row>
    <row r="160" spans="1:59" ht="18.75">
      <c r="A160" s="641"/>
      <c r="D160" s="67" t="str">
        <f t="shared" si="24"/>
        <v>►</v>
      </c>
      <c r="E160" s="66"/>
      <c r="F160" s="72"/>
      <c r="G160" s="73" t="str">
        <f t="shared" si="19"/>
        <v/>
      </c>
      <c r="H160" s="63"/>
      <c r="I160" s="62"/>
      <c r="J160" s="61">
        <v>1</v>
      </c>
      <c r="K160" s="60"/>
      <c r="L160" s="59">
        <f>IFERROR(INDEX(E183:R183,MATCH(I160,E182:R182,0)) * H160 * IF(ISBLANK(E160), 1, E160), 0)</f>
        <v>0</v>
      </c>
      <c r="M160" s="58">
        <f>IF(O181=0,0,(O160/O181)*N140*1000)</f>
        <v>0</v>
      </c>
      <c r="N160" s="57">
        <f>IF(L181=0, 0, (E160*J160)/(L181*N140))</f>
        <v>0</v>
      </c>
      <c r="O160" s="1986">
        <f>IF(ISBLANK(P134), 0, (L160 * J160) * (P133 / P134))</f>
        <v>0</v>
      </c>
      <c r="P160" s="1983">
        <f t="shared" si="20"/>
        <v>0</v>
      </c>
      <c r="Q160" s="1996">
        <f>IF(O160=0, 0, IF(ISBLANK(I160), "", IF(TEXT(ROUND(O160/INDEX(E183:R183, MATCH(I160, E182:R182, 0)), 0),"# ##0") &amp; " " &amp; O160 = P160, "", TEXT(ROUND(O160/INDEX(E183:R183, MATCH(I160, E182:R182, 0)), 0),"# ##0") &amp; " " &amp; I160)))</f>
        <v>0</v>
      </c>
      <c r="R160" s="54"/>
      <c r="S160" s="1990">
        <f t="shared" si="21"/>
        <v>0</v>
      </c>
      <c r="T160" s="1992">
        <f>IFERROR(IF(O160=0, 0, IF(ISBLANK(I160), "", IF(ROUND(S160/INDEX(E183:R183, MATCH(I160,E182:R182, 0)), 2) &amp; " " &amp; I160 = S160, "", ROUND(S160/INDEX(E183:R183, MATCH(I160,E182:R182, 0)), 2) &amp; " " &amp; I160))), "")</f>
        <v>0</v>
      </c>
      <c r="U160" s="1953">
        <f>(E160/P134)*P133*J160</f>
        <v>0</v>
      </c>
      <c r="V160" s="561">
        <f t="shared" si="22"/>
        <v>0</v>
      </c>
      <c r="W160" s="2075">
        <v>1</v>
      </c>
      <c r="X160" s="490">
        <f t="shared" si="23"/>
        <v>0</v>
      </c>
      <c r="BG160" s="135">
        <v>1</v>
      </c>
    </row>
    <row r="161" spans="1:59" ht="18.75">
      <c r="A161" s="641"/>
      <c r="D161" s="67" t="str">
        <f t="shared" si="24"/>
        <v>►</v>
      </c>
      <c r="E161" s="66"/>
      <c r="F161" s="65"/>
      <c r="G161" s="64" t="str">
        <f t="shared" si="19"/>
        <v/>
      </c>
      <c r="H161" s="382"/>
      <c r="I161" s="62"/>
      <c r="J161" s="61">
        <v>1</v>
      </c>
      <c r="K161" s="60"/>
      <c r="L161" s="59">
        <f>IFERROR(INDEX(E183:R183,MATCH(I161,E182:R182,0)) * H161 * IF(ISBLANK(E161), 1, E161), 0)</f>
        <v>0</v>
      </c>
      <c r="M161" s="58">
        <f>IF(O181=0,0,(O161/O181)*N140*1000)</f>
        <v>0</v>
      </c>
      <c r="N161" s="57">
        <f>IF(L181=0, 0, (E161*J161)/(L181*N140))</f>
        <v>0</v>
      </c>
      <c r="O161" s="1987">
        <f>IF(ISBLANK(P134), 0, (L161 * J161) * (P133 / P134))</f>
        <v>0</v>
      </c>
      <c r="P161" s="1984">
        <f t="shared" si="20"/>
        <v>0</v>
      </c>
      <c r="Q161" s="1996">
        <f>IF(O161=0, 0, IF(ISBLANK(I161), "", IF(TEXT(ROUND(O161/INDEX(E183:R183, MATCH(I161, E182:R182, 0)), 0),"# ##0") &amp; " " &amp; O161 = P161, "", TEXT(ROUND(O161/INDEX(E183:R183, MATCH(I161, E182:R182, 0)), 0),"# ##0") &amp; " " &amp; I161)))</f>
        <v>0</v>
      </c>
      <c r="R161" s="54"/>
      <c r="S161" s="1994">
        <f t="shared" si="21"/>
        <v>0</v>
      </c>
      <c r="T161" s="1993">
        <f>IFERROR(IF(O161=0, 0, IF(ISBLANK(I161), "", IF(ROUND(S161/INDEX(E183:R183, MATCH(I161,E182:R182, 0)), 2) &amp; " " &amp; I161 = S161, "", ROUND(S161/INDEX(E183:R183, MATCH(I161,E182:R182, 0)), 2) &amp; " " &amp; I161))), "")</f>
        <v>0</v>
      </c>
      <c r="U161" s="69">
        <f>(E161/P134)*P133*J161</f>
        <v>0</v>
      </c>
      <c r="V161" s="560">
        <f t="shared" si="22"/>
        <v>0</v>
      </c>
      <c r="W161" s="2075">
        <v>1</v>
      </c>
      <c r="X161" s="487">
        <f t="shared" si="23"/>
        <v>0</v>
      </c>
      <c r="BG161" s="135">
        <v>1</v>
      </c>
    </row>
    <row r="162" spans="1:59" ht="18.75">
      <c r="A162" s="641"/>
      <c r="D162" s="67" t="str">
        <f t="shared" si="24"/>
        <v>►</v>
      </c>
      <c r="E162" s="66"/>
      <c r="F162" s="65"/>
      <c r="G162" s="64" t="str">
        <f t="shared" si="19"/>
        <v/>
      </c>
      <c r="H162" s="382"/>
      <c r="I162" s="62"/>
      <c r="J162" s="61">
        <v>1</v>
      </c>
      <c r="K162" s="60"/>
      <c r="L162" s="59">
        <f>IFERROR(INDEX(E183:R183,MATCH(I162,E182:R182,0)) * H162 * IF(ISBLANK(E162), 1, E162), 0)</f>
        <v>0</v>
      </c>
      <c r="M162" s="58">
        <f>IF(O181=0,0,(O162/O181)*N140*1000)</f>
        <v>0</v>
      </c>
      <c r="N162" s="57">
        <f>IF(L181=0, 0, (E162*J162)/(L181*N140))</f>
        <v>0</v>
      </c>
      <c r="O162" s="1986">
        <f>IF(ISBLANK(P134), 0, (L162 * J162) * (P133 / P134))</f>
        <v>0</v>
      </c>
      <c r="P162" s="1983">
        <f t="shared" si="20"/>
        <v>0</v>
      </c>
      <c r="Q162" s="1996">
        <f>IF(O162=0, 0, IF(ISBLANK(I162), "", IF(TEXT(ROUND(O162/INDEX(E183:R183, MATCH(I162, E182:R182, 0)), 0),"# ##0") &amp; " " &amp; O162 = P162, "", TEXT(ROUND(O162/INDEX(E183:R183, MATCH(I162, E182:R182, 0)), 0),"# ##0") &amp; " " &amp; I162)))</f>
        <v>0</v>
      </c>
      <c r="R162" s="54"/>
      <c r="S162" s="1990">
        <f t="shared" si="21"/>
        <v>0</v>
      </c>
      <c r="T162" s="1992">
        <f>IFERROR(IF(O162=0, 0, IF(ISBLANK(I162), "", IF(ROUND(S162/INDEX(E183:R183, MATCH(I162,E182:R182, 0)), 2) &amp; " " &amp; I162 = S162, "", ROUND(S162/INDEX(E183:R183, MATCH(I162,E182:R182, 0)), 2) &amp; " " &amp; I162))), "")</f>
        <v>0</v>
      </c>
      <c r="U162" s="1953">
        <f>(E162/P134)*P133*J162</f>
        <v>0</v>
      </c>
      <c r="V162" s="561">
        <f t="shared" si="22"/>
        <v>0</v>
      </c>
      <c r="W162" s="2075">
        <v>1</v>
      </c>
      <c r="X162" s="490">
        <f t="shared" si="23"/>
        <v>0</v>
      </c>
      <c r="BG162" s="135">
        <v>1</v>
      </c>
    </row>
    <row r="163" spans="1:59" ht="18.75">
      <c r="A163" s="641"/>
      <c r="D163" s="67" t="str">
        <f t="shared" si="24"/>
        <v>►</v>
      </c>
      <c r="E163" s="66"/>
      <c r="F163" s="65"/>
      <c r="G163" s="64" t="str">
        <f t="shared" si="19"/>
        <v/>
      </c>
      <c r="H163" s="63"/>
      <c r="I163" s="62"/>
      <c r="J163" s="61">
        <v>1</v>
      </c>
      <c r="K163" s="60"/>
      <c r="L163" s="59">
        <f>IFERROR(INDEX(E183:R183,MATCH(I163,E182:R182,0)) * H163 * IF(ISBLANK(E163), 1, E163), 0)</f>
        <v>0</v>
      </c>
      <c r="M163" s="58">
        <f>IF(O181=0,0,(O163/O181)*N140*1000)</f>
        <v>0</v>
      </c>
      <c r="N163" s="57">
        <f>IF(L181=0, 0, (E163*J163)/(L181*N140))</f>
        <v>0</v>
      </c>
      <c r="O163" s="1987">
        <f>IF(ISBLANK(P134), 0, (L163 * J163) * (P133 / P134))</f>
        <v>0</v>
      </c>
      <c r="P163" s="1984">
        <f t="shared" si="20"/>
        <v>0</v>
      </c>
      <c r="Q163" s="1996">
        <f>IF(O163=0, 0, IF(ISBLANK(I163), "", IF(TEXT(ROUND(O163/INDEX(E183:R183, MATCH(I163, E182:R182, 0)), 0),"# ##0") &amp; " " &amp; O163 = P163, "", TEXT(ROUND(O163/INDEX(E183:R183, MATCH(I163, E182:R182, 0)), 0),"# ##0") &amp; " " &amp; I163)))</f>
        <v>0</v>
      </c>
      <c r="R163" s="54"/>
      <c r="S163" s="1994">
        <f t="shared" si="21"/>
        <v>0</v>
      </c>
      <c r="T163" s="1993">
        <f>IFERROR(IF(O163=0, 0, IF(ISBLANK(I163), "", IF(ROUND(S163/INDEX(E183:R183, MATCH(I163,E182:R182, 0)), 2) &amp; " " &amp; I163 = S163, "", ROUND(S163/INDEX(E183:R183, MATCH(I163,E182:R182, 0)), 2) &amp; " " &amp; I163))), "")</f>
        <v>0</v>
      </c>
      <c r="U163" s="69">
        <f>(E163/P134)*P133*J163</f>
        <v>0</v>
      </c>
      <c r="V163" s="560">
        <f t="shared" si="22"/>
        <v>0</v>
      </c>
      <c r="W163" s="2075">
        <v>1</v>
      </c>
      <c r="X163" s="487">
        <f t="shared" si="23"/>
        <v>0</v>
      </c>
      <c r="BG163" s="135">
        <v>1</v>
      </c>
    </row>
    <row r="164" spans="1:59" ht="18.75">
      <c r="A164" s="641"/>
      <c r="D164" s="67" t="str">
        <f t="shared" si="24"/>
        <v>►</v>
      </c>
      <c r="E164" s="66"/>
      <c r="F164" s="72"/>
      <c r="G164" s="64" t="str">
        <f t="shared" si="19"/>
        <v/>
      </c>
      <c r="H164" s="63"/>
      <c r="I164" s="62"/>
      <c r="J164" s="61">
        <v>1</v>
      </c>
      <c r="K164" s="60"/>
      <c r="L164" s="59">
        <f>IFERROR(INDEX(E183:R183,MATCH(I164,E182:R182,0)) * H164 * IF(ISBLANK(E164), 1, E164), 0)</f>
        <v>0</v>
      </c>
      <c r="M164" s="58">
        <f>IF(O181=0,0,(O164/O181)*N140*1000)</f>
        <v>0</v>
      </c>
      <c r="N164" s="57">
        <f>IF(L181=0, 0, (E164*J164)/(L181*N140))</f>
        <v>0</v>
      </c>
      <c r="O164" s="1986">
        <f>IF(ISBLANK(P134), 0, (L164 * J164) * (P133 / P134))</f>
        <v>0</v>
      </c>
      <c r="P164" s="1983">
        <f t="shared" si="20"/>
        <v>0</v>
      </c>
      <c r="Q164" s="1996">
        <f>IF(O164=0, 0, IF(ISBLANK(I164), "", IF(TEXT(ROUND(O164/INDEX(E183:R183, MATCH(I164, E182:R182, 0)), 0),"# ##0") &amp; " " &amp; O164 = P164, "", TEXT(ROUND(O164/INDEX(E183:R183, MATCH(I164, E182:R182, 0)), 0),"# ##0") &amp; " " &amp; I164)))</f>
        <v>0</v>
      </c>
      <c r="R164" s="54"/>
      <c r="S164" s="1990">
        <f t="shared" si="21"/>
        <v>0</v>
      </c>
      <c r="T164" s="1992">
        <f>IFERROR(IF(O164=0, 0, IF(ISBLANK(I164), "", IF(ROUND(S164/INDEX(E183:R183, MATCH(I164,E182:R182, 0)), 2) &amp; " " &amp; I164 = S164, "", ROUND(S164/INDEX(E183:R183, MATCH(I164,E182:R182, 0)), 2) &amp; " " &amp; I164))), "")</f>
        <v>0</v>
      </c>
      <c r="U164" s="1953">
        <f>(E164/P134)*P133*J164</f>
        <v>0</v>
      </c>
      <c r="V164" s="561">
        <f t="shared" si="22"/>
        <v>0</v>
      </c>
      <c r="W164" s="2075">
        <v>1</v>
      </c>
      <c r="X164" s="490">
        <f t="shared" si="23"/>
        <v>0</v>
      </c>
      <c r="BG164" s="135">
        <v>1</v>
      </c>
    </row>
    <row r="165" spans="1:59" ht="18.75">
      <c r="A165" s="641"/>
      <c r="D165" s="67" t="str">
        <f t="shared" si="24"/>
        <v>►</v>
      </c>
      <c r="E165" s="66"/>
      <c r="F165" s="72"/>
      <c r="G165" s="64" t="str">
        <f t="shared" si="19"/>
        <v/>
      </c>
      <c r="H165" s="63"/>
      <c r="I165" s="62"/>
      <c r="J165" s="61">
        <v>1</v>
      </c>
      <c r="K165" s="60"/>
      <c r="L165" s="59">
        <f>IFERROR(INDEX(E183:R183,MATCH(I165,E182:R182,0)) * H165 * IF(ISBLANK(E165), 1, E165), 0)</f>
        <v>0</v>
      </c>
      <c r="M165" s="58">
        <f>IF(O181=0,0,(O165/O181)*N140*1000)</f>
        <v>0</v>
      </c>
      <c r="N165" s="57">
        <f>IF(L181=0, 0, (E165*J165)/(L181*N140))</f>
        <v>0</v>
      </c>
      <c r="O165" s="1987">
        <f>IF(ISBLANK(P134), 0, (L165 * J165) * (P133 / P134))</f>
        <v>0</v>
      </c>
      <c r="P165" s="1984">
        <f t="shared" si="20"/>
        <v>0</v>
      </c>
      <c r="Q165" s="1996">
        <f>IF(O165=0, 0, IF(ISBLANK(I165), "", IF(TEXT(ROUND(O165/INDEX(E183:R183, MATCH(I165, E182:R182, 0)), 0),"# ##0") &amp; " " &amp; O165 = P165, "", TEXT(ROUND(O165/INDEX(E183:R183, MATCH(I165, E182:R182, 0)), 0),"# ##0") &amp; " " &amp; I165)))</f>
        <v>0</v>
      </c>
      <c r="R165" s="54"/>
      <c r="S165" s="1994">
        <f t="shared" si="21"/>
        <v>0</v>
      </c>
      <c r="T165" s="1993">
        <f>IFERROR(IF(O165=0, 0, IF(ISBLANK(I165), "", IF(ROUND(S165/INDEX(E183:R183, MATCH(I165,E182:R182, 0)), 2) &amp; " " &amp; I165 = S165, "", ROUND(S165/INDEX(E183:R183, MATCH(I165,E182:R182, 0)), 2) &amp; " " &amp; I165))), "")</f>
        <v>0</v>
      </c>
      <c r="U165" s="69">
        <f>(E165/P134)*P133*J165</f>
        <v>0</v>
      </c>
      <c r="V165" s="560">
        <f t="shared" si="22"/>
        <v>0</v>
      </c>
      <c r="W165" s="2075">
        <v>1</v>
      </c>
      <c r="X165" s="487">
        <f t="shared" si="23"/>
        <v>0</v>
      </c>
      <c r="BG165" s="135">
        <v>1</v>
      </c>
    </row>
    <row r="166" spans="1:59" ht="18.75">
      <c r="A166" s="641"/>
      <c r="D166" s="67" t="str">
        <f t="shared" si="24"/>
        <v>►</v>
      </c>
      <c r="E166" s="66"/>
      <c r="F166" s="72"/>
      <c r="G166" s="64" t="str">
        <f t="shared" si="19"/>
        <v/>
      </c>
      <c r="H166" s="63"/>
      <c r="I166" s="62"/>
      <c r="J166" s="61">
        <v>1</v>
      </c>
      <c r="K166" s="60"/>
      <c r="L166" s="59">
        <f>IFERROR(INDEX(E183:R183,MATCH(I166,E182:R182,0)) * H166 * IF(ISBLANK(E166), 1, E166), 0)</f>
        <v>0</v>
      </c>
      <c r="M166" s="58">
        <f>IF(O181=0,0,(O166/O181)*N140*1000)</f>
        <v>0</v>
      </c>
      <c r="N166" s="57">
        <f>IF(L181=0, 0, (E166*J166)/(L181*N140))</f>
        <v>0</v>
      </c>
      <c r="O166" s="1986">
        <f>IF(ISBLANK(P134), 0, (L166 * J166) * (P133 / P134))</f>
        <v>0</v>
      </c>
      <c r="P166" s="1983">
        <f t="shared" si="20"/>
        <v>0</v>
      </c>
      <c r="Q166" s="1996">
        <f>IF(O166=0, 0, IF(ISBLANK(I166), "", IF(TEXT(ROUND(O166/INDEX(E183:R183, MATCH(I166, E182:R182, 0)), 0),"# ##0") &amp; " " &amp; O166 = P166, "", TEXT(ROUND(O166/INDEX(E183:R183, MATCH(I166, E182:R182, 0)), 0),"# ##0") &amp; " " &amp; I166)))</f>
        <v>0</v>
      </c>
      <c r="R166" s="54"/>
      <c r="S166" s="1990">
        <f t="shared" si="21"/>
        <v>0</v>
      </c>
      <c r="T166" s="1992">
        <f>IFERROR(IF(O166=0, 0, IF(ISBLANK(I166), "", IF(ROUND(S166/INDEX(E183:R183, MATCH(I166,E182:R182, 0)), 2) &amp; " " &amp; I166 = S166, "", ROUND(S166/INDEX(E183:R183, MATCH(I166,E182:R182, 0)), 2) &amp; " " &amp; I166))), "")</f>
        <v>0</v>
      </c>
      <c r="U166" s="1953">
        <f>(E166/P134)*P133*J166</f>
        <v>0</v>
      </c>
      <c r="V166" s="561">
        <f t="shared" si="22"/>
        <v>0</v>
      </c>
      <c r="W166" s="2075">
        <v>1</v>
      </c>
      <c r="X166" s="490">
        <f t="shared" si="23"/>
        <v>0</v>
      </c>
      <c r="BG166" s="135">
        <v>1</v>
      </c>
    </row>
    <row r="167" spans="1:59" ht="18.75">
      <c r="A167" s="641"/>
      <c r="B167" s="641"/>
      <c r="C167" s="641"/>
      <c r="D167" s="67" t="str">
        <f t="shared" si="24"/>
        <v>►</v>
      </c>
      <c r="E167" s="66"/>
      <c r="F167" s="72"/>
      <c r="G167" s="64" t="str">
        <f t="shared" si="19"/>
        <v/>
      </c>
      <c r="H167" s="63"/>
      <c r="I167" s="62"/>
      <c r="J167" s="61">
        <v>1</v>
      </c>
      <c r="K167" s="60"/>
      <c r="L167" s="59">
        <f>IFERROR(INDEX(E183:R183,MATCH(I167,E182:R182,0)) * H167 * IF(ISBLANK(E167), 1, E167), 0)</f>
        <v>0</v>
      </c>
      <c r="M167" s="58">
        <f>IF(O181=0,0,(O167/O181)*N140*1000)</f>
        <v>0</v>
      </c>
      <c r="N167" s="57">
        <f>IF(L181=0, 0, (E167*J167)/(L181*N140))</f>
        <v>0</v>
      </c>
      <c r="O167" s="1987">
        <f>IF(ISBLANK(P134), 0, (L167 * J167) * (P133 / P134))</f>
        <v>0</v>
      </c>
      <c r="P167" s="1984">
        <f t="shared" si="20"/>
        <v>0</v>
      </c>
      <c r="Q167" s="1996">
        <f>IF(O167=0, 0, IF(ISBLANK(I167), "", IF(TEXT(ROUND(O167/INDEX(E183:R183, MATCH(I167, E182:R182, 0)), 0),"# ##0") &amp; " " &amp; O167 = P167, "", TEXT(ROUND(O167/INDEX(E183:R183, MATCH(I167, E182:R182, 0)), 0),"# ##0") &amp; " " &amp; I167)))</f>
        <v>0</v>
      </c>
      <c r="R167" s="54"/>
      <c r="S167" s="1994">
        <f t="shared" si="21"/>
        <v>0</v>
      </c>
      <c r="T167" s="1993">
        <f>IFERROR(IF(O167=0, 0, IF(ISBLANK(I167), "", IF(ROUND(S167/INDEX(E183:R183, MATCH(I167,E182:R182, 0)), 2) &amp; " " &amp; I167 = S167, "", ROUND(S167/INDEX(E183:R183, MATCH(I167,E182:R182, 0)), 2) &amp; " " &amp; I167))), "")</f>
        <v>0</v>
      </c>
      <c r="U167" s="69">
        <f>(E167/P134)*P133*J167</f>
        <v>0</v>
      </c>
      <c r="V167" s="560">
        <f t="shared" si="22"/>
        <v>0</v>
      </c>
      <c r="W167" s="2075">
        <v>1</v>
      </c>
      <c r="X167" s="487">
        <f t="shared" si="23"/>
        <v>0</v>
      </c>
      <c r="BG167" s="135">
        <v>1</v>
      </c>
    </row>
    <row r="168" spans="1:59" ht="18.75">
      <c r="A168" s="641"/>
      <c r="B168" s="641"/>
      <c r="C168" s="641"/>
      <c r="D168" s="67" t="str">
        <f t="shared" si="24"/>
        <v>►</v>
      </c>
      <c r="E168" s="66"/>
      <c r="F168" s="65"/>
      <c r="G168" s="64" t="str">
        <f t="shared" si="19"/>
        <v/>
      </c>
      <c r="H168" s="63"/>
      <c r="I168" s="62"/>
      <c r="J168" s="61">
        <v>1</v>
      </c>
      <c r="K168" s="60"/>
      <c r="L168" s="59">
        <f>IFERROR(INDEX(E183:R183,MATCH(I168,E182:R182,0)) * H168 * IF(ISBLANK(E168), 1, E168), 0)</f>
        <v>0</v>
      </c>
      <c r="M168" s="58">
        <f>IF(O181=0,0,(O168/O181)*N140*1000)</f>
        <v>0</v>
      </c>
      <c r="N168" s="57">
        <f>IF(L181=0, 0, (E168*J168)/(L181*N140))</f>
        <v>0</v>
      </c>
      <c r="O168" s="1986">
        <f>IF(ISBLANK(P134), 0, (L168 * J168) * (P133 / P134))</f>
        <v>0</v>
      </c>
      <c r="P168" s="1983">
        <f t="shared" si="20"/>
        <v>0</v>
      </c>
      <c r="Q168" s="1996">
        <f>IF(O168=0, 0, IF(ISBLANK(I168), "", IF(TEXT(ROUND(O168/INDEX(E183:R183, MATCH(I168, E182:R182, 0)), 0),"# ##0") &amp; " " &amp; O168 = P168, "", TEXT(ROUND(O168/INDEX(E183:R183, MATCH(I168, E182:R182, 0)), 0),"# ##0") &amp; " " &amp; I168)))</f>
        <v>0</v>
      </c>
      <c r="R168" s="54"/>
      <c r="S168" s="1990">
        <f t="shared" si="21"/>
        <v>0</v>
      </c>
      <c r="T168" s="1992">
        <f>IFERROR(IF(O168=0, 0, IF(ISBLANK(I168), "", IF(ROUND(S168/INDEX(E183:R183, MATCH(I168,E182:R182, 0)), 2) &amp; " " &amp; I168 = S168, "", ROUND(S168/INDEX(E183:R183, MATCH(I168,E182:R182, 0)), 2) &amp; " " &amp; I168))), "")</f>
        <v>0</v>
      </c>
      <c r="U168" s="1953">
        <f>(E168/P134)*P133*J168</f>
        <v>0</v>
      </c>
      <c r="V168" s="561">
        <f t="shared" si="22"/>
        <v>0</v>
      </c>
      <c r="W168" s="2075">
        <v>1</v>
      </c>
      <c r="X168" s="490">
        <f t="shared" si="23"/>
        <v>0</v>
      </c>
      <c r="BG168" s="135">
        <v>1</v>
      </c>
    </row>
    <row r="169" spans="1:59" ht="18.75">
      <c r="A169" s="641"/>
      <c r="B169" s="641"/>
      <c r="C169" s="641"/>
      <c r="D169" s="67" t="str">
        <f t="shared" si="24"/>
        <v>►</v>
      </c>
      <c r="E169" s="66"/>
      <c r="F169" s="65"/>
      <c r="G169" s="64" t="str">
        <f t="shared" si="19"/>
        <v/>
      </c>
      <c r="H169" s="63"/>
      <c r="I169" s="62"/>
      <c r="J169" s="61">
        <v>1</v>
      </c>
      <c r="K169" s="60"/>
      <c r="L169" s="59">
        <f>IFERROR(INDEX(E183:R183,MATCH(I169,E182:R182,0)) * H169 * IF(ISBLANK(E169), 1, E169), 0)</f>
        <v>0</v>
      </c>
      <c r="M169" s="58">
        <f>IF(O181=0,0,(O169/O181)*N140*1000)</f>
        <v>0</v>
      </c>
      <c r="N169" s="57">
        <f>IF(L181=0, 0, (E169*J169)/(L181*N140))</f>
        <v>0</v>
      </c>
      <c r="O169" s="1987">
        <f>IF(ISBLANK(P134), 0, (L169 * J169) * (P133 / P134))</f>
        <v>0</v>
      </c>
      <c r="P169" s="1984">
        <f t="shared" si="20"/>
        <v>0</v>
      </c>
      <c r="Q169" s="1996">
        <f>IF(O169=0, 0, IF(ISBLANK(I169), "", IF(TEXT(ROUND(O169/INDEX(E183:R183, MATCH(I169, E182:R182, 0)), 0),"# ##0") &amp; " " &amp; O169 = P169, "", TEXT(ROUND(O169/INDEX(E183:R183, MATCH(I169, E182:R182, 0)), 0),"# ##0") &amp; " " &amp; I169)))</f>
        <v>0</v>
      </c>
      <c r="R169" s="54"/>
      <c r="S169" s="1994">
        <f t="shared" si="21"/>
        <v>0</v>
      </c>
      <c r="T169" s="1993">
        <f>IFERROR(IF(O169=0, 0, IF(ISBLANK(I169), "", IF(ROUND(S169/INDEX(E183:R183, MATCH(I169,E182:R182, 0)), 2) &amp; " " &amp; I169 = S169, "", ROUND(S169/INDEX(E183:R183, MATCH(I169,E182:R182, 0)), 2) &amp; " " &amp; I169))), "")</f>
        <v>0</v>
      </c>
      <c r="U169" s="69">
        <f>(E169/P134)*P133*J169</f>
        <v>0</v>
      </c>
      <c r="V169" s="560">
        <f t="shared" si="22"/>
        <v>0</v>
      </c>
      <c r="W169" s="2075">
        <v>1</v>
      </c>
      <c r="X169" s="487">
        <f t="shared" si="23"/>
        <v>0</v>
      </c>
      <c r="BG169" s="135">
        <v>1</v>
      </c>
    </row>
    <row r="170" spans="1:59" ht="18.75">
      <c r="A170" s="641"/>
      <c r="B170" s="641"/>
      <c r="C170" s="641"/>
      <c r="D170" s="67" t="str">
        <f t="shared" si="24"/>
        <v>►</v>
      </c>
      <c r="E170" s="66"/>
      <c r="F170" s="65"/>
      <c r="G170" s="64" t="str">
        <f t="shared" si="19"/>
        <v/>
      </c>
      <c r="H170" s="63"/>
      <c r="I170" s="62"/>
      <c r="J170" s="61">
        <v>1</v>
      </c>
      <c r="K170" s="60"/>
      <c r="L170" s="59">
        <f>IFERROR(INDEX(E183:R183,MATCH(I170,E182:R182,0)) * H170 * IF(ISBLANK(E170), 1, E170), 0)</f>
        <v>0</v>
      </c>
      <c r="M170" s="58">
        <f>IF(O181=0,0,(O170/O181)*N140*1000)</f>
        <v>0</v>
      </c>
      <c r="N170" s="57">
        <f>IF(L181=0, 0, (E170*J170)/(L181*N140))</f>
        <v>0</v>
      </c>
      <c r="O170" s="1986">
        <f>IF(ISBLANK(P134), 0, (L170 * J170) * (P133 / P134))</f>
        <v>0</v>
      </c>
      <c r="P170" s="1983">
        <f t="shared" si="20"/>
        <v>0</v>
      </c>
      <c r="Q170" s="1996">
        <f>IF(O170=0, 0, IF(ISBLANK(I170), "", IF(TEXT(ROUND(O170/INDEX(E183:R183, MATCH(I170, E182:R182, 0)), 0),"# ##0") &amp; " " &amp; O170 = P170, "", TEXT(ROUND(O170/INDEX(E183:R183, MATCH(I170, E182:R182, 0)), 0),"# ##0") &amp; " " &amp; I170)))</f>
        <v>0</v>
      </c>
      <c r="R170" s="54"/>
      <c r="S170" s="1990">
        <f t="shared" si="21"/>
        <v>0</v>
      </c>
      <c r="T170" s="1992">
        <f>IFERROR(IF(O170=0, 0, IF(ISBLANK(I170), "", IF(ROUND(S170/INDEX(E183:R183, MATCH(I170,E182:R182, 0)), 2) &amp; " " &amp; I170 = S170, "", ROUND(S170/INDEX(E183:R183, MATCH(I170,E182:R182, 0)), 2) &amp; " " &amp; I170))), "")</f>
        <v>0</v>
      </c>
      <c r="U170" s="1953">
        <f>(E170/P134)*P133*J170</f>
        <v>0</v>
      </c>
      <c r="V170" s="561">
        <f t="shared" si="22"/>
        <v>0</v>
      </c>
      <c r="W170" s="2075">
        <v>1</v>
      </c>
      <c r="X170" s="490">
        <f t="shared" si="23"/>
        <v>0</v>
      </c>
      <c r="BG170" s="135">
        <v>1</v>
      </c>
    </row>
    <row r="171" spans="1:59" ht="18.75">
      <c r="A171" s="641"/>
      <c r="B171" s="641"/>
      <c r="C171" s="641"/>
      <c r="D171" s="67" t="str">
        <f t="shared" si="24"/>
        <v>►</v>
      </c>
      <c r="E171" s="66"/>
      <c r="F171" s="65"/>
      <c r="G171" s="64" t="str">
        <f t="shared" si="19"/>
        <v/>
      </c>
      <c r="H171" s="63"/>
      <c r="I171" s="62"/>
      <c r="J171" s="61">
        <v>1</v>
      </c>
      <c r="K171" s="60"/>
      <c r="L171" s="59">
        <f>IFERROR(INDEX(E183:R183,MATCH(I171,E182:R182,0)) * H171 * IF(ISBLANK(E171), 1, E171), 0)</f>
        <v>0</v>
      </c>
      <c r="M171" s="58">
        <f>IF(O181=0,0,(O171/O181)*N140*1000)</f>
        <v>0</v>
      </c>
      <c r="N171" s="57">
        <f>IF(L181=0, 0, (E171*J171)/(L181*N140))</f>
        <v>0</v>
      </c>
      <c r="O171" s="1987">
        <f>IF(ISBLANK(P134), 0, (L171 * J171) * (P133 / P134))</f>
        <v>0</v>
      </c>
      <c r="P171" s="1984">
        <f t="shared" si="20"/>
        <v>0</v>
      </c>
      <c r="Q171" s="1996">
        <f>IF(O171=0, 0, IF(ISBLANK(I171), "", IF(TEXT(ROUND(O171/INDEX(E183:R183, MATCH(I171, E182:R182, 0)), 0),"# ##0") &amp; " " &amp; O171 = P171, "", TEXT(ROUND(O171/INDEX(E183:R183, MATCH(I171, E182:R182, 0)), 0),"# ##0") &amp; " " &amp; I171)))</f>
        <v>0</v>
      </c>
      <c r="R171" s="54"/>
      <c r="S171" s="1994">
        <f t="shared" si="21"/>
        <v>0</v>
      </c>
      <c r="T171" s="1993">
        <f>IFERROR(IF(O171=0, 0, IF(ISBLANK(I171), "", IF(ROUND(S171/INDEX(E183:R183, MATCH(I171,E182:R182, 0)), 2) &amp; " " &amp; I171 = S171, "", ROUND(S171/INDEX(E183:R183, MATCH(I171,E182:R182, 0)), 2) &amp; " " &amp; I171))), "")</f>
        <v>0</v>
      </c>
      <c r="U171" s="69">
        <f>(E171/P134)*P133*J171</f>
        <v>0</v>
      </c>
      <c r="V171" s="560">
        <f t="shared" si="22"/>
        <v>0</v>
      </c>
      <c r="W171" s="2075">
        <v>1</v>
      </c>
      <c r="X171" s="487">
        <f t="shared" si="23"/>
        <v>0</v>
      </c>
      <c r="BG171" s="135">
        <v>1</v>
      </c>
    </row>
    <row r="172" spans="1:59" ht="18.75">
      <c r="A172" s="641"/>
      <c r="B172" s="641"/>
      <c r="C172" s="641"/>
      <c r="D172" s="67" t="str">
        <f t="shared" si="24"/>
        <v>►</v>
      </c>
      <c r="E172" s="66"/>
      <c r="F172" s="65"/>
      <c r="G172" s="64" t="str">
        <f t="shared" si="19"/>
        <v/>
      </c>
      <c r="H172" s="63"/>
      <c r="I172" s="62"/>
      <c r="J172" s="61">
        <v>1</v>
      </c>
      <c r="K172" s="60"/>
      <c r="L172" s="59">
        <f>IFERROR(INDEX(E183:R183,MATCH(I172,E182:R182,0)) * H172 * IF(ISBLANK(E172), 1, E172), 0)</f>
        <v>0</v>
      </c>
      <c r="M172" s="58">
        <f>IF(O181=0,0,(O172/O181)*N140*1000)</f>
        <v>0</v>
      </c>
      <c r="N172" s="57">
        <f>IF(L181=0, 0, (E172*J172)/(L181*N140))</f>
        <v>0</v>
      </c>
      <c r="O172" s="1986">
        <f>IF(ISBLANK(P134), 0, (L172 * J172) * (P133 / P134))</f>
        <v>0</v>
      </c>
      <c r="P172" s="1983">
        <f t="shared" si="20"/>
        <v>0</v>
      </c>
      <c r="Q172" s="1996">
        <f>IF(O172=0, 0, IF(ISBLANK(I172), "", IF(TEXT(ROUND(O172/INDEX(E183:R183, MATCH(I172, E182:R182, 0)), 0),"# ##0") &amp; " " &amp; O172 = P172, "", TEXT(ROUND(O172/INDEX(E183:R183, MATCH(I172, E182:R182, 0)), 0),"# ##0") &amp; " " &amp; I172)))</f>
        <v>0</v>
      </c>
      <c r="R172" s="54"/>
      <c r="S172" s="1990">
        <f t="shared" si="21"/>
        <v>0</v>
      </c>
      <c r="T172" s="1992">
        <f>IFERROR(IF(O172=0, 0, IF(ISBLANK(I172), "", IF(ROUND(S172/INDEX(E183:R183, MATCH(I172,E182:R182, 0)), 2) &amp; " " &amp; I172 = S172, "", ROUND(S172/INDEX(E183:R183, MATCH(I172,E182:R182, 0)), 2) &amp; " " &amp; I172))), "")</f>
        <v>0</v>
      </c>
      <c r="U172" s="1953">
        <f>(E172/P134)*P133*J172</f>
        <v>0</v>
      </c>
      <c r="V172" s="561">
        <f t="shared" si="22"/>
        <v>0</v>
      </c>
      <c r="W172" s="2075">
        <v>1</v>
      </c>
      <c r="X172" s="490">
        <f t="shared" si="23"/>
        <v>0</v>
      </c>
      <c r="BG172" s="135">
        <v>1</v>
      </c>
    </row>
    <row r="173" spans="1:59" ht="18.75">
      <c r="A173" s="641"/>
      <c r="B173" s="641"/>
      <c r="C173" s="641"/>
      <c r="D173" s="67" t="str">
        <f t="shared" si="24"/>
        <v>►</v>
      </c>
      <c r="E173" s="66"/>
      <c r="F173" s="65"/>
      <c r="G173" s="64" t="str">
        <f t="shared" si="19"/>
        <v/>
      </c>
      <c r="H173" s="63"/>
      <c r="I173" s="62"/>
      <c r="J173" s="61">
        <v>1</v>
      </c>
      <c r="K173" s="60"/>
      <c r="L173" s="59">
        <f>IFERROR(INDEX(E183:R183,MATCH(I173,E182:R182,0)) * H173 * IF(ISBLANK(E173), 1, E173), 0)</f>
        <v>0</v>
      </c>
      <c r="M173" s="58">
        <f>IF(O181=0,0,(O173/O181)*N140*1000)</f>
        <v>0</v>
      </c>
      <c r="N173" s="57">
        <f>IF(L181=0, 0, (E173*J173)/(L181*N140))</f>
        <v>0</v>
      </c>
      <c r="O173" s="1987">
        <f>IF(ISBLANK(P134), 0, (L173 * J173) * (P133 / P134))</f>
        <v>0</v>
      </c>
      <c r="P173" s="1984">
        <f t="shared" si="20"/>
        <v>0</v>
      </c>
      <c r="Q173" s="1996">
        <f>IF(O173=0, 0, IF(ISBLANK(I173), "", IF(TEXT(ROUND(O173/INDEX(E183:R183, MATCH(I173, E182:R182, 0)), 0),"# ##0") &amp; " " &amp; O173 = P173, "", TEXT(ROUND(O173/INDEX(E183:R183, MATCH(I173, E182:R182, 0)), 0),"# ##0") &amp; " " &amp; I173)))</f>
        <v>0</v>
      </c>
      <c r="R173" s="54"/>
      <c r="S173" s="1994">
        <f t="shared" si="21"/>
        <v>0</v>
      </c>
      <c r="T173" s="1993">
        <f>IFERROR(IF(O173=0, 0, IF(ISBLANK(I173), "", IF(ROUND(S173/INDEX(E183:R183, MATCH(I173,E182:R182, 0)), 2) &amp; " " &amp; I173 = S173, "", ROUND(S173/INDEX(E183:R183, MATCH(I173,E182:R182, 0)), 2) &amp; " " &amp; I173))), "")</f>
        <v>0</v>
      </c>
      <c r="U173" s="69">
        <f>(E173/P134)*P133*J173</f>
        <v>0</v>
      </c>
      <c r="V173" s="560">
        <f t="shared" si="22"/>
        <v>0</v>
      </c>
      <c r="W173" s="2075">
        <v>1</v>
      </c>
      <c r="X173" s="487">
        <f t="shared" si="23"/>
        <v>0</v>
      </c>
      <c r="BG173" s="135">
        <v>1</v>
      </c>
    </row>
    <row r="174" spans="1:59" ht="18.75">
      <c r="A174" s="641"/>
      <c r="B174" s="641"/>
      <c r="C174" s="641"/>
      <c r="D174" s="67" t="str">
        <f t="shared" si="24"/>
        <v>►</v>
      </c>
      <c r="E174" s="66"/>
      <c r="F174" s="65"/>
      <c r="G174" s="64" t="str">
        <f t="shared" si="19"/>
        <v/>
      </c>
      <c r="H174" s="63"/>
      <c r="I174" s="62"/>
      <c r="J174" s="61">
        <v>1</v>
      </c>
      <c r="K174" s="60"/>
      <c r="L174" s="59">
        <f>IFERROR(INDEX(E183:R183,MATCH(I174,E182:R182,0)) * H174 * IF(ISBLANK(E174), 1, E174), 0)</f>
        <v>0</v>
      </c>
      <c r="M174" s="58">
        <f>IF(O181=0,0,(O174/O181)*N140*1000)</f>
        <v>0</v>
      </c>
      <c r="N174" s="57">
        <f>IF(L181=0, 0, (E174*J174)/(L181*N140))</f>
        <v>0</v>
      </c>
      <c r="O174" s="1986">
        <f>IF(ISBLANK(P134), 0, (L174 * J174) * (P133 / P134))</f>
        <v>0</v>
      </c>
      <c r="P174" s="1983">
        <f t="shared" si="20"/>
        <v>0</v>
      </c>
      <c r="Q174" s="1996">
        <f>IF(O174=0, 0, IF(ISBLANK(I174), "", IF(TEXT(ROUND(O174/INDEX(E183:R183, MATCH(I174, E182:R182, 0)), 0),"# ##0") &amp; " " &amp; O174 = P174, "", TEXT(ROUND(O174/INDEX(E183:R183, MATCH(I174, E182:R182, 0)), 0),"# ##0") &amp; " " &amp; I174)))</f>
        <v>0</v>
      </c>
      <c r="R174" s="54"/>
      <c r="S174" s="1990">
        <f t="shared" si="21"/>
        <v>0</v>
      </c>
      <c r="T174" s="1992">
        <f>IFERROR(IF(O174=0, 0, IF(ISBLANK(I174), "", IF(ROUND(S174/INDEX(E183:R183, MATCH(I174,E182:R182, 0)), 2) &amp; " " &amp; I174 = S174, "", ROUND(S174/INDEX(E183:R183, MATCH(I174,E182:R182, 0)), 2) &amp; " " &amp; I174))), "")</f>
        <v>0</v>
      </c>
      <c r="U174" s="1953">
        <f>(E174/P134)*P133*J174</f>
        <v>0</v>
      </c>
      <c r="V174" s="561">
        <f t="shared" si="22"/>
        <v>0</v>
      </c>
      <c r="W174" s="2075">
        <v>1</v>
      </c>
      <c r="X174" s="490">
        <f t="shared" si="23"/>
        <v>0</v>
      </c>
      <c r="BG174" s="135">
        <v>1</v>
      </c>
    </row>
    <row r="175" spans="1:59" ht="18.75">
      <c r="A175" s="641"/>
      <c r="B175" s="641"/>
      <c r="C175" s="641"/>
      <c r="D175" s="67" t="str">
        <f t="shared" si="24"/>
        <v>►</v>
      </c>
      <c r="E175" s="66"/>
      <c r="F175" s="65"/>
      <c r="G175" s="64" t="str">
        <f t="shared" si="19"/>
        <v/>
      </c>
      <c r="H175" s="63"/>
      <c r="I175" s="62"/>
      <c r="J175" s="61">
        <v>1</v>
      </c>
      <c r="K175" s="60"/>
      <c r="L175" s="59">
        <f>IFERROR(INDEX(E183:R183,MATCH(I175,E182:R182,0)) * H175 * IF(ISBLANK(E175), 1, E175), 0)</f>
        <v>0</v>
      </c>
      <c r="M175" s="58">
        <f>IF(O181=0,0,(O175/O181)*N140*1000)</f>
        <v>0</v>
      </c>
      <c r="N175" s="57">
        <f>IF(L181=0, 0, (E175*J175)/(L181*N140))</f>
        <v>0</v>
      </c>
      <c r="O175" s="1987">
        <f>IF(ISBLANK(P134), 0, (L175 * J175) * (P133 / P134))</f>
        <v>0</v>
      </c>
      <c r="P175" s="1984">
        <f t="shared" si="20"/>
        <v>0</v>
      </c>
      <c r="Q175" s="1996">
        <f>IF(O175=0, 0, IF(ISBLANK(I175), "", IF(TEXT(ROUND(O175/INDEX(E183:R183, MATCH(I175, E182:R182, 0)), 0),"# ##0") &amp; " " &amp; O175 = P175, "", TEXT(ROUND(O175/INDEX(E183:R183, MATCH(I175, E182:R182, 0)), 0),"# ##0") &amp; " " &amp; I175)))</f>
        <v>0</v>
      </c>
      <c r="R175" s="54"/>
      <c r="S175" s="1994">
        <f t="shared" si="21"/>
        <v>0</v>
      </c>
      <c r="T175" s="1993">
        <f>IFERROR(IF(O175=0, 0, IF(ISBLANK(I175), "", IF(ROUND(S175/INDEX(E183:R183, MATCH(I175,E182:R182, 0)), 2) &amp; " " &amp; I175 = S175, "", ROUND(S175/INDEX(E183:R183, MATCH(I175,E182:R182, 0)), 2) &amp; " " &amp; I175))), "")</f>
        <v>0</v>
      </c>
      <c r="U175" s="69">
        <f>(E175/P134)*P133*J175</f>
        <v>0</v>
      </c>
      <c r="V175" s="560">
        <f t="shared" si="22"/>
        <v>0</v>
      </c>
      <c r="W175" s="2075">
        <v>1</v>
      </c>
      <c r="X175" s="487">
        <f t="shared" si="23"/>
        <v>0</v>
      </c>
      <c r="BG175" s="135">
        <v>1</v>
      </c>
    </row>
    <row r="176" spans="1:59" ht="18.75">
      <c r="A176" s="641"/>
      <c r="B176" s="641"/>
      <c r="C176" s="641"/>
      <c r="D176" s="67" t="str">
        <f t="shared" si="24"/>
        <v>►</v>
      </c>
      <c r="E176" s="66"/>
      <c r="F176" s="65"/>
      <c r="G176" s="64" t="str">
        <f t="shared" si="19"/>
        <v/>
      </c>
      <c r="H176" s="63"/>
      <c r="I176" s="62"/>
      <c r="J176" s="61">
        <v>1</v>
      </c>
      <c r="K176" s="60"/>
      <c r="L176" s="59">
        <f>IFERROR(INDEX(E183:R183,MATCH(I176,E182:R182,0)) * H176 * IF(ISBLANK(E176), 1, E176), 0)</f>
        <v>0</v>
      </c>
      <c r="M176" s="58">
        <f>IF(O181=0,0,(O176/O181)*N140*1000)</f>
        <v>0</v>
      </c>
      <c r="N176" s="57">
        <f>IF(L181=0, 0, (E176*J176)/(L181*N140))</f>
        <v>0</v>
      </c>
      <c r="O176" s="1986">
        <f>IF(ISBLANK(P134), 0, (L176 * J176) * (P133 / P134))</f>
        <v>0</v>
      </c>
      <c r="P176" s="1983">
        <f t="shared" si="20"/>
        <v>0</v>
      </c>
      <c r="Q176" s="1996">
        <f>IF(O176=0, 0, IF(ISBLANK(I176), "", IF(TEXT(ROUND(O176/INDEX(E183:R183, MATCH(I176, E182:R182, 0)), 0),"# ##0") &amp; " " &amp; O176 = P176, "", TEXT(ROUND(O176/INDEX(E183:R183, MATCH(I176, E182:R182, 0)), 0),"# ##0") &amp; " " &amp; I176)))</f>
        <v>0</v>
      </c>
      <c r="R176" s="54"/>
      <c r="S176" s="1990">
        <f t="shared" si="21"/>
        <v>0</v>
      </c>
      <c r="T176" s="1992">
        <f>IFERROR(IF(O176=0, 0, IF(ISBLANK(I176), "", IF(ROUND(S176/INDEX(E183:R183, MATCH(I176,E182:R182, 0)), 2) &amp; " " &amp; I176 = S176, "", ROUND(S176/INDEX(E183:R183, MATCH(I176,E182:R182, 0)), 2) &amp; " " &amp; I176))), "")</f>
        <v>0</v>
      </c>
      <c r="U176" s="1953">
        <f>(E176/P134)*P133*J176</f>
        <v>0</v>
      </c>
      <c r="V176" s="561">
        <f t="shared" si="22"/>
        <v>0</v>
      </c>
      <c r="W176" s="2075">
        <v>1</v>
      </c>
      <c r="X176" s="490">
        <f t="shared" si="23"/>
        <v>0</v>
      </c>
      <c r="BG176" s="135">
        <v>1</v>
      </c>
    </row>
    <row r="177" spans="1:61" ht="18.75">
      <c r="A177" s="641"/>
      <c r="B177" s="641"/>
      <c r="C177" s="641"/>
      <c r="D177" s="67" t="str">
        <f t="shared" si="24"/>
        <v>►</v>
      </c>
      <c r="E177" s="66"/>
      <c r="F177" s="65"/>
      <c r="G177" s="64" t="str">
        <f t="shared" si="19"/>
        <v/>
      </c>
      <c r="H177" s="63"/>
      <c r="I177" s="62"/>
      <c r="J177" s="61">
        <v>1</v>
      </c>
      <c r="K177" s="60"/>
      <c r="L177" s="59">
        <f>IFERROR(INDEX(E183:R183,MATCH(I177,E182:R182,0)) * H177 * IF(ISBLANK(E177), 1, E177), 0)</f>
        <v>0</v>
      </c>
      <c r="M177" s="58">
        <f>IF(O181=0,0,(O177/O181)*N140*1000)</f>
        <v>0</v>
      </c>
      <c r="N177" s="57">
        <f>IF(L181=0, 0, (E177*J177)/(L181*N140))</f>
        <v>0</v>
      </c>
      <c r="O177" s="1987">
        <f>IF(ISBLANK(P134), 0, (L177 * J177) * (P133 / P134))</f>
        <v>0</v>
      </c>
      <c r="P177" s="1984">
        <f t="shared" si="20"/>
        <v>0</v>
      </c>
      <c r="Q177" s="1996">
        <f>IF(O177=0, 0, IF(ISBLANK(I177), "", IF(TEXT(ROUND(O177/INDEX(E183:R183, MATCH(I177, E182:R182, 0)), 0),"# ##0") &amp; " " &amp; O177 = P177, "", TEXT(ROUND(O177/INDEX(E183:R183, MATCH(I177, E182:R182, 0)), 0),"# ##0") &amp; " " &amp; I177)))</f>
        <v>0</v>
      </c>
      <c r="R177" s="54"/>
      <c r="S177" s="1994">
        <f t="shared" si="21"/>
        <v>0</v>
      </c>
      <c r="T177" s="1993">
        <f>IFERROR(IF(O177=0, 0, IF(ISBLANK(I177), "", IF(ROUND(S177/INDEX(E183:R183, MATCH(I177,E182:R182, 0)), 2) &amp; " " &amp; I177 = S177, "", ROUND(S177/INDEX(E183:R183, MATCH(I177,E182:R182, 0)), 2) &amp; " " &amp; I177))), "")</f>
        <v>0</v>
      </c>
      <c r="U177" s="69">
        <f>(E177/P134)*P133*J177</f>
        <v>0</v>
      </c>
      <c r="V177" s="560">
        <f t="shared" si="22"/>
        <v>0</v>
      </c>
      <c r="W177" s="2075">
        <v>1</v>
      </c>
      <c r="X177" s="487">
        <f t="shared" si="23"/>
        <v>0</v>
      </c>
      <c r="BG177" s="135">
        <v>1</v>
      </c>
    </row>
    <row r="178" spans="1:61" ht="18.75">
      <c r="A178" s="641"/>
      <c r="B178" s="641"/>
      <c r="C178" s="641"/>
      <c r="D178" s="67" t="str">
        <f t="shared" si="24"/>
        <v>►</v>
      </c>
      <c r="E178" s="66"/>
      <c r="F178" s="65"/>
      <c r="G178" s="64" t="str">
        <f t="shared" si="19"/>
        <v/>
      </c>
      <c r="H178" s="63"/>
      <c r="I178" s="62"/>
      <c r="J178" s="61">
        <v>1</v>
      </c>
      <c r="K178" s="60"/>
      <c r="L178" s="59">
        <f>IFERROR(INDEX(E183:R183,MATCH(I178,E182:R182,0)) * H178 * IF(ISBLANK(E178), 1, E178), 0)</f>
        <v>0</v>
      </c>
      <c r="M178" s="58">
        <f>IF(O181=0,0,(O178/O181)*N140*1000)</f>
        <v>0</v>
      </c>
      <c r="N178" s="57">
        <f>IF(L181=0, 0, (E178*J178)/(L181*N140))</f>
        <v>0</v>
      </c>
      <c r="O178" s="1986">
        <f>IF(ISBLANK(P134), 0, (L178 * J178) * (P133 / P134))</f>
        <v>0</v>
      </c>
      <c r="P178" s="1983">
        <f t="shared" si="20"/>
        <v>0</v>
      </c>
      <c r="Q178" s="1996">
        <f>IF(O178=0, 0, IF(ISBLANK(I178), "", IF(TEXT(ROUND(O178/INDEX(E183:R183, MATCH(I178, E182:R182, 0)), 0),"# ##0") &amp; " " &amp; O178 = P178, "", TEXT(ROUND(O178/INDEX(E183:R183, MATCH(I178, E182:R182, 0)), 0),"# ##0") &amp; " " &amp; I178)))</f>
        <v>0</v>
      </c>
      <c r="R178" s="54"/>
      <c r="S178" s="1990">
        <f t="shared" si="21"/>
        <v>0</v>
      </c>
      <c r="T178" s="1992">
        <f>IFERROR(IF(O178=0, 0, IF(ISBLANK(I178), "", IF(ROUND(S178/INDEX(E183:R183, MATCH(I178,E182:R182, 0)), 2) &amp; " " &amp; I178 = S178, "", ROUND(S178/INDEX(E183:R183, MATCH(I178,E182:R182, 0)), 2) &amp; " " &amp; I178))), "")</f>
        <v>0</v>
      </c>
      <c r="U178" s="1953">
        <f>(E178/P134)*P133*J178</f>
        <v>0</v>
      </c>
      <c r="V178" s="561">
        <f t="shared" si="22"/>
        <v>0</v>
      </c>
      <c r="W178" s="2075">
        <v>1</v>
      </c>
      <c r="X178" s="490">
        <f t="shared" si="23"/>
        <v>0</v>
      </c>
      <c r="BG178" s="135">
        <v>1</v>
      </c>
    </row>
    <row r="179" spans="1:61" ht="18.75">
      <c r="A179" s="641"/>
      <c r="B179" s="641"/>
      <c r="C179" s="641"/>
      <c r="D179" s="67" t="str">
        <f t="shared" si="24"/>
        <v>►</v>
      </c>
      <c r="E179" s="66"/>
      <c r="F179" s="65"/>
      <c r="G179" s="64" t="str">
        <f t="shared" si="19"/>
        <v/>
      </c>
      <c r="H179" s="63"/>
      <c r="I179" s="62"/>
      <c r="J179" s="61">
        <v>1</v>
      </c>
      <c r="K179" s="60"/>
      <c r="L179" s="59">
        <f>IFERROR(INDEX(E183:R183,MATCH(I179,E182:R182,0)) * H179 * IF(ISBLANK(E179), 1, E179), 0)</f>
        <v>0</v>
      </c>
      <c r="M179" s="71">
        <f>IF(O181=0,0,(O179/O181)*N140*1000)</f>
        <v>0</v>
      </c>
      <c r="N179" s="70">
        <f>IF(L181=0, 0, (E179*J179)/(L181*N140))</f>
        <v>0</v>
      </c>
      <c r="O179" s="1987">
        <f>IF(ISBLANK(P134), 0, (L179 * J179) * (P133 / P134))</f>
        <v>0</v>
      </c>
      <c r="P179" s="1984">
        <f t="shared" si="20"/>
        <v>0</v>
      </c>
      <c r="Q179" s="1996">
        <f>IF(O179=0, 0, IF(ISBLANK(I179), "", IF(TEXT(ROUND(O179/INDEX(E183:R183, MATCH(I179, E182:R182, 0)), 0),"# ##0") &amp; " " &amp; O179 = P179, "", TEXT(ROUND(O179/INDEX(E183:R183, MATCH(I179, E182:R182, 0)), 0),"# ##0") &amp; " " &amp; I179)))</f>
        <v>0</v>
      </c>
      <c r="R179" s="54"/>
      <c r="S179" s="1994">
        <f t="shared" si="21"/>
        <v>0</v>
      </c>
      <c r="T179" s="1993">
        <f>IFERROR(IF(O179=0, 0, IF(ISBLANK(I179), "", IF(ROUND(S179/INDEX(E183:R183, MATCH(I179,E182:R182, 0)), 2) &amp; " " &amp; I179 = S179, "", ROUND(S179/INDEX(E183:R183, MATCH(I179,E182:R182, 0)), 2) &amp; " " &amp; I179))), "")</f>
        <v>0</v>
      </c>
      <c r="U179" s="69">
        <f>(E179/P134)*P133*J179</f>
        <v>0</v>
      </c>
      <c r="V179" s="560">
        <f t="shared" si="22"/>
        <v>0</v>
      </c>
      <c r="W179" s="2075">
        <v>1</v>
      </c>
      <c r="X179" s="487">
        <f t="shared" si="23"/>
        <v>0</v>
      </c>
      <c r="BG179" s="135">
        <v>1</v>
      </c>
    </row>
    <row r="180" spans="1:61" ht="18.75">
      <c r="A180" s="641"/>
      <c r="B180" s="641"/>
      <c r="C180" s="641"/>
      <c r="D180" s="53" t="s">
        <v>0</v>
      </c>
      <c r="E180" s="66"/>
      <c r="F180" s="65"/>
      <c r="G180" s="64" t="str">
        <f t="shared" si="19"/>
        <v/>
      </c>
      <c r="H180" s="63"/>
      <c r="I180" s="62"/>
      <c r="J180" s="61">
        <v>1</v>
      </c>
      <c r="K180" s="60"/>
      <c r="L180" s="59">
        <f>IFERROR(INDEX(E183:R183,MATCH(I180,E182:R182,0)) * H180 * IF(ISBLANK(E180), 1, E180), 0)</f>
        <v>0</v>
      </c>
      <c r="M180" s="58">
        <f>IF(O181=0,0,(O180/O181)*N140*1000)</f>
        <v>0</v>
      </c>
      <c r="N180" s="57">
        <f>IF(L181=0, 0, (E180*J180)/(L181*N140))</f>
        <v>0</v>
      </c>
      <c r="O180" s="1986">
        <f>IF(ISBLANK(P134), 0, (L180 * J180) * (P133 / P134))</f>
        <v>0</v>
      </c>
      <c r="P180" s="1983">
        <f t="shared" si="20"/>
        <v>0</v>
      </c>
      <c r="Q180" s="1996">
        <f>IF(O180=0, 0, IF(ISBLANK(I180), "", IF(TEXT(ROUND(O180/INDEX(E183:R183, MATCH(I180, E182:R182, 0)), 0),"# ##0") &amp; " " &amp; O180 = P180, "", TEXT(ROUND(O180/INDEX(E183:R183, MATCH(I180, E182:R182, 0)), 0),"# ##0") &amp; " " &amp; I180)))</f>
        <v>0</v>
      </c>
      <c r="R180" s="54"/>
      <c r="S180" s="1990">
        <f t="shared" si="21"/>
        <v>0</v>
      </c>
      <c r="T180" s="1992">
        <f>IFERROR(IF(O180=0, 0, IF(ISBLANK(I180), "", IF(ROUND(S180/INDEX(E183:R183, MATCH(I180,E182:R182, 0)), 2) &amp; " " &amp; I180 = S180, "", ROUND(S180/INDEX(E183:R183, MATCH(I180,E182:R182, 0)), 2) &amp; " " &amp; I180))), "")</f>
        <v>0</v>
      </c>
      <c r="U180" s="1953">
        <f>(E180/P134)*P133*J180</f>
        <v>0</v>
      </c>
      <c r="V180" s="561">
        <f t="shared" si="22"/>
        <v>0</v>
      </c>
      <c r="W180" s="2075">
        <v>1</v>
      </c>
      <c r="X180" s="490">
        <f t="shared" si="23"/>
        <v>0</v>
      </c>
      <c r="BG180" s="135">
        <v>1</v>
      </c>
    </row>
    <row r="181" spans="1:61" ht="15.75">
      <c r="A181" s="641"/>
      <c r="B181" s="641"/>
      <c r="C181" s="641"/>
      <c r="D181" s="53" t="s">
        <v>0</v>
      </c>
      <c r="E181" s="51"/>
      <c r="F181" s="50"/>
      <c r="G181" s="52"/>
      <c r="H181" s="52"/>
      <c r="I181" s="51"/>
      <c r="J181" s="50"/>
      <c r="K181" s="49"/>
      <c r="L181" s="48">
        <f>SUM(L141:L180)</f>
        <v>0</v>
      </c>
      <c r="M181" s="49"/>
      <c r="N181" s="49"/>
      <c r="O181" s="46">
        <f>SUM(O141:O180)</f>
        <v>0</v>
      </c>
      <c r="P181" s="49"/>
      <c r="Q181" s="49"/>
      <c r="R181" s="46"/>
      <c r="S181" s="616">
        <f>SUM(S141:S180)</f>
        <v>0</v>
      </c>
      <c r="T181" s="46"/>
      <c r="U181" s="46"/>
      <c r="V181" s="46"/>
      <c r="W181" s="46"/>
      <c r="X181" s="2074">
        <f>SUM(X141:X180)</f>
        <v>0</v>
      </c>
      <c r="BG181" s="135">
        <v>1</v>
      </c>
    </row>
    <row r="182" spans="1:61" ht="15.75">
      <c r="A182" s="641"/>
      <c r="B182" s="641"/>
      <c r="C182" s="641"/>
      <c r="D182" s="44" t="s">
        <v>15</v>
      </c>
      <c r="E182" s="39" t="s">
        <v>66</v>
      </c>
      <c r="F182" s="39" t="s">
        <v>65</v>
      </c>
      <c r="G182" s="623" t="s">
        <v>54</v>
      </c>
      <c r="H182" s="43" t="s">
        <v>64</v>
      </c>
      <c r="I182" s="42" t="s">
        <v>63</v>
      </c>
      <c r="J182" s="41" t="s">
        <v>62</v>
      </c>
      <c r="K182" s="40" t="s">
        <v>61</v>
      </c>
      <c r="L182" s="623" t="s">
        <v>54</v>
      </c>
      <c r="M182" s="39" t="s">
        <v>60</v>
      </c>
      <c r="N182" s="39" t="s">
        <v>59</v>
      </c>
      <c r="O182" s="624" t="s">
        <v>58</v>
      </c>
      <c r="P182" s="624" t="s">
        <v>57</v>
      </c>
      <c r="Q182" s="38" t="s">
        <v>56</v>
      </c>
      <c r="R182" s="38" t="s">
        <v>55</v>
      </c>
      <c r="S182" s="583"/>
      <c r="T182" s="573"/>
      <c r="U182" s="573"/>
      <c r="V182" s="573"/>
      <c r="W182" s="573"/>
      <c r="X182" s="574"/>
      <c r="BG182" s="135">
        <v>1</v>
      </c>
    </row>
    <row r="183" spans="1:61">
      <c r="A183" s="641"/>
      <c r="B183" s="641"/>
      <c r="C183" s="641"/>
      <c r="D183" s="44" t="s">
        <v>15</v>
      </c>
      <c r="E183" s="406">
        <v>0.5</v>
      </c>
      <c r="F183" s="407">
        <v>0.25</v>
      </c>
      <c r="G183" s="679">
        <v>1</v>
      </c>
      <c r="H183" s="407">
        <v>0.25</v>
      </c>
      <c r="I183" s="409">
        <v>0.5</v>
      </c>
      <c r="J183" s="410">
        <v>1E-3</v>
      </c>
      <c r="K183" s="408">
        <v>1</v>
      </c>
      <c r="L183" s="679">
        <v>1</v>
      </c>
      <c r="M183" s="410">
        <v>0.22500000000000001</v>
      </c>
      <c r="N183" s="410">
        <v>0.01</v>
      </c>
      <c r="O183" s="678">
        <v>1</v>
      </c>
      <c r="P183" s="679">
        <v>0.1</v>
      </c>
      <c r="Q183" s="410">
        <v>0.01</v>
      </c>
      <c r="R183" s="410">
        <v>1E-3</v>
      </c>
      <c r="S183" s="583"/>
      <c r="T183" s="573"/>
      <c r="U183" s="573"/>
      <c r="V183" s="573"/>
      <c r="W183" s="573"/>
      <c r="X183" s="574"/>
      <c r="BG183" s="135">
        <v>1</v>
      </c>
    </row>
    <row r="184" spans="1:61">
      <c r="A184" s="641"/>
      <c r="B184" s="641"/>
      <c r="C184" s="641"/>
      <c r="D184" s="593" t="s">
        <v>0</v>
      </c>
      <c r="E184" s="588">
        <v>11</v>
      </c>
      <c r="F184" s="588">
        <v>11</v>
      </c>
      <c r="G184" s="588">
        <v>3</v>
      </c>
      <c r="H184" s="588">
        <v>11</v>
      </c>
      <c r="I184" s="588">
        <v>11</v>
      </c>
      <c r="J184" s="588">
        <v>9</v>
      </c>
      <c r="K184" s="588">
        <v>35</v>
      </c>
      <c r="L184" s="589">
        <v>0.2</v>
      </c>
      <c r="M184" s="588">
        <v>11</v>
      </c>
      <c r="N184" s="588">
        <v>11</v>
      </c>
      <c r="O184" s="588">
        <v>11</v>
      </c>
      <c r="P184" s="588">
        <v>11</v>
      </c>
      <c r="Q184" s="588">
        <v>12</v>
      </c>
      <c r="R184" s="588">
        <v>11</v>
      </c>
      <c r="S184" s="588">
        <v>11</v>
      </c>
      <c r="T184" s="588">
        <v>14</v>
      </c>
      <c r="U184" s="588">
        <v>11</v>
      </c>
      <c r="V184" s="588">
        <v>11</v>
      </c>
      <c r="W184" s="588">
        <v>11</v>
      </c>
      <c r="X184" s="719">
        <v>12</v>
      </c>
      <c r="BG184" s="135">
        <v>1</v>
      </c>
    </row>
    <row r="185" spans="1:61" ht="15.75" thickBot="1">
      <c r="A185" s="641"/>
      <c r="B185" s="641"/>
      <c r="C185" s="641"/>
      <c r="D185" s="594" t="s">
        <v>0</v>
      </c>
      <c r="E185" s="590">
        <f t="shared" ref="E185:X185" ca="1" si="25">CELL("largeur",E185)</f>
        <v>11</v>
      </c>
      <c r="F185" s="590">
        <f t="shared" ca="1" si="25"/>
        <v>11</v>
      </c>
      <c r="G185" s="590">
        <f t="shared" ca="1" si="25"/>
        <v>3</v>
      </c>
      <c r="H185" s="590">
        <f t="shared" ca="1" si="25"/>
        <v>11</v>
      </c>
      <c r="I185" s="590">
        <f t="shared" ca="1" si="25"/>
        <v>11</v>
      </c>
      <c r="J185" s="590">
        <f t="shared" ca="1" si="25"/>
        <v>9</v>
      </c>
      <c r="K185" s="590">
        <f t="shared" ca="1" si="25"/>
        <v>35</v>
      </c>
      <c r="L185" s="590">
        <f t="shared" ca="1" si="25"/>
        <v>11</v>
      </c>
      <c r="M185" s="590">
        <f t="shared" ca="1" si="25"/>
        <v>11</v>
      </c>
      <c r="N185" s="590">
        <f t="shared" ca="1" si="25"/>
        <v>11</v>
      </c>
      <c r="O185" s="590">
        <f t="shared" ca="1" si="25"/>
        <v>11</v>
      </c>
      <c r="P185" s="590">
        <f t="shared" ca="1" si="25"/>
        <v>11</v>
      </c>
      <c r="Q185" s="590">
        <f t="shared" ca="1" si="25"/>
        <v>12</v>
      </c>
      <c r="R185" s="590">
        <f t="shared" ca="1" si="25"/>
        <v>11</v>
      </c>
      <c r="S185" s="590">
        <f t="shared" ca="1" si="25"/>
        <v>11</v>
      </c>
      <c r="T185" s="590">
        <f t="shared" ca="1" si="25"/>
        <v>14</v>
      </c>
      <c r="U185" s="590">
        <f t="shared" ca="1" si="25"/>
        <v>11</v>
      </c>
      <c r="V185" s="590">
        <f t="shared" ca="1" si="25"/>
        <v>11</v>
      </c>
      <c r="W185" s="590">
        <f t="shared" ca="1" si="25"/>
        <v>13</v>
      </c>
      <c r="X185" s="592">
        <f t="shared" ca="1" si="25"/>
        <v>17</v>
      </c>
      <c r="BG185" s="135">
        <v>1</v>
      </c>
    </row>
    <row r="186" spans="1:61" ht="15.75">
      <c r="A186" s="641"/>
      <c r="B186" s="641"/>
      <c r="C186" s="641"/>
      <c r="D186" s="1" t="s">
        <v>0</v>
      </c>
      <c r="K186" s="151" t="s">
        <v>1064</v>
      </c>
      <c r="L186" s="2030">
        <v>0.2</v>
      </c>
      <c r="M186" s="154" t="s">
        <v>1061</v>
      </c>
      <c r="BG186" s="135">
        <v>1</v>
      </c>
    </row>
    <row r="187" spans="1:61">
      <c r="BG187" s="135">
        <v>1</v>
      </c>
    </row>
    <row r="188" spans="1:61">
      <c r="BG188" s="640" t="s">
        <v>997</v>
      </c>
    </row>
    <row r="189" spans="1:61" ht="14.45" customHeight="1">
      <c r="A189" s="135">
        <v>1</v>
      </c>
      <c r="B189" s="135">
        <v>1</v>
      </c>
      <c r="C189" s="135">
        <v>1</v>
      </c>
      <c r="D189" s="135">
        <v>1</v>
      </c>
      <c r="E189" s="135">
        <v>1</v>
      </c>
      <c r="F189" s="135">
        <v>1</v>
      </c>
      <c r="G189" s="135">
        <v>1</v>
      </c>
      <c r="H189" s="135">
        <v>1</v>
      </c>
      <c r="I189" s="135">
        <v>1</v>
      </c>
      <c r="J189" s="135">
        <v>1</v>
      </c>
      <c r="K189" s="135">
        <v>1</v>
      </c>
      <c r="L189" s="135">
        <v>1</v>
      </c>
      <c r="M189" s="135">
        <v>1</v>
      </c>
      <c r="N189" s="135">
        <v>1</v>
      </c>
      <c r="O189" s="135">
        <v>1</v>
      </c>
      <c r="P189" s="135">
        <v>1</v>
      </c>
      <c r="Q189" s="135">
        <v>1</v>
      </c>
      <c r="R189" s="135">
        <v>1</v>
      </c>
      <c r="S189" s="135">
        <v>1</v>
      </c>
      <c r="T189" s="135">
        <v>1</v>
      </c>
      <c r="U189" s="135">
        <v>1</v>
      </c>
      <c r="V189" s="135">
        <v>1</v>
      </c>
      <c r="W189" s="135">
        <v>1</v>
      </c>
      <c r="X189" s="135">
        <v>1</v>
      </c>
      <c r="Y189" s="135">
        <v>1</v>
      </c>
      <c r="Z189" s="135">
        <v>1</v>
      </c>
      <c r="AA189" s="135">
        <v>1</v>
      </c>
      <c r="AB189" s="135">
        <v>1</v>
      </c>
      <c r="AC189" s="135">
        <v>1</v>
      </c>
      <c r="AD189" s="135">
        <v>1</v>
      </c>
      <c r="AE189" s="135">
        <v>1</v>
      </c>
      <c r="AF189" s="135">
        <v>1</v>
      </c>
      <c r="AG189" s="135">
        <v>1</v>
      </c>
      <c r="AH189" s="135">
        <v>1</v>
      </c>
      <c r="AI189" s="135">
        <v>1</v>
      </c>
      <c r="AJ189" s="135">
        <v>1</v>
      </c>
      <c r="AK189" s="135">
        <v>1</v>
      </c>
      <c r="AL189" s="135">
        <v>1</v>
      </c>
      <c r="AM189" s="135">
        <v>1</v>
      </c>
      <c r="AN189" s="135">
        <v>1</v>
      </c>
      <c r="AO189" s="135">
        <v>1</v>
      </c>
      <c r="AP189" s="135">
        <v>1</v>
      </c>
      <c r="AQ189" s="135">
        <v>1</v>
      </c>
      <c r="AR189" s="135">
        <v>1</v>
      </c>
      <c r="AS189" s="135">
        <v>1</v>
      </c>
      <c r="AT189" s="135">
        <v>1</v>
      </c>
      <c r="AU189" s="135">
        <v>1</v>
      </c>
      <c r="AV189" s="135">
        <v>1</v>
      </c>
      <c r="AW189" s="135">
        <v>1</v>
      </c>
      <c r="AX189" s="135">
        <v>1</v>
      </c>
      <c r="AY189" s="135">
        <v>1</v>
      </c>
      <c r="AZ189" s="135">
        <v>1</v>
      </c>
      <c r="BA189" s="135">
        <v>1</v>
      </c>
      <c r="BB189" s="135">
        <v>1</v>
      </c>
      <c r="BC189" s="135">
        <v>1</v>
      </c>
      <c r="BD189" s="135">
        <v>1</v>
      </c>
      <c r="BE189" s="135">
        <v>1</v>
      </c>
      <c r="BF189" s="135">
        <v>1</v>
      </c>
      <c r="BG189" s="133" t="str">
        <f>ADDRESS(ROW(),COLUMN(),4)</f>
        <v>BG189</v>
      </c>
      <c r="BH189" s="689"/>
      <c r="BI189" s="690" t="str">
        <f>ADDRESS(ROW(),COLUMN(),4)</f>
        <v>BI189</v>
      </c>
    </row>
  </sheetData>
  <mergeCells count="126">
    <mergeCell ref="E128:E129"/>
    <mergeCell ref="F128:T129"/>
    <mergeCell ref="U128:U129"/>
    <mergeCell ref="V128:W129"/>
    <mergeCell ref="X128:X129"/>
    <mergeCell ref="H139:H140"/>
    <mergeCell ref="I139:I140"/>
    <mergeCell ref="J139:J140"/>
    <mergeCell ref="L139:L140"/>
    <mergeCell ref="O139:Q140"/>
    <mergeCell ref="R139:R140"/>
    <mergeCell ref="S139:T140"/>
    <mergeCell ref="U139:U140"/>
    <mergeCell ref="V139:V140"/>
    <mergeCell ref="BD95:BD96"/>
    <mergeCell ref="BB101:BC102"/>
    <mergeCell ref="BD101:BE102"/>
    <mergeCell ref="BB110:BE110"/>
    <mergeCell ref="BB113:BE113"/>
    <mergeCell ref="J119:J120"/>
    <mergeCell ref="AT10:AT11"/>
    <mergeCell ref="AA2:AR2"/>
    <mergeCell ref="F10:T11"/>
    <mergeCell ref="F69:T70"/>
    <mergeCell ref="U69:U70"/>
    <mergeCell ref="V69:W70"/>
    <mergeCell ref="X69:X70"/>
    <mergeCell ref="V21:V22"/>
    <mergeCell ref="W7:X7"/>
    <mergeCell ref="AS7:AT7"/>
    <mergeCell ref="AV84:AW85"/>
    <mergeCell ref="AY84:AZ85"/>
    <mergeCell ref="BB84:BE85"/>
    <mergeCell ref="AV87:AW88"/>
    <mergeCell ref="AY87:AZ88"/>
    <mergeCell ref="AV90:AW91"/>
    <mergeCell ref="AY90:AZ91"/>
    <mergeCell ref="AV93:AW94"/>
    <mergeCell ref="AY93:AZ94"/>
    <mergeCell ref="BB72:BE73"/>
    <mergeCell ref="Q73:R73"/>
    <mergeCell ref="AV75:AW76"/>
    <mergeCell ref="AY75:AZ76"/>
    <mergeCell ref="AV78:AW79"/>
    <mergeCell ref="AY78:AZ79"/>
    <mergeCell ref="BB78:BE79"/>
    <mergeCell ref="AV81:AW82"/>
    <mergeCell ref="AY81:AZ82"/>
    <mergeCell ref="AV63:AW64"/>
    <mergeCell ref="AY63:AZ64"/>
    <mergeCell ref="AV66:AW67"/>
    <mergeCell ref="AY66:AZ67"/>
    <mergeCell ref="E69:E70"/>
    <mergeCell ref="AV69:AW70"/>
    <mergeCell ref="AY69:AZ70"/>
    <mergeCell ref="AV72:AW73"/>
    <mergeCell ref="AY72:AZ73"/>
    <mergeCell ref="AV51:AW52"/>
    <mergeCell ref="AY51:AZ52"/>
    <mergeCell ref="AV54:AW55"/>
    <mergeCell ref="AY54:AZ55"/>
    <mergeCell ref="AV57:AW58"/>
    <mergeCell ref="AY57:AZ58"/>
    <mergeCell ref="BB57:BC58"/>
    <mergeCell ref="AF60:AF61"/>
    <mergeCell ref="AV60:AW61"/>
    <mergeCell ref="AY60:AZ61"/>
    <mergeCell ref="BB38:BE41"/>
    <mergeCell ref="AV39:AW40"/>
    <mergeCell ref="AY39:AZ40"/>
    <mergeCell ref="AV42:AW43"/>
    <mergeCell ref="AY42:AZ43"/>
    <mergeCell ref="BB42:BE43"/>
    <mergeCell ref="AV45:AW46"/>
    <mergeCell ref="AY45:AZ46"/>
    <mergeCell ref="AV48:AW49"/>
    <mergeCell ref="AY48:AZ49"/>
    <mergeCell ref="AV24:AW25"/>
    <mergeCell ref="AY24:AZ25"/>
    <mergeCell ref="AV27:AW28"/>
    <mergeCell ref="AY27:AZ28"/>
    <mergeCell ref="AV30:AW31"/>
    <mergeCell ref="AY30:AZ31"/>
    <mergeCell ref="AV33:AW34"/>
    <mergeCell ref="AY33:AZ34"/>
    <mergeCell ref="AV36:AW37"/>
    <mergeCell ref="AY36:AZ37"/>
    <mergeCell ref="AV18:AW19"/>
    <mergeCell ref="AY18:AZ19"/>
    <mergeCell ref="H21:H22"/>
    <mergeCell ref="I21:I22"/>
    <mergeCell ref="J21:J22"/>
    <mergeCell ref="L21:L22"/>
    <mergeCell ref="O21:Q22"/>
    <mergeCell ref="R21:R22"/>
    <mergeCell ref="S21:T22"/>
    <mergeCell ref="U21:U22"/>
    <mergeCell ref="AV21:AW22"/>
    <mergeCell ref="AY21:AZ22"/>
    <mergeCell ref="BB4:BE5"/>
    <mergeCell ref="W6:X6"/>
    <mergeCell ref="AS6:AT6"/>
    <mergeCell ref="AV6:AW7"/>
    <mergeCell ref="AY6:AZ7"/>
    <mergeCell ref="AV12:AW13"/>
    <mergeCell ref="AY12:AZ13"/>
    <mergeCell ref="AM14:AN14"/>
    <mergeCell ref="AV15:AW16"/>
    <mergeCell ref="AY15:AZ16"/>
    <mergeCell ref="AB10:AP11"/>
    <mergeCell ref="AQ10:AQ11"/>
    <mergeCell ref="AR10:AS11"/>
    <mergeCell ref="AV9:AW10"/>
    <mergeCell ref="AY9:AZ10"/>
    <mergeCell ref="D2:D7"/>
    <mergeCell ref="W2:X2"/>
    <mergeCell ref="Z2:Z7"/>
    <mergeCell ref="AS2:AT2"/>
    <mergeCell ref="W3:X5"/>
    <mergeCell ref="AS3:AT5"/>
    <mergeCell ref="E2:V2"/>
    <mergeCell ref="E10:E11"/>
    <mergeCell ref="U10:U11"/>
    <mergeCell ref="V10:W11"/>
    <mergeCell ref="X10:X11"/>
    <mergeCell ref="AA10:AA11"/>
  </mergeCells>
  <conditionalFormatting sqref="J23:J62">
    <cfRule type="cellIs" dxfId="36" priority="2" operator="notEqual">
      <formula>1</formula>
    </cfRule>
  </conditionalFormatting>
  <conditionalFormatting sqref="J141:J180">
    <cfRule type="cellIs" dxfId="35" priority="1" operator="notEqual">
      <formula>1</formula>
    </cfRule>
  </conditionalFormatting>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6228F-8BD4-4F5A-8CE9-B965A79C5CDC}">
  <dimension ref="A1:BF418"/>
  <sheetViews>
    <sheetView zoomScaleNormal="100" workbookViewId="0">
      <selection activeCell="I29" sqref="I29"/>
    </sheetView>
  </sheetViews>
  <sheetFormatPr baseColWidth="10" defaultRowHeight="15"/>
  <cols>
    <col min="1" max="1" width="2.85546875" customWidth="1"/>
    <col min="2" max="2" width="3.7109375" customWidth="1"/>
    <col min="3" max="4" width="11.7109375" customWidth="1"/>
    <col min="5" max="5" width="3.7109375" customWidth="1"/>
    <col min="6" max="7" width="11.7109375" customWidth="1"/>
    <col min="8" max="8" width="9.7109375" customWidth="1"/>
    <col min="9" max="9" width="35.7109375" customWidth="1"/>
    <col min="10" max="10" width="11.42578125" customWidth="1"/>
    <col min="11" max="11" width="3.7109375" customWidth="1"/>
    <col min="12" max="13" width="11.7109375" customWidth="1"/>
    <col min="14" max="14" width="3.7109375" customWidth="1"/>
    <col min="15" max="16" width="11.7109375" customWidth="1"/>
    <col min="17" max="17" width="9.7109375" customWidth="1"/>
    <col min="18" max="18" width="35.7109375" customWidth="1"/>
    <col min="19" max="19" width="11.42578125" customWidth="1"/>
    <col min="20" max="20" width="3.7109375" customWidth="1"/>
    <col min="21" max="22" width="11.7109375" customWidth="1"/>
    <col min="23" max="23" width="3.7109375" customWidth="1"/>
    <col min="24" max="25" width="11.7109375" customWidth="1"/>
    <col min="26" max="26" width="9.7109375" customWidth="1"/>
    <col min="27" max="27" width="35.7109375" customWidth="1"/>
    <col min="29" max="29" width="11.42578125" customWidth="1"/>
    <col min="30" max="30" width="7.28515625" style="137" customWidth="1"/>
    <col min="31" max="31" width="11.7109375" style="137" customWidth="1"/>
    <col min="32" max="32" width="12.7109375" style="137" customWidth="1"/>
    <col min="33" max="33" width="2.140625" style="137" customWidth="1"/>
    <col min="34" max="34" width="11.7109375" style="137" customWidth="1"/>
    <col min="35" max="35" width="12.7109375" style="137" customWidth="1"/>
    <col min="36" max="36" width="11.7109375" style="137" customWidth="1"/>
    <col min="37" max="37" width="12.7109375" style="137" customWidth="1"/>
    <col min="38" max="38" width="2.140625" style="137" customWidth="1"/>
    <col min="39" max="39" width="11.7109375" style="137" customWidth="1"/>
    <col min="40" max="40" width="12.7109375" style="137" customWidth="1"/>
    <col min="41" max="41" width="2.140625" style="137" customWidth="1"/>
    <col min="42" max="42" width="11.7109375" style="137" customWidth="1"/>
    <col min="43" max="43" width="12.7109375" style="137" customWidth="1"/>
    <col min="44" max="44" width="2.140625" style="137" customWidth="1"/>
    <col min="45" max="45" width="11.7109375" style="137" customWidth="1"/>
    <col min="46" max="46" width="12.7109375" style="137" customWidth="1"/>
    <col min="47" max="47" width="2.140625" style="137" customWidth="1"/>
    <col min="48" max="48" width="11.7109375" style="137" customWidth="1"/>
    <col min="49" max="49" width="12.7109375" style="137" customWidth="1"/>
    <col min="50" max="50" width="11.7109375" style="137" customWidth="1"/>
    <col min="51" max="51" width="12.7109375" style="137" customWidth="1"/>
    <col min="52" max="52" width="2.140625" style="137" customWidth="1"/>
    <col min="53" max="53" width="11.7109375" style="137" customWidth="1"/>
    <col min="54" max="54" width="12.7109375" style="137" customWidth="1"/>
    <col min="56" max="56" width="8.7109375" customWidth="1"/>
    <col min="57" max="57" width="11.42578125" style="641"/>
    <col min="58" max="58" width="43.5703125" style="641" customWidth="1"/>
  </cols>
  <sheetData>
    <row r="1" spans="1:58" ht="19.5" customHeight="1" thickBot="1">
      <c r="A1" s="133" t="str">
        <f>ADDRESS(ROW(),COLUMN(),4)</f>
        <v>A1</v>
      </c>
      <c r="B1" s="644">
        <v>3</v>
      </c>
      <c r="C1" s="644">
        <v>11</v>
      </c>
      <c r="D1" s="644">
        <v>11</v>
      </c>
      <c r="E1" s="644">
        <v>3</v>
      </c>
      <c r="F1" s="644">
        <v>11</v>
      </c>
      <c r="G1" s="644">
        <v>11</v>
      </c>
      <c r="H1" s="644">
        <v>9</v>
      </c>
      <c r="I1" s="644">
        <v>35</v>
      </c>
      <c r="K1" s="644">
        <v>3</v>
      </c>
      <c r="L1" s="644">
        <v>11</v>
      </c>
      <c r="M1" s="644">
        <v>11</v>
      </c>
      <c r="N1" s="644">
        <v>3</v>
      </c>
      <c r="O1" s="644">
        <v>11</v>
      </c>
      <c r="P1" s="644">
        <v>11</v>
      </c>
      <c r="Q1" s="644">
        <v>9</v>
      </c>
      <c r="R1" s="644">
        <v>35</v>
      </c>
      <c r="T1" s="644">
        <v>3</v>
      </c>
      <c r="U1" s="644">
        <v>11</v>
      </c>
      <c r="V1" s="644">
        <v>11</v>
      </c>
      <c r="W1" s="644">
        <v>3</v>
      </c>
      <c r="X1" s="644">
        <v>11</v>
      </c>
      <c r="Y1" s="644">
        <v>11</v>
      </c>
      <c r="Z1" s="644">
        <v>9</v>
      </c>
      <c r="AA1" s="644">
        <v>35</v>
      </c>
      <c r="AD1" s="134" t="str">
        <f t="shared" ref="AD1:BB1" si="0">SUBSTITUTE(ADDRESS(1,COLUMN(),4),"1","")</f>
        <v>AD</v>
      </c>
      <c r="AE1" s="134" t="str">
        <f t="shared" si="0"/>
        <v>AE</v>
      </c>
      <c r="AF1" s="134" t="str">
        <f t="shared" si="0"/>
        <v>AF</v>
      </c>
      <c r="AG1" s="134" t="str">
        <f t="shared" si="0"/>
        <v>AG</v>
      </c>
      <c r="AH1" s="134" t="str">
        <f t="shared" si="0"/>
        <v>AH</v>
      </c>
      <c r="AI1" s="134" t="str">
        <f t="shared" si="0"/>
        <v>AI</v>
      </c>
      <c r="AJ1" s="134" t="str">
        <f t="shared" si="0"/>
        <v>AJ</v>
      </c>
      <c r="AK1" s="134" t="str">
        <f t="shared" si="0"/>
        <v>AK</v>
      </c>
      <c r="AL1" s="134" t="str">
        <f t="shared" si="0"/>
        <v>AL</v>
      </c>
      <c r="AM1" s="134" t="str">
        <f t="shared" si="0"/>
        <v>AM</v>
      </c>
      <c r="AN1" s="134" t="str">
        <f t="shared" si="0"/>
        <v>AN</v>
      </c>
      <c r="AO1" s="134" t="str">
        <f t="shared" si="0"/>
        <v>AO</v>
      </c>
      <c r="AP1" s="134" t="str">
        <f t="shared" si="0"/>
        <v>AP</v>
      </c>
      <c r="AQ1" s="134" t="str">
        <f t="shared" si="0"/>
        <v>AQ</v>
      </c>
      <c r="AR1" s="134" t="str">
        <f t="shared" si="0"/>
        <v>AR</v>
      </c>
      <c r="AS1" s="134" t="str">
        <f t="shared" si="0"/>
        <v>AS</v>
      </c>
      <c r="AT1" s="134" t="str">
        <f t="shared" si="0"/>
        <v>AT</v>
      </c>
      <c r="AU1" s="134" t="str">
        <f t="shared" si="0"/>
        <v>AU</v>
      </c>
      <c r="AV1" s="134" t="str">
        <f t="shared" si="0"/>
        <v>AV</v>
      </c>
      <c r="AW1" s="134" t="str">
        <f t="shared" si="0"/>
        <v>AW</v>
      </c>
      <c r="AX1" s="134" t="str">
        <f t="shared" si="0"/>
        <v>AX</v>
      </c>
      <c r="AY1" s="134" t="str">
        <f t="shared" si="0"/>
        <v>AY</v>
      </c>
      <c r="AZ1" s="134" t="str">
        <f t="shared" si="0"/>
        <v>AZ</v>
      </c>
      <c r="BA1" s="134" t="str">
        <f t="shared" si="0"/>
        <v>BA</v>
      </c>
      <c r="BB1" s="134" t="str">
        <f t="shared" si="0"/>
        <v>BB</v>
      </c>
      <c r="BD1" s="135">
        <v>1</v>
      </c>
      <c r="BE1" s="134" t="str">
        <f>SUBSTITUTE(ADDRESS(1,COLUMN(),4),"1","")</f>
        <v>BE</v>
      </c>
      <c r="BF1" s="136" t="str">
        <f>SUBSTITUTE(ADDRESS(1,COLUMN(),4),"1","")</f>
        <v>BF</v>
      </c>
    </row>
    <row r="2" spans="1:58" s="468" customFormat="1" ht="15" customHeight="1">
      <c r="B2" s="4133" t="s">
        <v>395</v>
      </c>
      <c r="C2" s="2656" t="s">
        <v>117</v>
      </c>
      <c r="D2" s="2657"/>
      <c r="E2" s="1146"/>
      <c r="F2" s="2658" t="s">
        <v>4469</v>
      </c>
      <c r="G2" s="1122"/>
      <c r="H2" s="1146"/>
      <c r="I2" s="2659"/>
      <c r="J2"/>
      <c r="K2" s="4133" t="s">
        <v>395</v>
      </c>
      <c r="L2" s="2656" t="s">
        <v>117</v>
      </c>
      <c r="M2" s="2657"/>
      <c r="N2" s="1146"/>
      <c r="O2" s="2658" t="s">
        <v>4469</v>
      </c>
      <c r="P2" s="1122"/>
      <c r="Q2" s="1146"/>
      <c r="R2" s="2659"/>
      <c r="S2"/>
      <c r="T2" s="4133" t="s">
        <v>395</v>
      </c>
      <c r="U2" s="2656" t="s">
        <v>117</v>
      </c>
      <c r="V2" s="2657"/>
      <c r="W2" s="1146"/>
      <c r="X2" s="2658" t="s">
        <v>4469</v>
      </c>
      <c r="Y2" s="1122"/>
      <c r="Z2" s="1146"/>
      <c r="AA2" s="2659"/>
      <c r="AB2"/>
      <c r="AC2"/>
      <c r="AD2" s="137"/>
      <c r="AE2" s="1">
        <f t="shared" ref="AE2:BB2" ca="1" si="1">CELL("largeur",AE2)</f>
        <v>11</v>
      </c>
      <c r="AF2" s="1">
        <f t="shared" ca="1" si="1"/>
        <v>12</v>
      </c>
      <c r="AG2" s="1">
        <f t="shared" ca="1" si="1"/>
        <v>1</v>
      </c>
      <c r="AH2" s="1">
        <f t="shared" ca="1" si="1"/>
        <v>11</v>
      </c>
      <c r="AI2" s="1">
        <f t="shared" ca="1" si="1"/>
        <v>12</v>
      </c>
      <c r="AJ2" s="1">
        <f t="shared" ca="1" si="1"/>
        <v>11</v>
      </c>
      <c r="AK2" s="1">
        <f t="shared" ca="1" si="1"/>
        <v>12</v>
      </c>
      <c r="AL2" s="1">
        <f t="shared" ca="1" si="1"/>
        <v>1</v>
      </c>
      <c r="AM2" s="1">
        <f t="shared" ca="1" si="1"/>
        <v>11</v>
      </c>
      <c r="AN2" s="1">
        <f t="shared" ca="1" si="1"/>
        <v>12</v>
      </c>
      <c r="AO2" s="1">
        <f t="shared" ca="1" si="1"/>
        <v>1</v>
      </c>
      <c r="AP2" s="1">
        <f t="shared" ca="1" si="1"/>
        <v>11</v>
      </c>
      <c r="AQ2" s="1">
        <f t="shared" ca="1" si="1"/>
        <v>12</v>
      </c>
      <c r="AR2" s="1">
        <f t="shared" ca="1" si="1"/>
        <v>1</v>
      </c>
      <c r="AS2" s="1">
        <f t="shared" ca="1" si="1"/>
        <v>11</v>
      </c>
      <c r="AT2" s="1">
        <f t="shared" ca="1" si="1"/>
        <v>12</v>
      </c>
      <c r="AU2" s="1">
        <f t="shared" ca="1" si="1"/>
        <v>1</v>
      </c>
      <c r="AV2" s="1">
        <f t="shared" ca="1" si="1"/>
        <v>11</v>
      </c>
      <c r="AW2" s="1">
        <f t="shared" ca="1" si="1"/>
        <v>12</v>
      </c>
      <c r="AX2" s="1">
        <f t="shared" ca="1" si="1"/>
        <v>11</v>
      </c>
      <c r="AY2" s="1">
        <f t="shared" ca="1" si="1"/>
        <v>12</v>
      </c>
      <c r="AZ2" s="1">
        <f t="shared" ca="1" si="1"/>
        <v>1</v>
      </c>
      <c r="BA2" s="1">
        <f t="shared" ca="1" si="1"/>
        <v>11</v>
      </c>
      <c r="BB2" s="1">
        <f t="shared" ca="1" si="1"/>
        <v>12</v>
      </c>
      <c r="BD2" s="135">
        <v>1</v>
      </c>
      <c r="BE2" s="142"/>
      <c r="BF2" s="142" t="s">
        <v>1166</v>
      </c>
    </row>
    <row r="3" spans="1:58" ht="15" customHeight="1">
      <c r="B3" s="4134"/>
      <c r="C3" s="3990" t="s">
        <v>117</v>
      </c>
      <c r="D3" s="3990"/>
      <c r="E3" s="626"/>
      <c r="F3" s="2660" t="s">
        <v>4470</v>
      </c>
      <c r="G3" s="132"/>
      <c r="H3" s="626"/>
      <c r="I3" s="704"/>
      <c r="K3" s="4134"/>
      <c r="L3" s="3990" t="s">
        <v>117</v>
      </c>
      <c r="M3" s="3990"/>
      <c r="N3" s="626"/>
      <c r="O3" s="2660" t="s">
        <v>4470</v>
      </c>
      <c r="P3" s="132"/>
      <c r="Q3" s="626"/>
      <c r="R3" s="704"/>
      <c r="T3" s="4134"/>
      <c r="U3" s="3990" t="s">
        <v>117</v>
      </c>
      <c r="V3" s="3990"/>
      <c r="W3" s="626"/>
      <c r="X3" s="2660" t="s">
        <v>4470</v>
      </c>
      <c r="Y3" s="132"/>
      <c r="Z3" s="626"/>
      <c r="AA3" s="704"/>
      <c r="AE3" s="647" t="s">
        <v>1067</v>
      </c>
      <c r="BD3" s="135">
        <v>1</v>
      </c>
      <c r="BE3" s="156">
        <f ca="1">COUNTA(A1:BD418) + COUNTBLANK(A1:BD418)</f>
        <v>23408</v>
      </c>
      <c r="BF3" s="145" t="str">
        <f>"cellules entre"&amp;" " &amp;A1&amp;" et  "&amp;BD418</f>
        <v>cellules entre A1 et  BD418</v>
      </c>
    </row>
    <row r="4" spans="1:58" ht="21" customHeight="1">
      <c r="B4" s="4134"/>
      <c r="C4" s="3990"/>
      <c r="D4" s="3990"/>
      <c r="E4" s="2661"/>
      <c r="F4" s="2662" t="s">
        <v>4471</v>
      </c>
      <c r="G4" s="2661"/>
      <c r="H4" s="2661"/>
      <c r="I4" s="2663"/>
      <c r="K4" s="4134"/>
      <c r="L4" s="3990"/>
      <c r="M4" s="3990"/>
      <c r="N4" s="2661"/>
      <c r="O4" s="2662" t="s">
        <v>4471</v>
      </c>
      <c r="P4" s="2661"/>
      <c r="Q4" s="2661"/>
      <c r="R4" s="2663"/>
      <c r="T4" s="4134"/>
      <c r="U4" s="3990"/>
      <c r="V4" s="3990"/>
      <c r="W4" s="2661"/>
      <c r="X4" s="2662" t="s">
        <v>4471</v>
      </c>
      <c r="Y4" s="2661"/>
      <c r="Z4" s="2661"/>
      <c r="AA4" s="2663"/>
      <c r="AE4" s="647" t="s">
        <v>120</v>
      </c>
      <c r="BD4" s="135">
        <v>1</v>
      </c>
      <c r="BE4" s="156">
        <f ca="1">COUNTA(A1:BD1418)</f>
        <v>987</v>
      </c>
      <c r="BF4" s="145" t="s">
        <v>1161</v>
      </c>
    </row>
    <row r="5" spans="1:58" ht="21.75" customHeight="1">
      <c r="B5" s="4134"/>
      <c r="E5" s="2661"/>
      <c r="F5" s="2661"/>
      <c r="G5" s="2661"/>
      <c r="H5" s="630" t="s">
        <v>4472</v>
      </c>
      <c r="I5" s="4201" t="s">
        <v>0</v>
      </c>
      <c r="K5" s="4134"/>
      <c r="N5" s="2661"/>
      <c r="O5" s="2661"/>
      <c r="P5" s="2661"/>
      <c r="Q5" s="630" t="s">
        <v>4472</v>
      </c>
      <c r="R5" s="4201" t="s">
        <v>4256</v>
      </c>
      <c r="T5" s="4134"/>
      <c r="W5" s="2661"/>
      <c r="X5" s="2661"/>
      <c r="Y5" s="2661"/>
      <c r="Z5" s="630" t="s">
        <v>4472</v>
      </c>
      <c r="AA5" s="4201" t="s">
        <v>1886</v>
      </c>
      <c r="AE5" s="2662" t="s">
        <v>1018</v>
      </c>
      <c r="BD5" s="135">
        <v>1</v>
      </c>
      <c r="BE5" s="156">
        <f ca="1">COUNTBLANK(A1:BD418)</f>
        <v>22421</v>
      </c>
      <c r="BF5" s="145" t="s">
        <v>134</v>
      </c>
    </row>
    <row r="6" spans="1:58" ht="27" customHeight="1">
      <c r="B6" s="4134"/>
      <c r="C6" s="4241" t="s">
        <v>4473</v>
      </c>
      <c r="D6" s="4241"/>
      <c r="E6" s="4241"/>
      <c r="F6" s="4241"/>
      <c r="G6" s="4241"/>
      <c r="H6" s="4241"/>
      <c r="I6" s="4201"/>
      <c r="K6" s="4134"/>
      <c r="L6" s="4241" t="s">
        <v>4473</v>
      </c>
      <c r="M6" s="4241"/>
      <c r="N6" s="4241"/>
      <c r="O6" s="4241"/>
      <c r="P6" s="4241"/>
      <c r="Q6" s="4241"/>
      <c r="R6" s="4201"/>
      <c r="T6" s="4134"/>
      <c r="U6" s="4241" t="s">
        <v>4473</v>
      </c>
      <c r="V6" s="4241"/>
      <c r="W6" s="4241"/>
      <c r="X6" s="4241"/>
      <c r="Y6" s="4241"/>
      <c r="Z6" s="4241"/>
      <c r="AA6" s="4201"/>
      <c r="AE6" s="3805" t="s">
        <v>130</v>
      </c>
      <c r="AF6" s="3805"/>
      <c r="AH6" s="150" t="s">
        <v>4474</v>
      </c>
      <c r="AI6" s="150"/>
      <c r="AJ6" s="138"/>
      <c r="AK6" s="138"/>
      <c r="AM6" s="138"/>
      <c r="BD6" s="135">
        <v>1</v>
      </c>
      <c r="BE6" s="156">
        <f>SUM(BD1:BD416)+2</f>
        <v>418</v>
      </c>
      <c r="BF6" s="145" t="s">
        <v>1162</v>
      </c>
    </row>
    <row r="7" spans="1:58" ht="18" customHeight="1" thickBot="1">
      <c r="B7" s="4135"/>
      <c r="C7" s="4242"/>
      <c r="D7" s="4242"/>
      <c r="E7" s="4242"/>
      <c r="F7" s="4242"/>
      <c r="G7" s="4242"/>
      <c r="H7" s="4242"/>
      <c r="I7" s="4202"/>
      <c r="K7" s="4135"/>
      <c r="L7" s="4242"/>
      <c r="M7" s="4242"/>
      <c r="N7" s="4242"/>
      <c r="O7" s="4242"/>
      <c r="P7" s="4242"/>
      <c r="Q7" s="4242"/>
      <c r="R7" s="4202"/>
      <c r="T7" s="4135"/>
      <c r="U7" s="4242"/>
      <c r="V7" s="4242"/>
      <c r="W7" s="4242"/>
      <c r="X7" s="4242"/>
      <c r="Y7" s="4242"/>
      <c r="Z7" s="4242"/>
      <c r="AA7" s="4202"/>
      <c r="AE7" s="3805"/>
      <c r="AF7" s="3805"/>
      <c r="AR7" s="627" t="s">
        <v>4117</v>
      </c>
      <c r="BD7" s="135">
        <v>1</v>
      </c>
      <c r="BE7" s="156">
        <f>SUM(A418:AD418)+1</f>
        <v>27</v>
      </c>
      <c r="BF7" s="145" t="s">
        <v>1163</v>
      </c>
    </row>
    <row r="8" spans="1:58" ht="17.25" customHeight="1" thickBot="1">
      <c r="B8" s="1" t="s">
        <v>0</v>
      </c>
      <c r="C8" s="634" t="s">
        <v>2</v>
      </c>
      <c r="D8" s="635" t="str">
        <f ca="1">CELL("nomfichier")</f>
        <v>C:\Users\Joel\Desktop\[ff.fiches.repositionnables.xlsx]13.col.40.produits</v>
      </c>
      <c r="E8" s="635"/>
      <c r="F8" s="138"/>
      <c r="G8" s="138"/>
      <c r="H8" s="138"/>
      <c r="I8" s="138"/>
      <c r="K8" s="1" t="s">
        <v>0</v>
      </c>
      <c r="L8" s="634" t="s">
        <v>2</v>
      </c>
      <c r="M8" s="635" t="str">
        <f ca="1">CELL("nomfichier")</f>
        <v>C:\Users\Joel\Desktop\[ff.fiches.repositionnables.xlsx]13.col.40.produits</v>
      </c>
      <c r="N8" s="635"/>
      <c r="O8" s="138"/>
      <c r="P8" s="138"/>
      <c r="Q8" s="138"/>
      <c r="R8" s="138"/>
      <c r="T8" s="1" t="s">
        <v>0</v>
      </c>
      <c r="U8" s="634" t="s">
        <v>2</v>
      </c>
      <c r="V8" s="635" t="str">
        <f ca="1">CELL("nomfichier")</f>
        <v>C:\Users\Joel\Desktop\[ff.fiches.repositionnables.xlsx]13.col.40.produits</v>
      </c>
      <c r="W8" s="635"/>
      <c r="X8" s="138"/>
      <c r="Y8" s="138"/>
      <c r="Z8" s="138"/>
      <c r="AA8" s="138"/>
      <c r="AE8" s="157" t="s">
        <v>141</v>
      </c>
      <c r="AF8" s="158"/>
      <c r="AH8" s="157" t="s">
        <v>143</v>
      </c>
      <c r="AI8" s="158"/>
      <c r="AJ8" s="157" t="s">
        <v>143</v>
      </c>
      <c r="AK8" s="158"/>
      <c r="AM8" s="157" t="s">
        <v>143</v>
      </c>
      <c r="AN8" s="158"/>
      <c r="AP8" s="157" t="s">
        <v>143</v>
      </c>
      <c r="AQ8" s="158"/>
      <c r="AS8" s="157" t="s">
        <v>141</v>
      </c>
      <c r="AT8" s="158"/>
      <c r="AV8" s="157" t="s">
        <v>141</v>
      </c>
      <c r="AW8" s="158"/>
      <c r="AX8" s="157" t="s">
        <v>141</v>
      </c>
      <c r="AY8" s="158"/>
      <c r="BA8" s="157" t="s">
        <v>141</v>
      </c>
      <c r="BB8" s="158"/>
      <c r="BD8" s="135">
        <v>1</v>
      </c>
    </row>
    <row r="9" spans="1:58" s="641" customFormat="1" ht="15.75" customHeight="1">
      <c r="A9"/>
      <c r="B9"/>
      <c r="C9" s="2664" t="s">
        <v>4475</v>
      </c>
      <c r="D9" s="132"/>
      <c r="E9" s="132"/>
      <c r="F9" s="132"/>
      <c r="G9" s="132"/>
      <c r="H9" s="132"/>
      <c r="I9" s="132"/>
      <c r="J9" s="712"/>
      <c r="K9"/>
      <c r="L9" s="2664" t="s">
        <v>4475</v>
      </c>
      <c r="M9" s="132"/>
      <c r="N9" s="132"/>
      <c r="O9" s="132"/>
      <c r="P9" s="132"/>
      <c r="Q9" s="132"/>
      <c r="R9" s="132"/>
      <c r="S9" s="712"/>
      <c r="T9"/>
      <c r="U9" s="2664" t="s">
        <v>4475</v>
      </c>
      <c r="V9" s="132"/>
      <c r="W9" s="132"/>
      <c r="X9" s="132"/>
      <c r="Y9" s="132"/>
      <c r="Z9" s="132"/>
      <c r="AA9" s="132"/>
      <c r="AB9" s="712"/>
      <c r="AC9"/>
      <c r="AD9" s="137"/>
      <c r="AE9" s="4154" t="s">
        <v>146</v>
      </c>
      <c r="AF9" s="4154"/>
      <c r="AG9" s="137"/>
      <c r="AH9" s="4231" t="s">
        <v>148</v>
      </c>
      <c r="AI9" s="4231"/>
      <c r="AJ9" s="4233" t="s">
        <v>150</v>
      </c>
      <c r="AK9" s="4233"/>
      <c r="AL9" s="137"/>
      <c r="AM9" s="4234" t="s">
        <v>152</v>
      </c>
      <c r="AN9" s="4234"/>
      <c r="AO9" s="137"/>
      <c r="AP9" s="4239" t="s">
        <v>154</v>
      </c>
      <c r="AQ9" s="4239"/>
      <c r="AR9" s="137"/>
      <c r="AS9" s="4232" t="s">
        <v>156</v>
      </c>
      <c r="AT9" s="4232"/>
      <c r="AU9" s="137"/>
      <c r="AV9" s="4230" t="s">
        <v>158</v>
      </c>
      <c r="AW9" s="4230"/>
      <c r="AX9" s="4229" t="s">
        <v>160</v>
      </c>
      <c r="AY9" s="4229"/>
      <c r="AZ9" s="137"/>
      <c r="BA9" s="4235" t="s">
        <v>162</v>
      </c>
      <c r="BB9" s="4235"/>
      <c r="BD9" s="135">
        <v>1</v>
      </c>
    </row>
    <row r="10" spans="1:58" s="641" customFormat="1" ht="15.75" customHeight="1">
      <c r="A10"/>
      <c r="B10"/>
      <c r="C10" s="2664" t="s">
        <v>4476</v>
      </c>
      <c r="D10" s="132"/>
      <c r="E10" s="132"/>
      <c r="F10" s="132"/>
      <c r="G10" s="132"/>
      <c r="H10" s="132"/>
      <c r="I10" s="132"/>
      <c r="J10" s="712"/>
      <c r="K10"/>
      <c r="L10" s="2664" t="s">
        <v>4476</v>
      </c>
      <c r="M10" s="132"/>
      <c r="N10" s="132"/>
      <c r="O10" s="132"/>
      <c r="P10" s="132"/>
      <c r="Q10" s="132"/>
      <c r="R10" s="132"/>
      <c r="S10" s="712"/>
      <c r="T10"/>
      <c r="U10" s="2664" t="s">
        <v>4476</v>
      </c>
      <c r="V10" s="132"/>
      <c r="W10" s="132"/>
      <c r="X10" s="132"/>
      <c r="Y10" s="132"/>
      <c r="Z10" s="132"/>
      <c r="AA10" s="132"/>
      <c r="AB10" s="712"/>
      <c r="AC10"/>
      <c r="AD10" s="137"/>
      <c r="AE10" s="3807"/>
      <c r="AF10" s="3807"/>
      <c r="AG10" s="137"/>
      <c r="AH10" s="3809"/>
      <c r="AI10" s="3809"/>
      <c r="AJ10" s="3811"/>
      <c r="AK10" s="3811"/>
      <c r="AL10" s="137"/>
      <c r="AM10" s="3813"/>
      <c r="AN10" s="3813"/>
      <c r="AO10" s="137"/>
      <c r="AP10" s="4240"/>
      <c r="AQ10" s="4240"/>
      <c r="AR10" s="137"/>
      <c r="AS10" s="3829"/>
      <c r="AT10" s="3829"/>
      <c r="AU10" s="137"/>
      <c r="AV10" s="3833"/>
      <c r="AW10" s="3833"/>
      <c r="AX10" s="3846"/>
      <c r="AY10" s="3846"/>
      <c r="AZ10" s="137"/>
      <c r="BA10" s="3819"/>
      <c r="BB10" s="3819"/>
      <c r="BD10" s="135">
        <v>1</v>
      </c>
    </row>
    <row r="11" spans="1:58" s="641" customFormat="1" ht="15.75" customHeight="1" thickBot="1">
      <c r="A11"/>
      <c r="B11"/>
      <c r="C11" s="2665" t="s">
        <v>4477</v>
      </c>
      <c r="D11" s="132"/>
      <c r="E11" s="132"/>
      <c r="F11" s="132"/>
      <c r="G11" s="132"/>
      <c r="H11" s="132"/>
      <c r="I11" s="132"/>
      <c r="J11" s="712"/>
      <c r="K11"/>
      <c r="L11" s="2665" t="s">
        <v>4477</v>
      </c>
      <c r="M11" s="132"/>
      <c r="N11" s="132"/>
      <c r="O11" s="132"/>
      <c r="P11" s="132"/>
      <c r="Q11" s="132"/>
      <c r="R11" s="132"/>
      <c r="S11" s="712"/>
      <c r="T11"/>
      <c r="U11" s="2665" t="s">
        <v>4477</v>
      </c>
      <c r="V11" s="132"/>
      <c r="W11" s="132"/>
      <c r="X11" s="132"/>
      <c r="Y11" s="132"/>
      <c r="Z11" s="132"/>
      <c r="AA11" s="132"/>
      <c r="AB11" s="712"/>
      <c r="AC11"/>
      <c r="AD11" s="137"/>
      <c r="AE11" s="137"/>
      <c r="AF11" s="137"/>
      <c r="AG11" s="137"/>
      <c r="AH11" s="137"/>
      <c r="AI11" s="137"/>
      <c r="AJ11" s="137"/>
      <c r="AK11" s="137"/>
      <c r="AL11" s="137"/>
      <c r="AM11" s="137"/>
      <c r="AN11" s="137"/>
      <c r="AO11" s="137"/>
      <c r="AP11" s="137"/>
      <c r="AQ11" s="137"/>
      <c r="AR11" s="137"/>
      <c r="AS11" s="137"/>
      <c r="AT11" s="137"/>
      <c r="AU11" s="137"/>
      <c r="AV11" s="137"/>
      <c r="AW11" s="137"/>
      <c r="AX11" s="137"/>
      <c r="AY11" s="137"/>
      <c r="AZ11" s="137"/>
      <c r="BA11" s="137"/>
      <c r="BB11" s="137"/>
      <c r="BD11" s="135">
        <v>1</v>
      </c>
    </row>
    <row r="12" spans="1:58" s="641" customFormat="1" ht="15.75" customHeight="1">
      <c r="A12"/>
      <c r="B12"/>
      <c r="C12" s="2665" t="s">
        <v>4478</v>
      </c>
      <c r="D12" s="132"/>
      <c r="E12" s="132"/>
      <c r="F12" s="132"/>
      <c r="G12" s="132"/>
      <c r="H12" s="132"/>
      <c r="I12" s="132"/>
      <c r="J12" s="712"/>
      <c r="K12"/>
      <c r="L12" s="2665" t="s">
        <v>4478</v>
      </c>
      <c r="M12" s="132"/>
      <c r="N12" s="132"/>
      <c r="O12" s="132"/>
      <c r="P12" s="132"/>
      <c r="Q12" s="132"/>
      <c r="R12" s="132"/>
      <c r="S12" s="712"/>
      <c r="T12"/>
      <c r="U12" s="2665" t="s">
        <v>4478</v>
      </c>
      <c r="V12" s="132"/>
      <c r="W12" s="132"/>
      <c r="X12" s="132"/>
      <c r="Y12" s="132"/>
      <c r="Z12" s="132"/>
      <c r="AA12" s="132"/>
      <c r="AB12" s="712"/>
      <c r="AC12"/>
      <c r="AD12" s="137"/>
      <c r="AE12" s="4153" t="s">
        <v>183</v>
      </c>
      <c r="AF12" s="4153"/>
      <c r="AG12" s="137"/>
      <c r="AH12" s="4231" t="s">
        <v>185</v>
      </c>
      <c r="AI12" s="4231"/>
      <c r="AJ12" s="4233" t="s">
        <v>187</v>
      </c>
      <c r="AK12" s="4233"/>
      <c r="AL12" s="137"/>
      <c r="AM12" s="4234" t="s">
        <v>189</v>
      </c>
      <c r="AN12" s="4234"/>
      <c r="AO12" s="137"/>
      <c r="AP12" s="4236" t="s">
        <v>191</v>
      </c>
      <c r="AQ12" s="4236"/>
      <c r="AR12" s="137"/>
      <c r="AS12" s="4232" t="s">
        <v>193</v>
      </c>
      <c r="AT12" s="4232"/>
      <c r="AU12" s="137"/>
      <c r="AV12" s="4230" t="s">
        <v>195</v>
      </c>
      <c r="AW12" s="4230"/>
      <c r="AX12" s="4229" t="s">
        <v>195</v>
      </c>
      <c r="AY12" s="4229"/>
      <c r="AZ12" s="137"/>
      <c r="BA12" s="4235" t="s">
        <v>197</v>
      </c>
      <c r="BB12" s="4235"/>
      <c r="BD12" s="135">
        <v>1</v>
      </c>
    </row>
    <row r="13" spans="1:58" s="641" customFormat="1" ht="15.75" customHeight="1">
      <c r="A13"/>
      <c r="B13"/>
      <c r="C13" s="2665" t="s">
        <v>4479</v>
      </c>
      <c r="D13" s="132"/>
      <c r="E13" s="132"/>
      <c r="F13" s="132"/>
      <c r="G13" s="132"/>
      <c r="H13" s="132"/>
      <c r="I13" s="132"/>
      <c r="J13" s="712"/>
      <c r="K13"/>
      <c r="L13" s="2665" t="s">
        <v>4479</v>
      </c>
      <c r="M13" s="132"/>
      <c r="N13" s="132"/>
      <c r="O13" s="132"/>
      <c r="P13" s="132"/>
      <c r="Q13" s="132"/>
      <c r="R13" s="132"/>
      <c r="S13" s="712"/>
      <c r="T13"/>
      <c r="U13" s="2665" t="s">
        <v>4479</v>
      </c>
      <c r="V13" s="132"/>
      <c r="W13" s="132"/>
      <c r="X13" s="132"/>
      <c r="Y13" s="132"/>
      <c r="Z13" s="132"/>
      <c r="AA13" s="132"/>
      <c r="AB13" s="712"/>
      <c r="AC13"/>
      <c r="AD13" s="137"/>
      <c r="AE13" s="3855"/>
      <c r="AF13" s="3855"/>
      <c r="AG13" s="137"/>
      <c r="AH13" s="3809"/>
      <c r="AI13" s="3809"/>
      <c r="AJ13" s="3811"/>
      <c r="AK13" s="3811"/>
      <c r="AL13" s="137"/>
      <c r="AM13" s="3813"/>
      <c r="AN13" s="3813"/>
      <c r="AO13" s="137"/>
      <c r="AP13" s="4237"/>
      <c r="AQ13" s="4237"/>
      <c r="AR13" s="137"/>
      <c r="AS13" s="3829"/>
      <c r="AT13" s="3829"/>
      <c r="AU13" s="137"/>
      <c r="AV13" s="3833"/>
      <c r="AW13" s="3833"/>
      <c r="AX13" s="3846"/>
      <c r="AY13" s="3846"/>
      <c r="AZ13" s="137"/>
      <c r="BA13" s="3819"/>
      <c r="BB13" s="3819"/>
      <c r="BD13" s="135">
        <v>1</v>
      </c>
    </row>
    <row r="14" spans="1:58" s="641" customFormat="1" ht="15.75" customHeight="1" thickBot="1">
      <c r="A14"/>
      <c r="B14"/>
      <c r="C14" s="2665" t="s">
        <v>4480</v>
      </c>
      <c r="D14" s="132"/>
      <c r="E14" s="132"/>
      <c r="F14" s="132"/>
      <c r="G14" s="132"/>
      <c r="H14" s="132"/>
      <c r="I14" s="132"/>
      <c r="J14" s="712"/>
      <c r="K14"/>
      <c r="L14" s="2665" t="s">
        <v>4480</v>
      </c>
      <c r="M14" s="132"/>
      <c r="N14" s="132"/>
      <c r="O14" s="132"/>
      <c r="P14" s="132"/>
      <c r="Q14" s="132"/>
      <c r="R14" s="132"/>
      <c r="S14" s="712"/>
      <c r="T14"/>
      <c r="U14" s="2665" t="s">
        <v>4480</v>
      </c>
      <c r="V14" s="132"/>
      <c r="W14" s="132"/>
      <c r="X14" s="132"/>
      <c r="Y14" s="132"/>
      <c r="Z14" s="132"/>
      <c r="AA14" s="132"/>
      <c r="AB14" s="712"/>
      <c r="AC14"/>
      <c r="AD14" s="137"/>
      <c r="AE14" s="137"/>
      <c r="AF14" s="137"/>
      <c r="AG14" s="137"/>
      <c r="AH14" s="137"/>
      <c r="AI14" s="137"/>
      <c r="AJ14" s="137"/>
      <c r="AK14" s="137"/>
      <c r="AL14" s="137"/>
      <c r="AM14" s="137"/>
      <c r="AN14" s="137"/>
      <c r="AO14" s="137"/>
      <c r="AP14" s="137"/>
      <c r="AQ14" s="137"/>
      <c r="AR14" s="137"/>
      <c r="AS14" s="137"/>
      <c r="AT14" s="137"/>
      <c r="AU14" s="137"/>
      <c r="AV14" s="137"/>
      <c r="AW14" s="137"/>
      <c r="AX14" s="137"/>
      <c r="AY14" s="137"/>
      <c r="AZ14" s="137"/>
      <c r="BA14" s="137"/>
      <c r="BB14" s="137"/>
      <c r="BD14" s="135">
        <v>1</v>
      </c>
    </row>
    <row r="15" spans="1:58" s="641" customFormat="1" ht="15.75" customHeight="1">
      <c r="A15"/>
      <c r="B15" s="2783" t="s">
        <v>4511</v>
      </c>
      <c r="C15" s="779"/>
      <c r="D15" s="132"/>
      <c r="E15" s="132"/>
      <c r="F15" s="132"/>
      <c r="G15" s="132"/>
      <c r="H15" s="132"/>
      <c r="I15" s="132"/>
      <c r="J15" s="712"/>
      <c r="K15" s="2783" t="s">
        <v>4511</v>
      </c>
      <c r="L15" s="2662"/>
      <c r="M15" s="132"/>
      <c r="N15" s="132"/>
      <c r="O15" s="132"/>
      <c r="P15" s="132"/>
      <c r="Q15" s="132"/>
      <c r="R15" s="132"/>
      <c r="S15" s="712"/>
      <c r="T15" s="2783" t="s">
        <v>4511</v>
      </c>
      <c r="U15" s="2662"/>
      <c r="V15" s="132"/>
      <c r="W15" s="132"/>
      <c r="X15" s="132"/>
      <c r="Y15" s="132"/>
      <c r="Z15" s="132"/>
      <c r="AA15" s="132"/>
      <c r="AB15" s="712"/>
      <c r="AC15"/>
      <c r="AD15" s="137"/>
      <c r="AE15" s="4151" t="s">
        <v>217</v>
      </c>
      <c r="AF15" s="4151"/>
      <c r="AG15" s="137"/>
      <c r="AH15" s="4231" t="s">
        <v>219</v>
      </c>
      <c r="AI15" s="4231"/>
      <c r="AJ15" s="4233" t="s">
        <v>221</v>
      </c>
      <c r="AK15" s="4233"/>
      <c r="AL15" s="137"/>
      <c r="AM15" s="4234" t="s">
        <v>223</v>
      </c>
      <c r="AN15" s="4234"/>
      <c r="AO15" s="137"/>
      <c r="AP15" s="4236" t="s">
        <v>225</v>
      </c>
      <c r="AQ15" s="4236"/>
      <c r="AR15" s="137"/>
      <c r="AS15" s="4232" t="s">
        <v>227</v>
      </c>
      <c r="AT15" s="4232"/>
      <c r="AU15" s="137"/>
      <c r="AV15" s="4230" t="s">
        <v>229</v>
      </c>
      <c r="AW15" s="4230"/>
      <c r="AX15" s="4229" t="s">
        <v>231</v>
      </c>
      <c r="AY15" s="4229"/>
      <c r="AZ15" s="137"/>
      <c r="BA15" s="4235" t="s">
        <v>233</v>
      </c>
      <c r="BB15" s="4235"/>
      <c r="BD15" s="135">
        <v>1</v>
      </c>
    </row>
    <row r="16" spans="1:58" s="641" customFormat="1" ht="15.75" customHeight="1">
      <c r="A16"/>
      <c r="B16"/>
      <c r="C16" s="2666" t="s">
        <v>1885</v>
      </c>
      <c r="D16" s="132"/>
      <c r="E16" s="132"/>
      <c r="F16" s="132"/>
      <c r="G16" s="132"/>
      <c r="H16" s="132"/>
      <c r="I16" s="132"/>
      <c r="J16" s="712"/>
      <c r="K16"/>
      <c r="L16" s="2666" t="s">
        <v>1885</v>
      </c>
      <c r="M16" s="132"/>
      <c r="N16" s="132"/>
      <c r="O16" s="132"/>
      <c r="P16" s="132"/>
      <c r="Q16" s="132"/>
      <c r="R16" s="132"/>
      <c r="S16" s="712"/>
      <c r="T16"/>
      <c r="U16" s="2666" t="s">
        <v>1885</v>
      </c>
      <c r="V16" s="132"/>
      <c r="W16" s="132"/>
      <c r="X16" s="132"/>
      <c r="Y16" s="132"/>
      <c r="Z16" s="132"/>
      <c r="AA16" s="132"/>
      <c r="AB16" s="712"/>
      <c r="AC16"/>
      <c r="AD16" s="137"/>
      <c r="AE16" s="3864"/>
      <c r="AF16" s="3864"/>
      <c r="AG16" s="137"/>
      <c r="AH16" s="3809"/>
      <c r="AI16" s="3809"/>
      <c r="AJ16" s="3811"/>
      <c r="AK16" s="3811"/>
      <c r="AL16" s="137"/>
      <c r="AM16" s="3813"/>
      <c r="AN16" s="3813"/>
      <c r="AO16" s="137"/>
      <c r="AP16" s="4237"/>
      <c r="AQ16" s="4237"/>
      <c r="AR16" s="137"/>
      <c r="AS16" s="3829"/>
      <c r="AT16" s="3829"/>
      <c r="AU16" s="137"/>
      <c r="AV16" s="3833"/>
      <c r="AW16" s="3833"/>
      <c r="AX16" s="3846"/>
      <c r="AY16" s="3846"/>
      <c r="AZ16" s="137"/>
      <c r="BA16" s="3819"/>
      <c r="BB16" s="3819"/>
      <c r="BD16" s="135">
        <v>1</v>
      </c>
    </row>
    <row r="17" spans="1:56" s="641" customFormat="1" ht="15.75" customHeight="1" thickBot="1">
      <c r="A17"/>
      <c r="B17"/>
      <c r="C17" s="2662"/>
      <c r="D17" s="132"/>
      <c r="E17" s="132"/>
      <c r="F17" s="132"/>
      <c r="G17" s="132"/>
      <c r="H17" s="132"/>
      <c r="I17" s="132"/>
      <c r="J17" s="712"/>
      <c r="K17"/>
      <c r="L17" s="2662"/>
      <c r="M17" s="132"/>
      <c r="N17" s="132"/>
      <c r="O17" s="132"/>
      <c r="P17" s="132"/>
      <c r="Q17" s="132"/>
      <c r="R17" s="132"/>
      <c r="S17" s="712"/>
      <c r="T17"/>
      <c r="U17" s="2662"/>
      <c r="V17" s="132"/>
      <c r="W17" s="132"/>
      <c r="X17" s="132"/>
      <c r="Y17" s="132"/>
      <c r="Z17" s="132"/>
      <c r="AA17" s="132"/>
      <c r="AB17" s="712"/>
      <c r="AC17"/>
      <c r="AD17" s="137"/>
      <c r="AE17" s="137"/>
      <c r="AF17" s="137"/>
      <c r="AG17" s="137"/>
      <c r="AH17" s="137"/>
      <c r="AI17" s="137"/>
      <c r="AJ17" s="137"/>
      <c r="AK17" s="137"/>
      <c r="AL17" s="137"/>
      <c r="AM17" s="137"/>
      <c r="AN17" s="137"/>
      <c r="AO17" s="137"/>
      <c r="AP17" s="137"/>
      <c r="AQ17" s="137"/>
      <c r="AR17" s="137"/>
      <c r="AS17" s="137"/>
      <c r="AT17" s="137"/>
      <c r="AU17" s="137"/>
      <c r="AV17" s="137"/>
      <c r="AW17" s="137"/>
      <c r="AX17" s="137"/>
      <c r="AY17" s="137"/>
      <c r="AZ17" s="137"/>
      <c r="BA17" s="137"/>
      <c r="BB17" s="137"/>
      <c r="BD17" s="135">
        <v>1</v>
      </c>
    </row>
    <row r="18" spans="1:56" s="641" customFormat="1" ht="15.75" customHeight="1" thickTop="1" thickBot="1">
      <c r="A18"/>
      <c r="B18" s="2667" t="s">
        <v>4481</v>
      </c>
      <c r="C18" s="2667" t="s">
        <v>104</v>
      </c>
      <c r="D18" s="2667" t="s">
        <v>103</v>
      </c>
      <c r="E18" s="2667" t="s">
        <v>102</v>
      </c>
      <c r="F18" s="2667" t="s">
        <v>101</v>
      </c>
      <c r="G18" s="2667" t="s">
        <v>100</v>
      </c>
      <c r="H18" s="97" t="s">
        <v>99</v>
      </c>
      <c r="I18" s="97" t="s">
        <v>98</v>
      </c>
      <c r="K18" s="2667" t="s">
        <v>4481</v>
      </c>
      <c r="L18" s="2667" t="s">
        <v>104</v>
      </c>
      <c r="M18" s="2667" t="s">
        <v>103</v>
      </c>
      <c r="N18" s="2667" t="s">
        <v>102</v>
      </c>
      <c r="O18" s="2667" t="s">
        <v>101</v>
      </c>
      <c r="P18" s="2667" t="s">
        <v>100</v>
      </c>
      <c r="Q18" s="97" t="s">
        <v>99</v>
      </c>
      <c r="R18" s="97" t="s">
        <v>98</v>
      </c>
      <c r="T18" s="2667" t="s">
        <v>4481</v>
      </c>
      <c r="U18" s="2667" t="s">
        <v>104</v>
      </c>
      <c r="V18" s="2667" t="s">
        <v>103</v>
      </c>
      <c r="W18" s="2667" t="s">
        <v>102</v>
      </c>
      <c r="X18" s="2667" t="s">
        <v>101</v>
      </c>
      <c r="Y18" s="2667" t="s">
        <v>100</v>
      </c>
      <c r="Z18" s="97" t="s">
        <v>99</v>
      </c>
      <c r="AA18" s="97" t="s">
        <v>98</v>
      </c>
      <c r="AC18" s="2668" t="s">
        <v>1884</v>
      </c>
      <c r="AD18" s="137"/>
      <c r="AE18" s="4152" t="s">
        <v>160</v>
      </c>
      <c r="AF18" s="4152"/>
      <c r="AG18" s="137"/>
      <c r="AH18" s="4231" t="s">
        <v>246</v>
      </c>
      <c r="AI18" s="4231"/>
      <c r="AJ18" s="4233" t="s">
        <v>248</v>
      </c>
      <c r="AK18" s="4233"/>
      <c r="AL18" s="137"/>
      <c r="AM18" s="4234" t="s">
        <v>250</v>
      </c>
      <c r="AN18" s="4234"/>
      <c r="AO18" s="137"/>
      <c r="AP18" s="4236" t="s">
        <v>252</v>
      </c>
      <c r="AQ18" s="4236"/>
      <c r="AR18" s="137"/>
      <c r="AS18" s="4232" t="s">
        <v>254</v>
      </c>
      <c r="AT18" s="4232"/>
      <c r="AU18" s="137"/>
      <c r="AV18" s="4230" t="s">
        <v>256</v>
      </c>
      <c r="AW18" s="4230"/>
      <c r="AX18" s="4229" t="s">
        <v>258</v>
      </c>
      <c r="AY18" s="4229"/>
      <c r="AZ18" s="137"/>
      <c r="BA18" s="4235" t="s">
        <v>260</v>
      </c>
      <c r="BB18" s="4235"/>
      <c r="BD18" s="135">
        <v>1</v>
      </c>
    </row>
    <row r="19" spans="1:56" s="641" customFormat="1" ht="15.75" customHeight="1" thickTop="1" thickBot="1">
      <c r="A19"/>
      <c r="B19"/>
      <c r="C19"/>
      <c r="D19"/>
      <c r="E19"/>
      <c r="F19"/>
      <c r="G19"/>
      <c r="H19"/>
      <c r="I19"/>
      <c r="J19"/>
      <c r="K19"/>
      <c r="L19"/>
      <c r="M19"/>
      <c r="N19"/>
      <c r="O19"/>
      <c r="P19"/>
      <c r="Q19"/>
      <c r="R19"/>
      <c r="S19"/>
      <c r="T19"/>
      <c r="U19"/>
      <c r="V19"/>
      <c r="W19"/>
      <c r="X19"/>
      <c r="Y19"/>
      <c r="Z19"/>
      <c r="AA19"/>
      <c r="AC19"/>
      <c r="AD19" s="137"/>
      <c r="AE19" s="3817"/>
      <c r="AF19" s="3817"/>
      <c r="AG19" s="137"/>
      <c r="AH19" s="3809"/>
      <c r="AI19" s="3809"/>
      <c r="AJ19" s="3811"/>
      <c r="AK19" s="3811"/>
      <c r="AL19" s="137"/>
      <c r="AM19" s="3813"/>
      <c r="AN19" s="3813"/>
      <c r="AO19" s="137"/>
      <c r="AP19" s="4237"/>
      <c r="AQ19" s="4237"/>
      <c r="AR19" s="137"/>
      <c r="AS19" s="3829"/>
      <c r="AT19" s="3829"/>
      <c r="AU19" s="137"/>
      <c r="AV19" s="3833"/>
      <c r="AW19" s="3833"/>
      <c r="AX19" s="3846"/>
      <c r="AY19" s="3846"/>
      <c r="AZ19" s="137"/>
      <c r="BA19" s="3819"/>
      <c r="BB19" s="3819"/>
      <c r="BD19" s="135">
        <v>1</v>
      </c>
    </row>
    <row r="20" spans="1:56" s="641" customFormat="1" ht="37.5" customHeight="1" thickTop="1" thickBot="1">
      <c r="A20"/>
      <c r="B20" s="2669" t="s">
        <v>0</v>
      </c>
      <c r="C20" s="2670"/>
      <c r="D20" s="2670"/>
      <c r="E20" s="2670"/>
      <c r="F20" s="2670"/>
      <c r="G20" s="2671" t="s">
        <v>4482</v>
      </c>
      <c r="H20" s="2672"/>
      <c r="I20" s="2672"/>
      <c r="K20" s="2669" t="s">
        <v>0</v>
      </c>
      <c r="L20" s="2670"/>
      <c r="M20" s="2670"/>
      <c r="N20" s="2670"/>
      <c r="O20" s="2670"/>
      <c r="P20" s="2671" t="s">
        <v>4482</v>
      </c>
      <c r="Q20" s="2672"/>
      <c r="R20" s="2672"/>
      <c r="T20" s="2669" t="s">
        <v>0</v>
      </c>
      <c r="U20" s="2670"/>
      <c r="V20" s="2670"/>
      <c r="W20" s="2670"/>
      <c r="X20" s="2670"/>
      <c r="Y20" s="2671" t="s">
        <v>4482</v>
      </c>
      <c r="Z20" s="2672"/>
      <c r="AA20" s="2672"/>
      <c r="AC20" s="97" t="s">
        <v>100</v>
      </c>
      <c r="AD20" s="137"/>
      <c r="AE20" s="137"/>
      <c r="AF20" s="137"/>
      <c r="AG20" s="137"/>
      <c r="AH20" s="137"/>
      <c r="AI20" s="137"/>
      <c r="AJ20" s="137"/>
      <c r="AK20" s="137"/>
      <c r="AL20" s="137"/>
      <c r="AM20" s="137"/>
      <c r="AN20" s="137"/>
      <c r="AO20" s="137"/>
      <c r="AP20" s="137"/>
      <c r="AQ20" s="137"/>
      <c r="AR20" s="137"/>
      <c r="AS20" s="137"/>
      <c r="AT20" s="137"/>
      <c r="AU20" s="137"/>
      <c r="AV20" s="137"/>
      <c r="AW20" s="137"/>
      <c r="AX20" s="137"/>
      <c r="AY20" s="137"/>
      <c r="AZ20" s="137"/>
      <c r="BA20" s="137"/>
      <c r="BB20" s="137"/>
      <c r="BD20" s="135">
        <v>1</v>
      </c>
    </row>
    <row r="21" spans="1:56" s="641" customFormat="1" ht="19.5" customHeight="1" thickTop="1">
      <c r="A21"/>
      <c r="B21" s="2673"/>
      <c r="K21" s="2673"/>
      <c r="T21" s="2673"/>
      <c r="AC21" s="242" t="s">
        <v>270</v>
      </c>
      <c r="AD21" s="137"/>
      <c r="AE21" s="4161" t="s">
        <v>158</v>
      </c>
      <c r="AF21" s="4161"/>
      <c r="AG21" s="137"/>
      <c r="AH21" s="4231" t="s">
        <v>279</v>
      </c>
      <c r="AI21" s="4231"/>
      <c r="AJ21" s="4233" t="s">
        <v>281</v>
      </c>
      <c r="AK21" s="4233"/>
      <c r="AL21" s="137"/>
      <c r="AM21" s="4234" t="s">
        <v>283</v>
      </c>
      <c r="AN21" s="4234"/>
      <c r="AO21" s="137"/>
      <c r="AP21" s="4236" t="s">
        <v>285</v>
      </c>
      <c r="AQ21" s="4236"/>
      <c r="AR21" s="137"/>
      <c r="AS21" s="4232" t="s">
        <v>287</v>
      </c>
      <c r="AT21" s="4232"/>
      <c r="AU21" s="137"/>
      <c r="AV21" s="4230" t="s">
        <v>258</v>
      </c>
      <c r="AW21" s="4230"/>
      <c r="AX21" s="4229" t="s">
        <v>289</v>
      </c>
      <c r="AY21" s="4229"/>
      <c r="AZ21" s="137"/>
      <c r="BA21" s="4235" t="s">
        <v>291</v>
      </c>
      <c r="BB21" s="4235"/>
      <c r="BD21" s="135">
        <v>1</v>
      </c>
    </row>
    <row r="22" spans="1:56" s="641" customFormat="1" ht="15.75">
      <c r="A22"/>
      <c r="B22" s="2673"/>
      <c r="K22" s="2673"/>
      <c r="T22" s="2673"/>
      <c r="AC22" s="243" t="s">
        <v>274</v>
      </c>
      <c r="AD22" s="137"/>
      <c r="AE22" s="3835"/>
      <c r="AF22" s="3835"/>
      <c r="AG22" s="137"/>
      <c r="AH22" s="3809"/>
      <c r="AI22" s="3809"/>
      <c r="AJ22" s="3811"/>
      <c r="AK22" s="3811"/>
      <c r="AL22" s="137"/>
      <c r="AM22" s="3813"/>
      <c r="AN22" s="3813"/>
      <c r="AO22" s="137"/>
      <c r="AP22" s="4237"/>
      <c r="AQ22" s="4237"/>
      <c r="AR22" s="137"/>
      <c r="AS22" s="3829"/>
      <c r="AT22" s="3829"/>
      <c r="AU22" s="137"/>
      <c r="AV22" s="3833"/>
      <c r="AW22" s="3833"/>
      <c r="AX22" s="3846"/>
      <c r="AY22" s="3846"/>
      <c r="AZ22" s="137"/>
      <c r="BA22" s="3819"/>
      <c r="BB22" s="3819"/>
      <c r="BD22" s="135">
        <v>1</v>
      </c>
    </row>
    <row r="23" spans="1:56" s="641" customFormat="1" ht="16.5" thickBot="1">
      <c r="A23"/>
      <c r="B23" s="2673"/>
      <c r="K23" s="2673"/>
      <c r="T23" s="2673"/>
      <c r="AC23" s="41" t="s">
        <v>62</v>
      </c>
      <c r="AD23" s="137"/>
      <c r="AE23" s="137"/>
      <c r="AF23" s="137"/>
      <c r="AG23" s="137"/>
      <c r="AH23" s="137"/>
      <c r="AI23" s="137"/>
      <c r="AJ23" s="137"/>
      <c r="AK23" s="137"/>
      <c r="AL23" s="137"/>
      <c r="AM23" s="137"/>
      <c r="AN23" s="137"/>
      <c r="AO23" s="137"/>
      <c r="AP23" s="137"/>
      <c r="AQ23" s="137"/>
      <c r="AR23" s="137"/>
      <c r="AS23" s="137"/>
      <c r="AT23" s="137"/>
      <c r="AU23" s="137"/>
      <c r="AV23" s="137"/>
      <c r="AW23" s="137"/>
      <c r="AX23" s="137"/>
      <c r="AY23" s="137"/>
      <c r="AZ23" s="137"/>
      <c r="BA23" s="137"/>
      <c r="BB23" s="137"/>
      <c r="BD23" s="135">
        <v>1</v>
      </c>
    </row>
    <row r="24" spans="1:56" s="641" customFormat="1" ht="18.75" customHeight="1">
      <c r="A24"/>
      <c r="B24" s="2673"/>
      <c r="K24" s="2673"/>
      <c r="T24" s="2673"/>
      <c r="AC24" s="645" t="s">
        <v>61</v>
      </c>
      <c r="AD24" s="137"/>
      <c r="AE24" s="4162" t="s">
        <v>322</v>
      </c>
      <c r="AF24" s="4162"/>
      <c r="AG24" s="137"/>
      <c r="AH24" s="4231" t="s">
        <v>324</v>
      </c>
      <c r="AI24" s="4231"/>
      <c r="AJ24" s="4233" t="s">
        <v>326</v>
      </c>
      <c r="AK24" s="4233"/>
      <c r="AL24" s="137"/>
      <c r="AM24" s="4234" t="s">
        <v>328</v>
      </c>
      <c r="AN24" s="4234"/>
      <c r="AO24" s="137"/>
      <c r="AP24" s="4236" t="s">
        <v>330</v>
      </c>
      <c r="AQ24" s="4236"/>
      <c r="AR24" s="137"/>
      <c r="AS24" s="4232" t="s">
        <v>332</v>
      </c>
      <c r="AT24" s="4232"/>
      <c r="AU24" s="137"/>
      <c r="AV24" s="4230" t="s">
        <v>289</v>
      </c>
      <c r="AW24" s="4230"/>
      <c r="AX24" s="4229" t="s">
        <v>334</v>
      </c>
      <c r="AY24" s="4229"/>
      <c r="AZ24" s="137"/>
      <c r="BA24" s="4235" t="s">
        <v>336</v>
      </c>
      <c r="BB24" s="4235"/>
      <c r="BD24" s="135">
        <v>1</v>
      </c>
    </row>
    <row r="25" spans="1:56" s="641" customFormat="1" ht="15.75">
      <c r="A25"/>
      <c r="B25" s="2673"/>
      <c r="K25" s="2673"/>
      <c r="T25" s="2673"/>
      <c r="AC25" s="38" t="s">
        <v>58</v>
      </c>
      <c r="AD25" s="137"/>
      <c r="AE25" s="3886"/>
      <c r="AF25" s="3886"/>
      <c r="AG25" s="137"/>
      <c r="AH25" s="3809"/>
      <c r="AI25" s="3809"/>
      <c r="AJ25" s="3811"/>
      <c r="AK25" s="3811"/>
      <c r="AL25" s="137"/>
      <c r="AM25" s="3813"/>
      <c r="AN25" s="3813"/>
      <c r="AO25" s="137"/>
      <c r="AP25" s="4237"/>
      <c r="AQ25" s="4237"/>
      <c r="AR25" s="137"/>
      <c r="AS25" s="3829"/>
      <c r="AT25" s="3829"/>
      <c r="AU25" s="137"/>
      <c r="AV25" s="3833"/>
      <c r="AW25" s="3833"/>
      <c r="AX25" s="3846"/>
      <c r="AY25" s="3846"/>
      <c r="AZ25" s="137"/>
      <c r="BA25" s="3819"/>
      <c r="BB25" s="3819"/>
      <c r="BD25" s="135">
        <v>1</v>
      </c>
    </row>
    <row r="26" spans="1:56" s="641" customFormat="1" ht="16.5" thickBot="1">
      <c r="A26"/>
      <c r="B26" s="2673"/>
      <c r="K26" s="2673"/>
      <c r="T26" s="2673"/>
      <c r="AC26" s="38" t="s">
        <v>56</v>
      </c>
      <c r="AD26" s="137"/>
      <c r="AE26" s="137"/>
      <c r="AF26" s="137"/>
      <c r="AG26" s="137"/>
      <c r="AH26" s="137"/>
      <c r="AI26" s="137"/>
      <c r="AJ26" s="137"/>
      <c r="AK26" s="137"/>
      <c r="AL26" s="137"/>
      <c r="AM26" s="137"/>
      <c r="AN26" s="137"/>
      <c r="AO26" s="137"/>
      <c r="AP26" s="137"/>
      <c r="AQ26" s="137"/>
      <c r="AR26" s="137"/>
      <c r="AS26" s="137"/>
      <c r="AT26" s="137"/>
      <c r="AU26" s="137"/>
      <c r="AV26" s="137"/>
      <c r="AW26" s="137"/>
      <c r="AX26" s="137"/>
      <c r="AY26" s="137"/>
      <c r="AZ26" s="137"/>
      <c r="BA26" s="137"/>
      <c r="BB26" s="137"/>
      <c r="BD26" s="135">
        <v>1</v>
      </c>
    </row>
    <row r="27" spans="1:56" s="641" customFormat="1" ht="15.75">
      <c r="A27"/>
      <c r="B27" s="2673"/>
      <c r="K27" s="2673"/>
      <c r="T27" s="2673"/>
      <c r="AC27" s="38" t="s">
        <v>57</v>
      </c>
      <c r="AD27" s="137"/>
      <c r="AE27" s="4166" t="s">
        <v>364</v>
      </c>
      <c r="AF27" s="4166"/>
      <c r="AG27" s="137"/>
      <c r="AH27" s="4231" t="s">
        <v>366</v>
      </c>
      <c r="AI27" s="4231"/>
      <c r="AJ27" s="4233" t="s">
        <v>368</v>
      </c>
      <c r="AK27" s="4233"/>
      <c r="AL27" s="137"/>
      <c r="AM27" s="4234" t="s">
        <v>370</v>
      </c>
      <c r="AN27" s="4234"/>
      <c r="AO27" s="137"/>
      <c r="AP27" s="4236" t="s">
        <v>372</v>
      </c>
      <c r="AQ27" s="4236"/>
      <c r="AR27" s="137"/>
      <c r="AS27" s="4232" t="s">
        <v>374</v>
      </c>
      <c r="AT27" s="4232"/>
      <c r="AU27" s="137"/>
      <c r="AV27" s="4230" t="s">
        <v>334</v>
      </c>
      <c r="AW27" s="4230"/>
      <c r="AX27" s="4229" t="s">
        <v>376</v>
      </c>
      <c r="AY27" s="4229"/>
      <c r="AZ27" s="137"/>
      <c r="BA27" s="4235" t="s">
        <v>378</v>
      </c>
      <c r="BB27" s="4235"/>
      <c r="BD27" s="135">
        <v>1</v>
      </c>
    </row>
    <row r="28" spans="1:56" s="641" customFormat="1" ht="15.75">
      <c r="A28"/>
      <c r="B28" s="2673"/>
      <c r="K28" s="2673"/>
      <c r="T28" s="2673"/>
      <c r="AC28" s="38" t="s">
        <v>55</v>
      </c>
      <c r="AD28" s="137"/>
      <c r="AE28" s="3898"/>
      <c r="AF28" s="3898"/>
      <c r="AG28" s="137"/>
      <c r="AH28" s="3809"/>
      <c r="AI28" s="3809"/>
      <c r="AJ28" s="3811"/>
      <c r="AK28" s="3811"/>
      <c r="AL28" s="137"/>
      <c r="AM28" s="3813"/>
      <c r="AN28" s="3813"/>
      <c r="AO28" s="137"/>
      <c r="AP28" s="4237"/>
      <c r="AQ28" s="4237"/>
      <c r="AR28" s="137"/>
      <c r="AS28" s="3829"/>
      <c r="AT28" s="3829"/>
      <c r="AU28" s="137"/>
      <c r="AV28" s="3833"/>
      <c r="AW28" s="3833"/>
      <c r="AX28" s="3846"/>
      <c r="AY28" s="3846"/>
      <c r="AZ28" s="137"/>
      <c r="BA28" s="3819"/>
      <c r="BB28" s="3819"/>
      <c r="BD28" s="135">
        <v>1</v>
      </c>
    </row>
    <row r="29" spans="1:56" s="641" customFormat="1" ht="16.5" thickBot="1">
      <c r="A29"/>
      <c r="B29" s="2673"/>
      <c r="K29" s="2673"/>
      <c r="T29" s="2673"/>
      <c r="AC29" s="39" t="s">
        <v>66</v>
      </c>
      <c r="AD29" s="137"/>
      <c r="AE29" s="137"/>
      <c r="AF29" s="137"/>
      <c r="AG29" s="137"/>
      <c r="AH29" s="137"/>
      <c r="AI29" s="137"/>
      <c r="AJ29" s="137"/>
      <c r="AK29" s="137"/>
      <c r="AL29" s="137"/>
      <c r="AM29" s="137"/>
      <c r="AN29" s="137"/>
      <c r="AO29" s="137"/>
      <c r="AP29" s="137"/>
      <c r="AQ29" s="137"/>
      <c r="AR29" s="137"/>
      <c r="AS29" s="137"/>
      <c r="AT29" s="137"/>
      <c r="AU29" s="137"/>
      <c r="AV29" s="137"/>
      <c r="AW29" s="137"/>
      <c r="AX29" s="137"/>
      <c r="AY29" s="137"/>
      <c r="AZ29" s="137"/>
      <c r="BA29" s="137"/>
      <c r="BB29" s="137"/>
      <c r="BD29" s="135">
        <v>1</v>
      </c>
    </row>
    <row r="30" spans="1:56" s="641" customFormat="1" ht="15.75">
      <c r="A30"/>
      <c r="B30" s="2673"/>
      <c r="K30" s="2673"/>
      <c r="T30" s="2673"/>
      <c r="AC30" s="39" t="s">
        <v>65</v>
      </c>
      <c r="AD30" s="137"/>
      <c r="AE30" s="4167" t="s">
        <v>405</v>
      </c>
      <c r="AF30" s="4167"/>
      <c r="AG30" s="137"/>
      <c r="AH30" s="4231" t="s">
        <v>407</v>
      </c>
      <c r="AI30" s="4231"/>
      <c r="AJ30" s="4233" t="s">
        <v>409</v>
      </c>
      <c r="AK30" s="4233"/>
      <c r="AL30" s="137"/>
      <c r="AM30" s="4234" t="s">
        <v>411</v>
      </c>
      <c r="AN30" s="4234"/>
      <c r="AO30" s="137"/>
      <c r="AP30" s="4236" t="s">
        <v>413</v>
      </c>
      <c r="AQ30" s="4236"/>
      <c r="AR30" s="137"/>
      <c r="AS30" s="4232" t="s">
        <v>415</v>
      </c>
      <c r="AT30" s="4232"/>
      <c r="AU30" s="137"/>
      <c r="AV30" s="4230" t="s">
        <v>376</v>
      </c>
      <c r="AW30" s="4230"/>
      <c r="AX30" s="4229" t="s">
        <v>417</v>
      </c>
      <c r="AY30" s="4229"/>
      <c r="AZ30" s="137"/>
      <c r="BA30" s="4235" t="s">
        <v>419</v>
      </c>
      <c r="BB30" s="4235"/>
      <c r="BD30" s="135">
        <v>1</v>
      </c>
    </row>
    <row r="31" spans="1:56" s="641" customFormat="1" ht="15.75">
      <c r="A31"/>
      <c r="B31" s="2673"/>
      <c r="K31" s="2673"/>
      <c r="T31" s="2673"/>
      <c r="AC31" s="43" t="s">
        <v>64</v>
      </c>
      <c r="AD31" s="137"/>
      <c r="AE31" s="3903"/>
      <c r="AF31" s="3903"/>
      <c r="AG31" s="137"/>
      <c r="AH31" s="3809"/>
      <c r="AI31" s="3809"/>
      <c r="AJ31" s="3811"/>
      <c r="AK31" s="3811"/>
      <c r="AL31" s="137"/>
      <c r="AM31" s="3813"/>
      <c r="AN31" s="3813"/>
      <c r="AO31" s="137"/>
      <c r="AP31" s="4237"/>
      <c r="AQ31" s="4237"/>
      <c r="AR31" s="137"/>
      <c r="AS31" s="3829"/>
      <c r="AT31" s="3829"/>
      <c r="AU31" s="137"/>
      <c r="AV31" s="3833"/>
      <c r="AW31" s="3833"/>
      <c r="AX31" s="3846"/>
      <c r="AY31" s="3846"/>
      <c r="AZ31" s="137"/>
      <c r="BA31" s="3819"/>
      <c r="BB31" s="3819"/>
      <c r="BD31" s="135">
        <v>1</v>
      </c>
    </row>
    <row r="32" spans="1:56" s="641" customFormat="1" ht="16.5" customHeight="1" thickBot="1">
      <c r="A32"/>
      <c r="B32" s="2673"/>
      <c r="K32" s="2673"/>
      <c r="T32" s="2673"/>
      <c r="AC32" s="42" t="s">
        <v>63</v>
      </c>
      <c r="AD32" s="137"/>
      <c r="AE32" s="137"/>
      <c r="AF32" s="137"/>
      <c r="AG32" s="137"/>
      <c r="AH32" s="137"/>
      <c r="AI32" s="137"/>
      <c r="AJ32" s="137"/>
      <c r="AK32" s="137"/>
      <c r="AL32" s="137"/>
      <c r="AM32" s="137"/>
      <c r="AN32" s="137"/>
      <c r="AO32" s="137"/>
      <c r="AP32" s="137"/>
      <c r="AQ32" s="137"/>
      <c r="AR32" s="137"/>
      <c r="AS32" s="137"/>
      <c r="AT32" s="137"/>
      <c r="AU32" s="137"/>
      <c r="AV32" s="137"/>
      <c r="AW32" s="137"/>
      <c r="AX32" s="137"/>
      <c r="AY32" s="137"/>
      <c r="AZ32" s="137"/>
      <c r="BA32" s="137"/>
      <c r="BB32" s="137"/>
      <c r="BD32" s="135">
        <v>1</v>
      </c>
    </row>
    <row r="33" spans="1:56" s="641" customFormat="1" ht="15.75">
      <c r="A33"/>
      <c r="B33" s="2673"/>
      <c r="K33" s="2673"/>
      <c r="T33" s="2673"/>
      <c r="AC33" s="39" t="s">
        <v>429</v>
      </c>
      <c r="AD33" s="137"/>
      <c r="AE33" s="4162" t="s">
        <v>366</v>
      </c>
      <c r="AF33" s="4162"/>
      <c r="AG33" s="137"/>
      <c r="AH33" s="4231" t="s">
        <v>440</v>
      </c>
      <c r="AI33" s="4231"/>
      <c r="AJ33" s="4233" t="s">
        <v>442</v>
      </c>
      <c r="AK33" s="4233"/>
      <c r="AL33" s="137"/>
      <c r="AM33" s="4234" t="s">
        <v>444</v>
      </c>
      <c r="AN33" s="4234"/>
      <c r="AO33" s="137"/>
      <c r="AP33" s="4236" t="s">
        <v>446</v>
      </c>
      <c r="AQ33" s="4236"/>
      <c r="AR33" s="137"/>
      <c r="AS33" s="4232" t="s">
        <v>448</v>
      </c>
      <c r="AT33" s="4232"/>
      <c r="AU33" s="137"/>
      <c r="AV33" s="4230" t="s">
        <v>417</v>
      </c>
      <c r="AW33" s="4230"/>
      <c r="AX33" s="4229" t="s">
        <v>450</v>
      </c>
      <c r="AY33" s="4229"/>
      <c r="AZ33" s="137"/>
      <c r="BA33" s="4235" t="s">
        <v>452</v>
      </c>
      <c r="BB33" s="4235"/>
      <c r="BD33" s="135">
        <v>1</v>
      </c>
    </row>
    <row r="34" spans="1:56" s="641" customFormat="1" ht="15.75">
      <c r="A34"/>
      <c r="B34" s="2673"/>
      <c r="K34" s="2673"/>
      <c r="T34" s="2673"/>
      <c r="AC34" s="39" t="s">
        <v>60</v>
      </c>
      <c r="AD34" s="137"/>
      <c r="AE34" s="3886"/>
      <c r="AF34" s="3886"/>
      <c r="AG34" s="137"/>
      <c r="AH34" s="3809"/>
      <c r="AI34" s="3809"/>
      <c r="AJ34" s="3811"/>
      <c r="AK34" s="3811"/>
      <c r="AL34" s="137"/>
      <c r="AM34" s="3813"/>
      <c r="AN34" s="3813"/>
      <c r="AO34" s="137"/>
      <c r="AP34" s="4237"/>
      <c r="AQ34" s="4237"/>
      <c r="AR34" s="137"/>
      <c r="AS34" s="3829"/>
      <c r="AT34" s="3829"/>
      <c r="AU34" s="137"/>
      <c r="AV34" s="3833"/>
      <c r="AW34" s="3833"/>
      <c r="AX34" s="3846"/>
      <c r="AY34" s="3846"/>
      <c r="AZ34" s="137"/>
      <c r="BA34" s="3819"/>
      <c r="BB34" s="3819"/>
      <c r="BD34" s="135">
        <v>1</v>
      </c>
    </row>
    <row r="35" spans="1:56" s="641" customFormat="1" ht="16.5" thickBot="1">
      <c r="A35"/>
      <c r="B35" s="2673"/>
      <c r="K35" s="2673"/>
      <c r="T35" s="2673"/>
      <c r="AC35" s="39" t="s">
        <v>59</v>
      </c>
      <c r="AD35" s="137"/>
      <c r="AE35" s="137"/>
      <c r="AF35" s="137"/>
      <c r="AG35" s="137"/>
      <c r="AH35" s="137"/>
      <c r="AI35" s="137"/>
      <c r="AJ35" s="137"/>
      <c r="AK35" s="137"/>
      <c r="AL35" s="137"/>
      <c r="AM35" s="137"/>
      <c r="AN35" s="137"/>
      <c r="AO35" s="137"/>
      <c r="AP35" s="137"/>
      <c r="AQ35" s="137"/>
      <c r="AR35" s="137"/>
      <c r="AS35" s="137"/>
      <c r="AT35" s="137"/>
      <c r="AU35" s="137"/>
      <c r="AV35" s="137"/>
      <c r="AW35" s="137"/>
      <c r="AX35" s="137"/>
      <c r="AY35" s="137"/>
      <c r="AZ35" s="137"/>
      <c r="BA35" s="137"/>
      <c r="BB35" s="137"/>
      <c r="BD35" s="135">
        <v>1</v>
      </c>
    </row>
    <row r="36" spans="1:56" s="641" customFormat="1" ht="15.75">
      <c r="A36"/>
      <c r="B36" s="2673"/>
      <c r="K36" s="2673"/>
      <c r="T36" s="2673"/>
      <c r="AC36"/>
      <c r="AD36" s="137"/>
      <c r="AE36" s="4163" t="s">
        <v>471</v>
      </c>
      <c r="AF36" s="4163"/>
      <c r="AG36" s="137"/>
      <c r="AH36" s="4231" t="s">
        <v>472</v>
      </c>
      <c r="AI36" s="4231"/>
      <c r="AJ36" s="4233" t="s">
        <v>474</v>
      </c>
      <c r="AK36" s="4233"/>
      <c r="AL36" s="137"/>
      <c r="AM36" s="4234" t="s">
        <v>476</v>
      </c>
      <c r="AN36" s="4234"/>
      <c r="AO36" s="137"/>
      <c r="AP36" s="4236" t="s">
        <v>478</v>
      </c>
      <c r="AQ36" s="4236"/>
      <c r="AR36" s="137"/>
      <c r="AS36" s="4232" t="s">
        <v>480</v>
      </c>
      <c r="AT36" s="4232"/>
      <c r="AU36" s="137"/>
      <c r="AV36" s="4230" t="s">
        <v>450</v>
      </c>
      <c r="AW36" s="4230"/>
      <c r="AX36" s="4229" t="s">
        <v>482</v>
      </c>
      <c r="AY36" s="4229"/>
      <c r="AZ36" s="137"/>
      <c r="BA36" s="4235" t="s">
        <v>484</v>
      </c>
      <c r="BB36" s="4235"/>
      <c r="BD36" s="135">
        <v>1</v>
      </c>
    </row>
    <row r="37" spans="1:56" s="641" customFormat="1" ht="15.75">
      <c r="A37"/>
      <c r="B37" s="2673"/>
      <c r="K37" s="2673"/>
      <c r="T37" s="2673"/>
      <c r="AC37"/>
      <c r="AD37" s="137"/>
      <c r="AE37" s="3911"/>
      <c r="AF37" s="3911"/>
      <c r="AG37" s="137"/>
      <c r="AH37" s="3809"/>
      <c r="AI37" s="3809"/>
      <c r="AJ37" s="3811"/>
      <c r="AK37" s="3811"/>
      <c r="AL37" s="137"/>
      <c r="AM37" s="3813"/>
      <c r="AN37" s="3813"/>
      <c r="AO37" s="137"/>
      <c r="AP37" s="4237"/>
      <c r="AQ37" s="4237"/>
      <c r="AR37" s="137"/>
      <c r="AS37" s="3829"/>
      <c r="AT37" s="3829"/>
      <c r="AU37" s="137"/>
      <c r="AV37" s="3833"/>
      <c r="AW37" s="3833"/>
      <c r="AX37" s="3846"/>
      <c r="AY37" s="3846"/>
      <c r="AZ37" s="137"/>
      <c r="BA37" s="3819"/>
      <c r="BB37" s="3819"/>
      <c r="BD37" s="135">
        <v>1</v>
      </c>
    </row>
    <row r="38" spans="1:56" s="641" customFormat="1" ht="15.75" customHeight="1" thickBot="1">
      <c r="A38"/>
      <c r="B38" s="2673"/>
      <c r="K38" s="2673"/>
      <c r="T38" s="2673"/>
      <c r="AC38"/>
      <c r="AD38" s="137"/>
      <c r="AE38" s="137"/>
      <c r="AF38" s="137"/>
      <c r="AG38" s="137"/>
      <c r="AH38" s="137"/>
      <c r="AI38" s="137"/>
      <c r="AJ38" s="137"/>
      <c r="AK38" s="137"/>
      <c r="AL38" s="137"/>
      <c r="AM38" s="137"/>
      <c r="AN38" s="137"/>
      <c r="AO38" s="137"/>
      <c r="AP38" s="137"/>
      <c r="AQ38" s="137"/>
      <c r="AR38" s="137"/>
      <c r="AS38" s="137"/>
      <c r="AT38" s="137"/>
      <c r="AU38" s="137"/>
      <c r="AV38" s="137"/>
      <c r="AW38" s="137"/>
      <c r="AX38" s="137"/>
      <c r="AY38" s="137"/>
      <c r="AZ38" s="137"/>
      <c r="BA38" s="137"/>
      <c r="BB38" s="137"/>
      <c r="BD38" s="135">
        <v>1</v>
      </c>
    </row>
    <row r="39" spans="1:56" s="641" customFormat="1" ht="15.75" customHeight="1">
      <c r="A39"/>
      <c r="B39" s="2673"/>
      <c r="K39" s="2673"/>
      <c r="T39" s="2673"/>
      <c r="AC39"/>
      <c r="AD39" s="137"/>
      <c r="AE39" s="4164" t="s">
        <v>510</v>
      </c>
      <c r="AF39" s="4164"/>
      <c r="AG39" s="137"/>
      <c r="AH39" s="4231" t="s">
        <v>512</v>
      </c>
      <c r="AI39" s="4231"/>
      <c r="AJ39" s="4233" t="s">
        <v>514</v>
      </c>
      <c r="AK39" s="4233"/>
      <c r="AL39" s="137"/>
      <c r="AM39" s="4234" t="s">
        <v>516</v>
      </c>
      <c r="AN39" s="4234"/>
      <c r="AO39" s="137"/>
      <c r="AP39" s="4236" t="s">
        <v>518</v>
      </c>
      <c r="AQ39" s="4236"/>
      <c r="AR39" s="137"/>
      <c r="AS39" s="4232" t="s">
        <v>520</v>
      </c>
      <c r="AT39" s="4232"/>
      <c r="AU39" s="137"/>
      <c r="AV39" s="4230" t="s">
        <v>482</v>
      </c>
      <c r="AW39" s="4230"/>
      <c r="AX39" s="4229" t="s">
        <v>522</v>
      </c>
      <c r="AY39" s="4229"/>
      <c r="AZ39" s="137"/>
      <c r="BA39" s="4235" t="s">
        <v>524</v>
      </c>
      <c r="BB39" s="4235"/>
      <c r="BD39" s="135">
        <v>1</v>
      </c>
    </row>
    <row r="40" spans="1:56" s="641" customFormat="1" ht="16.5" customHeight="1">
      <c r="A40"/>
      <c r="B40" s="2673"/>
      <c r="K40" s="2673"/>
      <c r="T40" s="2673"/>
      <c r="AC40"/>
      <c r="AD40" s="137"/>
      <c r="AE40" s="3913"/>
      <c r="AF40" s="3913"/>
      <c r="AG40" s="137"/>
      <c r="AH40" s="3809"/>
      <c r="AI40" s="3809"/>
      <c r="AJ40" s="3811"/>
      <c r="AK40" s="3811"/>
      <c r="AL40" s="137"/>
      <c r="AM40" s="3813"/>
      <c r="AN40" s="3813"/>
      <c r="AO40" s="137"/>
      <c r="AP40" s="4237"/>
      <c r="AQ40" s="4237"/>
      <c r="AR40" s="137"/>
      <c r="AS40" s="3829"/>
      <c r="AT40" s="3829"/>
      <c r="AU40" s="137"/>
      <c r="AV40" s="3833"/>
      <c r="AW40" s="3833"/>
      <c r="AX40" s="3846"/>
      <c r="AY40" s="3846"/>
      <c r="AZ40" s="137"/>
      <c r="BA40" s="3819"/>
      <c r="BB40" s="3819"/>
      <c r="BD40" s="135">
        <v>1</v>
      </c>
    </row>
    <row r="41" spans="1:56" s="641" customFormat="1" ht="16.5" thickBot="1">
      <c r="A41"/>
      <c r="B41" s="2673"/>
      <c r="K41" s="2673"/>
      <c r="T41" s="2673"/>
      <c r="AC41"/>
      <c r="AD41" s="137"/>
      <c r="AE41" s="137"/>
      <c r="AF41" s="137"/>
      <c r="AG41" s="137"/>
      <c r="AH41" s="137"/>
      <c r="AI41" s="137"/>
      <c r="AJ41" s="137"/>
      <c r="AK41" s="137"/>
      <c r="AL41" s="137"/>
      <c r="AM41" s="137"/>
      <c r="AN41" s="137"/>
      <c r="AO41" s="137"/>
      <c r="AP41" s="137"/>
      <c r="AQ41" s="137"/>
      <c r="AR41" s="137"/>
      <c r="AS41" s="137"/>
      <c r="AT41" s="137"/>
      <c r="AU41" s="137"/>
      <c r="AV41" s="137"/>
      <c r="AW41" s="137"/>
      <c r="AX41" s="137"/>
      <c r="AY41" s="137"/>
      <c r="AZ41" s="137"/>
      <c r="BA41" s="137"/>
      <c r="BB41" s="137"/>
      <c r="BD41" s="135">
        <v>1</v>
      </c>
    </row>
    <row r="42" spans="1:56" s="641" customFormat="1" ht="21" customHeight="1">
      <c r="A42"/>
      <c r="B42" s="2673"/>
      <c r="K42" s="2673"/>
      <c r="T42" s="2673"/>
      <c r="AC42"/>
      <c r="AD42" s="137"/>
      <c r="AE42" s="4165" t="s">
        <v>542</v>
      </c>
      <c r="AF42" s="4165"/>
      <c r="AG42" s="137"/>
      <c r="AH42" s="4231" t="s">
        <v>544</v>
      </c>
      <c r="AI42" s="4231"/>
      <c r="AJ42" s="4233" t="s">
        <v>546</v>
      </c>
      <c r="AK42" s="4233"/>
      <c r="AL42" s="137"/>
      <c r="AM42" s="4234" t="s">
        <v>548</v>
      </c>
      <c r="AN42" s="4234"/>
      <c r="AO42" s="137"/>
      <c r="AP42" s="4236" t="s">
        <v>550</v>
      </c>
      <c r="AQ42" s="4236"/>
      <c r="AR42" s="137"/>
      <c r="AS42" s="4232" t="s">
        <v>552</v>
      </c>
      <c r="AT42" s="4232"/>
      <c r="AU42" s="137"/>
      <c r="AV42" s="4230" t="s">
        <v>522</v>
      </c>
      <c r="AW42" s="4230"/>
      <c r="AX42" s="4229" t="s">
        <v>554</v>
      </c>
      <c r="AY42" s="4229"/>
      <c r="AZ42" s="137"/>
      <c r="BA42" s="4235" t="s">
        <v>556</v>
      </c>
      <c r="BB42" s="4235"/>
      <c r="BD42" s="135">
        <v>1</v>
      </c>
    </row>
    <row r="43" spans="1:56" s="641" customFormat="1" ht="21.75" customHeight="1">
      <c r="A43"/>
      <c r="B43" s="2673"/>
      <c r="K43" s="2673"/>
      <c r="T43" s="2673"/>
      <c r="AC43"/>
      <c r="AD43" s="137"/>
      <c r="AE43" s="3916"/>
      <c r="AF43" s="3916"/>
      <c r="AG43" s="137"/>
      <c r="AH43" s="3809"/>
      <c r="AI43" s="3809"/>
      <c r="AJ43" s="3811"/>
      <c r="AK43" s="3811"/>
      <c r="AL43" s="137"/>
      <c r="AM43" s="3813"/>
      <c r="AN43" s="3813"/>
      <c r="AO43" s="137"/>
      <c r="AP43" s="4237"/>
      <c r="AQ43" s="4237"/>
      <c r="AR43" s="137"/>
      <c r="AS43" s="3829"/>
      <c r="AT43" s="3829"/>
      <c r="AU43" s="137"/>
      <c r="AV43" s="3833"/>
      <c r="AW43" s="3833"/>
      <c r="AX43" s="3846"/>
      <c r="AY43" s="3846"/>
      <c r="AZ43" s="137"/>
      <c r="BA43" s="3819"/>
      <c r="BB43" s="3819"/>
      <c r="BD43" s="135">
        <v>1</v>
      </c>
    </row>
    <row r="44" spans="1:56" s="641" customFormat="1" ht="17.25" customHeight="1" thickBot="1">
      <c r="A44"/>
      <c r="B44" s="2673"/>
      <c r="K44" s="2673"/>
      <c r="T44" s="2673"/>
      <c r="AC44"/>
      <c r="AD44" s="137"/>
      <c r="AE44" s="137"/>
      <c r="AF44" s="137"/>
      <c r="AG44" s="137"/>
      <c r="AH44" s="137"/>
      <c r="AI44" s="137"/>
      <c r="AJ44" s="137"/>
      <c r="AK44" s="137"/>
      <c r="AL44" s="137"/>
      <c r="AM44" s="137"/>
      <c r="AN44" s="137"/>
      <c r="AO44" s="137"/>
      <c r="AP44" s="137"/>
      <c r="AQ44" s="137"/>
      <c r="AR44" s="137"/>
      <c r="AS44" s="137"/>
      <c r="AT44" s="137"/>
      <c r="AU44" s="137"/>
      <c r="AV44" s="137"/>
      <c r="AW44" s="137"/>
      <c r="AX44" s="137"/>
      <c r="AY44" s="137"/>
      <c r="AZ44" s="137"/>
      <c r="BA44" s="137"/>
      <c r="BB44" s="137"/>
      <c r="BD44" s="135">
        <v>1</v>
      </c>
    </row>
    <row r="45" spans="1:56" s="641" customFormat="1" ht="15.75">
      <c r="A45"/>
      <c r="B45" s="2673"/>
      <c r="K45" s="2673"/>
      <c r="T45" s="2673"/>
      <c r="AC45"/>
      <c r="AD45" s="137"/>
      <c r="AE45" s="4181" t="s">
        <v>571</v>
      </c>
      <c r="AF45" s="4181"/>
      <c r="AG45" s="137"/>
      <c r="AH45" s="4231" t="s">
        <v>573</v>
      </c>
      <c r="AI45" s="4231"/>
      <c r="AJ45" s="4233" t="s">
        <v>575</v>
      </c>
      <c r="AK45" s="4233"/>
      <c r="AL45" s="137"/>
      <c r="AM45" s="4234" t="s">
        <v>577</v>
      </c>
      <c r="AN45" s="4234"/>
      <c r="AO45" s="137"/>
      <c r="AP45" s="4236" t="s">
        <v>579</v>
      </c>
      <c r="AQ45" s="4236"/>
      <c r="AR45" s="137"/>
      <c r="AS45" s="4232" t="s">
        <v>581</v>
      </c>
      <c r="AT45" s="4232"/>
      <c r="AU45" s="137"/>
      <c r="AV45" s="4230" t="s">
        <v>583</v>
      </c>
      <c r="AW45" s="4230"/>
      <c r="AX45" s="4229" t="s">
        <v>585</v>
      </c>
      <c r="AY45" s="4229"/>
      <c r="AZ45" s="137"/>
      <c r="BA45" s="4235" t="s">
        <v>587</v>
      </c>
      <c r="BB45" s="4235"/>
      <c r="BD45" s="135">
        <v>1</v>
      </c>
    </row>
    <row r="46" spans="1:56" s="641" customFormat="1" ht="15.75">
      <c r="A46"/>
      <c r="B46" s="2673"/>
      <c r="K46" s="2673"/>
      <c r="T46" s="2673"/>
      <c r="AC46"/>
      <c r="AD46" s="137"/>
      <c r="AE46" s="3905"/>
      <c r="AF46" s="3905"/>
      <c r="AG46" s="137"/>
      <c r="AH46" s="3809"/>
      <c r="AI46" s="3809"/>
      <c r="AJ46" s="3811"/>
      <c r="AK46" s="3811"/>
      <c r="AL46" s="137"/>
      <c r="AM46" s="3813"/>
      <c r="AN46" s="3813"/>
      <c r="AO46" s="137"/>
      <c r="AP46" s="4237"/>
      <c r="AQ46" s="4237"/>
      <c r="AR46" s="137"/>
      <c r="AS46" s="3829"/>
      <c r="AT46" s="3829"/>
      <c r="AU46" s="137"/>
      <c r="AV46" s="3833"/>
      <c r="AW46" s="3833"/>
      <c r="AX46" s="3846"/>
      <c r="AY46" s="3846"/>
      <c r="AZ46" s="137"/>
      <c r="BA46" s="3819"/>
      <c r="BB46" s="3819"/>
      <c r="BD46" s="135">
        <v>1</v>
      </c>
    </row>
    <row r="47" spans="1:56" s="641" customFormat="1" ht="22.5" customHeight="1" thickBot="1">
      <c r="A47"/>
      <c r="B47" s="2673"/>
      <c r="K47" s="2673"/>
      <c r="T47" s="2673"/>
      <c r="AC47"/>
      <c r="AD47" s="137"/>
      <c r="AE47" s="137"/>
      <c r="AF47" s="137"/>
      <c r="AG47" s="137"/>
      <c r="AH47" s="137"/>
      <c r="AI47" s="137"/>
      <c r="AJ47" s="137"/>
      <c r="AK47" s="137"/>
      <c r="AL47" s="137"/>
      <c r="AM47" s="137"/>
      <c r="AN47" s="137"/>
      <c r="AO47" s="137"/>
      <c r="AP47" s="137"/>
      <c r="AQ47" s="137"/>
      <c r="AR47" s="137"/>
      <c r="AS47" s="137"/>
      <c r="AT47" s="137"/>
      <c r="AU47" s="137"/>
      <c r="AV47" s="137"/>
      <c r="AW47" s="137"/>
      <c r="AX47" s="137"/>
      <c r="AY47" s="137"/>
      <c r="AZ47" s="137"/>
      <c r="BA47" s="137"/>
      <c r="BB47" s="137"/>
      <c r="BD47" s="135">
        <v>1</v>
      </c>
    </row>
    <row r="48" spans="1:56" s="641" customFormat="1" ht="15.75">
      <c r="A48"/>
      <c r="B48" s="2673"/>
      <c r="K48" s="2673"/>
      <c r="T48" s="2673"/>
      <c r="AC48"/>
      <c r="AD48" s="137"/>
      <c r="AE48" s="4175" t="s">
        <v>601</v>
      </c>
      <c r="AF48" s="4175"/>
      <c r="AG48" s="137"/>
      <c r="AH48" s="4231" t="s">
        <v>603</v>
      </c>
      <c r="AI48" s="4231"/>
      <c r="AJ48" s="4238" t="s">
        <v>605</v>
      </c>
      <c r="AK48" s="4238"/>
      <c r="AL48" s="137"/>
      <c r="AM48" s="4234" t="s">
        <v>607</v>
      </c>
      <c r="AN48" s="4234"/>
      <c r="AO48" s="137"/>
      <c r="AP48" s="4236" t="s">
        <v>609</v>
      </c>
      <c r="AQ48" s="4236"/>
      <c r="AR48" s="137"/>
      <c r="AS48" s="4232" t="s">
        <v>611</v>
      </c>
      <c r="AT48" s="4232"/>
      <c r="AU48" s="137"/>
      <c r="AV48" s="4230" t="s">
        <v>554</v>
      </c>
      <c r="AW48" s="4230"/>
      <c r="AX48" s="4229" t="s">
        <v>613</v>
      </c>
      <c r="AY48" s="4229"/>
      <c r="AZ48" s="137"/>
      <c r="BA48" s="4235" t="s">
        <v>615</v>
      </c>
      <c r="BB48" s="4235"/>
      <c r="BD48" s="135">
        <v>1</v>
      </c>
    </row>
    <row r="49" spans="1:56" s="641" customFormat="1" ht="15.75" customHeight="1">
      <c r="A49"/>
      <c r="B49" s="2673"/>
      <c r="K49" s="2673"/>
      <c r="T49" s="2673"/>
      <c r="AC49"/>
      <c r="AD49" s="137"/>
      <c r="AE49" s="3920"/>
      <c r="AF49" s="3920"/>
      <c r="AG49" s="137"/>
      <c r="AH49" s="3809"/>
      <c r="AI49" s="3809"/>
      <c r="AJ49" s="3922"/>
      <c r="AK49" s="3922"/>
      <c r="AL49" s="137"/>
      <c r="AM49" s="3813"/>
      <c r="AN49" s="3813"/>
      <c r="AO49" s="137"/>
      <c r="AP49" s="4237"/>
      <c r="AQ49" s="4237"/>
      <c r="AR49" s="137"/>
      <c r="AS49" s="3829"/>
      <c r="AT49" s="3829"/>
      <c r="AU49" s="137"/>
      <c r="AV49" s="3833"/>
      <c r="AW49" s="3833"/>
      <c r="AX49" s="3846"/>
      <c r="AY49" s="3846"/>
      <c r="AZ49" s="137"/>
      <c r="BA49" s="3819"/>
      <c r="BB49" s="3819"/>
      <c r="BD49" s="135">
        <v>1</v>
      </c>
    </row>
    <row r="50" spans="1:56" s="641" customFormat="1" ht="27" customHeight="1" thickBot="1">
      <c r="A50"/>
      <c r="B50" s="2673"/>
      <c r="K50" s="2673"/>
      <c r="T50" s="2673"/>
      <c r="AC50"/>
      <c r="AD50" s="137"/>
      <c r="AE50" s="137"/>
      <c r="AF50" s="137"/>
      <c r="AG50" s="137"/>
      <c r="AH50" s="137"/>
      <c r="AI50" s="137"/>
      <c r="AJ50" s="137"/>
      <c r="AK50" s="137"/>
      <c r="AL50" s="137"/>
      <c r="AM50" s="137"/>
      <c r="AN50" s="137"/>
      <c r="AO50" s="137"/>
      <c r="AP50" s="137"/>
      <c r="AQ50" s="137"/>
      <c r="AR50" s="137"/>
      <c r="AS50" s="137"/>
      <c r="AT50" s="137"/>
      <c r="AU50" s="137"/>
      <c r="AV50" s="137"/>
      <c r="AW50" s="137"/>
      <c r="AX50" s="137"/>
      <c r="AY50" s="137"/>
      <c r="AZ50" s="137"/>
      <c r="BA50" s="137"/>
      <c r="BB50" s="137"/>
      <c r="BD50" s="135">
        <v>1</v>
      </c>
    </row>
    <row r="51" spans="1:56" s="641" customFormat="1" ht="15.75" customHeight="1">
      <c r="A51"/>
      <c r="B51" s="2673"/>
      <c r="K51" s="2673"/>
      <c r="T51" s="2673"/>
      <c r="AC51"/>
      <c r="AD51" s="137"/>
      <c r="AE51" s="4183" t="s">
        <v>625</v>
      </c>
      <c r="AF51" s="4183"/>
      <c r="AG51" s="137"/>
      <c r="AH51" s="4231" t="s">
        <v>627</v>
      </c>
      <c r="AI51" s="4231"/>
      <c r="AJ51" s="4233" t="s">
        <v>629</v>
      </c>
      <c r="AK51" s="4233"/>
      <c r="AL51" s="137"/>
      <c r="AM51" s="4234" t="s">
        <v>631</v>
      </c>
      <c r="AN51" s="4234"/>
      <c r="AO51" s="137"/>
      <c r="AP51" s="4236" t="s">
        <v>633</v>
      </c>
      <c r="AQ51" s="4236"/>
      <c r="AR51" s="137"/>
      <c r="AS51" s="4232" t="s">
        <v>635</v>
      </c>
      <c r="AT51" s="4232"/>
      <c r="AU51" s="137"/>
      <c r="AV51" s="4230" t="s">
        <v>637</v>
      </c>
      <c r="AW51" s="4230"/>
      <c r="AX51" s="4229" t="s">
        <v>639</v>
      </c>
      <c r="AY51" s="4229"/>
      <c r="AZ51" s="137"/>
      <c r="BA51" s="4235" t="s">
        <v>641</v>
      </c>
      <c r="BB51" s="4235"/>
      <c r="BD51" s="135">
        <v>1</v>
      </c>
    </row>
    <row r="52" spans="1:56" s="641" customFormat="1" ht="15.75">
      <c r="A52"/>
      <c r="B52" s="2673"/>
      <c r="K52" s="2673"/>
      <c r="T52" s="2673"/>
      <c r="AC52"/>
      <c r="AD52" s="137"/>
      <c r="AE52" s="3918"/>
      <c r="AF52" s="3918"/>
      <c r="AG52" s="137"/>
      <c r="AH52" s="3809"/>
      <c r="AI52" s="3809"/>
      <c r="AJ52" s="3811"/>
      <c r="AK52" s="3811"/>
      <c r="AL52" s="137"/>
      <c r="AM52" s="3813"/>
      <c r="AN52" s="3813"/>
      <c r="AO52" s="137"/>
      <c r="AP52" s="4237"/>
      <c r="AQ52" s="4237"/>
      <c r="AR52" s="137"/>
      <c r="AS52" s="3829"/>
      <c r="AT52" s="3829"/>
      <c r="AU52" s="137"/>
      <c r="AV52" s="3833"/>
      <c r="AW52" s="3833"/>
      <c r="AX52" s="3846"/>
      <c r="AY52" s="3846"/>
      <c r="AZ52" s="137"/>
      <c r="BA52" s="3819"/>
      <c r="BB52" s="3819"/>
      <c r="BD52" s="135">
        <v>1</v>
      </c>
    </row>
    <row r="53" spans="1:56" s="641" customFormat="1" ht="16.5" thickBot="1">
      <c r="A53"/>
      <c r="B53" s="2673"/>
      <c r="K53" s="2673"/>
      <c r="T53" s="2673"/>
      <c r="AC53"/>
      <c r="AD53" s="137"/>
      <c r="AE53" s="137"/>
      <c r="AF53" s="137"/>
      <c r="AG53" s="137"/>
      <c r="AH53" s="137"/>
      <c r="AI53" s="137"/>
      <c r="AJ53" s="137"/>
      <c r="AK53" s="137"/>
      <c r="AL53" s="137"/>
      <c r="AM53" s="137"/>
      <c r="AN53" s="137"/>
      <c r="AO53" s="137"/>
      <c r="AP53" s="137"/>
      <c r="AQ53" s="137"/>
      <c r="AR53" s="137"/>
      <c r="AS53" s="137"/>
      <c r="AT53" s="137"/>
      <c r="AU53" s="137"/>
      <c r="AV53" s="137"/>
      <c r="AW53" s="137"/>
      <c r="AX53" s="137"/>
      <c r="AY53" s="137"/>
      <c r="AZ53" s="137"/>
      <c r="BA53" s="137"/>
      <c r="BB53" s="137"/>
      <c r="BD53" s="135">
        <v>1</v>
      </c>
    </row>
    <row r="54" spans="1:56" s="641" customFormat="1" ht="15.75">
      <c r="A54"/>
      <c r="B54" s="2673"/>
      <c r="K54" s="2673"/>
      <c r="T54" s="2673"/>
      <c r="AC54"/>
      <c r="AD54" s="137"/>
      <c r="AE54" s="4184" t="s">
        <v>650</v>
      </c>
      <c r="AF54" s="4184"/>
      <c r="AG54" s="137"/>
      <c r="AH54" s="4231" t="s">
        <v>652</v>
      </c>
      <c r="AI54" s="4231"/>
      <c r="AJ54" s="4233" t="s">
        <v>654</v>
      </c>
      <c r="AK54" s="4233"/>
      <c r="AL54" s="137"/>
      <c r="AM54" s="4234" t="s">
        <v>656</v>
      </c>
      <c r="AN54" s="4234"/>
      <c r="AO54" s="137"/>
      <c r="AP54" s="4236" t="s">
        <v>658</v>
      </c>
      <c r="AQ54" s="4236"/>
      <c r="AR54" s="137"/>
      <c r="AS54" s="4232" t="s">
        <v>660</v>
      </c>
      <c r="AT54" s="4232"/>
      <c r="AU54" s="137"/>
      <c r="AV54" s="4230" t="s">
        <v>585</v>
      </c>
      <c r="AW54" s="4230"/>
      <c r="AX54" s="4229" t="s">
        <v>662</v>
      </c>
      <c r="AY54" s="4229"/>
      <c r="AZ54" s="137"/>
      <c r="BA54" s="4235" t="s">
        <v>664</v>
      </c>
      <c r="BB54" s="4235"/>
      <c r="BD54" s="135">
        <v>1</v>
      </c>
    </row>
    <row r="55" spans="1:56" s="641" customFormat="1" ht="15.75">
      <c r="A55"/>
      <c r="B55" s="2673"/>
      <c r="K55" s="2673"/>
      <c r="T55" s="2673"/>
      <c r="AC55"/>
      <c r="AD55" s="137"/>
      <c r="AE55" s="3924"/>
      <c r="AF55" s="3924"/>
      <c r="AG55" s="137"/>
      <c r="AH55" s="3809"/>
      <c r="AI55" s="3809"/>
      <c r="AJ55" s="3811"/>
      <c r="AK55" s="3811"/>
      <c r="AL55" s="137"/>
      <c r="AM55" s="3813"/>
      <c r="AN55" s="3813"/>
      <c r="AO55" s="137"/>
      <c r="AP55" s="4237"/>
      <c r="AQ55" s="4237"/>
      <c r="AR55" s="137"/>
      <c r="AS55" s="3829"/>
      <c r="AT55" s="3829"/>
      <c r="AU55" s="137"/>
      <c r="AV55" s="3833"/>
      <c r="AW55" s="3833"/>
      <c r="AX55" s="3846"/>
      <c r="AY55" s="3846"/>
      <c r="AZ55" s="137"/>
      <c r="BA55" s="3819"/>
      <c r="BB55" s="3819"/>
      <c r="BD55" s="135">
        <v>1</v>
      </c>
    </row>
    <row r="56" spans="1:56" s="641" customFormat="1" ht="15.75" customHeight="1" thickBot="1">
      <c r="A56"/>
      <c r="B56" s="2673"/>
      <c r="K56" s="2673"/>
      <c r="T56" s="2673"/>
      <c r="AC56"/>
      <c r="AD56" s="137"/>
      <c r="AE56" s="137"/>
      <c r="AF56" s="137"/>
      <c r="AG56" s="137"/>
      <c r="AH56" s="137"/>
      <c r="AI56" s="137"/>
      <c r="AJ56" s="137"/>
      <c r="AK56" s="137"/>
      <c r="AL56" s="137"/>
      <c r="AM56" s="137"/>
      <c r="AN56" s="137"/>
      <c r="AO56" s="137"/>
      <c r="AP56" s="137"/>
      <c r="AQ56" s="137"/>
      <c r="AR56" s="137"/>
      <c r="AS56" s="137"/>
      <c r="AT56" s="137"/>
      <c r="AU56" s="137"/>
      <c r="AV56" s="137"/>
      <c r="AW56" s="137"/>
      <c r="AX56" s="137"/>
      <c r="AY56" s="137"/>
      <c r="AZ56" s="137"/>
      <c r="BA56" s="137"/>
      <c r="BB56" s="137"/>
      <c r="BD56" s="135">
        <v>1</v>
      </c>
    </row>
    <row r="57" spans="1:56" s="641" customFormat="1" ht="15.75">
      <c r="A57"/>
      <c r="B57" s="2673"/>
      <c r="K57" s="2673"/>
      <c r="T57" s="2673"/>
      <c r="AC57"/>
      <c r="AD57" s="137"/>
      <c r="AE57" s="4182" t="s">
        <v>673</v>
      </c>
      <c r="AF57" s="4182"/>
      <c r="AG57" s="137"/>
      <c r="AH57" s="4231" t="s">
        <v>675</v>
      </c>
      <c r="AI57" s="4231"/>
      <c r="AJ57" s="4233" t="s">
        <v>677</v>
      </c>
      <c r="AK57" s="4233"/>
      <c r="AL57" s="137"/>
      <c r="AM57" s="4234" t="s">
        <v>679</v>
      </c>
      <c r="AN57" s="4234"/>
      <c r="AO57" s="137"/>
      <c r="AP57" s="137"/>
      <c r="AQ57" s="137"/>
      <c r="AR57" s="137"/>
      <c r="AS57" s="4232" t="s">
        <v>681</v>
      </c>
      <c r="AT57" s="4232"/>
      <c r="AU57" s="137"/>
      <c r="AV57" s="4230" t="s">
        <v>613</v>
      </c>
      <c r="AW57" s="4230"/>
      <c r="AX57" s="4229" t="s">
        <v>683</v>
      </c>
      <c r="AY57" s="4229"/>
      <c r="AZ57" s="137"/>
      <c r="BA57" s="4235" t="s">
        <v>685</v>
      </c>
      <c r="BB57" s="4235"/>
      <c r="BD57" s="135">
        <v>1</v>
      </c>
    </row>
    <row r="58" spans="1:56" s="641" customFormat="1" ht="16.5" customHeight="1">
      <c r="A58"/>
      <c r="B58" s="2673"/>
      <c r="K58" s="2673"/>
      <c r="T58" s="2673"/>
      <c r="AC58"/>
      <c r="AD58" s="137"/>
      <c r="AE58" s="3927"/>
      <c r="AF58" s="3927"/>
      <c r="AG58" s="137"/>
      <c r="AH58" s="3809"/>
      <c r="AI58" s="3809"/>
      <c r="AJ58" s="3811"/>
      <c r="AK58" s="3811"/>
      <c r="AL58" s="137"/>
      <c r="AM58" s="3813"/>
      <c r="AN58" s="3813"/>
      <c r="AO58" s="137"/>
      <c r="AP58" s="137"/>
      <c r="AQ58" s="137"/>
      <c r="AR58" s="137"/>
      <c r="AS58" s="3829"/>
      <c r="AT58" s="3829"/>
      <c r="AU58" s="137"/>
      <c r="AV58" s="3833"/>
      <c r="AW58" s="3833"/>
      <c r="AX58" s="3846"/>
      <c r="AY58" s="3846"/>
      <c r="AZ58" s="137"/>
      <c r="BA58" s="3819"/>
      <c r="BB58" s="3819"/>
      <c r="BD58" s="135">
        <v>1</v>
      </c>
    </row>
    <row r="59" spans="1:56" s="641" customFormat="1" ht="16.5" thickBot="1">
      <c r="A59"/>
      <c r="B59" s="2673"/>
      <c r="K59" s="2673"/>
      <c r="T59" s="2673"/>
      <c r="AC59"/>
      <c r="AD59" s="137"/>
      <c r="AE59" s="137"/>
      <c r="AF59" s="137"/>
      <c r="AG59" s="137"/>
      <c r="AH59" s="137"/>
      <c r="AI59" s="137"/>
      <c r="AJ59" s="137"/>
      <c r="AK59" s="137"/>
      <c r="AL59" s="137"/>
      <c r="AM59" s="137"/>
      <c r="AN59" s="137"/>
      <c r="AO59" s="137"/>
      <c r="AP59" s="137"/>
      <c r="AQ59" s="137"/>
      <c r="AR59" s="137"/>
      <c r="AS59" s="137"/>
      <c r="AT59" s="137"/>
      <c r="AU59" s="137"/>
      <c r="AV59" s="137"/>
      <c r="AW59" s="137"/>
      <c r="AX59" s="137"/>
      <c r="AY59" s="137"/>
      <c r="AZ59" s="137"/>
      <c r="BA59" s="137"/>
      <c r="BB59" s="137"/>
      <c r="BD59" s="135">
        <v>1</v>
      </c>
    </row>
    <row r="60" spans="1:56" s="641" customFormat="1" ht="15.75">
      <c r="A60"/>
      <c r="B60" s="2673"/>
      <c r="K60" s="2673"/>
      <c r="T60" s="2673"/>
      <c r="AC60"/>
      <c r="AD60" s="137"/>
      <c r="AE60" s="4174" t="s">
        <v>695</v>
      </c>
      <c r="AF60" s="4174"/>
      <c r="AG60" s="137"/>
      <c r="AH60" s="4231" t="s">
        <v>697</v>
      </c>
      <c r="AI60" s="4231"/>
      <c r="AJ60" s="4233" t="s">
        <v>699</v>
      </c>
      <c r="AK60" s="4233"/>
      <c r="AL60" s="137"/>
      <c r="AM60" s="4234" t="s">
        <v>193</v>
      </c>
      <c r="AN60" s="4234"/>
      <c r="AO60" s="137"/>
      <c r="AP60" s="137"/>
      <c r="AQ60" s="137"/>
      <c r="AR60" s="137"/>
      <c r="AS60" s="4232" t="s">
        <v>701</v>
      </c>
      <c r="AT60" s="4232"/>
      <c r="AU60" s="137"/>
      <c r="AV60" s="4230" t="s">
        <v>703</v>
      </c>
      <c r="AW60" s="4230"/>
      <c r="AX60" s="4229" t="s">
        <v>705</v>
      </c>
      <c r="AY60" s="4229"/>
      <c r="AZ60" s="137"/>
      <c r="BA60" s="4235" t="s">
        <v>707</v>
      </c>
      <c r="BB60" s="4235"/>
      <c r="BD60" s="135">
        <v>1</v>
      </c>
    </row>
    <row r="61" spans="1:56" s="641" customFormat="1" ht="15.75">
      <c r="A61"/>
      <c r="B61" s="2673"/>
      <c r="K61" s="2673"/>
      <c r="T61" s="2673"/>
      <c r="AC61"/>
      <c r="AD61" s="137"/>
      <c r="AE61" s="3871"/>
      <c r="AF61" s="3871"/>
      <c r="AG61" s="137"/>
      <c r="AH61" s="3809"/>
      <c r="AI61" s="3809"/>
      <c r="AJ61" s="3811"/>
      <c r="AK61" s="3811"/>
      <c r="AL61" s="137"/>
      <c r="AM61" s="3813"/>
      <c r="AN61" s="3813"/>
      <c r="AO61" s="137"/>
      <c r="AP61" s="137"/>
      <c r="AQ61" s="137"/>
      <c r="AR61" s="137"/>
      <c r="AS61" s="3829"/>
      <c r="AT61" s="3829"/>
      <c r="AU61" s="137"/>
      <c r="AV61" s="3833"/>
      <c r="AW61" s="3833"/>
      <c r="AX61" s="3846"/>
      <c r="AY61" s="3846"/>
      <c r="AZ61" s="137"/>
      <c r="BA61" s="3819"/>
      <c r="BB61" s="3819"/>
      <c r="BD61" s="135">
        <v>1</v>
      </c>
    </row>
    <row r="62" spans="1:56" s="641" customFormat="1" ht="16.5" thickBot="1">
      <c r="A62"/>
      <c r="B62" s="2673"/>
      <c r="K62" s="2673"/>
      <c r="T62" s="2673"/>
      <c r="AC62"/>
      <c r="AD62" s="137"/>
      <c r="AE62" s="137"/>
      <c r="AF62" s="137"/>
      <c r="AG62" s="137"/>
      <c r="AH62" s="137"/>
      <c r="AI62" s="137"/>
      <c r="AJ62" s="137"/>
      <c r="AK62" s="137"/>
      <c r="AL62" s="137"/>
      <c r="AM62" s="137"/>
      <c r="AN62" s="137"/>
      <c r="AO62" s="137"/>
      <c r="AP62" s="137"/>
      <c r="AQ62" s="137"/>
      <c r="AR62" s="137"/>
      <c r="AS62" s="137"/>
      <c r="AT62" s="137"/>
      <c r="AU62" s="137"/>
      <c r="AV62" s="137"/>
      <c r="AW62" s="137"/>
      <c r="AX62" s="137"/>
      <c r="AY62" s="137"/>
      <c r="AZ62" s="137"/>
      <c r="BA62" s="137"/>
      <c r="BB62" s="137"/>
      <c r="BD62" s="135">
        <v>1</v>
      </c>
    </row>
    <row r="63" spans="1:56" s="641" customFormat="1" ht="15" customHeight="1">
      <c r="A63"/>
      <c r="B63" s="2673"/>
      <c r="K63" s="2673"/>
      <c r="T63" s="2673"/>
      <c r="AC63"/>
      <c r="AD63" s="137"/>
      <c r="AE63" s="4176" t="s">
        <v>712</v>
      </c>
      <c r="AF63" s="4176"/>
      <c r="AG63" s="137"/>
      <c r="AH63" s="4231" t="s">
        <v>714</v>
      </c>
      <c r="AI63" s="4231"/>
      <c r="AJ63" s="4233" t="s">
        <v>716</v>
      </c>
      <c r="AK63" s="4233"/>
      <c r="AL63" s="137"/>
      <c r="AM63" s="137"/>
      <c r="AN63" s="137"/>
      <c r="AO63" s="137"/>
      <c r="AP63" s="137"/>
      <c r="AQ63" s="137"/>
      <c r="AR63" s="137"/>
      <c r="AS63" s="4232" t="s">
        <v>718</v>
      </c>
      <c r="AT63" s="4232"/>
      <c r="AU63" s="137"/>
      <c r="AV63" s="4230" t="s">
        <v>639</v>
      </c>
      <c r="AW63" s="4230"/>
      <c r="AX63" s="4229" t="s">
        <v>720</v>
      </c>
      <c r="AY63" s="4229"/>
      <c r="AZ63" s="137"/>
      <c r="BA63" s="4235" t="s">
        <v>722</v>
      </c>
      <c r="BB63" s="4235"/>
      <c r="BD63" s="135">
        <v>1</v>
      </c>
    </row>
    <row r="64" spans="1:56" s="641" customFormat="1" ht="15" customHeight="1">
      <c r="A64"/>
      <c r="B64" s="2673"/>
      <c r="K64" s="2673"/>
      <c r="T64" s="2673"/>
      <c r="AC64"/>
      <c r="AD64" s="137"/>
      <c r="AE64" s="3831"/>
      <c r="AF64" s="3831"/>
      <c r="AG64" s="137"/>
      <c r="AH64" s="3809"/>
      <c r="AI64" s="3809"/>
      <c r="AJ64" s="3811"/>
      <c r="AK64" s="3811"/>
      <c r="AL64" s="137"/>
      <c r="AM64" s="137"/>
      <c r="AN64" s="137"/>
      <c r="AO64" s="137"/>
      <c r="AP64" s="137"/>
      <c r="AQ64" s="137"/>
      <c r="AR64" s="137"/>
      <c r="AS64" s="3829"/>
      <c r="AT64" s="3829"/>
      <c r="AU64" s="137"/>
      <c r="AV64" s="3833"/>
      <c r="AW64" s="3833"/>
      <c r="AX64" s="3846"/>
      <c r="AY64" s="3846"/>
      <c r="AZ64" s="137"/>
      <c r="BA64" s="3819"/>
      <c r="BB64" s="3819"/>
      <c r="BD64" s="135">
        <v>1</v>
      </c>
    </row>
    <row r="65" spans="1:56" s="641" customFormat="1" ht="15" customHeight="1" thickBot="1">
      <c r="A65"/>
      <c r="B65" s="2673"/>
      <c r="K65" s="2673"/>
      <c r="T65" s="2673"/>
      <c r="AC65"/>
      <c r="AD65" s="137"/>
      <c r="AE65" s="137"/>
      <c r="AF65" s="137"/>
      <c r="AG65" s="137"/>
      <c r="AH65" s="137"/>
      <c r="AI65" s="137"/>
      <c r="AJ65" s="137"/>
      <c r="AK65" s="137"/>
      <c r="AL65" s="137"/>
      <c r="AM65" s="137"/>
      <c r="AN65" s="137"/>
      <c r="AO65" s="137"/>
      <c r="AP65" s="137"/>
      <c r="AQ65" s="137"/>
      <c r="AR65" s="137"/>
      <c r="AS65" s="137"/>
      <c r="AT65" s="137"/>
      <c r="AU65" s="137"/>
      <c r="AV65" s="137"/>
      <c r="AW65" s="137"/>
      <c r="AX65" s="137"/>
      <c r="AY65" s="137"/>
      <c r="AZ65" s="137"/>
      <c r="BA65" s="137"/>
      <c r="BB65" s="137"/>
      <c r="BD65" s="135">
        <v>1</v>
      </c>
    </row>
    <row r="66" spans="1:56" s="641" customFormat="1" ht="15.75" customHeight="1">
      <c r="A66"/>
      <c r="B66" s="2673"/>
      <c r="K66" s="2673"/>
      <c r="T66" s="2673"/>
      <c r="AC66"/>
      <c r="AD66" s="137"/>
      <c r="AE66" s="4177" t="s">
        <v>727</v>
      </c>
      <c r="AF66" s="4177"/>
      <c r="AG66" s="137"/>
      <c r="AH66" s="4231" t="s">
        <v>729</v>
      </c>
      <c r="AI66" s="4231"/>
      <c r="AJ66" s="137"/>
      <c r="AK66" s="137"/>
      <c r="AL66" s="137"/>
      <c r="AM66" s="137"/>
      <c r="AN66" s="137"/>
      <c r="AO66" s="137"/>
      <c r="AP66" s="137"/>
      <c r="AQ66" s="137"/>
      <c r="AR66" s="137"/>
      <c r="AS66" s="4232" t="s">
        <v>731</v>
      </c>
      <c r="AT66" s="4232"/>
      <c r="AU66" s="137"/>
      <c r="AV66" s="4230" t="s">
        <v>733</v>
      </c>
      <c r="AW66" s="4230"/>
      <c r="AX66" s="4229" t="s">
        <v>735</v>
      </c>
      <c r="AY66" s="4229"/>
      <c r="AZ66" s="137"/>
      <c r="BA66" s="4235" t="s">
        <v>737</v>
      </c>
      <c r="BB66" s="4235"/>
      <c r="BD66" s="135">
        <v>1</v>
      </c>
    </row>
    <row r="67" spans="1:56" s="641" customFormat="1" ht="15" customHeight="1">
      <c r="A67"/>
      <c r="B67" s="2673"/>
      <c r="K67" s="2673"/>
      <c r="T67" s="2673"/>
      <c r="AC67"/>
      <c r="AD67" s="137"/>
      <c r="AE67" s="3929"/>
      <c r="AF67" s="3929"/>
      <c r="AG67" s="137"/>
      <c r="AH67" s="3809"/>
      <c r="AI67" s="3809"/>
      <c r="AJ67" s="137"/>
      <c r="AK67" s="137"/>
      <c r="AL67" s="137"/>
      <c r="AM67" s="137"/>
      <c r="AN67" s="137"/>
      <c r="AO67" s="137"/>
      <c r="AP67" s="137"/>
      <c r="AQ67" s="137"/>
      <c r="AR67" s="137"/>
      <c r="AS67" s="3829"/>
      <c r="AT67" s="3829"/>
      <c r="AU67" s="137"/>
      <c r="AV67" s="3833"/>
      <c r="AW67" s="3833"/>
      <c r="AX67" s="3846"/>
      <c r="AY67" s="3846"/>
      <c r="AZ67" s="137"/>
      <c r="BA67" s="3819"/>
      <c r="BB67" s="3819"/>
      <c r="BD67" s="135">
        <v>1</v>
      </c>
    </row>
    <row r="68" spans="1:56" s="641" customFormat="1" ht="15" customHeight="1" thickBot="1">
      <c r="A68"/>
      <c r="B68" s="2673"/>
      <c r="K68" s="2673"/>
      <c r="T68" s="2673"/>
      <c r="AC68"/>
      <c r="AD68" s="137"/>
      <c r="AE68" s="137"/>
      <c r="AF68" s="137"/>
      <c r="AG68" s="137"/>
      <c r="AH68" s="137"/>
      <c r="AI68" s="137"/>
      <c r="AJ68" s="137"/>
      <c r="AK68" s="137"/>
      <c r="AL68" s="137"/>
      <c r="AM68" s="137"/>
      <c r="AN68" s="137"/>
      <c r="AO68" s="137"/>
      <c r="AP68" s="137"/>
      <c r="AQ68" s="137"/>
      <c r="AR68" s="137"/>
      <c r="AS68" s="137"/>
      <c r="AT68" s="137"/>
      <c r="AU68" s="137"/>
      <c r="AV68" s="137"/>
      <c r="AW68" s="137"/>
      <c r="AX68" s="137"/>
      <c r="AY68" s="137"/>
      <c r="AZ68" s="137"/>
      <c r="BA68" s="137"/>
      <c r="BB68" s="137"/>
      <c r="BD68" s="135">
        <v>1</v>
      </c>
    </row>
    <row r="69" spans="1:56" s="641" customFormat="1" ht="15.75">
      <c r="A69"/>
      <c r="B69" s="2673"/>
      <c r="K69" s="2673"/>
      <c r="T69" s="2673"/>
      <c r="AC69"/>
      <c r="AD69" s="137"/>
      <c r="AE69" s="4154" t="s">
        <v>743</v>
      </c>
      <c r="AF69" s="4154"/>
      <c r="AG69" s="137"/>
      <c r="AH69" s="4231" t="s">
        <v>745</v>
      </c>
      <c r="AI69" s="4231"/>
      <c r="AJ69" s="137"/>
      <c r="AK69" s="137"/>
      <c r="AL69" s="137"/>
      <c r="AM69" s="137"/>
      <c r="AN69" s="137"/>
      <c r="AO69" s="137"/>
      <c r="AP69" s="137"/>
      <c r="AQ69" s="137"/>
      <c r="AR69" s="137"/>
      <c r="AS69" s="4232" t="s">
        <v>747</v>
      </c>
      <c r="AT69" s="4232"/>
      <c r="AU69" s="137"/>
      <c r="AV69" s="4230" t="s">
        <v>662</v>
      </c>
      <c r="AW69" s="4230"/>
      <c r="AX69" s="4229" t="s">
        <v>749</v>
      </c>
      <c r="AY69" s="4229"/>
      <c r="AZ69" s="137"/>
      <c r="BA69" s="4235" t="s">
        <v>751</v>
      </c>
      <c r="BB69" s="4235"/>
      <c r="BD69" s="135">
        <v>1</v>
      </c>
    </row>
    <row r="70" spans="1:56" s="641" customFormat="1" ht="15.75">
      <c r="A70"/>
      <c r="B70" s="2673"/>
      <c r="K70" s="2673"/>
      <c r="T70" s="2673"/>
      <c r="AC70"/>
      <c r="AD70" s="137"/>
      <c r="AE70" s="3807"/>
      <c r="AF70" s="3807"/>
      <c r="AG70" s="137"/>
      <c r="AH70" s="3809"/>
      <c r="AI70" s="3809"/>
      <c r="AJ70" s="137"/>
      <c r="AK70" s="137"/>
      <c r="AL70" s="137"/>
      <c r="AM70" s="137"/>
      <c r="AN70" s="137"/>
      <c r="AO70" s="137"/>
      <c r="AP70" s="137"/>
      <c r="AQ70" s="137"/>
      <c r="AR70" s="137"/>
      <c r="AS70" s="3829"/>
      <c r="AT70" s="3829"/>
      <c r="AU70" s="137"/>
      <c r="AV70" s="3833"/>
      <c r="AW70" s="3833"/>
      <c r="AX70" s="3846"/>
      <c r="AY70" s="3846"/>
      <c r="AZ70" s="137"/>
      <c r="BA70" s="3819"/>
      <c r="BB70" s="3819"/>
      <c r="BD70" s="135">
        <v>1</v>
      </c>
    </row>
    <row r="71" spans="1:56" s="641" customFormat="1" ht="16.5" thickBot="1">
      <c r="A71"/>
      <c r="B71" s="2673"/>
      <c r="K71" s="2673"/>
      <c r="T71" s="2673"/>
      <c r="AC71"/>
      <c r="AD71" s="137"/>
      <c r="AE71" s="137"/>
      <c r="AF71" s="137"/>
      <c r="AG71" s="137"/>
      <c r="AH71" s="137"/>
      <c r="AI71" s="137"/>
      <c r="AJ71" s="137"/>
      <c r="AK71" s="137"/>
      <c r="AL71" s="137"/>
      <c r="AM71" s="137"/>
      <c r="AN71" s="137"/>
      <c r="AO71" s="137"/>
      <c r="AP71" s="137"/>
      <c r="AQ71" s="137"/>
      <c r="AR71" s="137"/>
      <c r="AS71" s="137"/>
      <c r="AT71" s="137"/>
      <c r="AU71" s="137"/>
      <c r="AV71" s="137"/>
      <c r="AW71" s="137"/>
      <c r="AX71" s="137"/>
      <c r="AY71" s="137"/>
      <c r="AZ71" s="137"/>
      <c r="BA71" s="137"/>
      <c r="BB71" s="137"/>
      <c r="BD71" s="135">
        <v>1</v>
      </c>
    </row>
    <row r="72" spans="1:56" s="641" customFormat="1" ht="15.75">
      <c r="A72"/>
      <c r="B72" s="2673"/>
      <c r="K72" s="2673"/>
      <c r="T72" s="2673"/>
      <c r="AC72"/>
      <c r="AD72" s="137"/>
      <c r="AE72" s="4154" t="s">
        <v>701</v>
      </c>
      <c r="AF72" s="4154"/>
      <c r="AG72" s="137"/>
      <c r="AH72" s="4231" t="s">
        <v>756</v>
      </c>
      <c r="AI72" s="4231"/>
      <c r="AJ72" s="137"/>
      <c r="AK72" s="137"/>
      <c r="AL72" s="137"/>
      <c r="AM72" s="137"/>
      <c r="AN72" s="137"/>
      <c r="AO72" s="137"/>
      <c r="AP72" s="137"/>
      <c r="AQ72" s="137"/>
      <c r="AR72" s="137"/>
      <c r="AS72" s="4232" t="s">
        <v>758</v>
      </c>
      <c r="AT72" s="4232"/>
      <c r="AU72" s="137"/>
      <c r="AV72" s="4230" t="s">
        <v>760</v>
      </c>
      <c r="AW72" s="4230"/>
      <c r="AX72" s="4229" t="s">
        <v>762</v>
      </c>
      <c r="AY72" s="4229"/>
      <c r="AZ72" s="137"/>
      <c r="BA72" s="137"/>
      <c r="BB72" s="137"/>
      <c r="BD72" s="135">
        <v>1</v>
      </c>
    </row>
    <row r="73" spans="1:56" s="641" customFormat="1" ht="15.75">
      <c r="A73"/>
      <c r="B73" s="2673"/>
      <c r="K73" s="2673"/>
      <c r="T73" s="2673"/>
      <c r="AC73"/>
      <c r="AD73" s="137"/>
      <c r="AE73" s="3807"/>
      <c r="AF73" s="3807"/>
      <c r="AG73" s="137"/>
      <c r="AH73" s="3809"/>
      <c r="AI73" s="3809"/>
      <c r="AJ73" s="137"/>
      <c r="AK73" s="137"/>
      <c r="AL73" s="137"/>
      <c r="AM73" s="137"/>
      <c r="AN73" s="137"/>
      <c r="AO73" s="137"/>
      <c r="AP73" s="137"/>
      <c r="AQ73" s="137"/>
      <c r="AR73" s="137"/>
      <c r="AS73" s="3829"/>
      <c r="AT73" s="3829"/>
      <c r="AU73" s="137"/>
      <c r="AV73" s="3833"/>
      <c r="AW73" s="3833"/>
      <c r="AX73" s="3846"/>
      <c r="AY73" s="3846"/>
      <c r="AZ73" s="137"/>
      <c r="BA73" s="137"/>
      <c r="BB73" s="137"/>
      <c r="BD73" s="135">
        <v>1</v>
      </c>
    </row>
    <row r="74" spans="1:56" s="641" customFormat="1" ht="16.5" thickBot="1">
      <c r="A74"/>
      <c r="B74" s="2673"/>
      <c r="K74" s="2673"/>
      <c r="T74" s="2673"/>
      <c r="AC74"/>
      <c r="AD74" s="137"/>
      <c r="AE74" s="137"/>
      <c r="AF74" s="137"/>
      <c r="AG74" s="137"/>
      <c r="AH74" s="137"/>
      <c r="AI74" s="137"/>
      <c r="AJ74" s="137"/>
      <c r="AK74" s="137"/>
      <c r="AL74" s="137"/>
      <c r="AM74" s="137"/>
      <c r="AN74" s="137"/>
      <c r="AO74" s="137"/>
      <c r="AP74" s="137"/>
      <c r="AQ74" s="137"/>
      <c r="AR74" s="137"/>
      <c r="AS74" s="137"/>
      <c r="AT74" s="137"/>
      <c r="AU74" s="137"/>
      <c r="AV74" s="137"/>
      <c r="AW74" s="137"/>
      <c r="AX74" s="137"/>
      <c r="AY74" s="137"/>
      <c r="AZ74" s="137"/>
      <c r="BA74" s="137"/>
      <c r="BB74" s="137"/>
      <c r="BD74" s="135">
        <v>1</v>
      </c>
    </row>
    <row r="75" spans="1:56" s="641" customFormat="1" ht="18.75" customHeight="1">
      <c r="A75"/>
      <c r="B75" s="2673"/>
      <c r="K75" s="2673"/>
      <c r="T75" s="2673"/>
      <c r="AC75"/>
      <c r="AD75" s="137"/>
      <c r="AE75" s="4154" t="s">
        <v>480</v>
      </c>
      <c r="AF75" s="4154"/>
      <c r="AG75" s="137"/>
      <c r="AH75" s="4231" t="s">
        <v>765</v>
      </c>
      <c r="AI75" s="4231"/>
      <c r="AJ75" s="137"/>
      <c r="AK75" s="137"/>
      <c r="AL75" s="137"/>
      <c r="AM75" s="137"/>
      <c r="AN75" s="137"/>
      <c r="AO75" s="137"/>
      <c r="AP75" s="137"/>
      <c r="AQ75" s="137"/>
      <c r="AR75" s="137"/>
      <c r="AS75" s="4232" t="s">
        <v>767</v>
      </c>
      <c r="AT75" s="4232"/>
      <c r="AU75" s="137"/>
      <c r="AV75" s="4230" t="s">
        <v>683</v>
      </c>
      <c r="AW75" s="4230"/>
      <c r="AX75" s="4229" t="s">
        <v>769</v>
      </c>
      <c r="AY75" s="4229"/>
      <c r="AZ75" s="137"/>
      <c r="BA75" s="137"/>
      <c r="BB75" s="137"/>
      <c r="BD75" s="135">
        <v>1</v>
      </c>
    </row>
    <row r="76" spans="1:56" s="641" customFormat="1" ht="19.5" customHeight="1">
      <c r="A76"/>
      <c r="B76" s="2673"/>
      <c r="K76" s="2673"/>
      <c r="T76" s="2673"/>
      <c r="AC76"/>
      <c r="AD76" s="137"/>
      <c r="AE76" s="3807"/>
      <c r="AF76" s="3807"/>
      <c r="AG76" s="137"/>
      <c r="AH76" s="3809"/>
      <c r="AI76" s="3809"/>
      <c r="AJ76" s="137"/>
      <c r="AK76" s="137"/>
      <c r="AL76" s="137"/>
      <c r="AM76" s="137"/>
      <c r="AN76" s="137"/>
      <c r="AO76" s="137"/>
      <c r="AP76" s="137"/>
      <c r="AQ76" s="137"/>
      <c r="AR76" s="137"/>
      <c r="AS76" s="3829"/>
      <c r="AT76" s="3829"/>
      <c r="AU76" s="137"/>
      <c r="AV76" s="3833"/>
      <c r="AW76" s="3833"/>
      <c r="AX76" s="3846"/>
      <c r="AY76" s="3846"/>
      <c r="AZ76" s="137"/>
      <c r="BA76" s="137"/>
      <c r="BB76" s="137"/>
      <c r="BD76" s="135">
        <v>1</v>
      </c>
    </row>
    <row r="77" spans="1:56" s="641" customFormat="1" ht="16.5" thickBot="1">
      <c r="A77"/>
      <c r="B77" s="2673"/>
      <c r="K77" s="2673"/>
      <c r="T77" s="2673"/>
      <c r="AC77"/>
      <c r="AD77" s="137"/>
      <c r="AE77" s="137"/>
      <c r="AF77" s="137"/>
      <c r="AG77" s="137"/>
      <c r="AH77" s="137"/>
      <c r="AI77" s="137"/>
      <c r="AJ77" s="137"/>
      <c r="AK77" s="137"/>
      <c r="AL77" s="137"/>
      <c r="AM77" s="137"/>
      <c r="AN77" s="137"/>
      <c r="AO77" s="137"/>
      <c r="AP77" s="137"/>
      <c r="AQ77" s="137"/>
      <c r="AR77" s="137"/>
      <c r="AS77" s="137"/>
      <c r="AT77" s="137"/>
      <c r="AU77" s="137"/>
      <c r="AV77" s="137"/>
      <c r="AW77" s="137"/>
      <c r="AX77" s="137"/>
      <c r="AY77" s="137"/>
      <c r="AZ77" s="137"/>
      <c r="BA77" s="137"/>
      <c r="BB77" s="137"/>
      <c r="BD77" s="135">
        <v>1</v>
      </c>
    </row>
    <row r="78" spans="1:56" s="641" customFormat="1" ht="16.5" customHeight="1" thickTop="1" thickBot="1">
      <c r="A78"/>
      <c r="B78" s="2673"/>
      <c r="K78" s="2673"/>
      <c r="T78" s="2673"/>
      <c r="AC78" s="97" t="s">
        <v>100</v>
      </c>
      <c r="AD78" s="137"/>
      <c r="AE78" s="4154" t="s">
        <v>773</v>
      </c>
      <c r="AF78" s="4154"/>
      <c r="AG78" s="137"/>
      <c r="AH78" s="4231" t="s">
        <v>775</v>
      </c>
      <c r="AI78" s="4231"/>
      <c r="AJ78" s="137"/>
      <c r="AK78" s="137"/>
      <c r="AL78" s="137"/>
      <c r="AM78" s="137"/>
      <c r="AN78" s="137"/>
      <c r="AO78" s="137"/>
      <c r="AP78" s="137"/>
      <c r="AQ78" s="137"/>
      <c r="AR78" s="137"/>
      <c r="AS78" s="137"/>
      <c r="AT78" s="137"/>
      <c r="AU78" s="137"/>
      <c r="AV78" s="4230" t="s">
        <v>705</v>
      </c>
      <c r="AW78" s="4230"/>
      <c r="AX78" s="4229" t="s">
        <v>777</v>
      </c>
      <c r="AY78" s="4229"/>
      <c r="AZ78" s="137"/>
      <c r="BA78" s="137"/>
      <c r="BB78" s="137"/>
      <c r="BD78" s="135">
        <v>1</v>
      </c>
    </row>
    <row r="79" spans="1:56" s="641" customFormat="1" ht="15.75" customHeight="1" thickTop="1">
      <c r="A79"/>
      <c r="B79" s="2673"/>
      <c r="K79" s="2673"/>
      <c r="T79" s="2673"/>
      <c r="AC79" s="242" t="s">
        <v>270</v>
      </c>
      <c r="AD79" s="137"/>
      <c r="AE79" s="3807"/>
      <c r="AF79" s="3807"/>
      <c r="AG79" s="137"/>
      <c r="AH79" s="3809"/>
      <c r="AI79" s="3809"/>
      <c r="AJ79" s="137"/>
      <c r="AK79" s="137"/>
      <c r="AL79" s="137"/>
      <c r="AM79" s="137"/>
      <c r="AN79" s="137"/>
      <c r="AO79" s="137"/>
      <c r="AP79" s="137"/>
      <c r="AQ79" s="137"/>
      <c r="AR79" s="137"/>
      <c r="AS79" s="137"/>
      <c r="AT79" s="137"/>
      <c r="AU79" s="137"/>
      <c r="AV79" s="3833"/>
      <c r="AW79" s="3833"/>
      <c r="AX79" s="3846"/>
      <c r="AY79" s="3846"/>
      <c r="AZ79" s="137"/>
      <c r="BA79" s="137"/>
      <c r="BB79" s="137"/>
      <c r="BD79" s="135">
        <v>1</v>
      </c>
    </row>
    <row r="80" spans="1:56" s="641" customFormat="1" ht="16.5" thickBot="1">
      <c r="A80"/>
      <c r="B80" s="2673"/>
      <c r="K80" s="2673"/>
      <c r="T80" s="2673"/>
      <c r="AC80" s="243" t="s">
        <v>274</v>
      </c>
      <c r="AD80" s="137"/>
      <c r="AE80" s="137"/>
      <c r="AF80" s="137"/>
      <c r="AG80" s="137"/>
      <c r="AH80" s="137"/>
      <c r="AI80" s="137"/>
      <c r="AJ80" s="137"/>
      <c r="AK80" s="137"/>
      <c r="AL80" s="137"/>
      <c r="AM80" s="137"/>
      <c r="AN80" s="137"/>
      <c r="AO80" s="137"/>
      <c r="AP80" s="137"/>
      <c r="AQ80" s="137"/>
      <c r="AR80" s="137"/>
      <c r="AS80" s="137"/>
      <c r="AT80" s="137"/>
      <c r="AU80" s="137"/>
      <c r="AV80" s="137"/>
      <c r="AW80" s="137"/>
      <c r="AX80" s="137"/>
      <c r="AY80" s="137"/>
      <c r="AZ80" s="137"/>
      <c r="BA80" s="137"/>
      <c r="BB80" s="137"/>
      <c r="BD80" s="135">
        <v>1</v>
      </c>
    </row>
    <row r="81" spans="1:56" s="641" customFormat="1" ht="15.75">
      <c r="A81"/>
      <c r="B81" s="2673"/>
      <c r="K81" s="2673"/>
      <c r="T81" s="2673"/>
      <c r="AC81" s="41" t="s">
        <v>62</v>
      </c>
      <c r="AD81" s="137"/>
      <c r="AE81" s="4154" t="s">
        <v>782</v>
      </c>
      <c r="AF81" s="4154"/>
      <c r="AG81" s="137"/>
      <c r="AH81" s="4231" t="s">
        <v>784</v>
      </c>
      <c r="AI81" s="4231"/>
      <c r="AJ81" s="137"/>
      <c r="AK81" s="137"/>
      <c r="AL81" s="137"/>
      <c r="AM81" s="137"/>
      <c r="AN81" s="137"/>
      <c r="AO81" s="137"/>
      <c r="AP81" s="137"/>
      <c r="AQ81" s="137"/>
      <c r="AR81" s="137"/>
      <c r="AS81" s="137"/>
      <c r="AT81" s="137"/>
      <c r="AU81" s="137"/>
      <c r="AV81" s="4230" t="s">
        <v>720</v>
      </c>
      <c r="AW81" s="4230"/>
      <c r="AX81" s="4229" t="s">
        <v>786</v>
      </c>
      <c r="AY81" s="4229"/>
      <c r="AZ81" s="137"/>
      <c r="BA81" s="137"/>
      <c r="BB81" s="137"/>
      <c r="BD81" s="135">
        <v>1</v>
      </c>
    </row>
    <row r="82" spans="1:56" s="641" customFormat="1" ht="15.75">
      <c r="A82"/>
      <c r="B82" s="2673"/>
      <c r="K82" s="2673"/>
      <c r="T82" s="2673"/>
      <c r="AC82" s="645" t="s">
        <v>61</v>
      </c>
      <c r="AD82" s="137"/>
      <c r="AE82" s="3807"/>
      <c r="AF82" s="3807"/>
      <c r="AG82" s="137"/>
      <c r="AH82" s="3809"/>
      <c r="AI82" s="3809"/>
      <c r="AJ82" s="137"/>
      <c r="AK82" s="137"/>
      <c r="AL82" s="137"/>
      <c r="AM82" s="137"/>
      <c r="AN82" s="137"/>
      <c r="AO82" s="137"/>
      <c r="AP82" s="137"/>
      <c r="AQ82" s="137"/>
      <c r="AR82" s="137"/>
      <c r="AS82" s="137"/>
      <c r="AT82" s="137"/>
      <c r="AU82" s="137"/>
      <c r="AV82" s="3833"/>
      <c r="AW82" s="3833"/>
      <c r="AX82" s="3846"/>
      <c r="AY82" s="3846"/>
      <c r="AZ82" s="137"/>
      <c r="BA82" s="137"/>
      <c r="BB82" s="137"/>
      <c r="BD82" s="135">
        <v>1</v>
      </c>
    </row>
    <row r="83" spans="1:56" s="641" customFormat="1" ht="16.5" thickBot="1">
      <c r="A83"/>
      <c r="B83" s="2673"/>
      <c r="K83" s="2673"/>
      <c r="T83" s="2673"/>
      <c r="AC83" s="38" t="s">
        <v>58</v>
      </c>
      <c r="AD83" s="137"/>
      <c r="AE83" s="137"/>
      <c r="AF83" s="137"/>
      <c r="AG83" s="137"/>
      <c r="AH83" s="137"/>
      <c r="AI83" s="137"/>
      <c r="AJ83" s="137"/>
      <c r="AK83" s="137"/>
      <c r="AL83" s="137"/>
      <c r="AM83" s="137"/>
      <c r="AN83" s="137"/>
      <c r="AO83" s="137"/>
      <c r="AP83" s="137"/>
      <c r="AQ83" s="137"/>
      <c r="AR83" s="137"/>
      <c r="AS83" s="137"/>
      <c r="AT83" s="137"/>
      <c r="AU83" s="137"/>
      <c r="AV83" s="137"/>
      <c r="AW83" s="137"/>
      <c r="AX83" s="137"/>
      <c r="AY83" s="137"/>
      <c r="AZ83" s="137"/>
      <c r="BA83" s="137"/>
      <c r="BB83" s="137"/>
      <c r="BD83" s="135">
        <v>1</v>
      </c>
    </row>
    <row r="84" spans="1:56" s="641" customFormat="1" ht="15.75">
      <c r="A84"/>
      <c r="B84" s="2673"/>
      <c r="K84" s="2673"/>
      <c r="T84" s="2673"/>
      <c r="AC84" s="38" t="s">
        <v>56</v>
      </c>
      <c r="AD84" s="137"/>
      <c r="AE84" s="4154" t="s">
        <v>792</v>
      </c>
      <c r="AF84" s="4154"/>
      <c r="AG84" s="137"/>
      <c r="AH84" s="4231" t="s">
        <v>794</v>
      </c>
      <c r="AI84" s="4231"/>
      <c r="AJ84" s="137"/>
      <c r="AK84" s="137"/>
      <c r="AL84" s="137"/>
      <c r="AM84" s="137"/>
      <c r="AN84" s="137"/>
      <c r="AO84" s="137"/>
      <c r="AP84" s="137"/>
      <c r="AQ84" s="137"/>
      <c r="AR84" s="137"/>
      <c r="AS84" s="137"/>
      <c r="AT84" s="137"/>
      <c r="AU84" s="137"/>
      <c r="AV84" s="4230" t="s">
        <v>735</v>
      </c>
      <c r="AW84" s="4230"/>
      <c r="AX84" s="4229" t="s">
        <v>796</v>
      </c>
      <c r="AY84" s="4229"/>
      <c r="AZ84" s="137"/>
      <c r="BA84" s="137"/>
      <c r="BB84" s="137"/>
      <c r="BD84" s="135">
        <v>1</v>
      </c>
    </row>
    <row r="85" spans="1:56" s="641" customFormat="1" ht="15.75">
      <c r="A85"/>
      <c r="B85" s="2673"/>
      <c r="K85" s="2673"/>
      <c r="T85" s="2673"/>
      <c r="AC85" s="38" t="s">
        <v>57</v>
      </c>
      <c r="AD85" s="137"/>
      <c r="AE85" s="3807"/>
      <c r="AF85" s="3807"/>
      <c r="AG85" s="137"/>
      <c r="AH85" s="3809"/>
      <c r="AI85" s="3809"/>
      <c r="AJ85" s="137"/>
      <c r="AK85" s="137"/>
      <c r="AL85" s="137"/>
      <c r="AM85" s="137"/>
      <c r="AN85" s="137"/>
      <c r="AO85" s="137"/>
      <c r="AP85" s="137"/>
      <c r="AQ85" s="137"/>
      <c r="AR85" s="137"/>
      <c r="AS85" s="137"/>
      <c r="AT85" s="137"/>
      <c r="AU85" s="137"/>
      <c r="AV85" s="3833"/>
      <c r="AW85" s="3833"/>
      <c r="AX85" s="3846"/>
      <c r="AY85" s="3846"/>
      <c r="AZ85" s="137"/>
      <c r="BA85" s="137"/>
      <c r="BB85" s="137"/>
      <c r="BD85" s="135">
        <v>1</v>
      </c>
    </row>
    <row r="86" spans="1:56" s="641" customFormat="1" ht="36" customHeight="1" thickBot="1">
      <c r="A86"/>
      <c r="B86" s="2673"/>
      <c r="K86" s="2673"/>
      <c r="T86" s="2673"/>
      <c r="AC86" s="38" t="s">
        <v>55</v>
      </c>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D86" s="135">
        <v>1</v>
      </c>
    </row>
    <row r="87" spans="1:56" s="641" customFormat="1" ht="18.75" customHeight="1">
      <c r="A87"/>
      <c r="B87" s="2673"/>
      <c r="K87" s="2673"/>
      <c r="T87" s="2673"/>
      <c r="AC87" s="39" t="s">
        <v>66</v>
      </c>
      <c r="AD87" s="137"/>
      <c r="AE87" s="4154" t="s">
        <v>731</v>
      </c>
      <c r="AF87" s="4154"/>
      <c r="AG87" s="137"/>
      <c r="AH87" s="137"/>
      <c r="AI87" s="137"/>
      <c r="AJ87" s="137"/>
      <c r="AK87" s="137"/>
      <c r="AL87" s="137"/>
      <c r="AM87" s="137"/>
      <c r="AN87" s="137"/>
      <c r="AO87" s="137"/>
      <c r="AP87" s="137"/>
      <c r="AQ87" s="137"/>
      <c r="AR87" s="137"/>
      <c r="AS87" s="137"/>
      <c r="AT87" s="137"/>
      <c r="AU87" s="137"/>
      <c r="AV87" s="4230" t="s">
        <v>749</v>
      </c>
      <c r="AW87" s="4230"/>
      <c r="AX87" s="4229" t="s">
        <v>802</v>
      </c>
      <c r="AY87" s="4229"/>
      <c r="AZ87" s="137"/>
      <c r="BA87" s="137"/>
      <c r="BB87" s="137"/>
      <c r="BD87" s="135">
        <v>1</v>
      </c>
    </row>
    <row r="88" spans="1:56" s="641" customFormat="1" ht="15.75">
      <c r="A88"/>
      <c r="B88" s="2673"/>
      <c r="K88" s="2673"/>
      <c r="T88" s="2673"/>
      <c r="AC88" s="39" t="s">
        <v>65</v>
      </c>
      <c r="AD88" s="137"/>
      <c r="AE88" s="3807"/>
      <c r="AF88" s="3807"/>
      <c r="AG88" s="137"/>
      <c r="AH88" s="137"/>
      <c r="AI88" s="137"/>
      <c r="AJ88" s="137"/>
      <c r="AK88" s="137"/>
      <c r="AL88" s="137"/>
      <c r="AM88" s="137"/>
      <c r="AN88" s="137"/>
      <c r="AO88" s="137"/>
      <c r="AP88" s="137"/>
      <c r="AQ88" s="137"/>
      <c r="AR88" s="137"/>
      <c r="AS88" s="137"/>
      <c r="AT88" s="137"/>
      <c r="AU88" s="137"/>
      <c r="AV88" s="3833"/>
      <c r="AW88" s="3833"/>
      <c r="AX88" s="3846"/>
      <c r="AY88" s="3846"/>
      <c r="AZ88" s="137"/>
      <c r="BA88" s="137"/>
      <c r="BB88" s="137"/>
      <c r="BD88" s="135">
        <v>1</v>
      </c>
    </row>
    <row r="89" spans="1:56" s="641" customFormat="1" ht="16.5" thickBot="1">
      <c r="A89"/>
      <c r="B89" s="2673"/>
      <c r="K89" s="2673"/>
      <c r="T89" s="2673"/>
      <c r="AC89" s="43" t="s">
        <v>64</v>
      </c>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D89" s="135">
        <v>1</v>
      </c>
    </row>
    <row r="90" spans="1:56" s="641" customFormat="1" ht="15.75">
      <c r="A90"/>
      <c r="B90" s="2673"/>
      <c r="K90" s="2673"/>
      <c r="T90" s="2673"/>
      <c r="AC90" s="42" t="s">
        <v>63</v>
      </c>
      <c r="AD90" s="137"/>
      <c r="AE90" s="4154" t="s">
        <v>767</v>
      </c>
      <c r="AF90" s="4154"/>
      <c r="AG90" s="137"/>
      <c r="AH90" s="137"/>
      <c r="AI90" s="137"/>
      <c r="AJ90" s="137"/>
      <c r="AK90" s="137"/>
      <c r="AL90" s="137"/>
      <c r="AM90" s="137"/>
      <c r="AN90" s="137"/>
      <c r="AO90" s="137"/>
      <c r="AP90" s="137"/>
      <c r="AQ90" s="137"/>
      <c r="AR90" s="137"/>
      <c r="AS90" s="137"/>
      <c r="AT90" s="137"/>
      <c r="AU90" s="137"/>
      <c r="AV90" s="4230" t="s">
        <v>807</v>
      </c>
      <c r="AW90" s="4230"/>
      <c r="AX90" s="4229" t="s">
        <v>809</v>
      </c>
      <c r="AY90" s="4229"/>
      <c r="AZ90" s="137"/>
      <c r="BA90" s="137"/>
      <c r="BB90" s="137"/>
      <c r="BD90" s="135">
        <v>1</v>
      </c>
    </row>
    <row r="91" spans="1:56" s="641" customFormat="1" ht="15.75">
      <c r="A91"/>
      <c r="B91" s="2673"/>
      <c r="K91" s="2673"/>
      <c r="T91" s="2673"/>
      <c r="AC91" s="39" t="s">
        <v>60</v>
      </c>
      <c r="AD91" s="137"/>
      <c r="AE91" s="3807"/>
      <c r="AF91" s="3807"/>
      <c r="AG91" s="137"/>
      <c r="AH91" s="137"/>
      <c r="AI91" s="137"/>
      <c r="AJ91" s="137"/>
      <c r="AK91" s="137"/>
      <c r="AL91" s="137"/>
      <c r="AM91" s="137"/>
      <c r="AN91" s="137"/>
      <c r="AO91" s="137"/>
      <c r="AP91" s="137"/>
      <c r="AQ91" s="137"/>
      <c r="AR91" s="137"/>
      <c r="AS91" s="137"/>
      <c r="AT91" s="137"/>
      <c r="AU91" s="137"/>
      <c r="AV91" s="3833"/>
      <c r="AW91" s="3833"/>
      <c r="AX91" s="3846"/>
      <c r="AY91" s="3846"/>
      <c r="AZ91" s="137"/>
      <c r="BA91" s="137"/>
      <c r="BB91" s="137"/>
      <c r="BD91" s="135">
        <v>1</v>
      </c>
    </row>
    <row r="92" spans="1:56" s="641" customFormat="1" ht="16.5" thickBot="1">
      <c r="A92"/>
      <c r="B92" s="2673"/>
      <c r="K92" s="2673"/>
      <c r="T92" s="2673"/>
      <c r="AC92" s="39" t="s">
        <v>59</v>
      </c>
      <c r="AD92" s="137"/>
      <c r="AE92" s="137"/>
      <c r="AF92" s="137"/>
      <c r="AG92" s="137"/>
      <c r="AH92" s="137"/>
      <c r="AI92" s="137"/>
      <c r="AJ92" s="137"/>
      <c r="AK92" s="137"/>
      <c r="AL92" s="137"/>
      <c r="AM92" s="137"/>
      <c r="AN92" s="137"/>
      <c r="AO92" s="137"/>
      <c r="AP92" s="137"/>
      <c r="AQ92" s="137"/>
      <c r="AR92" s="137"/>
      <c r="AS92" s="137"/>
      <c r="AT92" s="137"/>
      <c r="AU92" s="137"/>
      <c r="AV92" s="137"/>
      <c r="AW92" s="137"/>
      <c r="AX92" s="137"/>
      <c r="AY92" s="137"/>
      <c r="AZ92" s="137"/>
      <c r="BA92" s="137"/>
      <c r="BB92" s="137"/>
      <c r="BD92" s="135">
        <v>1</v>
      </c>
    </row>
    <row r="93" spans="1:56" s="641" customFormat="1" ht="15" customHeight="1">
      <c r="A93"/>
      <c r="B93" s="2673"/>
      <c r="K93" s="2673"/>
      <c r="T93" s="2673"/>
      <c r="AC93"/>
      <c r="AD93" s="137"/>
      <c r="AE93" s="4154" t="s">
        <v>254</v>
      </c>
      <c r="AF93" s="4154"/>
      <c r="AG93" s="137"/>
      <c r="AH93" s="137"/>
      <c r="AI93" s="137"/>
      <c r="AJ93" s="137"/>
      <c r="AK93" s="137"/>
      <c r="AL93" s="137"/>
      <c r="AM93" s="137"/>
      <c r="AN93" s="137"/>
      <c r="AO93" s="137"/>
      <c r="AP93" s="137"/>
      <c r="AQ93" s="137"/>
      <c r="AR93" s="137"/>
      <c r="AS93" s="137"/>
      <c r="AT93" s="137"/>
      <c r="AU93" s="137"/>
      <c r="AV93" s="4230" t="s">
        <v>762</v>
      </c>
      <c r="AW93" s="4230"/>
      <c r="AX93" s="4229" t="s">
        <v>814</v>
      </c>
      <c r="AY93" s="4229"/>
      <c r="AZ93" s="137"/>
      <c r="BA93" s="137"/>
      <c r="BB93" s="137"/>
      <c r="BD93" s="135">
        <v>1</v>
      </c>
    </row>
    <row r="94" spans="1:56" s="641" customFormat="1" ht="15" customHeight="1">
      <c r="A94"/>
      <c r="B94" s="2673"/>
      <c r="K94" s="2673"/>
      <c r="T94" s="2673"/>
      <c r="AC94"/>
      <c r="AD94" s="137"/>
      <c r="AE94" s="3807"/>
      <c r="AF94" s="3807"/>
      <c r="AG94" s="137"/>
      <c r="AH94" s="137"/>
      <c r="AI94" s="137"/>
      <c r="AJ94" s="137"/>
      <c r="AK94" s="137"/>
      <c r="AL94" s="137"/>
      <c r="AM94" s="137"/>
      <c r="AN94" s="137"/>
      <c r="AO94" s="137"/>
      <c r="AP94" s="137"/>
      <c r="AQ94" s="137"/>
      <c r="AR94" s="137"/>
      <c r="AS94" s="137"/>
      <c r="AT94" s="137"/>
      <c r="AU94" s="137"/>
      <c r="AV94" s="3833"/>
      <c r="AW94" s="3833"/>
      <c r="AX94" s="3846"/>
      <c r="AY94" s="3846"/>
      <c r="AZ94" s="137"/>
      <c r="BA94" s="137"/>
      <c r="BB94" s="137"/>
      <c r="BD94" s="135">
        <v>1</v>
      </c>
    </row>
    <row r="95" spans="1:56" s="641" customFormat="1" ht="15.75" customHeight="1" thickBot="1">
      <c r="A95"/>
      <c r="B95" s="2673"/>
      <c r="K95" s="2673"/>
      <c r="T95" s="2673"/>
      <c r="AC95"/>
      <c r="AD95" s="137"/>
      <c r="AE95" s="137"/>
      <c r="AF95" s="137"/>
      <c r="AG95" s="137"/>
      <c r="AH95" s="137"/>
      <c r="AI95" s="137"/>
      <c r="AJ95" s="137"/>
      <c r="AK95" s="137"/>
      <c r="AL95" s="137"/>
      <c r="AM95" s="137"/>
      <c r="AN95" s="137"/>
      <c r="AO95" s="137"/>
      <c r="AP95" s="137"/>
      <c r="AQ95" s="137"/>
      <c r="AR95" s="137"/>
      <c r="AS95" s="137"/>
      <c r="AT95" s="137"/>
      <c r="AU95" s="137"/>
      <c r="AV95" s="137"/>
      <c r="AW95" s="137"/>
      <c r="AX95" s="137"/>
      <c r="AY95" s="137"/>
      <c r="AZ95" s="137"/>
      <c r="BA95" s="137"/>
      <c r="BB95" s="137"/>
      <c r="BD95" s="135">
        <v>1</v>
      </c>
    </row>
    <row r="96" spans="1:56" s="641" customFormat="1" ht="21" customHeight="1">
      <c r="A96"/>
      <c r="B96" s="2673"/>
      <c r="K96" s="2673"/>
      <c r="T96" s="2673"/>
      <c r="AC96"/>
      <c r="AD96" s="137"/>
      <c r="AE96" s="137"/>
      <c r="AF96" s="137"/>
      <c r="AG96" s="137"/>
      <c r="AH96" s="137"/>
      <c r="AI96" s="137"/>
      <c r="AJ96" s="137"/>
      <c r="AK96" s="137"/>
      <c r="AL96" s="137"/>
      <c r="AM96" s="137"/>
      <c r="AN96" s="137"/>
      <c r="AO96" s="137"/>
      <c r="AP96" s="137"/>
      <c r="AQ96" s="137"/>
      <c r="AR96" s="137"/>
      <c r="AS96" s="137"/>
      <c r="AT96" s="137"/>
      <c r="AU96" s="137"/>
      <c r="AV96" s="4230" t="s">
        <v>769</v>
      </c>
      <c r="AW96" s="4230"/>
      <c r="AX96" s="4229" t="s">
        <v>821</v>
      </c>
      <c r="AY96" s="4229"/>
      <c r="AZ96" s="137"/>
      <c r="BA96" s="137"/>
      <c r="BB96" s="137"/>
      <c r="BD96" s="135">
        <v>1</v>
      </c>
    </row>
    <row r="97" spans="1:56" s="641" customFormat="1" ht="15.75" customHeight="1">
      <c r="A97"/>
      <c r="B97" s="2673"/>
      <c r="K97" s="2673"/>
      <c r="T97" s="2673"/>
      <c r="AC97"/>
      <c r="AD97" s="137"/>
      <c r="AE97" s="137"/>
      <c r="AF97" s="137"/>
      <c r="AG97" s="137"/>
      <c r="AH97" s="137"/>
      <c r="AI97" s="137"/>
      <c r="AJ97" s="137"/>
      <c r="AK97" s="137"/>
      <c r="AL97" s="137"/>
      <c r="AM97" s="137"/>
      <c r="AN97" s="137"/>
      <c r="AO97" s="137"/>
      <c r="AP97" s="137"/>
      <c r="AQ97" s="137"/>
      <c r="AR97" s="137"/>
      <c r="AS97" s="137"/>
      <c r="AT97" s="137"/>
      <c r="AU97" s="137"/>
      <c r="AV97" s="3833"/>
      <c r="AW97" s="3833"/>
      <c r="AX97" s="3846"/>
      <c r="AY97" s="3846"/>
      <c r="AZ97" s="137"/>
      <c r="BA97" s="137"/>
      <c r="BB97" s="137"/>
      <c r="BD97" s="135">
        <v>1</v>
      </c>
    </row>
    <row r="98" spans="1:56" s="641" customFormat="1" ht="15" customHeight="1" thickBot="1">
      <c r="A98"/>
      <c r="B98" s="2673"/>
      <c r="K98" s="2673"/>
      <c r="T98" s="2673"/>
      <c r="AC98"/>
      <c r="AD98" s="137"/>
      <c r="AE98" s="137"/>
      <c r="AF98" s="137"/>
      <c r="AG98" s="137"/>
      <c r="AH98" s="137"/>
      <c r="AI98" s="137"/>
      <c r="AJ98" s="137"/>
      <c r="AK98" s="137"/>
      <c r="AL98" s="137"/>
      <c r="AM98" s="137"/>
      <c r="AN98" s="137"/>
      <c r="AO98" s="137"/>
      <c r="AP98" s="137"/>
      <c r="AQ98" s="137"/>
      <c r="AR98" s="137"/>
      <c r="AS98" s="137"/>
      <c r="AT98" s="137"/>
      <c r="AU98" s="137"/>
      <c r="AV98" s="137"/>
      <c r="AW98" s="137"/>
      <c r="AX98" s="137"/>
      <c r="AY98" s="137"/>
      <c r="AZ98" s="137"/>
      <c r="BA98" s="137"/>
      <c r="BB98" s="137"/>
      <c r="BD98" s="135">
        <v>1</v>
      </c>
    </row>
    <row r="99" spans="1:56" s="641" customFormat="1" ht="15" customHeight="1">
      <c r="A99"/>
      <c r="B99" s="2673"/>
      <c r="K99" s="2673"/>
      <c r="T99" s="2673"/>
      <c r="AC99"/>
      <c r="AD99" s="137"/>
      <c r="AE99" s="137"/>
      <c r="AF99" s="137"/>
      <c r="AG99" s="137"/>
      <c r="AH99" s="137"/>
      <c r="AI99" s="137"/>
      <c r="AJ99" s="137"/>
      <c r="AK99" s="137"/>
      <c r="AL99" s="137"/>
      <c r="AM99" s="137"/>
      <c r="AN99" s="137"/>
      <c r="AO99" s="137"/>
      <c r="AP99" s="137"/>
      <c r="AQ99" s="137"/>
      <c r="AR99" s="137"/>
      <c r="AS99" s="137"/>
      <c r="AT99" s="137"/>
      <c r="AU99" s="137"/>
      <c r="AV99" s="4230" t="s">
        <v>777</v>
      </c>
      <c r="AW99" s="4230"/>
      <c r="AX99" s="4229" t="s">
        <v>828</v>
      </c>
      <c r="AY99" s="4229"/>
      <c r="AZ99" s="137"/>
      <c r="BA99" s="137"/>
      <c r="BB99" s="137"/>
      <c r="BD99" s="135">
        <v>1</v>
      </c>
    </row>
    <row r="100" spans="1:56" s="641" customFormat="1" ht="27" customHeight="1">
      <c r="A100"/>
      <c r="B100" s="2673"/>
      <c r="K100" s="2673"/>
      <c r="T100" s="2673"/>
      <c r="AC100"/>
      <c r="AD100" s="137"/>
      <c r="AE100" s="137"/>
      <c r="AF100" s="137"/>
      <c r="AG100" s="137"/>
      <c r="AH100" s="137"/>
      <c r="AI100" s="137"/>
      <c r="AJ100" s="137"/>
      <c r="AK100" s="137"/>
      <c r="AL100" s="137"/>
      <c r="AM100" s="137"/>
      <c r="AN100" s="137"/>
      <c r="AO100" s="137"/>
      <c r="AP100" s="137"/>
      <c r="AQ100" s="137"/>
      <c r="AR100" s="137"/>
      <c r="AS100" s="137"/>
      <c r="AT100" s="137"/>
      <c r="AU100" s="137"/>
      <c r="AV100" s="3833"/>
      <c r="AW100" s="3833"/>
      <c r="AX100" s="3846"/>
      <c r="AY100" s="3846"/>
      <c r="AZ100" s="137"/>
      <c r="BA100" s="137"/>
      <c r="BB100" s="137"/>
      <c r="BD100" s="135">
        <v>1</v>
      </c>
    </row>
    <row r="101" spans="1:56" s="641" customFormat="1" ht="16.5" thickBot="1">
      <c r="A101"/>
      <c r="B101" s="2673"/>
      <c r="K101" s="2673"/>
      <c r="T101" s="2673"/>
      <c r="AC101"/>
      <c r="AD101" s="137"/>
      <c r="AE101" s="137"/>
      <c r="AF101" s="137"/>
      <c r="AG101" s="137"/>
      <c r="AH101" s="137"/>
      <c r="AI101" s="137"/>
      <c r="AJ101" s="137"/>
      <c r="AK101" s="137"/>
      <c r="AL101" s="137"/>
      <c r="AM101" s="137"/>
      <c r="AN101" s="137"/>
      <c r="AO101" s="137"/>
      <c r="AP101" s="137"/>
      <c r="AQ101" s="137"/>
      <c r="AR101" s="137"/>
      <c r="AS101" s="137"/>
      <c r="AT101" s="137"/>
      <c r="AU101" s="137"/>
      <c r="AV101" s="137"/>
      <c r="AW101" s="137"/>
      <c r="AX101" s="137"/>
      <c r="AY101" s="137"/>
      <c r="AZ101" s="137"/>
      <c r="BA101" s="137"/>
      <c r="BB101" s="137"/>
      <c r="BD101" s="135">
        <v>1</v>
      </c>
    </row>
    <row r="102" spans="1:56" s="641" customFormat="1" ht="15.75">
      <c r="A102"/>
      <c r="B102" s="2673"/>
      <c r="K102" s="2673"/>
      <c r="T102" s="2673"/>
      <c r="AC102"/>
      <c r="AD102" s="137"/>
      <c r="AE102" s="137"/>
      <c r="AF102" s="137"/>
      <c r="AG102" s="137"/>
      <c r="AH102" s="137"/>
      <c r="AI102" s="137"/>
      <c r="AJ102" s="137"/>
      <c r="AK102" s="137"/>
      <c r="AL102" s="137"/>
      <c r="AM102" s="137"/>
      <c r="AN102" s="137"/>
      <c r="AO102" s="137"/>
      <c r="AP102" s="137"/>
      <c r="AQ102" s="137"/>
      <c r="AR102" s="137"/>
      <c r="AS102" s="137"/>
      <c r="AT102" s="137"/>
      <c r="AU102" s="137"/>
      <c r="AV102" s="4230" t="s">
        <v>840</v>
      </c>
      <c r="AW102" s="4230"/>
      <c r="AX102" s="4229" t="s">
        <v>842</v>
      </c>
      <c r="AY102" s="4229"/>
      <c r="AZ102" s="137"/>
      <c r="BA102" s="137"/>
      <c r="BB102" s="137"/>
      <c r="BD102" s="135">
        <v>1</v>
      </c>
    </row>
    <row r="103" spans="1:56" s="641" customFormat="1" ht="15.75">
      <c r="A103"/>
      <c r="B103" s="2673"/>
      <c r="K103" s="2673"/>
      <c r="T103" s="2673"/>
      <c r="AC103"/>
      <c r="AD103" s="137"/>
      <c r="AE103" s="137"/>
      <c r="AF103" s="137"/>
      <c r="AG103" s="137"/>
      <c r="AH103" s="137"/>
      <c r="AI103" s="137"/>
      <c r="AJ103" s="137"/>
      <c r="AK103" s="137"/>
      <c r="AL103" s="137"/>
      <c r="AM103" s="137"/>
      <c r="AN103" s="137"/>
      <c r="AO103" s="137"/>
      <c r="AP103" s="137"/>
      <c r="AQ103" s="137"/>
      <c r="AR103" s="137"/>
      <c r="AS103" s="137"/>
      <c r="AT103" s="137"/>
      <c r="AU103" s="137"/>
      <c r="AV103" s="3833"/>
      <c r="AW103" s="3833"/>
      <c r="AX103" s="3846"/>
      <c r="AY103" s="3846"/>
      <c r="AZ103" s="137"/>
      <c r="BA103" s="137"/>
      <c r="BB103" s="137"/>
      <c r="BD103" s="135">
        <v>1</v>
      </c>
    </row>
    <row r="104" spans="1:56" s="641" customFormat="1" ht="15" customHeight="1" thickBot="1">
      <c r="A104"/>
      <c r="B104" s="2673"/>
      <c r="K104" s="2673"/>
      <c r="T104" s="2673"/>
      <c r="AC104"/>
      <c r="AD104" s="137"/>
      <c r="AE104" s="137"/>
      <c r="AF104" s="137"/>
      <c r="AG104" s="137"/>
      <c r="AH104" s="137"/>
      <c r="AI104" s="137"/>
      <c r="AJ104" s="137"/>
      <c r="AK104" s="137"/>
      <c r="AL104" s="137"/>
      <c r="AM104" s="137"/>
      <c r="AN104" s="137"/>
      <c r="AO104" s="137"/>
      <c r="AP104" s="137"/>
      <c r="AQ104" s="137"/>
      <c r="AR104" s="137"/>
      <c r="AS104" s="137"/>
      <c r="AT104" s="137"/>
      <c r="AU104" s="137"/>
      <c r="AV104" s="137"/>
      <c r="AW104" s="137"/>
      <c r="AX104" s="137"/>
      <c r="AY104" s="137"/>
      <c r="AZ104" s="137"/>
      <c r="BA104" s="137"/>
      <c r="BB104" s="137"/>
      <c r="BD104" s="135">
        <v>1</v>
      </c>
    </row>
    <row r="105" spans="1:56" s="641" customFormat="1" ht="15" customHeight="1">
      <c r="A105"/>
      <c r="B105" s="2673"/>
      <c r="K105" s="2673"/>
      <c r="T105" s="2673"/>
      <c r="AC105"/>
      <c r="AD105" s="137"/>
      <c r="AE105" s="137"/>
      <c r="AF105" s="137"/>
      <c r="AG105" s="137"/>
      <c r="AH105" s="137"/>
      <c r="AI105" s="137"/>
      <c r="AJ105" s="137"/>
      <c r="AK105" s="137"/>
      <c r="AL105" s="137"/>
      <c r="AM105" s="137"/>
      <c r="AN105" s="137"/>
      <c r="AO105" s="137"/>
      <c r="AP105" s="137"/>
      <c r="AQ105" s="137"/>
      <c r="AR105" s="137"/>
      <c r="AS105" s="137"/>
      <c r="AT105" s="137"/>
      <c r="AU105" s="137"/>
      <c r="AV105" s="4230" t="s">
        <v>852</v>
      </c>
      <c r="AW105" s="4230"/>
      <c r="AX105" s="4229" t="s">
        <v>854</v>
      </c>
      <c r="AY105" s="4229"/>
      <c r="AZ105" s="137"/>
      <c r="BA105" s="137"/>
      <c r="BB105" s="137"/>
      <c r="BD105" s="135">
        <v>1</v>
      </c>
    </row>
    <row r="106" spans="1:56" s="641" customFormat="1" ht="15.75" customHeight="1">
      <c r="A106"/>
      <c r="B106" s="2673"/>
      <c r="K106" s="2673"/>
      <c r="T106" s="2673"/>
      <c r="AC106"/>
      <c r="AD106" s="137"/>
      <c r="AE106" s="137"/>
      <c r="AF106" s="137"/>
      <c r="AG106" s="137"/>
      <c r="AH106" s="137"/>
      <c r="AI106" s="137"/>
      <c r="AJ106" s="137"/>
      <c r="AK106" s="137"/>
      <c r="AL106" s="137"/>
      <c r="AM106" s="137"/>
      <c r="AN106" s="137"/>
      <c r="AO106" s="137"/>
      <c r="AP106" s="137"/>
      <c r="AQ106" s="137"/>
      <c r="AR106" s="137"/>
      <c r="AS106" s="137"/>
      <c r="AT106" s="137"/>
      <c r="AU106" s="137"/>
      <c r="AV106" s="3833"/>
      <c r="AW106" s="3833"/>
      <c r="AX106" s="3846"/>
      <c r="AY106" s="3846"/>
      <c r="AZ106" s="137"/>
      <c r="BA106" s="137"/>
      <c r="BB106" s="137"/>
      <c r="BD106" s="135">
        <v>1</v>
      </c>
    </row>
    <row r="107" spans="1:56" s="641" customFormat="1" ht="16.5" thickBot="1">
      <c r="A107"/>
      <c r="B107" s="2673"/>
      <c r="K107" s="2673"/>
      <c r="T107" s="2673"/>
      <c r="AC10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D107" s="135">
        <v>1</v>
      </c>
    </row>
    <row r="108" spans="1:56" s="641" customFormat="1" ht="15.75">
      <c r="A108"/>
      <c r="B108" s="2673"/>
      <c r="K108" s="2673"/>
      <c r="T108" s="2673"/>
      <c r="AC108"/>
      <c r="AD108" s="137"/>
      <c r="AE108" s="137"/>
      <c r="AF108" s="137"/>
      <c r="AG108" s="137"/>
      <c r="AH108" s="137"/>
      <c r="AI108" s="137"/>
      <c r="AJ108" s="137"/>
      <c r="AK108" s="137"/>
      <c r="AL108" s="137"/>
      <c r="AM108" s="137"/>
      <c r="AN108" s="137"/>
      <c r="AO108" s="137"/>
      <c r="AP108" s="137"/>
      <c r="AQ108" s="137"/>
      <c r="AR108" s="137"/>
      <c r="AS108" s="137"/>
      <c r="AT108" s="137"/>
      <c r="AU108" s="137"/>
      <c r="AV108" s="4230" t="s">
        <v>786</v>
      </c>
      <c r="AW108" s="4230"/>
      <c r="AX108" s="4229" t="s">
        <v>862</v>
      </c>
      <c r="AY108" s="4229"/>
      <c r="AZ108" s="137"/>
      <c r="BA108" s="137"/>
      <c r="BB108" s="137"/>
      <c r="BD108" s="135">
        <v>1</v>
      </c>
    </row>
    <row r="109" spans="1:56" s="641" customFormat="1" ht="15.75">
      <c r="A109"/>
      <c r="B109" s="2673"/>
      <c r="K109" s="2673"/>
      <c r="T109" s="2673"/>
      <c r="AC109"/>
      <c r="AD109" s="137"/>
      <c r="AE109" s="137"/>
      <c r="AF109" s="137"/>
      <c r="AG109" s="137"/>
      <c r="AH109" s="137"/>
      <c r="AI109" s="137"/>
      <c r="AJ109" s="137"/>
      <c r="AK109" s="137"/>
      <c r="AL109" s="137"/>
      <c r="AM109" s="137"/>
      <c r="AN109" s="137"/>
      <c r="AO109" s="137"/>
      <c r="AP109" s="137"/>
      <c r="AQ109" s="137"/>
      <c r="AR109" s="137"/>
      <c r="AS109" s="137"/>
      <c r="AT109" s="137"/>
      <c r="AU109" s="137"/>
      <c r="AV109" s="3833"/>
      <c r="AW109" s="3833"/>
      <c r="AX109" s="3846"/>
      <c r="AY109" s="3846"/>
      <c r="AZ109" s="137"/>
      <c r="BA109" s="137"/>
      <c r="BB109" s="137"/>
      <c r="BD109" s="135">
        <v>1</v>
      </c>
    </row>
    <row r="110" spans="1:56" s="641" customFormat="1" ht="16.5" thickBot="1">
      <c r="A110"/>
      <c r="B110" s="2673"/>
      <c r="K110" s="2673"/>
      <c r="T110" s="2673"/>
      <c r="AC110"/>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c r="AZ110" s="137"/>
      <c r="BA110" s="137"/>
      <c r="BB110" s="137"/>
      <c r="BD110" s="135">
        <v>1</v>
      </c>
    </row>
    <row r="111" spans="1:56" s="641" customFormat="1" ht="15.75">
      <c r="A111"/>
      <c r="B111" s="2673"/>
      <c r="K111" s="2673"/>
      <c r="T111" s="2673"/>
      <c r="AC111"/>
      <c r="AD111" s="137"/>
      <c r="AE111" s="137"/>
      <c r="AF111" s="137"/>
      <c r="AG111" s="137"/>
      <c r="AH111" s="137"/>
      <c r="AI111" s="137"/>
      <c r="AJ111" s="137"/>
      <c r="AK111" s="137"/>
      <c r="AL111" s="137"/>
      <c r="AM111" s="137"/>
      <c r="AN111" s="137"/>
      <c r="AO111" s="137"/>
      <c r="AP111" s="137"/>
      <c r="AQ111" s="137"/>
      <c r="AR111" s="137"/>
      <c r="AS111" s="137"/>
      <c r="AT111" s="137"/>
      <c r="AU111" s="137"/>
      <c r="AV111" s="4230" t="s">
        <v>796</v>
      </c>
      <c r="AW111" s="4230"/>
      <c r="AX111" s="4229" t="s">
        <v>871</v>
      </c>
      <c r="AY111" s="4229"/>
      <c r="AZ111" s="137"/>
      <c r="BA111" s="137"/>
      <c r="BB111" s="137"/>
      <c r="BD111" s="135">
        <v>1</v>
      </c>
    </row>
    <row r="112" spans="1:56" s="641" customFormat="1" ht="15.75">
      <c r="A112"/>
      <c r="B112" s="2673"/>
      <c r="K112" s="2673"/>
      <c r="T112" s="2673"/>
      <c r="AC112"/>
      <c r="AD112" s="137"/>
      <c r="AE112" s="137"/>
      <c r="AF112" s="137"/>
      <c r="AG112" s="137"/>
      <c r="AH112" s="137"/>
      <c r="AI112" s="137"/>
      <c r="AJ112" s="137"/>
      <c r="AK112" s="137"/>
      <c r="AL112" s="137"/>
      <c r="AM112" s="137"/>
      <c r="AN112" s="137"/>
      <c r="AO112" s="137"/>
      <c r="AP112" s="137"/>
      <c r="AQ112" s="137"/>
      <c r="AR112" s="137"/>
      <c r="AS112" s="137"/>
      <c r="AT112" s="137"/>
      <c r="AU112" s="137"/>
      <c r="AV112" s="3833"/>
      <c r="AW112" s="3833"/>
      <c r="AX112" s="3846"/>
      <c r="AY112" s="3846"/>
      <c r="AZ112" s="137"/>
      <c r="BA112" s="137"/>
      <c r="BB112" s="137"/>
      <c r="BD112" s="135">
        <v>1</v>
      </c>
    </row>
    <row r="113" spans="1:56" s="641" customFormat="1" ht="16.5" thickBot="1">
      <c r="A113"/>
      <c r="B113" s="2673"/>
      <c r="K113" s="2673"/>
      <c r="T113" s="2673"/>
      <c r="AC113"/>
      <c r="AD113" s="137"/>
      <c r="AH113" s="137"/>
      <c r="AI113" s="137"/>
      <c r="AJ113" s="137"/>
      <c r="AK113" s="137"/>
      <c r="AL113" s="137"/>
      <c r="AM113" s="137"/>
      <c r="AN113" s="137"/>
      <c r="AO113" s="137"/>
      <c r="AP113" s="143">
        <v>1</v>
      </c>
      <c r="AQ113" s="143">
        <v>1</v>
      </c>
      <c r="AR113" s="137"/>
      <c r="AS113" s="143">
        <v>1</v>
      </c>
      <c r="AT113" s="137"/>
      <c r="AU113" s="137"/>
      <c r="AV113" s="137"/>
      <c r="AW113" s="137"/>
      <c r="AX113" s="137"/>
      <c r="AY113" s="137"/>
      <c r="AZ113" s="137"/>
      <c r="BA113" s="137"/>
      <c r="BB113" s="137"/>
      <c r="BD113" s="135">
        <v>1</v>
      </c>
    </row>
    <row r="114" spans="1:56" s="641" customFormat="1" ht="15.75">
      <c r="A114"/>
      <c r="B114" s="2673"/>
      <c r="K114" s="2673"/>
      <c r="T114" s="2673"/>
      <c r="AC114"/>
      <c r="AD114" s="137"/>
      <c r="AH114" s="137"/>
      <c r="AI114" s="137"/>
      <c r="AJ114" s="137"/>
      <c r="AK114" s="137"/>
      <c r="AL114" s="137"/>
      <c r="AM114" s="137"/>
      <c r="AN114" s="137"/>
      <c r="AO114" s="137"/>
      <c r="AP114" s="143">
        <v>1</v>
      </c>
      <c r="AQ114" s="143">
        <v>1</v>
      </c>
      <c r="AR114" s="137"/>
      <c r="AS114" s="143">
        <v>1</v>
      </c>
      <c r="AT114" s="143">
        <v>1</v>
      </c>
      <c r="AU114" s="137"/>
      <c r="AV114" s="4230" t="s">
        <v>881</v>
      </c>
      <c r="AW114" s="4230"/>
      <c r="AX114" s="4229" t="s">
        <v>883</v>
      </c>
      <c r="AY114" s="4229"/>
      <c r="AZ114" s="137"/>
      <c r="BA114" s="137"/>
      <c r="BB114" s="137"/>
      <c r="BD114" s="135">
        <v>1</v>
      </c>
    </row>
    <row r="115" spans="1:56" s="641" customFormat="1" ht="15.75">
      <c r="A115"/>
      <c r="B115" s="2673"/>
      <c r="K115" s="2673"/>
      <c r="T115" s="2673"/>
      <c r="AC115"/>
      <c r="AD115" s="137"/>
      <c r="AH115" s="137"/>
      <c r="AI115" s="137"/>
      <c r="AJ115" s="137"/>
      <c r="AK115" s="137"/>
      <c r="AL115" s="137"/>
      <c r="AM115" s="137"/>
      <c r="AN115" s="137"/>
      <c r="AO115" s="137"/>
      <c r="AP115" s="143">
        <v>1</v>
      </c>
      <c r="AQ115" s="143">
        <v>1</v>
      </c>
      <c r="AR115" s="137"/>
      <c r="AS115" s="143">
        <v>1</v>
      </c>
      <c r="AT115" s="143">
        <v>1</v>
      </c>
      <c r="AU115" s="137"/>
      <c r="AV115" s="3833"/>
      <c r="AW115" s="3833"/>
      <c r="AX115" s="3846"/>
      <c r="AY115" s="3846"/>
      <c r="AZ115" s="137"/>
      <c r="BA115" s="137"/>
      <c r="BB115" s="137"/>
      <c r="BD115" s="135">
        <v>1</v>
      </c>
    </row>
    <row r="116" spans="1:56" s="641" customFormat="1" ht="16.5" thickBot="1">
      <c r="A116"/>
      <c r="B116" s="2673"/>
      <c r="K116" s="2673"/>
      <c r="T116" s="2673"/>
      <c r="AC116"/>
      <c r="AD116" s="137"/>
      <c r="AH116" s="137"/>
      <c r="AI116" s="137"/>
      <c r="AJ116" s="137"/>
      <c r="AK116" s="137"/>
      <c r="AL116" s="137"/>
      <c r="AM116" s="137"/>
      <c r="AN116" s="137"/>
      <c r="AO116" s="137"/>
      <c r="AP116" s="143">
        <v>1</v>
      </c>
      <c r="AQ116" s="143">
        <v>1</v>
      </c>
      <c r="AR116" s="137"/>
      <c r="AS116" s="143">
        <v>1</v>
      </c>
      <c r="AT116" s="137"/>
      <c r="AU116" s="137"/>
      <c r="AV116" s="137"/>
      <c r="AW116" s="137"/>
      <c r="AX116" s="137"/>
      <c r="AY116" s="137"/>
      <c r="AZ116" s="137"/>
      <c r="BA116" s="137"/>
      <c r="BB116" s="137"/>
      <c r="BD116" s="135">
        <v>1</v>
      </c>
    </row>
    <row r="117" spans="1:56" s="641" customFormat="1" ht="15.75">
      <c r="A117"/>
      <c r="B117" s="2673"/>
      <c r="K117" s="2673"/>
      <c r="T117" s="2673"/>
      <c r="AC117"/>
      <c r="AD117" s="137"/>
      <c r="AH117" s="137"/>
      <c r="AI117" s="137"/>
      <c r="AJ117" s="137"/>
      <c r="AK117" s="137"/>
      <c r="AL117" s="137"/>
      <c r="AM117" s="137"/>
      <c r="AN117" s="137"/>
      <c r="AO117" s="137"/>
      <c r="AP117" s="143">
        <v>1</v>
      </c>
      <c r="AQ117" s="143">
        <v>1</v>
      </c>
      <c r="AR117" s="137"/>
      <c r="AS117" s="143">
        <v>1</v>
      </c>
      <c r="AT117" s="143">
        <v>1</v>
      </c>
      <c r="AU117" s="137"/>
      <c r="AV117" s="4230" t="s">
        <v>888</v>
      </c>
      <c r="AW117" s="4230"/>
      <c r="AX117" s="4229" t="s">
        <v>890</v>
      </c>
      <c r="AY117" s="4229"/>
      <c r="AZ117" s="137"/>
      <c r="BA117" s="137"/>
      <c r="BB117" s="137"/>
      <c r="BD117" s="135">
        <v>1</v>
      </c>
    </row>
    <row r="118" spans="1:56" s="641" customFormat="1" ht="15.75">
      <c r="A118"/>
      <c r="B118" s="2673"/>
      <c r="K118" s="2673"/>
      <c r="T118" s="2673"/>
      <c r="AC118"/>
      <c r="AD118" s="137"/>
      <c r="AE118" s="137"/>
      <c r="AF118" s="137"/>
      <c r="AG118" s="137"/>
      <c r="AH118" s="137"/>
      <c r="AI118" s="137"/>
      <c r="AJ118" s="137"/>
      <c r="AK118" s="137"/>
      <c r="AL118" s="137"/>
      <c r="AM118" s="137"/>
      <c r="AN118" s="137"/>
      <c r="AO118" s="137"/>
      <c r="AP118" s="143">
        <v>1</v>
      </c>
      <c r="AQ118" s="143">
        <v>1</v>
      </c>
      <c r="AR118" s="137"/>
      <c r="AS118" s="143">
        <v>1</v>
      </c>
      <c r="AT118" s="143">
        <v>1</v>
      </c>
      <c r="AU118" s="137"/>
      <c r="AV118" s="3833"/>
      <c r="AW118" s="3833"/>
      <c r="AX118" s="3846"/>
      <c r="AY118" s="3846"/>
      <c r="AZ118" s="137"/>
      <c r="BA118" s="137"/>
      <c r="BB118" s="137"/>
      <c r="BD118" s="135">
        <v>1</v>
      </c>
    </row>
    <row r="119" spans="1:56" s="641" customFormat="1" ht="16.5" thickBot="1">
      <c r="A119"/>
      <c r="B119" s="2673"/>
      <c r="K119" s="2673"/>
      <c r="T119" s="2673"/>
      <c r="AC119"/>
      <c r="AD119" s="137"/>
      <c r="AE119" s="137"/>
      <c r="AF119" s="137"/>
      <c r="AG119" s="137"/>
      <c r="AH119" s="137"/>
      <c r="AI119" s="137"/>
      <c r="AJ119" s="137"/>
      <c r="AK119" s="137"/>
      <c r="AL119" s="137"/>
      <c r="AM119" s="137"/>
      <c r="AN119" s="137"/>
      <c r="AO119" s="137"/>
      <c r="AP119" s="143">
        <v>1</v>
      </c>
      <c r="AQ119" s="143">
        <v>1</v>
      </c>
      <c r="AR119" s="137"/>
      <c r="AS119" s="143">
        <v>1</v>
      </c>
      <c r="AT119" s="137"/>
      <c r="AU119" s="137"/>
      <c r="AV119" s="137"/>
      <c r="AW119" s="137"/>
      <c r="AX119" s="137"/>
      <c r="AY119" s="137"/>
      <c r="AZ119" s="137"/>
      <c r="BA119" s="137"/>
      <c r="BB119" s="137"/>
      <c r="BD119" s="135">
        <v>1</v>
      </c>
    </row>
    <row r="120" spans="1:56" s="641" customFormat="1" ht="15.75">
      <c r="A120"/>
      <c r="B120" s="2673"/>
      <c r="K120" s="2673"/>
      <c r="T120" s="2673"/>
      <c r="AC120"/>
      <c r="AD120" s="137"/>
      <c r="AE120" s="137"/>
      <c r="AF120" s="137"/>
      <c r="AG120" s="137"/>
      <c r="AH120" s="137"/>
      <c r="AI120" s="137"/>
      <c r="AJ120" s="137"/>
      <c r="AK120" s="137"/>
      <c r="AL120" s="137"/>
      <c r="AM120" s="137"/>
      <c r="AN120" s="137"/>
      <c r="AO120" s="137"/>
      <c r="AP120" s="143">
        <v>1</v>
      </c>
      <c r="AQ120" s="143">
        <v>1</v>
      </c>
      <c r="AR120" s="137"/>
      <c r="AS120" s="143">
        <v>1</v>
      </c>
      <c r="AT120" s="143">
        <v>1</v>
      </c>
      <c r="AU120" s="137"/>
      <c r="AV120" s="4230" t="s">
        <v>896</v>
      </c>
      <c r="AW120" s="4230"/>
      <c r="AX120" s="4229" t="s">
        <v>898</v>
      </c>
      <c r="AY120" s="4229"/>
      <c r="AZ120" s="137"/>
      <c r="BA120" s="137"/>
      <c r="BB120" s="137"/>
      <c r="BD120" s="135">
        <v>1</v>
      </c>
    </row>
    <row r="121" spans="1:56" s="641" customFormat="1" ht="15.75" customHeight="1">
      <c r="A121"/>
      <c r="B121" s="2673"/>
      <c r="K121" s="2673"/>
      <c r="T121" s="2673"/>
      <c r="AC121"/>
      <c r="AD121" s="137"/>
      <c r="AE121" s="137"/>
      <c r="AF121" s="137"/>
      <c r="AG121" s="137"/>
      <c r="AH121" s="137"/>
      <c r="AI121" s="137"/>
      <c r="AJ121" s="137"/>
      <c r="AK121" s="137"/>
      <c r="AL121" s="137"/>
      <c r="AM121" s="137"/>
      <c r="AN121" s="137"/>
      <c r="AO121" s="137"/>
      <c r="AP121" s="143">
        <v>1</v>
      </c>
      <c r="AQ121" s="143">
        <v>1</v>
      </c>
      <c r="AR121" s="137"/>
      <c r="AS121" s="143">
        <v>1</v>
      </c>
      <c r="AT121" s="143">
        <v>1</v>
      </c>
      <c r="AU121" s="137"/>
      <c r="AV121" s="3833"/>
      <c r="AW121" s="3833"/>
      <c r="AX121" s="3846"/>
      <c r="AY121" s="3846"/>
      <c r="AZ121" s="137"/>
      <c r="BA121" s="137"/>
      <c r="BB121" s="137"/>
      <c r="BD121" s="135">
        <v>1</v>
      </c>
    </row>
    <row r="122" spans="1:56" s="641" customFormat="1" ht="15" customHeight="1" thickBot="1">
      <c r="A122"/>
      <c r="B122" s="2673"/>
      <c r="K122" s="2673"/>
      <c r="T122" s="2673"/>
      <c r="AC122"/>
      <c r="AD122" s="137"/>
      <c r="AE122" s="137"/>
      <c r="AF122" s="137"/>
      <c r="AG122" s="137"/>
      <c r="AH122" s="137"/>
      <c r="AI122" s="137"/>
      <c r="AJ122" s="137"/>
      <c r="AK122" s="137"/>
      <c r="AL122" s="137"/>
      <c r="AM122" s="137"/>
      <c r="AN122" s="137"/>
      <c r="AO122" s="137"/>
      <c r="AP122" s="143">
        <v>1</v>
      </c>
      <c r="AQ122" s="143">
        <v>1</v>
      </c>
      <c r="AR122" s="137"/>
      <c r="AS122" s="143">
        <v>1</v>
      </c>
      <c r="AT122" s="137"/>
      <c r="AU122" s="137"/>
      <c r="AV122" s="137"/>
      <c r="AW122" s="137"/>
      <c r="AX122" s="137"/>
      <c r="AY122" s="137"/>
      <c r="AZ122" s="137"/>
      <c r="BA122" s="137"/>
      <c r="BB122" s="137"/>
      <c r="BD122" s="135">
        <v>1</v>
      </c>
    </row>
    <row r="123" spans="1:56" s="641" customFormat="1" ht="15.75">
      <c r="A123"/>
      <c r="B123" s="2673"/>
      <c r="K123" s="2673"/>
      <c r="T123" s="2673"/>
      <c r="AC123"/>
      <c r="AD123" s="137"/>
      <c r="AE123" s="137"/>
      <c r="AF123" s="137"/>
      <c r="AG123" s="137"/>
      <c r="AH123" s="137"/>
      <c r="AI123" s="137"/>
      <c r="AJ123" s="137"/>
      <c r="AK123" s="137"/>
      <c r="AL123" s="137"/>
      <c r="AM123" s="137"/>
      <c r="AN123" s="137"/>
      <c r="AO123" s="137"/>
      <c r="AP123" s="143">
        <v>1</v>
      </c>
      <c r="AQ123" s="143">
        <v>1</v>
      </c>
      <c r="AR123" s="137"/>
      <c r="AS123" s="143">
        <v>1</v>
      </c>
      <c r="AT123" s="143">
        <v>1</v>
      </c>
      <c r="AU123" s="137"/>
      <c r="AV123" s="4230" t="s">
        <v>904</v>
      </c>
      <c r="AW123" s="4230"/>
      <c r="AX123" s="4229" t="s">
        <v>906</v>
      </c>
      <c r="AY123" s="4229"/>
      <c r="AZ123" s="137"/>
      <c r="BA123" s="137"/>
      <c r="BB123" s="137"/>
      <c r="BD123" s="135">
        <v>1</v>
      </c>
    </row>
    <row r="124" spans="1:56" s="641" customFormat="1" ht="15.75">
      <c r="A124"/>
      <c r="B124" s="2673"/>
      <c r="K124" s="2673"/>
      <c r="T124" s="2673"/>
      <c r="AC124"/>
      <c r="AD124" s="137"/>
      <c r="AE124" s="137"/>
      <c r="AF124" s="137"/>
      <c r="AG124" s="137"/>
      <c r="AH124" s="137"/>
      <c r="AI124" s="137"/>
      <c r="AJ124" s="137"/>
      <c r="AK124" s="137"/>
      <c r="AL124" s="137"/>
      <c r="AM124" s="137"/>
      <c r="AN124" s="137"/>
      <c r="AO124" s="137"/>
      <c r="AP124" s="143">
        <v>1</v>
      </c>
      <c r="AQ124" s="143">
        <v>1</v>
      </c>
      <c r="AR124" s="137"/>
      <c r="AS124" s="143">
        <v>1</v>
      </c>
      <c r="AT124" s="143">
        <v>1</v>
      </c>
      <c r="AU124" s="137"/>
      <c r="AV124" s="3833"/>
      <c r="AW124" s="3833"/>
      <c r="AX124" s="3846"/>
      <c r="AY124" s="3846"/>
      <c r="AZ124" s="137"/>
      <c r="BA124" s="137"/>
      <c r="BB124" s="137"/>
      <c r="BD124" s="135">
        <v>1</v>
      </c>
    </row>
    <row r="125" spans="1:56" s="641" customFormat="1" ht="16.5" thickBot="1">
      <c r="A125"/>
      <c r="B125" s="2673"/>
      <c r="K125" s="2673"/>
      <c r="T125" s="2673"/>
      <c r="AC125"/>
      <c r="AD125" s="137"/>
      <c r="AE125" s="137"/>
      <c r="AF125" s="137"/>
      <c r="AG125" s="137"/>
      <c r="AH125" s="137"/>
      <c r="AI125" s="137"/>
      <c r="AJ125" s="137"/>
      <c r="AK125" s="137"/>
      <c r="AL125" s="137"/>
      <c r="AM125" s="137"/>
      <c r="AN125" s="137"/>
      <c r="AO125" s="137"/>
      <c r="AP125" s="143">
        <v>1</v>
      </c>
      <c r="AQ125" s="143">
        <v>1</v>
      </c>
      <c r="AR125" s="137"/>
      <c r="AS125" s="143">
        <v>1</v>
      </c>
      <c r="AT125" s="137"/>
      <c r="AU125" s="137"/>
      <c r="AV125" s="137"/>
      <c r="AW125" s="137"/>
      <c r="AX125" s="137"/>
      <c r="AY125" s="137"/>
      <c r="AZ125" s="137"/>
      <c r="BA125" s="137"/>
      <c r="BB125" s="137"/>
      <c r="BD125" s="135">
        <v>1</v>
      </c>
    </row>
    <row r="126" spans="1:56" s="641" customFormat="1" ht="15.75">
      <c r="A126"/>
      <c r="B126" s="2673"/>
      <c r="K126" s="2673"/>
      <c r="T126" s="2673"/>
      <c r="AC126"/>
      <c r="AD126" s="137"/>
      <c r="AE126" s="137"/>
      <c r="AF126" s="137"/>
      <c r="AG126" s="137"/>
      <c r="AH126" s="137"/>
      <c r="AI126" s="137"/>
      <c r="AJ126" s="137"/>
      <c r="AK126" s="137"/>
      <c r="AL126" s="137"/>
      <c r="AM126" s="137"/>
      <c r="AN126" s="137"/>
      <c r="AO126" s="137"/>
      <c r="AP126" s="137"/>
      <c r="AQ126" s="137"/>
      <c r="AR126" s="137"/>
      <c r="AS126" s="137"/>
      <c r="AT126" s="137"/>
      <c r="AU126" s="137"/>
      <c r="AV126" s="4230" t="s">
        <v>913</v>
      </c>
      <c r="AW126" s="4230"/>
      <c r="AX126" s="4229" t="s">
        <v>915</v>
      </c>
      <c r="AY126" s="4229"/>
      <c r="AZ126" s="137"/>
      <c r="BA126" s="137"/>
      <c r="BB126" s="137"/>
      <c r="BD126" s="135">
        <v>1</v>
      </c>
    </row>
    <row r="127" spans="1:56" s="641" customFormat="1" ht="15.75">
      <c r="A127"/>
      <c r="B127" s="2673"/>
      <c r="K127" s="2673"/>
      <c r="T127" s="2673"/>
      <c r="AC127"/>
      <c r="AD127" s="137"/>
      <c r="AE127" s="137"/>
      <c r="AF127" s="137"/>
      <c r="AG127" s="137"/>
      <c r="AH127" s="137"/>
      <c r="AI127" s="137"/>
      <c r="AJ127" s="137"/>
      <c r="AK127" s="137"/>
      <c r="AL127" s="137"/>
      <c r="AM127" s="137"/>
      <c r="AN127" s="137"/>
      <c r="AO127" s="137"/>
      <c r="AP127" s="137"/>
      <c r="AQ127" s="137"/>
      <c r="AR127" s="137"/>
      <c r="AS127" s="137"/>
      <c r="AT127" s="137"/>
      <c r="AU127" s="137"/>
      <c r="AV127" s="3833"/>
      <c r="AW127" s="3833"/>
      <c r="AX127" s="3846"/>
      <c r="AY127" s="3846"/>
      <c r="AZ127" s="137"/>
      <c r="BA127" s="137"/>
      <c r="BB127" s="137"/>
      <c r="BD127" s="135">
        <v>1</v>
      </c>
    </row>
    <row r="128" spans="1:56" s="641" customFormat="1" ht="15.75" customHeight="1" thickBot="1">
      <c r="A128"/>
      <c r="B128" s="2673"/>
      <c r="K128" s="2673"/>
      <c r="T128" s="2673"/>
      <c r="AC128"/>
      <c r="AD128" s="137"/>
      <c r="AE128" s="137"/>
      <c r="AF128" s="137"/>
      <c r="AG128" s="137"/>
      <c r="AH128" s="137"/>
      <c r="AI128" s="137"/>
      <c r="AJ128" s="137"/>
      <c r="AK128" s="137"/>
      <c r="AL128" s="137"/>
      <c r="AM128" s="137"/>
      <c r="AN128" s="137"/>
      <c r="AO128" s="137"/>
      <c r="AP128" s="137"/>
      <c r="AQ128" s="137"/>
      <c r="AR128" s="137"/>
      <c r="AS128" s="137"/>
      <c r="AT128" s="137"/>
      <c r="AU128" s="137"/>
      <c r="AV128" s="137"/>
      <c r="AW128" s="137"/>
      <c r="AX128" s="137"/>
      <c r="AY128" s="137"/>
      <c r="AZ128" s="137"/>
      <c r="BA128" s="137"/>
      <c r="BB128" s="137"/>
      <c r="BD128" s="135">
        <v>1</v>
      </c>
    </row>
    <row r="129" spans="1:56" s="641" customFormat="1" ht="15.75">
      <c r="A129"/>
      <c r="B129" s="2673"/>
      <c r="K129" s="2673"/>
      <c r="T129" s="2673"/>
      <c r="AC129"/>
      <c r="AD129" s="137"/>
      <c r="AE129" s="137"/>
      <c r="AF129" s="137"/>
      <c r="AG129" s="137"/>
      <c r="AH129" s="137"/>
      <c r="AI129" s="137"/>
      <c r="AJ129" s="137"/>
      <c r="AK129" s="137"/>
      <c r="AL129" s="137"/>
      <c r="AM129" s="137"/>
      <c r="AN129" s="137"/>
      <c r="AO129" s="137"/>
      <c r="AP129" s="137"/>
      <c r="AQ129" s="137"/>
      <c r="AR129" s="137"/>
      <c r="AS129" s="137"/>
      <c r="AT129" s="137"/>
      <c r="AU129" s="137"/>
      <c r="AV129" s="4230" t="s">
        <v>922</v>
      </c>
      <c r="AW129" s="4230"/>
      <c r="AX129" s="4229" t="s">
        <v>924</v>
      </c>
      <c r="AY129" s="4229"/>
      <c r="AZ129" s="137"/>
      <c r="BA129" s="137"/>
      <c r="BB129" s="137"/>
      <c r="BD129" s="135">
        <v>1</v>
      </c>
    </row>
    <row r="130" spans="1:56" s="641" customFormat="1" ht="15.75">
      <c r="A130"/>
      <c r="B130" s="2673"/>
      <c r="K130" s="2673"/>
      <c r="T130" s="2673"/>
      <c r="AC130"/>
      <c r="AD130" s="137"/>
      <c r="AE130" s="137"/>
      <c r="AF130" s="137"/>
      <c r="AG130" s="137"/>
      <c r="AH130" s="137"/>
      <c r="AI130" s="137"/>
      <c r="AJ130" s="137"/>
      <c r="AK130" s="137"/>
      <c r="AL130" s="137"/>
      <c r="AM130" s="137"/>
      <c r="AN130" s="137"/>
      <c r="AO130" s="137"/>
      <c r="AP130" s="137"/>
      <c r="AQ130" s="137"/>
      <c r="AR130" s="137"/>
      <c r="AS130" s="137"/>
      <c r="AT130" s="137"/>
      <c r="AU130" s="137"/>
      <c r="AV130" s="3833"/>
      <c r="AW130" s="3833"/>
      <c r="AX130" s="3846"/>
      <c r="AY130" s="3846"/>
      <c r="AZ130" s="137"/>
      <c r="BA130" s="137"/>
      <c r="BB130" s="137"/>
      <c r="BD130" s="135">
        <v>1</v>
      </c>
    </row>
    <row r="131" spans="1:56" s="641" customFormat="1" ht="16.5" thickBot="1">
      <c r="A131"/>
      <c r="B131" s="2673"/>
      <c r="K131" s="2673"/>
      <c r="T131" s="2673"/>
      <c r="AC131"/>
      <c r="AD131" s="137"/>
      <c r="AE131" s="137"/>
      <c r="AF131" s="137"/>
      <c r="AG131" s="137"/>
      <c r="AH131" s="137"/>
      <c r="AI131" s="137"/>
      <c r="AJ131" s="137"/>
      <c r="AK131" s="137"/>
      <c r="AL131" s="137"/>
      <c r="AM131" s="137"/>
      <c r="AN131" s="137"/>
      <c r="AO131" s="137"/>
      <c r="AP131" s="137"/>
      <c r="AQ131" s="137"/>
      <c r="AR131" s="137"/>
      <c r="AS131" s="137"/>
      <c r="AT131" s="137"/>
      <c r="AU131" s="137"/>
      <c r="AV131" s="137"/>
      <c r="AW131" s="137"/>
      <c r="AX131" s="137"/>
      <c r="AY131" s="137"/>
      <c r="AZ131" s="137"/>
      <c r="BA131" s="137"/>
      <c r="BB131" s="137"/>
      <c r="BD131" s="135">
        <v>1</v>
      </c>
    </row>
    <row r="132" spans="1:56" s="641" customFormat="1" ht="15.75">
      <c r="A132"/>
      <c r="B132" s="2673"/>
      <c r="K132" s="2673"/>
      <c r="T132" s="2673"/>
      <c r="AC132"/>
      <c r="AD132" s="137"/>
      <c r="AE132" s="137"/>
      <c r="AF132" s="137"/>
      <c r="AG132" s="137"/>
      <c r="AH132" s="137"/>
      <c r="AI132" s="137"/>
      <c r="AJ132" s="137"/>
      <c r="AK132" s="137"/>
      <c r="AL132" s="137"/>
      <c r="AM132" s="137"/>
      <c r="AN132" s="137"/>
      <c r="AO132" s="137"/>
      <c r="AP132" s="137"/>
      <c r="AQ132" s="137"/>
      <c r="AR132" s="137"/>
      <c r="AS132" s="137"/>
      <c r="AT132" s="137"/>
      <c r="AU132" s="137"/>
      <c r="AV132" s="4230" t="s">
        <v>932</v>
      </c>
      <c r="AW132" s="4230"/>
      <c r="AX132" s="4229" t="s">
        <v>934</v>
      </c>
      <c r="AY132" s="4229"/>
      <c r="AZ132" s="137"/>
      <c r="BA132" s="137"/>
      <c r="BB132" s="137"/>
      <c r="BD132" s="135">
        <v>1</v>
      </c>
    </row>
    <row r="133" spans="1:56" s="641" customFormat="1" ht="15.75">
      <c r="A133"/>
      <c r="B133" s="2673"/>
      <c r="K133" s="2673"/>
      <c r="T133" s="2673"/>
      <c r="AC133"/>
      <c r="AD133" s="137"/>
      <c r="AE133" s="137"/>
      <c r="AF133" s="137"/>
      <c r="AG133" s="137"/>
      <c r="AH133" s="137"/>
      <c r="AI133" s="137"/>
      <c r="AJ133" s="137"/>
      <c r="AK133" s="137"/>
      <c r="AL133" s="137"/>
      <c r="AM133" s="137"/>
      <c r="AN133" s="137"/>
      <c r="AO133" s="137"/>
      <c r="AP133" s="137"/>
      <c r="AQ133" s="137"/>
      <c r="AR133" s="137"/>
      <c r="AS133" s="137"/>
      <c r="AT133" s="137"/>
      <c r="AU133" s="137"/>
      <c r="AV133" s="3833"/>
      <c r="AW133" s="3833"/>
      <c r="AX133" s="3846"/>
      <c r="AY133" s="3846"/>
      <c r="AZ133" s="137"/>
      <c r="BA133" s="137"/>
      <c r="BB133" s="137"/>
      <c r="BD133" s="135">
        <v>1</v>
      </c>
    </row>
    <row r="134" spans="1:56" s="641" customFormat="1" ht="16.5" thickBot="1">
      <c r="A134"/>
      <c r="B134" s="2673"/>
      <c r="K134" s="2673"/>
      <c r="T134" s="2673"/>
      <c r="AC134"/>
      <c r="AD134" s="137"/>
      <c r="AE134" s="137"/>
      <c r="AF134" s="137"/>
      <c r="AG134" s="137"/>
      <c r="AH134" s="137"/>
      <c r="AI134" s="137"/>
      <c r="AJ134" s="137"/>
      <c r="AK134" s="137"/>
      <c r="AL134" s="137"/>
      <c r="AM134" s="137"/>
      <c r="AN134" s="137"/>
      <c r="AO134" s="137"/>
      <c r="AP134" s="137"/>
      <c r="AQ134" s="137"/>
      <c r="AR134" s="137"/>
      <c r="AS134" s="137"/>
      <c r="AT134" s="137"/>
      <c r="AU134" s="137"/>
      <c r="AV134" s="137"/>
      <c r="AW134" s="137"/>
      <c r="AX134" s="137"/>
      <c r="AY134" s="137"/>
      <c r="AZ134" s="137"/>
      <c r="BA134" s="137"/>
      <c r="BB134" s="137"/>
      <c r="BD134" s="135">
        <v>1</v>
      </c>
    </row>
    <row r="135" spans="1:56" s="641" customFormat="1" ht="15.75">
      <c r="A135"/>
      <c r="B135" s="2673"/>
      <c r="K135" s="2673"/>
      <c r="T135" s="2673"/>
      <c r="AC135"/>
      <c r="AD135" s="137"/>
      <c r="AE135" s="137"/>
      <c r="AF135" s="137"/>
      <c r="AG135" s="137"/>
      <c r="AH135" s="137"/>
      <c r="AI135" s="137"/>
      <c r="AJ135" s="137"/>
      <c r="AK135" s="137"/>
      <c r="AL135" s="137"/>
      <c r="AM135" s="137"/>
      <c r="AN135" s="137"/>
      <c r="AO135" s="137"/>
      <c r="AP135" s="137"/>
      <c r="AQ135" s="137"/>
      <c r="AR135" s="137"/>
      <c r="AS135" s="137"/>
      <c r="AT135" s="137"/>
      <c r="AU135" s="137"/>
      <c r="AV135" s="137"/>
      <c r="AW135" s="137"/>
      <c r="AX135" s="4229" t="s">
        <v>881</v>
      </c>
      <c r="AY135" s="4229"/>
      <c r="AZ135" s="137"/>
      <c r="BA135" s="137"/>
      <c r="BB135" s="137"/>
      <c r="BD135" s="135">
        <v>1</v>
      </c>
    </row>
    <row r="136" spans="1:56" s="641" customFormat="1" ht="15.75">
      <c r="A136"/>
      <c r="B136" s="2673"/>
      <c r="K136" s="2673"/>
      <c r="T136" s="2673"/>
      <c r="AC136"/>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3846"/>
      <c r="AY136" s="3846"/>
      <c r="AZ136" s="137"/>
      <c r="BA136" s="137"/>
      <c r="BB136" s="137"/>
      <c r="BD136" s="135">
        <v>1</v>
      </c>
    </row>
    <row r="137" spans="1:56" s="641" customFormat="1" ht="16.5" thickBot="1">
      <c r="A137"/>
      <c r="B137" s="2673"/>
      <c r="K137" s="2673"/>
      <c r="T137" s="2673"/>
      <c r="AC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c r="BD137" s="135">
        <v>1</v>
      </c>
    </row>
    <row r="138" spans="1:56" s="641" customFormat="1" ht="15.75">
      <c r="A138"/>
      <c r="B138" s="2673"/>
      <c r="K138" s="2673"/>
      <c r="T138" s="2673"/>
      <c r="AC138"/>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4229" t="s">
        <v>942</v>
      </c>
      <c r="AY138" s="4229"/>
      <c r="AZ138" s="137"/>
      <c r="BA138" s="137"/>
      <c r="BB138" s="137"/>
      <c r="BD138" s="135">
        <v>1</v>
      </c>
    </row>
    <row r="139" spans="1:56" s="641" customFormat="1" ht="15.75">
      <c r="A139"/>
      <c r="B139" s="2673"/>
      <c r="K139" s="2673"/>
      <c r="T139" s="2673"/>
      <c r="AC139"/>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3846"/>
      <c r="AY139" s="3846"/>
      <c r="AZ139" s="137"/>
      <c r="BA139" s="137"/>
      <c r="BB139" s="137"/>
      <c r="BD139" s="135">
        <v>1</v>
      </c>
    </row>
    <row r="140" spans="1:56" s="641" customFormat="1" ht="16.5" thickBot="1">
      <c r="A140"/>
      <c r="B140" s="2673"/>
      <c r="K140" s="2673"/>
      <c r="T140" s="2673"/>
      <c r="AC140"/>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c r="BD140" s="135">
        <v>1</v>
      </c>
    </row>
    <row r="141" spans="1:56" s="641" customFormat="1" ht="15" customHeight="1">
      <c r="A141"/>
      <c r="B141" s="2673"/>
      <c r="K141" s="2673"/>
      <c r="T141" s="2673"/>
      <c r="AC141"/>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4229" t="s">
        <v>888</v>
      </c>
      <c r="AY141" s="4229"/>
      <c r="AZ141" s="137"/>
      <c r="BA141" s="137"/>
      <c r="BB141" s="137"/>
      <c r="BD141" s="135">
        <v>1</v>
      </c>
    </row>
    <row r="142" spans="1:56" s="641" customFormat="1" ht="15.75">
      <c r="A142"/>
      <c r="B142" s="2673"/>
      <c r="K142" s="2673"/>
      <c r="T142" s="2673"/>
      <c r="AC142"/>
      <c r="AD142" s="137"/>
      <c r="AE142" s="137"/>
      <c r="AF142" s="137"/>
      <c r="AG142" s="137"/>
      <c r="AH142" s="137"/>
      <c r="AI142" s="137"/>
      <c r="AJ142" s="137"/>
      <c r="AK142" s="137"/>
      <c r="AL142" s="137"/>
      <c r="AM142" s="137"/>
      <c r="AN142" s="137"/>
      <c r="AO142" s="137"/>
      <c r="AP142" s="137"/>
      <c r="AQ142" s="137"/>
      <c r="AR142" s="137"/>
      <c r="AS142" s="137"/>
      <c r="AT142" s="137"/>
      <c r="AU142" s="137"/>
      <c r="AV142" s="137"/>
      <c r="AW142" s="137"/>
      <c r="AX142" s="3846"/>
      <c r="AY142" s="3846"/>
      <c r="AZ142" s="137"/>
      <c r="BA142" s="137"/>
      <c r="BB142" s="137"/>
      <c r="BD142" s="135">
        <v>1</v>
      </c>
    </row>
    <row r="143" spans="1:56" s="641" customFormat="1" ht="16.5" customHeight="1" thickBot="1">
      <c r="A143"/>
      <c r="B143" s="2673"/>
      <c r="K143" s="2673"/>
      <c r="T143" s="2673"/>
      <c r="AC143"/>
      <c r="AD143" s="137"/>
      <c r="AE143" s="137"/>
      <c r="AF143" s="137"/>
      <c r="AG143" s="137"/>
      <c r="AH143" s="137"/>
      <c r="AI143" s="137"/>
      <c r="AJ143" s="137"/>
      <c r="AK143" s="137"/>
      <c r="AL143" s="137"/>
      <c r="AM143" s="137"/>
      <c r="AN143" s="137"/>
      <c r="AO143" s="137"/>
      <c r="AP143" s="137"/>
      <c r="AQ143" s="137"/>
      <c r="AR143" s="137"/>
      <c r="AS143" s="137"/>
      <c r="AT143" s="137"/>
      <c r="AU143" s="137"/>
      <c r="AV143" s="137"/>
      <c r="AW143" s="137"/>
      <c r="AX143" s="137"/>
      <c r="AY143" s="137"/>
      <c r="AZ143" s="137"/>
      <c r="BA143" s="137"/>
      <c r="BB143" s="137"/>
      <c r="BD143" s="135">
        <v>1</v>
      </c>
    </row>
    <row r="144" spans="1:56" s="641" customFormat="1" ht="19.5" customHeight="1">
      <c r="A144"/>
      <c r="B144" s="2673"/>
      <c r="K144" s="2673"/>
      <c r="T144" s="2673"/>
      <c r="AC144"/>
      <c r="AD144" s="137"/>
      <c r="AE144" s="137"/>
      <c r="AF144" s="137"/>
      <c r="AG144" s="137"/>
      <c r="AH144" s="137"/>
      <c r="AI144" s="137"/>
      <c r="AJ144" s="137"/>
      <c r="AK144" s="137"/>
      <c r="AL144" s="137"/>
      <c r="AM144" s="137"/>
      <c r="AN144" s="137"/>
      <c r="AO144" s="137"/>
      <c r="AP144" s="137"/>
      <c r="AQ144" s="137"/>
      <c r="AR144" s="137"/>
      <c r="AS144" s="137"/>
      <c r="AT144" s="137"/>
      <c r="AU144" s="137"/>
      <c r="AV144" s="137"/>
      <c r="AW144" s="137"/>
      <c r="AX144" s="4229" t="s">
        <v>896</v>
      </c>
      <c r="AY144" s="4229"/>
      <c r="AZ144" s="137"/>
      <c r="BA144" s="137"/>
      <c r="BB144" s="137"/>
      <c r="BD144" s="135">
        <v>1</v>
      </c>
    </row>
    <row r="145" spans="1:56" s="641" customFormat="1" ht="16.5" customHeight="1" thickBot="1">
      <c r="A145"/>
      <c r="B145" s="2673"/>
      <c r="K145" s="2673"/>
      <c r="T145" s="2673"/>
      <c r="AC145"/>
      <c r="AD145" s="137"/>
      <c r="AE145" s="137"/>
      <c r="AF145" s="137"/>
      <c r="AG145" s="137"/>
      <c r="AH145" s="137"/>
      <c r="AI145" s="137"/>
      <c r="AJ145" s="137"/>
      <c r="AK145" s="137"/>
      <c r="AL145" s="137"/>
      <c r="AM145" s="137"/>
      <c r="AN145" s="137"/>
      <c r="AO145" s="137"/>
      <c r="AP145" s="137"/>
      <c r="AQ145" s="137"/>
      <c r="AR145" s="137"/>
      <c r="AS145" s="137"/>
      <c r="AT145" s="137"/>
      <c r="AU145" s="137"/>
      <c r="AV145" s="137"/>
      <c r="AW145" s="137"/>
      <c r="AX145" s="3846"/>
      <c r="AY145" s="3846"/>
      <c r="AZ145" s="137"/>
      <c r="BA145" s="137"/>
      <c r="BB145" s="137"/>
      <c r="BD145" s="135">
        <v>1</v>
      </c>
    </row>
    <row r="146" spans="1:56" s="641" customFormat="1" ht="16.5" customHeight="1" thickTop="1" thickBot="1">
      <c r="A146"/>
      <c r="B146" s="2673"/>
      <c r="K146" s="2673"/>
      <c r="T146" s="2673"/>
      <c r="AC146" s="97" t="s">
        <v>100</v>
      </c>
      <c r="AD146" s="137"/>
      <c r="AE146" s="137"/>
      <c r="AF146" s="137"/>
      <c r="AG146" s="137"/>
      <c r="AH146" s="137"/>
      <c r="AI146" s="137"/>
      <c r="AJ146" s="137"/>
      <c r="AK146" s="137"/>
      <c r="AL146" s="137"/>
      <c r="AM146" s="137"/>
      <c r="AN146" s="137"/>
      <c r="AO146" s="137"/>
      <c r="AP146" s="137"/>
      <c r="AQ146" s="137"/>
      <c r="AR146" s="137"/>
      <c r="AS146" s="137"/>
      <c r="AT146" s="137"/>
      <c r="AU146" s="137"/>
      <c r="AV146" s="137"/>
      <c r="AW146" s="137"/>
      <c r="AX146" s="137"/>
      <c r="AY146" s="137"/>
      <c r="AZ146" s="137"/>
      <c r="BA146" s="137"/>
      <c r="BB146" s="137"/>
      <c r="BD146" s="135">
        <v>1</v>
      </c>
    </row>
    <row r="147" spans="1:56" s="641" customFormat="1" ht="15.75" customHeight="1" thickTop="1">
      <c r="A147"/>
      <c r="B147" s="2673"/>
      <c r="K147" s="2673"/>
      <c r="T147" s="2673"/>
      <c r="AC147" s="242" t="s">
        <v>270</v>
      </c>
      <c r="AD147" s="137"/>
      <c r="AE147" s="137"/>
      <c r="AF147" s="137"/>
      <c r="AG147" s="137"/>
      <c r="AH147" s="137"/>
      <c r="AI147" s="137"/>
      <c r="AJ147" s="137"/>
      <c r="AK147" s="137"/>
      <c r="AL147" s="137"/>
      <c r="AM147" s="137"/>
      <c r="AN147" s="137"/>
      <c r="AO147" s="137"/>
      <c r="AP147" s="137"/>
      <c r="AQ147" s="137"/>
      <c r="AR147" s="137"/>
      <c r="AS147" s="137"/>
      <c r="AT147" s="137"/>
      <c r="AU147" s="137"/>
      <c r="AV147" s="137"/>
      <c r="AW147" s="137"/>
      <c r="AX147" s="4229" t="s">
        <v>951</v>
      </c>
      <c r="AY147" s="4229"/>
      <c r="AZ147" s="137"/>
      <c r="BA147" s="137"/>
      <c r="BB147" s="137"/>
      <c r="BD147" s="135">
        <v>1</v>
      </c>
    </row>
    <row r="148" spans="1:56" s="641" customFormat="1" ht="15" customHeight="1">
      <c r="A148"/>
      <c r="B148" s="2673"/>
      <c r="K148" s="2673"/>
      <c r="T148" s="2673"/>
      <c r="AC148" s="243" t="s">
        <v>274</v>
      </c>
      <c r="AD148" s="137"/>
      <c r="AE148" s="137"/>
      <c r="AF148" s="137"/>
      <c r="AG148" s="137"/>
      <c r="AH148" s="137"/>
      <c r="AI148" s="137"/>
      <c r="AJ148" s="137"/>
      <c r="AK148" s="137"/>
      <c r="AL148" s="137"/>
      <c r="AM148" s="137"/>
      <c r="AN148" s="137"/>
      <c r="AO148" s="137"/>
      <c r="AP148" s="137"/>
      <c r="AQ148" s="137"/>
      <c r="AR148" s="137"/>
      <c r="AS148" s="137"/>
      <c r="AT148" s="137"/>
      <c r="AU148" s="137"/>
      <c r="AV148" s="137"/>
      <c r="AW148" s="137"/>
      <c r="AX148" s="3846"/>
      <c r="AY148" s="3846"/>
      <c r="AZ148" s="137"/>
      <c r="BA148" s="137"/>
      <c r="BB148" s="137"/>
      <c r="BD148" s="135">
        <v>1</v>
      </c>
    </row>
    <row r="149" spans="1:56" s="641" customFormat="1" ht="16.5" thickBot="1">
      <c r="A149"/>
      <c r="B149" s="2673"/>
      <c r="K149" s="2673"/>
      <c r="T149" s="2673"/>
      <c r="AC149" s="41" t="s">
        <v>62</v>
      </c>
      <c r="AD149" s="137"/>
      <c r="AE149" s="137"/>
      <c r="AF149" s="137"/>
      <c r="AG149" s="137"/>
      <c r="AH149" s="137"/>
      <c r="AI149" s="137"/>
      <c r="AJ149" s="137"/>
      <c r="AK149" s="137"/>
      <c r="AL149" s="137"/>
      <c r="AM149" s="137"/>
      <c r="AN149" s="137"/>
      <c r="AO149" s="137"/>
      <c r="AP149" s="137"/>
      <c r="AQ149" s="137"/>
      <c r="AR149" s="137"/>
      <c r="AS149" s="137"/>
      <c r="AT149" s="137"/>
      <c r="AU149" s="137"/>
      <c r="AV149" s="137"/>
      <c r="AW149" s="137"/>
      <c r="AX149" s="137"/>
      <c r="AY149" s="137"/>
      <c r="AZ149" s="137"/>
      <c r="BA149" s="137"/>
      <c r="BB149" s="137"/>
      <c r="BD149" s="135">
        <v>1</v>
      </c>
    </row>
    <row r="150" spans="1:56" s="641" customFormat="1" ht="15.75">
      <c r="A150"/>
      <c r="B150" s="2673"/>
      <c r="K150" s="2673"/>
      <c r="T150" s="2673"/>
      <c r="AC150" s="645" t="s">
        <v>61</v>
      </c>
      <c r="AD150" s="137"/>
      <c r="AE150" s="137"/>
      <c r="AF150" s="137"/>
      <c r="AG150" s="137"/>
      <c r="AH150" s="137"/>
      <c r="AI150" s="137"/>
      <c r="AJ150" s="137"/>
      <c r="AK150" s="137"/>
      <c r="AL150" s="137"/>
      <c r="AM150" s="137"/>
      <c r="AN150" s="137"/>
      <c r="AO150" s="137"/>
      <c r="AP150" s="137"/>
      <c r="AQ150" s="137"/>
      <c r="AR150" s="137"/>
      <c r="AS150" s="137"/>
      <c r="AT150" s="137"/>
      <c r="AU150" s="137"/>
      <c r="AV150" s="137"/>
      <c r="AW150" s="137"/>
      <c r="AX150" s="4229" t="s">
        <v>904</v>
      </c>
      <c r="AY150" s="4229"/>
      <c r="AZ150" s="137"/>
      <c r="BA150" s="137"/>
      <c r="BB150" s="137"/>
      <c r="BD150" s="135">
        <v>1</v>
      </c>
    </row>
    <row r="151" spans="1:56" s="641" customFormat="1" ht="15.75">
      <c r="A151"/>
      <c r="B151" s="2673"/>
      <c r="K151" s="2673"/>
      <c r="T151" s="2673"/>
      <c r="AC151" s="38" t="s">
        <v>58</v>
      </c>
      <c r="AD151" s="137"/>
      <c r="AE151" s="137"/>
      <c r="AF151" s="137"/>
      <c r="AG151" s="137"/>
      <c r="AH151" s="137"/>
      <c r="AI151" s="137"/>
      <c r="AJ151" s="137"/>
      <c r="AK151" s="137"/>
      <c r="AL151" s="137"/>
      <c r="AM151" s="137"/>
      <c r="AN151" s="137"/>
      <c r="AO151" s="137"/>
      <c r="AP151" s="137"/>
      <c r="AQ151" s="137"/>
      <c r="AR151" s="137"/>
      <c r="AS151" s="137"/>
      <c r="AT151" s="137"/>
      <c r="AU151" s="137"/>
      <c r="AV151" s="137"/>
      <c r="AW151" s="137"/>
      <c r="AX151" s="3846"/>
      <c r="AY151" s="3846"/>
      <c r="AZ151" s="137"/>
      <c r="BA151" s="137"/>
      <c r="BB151" s="137"/>
      <c r="BD151" s="135">
        <v>1</v>
      </c>
    </row>
    <row r="152" spans="1:56" s="641" customFormat="1" ht="16.5" thickBot="1">
      <c r="A152"/>
      <c r="B152" s="2673"/>
      <c r="K152" s="2673"/>
      <c r="T152" s="2673"/>
      <c r="AC152" s="38" t="s">
        <v>56</v>
      </c>
      <c r="AD152" s="137"/>
      <c r="AE152" s="137"/>
      <c r="AF152" s="137"/>
      <c r="AG152" s="137"/>
      <c r="AH152" s="137"/>
      <c r="AI152" s="137"/>
      <c r="AJ152" s="137"/>
      <c r="AK152" s="137"/>
      <c r="AL152" s="137"/>
      <c r="AM152" s="137"/>
      <c r="AN152" s="137"/>
      <c r="AO152" s="137"/>
      <c r="AP152" s="137"/>
      <c r="AQ152" s="137"/>
      <c r="AR152" s="137"/>
      <c r="AS152" s="137"/>
      <c r="AT152" s="137"/>
      <c r="AU152" s="137"/>
      <c r="AV152" s="137"/>
      <c r="AW152" s="137"/>
      <c r="AX152" s="137"/>
      <c r="AY152" s="137"/>
      <c r="AZ152" s="137"/>
      <c r="BA152" s="137"/>
      <c r="BB152" s="137"/>
      <c r="BD152" s="135">
        <v>1</v>
      </c>
    </row>
    <row r="153" spans="1:56" s="641" customFormat="1" ht="15.75">
      <c r="A153"/>
      <c r="B153" s="2673"/>
      <c r="K153" s="2673"/>
      <c r="T153" s="2673"/>
      <c r="AC153" s="38" t="s">
        <v>57</v>
      </c>
      <c r="AD153" s="137"/>
      <c r="AE153" s="137"/>
      <c r="AF153" s="137"/>
      <c r="AG153" s="137"/>
      <c r="AH153" s="137"/>
      <c r="AI153" s="137"/>
      <c r="AJ153" s="137"/>
      <c r="AK153" s="137"/>
      <c r="AL153" s="137"/>
      <c r="AM153" s="137"/>
      <c r="AN153" s="137"/>
      <c r="AO153" s="137"/>
      <c r="AP153" s="137"/>
      <c r="AQ153" s="137"/>
      <c r="AR153" s="137"/>
      <c r="AS153" s="137"/>
      <c r="AT153" s="137"/>
      <c r="AU153" s="137"/>
      <c r="AV153" s="137"/>
      <c r="AW153" s="137"/>
      <c r="AX153" s="4229" t="s">
        <v>913</v>
      </c>
      <c r="AY153" s="4229"/>
      <c r="AZ153" s="137"/>
      <c r="BA153" s="137"/>
      <c r="BB153" s="137"/>
      <c r="BD153" s="135">
        <v>1</v>
      </c>
    </row>
    <row r="154" spans="1:56" s="641" customFormat="1" ht="15.75">
      <c r="A154"/>
      <c r="B154" s="2673"/>
      <c r="K154" s="2673"/>
      <c r="T154" s="2673"/>
      <c r="AC154" s="38" t="s">
        <v>55</v>
      </c>
      <c r="AD154" s="137"/>
      <c r="AE154" s="137"/>
      <c r="AF154" s="137"/>
      <c r="AG154" s="137"/>
      <c r="AH154" s="137"/>
      <c r="AI154" s="137"/>
      <c r="AJ154" s="137"/>
      <c r="AK154" s="137"/>
      <c r="AL154" s="137"/>
      <c r="AM154" s="137"/>
      <c r="AN154" s="137"/>
      <c r="AO154" s="137"/>
      <c r="AP154" s="137"/>
      <c r="AQ154" s="137"/>
      <c r="AR154" s="137"/>
      <c r="AS154" s="137"/>
      <c r="AT154" s="137"/>
      <c r="AU154" s="137"/>
      <c r="AV154" s="137"/>
      <c r="AW154" s="137"/>
      <c r="AX154" s="3846"/>
      <c r="AY154" s="3846"/>
      <c r="AZ154" s="137"/>
      <c r="BA154" s="137"/>
      <c r="BB154" s="137"/>
      <c r="BD154" s="135">
        <v>1</v>
      </c>
    </row>
    <row r="155" spans="1:56" s="641" customFormat="1" ht="16.5" thickBot="1">
      <c r="A155"/>
      <c r="B155" s="2673"/>
      <c r="K155" s="2673"/>
      <c r="T155" s="2673"/>
      <c r="AC155" s="39" t="s">
        <v>66</v>
      </c>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c r="BD155" s="135">
        <v>1</v>
      </c>
    </row>
    <row r="156" spans="1:56" s="641" customFormat="1" ht="15.75">
      <c r="A156"/>
      <c r="B156" s="2673"/>
      <c r="K156" s="2673"/>
      <c r="T156" s="2673"/>
      <c r="AC156" s="39" t="s">
        <v>65</v>
      </c>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4229" t="s">
        <v>922</v>
      </c>
      <c r="AY156" s="4229"/>
      <c r="AZ156" s="137"/>
      <c r="BA156" s="137"/>
      <c r="BB156" s="137"/>
      <c r="BD156" s="135">
        <v>1</v>
      </c>
    </row>
    <row r="157" spans="1:56" s="641" customFormat="1" ht="18.75" customHeight="1">
      <c r="A157"/>
      <c r="B157" s="2673"/>
      <c r="K157" s="2673"/>
      <c r="T157" s="2673"/>
      <c r="AC157" s="43" t="s">
        <v>64</v>
      </c>
      <c r="AD157" s="137"/>
      <c r="AE157" s="137"/>
      <c r="AF157" s="137"/>
      <c r="AG157" s="137"/>
      <c r="AH157" s="137"/>
      <c r="AI157" s="137"/>
      <c r="AJ157" s="137"/>
      <c r="AK157" s="137"/>
      <c r="AL157" s="137"/>
      <c r="AM157" s="137"/>
      <c r="AN157" s="137"/>
      <c r="AO157" s="137"/>
      <c r="AP157" s="137"/>
      <c r="AQ157" s="137"/>
      <c r="AR157" s="137"/>
      <c r="AS157" s="137"/>
      <c r="AT157" s="137"/>
      <c r="AU157" s="137"/>
      <c r="AV157" s="137"/>
      <c r="AW157" s="137"/>
      <c r="AX157" s="3846"/>
      <c r="AY157" s="3846"/>
      <c r="AZ157" s="137"/>
      <c r="BA157" s="137"/>
      <c r="BB157" s="137"/>
      <c r="BD157" s="135">
        <v>1</v>
      </c>
    </row>
    <row r="158" spans="1:56" s="641" customFormat="1" ht="15.75" customHeight="1" thickBot="1">
      <c r="A158"/>
      <c r="B158" s="2673"/>
      <c r="K158" s="2673"/>
      <c r="T158" s="2673"/>
      <c r="AC158" s="42" t="s">
        <v>63</v>
      </c>
      <c r="AD158" s="137"/>
      <c r="AE158" s="137"/>
      <c r="AF158" s="137"/>
      <c r="AG158" s="137"/>
      <c r="AH158" s="137"/>
      <c r="AI158" s="137"/>
      <c r="AJ158" s="137"/>
      <c r="AK158" s="137"/>
      <c r="AL158" s="137"/>
      <c r="AM158" s="137"/>
      <c r="AN158" s="137"/>
      <c r="AO158" s="137"/>
      <c r="AP158" s="137"/>
      <c r="AQ158" s="137"/>
      <c r="AR158" s="137"/>
      <c r="AS158" s="137"/>
      <c r="AT158" s="137"/>
      <c r="AU158" s="137"/>
      <c r="AV158" s="137"/>
      <c r="AW158" s="137"/>
      <c r="AX158" s="137"/>
      <c r="AY158" s="137"/>
      <c r="AZ158" s="137"/>
      <c r="BA158" s="137"/>
      <c r="BB158" s="137"/>
      <c r="BD158" s="135">
        <v>1</v>
      </c>
    </row>
    <row r="159" spans="1:56" s="641" customFormat="1" ht="18.75" customHeight="1">
      <c r="A159"/>
      <c r="B159" s="2673"/>
      <c r="K159" s="2673"/>
      <c r="T159" s="2673"/>
      <c r="AC159" s="39" t="s">
        <v>60</v>
      </c>
      <c r="AD159" s="137"/>
      <c r="AE159" s="137"/>
      <c r="AF159" s="137"/>
      <c r="AG159" s="137"/>
      <c r="AH159" s="137"/>
      <c r="AI159" s="137"/>
      <c r="AJ159" s="137"/>
      <c r="AK159" s="137"/>
      <c r="AL159" s="137"/>
      <c r="AM159" s="137"/>
      <c r="AN159" s="137"/>
      <c r="AO159" s="137"/>
      <c r="AP159" s="137"/>
      <c r="AQ159" s="137"/>
      <c r="AR159" s="137"/>
      <c r="AS159" s="137"/>
      <c r="AT159" s="137"/>
      <c r="AU159" s="137"/>
      <c r="AV159" s="137"/>
      <c r="AW159" s="137"/>
      <c r="AX159" s="4229" t="s">
        <v>932</v>
      </c>
      <c r="AY159" s="4229"/>
      <c r="AZ159" s="137"/>
      <c r="BA159" s="137"/>
      <c r="BB159" s="137"/>
      <c r="BD159" s="135">
        <v>1</v>
      </c>
    </row>
    <row r="160" spans="1:56" s="641" customFormat="1" ht="15.75">
      <c r="A160"/>
      <c r="B160" s="2673"/>
      <c r="K160" s="2673"/>
      <c r="T160" s="2673"/>
      <c r="AC160" s="39" t="s">
        <v>59</v>
      </c>
      <c r="AD160" s="137"/>
      <c r="AE160" s="137"/>
      <c r="AF160" s="137"/>
      <c r="AG160" s="137"/>
      <c r="AH160" s="137"/>
      <c r="AI160" s="137"/>
      <c r="AJ160" s="137"/>
      <c r="AK160" s="137"/>
      <c r="AL160" s="137"/>
      <c r="AM160" s="137"/>
      <c r="AN160" s="137"/>
      <c r="AO160" s="137"/>
      <c r="AP160" s="137"/>
      <c r="AQ160" s="137"/>
      <c r="AR160" s="137"/>
      <c r="AS160" s="137"/>
      <c r="AT160" s="137"/>
      <c r="AU160" s="137"/>
      <c r="AV160" s="137"/>
      <c r="AW160" s="137"/>
      <c r="AX160" s="3846"/>
      <c r="AY160" s="3846"/>
      <c r="AZ160" s="137"/>
      <c r="BA160" s="137"/>
      <c r="BB160" s="137"/>
      <c r="BD160" s="135">
        <v>1</v>
      </c>
    </row>
    <row r="161" spans="1:56" s="641" customFormat="1" ht="15.75">
      <c r="A161"/>
      <c r="B161" s="2673"/>
      <c r="K161" s="2673"/>
      <c r="T161" s="2673"/>
      <c r="AC161"/>
      <c r="AD161" s="137"/>
      <c r="AE161" s="137"/>
      <c r="AF161" s="137"/>
      <c r="AG161" s="137"/>
      <c r="AH161" s="137"/>
      <c r="AI161" s="137"/>
      <c r="AJ161" s="137"/>
      <c r="AK161" s="137"/>
      <c r="AL161" s="137"/>
      <c r="AM161" s="137"/>
      <c r="AN161" s="137"/>
      <c r="AO161" s="137"/>
      <c r="AP161" s="137"/>
      <c r="AQ161" s="137"/>
      <c r="AR161" s="137"/>
      <c r="AS161" s="137"/>
      <c r="AT161" s="137"/>
      <c r="AU161" s="137"/>
      <c r="AV161" s="137"/>
      <c r="AW161" s="137"/>
      <c r="AX161" s="137"/>
      <c r="AY161" s="137"/>
      <c r="AZ161" s="137"/>
      <c r="BA161" s="137"/>
      <c r="BB161" s="137"/>
      <c r="BD161" s="135">
        <v>1</v>
      </c>
    </row>
    <row r="162" spans="1:56" s="641" customFormat="1" ht="15.75">
      <c r="A162"/>
      <c r="B162" s="2673"/>
      <c r="K162" s="2673"/>
      <c r="T162" s="2673"/>
      <c r="AC162"/>
      <c r="AD162" s="137"/>
      <c r="AE162" s="137"/>
      <c r="AF162" s="137"/>
      <c r="AG162" s="137"/>
      <c r="AH162" s="137"/>
      <c r="AI162" s="137"/>
      <c r="AJ162" s="137"/>
      <c r="AK162" s="137"/>
      <c r="AL162" s="137"/>
      <c r="AM162" s="137"/>
      <c r="AN162" s="137"/>
      <c r="AO162" s="137"/>
      <c r="AP162" s="137"/>
      <c r="AQ162" s="137"/>
      <c r="AR162" s="137"/>
      <c r="AS162" s="137"/>
      <c r="AT162" s="137"/>
      <c r="AU162" s="137"/>
      <c r="AV162" s="137"/>
      <c r="AW162" s="137"/>
      <c r="AX162" s="137"/>
      <c r="AY162" s="137"/>
      <c r="AZ162" s="137"/>
      <c r="BA162" s="137"/>
      <c r="BB162" s="137"/>
      <c r="BD162" s="135">
        <v>1</v>
      </c>
    </row>
    <row r="163" spans="1:56" s="641" customFormat="1" ht="16.5" customHeight="1">
      <c r="A163"/>
      <c r="B163" s="2673"/>
      <c r="K163" s="2673"/>
      <c r="T163" s="2673"/>
      <c r="AC163"/>
      <c r="AD163" s="137"/>
      <c r="AE163" s="137"/>
      <c r="AF163" s="137"/>
      <c r="AG163" s="137"/>
      <c r="AH163" s="137"/>
      <c r="AI163" s="137"/>
      <c r="AJ163" s="137"/>
      <c r="AK163" s="137"/>
      <c r="AL163" s="137"/>
      <c r="AM163" s="137"/>
      <c r="AN163" s="137"/>
      <c r="AO163" s="137"/>
      <c r="AP163" s="137"/>
      <c r="AQ163" s="137"/>
      <c r="AR163" s="137"/>
      <c r="AS163" s="137"/>
      <c r="AT163" s="137"/>
      <c r="AU163" s="137"/>
      <c r="AV163" s="137"/>
      <c r="AW163" s="137"/>
      <c r="AX163" s="137"/>
      <c r="AY163" s="137"/>
      <c r="AZ163" s="137"/>
      <c r="BA163" s="137"/>
      <c r="BB163" s="137"/>
      <c r="BD163" s="135">
        <v>1</v>
      </c>
    </row>
    <row r="164" spans="1:56" s="641" customFormat="1" ht="15.75" customHeight="1">
      <c r="A164"/>
      <c r="B164" s="2673"/>
      <c r="K164" s="2673"/>
      <c r="T164" s="2673"/>
      <c r="AC164"/>
      <c r="AD164" s="11"/>
      <c r="AE164" s="137"/>
      <c r="AF164" s="137"/>
      <c r="AG164" s="137"/>
      <c r="AH164" s="137"/>
      <c r="AI164" s="137"/>
      <c r="AJ164" s="137"/>
      <c r="AK164" s="137"/>
      <c r="AL164" s="137"/>
      <c r="AM164" s="137"/>
      <c r="AN164" s="137"/>
      <c r="AO164" s="137"/>
      <c r="AP164" s="137"/>
      <c r="AQ164" s="137"/>
      <c r="AR164" s="137"/>
      <c r="AS164" s="137"/>
      <c r="AT164" s="137"/>
      <c r="AU164" s="137"/>
      <c r="AV164" s="137"/>
      <c r="AW164" s="137"/>
      <c r="AX164" s="137"/>
      <c r="AY164" s="137"/>
      <c r="AZ164" s="137"/>
      <c r="BA164" s="137"/>
      <c r="BB164" s="137"/>
      <c r="BD164" s="135">
        <v>1</v>
      </c>
    </row>
    <row r="165" spans="1:56" s="641" customFormat="1" ht="15.75" customHeight="1">
      <c r="A165"/>
      <c r="B165" s="2673"/>
      <c r="K165" s="2673"/>
      <c r="T165" s="2673"/>
      <c r="AC165"/>
      <c r="AD165" s="18"/>
      <c r="AE165" s="137"/>
      <c r="AF165" s="137"/>
      <c r="AG165" s="137"/>
      <c r="AH165" s="137"/>
      <c r="AI165" s="137"/>
      <c r="AJ165" s="137"/>
      <c r="AK165" s="137"/>
      <c r="AL165" s="137"/>
      <c r="AM165" s="137"/>
      <c r="AN165" s="137"/>
      <c r="AO165" s="137"/>
      <c r="AP165" s="137"/>
      <c r="AQ165" s="137"/>
      <c r="AR165" s="137"/>
      <c r="AS165" s="137"/>
      <c r="AT165" s="137"/>
      <c r="AU165" s="137"/>
      <c r="AV165" s="137"/>
      <c r="AW165" s="137"/>
      <c r="AX165" s="137"/>
      <c r="AY165" s="137"/>
      <c r="AZ165" s="137"/>
      <c r="BA165" s="137"/>
      <c r="BB165" s="137"/>
      <c r="BD165" s="135">
        <v>1</v>
      </c>
    </row>
    <row r="166" spans="1:56" s="641" customFormat="1" ht="19.5" customHeight="1">
      <c r="A166"/>
      <c r="B166" s="2673"/>
      <c r="K166" s="2673"/>
      <c r="T166" s="2673"/>
      <c r="AC166"/>
      <c r="AD166" s="18"/>
      <c r="AE166" s="137"/>
      <c r="AF166" s="137"/>
      <c r="AG166" s="137"/>
      <c r="AH166" s="137"/>
      <c r="AI166" s="137"/>
      <c r="AJ166" s="137"/>
      <c r="AK166" s="137"/>
      <c r="AL166" s="137"/>
      <c r="AM166" s="137"/>
      <c r="AN166" s="137"/>
      <c r="AO166" s="137"/>
      <c r="AP166" s="137"/>
      <c r="AQ166" s="137"/>
      <c r="AR166" s="137"/>
      <c r="AS166" s="137"/>
      <c r="AT166" s="137"/>
      <c r="AU166" s="137"/>
      <c r="AV166" s="137"/>
      <c r="AW166" s="137"/>
      <c r="AX166" s="137"/>
      <c r="AY166" s="137"/>
      <c r="AZ166" s="137"/>
      <c r="BA166" s="137"/>
      <c r="BB166" s="137"/>
      <c r="BD166" s="135">
        <v>1</v>
      </c>
    </row>
    <row r="167" spans="1:56" s="641" customFormat="1" ht="15" customHeight="1">
      <c r="A167"/>
      <c r="B167" s="2673"/>
      <c r="K167" s="2673"/>
      <c r="T167" s="2673"/>
      <c r="AC167"/>
      <c r="AD167" s="18"/>
      <c r="AE167" s="137"/>
      <c r="AF167" s="137"/>
      <c r="AG167" s="137"/>
      <c r="AH167" s="137"/>
      <c r="AI167" s="137"/>
      <c r="AJ167" s="137"/>
      <c r="AK167" s="137"/>
      <c r="AL167" s="137"/>
      <c r="AM167" s="137"/>
      <c r="AN167" s="137"/>
      <c r="AO167" s="137"/>
      <c r="AP167" s="137"/>
      <c r="AQ167" s="137"/>
      <c r="AR167" s="137"/>
      <c r="AS167" s="137"/>
      <c r="AT167" s="137"/>
      <c r="AU167" s="137"/>
      <c r="AV167" s="137"/>
      <c r="AW167" s="137"/>
      <c r="AX167" s="137"/>
      <c r="AY167" s="137"/>
      <c r="AZ167" s="137"/>
      <c r="BA167" s="137"/>
      <c r="BB167" s="137"/>
      <c r="BD167" s="135">
        <v>1</v>
      </c>
    </row>
    <row r="168" spans="1:56" s="641" customFormat="1" ht="15.75">
      <c r="A168"/>
      <c r="B168" s="2673"/>
      <c r="K168" s="2673"/>
      <c r="T168" s="2673"/>
      <c r="AC168"/>
      <c r="AD168" s="18"/>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c r="BA168" s="137"/>
      <c r="BB168" s="137"/>
      <c r="BD168" s="135">
        <v>1</v>
      </c>
    </row>
    <row r="169" spans="1:56" s="641" customFormat="1" ht="15.75">
      <c r="A169"/>
      <c r="B169" s="2673"/>
      <c r="K169" s="2673"/>
      <c r="T169" s="2673"/>
      <c r="AC169"/>
      <c r="AD169" s="18"/>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D169" s="135">
        <v>1</v>
      </c>
    </row>
    <row r="170" spans="1:56" s="641" customFormat="1" ht="15.75">
      <c r="A170"/>
      <c r="B170" s="2673"/>
      <c r="K170" s="2673"/>
      <c r="T170" s="2673"/>
      <c r="AC170"/>
      <c r="AD170" s="18"/>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D170" s="135">
        <v>1</v>
      </c>
    </row>
    <row r="171" spans="1:56" s="641" customFormat="1" ht="15.75">
      <c r="A171"/>
      <c r="B171" s="2673"/>
      <c r="K171" s="2673"/>
      <c r="T171" s="2673"/>
      <c r="AC171"/>
      <c r="AD171" s="18"/>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D171" s="135">
        <v>1</v>
      </c>
    </row>
    <row r="172" spans="1:56" s="641" customFormat="1" ht="15.75">
      <c r="A172"/>
      <c r="B172" s="2673"/>
      <c r="K172" s="2673"/>
      <c r="T172" s="2673"/>
      <c r="AC172"/>
      <c r="AD172" s="18"/>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D172" s="135">
        <v>1</v>
      </c>
    </row>
    <row r="173" spans="1:56" s="641" customFormat="1" ht="15.75">
      <c r="A173"/>
      <c r="B173" s="2673"/>
      <c r="K173" s="2673"/>
      <c r="T173" s="2673"/>
      <c r="AC173"/>
      <c r="AD173" s="18"/>
      <c r="AE173" s="137"/>
      <c r="AF173" s="137"/>
      <c r="AG173" s="137"/>
      <c r="AH173" s="137"/>
      <c r="AI173" s="137"/>
      <c r="AJ173" s="137"/>
      <c r="AK173" s="137"/>
      <c r="AL173" s="137"/>
      <c r="AM173" s="137"/>
      <c r="AN173" s="137"/>
      <c r="AO173" s="137"/>
      <c r="AP173" s="137"/>
      <c r="AQ173" s="137"/>
      <c r="AR173" s="137"/>
      <c r="AS173" s="137"/>
      <c r="AT173" s="137"/>
      <c r="AU173" s="137"/>
      <c r="AV173" s="137"/>
      <c r="AW173" s="137"/>
      <c r="AX173" s="137"/>
      <c r="AY173" s="137"/>
      <c r="AZ173" s="137"/>
      <c r="BA173" s="137"/>
      <c r="BB173" s="137"/>
      <c r="BD173" s="135">
        <v>1</v>
      </c>
    </row>
    <row r="174" spans="1:56" s="641" customFormat="1" ht="15.75">
      <c r="A174"/>
      <c r="B174" s="2673"/>
      <c r="K174" s="2673"/>
      <c r="T174" s="2673"/>
      <c r="AC174"/>
      <c r="AD174" s="18"/>
      <c r="AE174" s="137"/>
      <c r="AF174" s="137"/>
      <c r="AG174" s="137"/>
      <c r="AH174" s="137"/>
      <c r="AI174" s="137"/>
      <c r="AJ174" s="137"/>
      <c r="AK174" s="137"/>
      <c r="AL174" s="137"/>
      <c r="AM174" s="137"/>
      <c r="AN174" s="137"/>
      <c r="AO174" s="137"/>
      <c r="AP174" s="137"/>
      <c r="AQ174" s="137"/>
      <c r="AR174" s="137"/>
      <c r="AS174" s="137"/>
      <c r="AT174" s="137"/>
      <c r="AU174" s="137"/>
      <c r="AV174" s="137"/>
      <c r="AW174" s="137"/>
      <c r="AX174" s="137"/>
      <c r="AY174" s="137"/>
      <c r="AZ174" s="137"/>
      <c r="BA174" s="137"/>
      <c r="BB174" s="137"/>
      <c r="BD174" s="135">
        <v>1</v>
      </c>
    </row>
    <row r="175" spans="1:56" s="641" customFormat="1" ht="15.75">
      <c r="A175"/>
      <c r="B175" s="2673"/>
      <c r="K175" s="2673"/>
      <c r="T175" s="2673"/>
      <c r="AC175"/>
      <c r="AD175" s="18"/>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c r="BD175" s="135">
        <v>1</v>
      </c>
    </row>
    <row r="176" spans="1:56" s="641" customFormat="1" ht="15.75">
      <c r="A176"/>
      <c r="B176" s="2673"/>
      <c r="K176" s="2673"/>
      <c r="T176" s="2673"/>
      <c r="AC176"/>
      <c r="AD176" s="18"/>
      <c r="AE176" s="137"/>
      <c r="AF176" s="137"/>
      <c r="AG176" s="137"/>
      <c r="AH176" s="137"/>
      <c r="AI176" s="137"/>
      <c r="AJ176" s="137"/>
      <c r="AK176" s="137"/>
      <c r="AL176" s="137"/>
      <c r="AM176" s="137"/>
      <c r="AN176" s="137"/>
      <c r="AO176" s="137"/>
      <c r="AP176" s="137"/>
      <c r="AQ176" s="137"/>
      <c r="AR176" s="137"/>
      <c r="AS176" s="137"/>
      <c r="AT176" s="137"/>
      <c r="AU176" s="137"/>
      <c r="AV176" s="137"/>
      <c r="AW176" s="137"/>
      <c r="AX176" s="137"/>
      <c r="AY176" s="137"/>
      <c r="AZ176" s="137"/>
      <c r="BA176" s="137"/>
      <c r="BB176" s="137"/>
      <c r="BD176" s="135">
        <v>1</v>
      </c>
    </row>
    <row r="177" spans="1:56" s="641" customFormat="1" ht="15.75">
      <c r="A177"/>
      <c r="B177" s="2673"/>
      <c r="K177" s="2673"/>
      <c r="T177" s="2673"/>
      <c r="AC177"/>
      <c r="AD177" s="18"/>
      <c r="AE177" s="137"/>
      <c r="AF177" s="137"/>
      <c r="AG177" s="137"/>
      <c r="AH177" s="137"/>
      <c r="AI177" s="137"/>
      <c r="AJ177" s="137"/>
      <c r="AK177" s="137"/>
      <c r="AL177" s="137"/>
      <c r="AM177" s="137"/>
      <c r="AN177" s="137"/>
      <c r="AO177" s="137"/>
      <c r="AP177" s="137"/>
      <c r="AQ177" s="137"/>
      <c r="AR177" s="137"/>
      <c r="AS177" s="137"/>
      <c r="AT177" s="137"/>
      <c r="AU177" s="137"/>
      <c r="AV177" s="137"/>
      <c r="AW177" s="137"/>
      <c r="AX177" s="137"/>
      <c r="AY177" s="137"/>
      <c r="AZ177" s="137"/>
      <c r="BA177" s="137"/>
      <c r="BB177" s="137"/>
      <c r="BD177" s="135">
        <v>1</v>
      </c>
    </row>
    <row r="178" spans="1:56" s="641" customFormat="1" ht="15.75">
      <c r="A178"/>
      <c r="B178" s="2673"/>
      <c r="K178" s="2673"/>
      <c r="T178" s="2673"/>
      <c r="AC178"/>
      <c r="AD178" s="18"/>
      <c r="AE178" s="137"/>
      <c r="AF178" s="137"/>
      <c r="AG178" s="137"/>
      <c r="AH178" s="137"/>
      <c r="AI178" s="137"/>
      <c r="AJ178" s="137"/>
      <c r="AK178" s="137"/>
      <c r="AL178" s="137"/>
      <c r="AM178" s="137"/>
      <c r="AN178" s="137"/>
      <c r="AO178" s="137"/>
      <c r="AP178" s="137"/>
      <c r="AQ178" s="137"/>
      <c r="AR178" s="137"/>
      <c r="AS178" s="137"/>
      <c r="AT178" s="137"/>
      <c r="AU178" s="137"/>
      <c r="AV178" s="137"/>
      <c r="AW178" s="137"/>
      <c r="AX178" s="137"/>
      <c r="AY178" s="137"/>
      <c r="AZ178" s="137"/>
      <c r="BA178" s="137"/>
      <c r="BB178" s="137"/>
      <c r="BD178" s="135">
        <v>1</v>
      </c>
    </row>
    <row r="179" spans="1:56" s="641" customFormat="1" ht="15.75">
      <c r="A179"/>
      <c r="B179" s="2673"/>
      <c r="K179" s="2673"/>
      <c r="T179" s="2673"/>
      <c r="AC179"/>
      <c r="AD179" s="18"/>
      <c r="AE179" s="137"/>
      <c r="AF179" s="137"/>
      <c r="AG179" s="137"/>
      <c r="AH179" s="137"/>
      <c r="AI179" s="137"/>
      <c r="AJ179" s="137"/>
      <c r="AK179" s="137"/>
      <c r="AL179" s="137"/>
      <c r="AM179" s="137"/>
      <c r="AN179" s="137"/>
      <c r="AO179" s="137"/>
      <c r="AP179" s="137"/>
      <c r="AQ179" s="137"/>
      <c r="AR179" s="137"/>
      <c r="AS179" s="137"/>
      <c r="AT179" s="137"/>
      <c r="AU179" s="137"/>
      <c r="AV179" s="137"/>
      <c r="AW179" s="137"/>
      <c r="AX179" s="137"/>
      <c r="AY179" s="137"/>
      <c r="AZ179" s="137"/>
      <c r="BA179" s="137"/>
      <c r="BB179" s="137"/>
      <c r="BD179" s="135">
        <v>1</v>
      </c>
    </row>
    <row r="180" spans="1:56" s="641" customFormat="1" ht="15.75">
      <c r="A180"/>
      <c r="B180" s="2673"/>
      <c r="K180" s="2673"/>
      <c r="T180" s="2673"/>
      <c r="AC180"/>
      <c r="AD180" s="18"/>
      <c r="AE180" s="137"/>
      <c r="AF180" s="137"/>
      <c r="AG180" s="137"/>
      <c r="AH180" s="137"/>
      <c r="AI180" s="137"/>
      <c r="AJ180" s="137"/>
      <c r="AK180" s="137"/>
      <c r="AL180" s="137"/>
      <c r="AM180" s="137"/>
      <c r="AN180" s="137"/>
      <c r="AO180" s="137"/>
      <c r="AP180" s="137"/>
      <c r="AQ180" s="137"/>
      <c r="AR180" s="137"/>
      <c r="AS180" s="137"/>
      <c r="AT180" s="137"/>
      <c r="AU180" s="137"/>
      <c r="AV180" s="137"/>
      <c r="AW180" s="137"/>
      <c r="AX180" s="137"/>
      <c r="AY180" s="137"/>
      <c r="AZ180" s="137"/>
      <c r="BA180" s="137"/>
      <c r="BB180" s="137"/>
      <c r="BD180" s="135">
        <v>1</v>
      </c>
    </row>
    <row r="181" spans="1:56" s="641" customFormat="1" ht="15.75">
      <c r="A181"/>
      <c r="B181" s="2673"/>
      <c r="K181" s="2673"/>
      <c r="T181" s="2673"/>
      <c r="AC181"/>
      <c r="AD181" s="18"/>
      <c r="AE181" s="137"/>
      <c r="AF181" s="137"/>
      <c r="AG181" s="137"/>
      <c r="AH181" s="137"/>
      <c r="AI181" s="137"/>
      <c r="AJ181" s="137"/>
      <c r="AK181" s="137"/>
      <c r="AL181" s="137"/>
      <c r="AM181" s="137"/>
      <c r="AN181" s="137"/>
      <c r="AO181" s="137"/>
      <c r="AP181" s="137"/>
      <c r="AQ181" s="137"/>
      <c r="AR181" s="137"/>
      <c r="AS181" s="137"/>
      <c r="AT181" s="137"/>
      <c r="AU181" s="137"/>
      <c r="AV181" s="137"/>
      <c r="AW181" s="137"/>
      <c r="AX181" s="137"/>
      <c r="AY181" s="137"/>
      <c r="AZ181" s="137"/>
      <c r="BA181" s="137"/>
      <c r="BB181" s="137"/>
      <c r="BD181" s="135">
        <v>1</v>
      </c>
    </row>
    <row r="182" spans="1:56" s="641" customFormat="1" ht="15.75">
      <c r="A182"/>
      <c r="B182" s="2673"/>
      <c r="K182" s="2673"/>
      <c r="T182" s="2673"/>
      <c r="AC182"/>
      <c r="AD182" s="18"/>
      <c r="AE182" s="137"/>
      <c r="AF182" s="137"/>
      <c r="AG182" s="137"/>
      <c r="AH182" s="137"/>
      <c r="AI182" s="137"/>
      <c r="AJ182" s="137"/>
      <c r="AK182" s="137"/>
      <c r="AL182" s="137"/>
      <c r="AM182" s="137"/>
      <c r="AN182" s="137"/>
      <c r="AO182" s="137"/>
      <c r="AP182" s="137"/>
      <c r="AQ182" s="137"/>
      <c r="AR182" s="137"/>
      <c r="AS182" s="137"/>
      <c r="AT182" s="137"/>
      <c r="AU182" s="137"/>
      <c r="AV182" s="137"/>
      <c r="AW182" s="137"/>
      <c r="AX182" s="137"/>
      <c r="AY182" s="137"/>
      <c r="AZ182" s="137"/>
      <c r="BA182" s="137"/>
      <c r="BB182" s="137"/>
      <c r="BD182" s="135">
        <v>1</v>
      </c>
    </row>
    <row r="183" spans="1:56" s="641" customFormat="1" ht="15.75">
      <c r="A183"/>
      <c r="B183" s="2673"/>
      <c r="K183" s="2673"/>
      <c r="T183" s="2673"/>
      <c r="AC183"/>
      <c r="AD183" s="18"/>
      <c r="AE183" s="137"/>
      <c r="AF183" s="137"/>
      <c r="AG183" s="137"/>
      <c r="AH183" s="137"/>
      <c r="AI183" s="137"/>
      <c r="AJ183" s="137"/>
      <c r="AK183" s="137"/>
      <c r="AL183" s="137"/>
      <c r="AM183" s="137"/>
      <c r="AN183" s="137"/>
      <c r="AO183" s="137"/>
      <c r="AP183" s="137"/>
      <c r="AQ183" s="137"/>
      <c r="AR183" s="137"/>
      <c r="AS183" s="137"/>
      <c r="AT183" s="137"/>
      <c r="AU183" s="137"/>
      <c r="AV183" s="137"/>
      <c r="AW183" s="137"/>
      <c r="AX183" s="137"/>
      <c r="AY183" s="137"/>
      <c r="AZ183" s="137"/>
      <c r="BA183" s="137"/>
      <c r="BB183" s="137"/>
      <c r="BD183" s="135">
        <v>1</v>
      </c>
    </row>
    <row r="184" spans="1:56" s="641" customFormat="1" ht="15.75">
      <c r="A184"/>
      <c r="B184" s="2673"/>
      <c r="K184" s="2673"/>
      <c r="T184" s="2673"/>
      <c r="AC184"/>
      <c r="AD184" s="18"/>
      <c r="AE184" s="137"/>
      <c r="AF184" s="137"/>
      <c r="AG184" s="137"/>
      <c r="AH184" s="137"/>
      <c r="AI184" s="137"/>
      <c r="AJ184" s="137"/>
      <c r="AK184" s="137"/>
      <c r="AL184" s="137"/>
      <c r="AM184" s="137"/>
      <c r="AN184" s="137"/>
      <c r="AO184" s="137"/>
      <c r="AP184" s="137"/>
      <c r="AQ184" s="137"/>
      <c r="AR184" s="137"/>
      <c r="AS184" s="137"/>
      <c r="AT184" s="137"/>
      <c r="AU184" s="137"/>
      <c r="AV184" s="137"/>
      <c r="AW184" s="137"/>
      <c r="AX184" s="137"/>
      <c r="AY184" s="137"/>
      <c r="AZ184" s="137"/>
      <c r="BA184" s="137"/>
      <c r="BB184" s="137"/>
      <c r="BD184" s="135">
        <v>1</v>
      </c>
    </row>
    <row r="185" spans="1:56" s="641" customFormat="1" ht="15.75">
      <c r="A185"/>
      <c r="B185" s="2673"/>
      <c r="K185" s="2673"/>
      <c r="T185" s="2673"/>
      <c r="AC185"/>
      <c r="AD185" s="18"/>
      <c r="AE185" s="137"/>
      <c r="AF185" s="137"/>
      <c r="AG185" s="137"/>
      <c r="AH185" s="137"/>
      <c r="AI185" s="137"/>
      <c r="AJ185" s="137"/>
      <c r="AK185" s="137"/>
      <c r="AL185" s="137"/>
      <c r="AM185" s="137"/>
      <c r="AN185" s="137"/>
      <c r="AO185" s="137"/>
      <c r="AP185" s="137"/>
      <c r="AQ185" s="137"/>
      <c r="AR185" s="137"/>
      <c r="AS185" s="137"/>
      <c r="AT185" s="137"/>
      <c r="AU185" s="137"/>
      <c r="AV185" s="137"/>
      <c r="AW185" s="137"/>
      <c r="AX185" s="137"/>
      <c r="AY185" s="137"/>
      <c r="AZ185" s="137"/>
      <c r="BA185" s="137"/>
      <c r="BB185" s="137"/>
      <c r="BD185" s="135">
        <v>1</v>
      </c>
    </row>
    <row r="186" spans="1:56" s="641" customFormat="1" ht="15.75">
      <c r="A186"/>
      <c r="B186" s="2673"/>
      <c r="K186" s="2673"/>
      <c r="T186" s="2673"/>
      <c r="AC186"/>
      <c r="AD186" s="18"/>
      <c r="AE186" s="137"/>
      <c r="AF186" s="137"/>
      <c r="AG186" s="137"/>
      <c r="AH186" s="137"/>
      <c r="AI186" s="137"/>
      <c r="AJ186" s="137"/>
      <c r="AK186" s="137"/>
      <c r="AL186" s="137"/>
      <c r="AM186" s="137"/>
      <c r="AN186" s="137"/>
      <c r="AO186" s="137"/>
      <c r="AP186" s="137"/>
      <c r="AQ186" s="137"/>
      <c r="AR186" s="137"/>
      <c r="AS186" s="137"/>
      <c r="AT186" s="137"/>
      <c r="AU186" s="137"/>
      <c r="AV186" s="137"/>
      <c r="AW186" s="137"/>
      <c r="AX186" s="137"/>
      <c r="AY186" s="137"/>
      <c r="AZ186" s="137"/>
      <c r="BA186" s="137"/>
      <c r="BB186" s="137"/>
      <c r="BD186" s="135">
        <v>1</v>
      </c>
    </row>
    <row r="187" spans="1:56" ht="15.75">
      <c r="B187" s="2673"/>
      <c r="C187" s="641"/>
      <c r="D187" s="641"/>
      <c r="E187" s="641"/>
      <c r="F187" s="641"/>
      <c r="G187" s="641"/>
      <c r="H187" s="641"/>
      <c r="I187" s="641"/>
      <c r="K187" s="2673"/>
      <c r="L187" s="641"/>
      <c r="M187" s="641"/>
      <c r="N187" s="641"/>
      <c r="O187" s="641"/>
      <c r="P187" s="641"/>
      <c r="Q187" s="641"/>
      <c r="R187" s="641"/>
      <c r="T187" s="2673"/>
      <c r="U187" s="641"/>
      <c r="V187" s="641"/>
      <c r="W187" s="641"/>
      <c r="X187" s="641"/>
      <c r="Y187" s="641"/>
      <c r="Z187" s="641"/>
      <c r="AA187" s="641"/>
      <c r="AD187" s="18"/>
      <c r="BD187" s="135">
        <v>1</v>
      </c>
    </row>
    <row r="188" spans="1:56" ht="15.75">
      <c r="B188" s="2673"/>
      <c r="C188" s="641"/>
      <c r="D188" s="641"/>
      <c r="E188" s="641"/>
      <c r="F188" s="641"/>
      <c r="G188" s="641"/>
      <c r="H188" s="641"/>
      <c r="I188" s="641"/>
      <c r="K188" s="2673"/>
      <c r="L188" s="641"/>
      <c r="M188" s="641"/>
      <c r="N188" s="641"/>
      <c r="O188" s="641"/>
      <c r="P188" s="641"/>
      <c r="Q188" s="641"/>
      <c r="R188" s="641"/>
      <c r="T188" s="2673"/>
      <c r="U188" s="641"/>
      <c r="V188" s="641"/>
      <c r="W188" s="641"/>
      <c r="X188" s="641"/>
      <c r="Y188" s="641"/>
      <c r="Z188" s="641"/>
      <c r="AA188" s="641"/>
      <c r="AD188" s="100"/>
      <c r="BD188" s="135">
        <v>1</v>
      </c>
    </row>
    <row r="189" spans="1:56" ht="15.75">
      <c r="B189" s="2673"/>
      <c r="C189" s="641"/>
      <c r="D189" s="641"/>
      <c r="E189" s="641"/>
      <c r="F189" s="641"/>
      <c r="G189" s="641"/>
      <c r="H189" s="641"/>
      <c r="I189" s="641"/>
      <c r="K189" s="2673"/>
      <c r="L189" s="641"/>
      <c r="M189" s="641"/>
      <c r="N189" s="641"/>
      <c r="O189" s="641"/>
      <c r="P189" s="641"/>
      <c r="Q189" s="641"/>
      <c r="R189" s="641"/>
      <c r="T189" s="2673"/>
      <c r="U189" s="641"/>
      <c r="V189" s="641"/>
      <c r="W189" s="641"/>
      <c r="X189" s="641"/>
      <c r="Y189" s="641"/>
      <c r="Z189" s="641"/>
      <c r="AA189" s="641"/>
      <c r="BD189" s="135">
        <v>1</v>
      </c>
    </row>
    <row r="190" spans="1:56" ht="15.75">
      <c r="B190" s="2673"/>
      <c r="C190" s="641"/>
      <c r="D190" s="641"/>
      <c r="E190" s="641"/>
      <c r="F190" s="641"/>
      <c r="G190" s="641"/>
      <c r="H190" s="641"/>
      <c r="I190" s="641"/>
      <c r="K190" s="2673"/>
      <c r="L190" s="641"/>
      <c r="M190" s="641"/>
      <c r="N190" s="641"/>
      <c r="O190" s="641"/>
      <c r="P190" s="641"/>
      <c r="Q190" s="641"/>
      <c r="R190" s="641"/>
      <c r="T190" s="2673"/>
      <c r="U190" s="641"/>
      <c r="V190" s="641"/>
      <c r="W190" s="641"/>
      <c r="X190" s="641"/>
      <c r="Y190" s="641"/>
      <c r="Z190" s="641"/>
      <c r="AA190" s="641"/>
      <c r="AD190" s="135">
        <v>1</v>
      </c>
      <c r="BD190" s="135">
        <v>1</v>
      </c>
    </row>
    <row r="191" spans="1:56" ht="15.75">
      <c r="B191" s="2673"/>
      <c r="C191" s="641"/>
      <c r="D191" s="641"/>
      <c r="E191" s="641"/>
      <c r="F191" s="641"/>
      <c r="G191" s="641"/>
      <c r="H191" s="641"/>
      <c r="I191" s="641"/>
      <c r="K191" s="2673"/>
      <c r="L191" s="641"/>
      <c r="M191" s="641"/>
      <c r="N191" s="641"/>
      <c r="O191" s="641"/>
      <c r="P191" s="641"/>
      <c r="Q191" s="641"/>
      <c r="R191" s="641"/>
      <c r="T191" s="2673"/>
      <c r="U191" s="641"/>
      <c r="V191" s="641"/>
      <c r="W191" s="641"/>
      <c r="X191" s="641"/>
      <c r="Y191" s="641"/>
      <c r="Z191" s="641"/>
      <c r="AA191" s="641"/>
      <c r="BD191" s="135">
        <v>1</v>
      </c>
    </row>
    <row r="192" spans="1:56" ht="13.5" customHeight="1">
      <c r="B192" s="2673"/>
      <c r="C192" s="641"/>
      <c r="D192" s="641"/>
      <c r="E192" s="641"/>
      <c r="F192" s="641"/>
      <c r="G192" s="641"/>
      <c r="H192" s="641"/>
      <c r="I192" s="641"/>
      <c r="K192" s="2673"/>
      <c r="L192" s="641"/>
      <c r="M192" s="641"/>
      <c r="N192" s="641"/>
      <c r="O192" s="641"/>
      <c r="P192" s="641"/>
      <c r="Q192" s="641"/>
      <c r="R192" s="641"/>
      <c r="T192" s="2673"/>
      <c r="U192" s="641"/>
      <c r="V192" s="641"/>
      <c r="W192" s="641"/>
      <c r="X192" s="641"/>
      <c r="Y192" s="641"/>
      <c r="Z192" s="641"/>
      <c r="AA192" s="641"/>
      <c r="BD192" s="135">
        <v>1</v>
      </c>
    </row>
    <row r="193" spans="2:56" ht="15.75">
      <c r="B193" s="2673"/>
      <c r="C193" s="641"/>
      <c r="D193" s="641"/>
      <c r="E193" s="641"/>
      <c r="F193" s="641"/>
      <c r="G193" s="641"/>
      <c r="H193" s="641"/>
      <c r="I193" s="641"/>
      <c r="K193" s="2673"/>
      <c r="L193" s="641"/>
      <c r="M193" s="641"/>
      <c r="N193" s="641"/>
      <c r="O193" s="641"/>
      <c r="P193" s="641"/>
      <c r="Q193" s="641"/>
      <c r="R193" s="641"/>
      <c r="T193" s="2673"/>
      <c r="U193" s="641"/>
      <c r="V193" s="641"/>
      <c r="W193" s="641"/>
      <c r="X193" s="641"/>
      <c r="Y193" s="641"/>
      <c r="Z193" s="641"/>
      <c r="AA193" s="641"/>
      <c r="BD193" s="135">
        <v>1</v>
      </c>
    </row>
    <row r="194" spans="2:56" ht="15.75">
      <c r="B194" s="2673"/>
      <c r="C194" s="641"/>
      <c r="D194" s="641"/>
      <c r="E194" s="641"/>
      <c r="F194" s="641"/>
      <c r="G194" s="641"/>
      <c r="H194" s="641"/>
      <c r="I194" s="641"/>
      <c r="K194" s="2673"/>
      <c r="L194" s="641"/>
      <c r="M194" s="641"/>
      <c r="N194" s="641"/>
      <c r="O194" s="641"/>
      <c r="P194" s="641"/>
      <c r="Q194" s="641"/>
      <c r="R194" s="641"/>
      <c r="T194" s="2673"/>
      <c r="U194" s="641"/>
      <c r="V194" s="641"/>
      <c r="W194" s="641"/>
      <c r="X194" s="641"/>
      <c r="Y194" s="641"/>
      <c r="Z194" s="641"/>
      <c r="AA194" s="641"/>
      <c r="BD194" s="135">
        <v>1</v>
      </c>
    </row>
    <row r="195" spans="2:56" ht="15.75">
      <c r="B195" s="2673"/>
      <c r="C195" s="641"/>
      <c r="D195" s="641"/>
      <c r="E195" s="641"/>
      <c r="F195" s="641"/>
      <c r="G195" s="641"/>
      <c r="H195" s="641"/>
      <c r="I195" s="641"/>
      <c r="K195" s="2673"/>
      <c r="L195" s="641"/>
      <c r="M195" s="641"/>
      <c r="N195" s="641"/>
      <c r="O195" s="641"/>
      <c r="P195" s="641"/>
      <c r="Q195" s="641"/>
      <c r="R195" s="641"/>
      <c r="T195" s="2673"/>
      <c r="U195" s="641"/>
      <c r="V195" s="641"/>
      <c r="W195" s="641"/>
      <c r="X195" s="641"/>
      <c r="Y195" s="641"/>
      <c r="Z195" s="641"/>
      <c r="AA195" s="641"/>
      <c r="BD195" s="135">
        <v>1</v>
      </c>
    </row>
    <row r="196" spans="2:56" ht="15.75">
      <c r="B196" s="2673"/>
      <c r="C196" s="641"/>
      <c r="D196" s="641"/>
      <c r="E196" s="641"/>
      <c r="F196" s="641"/>
      <c r="G196" s="641"/>
      <c r="H196" s="641"/>
      <c r="I196" s="641"/>
      <c r="K196" s="2673"/>
      <c r="L196" s="641"/>
      <c r="M196" s="641"/>
      <c r="N196" s="641"/>
      <c r="O196" s="641"/>
      <c r="P196" s="641"/>
      <c r="Q196" s="641"/>
      <c r="R196" s="641"/>
      <c r="T196" s="2673"/>
      <c r="U196" s="641"/>
      <c r="V196" s="641"/>
      <c r="W196" s="641"/>
      <c r="X196" s="641"/>
      <c r="Y196" s="641"/>
      <c r="Z196" s="641"/>
      <c r="AA196" s="641"/>
      <c r="BD196" s="135">
        <v>1</v>
      </c>
    </row>
    <row r="197" spans="2:56" ht="15.75">
      <c r="B197" s="2673"/>
      <c r="C197" s="641"/>
      <c r="D197" s="641"/>
      <c r="E197" s="641"/>
      <c r="F197" s="641"/>
      <c r="G197" s="641"/>
      <c r="H197" s="641"/>
      <c r="I197" s="641"/>
      <c r="K197" s="2673"/>
      <c r="L197" s="641"/>
      <c r="M197" s="641"/>
      <c r="N197" s="641"/>
      <c r="O197" s="641"/>
      <c r="P197" s="641"/>
      <c r="Q197" s="641"/>
      <c r="R197" s="641"/>
      <c r="T197" s="2673"/>
      <c r="U197" s="641"/>
      <c r="V197" s="641"/>
      <c r="W197" s="641"/>
      <c r="X197" s="641"/>
      <c r="Y197" s="641"/>
      <c r="Z197" s="641"/>
      <c r="AA197" s="641"/>
      <c r="BD197" s="135">
        <v>1</v>
      </c>
    </row>
    <row r="198" spans="2:56" ht="15.75">
      <c r="B198" s="2673"/>
      <c r="C198" s="641"/>
      <c r="D198" s="641"/>
      <c r="E198" s="641"/>
      <c r="F198" s="641"/>
      <c r="G198" s="641"/>
      <c r="H198" s="641"/>
      <c r="I198" s="641"/>
      <c r="K198" s="2673"/>
      <c r="L198" s="641"/>
      <c r="M198" s="641"/>
      <c r="N198" s="641"/>
      <c r="O198" s="641"/>
      <c r="P198" s="641"/>
      <c r="Q198" s="641"/>
      <c r="R198" s="641"/>
      <c r="T198" s="2673"/>
      <c r="U198" s="641"/>
      <c r="V198" s="641"/>
      <c r="W198" s="641"/>
      <c r="X198" s="641"/>
      <c r="Y198" s="641"/>
      <c r="Z198" s="641"/>
      <c r="AA198" s="641"/>
      <c r="BD198" s="135">
        <v>1</v>
      </c>
    </row>
    <row r="199" spans="2:56" ht="15.75">
      <c r="B199" s="2673"/>
      <c r="C199" s="641"/>
      <c r="D199" s="641"/>
      <c r="E199" s="641"/>
      <c r="F199" s="641"/>
      <c r="G199" s="641"/>
      <c r="H199" s="641"/>
      <c r="I199" s="641"/>
      <c r="K199" s="2673"/>
      <c r="L199" s="641"/>
      <c r="M199" s="641"/>
      <c r="N199" s="641"/>
      <c r="O199" s="641"/>
      <c r="P199" s="641"/>
      <c r="Q199" s="641"/>
      <c r="R199" s="641"/>
      <c r="T199" s="2673"/>
      <c r="U199" s="641"/>
      <c r="V199" s="641"/>
      <c r="W199" s="641"/>
      <c r="X199" s="641"/>
      <c r="Y199" s="641"/>
      <c r="Z199" s="641"/>
      <c r="AA199" s="641"/>
      <c r="BD199" s="135">
        <v>1</v>
      </c>
    </row>
    <row r="200" spans="2:56" ht="15.75">
      <c r="B200" s="2673"/>
      <c r="C200" s="641"/>
      <c r="D200" s="641"/>
      <c r="E200" s="641"/>
      <c r="F200" s="641"/>
      <c r="G200" s="641"/>
      <c r="H200" s="641"/>
      <c r="I200" s="641"/>
      <c r="K200" s="2673"/>
      <c r="L200" s="641"/>
      <c r="M200" s="641"/>
      <c r="N200" s="641"/>
      <c r="O200" s="641"/>
      <c r="P200" s="641"/>
      <c r="Q200" s="641"/>
      <c r="R200" s="641"/>
      <c r="T200" s="2673"/>
      <c r="U200" s="641"/>
      <c r="V200" s="641"/>
      <c r="W200" s="641"/>
      <c r="X200" s="641"/>
      <c r="Y200" s="641"/>
      <c r="Z200" s="641"/>
      <c r="AA200" s="641"/>
      <c r="BD200" s="135">
        <v>1</v>
      </c>
    </row>
    <row r="201" spans="2:56" ht="15.75">
      <c r="B201" s="2673"/>
      <c r="C201" s="641"/>
      <c r="D201" s="641"/>
      <c r="E201" s="641"/>
      <c r="F201" s="641"/>
      <c r="G201" s="641"/>
      <c r="H201" s="641"/>
      <c r="I201" s="641"/>
      <c r="K201" s="2673"/>
      <c r="L201" s="641"/>
      <c r="M201" s="641"/>
      <c r="N201" s="641"/>
      <c r="O201" s="641"/>
      <c r="P201" s="641"/>
      <c r="Q201" s="641"/>
      <c r="R201" s="641"/>
      <c r="T201" s="2673"/>
      <c r="U201" s="641"/>
      <c r="V201" s="641"/>
      <c r="W201" s="641"/>
      <c r="X201" s="641"/>
      <c r="Y201" s="641"/>
      <c r="Z201" s="641"/>
      <c r="AA201" s="641"/>
      <c r="BD201" s="135">
        <v>1</v>
      </c>
    </row>
    <row r="202" spans="2:56" ht="15.75">
      <c r="B202" s="2673"/>
      <c r="C202" s="641"/>
      <c r="D202" s="641"/>
      <c r="E202" s="641"/>
      <c r="F202" s="641"/>
      <c r="G202" s="641"/>
      <c r="H202" s="641"/>
      <c r="I202" s="641"/>
      <c r="K202" s="2673"/>
      <c r="L202" s="641"/>
      <c r="M202" s="641"/>
      <c r="N202" s="641"/>
      <c r="O202" s="641"/>
      <c r="P202" s="641"/>
      <c r="Q202" s="641"/>
      <c r="R202" s="641"/>
      <c r="T202" s="2673"/>
      <c r="U202" s="641"/>
      <c r="V202" s="641"/>
      <c r="W202" s="641"/>
      <c r="X202" s="641"/>
      <c r="Y202" s="641"/>
      <c r="Z202" s="641"/>
      <c r="AA202" s="641"/>
      <c r="BD202" s="135">
        <v>1</v>
      </c>
    </row>
    <row r="203" spans="2:56" ht="15.75">
      <c r="B203" s="2673"/>
      <c r="C203" s="641"/>
      <c r="D203" s="641"/>
      <c r="E203" s="641"/>
      <c r="F203" s="641"/>
      <c r="G203" s="641"/>
      <c r="H203" s="641"/>
      <c r="I203" s="641"/>
      <c r="K203" s="2673"/>
      <c r="L203" s="641"/>
      <c r="M203" s="641"/>
      <c r="N203" s="641"/>
      <c r="O203" s="641"/>
      <c r="P203" s="641"/>
      <c r="Q203" s="641"/>
      <c r="R203" s="641"/>
      <c r="T203" s="2673"/>
      <c r="U203" s="641"/>
      <c r="V203" s="641"/>
      <c r="W203" s="641"/>
      <c r="X203" s="641"/>
      <c r="Y203" s="641"/>
      <c r="Z203" s="641"/>
      <c r="AA203" s="641"/>
      <c r="BD203" s="135">
        <v>1</v>
      </c>
    </row>
    <row r="204" spans="2:56" ht="15.75">
      <c r="B204" s="2673"/>
      <c r="C204" s="641"/>
      <c r="D204" s="641"/>
      <c r="E204" s="641"/>
      <c r="F204" s="641"/>
      <c r="G204" s="641"/>
      <c r="H204" s="641"/>
      <c r="I204" s="641"/>
      <c r="K204" s="2673"/>
      <c r="L204" s="641"/>
      <c r="M204" s="641"/>
      <c r="N204" s="641"/>
      <c r="O204" s="641"/>
      <c r="P204" s="641"/>
      <c r="Q204" s="641"/>
      <c r="R204" s="641"/>
      <c r="T204" s="2673"/>
      <c r="U204" s="641"/>
      <c r="V204" s="641"/>
      <c r="W204" s="641"/>
      <c r="X204" s="641"/>
      <c r="Y204" s="641"/>
      <c r="Z204" s="641"/>
      <c r="AA204" s="641"/>
      <c r="BD204" s="135">
        <v>1</v>
      </c>
    </row>
    <row r="205" spans="2:56" ht="15.75">
      <c r="B205" s="2673"/>
      <c r="C205" s="641"/>
      <c r="D205" s="641"/>
      <c r="E205" s="641"/>
      <c r="F205" s="641"/>
      <c r="G205" s="641"/>
      <c r="H205" s="641"/>
      <c r="I205" s="641"/>
      <c r="K205" s="2673"/>
      <c r="L205" s="641"/>
      <c r="M205" s="641"/>
      <c r="N205" s="641"/>
      <c r="O205" s="641"/>
      <c r="P205" s="641"/>
      <c r="Q205" s="641"/>
      <c r="R205" s="641"/>
      <c r="T205" s="2673"/>
      <c r="U205" s="641"/>
      <c r="V205" s="641"/>
      <c r="W205" s="641"/>
      <c r="X205" s="641"/>
      <c r="Y205" s="641"/>
      <c r="Z205" s="641"/>
      <c r="AA205" s="641"/>
      <c r="BD205" s="135">
        <v>1</v>
      </c>
    </row>
    <row r="206" spans="2:56" ht="15.75">
      <c r="B206" s="2673"/>
      <c r="C206" s="641"/>
      <c r="D206" s="641"/>
      <c r="E206" s="641"/>
      <c r="F206" s="641"/>
      <c r="G206" s="641"/>
      <c r="H206" s="641"/>
      <c r="I206" s="641"/>
      <c r="K206" s="2673"/>
      <c r="L206" s="641"/>
      <c r="M206" s="641"/>
      <c r="N206" s="641"/>
      <c r="O206" s="641"/>
      <c r="P206" s="641"/>
      <c r="Q206" s="641"/>
      <c r="R206" s="641"/>
      <c r="T206" s="2673"/>
      <c r="U206" s="641"/>
      <c r="V206" s="641"/>
      <c r="W206" s="641"/>
      <c r="X206" s="641"/>
      <c r="Y206" s="641"/>
      <c r="Z206" s="641"/>
      <c r="AA206" s="641"/>
      <c r="BD206" s="135">
        <v>1</v>
      </c>
    </row>
    <row r="207" spans="2:56" ht="15.75">
      <c r="B207" s="2673"/>
      <c r="C207" s="641"/>
      <c r="D207" s="641"/>
      <c r="E207" s="641"/>
      <c r="F207" s="641"/>
      <c r="G207" s="641"/>
      <c r="H207" s="641"/>
      <c r="I207" s="641"/>
      <c r="K207" s="2673"/>
      <c r="L207" s="641"/>
      <c r="M207" s="641"/>
      <c r="N207" s="641"/>
      <c r="O207" s="641"/>
      <c r="P207" s="641"/>
      <c r="Q207" s="641"/>
      <c r="R207" s="641"/>
      <c r="T207" s="2673"/>
      <c r="U207" s="641"/>
      <c r="V207" s="641"/>
      <c r="W207" s="641"/>
      <c r="X207" s="641"/>
      <c r="Y207" s="641"/>
      <c r="Z207" s="641"/>
      <c r="AA207" s="641"/>
      <c r="BD207" s="135">
        <v>1</v>
      </c>
    </row>
    <row r="208" spans="2:56" ht="15.75">
      <c r="B208" s="2673"/>
      <c r="C208" s="641"/>
      <c r="D208" s="641"/>
      <c r="E208" s="641"/>
      <c r="F208" s="641"/>
      <c r="G208" s="641"/>
      <c r="H208" s="641"/>
      <c r="I208" s="641"/>
      <c r="K208" s="2673"/>
      <c r="L208" s="641"/>
      <c r="M208" s="641"/>
      <c r="N208" s="641"/>
      <c r="O208" s="641"/>
      <c r="P208" s="641"/>
      <c r="Q208" s="641"/>
      <c r="R208" s="641"/>
      <c r="T208" s="2673"/>
      <c r="U208" s="641"/>
      <c r="V208" s="641"/>
      <c r="W208" s="641"/>
      <c r="X208" s="641"/>
      <c r="Y208" s="641"/>
      <c r="Z208" s="641"/>
      <c r="AA208" s="641"/>
      <c r="BD208" s="135">
        <v>1</v>
      </c>
    </row>
    <row r="209" spans="2:56" ht="15.75">
      <c r="B209" s="2673"/>
      <c r="C209" s="641"/>
      <c r="D209" s="641"/>
      <c r="E209" s="641"/>
      <c r="F209" s="641"/>
      <c r="G209" s="641"/>
      <c r="H209" s="641"/>
      <c r="I209" s="641"/>
      <c r="K209" s="2673"/>
      <c r="L209" s="641"/>
      <c r="M209" s="641"/>
      <c r="N209" s="641"/>
      <c r="O209" s="641"/>
      <c r="P209" s="641"/>
      <c r="Q209" s="641"/>
      <c r="R209" s="641"/>
      <c r="T209" s="2673"/>
      <c r="U209" s="641"/>
      <c r="V209" s="641"/>
      <c r="W209" s="641"/>
      <c r="X209" s="641"/>
      <c r="Y209" s="641"/>
      <c r="Z209" s="641"/>
      <c r="AA209" s="641"/>
      <c r="BD209" s="135">
        <v>1</v>
      </c>
    </row>
    <row r="210" spans="2:56" ht="15.75">
      <c r="B210" s="2673"/>
      <c r="C210" s="641"/>
      <c r="D210" s="641"/>
      <c r="E210" s="641"/>
      <c r="F210" s="641"/>
      <c r="G210" s="641"/>
      <c r="H210" s="641"/>
      <c r="I210" s="641"/>
      <c r="K210" s="2673"/>
      <c r="L210" s="641"/>
      <c r="M210" s="641"/>
      <c r="N210" s="641"/>
      <c r="O210" s="641"/>
      <c r="P210" s="641"/>
      <c r="Q210" s="641"/>
      <c r="R210" s="641"/>
      <c r="T210" s="2673"/>
      <c r="U210" s="641"/>
      <c r="V210" s="641"/>
      <c r="W210" s="641"/>
      <c r="X210" s="641"/>
      <c r="Y210" s="641"/>
      <c r="Z210" s="641"/>
      <c r="AA210" s="641"/>
      <c r="BD210" s="135">
        <v>1</v>
      </c>
    </row>
    <row r="211" spans="2:56" ht="15.75">
      <c r="B211" s="2673"/>
      <c r="C211" s="641"/>
      <c r="D211" s="641"/>
      <c r="E211" s="641"/>
      <c r="F211" s="641"/>
      <c r="G211" s="641"/>
      <c r="H211" s="641"/>
      <c r="I211" s="641"/>
      <c r="K211" s="2673"/>
      <c r="L211" s="641"/>
      <c r="M211" s="641"/>
      <c r="N211" s="641"/>
      <c r="O211" s="641"/>
      <c r="P211" s="641"/>
      <c r="Q211" s="641"/>
      <c r="R211" s="641"/>
      <c r="T211" s="2673"/>
      <c r="U211" s="641"/>
      <c r="V211" s="641"/>
      <c r="W211" s="641"/>
      <c r="X211" s="641"/>
      <c r="Y211" s="641"/>
      <c r="Z211" s="641"/>
      <c r="AA211" s="641"/>
      <c r="BD211" s="135">
        <v>1</v>
      </c>
    </row>
    <row r="212" spans="2:56" ht="15.75">
      <c r="B212" s="2673"/>
      <c r="C212" s="641"/>
      <c r="D212" s="641"/>
      <c r="E212" s="641"/>
      <c r="F212" s="641"/>
      <c r="G212" s="641"/>
      <c r="H212" s="641"/>
      <c r="I212" s="641"/>
      <c r="K212" s="2673"/>
      <c r="L212" s="641"/>
      <c r="M212" s="641"/>
      <c r="N212" s="641"/>
      <c r="O212" s="641"/>
      <c r="P212" s="641"/>
      <c r="Q212" s="641"/>
      <c r="R212" s="641"/>
      <c r="T212" s="2673"/>
      <c r="U212" s="641"/>
      <c r="V212" s="641"/>
      <c r="W212" s="641"/>
      <c r="X212" s="641"/>
      <c r="Y212" s="641"/>
      <c r="Z212" s="641"/>
      <c r="AA212" s="641"/>
      <c r="BD212" s="135">
        <v>1</v>
      </c>
    </row>
    <row r="213" spans="2:56" ht="15.75">
      <c r="B213" s="2673"/>
      <c r="C213" s="641"/>
      <c r="D213" s="641"/>
      <c r="E213" s="641"/>
      <c r="F213" s="641"/>
      <c r="G213" s="641"/>
      <c r="H213" s="641"/>
      <c r="I213" s="641"/>
      <c r="K213" s="2673"/>
      <c r="L213" s="641"/>
      <c r="M213" s="641"/>
      <c r="N213" s="641"/>
      <c r="O213" s="641"/>
      <c r="P213" s="641"/>
      <c r="Q213" s="641"/>
      <c r="R213" s="641"/>
      <c r="T213" s="2673"/>
      <c r="U213" s="641"/>
      <c r="V213" s="641"/>
      <c r="W213" s="641"/>
      <c r="X213" s="641"/>
      <c r="Y213" s="641"/>
      <c r="Z213" s="641"/>
      <c r="AA213" s="641"/>
      <c r="BD213" s="135">
        <v>1</v>
      </c>
    </row>
    <row r="214" spans="2:56" ht="15.75">
      <c r="B214" s="2673"/>
      <c r="C214" s="641"/>
      <c r="D214" s="641"/>
      <c r="E214" s="641"/>
      <c r="F214" s="641"/>
      <c r="G214" s="641"/>
      <c r="H214" s="641"/>
      <c r="I214" s="641"/>
      <c r="K214" s="2673"/>
      <c r="L214" s="641"/>
      <c r="M214" s="641"/>
      <c r="N214" s="641"/>
      <c r="O214" s="641"/>
      <c r="P214" s="641"/>
      <c r="Q214" s="641"/>
      <c r="R214" s="641"/>
      <c r="T214" s="2673"/>
      <c r="U214" s="641"/>
      <c r="V214" s="641"/>
      <c r="W214" s="641"/>
      <c r="X214" s="641"/>
      <c r="Y214" s="641"/>
      <c r="Z214" s="641"/>
      <c r="AA214" s="641"/>
      <c r="BD214" s="135">
        <v>1</v>
      </c>
    </row>
    <row r="215" spans="2:56" ht="15.75">
      <c r="B215" s="2673"/>
      <c r="C215" s="641"/>
      <c r="D215" s="641"/>
      <c r="E215" s="641"/>
      <c r="F215" s="641"/>
      <c r="G215" s="641"/>
      <c r="H215" s="641"/>
      <c r="I215" s="641"/>
      <c r="K215" s="2673"/>
      <c r="L215" s="641"/>
      <c r="M215" s="641"/>
      <c r="N215" s="641"/>
      <c r="O215" s="641"/>
      <c r="P215" s="641"/>
      <c r="Q215" s="641"/>
      <c r="R215" s="641"/>
      <c r="T215" s="2673"/>
      <c r="U215" s="641"/>
      <c r="V215" s="641"/>
      <c r="W215" s="641"/>
      <c r="X215" s="641"/>
      <c r="Y215" s="641"/>
      <c r="Z215" s="641"/>
      <c r="AA215" s="641"/>
      <c r="BD215" s="135">
        <v>1</v>
      </c>
    </row>
    <row r="216" spans="2:56" ht="15.75">
      <c r="B216" s="2673"/>
      <c r="C216" s="641"/>
      <c r="D216" s="641"/>
      <c r="E216" s="641"/>
      <c r="F216" s="641"/>
      <c r="G216" s="641"/>
      <c r="H216" s="641"/>
      <c r="I216" s="641"/>
      <c r="K216" s="2673"/>
      <c r="L216" s="641"/>
      <c r="M216" s="641"/>
      <c r="N216" s="641"/>
      <c r="O216" s="641"/>
      <c r="P216" s="641"/>
      <c r="Q216" s="641"/>
      <c r="R216" s="641"/>
      <c r="T216" s="2673"/>
      <c r="U216" s="641"/>
      <c r="V216" s="641"/>
      <c r="W216" s="641"/>
      <c r="X216" s="641"/>
      <c r="Y216" s="641"/>
      <c r="Z216" s="641"/>
      <c r="AA216" s="641"/>
      <c r="BD216" s="135">
        <v>1</v>
      </c>
    </row>
    <row r="217" spans="2:56" ht="15.75">
      <c r="B217" s="2673"/>
      <c r="C217" s="641"/>
      <c r="D217" s="641"/>
      <c r="E217" s="641"/>
      <c r="F217" s="641"/>
      <c r="G217" s="641"/>
      <c r="H217" s="641"/>
      <c r="I217" s="641"/>
      <c r="K217" s="2673"/>
      <c r="L217" s="641"/>
      <c r="M217" s="641"/>
      <c r="N217" s="641"/>
      <c r="O217" s="641"/>
      <c r="P217" s="641"/>
      <c r="Q217" s="641"/>
      <c r="R217" s="641"/>
      <c r="T217" s="2673"/>
      <c r="U217" s="641"/>
      <c r="V217" s="641"/>
      <c r="W217" s="641"/>
      <c r="X217" s="641"/>
      <c r="Y217" s="641"/>
      <c r="Z217" s="641"/>
      <c r="AA217" s="641"/>
      <c r="BD217" s="135">
        <v>1</v>
      </c>
    </row>
    <row r="218" spans="2:56" ht="15.75">
      <c r="B218" s="2673"/>
      <c r="C218" s="641"/>
      <c r="D218" s="641"/>
      <c r="E218" s="641"/>
      <c r="F218" s="641"/>
      <c r="G218" s="641"/>
      <c r="H218" s="641"/>
      <c r="I218" s="641"/>
      <c r="K218" s="2673"/>
      <c r="L218" s="641"/>
      <c r="M218" s="641"/>
      <c r="N218" s="641"/>
      <c r="O218" s="641"/>
      <c r="P218" s="641"/>
      <c r="Q218" s="641"/>
      <c r="R218" s="641"/>
      <c r="T218" s="2673"/>
      <c r="U218" s="641"/>
      <c r="V218" s="641"/>
      <c r="W218" s="641"/>
      <c r="X218" s="641"/>
      <c r="Y218" s="641"/>
      <c r="Z218" s="641"/>
      <c r="AA218" s="641"/>
      <c r="BD218" s="135">
        <v>1</v>
      </c>
    </row>
    <row r="219" spans="2:56" ht="15.75">
      <c r="B219" s="2673"/>
      <c r="C219" s="641"/>
      <c r="D219" s="641"/>
      <c r="E219" s="641"/>
      <c r="F219" s="641"/>
      <c r="G219" s="641"/>
      <c r="H219" s="641"/>
      <c r="I219" s="641"/>
      <c r="K219" s="2673"/>
      <c r="L219" s="641"/>
      <c r="M219" s="641"/>
      <c r="N219" s="641"/>
      <c r="O219" s="641"/>
      <c r="P219" s="641"/>
      <c r="Q219" s="641"/>
      <c r="R219" s="641"/>
      <c r="T219" s="2673"/>
      <c r="U219" s="641"/>
      <c r="V219" s="641"/>
      <c r="W219" s="641"/>
      <c r="X219" s="641"/>
      <c r="Y219" s="641"/>
      <c r="Z219" s="641"/>
      <c r="AA219" s="641"/>
      <c r="BD219" s="135">
        <v>1</v>
      </c>
    </row>
    <row r="220" spans="2:56" ht="15.75">
      <c r="B220" s="2673"/>
      <c r="C220" s="641"/>
      <c r="D220" s="641"/>
      <c r="E220" s="641"/>
      <c r="F220" s="641"/>
      <c r="G220" s="641"/>
      <c r="H220" s="641"/>
      <c r="I220" s="641"/>
      <c r="K220" s="2673"/>
      <c r="L220" s="641"/>
      <c r="M220" s="641"/>
      <c r="N220" s="641"/>
      <c r="O220" s="641"/>
      <c r="P220" s="641"/>
      <c r="Q220" s="641"/>
      <c r="R220" s="641"/>
      <c r="T220" s="2673"/>
      <c r="U220" s="641"/>
      <c r="V220" s="641"/>
      <c r="W220" s="641"/>
      <c r="X220" s="641"/>
      <c r="Y220" s="641"/>
      <c r="Z220" s="641"/>
      <c r="AA220" s="641"/>
      <c r="BD220" s="135">
        <v>1</v>
      </c>
    </row>
    <row r="221" spans="2:56" ht="15.75">
      <c r="B221" s="2673"/>
      <c r="C221" s="641"/>
      <c r="D221" s="641"/>
      <c r="E221" s="641"/>
      <c r="F221" s="641"/>
      <c r="G221" s="641"/>
      <c r="H221" s="641"/>
      <c r="I221" s="641"/>
      <c r="K221" s="2673"/>
      <c r="L221" s="641"/>
      <c r="M221" s="641"/>
      <c r="N221" s="641"/>
      <c r="O221" s="641"/>
      <c r="P221" s="641"/>
      <c r="Q221" s="641"/>
      <c r="R221" s="641"/>
      <c r="T221" s="2673"/>
      <c r="U221" s="641"/>
      <c r="V221" s="641"/>
      <c r="W221" s="641"/>
      <c r="X221" s="641"/>
      <c r="Y221" s="641"/>
      <c r="Z221" s="641"/>
      <c r="AA221" s="641"/>
      <c r="BD221" s="135">
        <v>1</v>
      </c>
    </row>
    <row r="222" spans="2:56" ht="15.75">
      <c r="B222" s="2673"/>
      <c r="C222" s="641"/>
      <c r="D222" s="641"/>
      <c r="E222" s="641"/>
      <c r="F222" s="641"/>
      <c r="G222" s="641"/>
      <c r="H222" s="641"/>
      <c r="I222" s="641"/>
      <c r="K222" s="2673"/>
      <c r="L222" s="641"/>
      <c r="M222" s="641"/>
      <c r="N222" s="641"/>
      <c r="O222" s="641"/>
      <c r="P222" s="641"/>
      <c r="Q222" s="641"/>
      <c r="R222" s="641"/>
      <c r="T222" s="2673"/>
      <c r="U222" s="641"/>
      <c r="V222" s="641"/>
      <c r="W222" s="641"/>
      <c r="X222" s="641"/>
      <c r="Y222" s="641"/>
      <c r="Z222" s="641"/>
      <c r="AA222" s="641"/>
      <c r="BD222" s="135">
        <v>1</v>
      </c>
    </row>
    <row r="223" spans="2:56" ht="15.75">
      <c r="B223" s="2673"/>
      <c r="C223" s="641"/>
      <c r="D223" s="641"/>
      <c r="E223" s="641"/>
      <c r="F223" s="641"/>
      <c r="G223" s="641"/>
      <c r="H223" s="641"/>
      <c r="I223" s="641"/>
      <c r="K223" s="2673"/>
      <c r="L223" s="641"/>
      <c r="M223" s="641"/>
      <c r="N223" s="641"/>
      <c r="O223" s="641"/>
      <c r="P223" s="641"/>
      <c r="Q223" s="641"/>
      <c r="R223" s="641"/>
      <c r="T223" s="2673"/>
      <c r="U223" s="641"/>
      <c r="V223" s="641"/>
      <c r="W223" s="641"/>
      <c r="X223" s="641"/>
      <c r="Y223" s="641"/>
      <c r="Z223" s="641"/>
      <c r="AA223" s="641"/>
      <c r="BD223" s="135">
        <v>1</v>
      </c>
    </row>
    <row r="224" spans="2:56" ht="15.75">
      <c r="B224" s="2673"/>
      <c r="C224" s="641"/>
      <c r="D224" s="641"/>
      <c r="E224" s="641"/>
      <c r="F224" s="641"/>
      <c r="G224" s="641"/>
      <c r="H224" s="641"/>
      <c r="I224" s="641"/>
      <c r="K224" s="2673"/>
      <c r="L224" s="641"/>
      <c r="M224" s="641"/>
      <c r="N224" s="641"/>
      <c r="O224" s="641"/>
      <c r="P224" s="641"/>
      <c r="Q224" s="641"/>
      <c r="R224" s="641"/>
      <c r="T224" s="2673"/>
      <c r="U224" s="641"/>
      <c r="V224" s="641"/>
      <c r="W224" s="641"/>
      <c r="X224" s="641"/>
      <c r="Y224" s="641"/>
      <c r="Z224" s="641"/>
      <c r="AA224" s="641"/>
      <c r="BD224" s="135">
        <v>1</v>
      </c>
    </row>
    <row r="225" spans="2:56" ht="15.75">
      <c r="B225" s="2673"/>
      <c r="C225" s="641"/>
      <c r="D225" s="641"/>
      <c r="E225" s="641"/>
      <c r="F225" s="641"/>
      <c r="G225" s="641"/>
      <c r="H225" s="641"/>
      <c r="I225" s="641"/>
      <c r="K225" s="2673"/>
      <c r="L225" s="641"/>
      <c r="M225" s="641"/>
      <c r="N225" s="641"/>
      <c r="O225" s="641"/>
      <c r="P225" s="641"/>
      <c r="Q225" s="641"/>
      <c r="R225" s="641"/>
      <c r="T225" s="2673"/>
      <c r="U225" s="641"/>
      <c r="V225" s="641"/>
      <c r="W225" s="641"/>
      <c r="X225" s="641"/>
      <c r="Y225" s="641"/>
      <c r="Z225" s="641"/>
      <c r="AA225" s="641"/>
      <c r="BD225" s="135">
        <v>1</v>
      </c>
    </row>
    <row r="226" spans="2:56" ht="15.75">
      <c r="B226" s="2673"/>
      <c r="C226" s="641"/>
      <c r="D226" s="641"/>
      <c r="E226" s="641"/>
      <c r="F226" s="641"/>
      <c r="G226" s="641"/>
      <c r="H226" s="641"/>
      <c r="I226" s="641"/>
      <c r="K226" s="2673"/>
      <c r="L226" s="641"/>
      <c r="M226" s="641"/>
      <c r="N226" s="641"/>
      <c r="O226" s="641"/>
      <c r="P226" s="641"/>
      <c r="Q226" s="641"/>
      <c r="R226" s="641"/>
      <c r="T226" s="2673"/>
      <c r="U226" s="641"/>
      <c r="V226" s="641"/>
      <c r="W226" s="641"/>
      <c r="X226" s="641"/>
      <c r="Y226" s="641"/>
      <c r="Z226" s="641"/>
      <c r="AA226" s="641"/>
      <c r="BD226" s="135">
        <v>1</v>
      </c>
    </row>
    <row r="227" spans="2:56" ht="15.75">
      <c r="B227" s="2673"/>
      <c r="C227" s="641"/>
      <c r="D227" s="641"/>
      <c r="E227" s="641"/>
      <c r="F227" s="641"/>
      <c r="G227" s="641"/>
      <c r="H227" s="641"/>
      <c r="I227" s="641"/>
      <c r="K227" s="2673"/>
      <c r="L227" s="641"/>
      <c r="M227" s="641"/>
      <c r="N227" s="641"/>
      <c r="O227" s="641"/>
      <c r="P227" s="641"/>
      <c r="Q227" s="641"/>
      <c r="R227" s="641"/>
      <c r="T227" s="2673"/>
      <c r="U227" s="641"/>
      <c r="V227" s="641"/>
      <c r="W227" s="641"/>
      <c r="X227" s="641"/>
      <c r="Y227" s="641"/>
      <c r="Z227" s="641"/>
      <c r="AA227" s="641"/>
      <c r="BD227" s="135">
        <v>1</v>
      </c>
    </row>
    <row r="228" spans="2:56" ht="15.75">
      <c r="B228" s="2673"/>
      <c r="C228" s="641"/>
      <c r="D228" s="641"/>
      <c r="E228" s="641"/>
      <c r="F228" s="641"/>
      <c r="G228" s="641"/>
      <c r="H228" s="641"/>
      <c r="I228" s="641"/>
      <c r="K228" s="2673"/>
      <c r="L228" s="641"/>
      <c r="M228" s="641"/>
      <c r="N228" s="641"/>
      <c r="O228" s="641"/>
      <c r="P228" s="641"/>
      <c r="Q228" s="641"/>
      <c r="R228" s="641"/>
      <c r="T228" s="2673"/>
      <c r="U228" s="641"/>
      <c r="V228" s="641"/>
      <c r="W228" s="641"/>
      <c r="X228" s="641"/>
      <c r="Y228" s="641"/>
      <c r="Z228" s="641"/>
      <c r="AA228" s="641"/>
      <c r="BD228" s="135">
        <v>1</v>
      </c>
    </row>
    <row r="229" spans="2:56" ht="15.75">
      <c r="B229" s="2673"/>
      <c r="C229" s="641"/>
      <c r="D229" s="641"/>
      <c r="E229" s="641"/>
      <c r="F229" s="641"/>
      <c r="G229" s="641"/>
      <c r="H229" s="641"/>
      <c r="I229" s="641"/>
      <c r="K229" s="2673"/>
      <c r="L229" s="641"/>
      <c r="M229" s="641"/>
      <c r="N229" s="641"/>
      <c r="O229" s="641"/>
      <c r="P229" s="641"/>
      <c r="Q229" s="641"/>
      <c r="R229" s="641"/>
      <c r="T229" s="2673"/>
      <c r="U229" s="641"/>
      <c r="V229" s="641"/>
      <c r="W229" s="641"/>
      <c r="X229" s="641"/>
      <c r="Y229" s="641"/>
      <c r="Z229" s="641"/>
      <c r="AA229" s="641"/>
      <c r="BD229" s="135">
        <v>1</v>
      </c>
    </row>
    <row r="230" spans="2:56" ht="15.75">
      <c r="B230" s="2673"/>
      <c r="C230" s="641"/>
      <c r="D230" s="641"/>
      <c r="E230" s="641"/>
      <c r="F230" s="641"/>
      <c r="G230" s="641"/>
      <c r="H230" s="641"/>
      <c r="I230" s="641"/>
      <c r="K230" s="2673"/>
      <c r="L230" s="641"/>
      <c r="M230" s="641"/>
      <c r="N230" s="641"/>
      <c r="O230" s="641"/>
      <c r="P230" s="641"/>
      <c r="Q230" s="641"/>
      <c r="R230" s="641"/>
      <c r="T230" s="2673"/>
      <c r="U230" s="641"/>
      <c r="V230" s="641"/>
      <c r="W230" s="641"/>
      <c r="X230" s="641"/>
      <c r="Y230" s="641"/>
      <c r="Z230" s="641"/>
      <c r="AA230" s="641"/>
      <c r="BD230" s="135">
        <v>1</v>
      </c>
    </row>
    <row r="231" spans="2:56" ht="15.75">
      <c r="B231" s="2673"/>
      <c r="C231" s="641"/>
      <c r="D231" s="641"/>
      <c r="E231" s="641"/>
      <c r="F231" s="641"/>
      <c r="G231" s="641"/>
      <c r="H231" s="641"/>
      <c r="I231" s="641"/>
      <c r="K231" s="2673"/>
      <c r="L231" s="641"/>
      <c r="M231" s="641"/>
      <c r="N231" s="641"/>
      <c r="O231" s="641"/>
      <c r="P231" s="641"/>
      <c r="Q231" s="641"/>
      <c r="R231" s="641"/>
      <c r="T231" s="2673"/>
      <c r="U231" s="641"/>
      <c r="V231" s="641"/>
      <c r="W231" s="641"/>
      <c r="X231" s="641"/>
      <c r="Y231" s="641"/>
      <c r="Z231" s="641"/>
      <c r="AA231" s="641"/>
      <c r="BD231" s="135">
        <v>1</v>
      </c>
    </row>
    <row r="232" spans="2:56" ht="15.75">
      <c r="B232" s="2673"/>
      <c r="C232" s="641"/>
      <c r="D232" s="641"/>
      <c r="E232" s="641"/>
      <c r="F232" s="641"/>
      <c r="G232" s="641"/>
      <c r="H232" s="641"/>
      <c r="I232" s="641"/>
      <c r="K232" s="2673"/>
      <c r="L232" s="641"/>
      <c r="M232" s="641"/>
      <c r="N232" s="641"/>
      <c r="O232" s="641"/>
      <c r="P232" s="641"/>
      <c r="Q232" s="641"/>
      <c r="R232" s="641"/>
      <c r="T232" s="2673"/>
      <c r="U232" s="641"/>
      <c r="V232" s="641"/>
      <c r="W232" s="641"/>
      <c r="X232" s="641"/>
      <c r="Y232" s="641"/>
      <c r="Z232" s="641"/>
      <c r="AA232" s="641"/>
      <c r="AE232" s="135">
        <v>1</v>
      </c>
      <c r="AF232" s="135">
        <v>1</v>
      </c>
      <c r="AG232" s="135">
        <v>1</v>
      </c>
      <c r="AH232" s="135">
        <v>1</v>
      </c>
      <c r="AI232" s="135">
        <v>1</v>
      </c>
      <c r="AJ232" s="135">
        <v>1</v>
      </c>
      <c r="AK232" s="135">
        <v>1</v>
      </c>
      <c r="AL232" s="135">
        <v>1</v>
      </c>
      <c r="AM232" s="135">
        <v>1</v>
      </c>
      <c r="AN232" s="135">
        <v>1</v>
      </c>
      <c r="AO232" s="135">
        <v>1</v>
      </c>
      <c r="AP232" s="135">
        <v>1</v>
      </c>
      <c r="AQ232" s="135">
        <v>1</v>
      </c>
      <c r="AR232" s="135">
        <v>1</v>
      </c>
      <c r="AS232" s="135">
        <v>1</v>
      </c>
      <c r="AT232" s="135">
        <v>1</v>
      </c>
      <c r="AU232" s="135">
        <v>1</v>
      </c>
      <c r="AV232" s="135">
        <v>1</v>
      </c>
      <c r="AW232" s="135">
        <v>1</v>
      </c>
      <c r="AX232" s="135">
        <v>1</v>
      </c>
      <c r="AY232" s="135">
        <v>1</v>
      </c>
      <c r="AZ232" s="135">
        <v>1</v>
      </c>
      <c r="BA232" s="135">
        <v>1</v>
      </c>
      <c r="BB232" s="135">
        <v>1</v>
      </c>
      <c r="BD232" s="135">
        <v>1</v>
      </c>
    </row>
    <row r="233" spans="2:56" ht="15.75">
      <c r="B233" s="2673"/>
      <c r="C233" s="641"/>
      <c r="D233" s="641"/>
      <c r="E233" s="641"/>
      <c r="F233" s="641"/>
      <c r="G233" s="641"/>
      <c r="H233" s="641"/>
      <c r="I233" s="641"/>
      <c r="K233" s="2673"/>
      <c r="L233" s="641"/>
      <c r="M233" s="641"/>
      <c r="N233" s="641"/>
      <c r="O233" s="641"/>
      <c r="P233" s="641"/>
      <c r="Q233" s="641"/>
      <c r="R233" s="641"/>
      <c r="T233" s="2673"/>
      <c r="U233" s="641"/>
      <c r="V233" s="641"/>
      <c r="W233" s="641"/>
      <c r="X233" s="641"/>
      <c r="Y233" s="641"/>
      <c r="Z233" s="641"/>
      <c r="AA233" s="641"/>
      <c r="BD233" s="135">
        <v>1</v>
      </c>
    </row>
    <row r="234" spans="2:56" ht="15.75">
      <c r="B234" s="2673"/>
      <c r="C234" s="641"/>
      <c r="D234" s="641"/>
      <c r="E234" s="641"/>
      <c r="F234" s="641"/>
      <c r="G234" s="641"/>
      <c r="H234" s="641"/>
      <c r="I234" s="641"/>
      <c r="K234" s="2673"/>
      <c r="L234" s="641"/>
      <c r="M234" s="641"/>
      <c r="N234" s="641"/>
      <c r="O234" s="641"/>
      <c r="P234" s="641"/>
      <c r="Q234" s="641"/>
      <c r="R234" s="641"/>
      <c r="T234" s="2673"/>
      <c r="U234" s="641"/>
      <c r="V234" s="641"/>
      <c r="W234" s="641"/>
      <c r="X234" s="641"/>
      <c r="Y234" s="641"/>
      <c r="Z234" s="641"/>
      <c r="AA234" s="641"/>
      <c r="BD234" s="135">
        <v>1</v>
      </c>
    </row>
    <row r="235" spans="2:56" ht="15.75">
      <c r="B235" s="2673"/>
      <c r="C235" s="641"/>
      <c r="D235" s="641"/>
      <c r="E235" s="641"/>
      <c r="F235" s="641"/>
      <c r="G235" s="641"/>
      <c r="H235" s="641"/>
      <c r="I235" s="641"/>
      <c r="K235" s="2673"/>
      <c r="L235" s="641"/>
      <c r="M235" s="641"/>
      <c r="N235" s="641"/>
      <c r="O235" s="641"/>
      <c r="P235" s="641"/>
      <c r="Q235" s="641"/>
      <c r="R235" s="641"/>
      <c r="T235" s="2673"/>
      <c r="U235" s="641"/>
      <c r="V235" s="641"/>
      <c r="W235" s="641"/>
      <c r="X235" s="641"/>
      <c r="Y235" s="641"/>
      <c r="Z235" s="641"/>
      <c r="AA235" s="641"/>
      <c r="BD235" s="135">
        <v>1</v>
      </c>
    </row>
    <row r="236" spans="2:56" ht="15.75">
      <c r="B236" s="2673"/>
      <c r="C236" s="641"/>
      <c r="D236" s="641"/>
      <c r="E236" s="641"/>
      <c r="F236" s="641"/>
      <c r="G236" s="641"/>
      <c r="H236" s="641"/>
      <c r="I236" s="641"/>
      <c r="K236" s="2673"/>
      <c r="L236" s="641"/>
      <c r="M236" s="641"/>
      <c r="N236" s="641"/>
      <c r="O236" s="641"/>
      <c r="P236" s="641"/>
      <c r="Q236" s="641"/>
      <c r="R236" s="641"/>
      <c r="T236" s="2673"/>
      <c r="U236" s="641"/>
      <c r="V236" s="641"/>
      <c r="W236" s="641"/>
      <c r="X236" s="641"/>
      <c r="Y236" s="641"/>
      <c r="Z236" s="641"/>
      <c r="AA236" s="641"/>
      <c r="BD236" s="135">
        <v>1</v>
      </c>
    </row>
    <row r="237" spans="2:56" ht="15.75">
      <c r="B237" s="2673"/>
      <c r="C237" s="641"/>
      <c r="D237" s="641"/>
      <c r="E237" s="641"/>
      <c r="F237" s="641"/>
      <c r="G237" s="641"/>
      <c r="H237" s="641"/>
      <c r="I237" s="641"/>
      <c r="K237" s="2673"/>
      <c r="L237" s="641"/>
      <c r="M237" s="641"/>
      <c r="N237" s="641"/>
      <c r="O237" s="641"/>
      <c r="P237" s="641"/>
      <c r="Q237" s="641"/>
      <c r="R237" s="641"/>
      <c r="T237" s="2673"/>
      <c r="U237" s="641"/>
      <c r="V237" s="641"/>
      <c r="W237" s="641"/>
      <c r="X237" s="641"/>
      <c r="Y237" s="641"/>
      <c r="Z237" s="641"/>
      <c r="AA237" s="641"/>
      <c r="BD237" s="135">
        <v>1</v>
      </c>
    </row>
    <row r="238" spans="2:56" ht="15.75">
      <c r="B238" s="2673"/>
      <c r="C238" s="641"/>
      <c r="D238" s="641"/>
      <c r="E238" s="641"/>
      <c r="F238" s="641"/>
      <c r="G238" s="641"/>
      <c r="H238" s="641"/>
      <c r="I238" s="641"/>
      <c r="K238" s="2673"/>
      <c r="L238" s="641"/>
      <c r="M238" s="641"/>
      <c r="N238" s="641"/>
      <c r="O238" s="641"/>
      <c r="P238" s="641"/>
      <c r="Q238" s="641"/>
      <c r="R238" s="641"/>
      <c r="T238" s="2673"/>
      <c r="U238" s="641"/>
      <c r="V238" s="641"/>
      <c r="W238" s="641"/>
      <c r="X238" s="641"/>
      <c r="Y238" s="641"/>
      <c r="Z238" s="641"/>
      <c r="AA238" s="641"/>
      <c r="BD238" s="135">
        <v>1</v>
      </c>
    </row>
    <row r="239" spans="2:56" ht="15.75">
      <c r="B239" s="2673"/>
      <c r="C239" s="641"/>
      <c r="D239" s="641"/>
      <c r="E239" s="641"/>
      <c r="F239" s="641"/>
      <c r="G239" s="641"/>
      <c r="H239" s="641"/>
      <c r="I239" s="641"/>
      <c r="K239" s="2673"/>
      <c r="L239" s="641"/>
      <c r="M239" s="641"/>
      <c r="N239" s="641"/>
      <c r="O239" s="641"/>
      <c r="P239" s="641"/>
      <c r="Q239" s="641"/>
      <c r="R239" s="641"/>
      <c r="T239" s="2673"/>
      <c r="U239" s="641"/>
      <c r="V239" s="641"/>
      <c r="W239" s="641"/>
      <c r="X239" s="641"/>
      <c r="Y239" s="641"/>
      <c r="Z239" s="641"/>
      <c r="AA239" s="641"/>
      <c r="BD239" s="135">
        <v>1</v>
      </c>
    </row>
    <row r="240" spans="2:56" ht="15.75">
      <c r="B240" s="2673"/>
      <c r="C240" s="641"/>
      <c r="D240" s="641"/>
      <c r="E240" s="641"/>
      <c r="F240" s="641"/>
      <c r="G240" s="641"/>
      <c r="H240" s="641"/>
      <c r="I240" s="641"/>
      <c r="K240" s="2673"/>
      <c r="L240" s="641"/>
      <c r="M240" s="641"/>
      <c r="N240" s="641"/>
      <c r="O240" s="641"/>
      <c r="P240" s="641"/>
      <c r="Q240" s="641"/>
      <c r="R240" s="641"/>
      <c r="T240" s="2673"/>
      <c r="U240" s="641"/>
      <c r="V240" s="641"/>
      <c r="W240" s="641"/>
      <c r="X240" s="641"/>
      <c r="Y240" s="641"/>
      <c r="Z240" s="641"/>
      <c r="AA240" s="641"/>
      <c r="BD240" s="135">
        <v>1</v>
      </c>
    </row>
    <row r="241" spans="2:56" ht="15.75">
      <c r="B241" s="2673"/>
      <c r="C241" s="641"/>
      <c r="D241" s="641"/>
      <c r="E241" s="641"/>
      <c r="F241" s="641"/>
      <c r="G241" s="641"/>
      <c r="H241" s="641"/>
      <c r="I241" s="641"/>
      <c r="K241" s="2673"/>
      <c r="L241" s="641"/>
      <c r="M241" s="641"/>
      <c r="N241" s="641"/>
      <c r="O241" s="641"/>
      <c r="P241" s="641"/>
      <c r="Q241" s="641"/>
      <c r="R241" s="641"/>
      <c r="T241" s="2673"/>
      <c r="U241" s="641"/>
      <c r="V241" s="641"/>
      <c r="W241" s="641"/>
      <c r="X241" s="641"/>
      <c r="Y241" s="641"/>
      <c r="Z241" s="641"/>
      <c r="AA241" s="641"/>
      <c r="BD241" s="135">
        <v>1</v>
      </c>
    </row>
    <row r="242" spans="2:56" ht="15.75">
      <c r="B242" s="2673"/>
      <c r="C242" s="641"/>
      <c r="D242" s="641"/>
      <c r="E242" s="641"/>
      <c r="F242" s="641"/>
      <c r="G242" s="641"/>
      <c r="H242" s="641"/>
      <c r="I242" s="641"/>
      <c r="K242" s="2673"/>
      <c r="L242" s="641"/>
      <c r="M242" s="641"/>
      <c r="N242" s="641"/>
      <c r="O242" s="641"/>
      <c r="P242" s="641"/>
      <c r="Q242" s="641"/>
      <c r="R242" s="641"/>
      <c r="T242" s="2673"/>
      <c r="U242" s="641"/>
      <c r="V242" s="641"/>
      <c r="W242" s="641"/>
      <c r="X242" s="641"/>
      <c r="Y242" s="641"/>
      <c r="Z242" s="641"/>
      <c r="AA242" s="641"/>
      <c r="BD242" s="135">
        <v>1</v>
      </c>
    </row>
    <row r="243" spans="2:56" ht="15.75">
      <c r="B243" s="2673"/>
      <c r="C243" s="641"/>
      <c r="D243" s="641"/>
      <c r="E243" s="641"/>
      <c r="F243" s="641"/>
      <c r="G243" s="641"/>
      <c r="H243" s="641"/>
      <c r="I243" s="641"/>
      <c r="K243" s="2673"/>
      <c r="L243" s="641"/>
      <c r="M243" s="641"/>
      <c r="N243" s="641"/>
      <c r="O243" s="641"/>
      <c r="P243" s="641"/>
      <c r="Q243" s="641"/>
      <c r="R243" s="641"/>
      <c r="T243" s="2673"/>
      <c r="U243" s="641"/>
      <c r="V243" s="641"/>
      <c r="W243" s="641"/>
      <c r="X243" s="641"/>
      <c r="Y243" s="641"/>
      <c r="Z243" s="641"/>
      <c r="AA243" s="641"/>
      <c r="BD243" s="135">
        <v>1</v>
      </c>
    </row>
    <row r="244" spans="2:56" ht="15.75">
      <c r="B244" s="2673"/>
      <c r="C244" s="641"/>
      <c r="D244" s="641"/>
      <c r="E244" s="641"/>
      <c r="F244" s="641"/>
      <c r="G244" s="641"/>
      <c r="H244" s="641"/>
      <c r="I244" s="641"/>
      <c r="K244" s="2673"/>
      <c r="L244" s="641"/>
      <c r="M244" s="641"/>
      <c r="N244" s="641"/>
      <c r="O244" s="641"/>
      <c r="P244" s="641"/>
      <c r="Q244" s="641"/>
      <c r="R244" s="641"/>
      <c r="T244" s="2673"/>
      <c r="U244" s="641"/>
      <c r="V244" s="641"/>
      <c r="W244" s="641"/>
      <c r="X244" s="641"/>
      <c r="Y244" s="641"/>
      <c r="Z244" s="641"/>
      <c r="AA244" s="641"/>
      <c r="BD244" s="135">
        <v>1</v>
      </c>
    </row>
    <row r="245" spans="2:56" ht="15.75">
      <c r="B245" s="2673"/>
      <c r="C245" s="641"/>
      <c r="D245" s="641"/>
      <c r="E245" s="641"/>
      <c r="F245" s="641"/>
      <c r="G245" s="641"/>
      <c r="H245" s="641"/>
      <c r="I245" s="641"/>
      <c r="K245" s="2673"/>
      <c r="L245" s="641"/>
      <c r="M245" s="641"/>
      <c r="N245" s="641"/>
      <c r="O245" s="641"/>
      <c r="P245" s="641"/>
      <c r="Q245" s="641"/>
      <c r="R245" s="641"/>
      <c r="T245" s="2673"/>
      <c r="U245" s="641"/>
      <c r="V245" s="641"/>
      <c r="W245" s="641"/>
      <c r="X245" s="641"/>
      <c r="Y245" s="641"/>
      <c r="Z245" s="641"/>
      <c r="AA245" s="641"/>
      <c r="BD245" s="135">
        <v>1</v>
      </c>
    </row>
    <row r="246" spans="2:56" ht="15.75">
      <c r="B246" s="2673"/>
      <c r="C246" s="641"/>
      <c r="D246" s="641"/>
      <c r="E246" s="641"/>
      <c r="F246" s="641"/>
      <c r="G246" s="641"/>
      <c r="H246" s="641"/>
      <c r="I246" s="641"/>
      <c r="K246" s="2673"/>
      <c r="L246" s="641"/>
      <c r="M246" s="641"/>
      <c r="N246" s="641"/>
      <c r="O246" s="641"/>
      <c r="P246" s="641"/>
      <c r="Q246" s="641"/>
      <c r="R246" s="641"/>
      <c r="T246" s="2673"/>
      <c r="U246" s="641"/>
      <c r="V246" s="641"/>
      <c r="W246" s="641"/>
      <c r="X246" s="641"/>
      <c r="Y246" s="641"/>
      <c r="Z246" s="641"/>
      <c r="AA246" s="641"/>
      <c r="BD246" s="135">
        <v>1</v>
      </c>
    </row>
    <row r="247" spans="2:56" ht="15" customHeight="1">
      <c r="B247" s="2673"/>
      <c r="C247" s="641"/>
      <c r="D247" s="641"/>
      <c r="E247" s="641"/>
      <c r="F247" s="641"/>
      <c r="G247" s="641"/>
      <c r="H247" s="641"/>
      <c r="I247" s="641"/>
      <c r="K247" s="2673"/>
      <c r="L247" s="641"/>
      <c r="M247" s="641"/>
      <c r="N247" s="641"/>
      <c r="O247" s="641"/>
      <c r="P247" s="641"/>
      <c r="Q247" s="641"/>
      <c r="R247" s="641"/>
      <c r="T247" s="2673"/>
      <c r="U247" s="641"/>
      <c r="V247" s="641"/>
      <c r="W247" s="641"/>
      <c r="X247" s="641"/>
      <c r="Y247" s="641"/>
      <c r="Z247" s="641"/>
      <c r="AA247" s="641"/>
      <c r="BD247" s="135">
        <v>1</v>
      </c>
    </row>
    <row r="248" spans="2:56" ht="15.75">
      <c r="B248" s="2673"/>
      <c r="C248" s="641"/>
      <c r="D248" s="641"/>
      <c r="E248" s="641"/>
      <c r="F248" s="641"/>
      <c r="G248" s="641"/>
      <c r="H248" s="641"/>
      <c r="I248" s="641"/>
      <c r="K248" s="2673"/>
      <c r="L248" s="641"/>
      <c r="M248" s="641"/>
      <c r="N248" s="641"/>
      <c r="O248" s="641"/>
      <c r="P248" s="641"/>
      <c r="Q248" s="641"/>
      <c r="R248" s="641"/>
      <c r="T248" s="2673"/>
      <c r="U248" s="641"/>
      <c r="V248" s="641"/>
      <c r="W248" s="641"/>
      <c r="X248" s="641"/>
      <c r="Y248" s="641"/>
      <c r="Z248" s="641"/>
      <c r="AA248" s="641"/>
      <c r="BD248" s="135">
        <v>1</v>
      </c>
    </row>
    <row r="249" spans="2:56" ht="15" customHeight="1">
      <c r="B249" s="2673"/>
      <c r="C249" s="641"/>
      <c r="D249" s="641"/>
      <c r="E249" s="641"/>
      <c r="F249" s="641"/>
      <c r="G249" s="641"/>
      <c r="H249" s="641"/>
      <c r="I249" s="641"/>
      <c r="K249" s="2673"/>
      <c r="L249" s="641"/>
      <c r="M249" s="641"/>
      <c r="N249" s="641"/>
      <c r="O249" s="641"/>
      <c r="P249" s="641"/>
      <c r="Q249" s="641"/>
      <c r="R249" s="641"/>
      <c r="T249" s="2673"/>
      <c r="U249" s="641"/>
      <c r="V249" s="641"/>
      <c r="W249" s="641"/>
      <c r="X249" s="641"/>
      <c r="Y249" s="641"/>
      <c r="Z249" s="641"/>
      <c r="AA249" s="641"/>
      <c r="BD249" s="135">
        <v>1</v>
      </c>
    </row>
    <row r="250" spans="2:56" ht="15.75">
      <c r="B250" s="2673"/>
      <c r="C250" s="641"/>
      <c r="D250" s="641"/>
      <c r="E250" s="641"/>
      <c r="F250" s="641"/>
      <c r="G250" s="641"/>
      <c r="H250" s="641"/>
      <c r="I250" s="641"/>
      <c r="K250" s="2673"/>
      <c r="L250" s="641"/>
      <c r="M250" s="641"/>
      <c r="N250" s="641"/>
      <c r="O250" s="641"/>
      <c r="P250" s="641"/>
      <c r="Q250" s="641"/>
      <c r="R250" s="641"/>
      <c r="T250" s="2673"/>
      <c r="U250" s="641"/>
      <c r="V250" s="641"/>
      <c r="W250" s="641"/>
      <c r="X250" s="641"/>
      <c r="Y250" s="641"/>
      <c r="Z250" s="641"/>
      <c r="AA250" s="641"/>
      <c r="BD250" s="135">
        <v>1</v>
      </c>
    </row>
    <row r="251" spans="2:56" ht="15.75" customHeight="1">
      <c r="B251" s="2673"/>
      <c r="C251" s="641"/>
      <c r="D251" s="641"/>
      <c r="E251" s="641"/>
      <c r="F251" s="641"/>
      <c r="G251" s="641"/>
      <c r="H251" s="641"/>
      <c r="I251" s="641"/>
      <c r="K251" s="2673"/>
      <c r="L251" s="641"/>
      <c r="M251" s="641"/>
      <c r="N251" s="641"/>
      <c r="O251" s="641"/>
      <c r="P251" s="641"/>
      <c r="Q251" s="641"/>
      <c r="R251" s="641"/>
      <c r="T251" s="2673"/>
      <c r="U251" s="641"/>
      <c r="V251" s="641"/>
      <c r="W251" s="641"/>
      <c r="X251" s="641"/>
      <c r="Y251" s="641"/>
      <c r="Z251" s="641"/>
      <c r="AA251" s="641"/>
      <c r="BD251" s="135">
        <v>1</v>
      </c>
    </row>
    <row r="252" spans="2:56" ht="15.75">
      <c r="B252" s="2673"/>
      <c r="C252" s="641"/>
      <c r="D252" s="641"/>
      <c r="E252" s="641"/>
      <c r="F252" s="641"/>
      <c r="G252" s="641"/>
      <c r="H252" s="641"/>
      <c r="I252" s="641"/>
      <c r="K252" s="2673"/>
      <c r="L252" s="641"/>
      <c r="M252" s="641"/>
      <c r="N252" s="641"/>
      <c r="O252" s="641"/>
      <c r="P252" s="641"/>
      <c r="Q252" s="641"/>
      <c r="R252" s="641"/>
      <c r="T252" s="2673"/>
      <c r="U252" s="641"/>
      <c r="V252" s="641"/>
      <c r="W252" s="641"/>
      <c r="X252" s="641"/>
      <c r="Y252" s="641"/>
      <c r="Z252" s="641"/>
      <c r="AA252" s="641"/>
      <c r="BD252" s="135">
        <v>1</v>
      </c>
    </row>
    <row r="253" spans="2:56" ht="15.75">
      <c r="B253" s="2673"/>
      <c r="C253" s="641"/>
      <c r="D253" s="641"/>
      <c r="E253" s="641"/>
      <c r="F253" s="641"/>
      <c r="G253" s="641"/>
      <c r="H253" s="641"/>
      <c r="I253" s="641"/>
      <c r="K253" s="2673"/>
      <c r="L253" s="641"/>
      <c r="M253" s="641"/>
      <c r="N253" s="641"/>
      <c r="O253" s="641"/>
      <c r="P253" s="641"/>
      <c r="Q253" s="641"/>
      <c r="R253" s="641"/>
      <c r="T253" s="2673"/>
      <c r="U253" s="641"/>
      <c r="V253" s="641"/>
      <c r="W253" s="641"/>
      <c r="X253" s="641"/>
      <c r="Y253" s="641"/>
      <c r="Z253" s="641"/>
      <c r="AA253" s="641"/>
      <c r="BD253" s="135">
        <v>1</v>
      </c>
    </row>
    <row r="254" spans="2:56" ht="15" customHeight="1">
      <c r="B254" s="2673"/>
      <c r="C254" s="641"/>
      <c r="D254" s="641"/>
      <c r="E254" s="641"/>
      <c r="F254" s="641"/>
      <c r="G254" s="641"/>
      <c r="H254" s="641"/>
      <c r="I254" s="641"/>
      <c r="K254" s="2673"/>
      <c r="L254" s="641"/>
      <c r="M254" s="641"/>
      <c r="N254" s="641"/>
      <c r="O254" s="641"/>
      <c r="P254" s="641"/>
      <c r="Q254" s="641"/>
      <c r="R254" s="641"/>
      <c r="T254" s="2673"/>
      <c r="U254" s="641"/>
      <c r="V254" s="641"/>
      <c r="W254" s="641"/>
      <c r="X254" s="641"/>
      <c r="Y254" s="641"/>
      <c r="Z254" s="641"/>
      <c r="AA254" s="641"/>
      <c r="BD254" s="135">
        <v>1</v>
      </c>
    </row>
    <row r="255" spans="2:56" ht="15.75">
      <c r="B255" s="2673"/>
      <c r="C255" s="641"/>
      <c r="D255" s="641"/>
      <c r="E255" s="641"/>
      <c r="F255" s="641"/>
      <c r="G255" s="641"/>
      <c r="H255" s="641"/>
      <c r="I255" s="641"/>
      <c r="K255" s="2673"/>
      <c r="L255" s="641"/>
      <c r="M255" s="641"/>
      <c r="N255" s="641"/>
      <c r="O255" s="641"/>
      <c r="P255" s="641"/>
      <c r="Q255" s="641"/>
      <c r="R255" s="641"/>
      <c r="T255" s="2673"/>
      <c r="U255" s="641"/>
      <c r="V255" s="641"/>
      <c r="W255" s="641"/>
      <c r="X255" s="641"/>
      <c r="Y255" s="641"/>
      <c r="Z255" s="641"/>
      <c r="AA255" s="641"/>
      <c r="BD255" s="135">
        <v>1</v>
      </c>
    </row>
    <row r="256" spans="2:56" ht="15.75" customHeight="1">
      <c r="B256" s="2673"/>
      <c r="C256" s="641"/>
      <c r="D256" s="641"/>
      <c r="E256" s="641"/>
      <c r="F256" s="641"/>
      <c r="G256" s="641"/>
      <c r="H256" s="641"/>
      <c r="I256" s="641"/>
      <c r="K256" s="2673"/>
      <c r="L256" s="641"/>
      <c r="M256" s="641"/>
      <c r="N256" s="641"/>
      <c r="O256" s="641"/>
      <c r="P256" s="641"/>
      <c r="Q256" s="641"/>
      <c r="R256" s="641"/>
      <c r="T256" s="2673"/>
      <c r="U256" s="641"/>
      <c r="V256" s="641"/>
      <c r="W256" s="641"/>
      <c r="X256" s="641"/>
      <c r="Y256" s="641"/>
      <c r="Z256" s="641"/>
      <c r="AA256" s="641"/>
      <c r="BD256" s="135">
        <v>1</v>
      </c>
    </row>
    <row r="257" spans="2:56" ht="15.75">
      <c r="B257" s="2673"/>
      <c r="C257" s="641"/>
      <c r="D257" s="641"/>
      <c r="E257" s="641"/>
      <c r="F257" s="641"/>
      <c r="G257" s="641"/>
      <c r="H257" s="641"/>
      <c r="I257" s="641"/>
      <c r="K257" s="2673"/>
      <c r="L257" s="641"/>
      <c r="M257" s="641"/>
      <c r="N257" s="641"/>
      <c r="O257" s="641"/>
      <c r="P257" s="641"/>
      <c r="Q257" s="641"/>
      <c r="R257" s="641"/>
      <c r="T257" s="2673"/>
      <c r="U257" s="641"/>
      <c r="V257" s="641"/>
      <c r="W257" s="641"/>
      <c r="X257" s="641"/>
      <c r="Y257" s="641"/>
      <c r="Z257" s="641"/>
      <c r="AA257" s="641"/>
      <c r="BD257" s="135">
        <v>1</v>
      </c>
    </row>
    <row r="258" spans="2:56" ht="15" customHeight="1">
      <c r="B258" s="2673"/>
      <c r="C258" s="641"/>
      <c r="D258" s="641"/>
      <c r="E258" s="641"/>
      <c r="F258" s="641"/>
      <c r="G258" s="641"/>
      <c r="H258" s="641"/>
      <c r="I258" s="641"/>
      <c r="K258" s="2673"/>
      <c r="L258" s="641"/>
      <c r="M258" s="641"/>
      <c r="N258" s="641"/>
      <c r="O258" s="641"/>
      <c r="P258" s="641"/>
      <c r="Q258" s="641"/>
      <c r="R258" s="641"/>
      <c r="T258" s="2673"/>
      <c r="U258" s="641"/>
      <c r="V258" s="641"/>
      <c r="W258" s="641"/>
      <c r="X258" s="641"/>
      <c r="Y258" s="641"/>
      <c r="Z258" s="641"/>
      <c r="AA258" s="641"/>
      <c r="BD258" s="135">
        <v>1</v>
      </c>
    </row>
    <row r="259" spans="2:56" ht="15" customHeight="1">
      <c r="B259" s="2673"/>
      <c r="C259" s="641"/>
      <c r="D259" s="641"/>
      <c r="E259" s="641"/>
      <c r="F259" s="641"/>
      <c r="G259" s="641"/>
      <c r="H259" s="641"/>
      <c r="I259" s="641"/>
      <c r="K259" s="2673"/>
      <c r="L259" s="641"/>
      <c r="M259" s="641"/>
      <c r="N259" s="641"/>
      <c r="O259" s="641"/>
      <c r="P259" s="641"/>
      <c r="Q259" s="641"/>
      <c r="R259" s="641"/>
      <c r="T259" s="2673"/>
      <c r="U259" s="641"/>
      <c r="V259" s="641"/>
      <c r="W259" s="641"/>
      <c r="X259" s="641"/>
      <c r="Y259" s="641"/>
      <c r="Z259" s="641"/>
      <c r="AA259" s="641"/>
      <c r="BD259" s="135">
        <v>1</v>
      </c>
    </row>
    <row r="260" spans="2:56" ht="15" customHeight="1">
      <c r="B260" s="2673"/>
      <c r="C260" s="641"/>
      <c r="D260" s="641"/>
      <c r="E260" s="641"/>
      <c r="F260" s="641"/>
      <c r="G260" s="641"/>
      <c r="H260" s="641"/>
      <c r="I260" s="641"/>
      <c r="K260" s="2673"/>
      <c r="L260" s="641"/>
      <c r="M260" s="641"/>
      <c r="N260" s="641"/>
      <c r="O260" s="641"/>
      <c r="P260" s="641"/>
      <c r="Q260" s="641"/>
      <c r="R260" s="641"/>
      <c r="T260" s="2673"/>
      <c r="U260" s="641"/>
      <c r="V260" s="641"/>
      <c r="W260" s="641"/>
      <c r="X260" s="641"/>
      <c r="Y260" s="641"/>
      <c r="Z260" s="641"/>
      <c r="AA260" s="641"/>
      <c r="BD260" s="135">
        <v>1</v>
      </c>
    </row>
    <row r="261" spans="2:56" ht="15" customHeight="1">
      <c r="B261" s="2673"/>
      <c r="C261" s="641"/>
      <c r="D261" s="641"/>
      <c r="E261" s="641"/>
      <c r="F261" s="641"/>
      <c r="G261" s="641"/>
      <c r="H261" s="641"/>
      <c r="I261" s="641"/>
      <c r="K261" s="2673"/>
      <c r="L261" s="641"/>
      <c r="M261" s="641"/>
      <c r="N261" s="641"/>
      <c r="O261" s="641"/>
      <c r="P261" s="641"/>
      <c r="Q261" s="641"/>
      <c r="R261" s="641"/>
      <c r="T261" s="2673"/>
      <c r="U261" s="641"/>
      <c r="V261" s="641"/>
      <c r="W261" s="641"/>
      <c r="X261" s="641"/>
      <c r="Y261" s="641"/>
      <c r="Z261" s="641"/>
      <c r="AA261" s="641"/>
      <c r="BD261" s="135">
        <v>1</v>
      </c>
    </row>
    <row r="262" spans="2:56" ht="15" customHeight="1">
      <c r="B262" s="2673"/>
      <c r="C262" s="641"/>
      <c r="D262" s="641"/>
      <c r="E262" s="641"/>
      <c r="F262" s="641"/>
      <c r="G262" s="641"/>
      <c r="H262" s="641"/>
      <c r="I262" s="641"/>
      <c r="K262" s="2673"/>
      <c r="L262" s="641"/>
      <c r="M262" s="641"/>
      <c r="N262" s="641"/>
      <c r="O262" s="641"/>
      <c r="P262" s="641"/>
      <c r="Q262" s="641"/>
      <c r="R262" s="641"/>
      <c r="T262" s="2673"/>
      <c r="U262" s="641"/>
      <c r="V262" s="641"/>
      <c r="W262" s="641"/>
      <c r="X262" s="641"/>
      <c r="Y262" s="641"/>
      <c r="Z262" s="641"/>
      <c r="AA262" s="641"/>
      <c r="BD262" s="135">
        <v>1</v>
      </c>
    </row>
    <row r="263" spans="2:56" ht="15" customHeight="1">
      <c r="B263" s="2673"/>
      <c r="C263" s="641"/>
      <c r="D263" s="641"/>
      <c r="E263" s="641"/>
      <c r="F263" s="641"/>
      <c r="G263" s="641"/>
      <c r="H263" s="641"/>
      <c r="I263" s="641"/>
      <c r="K263" s="2673"/>
      <c r="L263" s="641"/>
      <c r="M263" s="641"/>
      <c r="N263" s="641"/>
      <c r="O263" s="641"/>
      <c r="P263" s="641"/>
      <c r="Q263" s="641"/>
      <c r="R263" s="641"/>
      <c r="T263" s="2673"/>
      <c r="U263" s="641"/>
      <c r="V263" s="641"/>
      <c r="W263" s="641"/>
      <c r="X263" s="641"/>
      <c r="Y263" s="641"/>
      <c r="Z263" s="641"/>
      <c r="AA263" s="641"/>
      <c r="BD263" s="135">
        <v>1</v>
      </c>
    </row>
    <row r="264" spans="2:56" ht="15" customHeight="1">
      <c r="B264" s="2673"/>
      <c r="C264" s="641"/>
      <c r="D264" s="641"/>
      <c r="E264" s="641"/>
      <c r="F264" s="641"/>
      <c r="G264" s="641"/>
      <c r="H264" s="641"/>
      <c r="I264" s="641"/>
      <c r="K264" s="2673"/>
      <c r="L264" s="641"/>
      <c r="M264" s="641"/>
      <c r="N264" s="641"/>
      <c r="O264" s="641"/>
      <c r="P264" s="641"/>
      <c r="Q264" s="641"/>
      <c r="R264" s="641"/>
      <c r="T264" s="2673"/>
      <c r="U264" s="641"/>
      <c r="V264" s="641"/>
      <c r="W264" s="641"/>
      <c r="X264" s="641"/>
      <c r="Y264" s="641"/>
      <c r="Z264" s="641"/>
      <c r="AA264" s="641"/>
      <c r="BD264" s="135">
        <v>1</v>
      </c>
    </row>
    <row r="265" spans="2:56" ht="15" customHeight="1">
      <c r="B265" s="2673"/>
      <c r="C265" s="641"/>
      <c r="D265" s="641"/>
      <c r="E265" s="641"/>
      <c r="F265" s="641"/>
      <c r="G265" s="641"/>
      <c r="H265" s="641"/>
      <c r="I265" s="641"/>
      <c r="K265" s="2673"/>
      <c r="L265" s="641"/>
      <c r="M265" s="641"/>
      <c r="N265" s="641"/>
      <c r="O265" s="641"/>
      <c r="P265" s="641"/>
      <c r="Q265" s="641"/>
      <c r="R265" s="641"/>
      <c r="T265" s="2673"/>
      <c r="U265" s="641"/>
      <c r="V265" s="641"/>
      <c r="W265" s="641"/>
      <c r="X265" s="641"/>
      <c r="Y265" s="641"/>
      <c r="Z265" s="641"/>
      <c r="AA265" s="641"/>
      <c r="BD265" s="135">
        <v>1</v>
      </c>
    </row>
    <row r="266" spans="2:56" ht="15" customHeight="1">
      <c r="B266" s="2673"/>
      <c r="C266" s="641"/>
      <c r="D266" s="641"/>
      <c r="E266" s="641"/>
      <c r="F266" s="641"/>
      <c r="G266" s="641"/>
      <c r="H266" s="641"/>
      <c r="I266" s="641"/>
      <c r="K266" s="2673"/>
      <c r="L266" s="641"/>
      <c r="M266" s="641"/>
      <c r="N266" s="641"/>
      <c r="O266" s="641"/>
      <c r="P266" s="641"/>
      <c r="Q266" s="641"/>
      <c r="R266" s="641"/>
      <c r="T266" s="2673"/>
      <c r="U266" s="641"/>
      <c r="V266" s="641"/>
      <c r="W266" s="641"/>
      <c r="X266" s="641"/>
      <c r="Y266" s="641"/>
      <c r="Z266" s="641"/>
      <c r="AA266" s="641"/>
      <c r="BD266" s="135">
        <v>1</v>
      </c>
    </row>
    <row r="267" spans="2:56" ht="15" customHeight="1">
      <c r="B267" s="2673"/>
      <c r="C267" s="641"/>
      <c r="D267" s="641"/>
      <c r="E267" s="641"/>
      <c r="F267" s="641"/>
      <c r="G267" s="641"/>
      <c r="H267" s="641"/>
      <c r="I267" s="641"/>
      <c r="K267" s="2673"/>
      <c r="L267" s="641"/>
      <c r="M267" s="641"/>
      <c r="N267" s="641"/>
      <c r="O267" s="641"/>
      <c r="P267" s="641"/>
      <c r="Q267" s="641"/>
      <c r="R267" s="641"/>
      <c r="T267" s="2673"/>
      <c r="U267" s="641"/>
      <c r="V267" s="641"/>
      <c r="W267" s="641"/>
      <c r="X267" s="641"/>
      <c r="Y267" s="641"/>
      <c r="Z267" s="641"/>
      <c r="AA267" s="641"/>
      <c r="BD267" s="135">
        <v>1</v>
      </c>
    </row>
    <row r="268" spans="2:56" ht="15.75" customHeight="1">
      <c r="B268" s="2673"/>
      <c r="C268" s="641"/>
      <c r="D268" s="641"/>
      <c r="E268" s="641"/>
      <c r="F268" s="641"/>
      <c r="G268" s="641"/>
      <c r="H268" s="641"/>
      <c r="I268" s="641"/>
      <c r="K268" s="2673"/>
      <c r="L268" s="641"/>
      <c r="M268" s="641"/>
      <c r="N268" s="641"/>
      <c r="O268" s="641"/>
      <c r="P268" s="641"/>
      <c r="Q268" s="641"/>
      <c r="R268" s="641"/>
      <c r="T268" s="2673"/>
      <c r="U268" s="641"/>
      <c r="V268" s="641"/>
      <c r="W268" s="641"/>
      <c r="X268" s="641"/>
      <c r="Y268" s="641"/>
      <c r="Z268" s="641"/>
      <c r="AA268" s="641"/>
      <c r="BD268" s="135">
        <v>1</v>
      </c>
    </row>
    <row r="269" spans="2:56" ht="15.75" customHeight="1">
      <c r="B269" s="2673"/>
      <c r="C269" s="641"/>
      <c r="D269" s="641"/>
      <c r="E269" s="641"/>
      <c r="F269" s="641"/>
      <c r="G269" s="641"/>
      <c r="H269" s="641"/>
      <c r="I269" s="641"/>
      <c r="K269" s="2673"/>
      <c r="L269" s="641"/>
      <c r="M269" s="641"/>
      <c r="N269" s="641"/>
      <c r="O269" s="641"/>
      <c r="P269" s="641"/>
      <c r="Q269" s="641"/>
      <c r="R269" s="641"/>
      <c r="T269" s="2673"/>
      <c r="U269" s="641"/>
      <c r="V269" s="641"/>
      <c r="W269" s="641"/>
      <c r="X269" s="641"/>
      <c r="Y269" s="641"/>
      <c r="Z269" s="641"/>
      <c r="AA269" s="641"/>
      <c r="BD269" s="135">
        <v>1</v>
      </c>
    </row>
    <row r="270" spans="2:56" ht="15.75" customHeight="1">
      <c r="B270" s="2673"/>
      <c r="C270" s="641"/>
      <c r="D270" s="641"/>
      <c r="E270" s="641"/>
      <c r="F270" s="641"/>
      <c r="G270" s="641"/>
      <c r="H270" s="641"/>
      <c r="I270" s="641"/>
      <c r="K270" s="2673"/>
      <c r="L270" s="641"/>
      <c r="M270" s="641"/>
      <c r="N270" s="641"/>
      <c r="O270" s="641"/>
      <c r="P270" s="641"/>
      <c r="Q270" s="641"/>
      <c r="R270" s="641"/>
      <c r="T270" s="2673"/>
      <c r="U270" s="641"/>
      <c r="V270" s="641"/>
      <c r="W270" s="641"/>
      <c r="X270" s="641"/>
      <c r="Y270" s="641"/>
      <c r="Z270" s="641"/>
      <c r="AA270" s="641"/>
      <c r="BD270" s="135">
        <v>1</v>
      </c>
    </row>
    <row r="271" spans="2:56" ht="15" customHeight="1">
      <c r="B271" s="2673"/>
      <c r="C271" s="641"/>
      <c r="D271" s="641"/>
      <c r="E271" s="641"/>
      <c r="F271" s="641"/>
      <c r="G271" s="641"/>
      <c r="H271" s="641"/>
      <c r="I271" s="641"/>
      <c r="K271" s="2673"/>
      <c r="L271" s="641"/>
      <c r="M271" s="641"/>
      <c r="N271" s="641"/>
      <c r="O271" s="641"/>
      <c r="P271" s="641"/>
      <c r="Q271" s="641"/>
      <c r="R271" s="641"/>
      <c r="T271" s="2673"/>
      <c r="U271" s="641"/>
      <c r="V271" s="641"/>
      <c r="W271" s="641"/>
      <c r="X271" s="641"/>
      <c r="Y271" s="641"/>
      <c r="Z271" s="641"/>
      <c r="AA271" s="641"/>
      <c r="BD271" s="135">
        <v>1</v>
      </c>
    </row>
    <row r="272" spans="2:56" ht="15.75" customHeight="1">
      <c r="B272" s="2673"/>
      <c r="C272" s="641"/>
      <c r="D272" s="641"/>
      <c r="E272" s="641"/>
      <c r="F272" s="641"/>
      <c r="G272" s="641"/>
      <c r="H272" s="641"/>
      <c r="I272" s="641"/>
      <c r="K272" s="2673"/>
      <c r="L272" s="641"/>
      <c r="M272" s="641"/>
      <c r="N272" s="641"/>
      <c r="O272" s="641"/>
      <c r="P272" s="641"/>
      <c r="Q272" s="641"/>
      <c r="R272" s="641"/>
      <c r="T272" s="2673"/>
      <c r="U272" s="641"/>
      <c r="V272" s="641"/>
      <c r="W272" s="641"/>
      <c r="X272" s="641"/>
      <c r="Y272" s="641"/>
      <c r="Z272" s="641"/>
      <c r="AA272" s="641"/>
      <c r="BD272" s="135">
        <v>1</v>
      </c>
    </row>
    <row r="273" spans="2:56" ht="15.75">
      <c r="B273" s="2673"/>
      <c r="C273" s="641"/>
      <c r="D273" s="641"/>
      <c r="E273" s="641"/>
      <c r="F273" s="641"/>
      <c r="G273" s="641"/>
      <c r="H273" s="641"/>
      <c r="I273" s="641"/>
      <c r="K273" s="2673"/>
      <c r="L273" s="641"/>
      <c r="M273" s="641"/>
      <c r="N273" s="641"/>
      <c r="O273" s="641"/>
      <c r="P273" s="641"/>
      <c r="Q273" s="641"/>
      <c r="R273" s="641"/>
      <c r="T273" s="2673"/>
      <c r="U273" s="641"/>
      <c r="V273" s="641"/>
      <c r="W273" s="641"/>
      <c r="X273" s="641"/>
      <c r="Y273" s="641"/>
      <c r="Z273" s="641"/>
      <c r="AA273" s="641"/>
      <c r="BD273" s="135">
        <v>1</v>
      </c>
    </row>
    <row r="274" spans="2:56" ht="15.75">
      <c r="B274" s="2673"/>
      <c r="C274" s="641"/>
      <c r="D274" s="641"/>
      <c r="E274" s="641"/>
      <c r="F274" s="641"/>
      <c r="G274" s="641"/>
      <c r="H274" s="641"/>
      <c r="I274" s="641"/>
      <c r="K274" s="2673"/>
      <c r="L274" s="641"/>
      <c r="M274" s="641"/>
      <c r="N274" s="641"/>
      <c r="O274" s="641"/>
      <c r="P274" s="641"/>
      <c r="Q274" s="641"/>
      <c r="R274" s="641"/>
      <c r="T274" s="2673"/>
      <c r="U274" s="641"/>
      <c r="V274" s="641"/>
      <c r="W274" s="641"/>
      <c r="X274" s="641"/>
      <c r="Y274" s="641"/>
      <c r="Z274" s="641"/>
      <c r="AA274" s="641"/>
      <c r="BD274" s="135">
        <v>1</v>
      </c>
    </row>
    <row r="275" spans="2:56" ht="15.75">
      <c r="B275" s="2673"/>
      <c r="C275" s="641"/>
      <c r="D275" s="641"/>
      <c r="E275" s="641"/>
      <c r="F275" s="641"/>
      <c r="G275" s="641"/>
      <c r="H275" s="641"/>
      <c r="I275" s="641"/>
      <c r="K275" s="2673"/>
      <c r="L275" s="641"/>
      <c r="M275" s="641"/>
      <c r="N275" s="641"/>
      <c r="O275" s="641"/>
      <c r="P275" s="641"/>
      <c r="Q275" s="641"/>
      <c r="R275" s="641"/>
      <c r="T275" s="2673"/>
      <c r="U275" s="641"/>
      <c r="V275" s="641"/>
      <c r="W275" s="641"/>
      <c r="X275" s="641"/>
      <c r="Y275" s="641"/>
      <c r="Z275" s="641"/>
      <c r="AA275" s="641"/>
      <c r="BD275" s="135">
        <v>1</v>
      </c>
    </row>
    <row r="276" spans="2:56" ht="16.5" customHeight="1">
      <c r="B276" s="2673"/>
      <c r="C276" s="641"/>
      <c r="D276" s="641"/>
      <c r="E276" s="641"/>
      <c r="F276" s="641"/>
      <c r="G276" s="641"/>
      <c r="H276" s="641"/>
      <c r="I276" s="641"/>
      <c r="K276" s="2673"/>
      <c r="L276" s="641"/>
      <c r="M276" s="641"/>
      <c r="N276" s="641"/>
      <c r="O276" s="641"/>
      <c r="P276" s="641"/>
      <c r="Q276" s="641"/>
      <c r="R276" s="641"/>
      <c r="T276" s="2673"/>
      <c r="U276" s="641"/>
      <c r="V276" s="641"/>
      <c r="W276" s="641"/>
      <c r="X276" s="641"/>
      <c r="Y276" s="641"/>
      <c r="Z276" s="641"/>
      <c r="AA276" s="641"/>
      <c r="BD276" s="135">
        <v>1</v>
      </c>
    </row>
    <row r="277" spans="2:56" ht="15.75" customHeight="1">
      <c r="B277" s="2673"/>
      <c r="C277" s="641"/>
      <c r="D277" s="641"/>
      <c r="E277" s="641"/>
      <c r="F277" s="641"/>
      <c r="G277" s="641"/>
      <c r="H277" s="641"/>
      <c r="I277" s="641"/>
      <c r="K277" s="2673"/>
      <c r="L277" s="641"/>
      <c r="M277" s="641"/>
      <c r="N277" s="641"/>
      <c r="O277" s="641"/>
      <c r="P277" s="641"/>
      <c r="Q277" s="641"/>
      <c r="R277" s="641"/>
      <c r="T277" s="2673"/>
      <c r="U277" s="641"/>
      <c r="V277" s="641"/>
      <c r="W277" s="641"/>
      <c r="X277" s="641"/>
      <c r="Y277" s="641"/>
      <c r="Z277" s="641"/>
      <c r="AA277" s="641"/>
      <c r="BD277" s="135">
        <v>1</v>
      </c>
    </row>
    <row r="278" spans="2:56" ht="15.75" customHeight="1">
      <c r="B278" s="2673"/>
      <c r="C278" s="641"/>
      <c r="D278" s="641"/>
      <c r="E278" s="641"/>
      <c r="F278" s="641"/>
      <c r="G278" s="641"/>
      <c r="H278" s="641"/>
      <c r="I278" s="641"/>
      <c r="K278" s="2673"/>
      <c r="L278" s="641"/>
      <c r="M278" s="641"/>
      <c r="N278" s="641"/>
      <c r="O278" s="641"/>
      <c r="P278" s="641"/>
      <c r="Q278" s="641"/>
      <c r="R278" s="641"/>
      <c r="T278" s="2673"/>
      <c r="U278" s="641"/>
      <c r="V278" s="641"/>
      <c r="W278" s="641"/>
      <c r="X278" s="641"/>
      <c r="Y278" s="641"/>
      <c r="Z278" s="641"/>
      <c r="AA278" s="641"/>
      <c r="BD278" s="135">
        <v>1</v>
      </c>
    </row>
    <row r="279" spans="2:56" ht="15.75" customHeight="1">
      <c r="B279" s="2673"/>
      <c r="C279" s="641"/>
      <c r="D279" s="641"/>
      <c r="E279" s="641"/>
      <c r="F279" s="641"/>
      <c r="G279" s="641"/>
      <c r="H279" s="641"/>
      <c r="I279" s="641"/>
      <c r="K279" s="2673"/>
      <c r="L279" s="641"/>
      <c r="M279" s="641"/>
      <c r="N279" s="641"/>
      <c r="O279" s="641"/>
      <c r="P279" s="641"/>
      <c r="Q279" s="641"/>
      <c r="R279" s="641"/>
      <c r="T279" s="2673"/>
      <c r="U279" s="641"/>
      <c r="V279" s="641"/>
      <c r="W279" s="641"/>
      <c r="X279" s="641"/>
      <c r="Y279" s="641"/>
      <c r="Z279" s="641"/>
      <c r="AA279" s="641"/>
      <c r="BD279" s="135">
        <v>1</v>
      </c>
    </row>
    <row r="280" spans="2:56" ht="15" customHeight="1">
      <c r="B280" s="2673"/>
      <c r="C280" s="641"/>
      <c r="D280" s="641"/>
      <c r="E280" s="641"/>
      <c r="F280" s="641"/>
      <c r="G280" s="641"/>
      <c r="H280" s="641"/>
      <c r="I280" s="641"/>
      <c r="K280" s="2673"/>
      <c r="L280" s="641"/>
      <c r="M280" s="641"/>
      <c r="N280" s="641"/>
      <c r="O280" s="641"/>
      <c r="P280" s="641"/>
      <c r="Q280" s="641"/>
      <c r="R280" s="641"/>
      <c r="T280" s="2673"/>
      <c r="U280" s="641"/>
      <c r="V280" s="641"/>
      <c r="W280" s="641"/>
      <c r="X280" s="641"/>
      <c r="Y280" s="641"/>
      <c r="Z280" s="641"/>
      <c r="AA280" s="641"/>
      <c r="BD280" s="135">
        <v>1</v>
      </c>
    </row>
    <row r="281" spans="2:56" ht="15.75">
      <c r="B281" s="2673"/>
      <c r="C281" s="641"/>
      <c r="D281" s="641"/>
      <c r="E281" s="641"/>
      <c r="F281" s="641"/>
      <c r="G281" s="641"/>
      <c r="H281" s="641"/>
      <c r="I281" s="641"/>
      <c r="K281" s="2673"/>
      <c r="L281" s="641"/>
      <c r="M281" s="641"/>
      <c r="N281" s="641"/>
      <c r="O281" s="641"/>
      <c r="P281" s="641"/>
      <c r="Q281" s="641"/>
      <c r="R281" s="641"/>
      <c r="T281" s="2673"/>
      <c r="U281" s="641"/>
      <c r="V281" s="641"/>
      <c r="W281" s="641"/>
      <c r="X281" s="641"/>
      <c r="Y281" s="641"/>
      <c r="Z281" s="641"/>
      <c r="AA281" s="641"/>
      <c r="BD281" s="135">
        <v>1</v>
      </c>
    </row>
    <row r="282" spans="2:56" ht="15.75">
      <c r="B282" s="2673"/>
      <c r="C282" s="641"/>
      <c r="D282" s="641"/>
      <c r="E282" s="641"/>
      <c r="F282" s="641"/>
      <c r="G282" s="641"/>
      <c r="H282" s="641"/>
      <c r="I282" s="641"/>
      <c r="K282" s="2673"/>
      <c r="L282" s="641"/>
      <c r="M282" s="641"/>
      <c r="N282" s="641"/>
      <c r="O282" s="641"/>
      <c r="P282" s="641"/>
      <c r="Q282" s="641"/>
      <c r="R282" s="641"/>
      <c r="T282" s="2673"/>
      <c r="U282" s="641"/>
      <c r="V282" s="641"/>
      <c r="W282" s="641"/>
      <c r="X282" s="641"/>
      <c r="Y282" s="641"/>
      <c r="Z282" s="641"/>
      <c r="AA282" s="641"/>
      <c r="BD282" s="135">
        <v>1</v>
      </c>
    </row>
    <row r="283" spans="2:56" ht="15.75">
      <c r="B283" s="2673"/>
      <c r="C283" s="641"/>
      <c r="D283" s="641"/>
      <c r="E283" s="641"/>
      <c r="F283" s="641"/>
      <c r="G283" s="641"/>
      <c r="H283" s="641"/>
      <c r="I283" s="641"/>
      <c r="K283" s="2673"/>
      <c r="L283" s="641"/>
      <c r="M283" s="641"/>
      <c r="N283" s="641"/>
      <c r="O283" s="641"/>
      <c r="P283" s="641"/>
      <c r="Q283" s="641"/>
      <c r="R283" s="641"/>
      <c r="T283" s="2673"/>
      <c r="U283" s="641"/>
      <c r="V283" s="641"/>
      <c r="W283" s="641"/>
      <c r="X283" s="641"/>
      <c r="Y283" s="641"/>
      <c r="Z283" s="641"/>
      <c r="AA283" s="641"/>
      <c r="BD283" s="135">
        <v>1</v>
      </c>
    </row>
    <row r="284" spans="2:56" ht="15.75">
      <c r="B284" s="2673"/>
      <c r="C284" s="641"/>
      <c r="D284" s="641"/>
      <c r="E284" s="641"/>
      <c r="F284" s="641"/>
      <c r="G284" s="641"/>
      <c r="H284" s="641"/>
      <c r="I284" s="641"/>
      <c r="K284" s="2673"/>
      <c r="L284" s="641"/>
      <c r="M284" s="641"/>
      <c r="N284" s="641"/>
      <c r="O284" s="641"/>
      <c r="P284" s="641"/>
      <c r="Q284" s="641"/>
      <c r="R284" s="641"/>
      <c r="T284" s="2673"/>
      <c r="U284" s="641"/>
      <c r="V284" s="641"/>
      <c r="W284" s="641"/>
      <c r="X284" s="641"/>
      <c r="Y284" s="641"/>
      <c r="Z284" s="641"/>
      <c r="AA284" s="641"/>
      <c r="BD284" s="135">
        <v>1</v>
      </c>
    </row>
    <row r="285" spans="2:56" ht="15.75">
      <c r="B285" s="2673"/>
      <c r="C285" s="641"/>
      <c r="D285" s="641"/>
      <c r="E285" s="641"/>
      <c r="F285" s="641"/>
      <c r="G285" s="641"/>
      <c r="H285" s="641"/>
      <c r="I285" s="641"/>
      <c r="K285" s="2673"/>
      <c r="L285" s="641"/>
      <c r="M285" s="641"/>
      <c r="N285" s="641"/>
      <c r="O285" s="641"/>
      <c r="P285" s="641"/>
      <c r="Q285" s="641"/>
      <c r="R285" s="641"/>
      <c r="T285" s="2673"/>
      <c r="U285" s="641"/>
      <c r="V285" s="641"/>
      <c r="W285" s="641"/>
      <c r="X285" s="641"/>
      <c r="Y285" s="641"/>
      <c r="Z285" s="641"/>
      <c r="AA285" s="641"/>
      <c r="BD285" s="135">
        <v>1</v>
      </c>
    </row>
    <row r="286" spans="2:56" ht="15.75">
      <c r="B286" s="2673"/>
      <c r="C286" s="641"/>
      <c r="D286" s="641"/>
      <c r="E286" s="641"/>
      <c r="F286" s="641"/>
      <c r="G286" s="641"/>
      <c r="H286" s="641"/>
      <c r="I286" s="641"/>
      <c r="K286" s="2673"/>
      <c r="L286" s="641"/>
      <c r="M286" s="641"/>
      <c r="N286" s="641"/>
      <c r="O286" s="641"/>
      <c r="P286" s="641"/>
      <c r="Q286" s="641"/>
      <c r="R286" s="641"/>
      <c r="T286" s="2673"/>
      <c r="U286" s="641"/>
      <c r="V286" s="641"/>
      <c r="W286" s="641"/>
      <c r="X286" s="641"/>
      <c r="Y286" s="641"/>
      <c r="Z286" s="641"/>
      <c r="AA286" s="641"/>
      <c r="BD286" s="135">
        <v>1</v>
      </c>
    </row>
    <row r="287" spans="2:56" ht="15.75">
      <c r="B287" s="2673"/>
      <c r="C287" s="641"/>
      <c r="D287" s="641"/>
      <c r="E287" s="641"/>
      <c r="F287" s="641"/>
      <c r="G287" s="641"/>
      <c r="H287" s="641"/>
      <c r="I287" s="641"/>
      <c r="K287" s="2673"/>
      <c r="L287" s="641"/>
      <c r="M287" s="641"/>
      <c r="N287" s="641"/>
      <c r="O287" s="641"/>
      <c r="P287" s="641"/>
      <c r="Q287" s="641"/>
      <c r="R287" s="641"/>
      <c r="T287" s="2673"/>
      <c r="U287" s="641"/>
      <c r="V287" s="641"/>
      <c r="W287" s="641"/>
      <c r="X287" s="641"/>
      <c r="Y287" s="641"/>
      <c r="Z287" s="641"/>
      <c r="AA287" s="641"/>
      <c r="BD287" s="135">
        <v>1</v>
      </c>
    </row>
    <row r="288" spans="2:56" ht="15.75">
      <c r="B288" s="2673"/>
      <c r="C288" s="641"/>
      <c r="D288" s="641"/>
      <c r="E288" s="641"/>
      <c r="F288" s="641"/>
      <c r="G288" s="641"/>
      <c r="H288" s="641"/>
      <c r="I288" s="641"/>
      <c r="K288" s="2673"/>
      <c r="L288" s="641"/>
      <c r="M288" s="641"/>
      <c r="N288" s="641"/>
      <c r="O288" s="641"/>
      <c r="P288" s="641"/>
      <c r="Q288" s="641"/>
      <c r="R288" s="641"/>
      <c r="T288" s="2673"/>
      <c r="U288" s="641"/>
      <c r="V288" s="641"/>
      <c r="W288" s="641"/>
      <c r="X288" s="641"/>
      <c r="Y288" s="641"/>
      <c r="Z288" s="641"/>
      <c r="AA288" s="641"/>
      <c r="BD288" s="135">
        <v>1</v>
      </c>
    </row>
    <row r="289" spans="2:56" ht="15.75">
      <c r="B289" s="2673"/>
      <c r="C289" s="641"/>
      <c r="D289" s="641"/>
      <c r="E289" s="641"/>
      <c r="F289" s="641"/>
      <c r="G289" s="641"/>
      <c r="H289" s="641"/>
      <c r="I289" s="641"/>
      <c r="K289" s="2673"/>
      <c r="L289" s="641"/>
      <c r="M289" s="641"/>
      <c r="N289" s="641"/>
      <c r="O289" s="641"/>
      <c r="P289" s="641"/>
      <c r="Q289" s="641"/>
      <c r="R289" s="641"/>
      <c r="T289" s="2673"/>
      <c r="U289" s="641"/>
      <c r="V289" s="641"/>
      <c r="W289" s="641"/>
      <c r="X289" s="641"/>
      <c r="Y289" s="641"/>
      <c r="Z289" s="641"/>
      <c r="AA289" s="641"/>
      <c r="BD289" s="135">
        <v>1</v>
      </c>
    </row>
    <row r="290" spans="2:56" ht="15.75">
      <c r="B290" s="2673"/>
      <c r="C290" s="641"/>
      <c r="D290" s="641"/>
      <c r="E290" s="641"/>
      <c r="F290" s="641"/>
      <c r="G290" s="641"/>
      <c r="H290" s="641"/>
      <c r="I290" s="641"/>
      <c r="K290" s="2673"/>
      <c r="L290" s="641"/>
      <c r="M290" s="641"/>
      <c r="N290" s="641"/>
      <c r="O290" s="641"/>
      <c r="P290" s="641"/>
      <c r="Q290" s="641"/>
      <c r="R290" s="641"/>
      <c r="T290" s="2673"/>
      <c r="U290" s="641"/>
      <c r="V290" s="641"/>
      <c r="W290" s="641"/>
      <c r="X290" s="641"/>
      <c r="Y290" s="641"/>
      <c r="Z290" s="641"/>
      <c r="AA290" s="641"/>
      <c r="BD290" s="135">
        <v>1</v>
      </c>
    </row>
    <row r="291" spans="2:56" ht="15.75">
      <c r="B291" s="2673"/>
      <c r="C291" s="641"/>
      <c r="D291" s="641"/>
      <c r="E291" s="641"/>
      <c r="F291" s="641"/>
      <c r="G291" s="641"/>
      <c r="H291" s="641"/>
      <c r="I291" s="641"/>
      <c r="K291" s="2673"/>
      <c r="L291" s="641"/>
      <c r="M291" s="641"/>
      <c r="N291" s="641"/>
      <c r="O291" s="641"/>
      <c r="P291" s="641"/>
      <c r="Q291" s="641"/>
      <c r="R291" s="641"/>
      <c r="T291" s="2673"/>
      <c r="U291" s="641"/>
      <c r="V291" s="641"/>
      <c r="W291" s="641"/>
      <c r="X291" s="641"/>
      <c r="Y291" s="641"/>
      <c r="Z291" s="641"/>
      <c r="AA291" s="641"/>
      <c r="BD291" s="135">
        <v>1</v>
      </c>
    </row>
    <row r="292" spans="2:56" ht="15.75">
      <c r="B292" s="2673"/>
      <c r="C292" s="641"/>
      <c r="D292" s="641"/>
      <c r="E292" s="641"/>
      <c r="F292" s="641"/>
      <c r="G292" s="641"/>
      <c r="H292" s="641"/>
      <c r="I292" s="641"/>
      <c r="K292" s="2673"/>
      <c r="L292" s="641"/>
      <c r="M292" s="641"/>
      <c r="N292" s="641"/>
      <c r="O292" s="641"/>
      <c r="P292" s="641"/>
      <c r="Q292" s="641"/>
      <c r="R292" s="641"/>
      <c r="T292" s="2673"/>
      <c r="U292" s="641"/>
      <c r="V292" s="641"/>
      <c r="W292" s="641"/>
      <c r="X292" s="641"/>
      <c r="Y292" s="641"/>
      <c r="Z292" s="641"/>
      <c r="AA292" s="641"/>
      <c r="BD292" s="135">
        <v>1</v>
      </c>
    </row>
    <row r="293" spans="2:56" ht="15.75">
      <c r="B293" s="2673"/>
      <c r="C293" s="641"/>
      <c r="D293" s="641"/>
      <c r="E293" s="641"/>
      <c r="F293" s="641"/>
      <c r="G293" s="641"/>
      <c r="H293" s="641"/>
      <c r="I293" s="641"/>
      <c r="K293" s="2673"/>
      <c r="L293" s="641"/>
      <c r="M293" s="641"/>
      <c r="N293" s="641"/>
      <c r="O293" s="641"/>
      <c r="P293" s="641"/>
      <c r="Q293" s="641"/>
      <c r="R293" s="641"/>
      <c r="T293" s="2673"/>
      <c r="U293" s="641"/>
      <c r="V293" s="641"/>
      <c r="W293" s="641"/>
      <c r="X293" s="641"/>
      <c r="Y293" s="641"/>
      <c r="Z293" s="641"/>
      <c r="AA293" s="641"/>
      <c r="BD293" s="135">
        <v>1</v>
      </c>
    </row>
    <row r="294" spans="2:56" ht="15.75">
      <c r="B294" s="2673"/>
      <c r="C294" s="641"/>
      <c r="D294" s="641"/>
      <c r="E294" s="641"/>
      <c r="F294" s="641"/>
      <c r="G294" s="641"/>
      <c r="H294" s="641"/>
      <c r="I294" s="641"/>
      <c r="K294" s="2673"/>
      <c r="L294" s="641"/>
      <c r="M294" s="641"/>
      <c r="N294" s="641"/>
      <c r="O294" s="641"/>
      <c r="P294" s="641"/>
      <c r="Q294" s="641"/>
      <c r="R294" s="641"/>
      <c r="T294" s="2673"/>
      <c r="U294" s="641"/>
      <c r="V294" s="641"/>
      <c r="W294" s="641"/>
      <c r="X294" s="641"/>
      <c r="Y294" s="641"/>
      <c r="Z294" s="641"/>
      <c r="AA294" s="641"/>
      <c r="BD294" s="135">
        <v>1</v>
      </c>
    </row>
    <row r="295" spans="2:56" ht="15.75">
      <c r="B295" s="2673"/>
      <c r="C295" s="641"/>
      <c r="D295" s="641"/>
      <c r="E295" s="641"/>
      <c r="F295" s="641"/>
      <c r="G295" s="641"/>
      <c r="H295" s="641"/>
      <c r="I295" s="641"/>
      <c r="K295" s="2673"/>
      <c r="L295" s="641"/>
      <c r="M295" s="641"/>
      <c r="N295" s="641"/>
      <c r="O295" s="641"/>
      <c r="P295" s="641"/>
      <c r="Q295" s="641"/>
      <c r="R295" s="641"/>
      <c r="T295" s="2673"/>
      <c r="U295" s="641"/>
      <c r="V295" s="641"/>
      <c r="W295" s="641"/>
      <c r="X295" s="641"/>
      <c r="Y295" s="641"/>
      <c r="Z295" s="641"/>
      <c r="AA295" s="641"/>
      <c r="BD295" s="135">
        <v>1</v>
      </c>
    </row>
    <row r="296" spans="2:56" ht="15.75">
      <c r="B296" s="2673"/>
      <c r="C296" s="641"/>
      <c r="D296" s="641"/>
      <c r="E296" s="641"/>
      <c r="F296" s="641"/>
      <c r="G296" s="641"/>
      <c r="H296" s="641"/>
      <c r="I296" s="641"/>
      <c r="K296" s="2673"/>
      <c r="L296" s="641"/>
      <c r="M296" s="641"/>
      <c r="N296" s="641"/>
      <c r="O296" s="641"/>
      <c r="P296" s="641"/>
      <c r="Q296" s="641"/>
      <c r="R296" s="641"/>
      <c r="T296" s="2673"/>
      <c r="U296" s="641"/>
      <c r="V296" s="641"/>
      <c r="W296" s="641"/>
      <c r="X296" s="641"/>
      <c r="Y296" s="641"/>
      <c r="Z296" s="641"/>
      <c r="AA296" s="641"/>
      <c r="BD296" s="135">
        <v>1</v>
      </c>
    </row>
    <row r="297" spans="2:56" ht="15.75">
      <c r="B297" s="2673"/>
      <c r="C297" s="641"/>
      <c r="D297" s="641"/>
      <c r="E297" s="641"/>
      <c r="F297" s="641"/>
      <c r="G297" s="641"/>
      <c r="H297" s="641"/>
      <c r="I297" s="641"/>
      <c r="K297" s="2673"/>
      <c r="L297" s="641"/>
      <c r="M297" s="641"/>
      <c r="N297" s="641"/>
      <c r="O297" s="641"/>
      <c r="P297" s="641"/>
      <c r="Q297" s="641"/>
      <c r="R297" s="641"/>
      <c r="T297" s="2673"/>
      <c r="U297" s="641"/>
      <c r="V297" s="641"/>
      <c r="W297" s="641"/>
      <c r="X297" s="641"/>
      <c r="Y297" s="641"/>
      <c r="Z297" s="641"/>
      <c r="AA297" s="641"/>
      <c r="BD297" s="135">
        <v>1</v>
      </c>
    </row>
    <row r="298" spans="2:56" ht="15.75">
      <c r="B298" s="2673"/>
      <c r="C298" s="641"/>
      <c r="D298" s="641"/>
      <c r="E298" s="641"/>
      <c r="F298" s="641"/>
      <c r="G298" s="641"/>
      <c r="H298" s="641"/>
      <c r="I298" s="641"/>
      <c r="K298" s="2673"/>
      <c r="L298" s="641"/>
      <c r="M298" s="641"/>
      <c r="N298" s="641"/>
      <c r="O298" s="641"/>
      <c r="P298" s="641"/>
      <c r="Q298" s="641"/>
      <c r="R298" s="641"/>
      <c r="T298" s="2673"/>
      <c r="U298" s="641"/>
      <c r="V298" s="641"/>
      <c r="W298" s="641"/>
      <c r="X298" s="641"/>
      <c r="Y298" s="641"/>
      <c r="Z298" s="641"/>
      <c r="AA298" s="641"/>
      <c r="BD298" s="135">
        <v>1</v>
      </c>
    </row>
    <row r="299" spans="2:56" ht="15.75">
      <c r="B299" s="2673"/>
      <c r="C299" s="641"/>
      <c r="D299" s="641"/>
      <c r="E299" s="641"/>
      <c r="F299" s="641"/>
      <c r="G299" s="641"/>
      <c r="H299" s="641"/>
      <c r="I299" s="641"/>
      <c r="K299" s="2673"/>
      <c r="L299" s="641"/>
      <c r="M299" s="641"/>
      <c r="N299" s="641"/>
      <c r="O299" s="641"/>
      <c r="P299" s="641"/>
      <c r="Q299" s="641"/>
      <c r="R299" s="641"/>
      <c r="T299" s="2673"/>
      <c r="U299" s="641"/>
      <c r="V299" s="641"/>
      <c r="W299" s="641"/>
      <c r="X299" s="641"/>
      <c r="Y299" s="641"/>
      <c r="Z299" s="641"/>
      <c r="AA299" s="641"/>
      <c r="BD299" s="135">
        <v>1</v>
      </c>
    </row>
    <row r="300" spans="2:56" ht="15.75">
      <c r="B300" s="2673"/>
      <c r="C300" s="641"/>
      <c r="D300" s="641"/>
      <c r="E300" s="641"/>
      <c r="F300" s="641"/>
      <c r="G300" s="641"/>
      <c r="H300" s="641"/>
      <c r="I300" s="641"/>
      <c r="K300" s="2673"/>
      <c r="L300" s="641"/>
      <c r="M300" s="641"/>
      <c r="N300" s="641"/>
      <c r="O300" s="641"/>
      <c r="P300" s="641"/>
      <c r="Q300" s="641"/>
      <c r="R300" s="641"/>
      <c r="T300" s="2673"/>
      <c r="U300" s="641"/>
      <c r="V300" s="641"/>
      <c r="W300" s="641"/>
      <c r="X300" s="641"/>
      <c r="Y300" s="641"/>
      <c r="Z300" s="641"/>
      <c r="AA300" s="641"/>
      <c r="BD300" s="135">
        <v>1</v>
      </c>
    </row>
    <row r="301" spans="2:56" ht="15.75">
      <c r="B301" s="2673"/>
      <c r="C301" s="641"/>
      <c r="D301" s="641"/>
      <c r="E301" s="641"/>
      <c r="F301" s="641"/>
      <c r="G301" s="641"/>
      <c r="H301" s="641"/>
      <c r="I301" s="641"/>
      <c r="K301" s="2673"/>
      <c r="L301" s="641"/>
      <c r="M301" s="641"/>
      <c r="N301" s="641"/>
      <c r="O301" s="641"/>
      <c r="P301" s="641"/>
      <c r="Q301" s="641"/>
      <c r="R301" s="641"/>
      <c r="T301" s="2673"/>
      <c r="U301" s="641"/>
      <c r="V301" s="641"/>
      <c r="W301" s="641"/>
      <c r="X301" s="641"/>
      <c r="Y301" s="641"/>
      <c r="Z301" s="641"/>
      <c r="AA301" s="641"/>
      <c r="BD301" s="135">
        <v>1</v>
      </c>
    </row>
    <row r="302" spans="2:56" ht="15.75">
      <c r="B302" s="2673"/>
      <c r="C302" s="641"/>
      <c r="D302" s="641"/>
      <c r="E302" s="641"/>
      <c r="F302" s="641"/>
      <c r="G302" s="641"/>
      <c r="H302" s="641"/>
      <c r="I302" s="641"/>
      <c r="K302" s="2673"/>
      <c r="L302" s="641"/>
      <c r="M302" s="641"/>
      <c r="N302" s="641"/>
      <c r="O302" s="641"/>
      <c r="P302" s="641"/>
      <c r="Q302" s="641"/>
      <c r="R302" s="641"/>
      <c r="T302" s="2673"/>
      <c r="U302" s="641"/>
      <c r="V302" s="641"/>
      <c r="W302" s="641"/>
      <c r="X302" s="641"/>
      <c r="Y302" s="641"/>
      <c r="Z302" s="641"/>
      <c r="AA302" s="641"/>
      <c r="BD302" s="135">
        <v>1</v>
      </c>
    </row>
    <row r="303" spans="2:56" ht="15.75">
      <c r="B303" s="2673"/>
      <c r="C303" s="641"/>
      <c r="D303" s="641"/>
      <c r="E303" s="641"/>
      <c r="F303" s="641"/>
      <c r="G303" s="641"/>
      <c r="H303" s="641"/>
      <c r="I303" s="641"/>
      <c r="K303" s="2673"/>
      <c r="L303" s="641"/>
      <c r="M303" s="641"/>
      <c r="N303" s="641"/>
      <c r="O303" s="641"/>
      <c r="P303" s="641"/>
      <c r="Q303" s="641"/>
      <c r="R303" s="641"/>
      <c r="T303" s="2673"/>
      <c r="U303" s="641"/>
      <c r="V303" s="641"/>
      <c r="W303" s="641"/>
      <c r="X303" s="641"/>
      <c r="Y303" s="641"/>
      <c r="Z303" s="641"/>
      <c r="AA303" s="641"/>
      <c r="BD303" s="135">
        <v>1</v>
      </c>
    </row>
    <row r="304" spans="2:56" ht="15.75">
      <c r="B304" s="2673"/>
      <c r="C304" s="641"/>
      <c r="D304" s="641"/>
      <c r="E304" s="641"/>
      <c r="F304" s="641"/>
      <c r="G304" s="641"/>
      <c r="H304" s="641"/>
      <c r="I304" s="641"/>
      <c r="K304" s="2673"/>
      <c r="L304" s="641"/>
      <c r="M304" s="641"/>
      <c r="N304" s="641"/>
      <c r="O304" s="641"/>
      <c r="P304" s="641"/>
      <c r="Q304" s="641"/>
      <c r="R304" s="641"/>
      <c r="T304" s="2673"/>
      <c r="U304" s="641"/>
      <c r="V304" s="641"/>
      <c r="W304" s="641"/>
      <c r="X304" s="641"/>
      <c r="Y304" s="641"/>
      <c r="Z304" s="641"/>
      <c r="AA304" s="641"/>
      <c r="BD304" s="135">
        <v>1</v>
      </c>
    </row>
    <row r="305" spans="2:56" ht="15.75">
      <c r="B305" s="2673"/>
      <c r="C305" s="641"/>
      <c r="D305" s="641"/>
      <c r="E305" s="641"/>
      <c r="F305" s="641"/>
      <c r="G305" s="641"/>
      <c r="H305" s="641"/>
      <c r="I305" s="641"/>
      <c r="K305" s="2673"/>
      <c r="L305" s="641"/>
      <c r="M305" s="641"/>
      <c r="N305" s="641"/>
      <c r="O305" s="641"/>
      <c r="P305" s="641"/>
      <c r="Q305" s="641"/>
      <c r="R305" s="641"/>
      <c r="T305" s="2673"/>
      <c r="U305" s="641"/>
      <c r="V305" s="641"/>
      <c r="W305" s="641"/>
      <c r="X305" s="641"/>
      <c r="Y305" s="641"/>
      <c r="Z305" s="641"/>
      <c r="AA305" s="641"/>
      <c r="BD305" s="135">
        <v>1</v>
      </c>
    </row>
    <row r="306" spans="2:56" ht="15.75">
      <c r="B306" s="2673"/>
      <c r="C306" s="641"/>
      <c r="D306" s="641"/>
      <c r="E306" s="641"/>
      <c r="F306" s="641"/>
      <c r="G306" s="641"/>
      <c r="H306" s="641"/>
      <c r="I306" s="641"/>
      <c r="K306" s="2673"/>
      <c r="L306" s="641"/>
      <c r="M306" s="641"/>
      <c r="N306" s="641"/>
      <c r="O306" s="641"/>
      <c r="P306" s="641"/>
      <c r="Q306" s="641"/>
      <c r="R306" s="641"/>
      <c r="T306" s="2673"/>
      <c r="U306" s="641"/>
      <c r="V306" s="641"/>
      <c r="W306" s="641"/>
      <c r="X306" s="641"/>
      <c r="Y306" s="641"/>
      <c r="Z306" s="641"/>
      <c r="AA306" s="641"/>
      <c r="BD306" s="135">
        <v>1</v>
      </c>
    </row>
    <row r="307" spans="2:56" ht="15.75">
      <c r="B307" s="2673"/>
      <c r="C307" s="641"/>
      <c r="D307" s="641"/>
      <c r="E307" s="641"/>
      <c r="F307" s="641"/>
      <c r="G307" s="641"/>
      <c r="H307" s="641"/>
      <c r="I307" s="641"/>
      <c r="K307" s="2673"/>
      <c r="L307" s="641"/>
      <c r="M307" s="641"/>
      <c r="N307" s="641"/>
      <c r="O307" s="641"/>
      <c r="P307" s="641"/>
      <c r="Q307" s="641"/>
      <c r="R307" s="641"/>
      <c r="T307" s="2673"/>
      <c r="U307" s="641"/>
      <c r="V307" s="641"/>
      <c r="W307" s="641"/>
      <c r="X307" s="641"/>
      <c r="Y307" s="641"/>
      <c r="Z307" s="641"/>
      <c r="AA307" s="641"/>
      <c r="BD307" s="135">
        <v>1</v>
      </c>
    </row>
    <row r="308" spans="2:56" ht="15.75">
      <c r="B308" s="2673"/>
      <c r="C308" s="641"/>
      <c r="D308" s="641"/>
      <c r="E308" s="641"/>
      <c r="F308" s="641"/>
      <c r="G308" s="641"/>
      <c r="H308" s="641"/>
      <c r="I308" s="641"/>
      <c r="K308" s="2673"/>
      <c r="L308" s="641"/>
      <c r="M308" s="641"/>
      <c r="N308" s="641"/>
      <c r="O308" s="641"/>
      <c r="P308" s="641"/>
      <c r="Q308" s="641"/>
      <c r="R308" s="641"/>
      <c r="T308" s="2673"/>
      <c r="U308" s="641"/>
      <c r="V308" s="641"/>
      <c r="W308" s="641"/>
      <c r="X308" s="641"/>
      <c r="Y308" s="641"/>
      <c r="Z308" s="641"/>
      <c r="AA308" s="641"/>
      <c r="BD308" s="135">
        <v>1</v>
      </c>
    </row>
    <row r="309" spans="2:56" ht="15.75">
      <c r="B309" s="2673"/>
      <c r="C309" s="641"/>
      <c r="D309" s="641"/>
      <c r="E309" s="641"/>
      <c r="F309" s="641"/>
      <c r="G309" s="641"/>
      <c r="H309" s="641"/>
      <c r="I309" s="641"/>
      <c r="K309" s="2673"/>
      <c r="L309" s="641"/>
      <c r="M309" s="641"/>
      <c r="N309" s="641"/>
      <c r="O309" s="641"/>
      <c r="P309" s="641"/>
      <c r="Q309" s="641"/>
      <c r="R309" s="641"/>
      <c r="T309" s="2673"/>
      <c r="U309" s="641"/>
      <c r="V309" s="641"/>
      <c r="W309" s="641"/>
      <c r="X309" s="641"/>
      <c r="Y309" s="641"/>
      <c r="Z309" s="641"/>
      <c r="AA309" s="641"/>
      <c r="BD309" s="135">
        <v>1</v>
      </c>
    </row>
    <row r="310" spans="2:56" ht="15.75">
      <c r="B310" s="2673"/>
      <c r="C310" s="641"/>
      <c r="D310" s="641"/>
      <c r="E310" s="641"/>
      <c r="F310" s="641"/>
      <c r="G310" s="641"/>
      <c r="H310" s="641"/>
      <c r="I310" s="641"/>
      <c r="K310" s="2673"/>
      <c r="L310" s="641"/>
      <c r="M310" s="641"/>
      <c r="N310" s="641"/>
      <c r="O310" s="641"/>
      <c r="P310" s="641"/>
      <c r="Q310" s="641"/>
      <c r="R310" s="641"/>
      <c r="T310" s="2673"/>
      <c r="U310" s="641"/>
      <c r="V310" s="641"/>
      <c r="W310" s="641"/>
      <c r="X310" s="641"/>
      <c r="Y310" s="641"/>
      <c r="Z310" s="641"/>
      <c r="AA310" s="641"/>
      <c r="BD310" s="135">
        <v>1</v>
      </c>
    </row>
    <row r="311" spans="2:56" ht="15.75">
      <c r="B311" s="2673"/>
      <c r="C311" s="641"/>
      <c r="D311" s="641"/>
      <c r="E311" s="641"/>
      <c r="F311" s="641"/>
      <c r="G311" s="641"/>
      <c r="H311" s="641"/>
      <c r="I311" s="641"/>
      <c r="K311" s="2673"/>
      <c r="L311" s="641"/>
      <c r="M311" s="641"/>
      <c r="N311" s="641"/>
      <c r="O311" s="641"/>
      <c r="P311" s="641"/>
      <c r="Q311" s="641"/>
      <c r="R311" s="641"/>
      <c r="T311" s="2673"/>
      <c r="U311" s="641"/>
      <c r="V311" s="641"/>
      <c r="W311" s="641"/>
      <c r="X311" s="641"/>
      <c r="Y311" s="641"/>
      <c r="Z311" s="641"/>
      <c r="AA311" s="641"/>
      <c r="BD311" s="135">
        <v>1</v>
      </c>
    </row>
    <row r="312" spans="2:56" ht="15.75">
      <c r="B312" s="2673"/>
      <c r="C312" s="641"/>
      <c r="D312" s="641"/>
      <c r="E312" s="641"/>
      <c r="F312" s="641"/>
      <c r="G312" s="641"/>
      <c r="H312" s="641"/>
      <c r="I312" s="641"/>
      <c r="K312" s="2673"/>
      <c r="L312" s="641"/>
      <c r="M312" s="641"/>
      <c r="N312" s="641"/>
      <c r="O312" s="641"/>
      <c r="P312" s="641"/>
      <c r="Q312" s="641"/>
      <c r="R312" s="641"/>
      <c r="T312" s="2673"/>
      <c r="U312" s="641"/>
      <c r="V312" s="641"/>
      <c r="W312" s="641"/>
      <c r="X312" s="641"/>
      <c r="Y312" s="641"/>
      <c r="Z312" s="641"/>
      <c r="AA312" s="641"/>
      <c r="BD312" s="135">
        <v>1</v>
      </c>
    </row>
    <row r="313" spans="2:56" ht="15.75">
      <c r="B313" s="2673"/>
      <c r="C313" s="641"/>
      <c r="D313" s="641"/>
      <c r="E313" s="641"/>
      <c r="F313" s="641"/>
      <c r="G313" s="641"/>
      <c r="H313" s="641"/>
      <c r="I313" s="641"/>
      <c r="K313" s="2673"/>
      <c r="L313" s="641"/>
      <c r="M313" s="641"/>
      <c r="N313" s="641"/>
      <c r="O313" s="641"/>
      <c r="P313" s="641"/>
      <c r="Q313" s="641"/>
      <c r="R313" s="641"/>
      <c r="T313" s="2673"/>
      <c r="U313" s="641"/>
      <c r="V313" s="641"/>
      <c r="W313" s="641"/>
      <c r="X313" s="641"/>
      <c r="Y313" s="641"/>
      <c r="Z313" s="641"/>
      <c r="AA313" s="641"/>
      <c r="BD313" s="135">
        <v>1</v>
      </c>
    </row>
    <row r="314" spans="2:56" ht="15.75">
      <c r="B314" s="2673"/>
      <c r="C314" s="641"/>
      <c r="D314" s="641"/>
      <c r="E314" s="641"/>
      <c r="F314" s="641"/>
      <c r="G314" s="641"/>
      <c r="H314" s="641"/>
      <c r="I314" s="641"/>
      <c r="K314" s="2673"/>
      <c r="L314" s="641"/>
      <c r="M314" s="641"/>
      <c r="N314" s="641"/>
      <c r="O314" s="641"/>
      <c r="P314" s="641"/>
      <c r="Q314" s="641"/>
      <c r="R314" s="641"/>
      <c r="T314" s="2673"/>
      <c r="U314" s="641"/>
      <c r="V314" s="641"/>
      <c r="W314" s="641"/>
      <c r="X314" s="641"/>
      <c r="Y314" s="641"/>
      <c r="Z314" s="641"/>
      <c r="AA314" s="641"/>
      <c r="BD314" s="135">
        <v>1</v>
      </c>
    </row>
    <row r="315" spans="2:56" ht="15.75">
      <c r="B315" s="2673"/>
      <c r="C315" s="641"/>
      <c r="D315" s="641"/>
      <c r="E315" s="641"/>
      <c r="F315" s="641"/>
      <c r="G315" s="641"/>
      <c r="H315" s="641"/>
      <c r="I315" s="641"/>
      <c r="K315" s="2673"/>
      <c r="L315" s="641"/>
      <c r="M315" s="641"/>
      <c r="N315" s="641"/>
      <c r="O315" s="641"/>
      <c r="P315" s="641"/>
      <c r="Q315" s="641"/>
      <c r="R315" s="641"/>
      <c r="T315" s="2673"/>
      <c r="U315" s="641"/>
      <c r="V315" s="641"/>
      <c r="W315" s="641"/>
      <c r="X315" s="641"/>
      <c r="Y315" s="641"/>
      <c r="Z315" s="641"/>
      <c r="AA315" s="641"/>
      <c r="BD315" s="135">
        <v>1</v>
      </c>
    </row>
    <row r="316" spans="2:56" ht="15.75">
      <c r="B316" s="2673"/>
      <c r="C316" s="641"/>
      <c r="D316" s="641"/>
      <c r="E316" s="641"/>
      <c r="F316" s="641"/>
      <c r="G316" s="641"/>
      <c r="H316" s="641"/>
      <c r="I316" s="641"/>
      <c r="K316" s="2673"/>
      <c r="L316" s="641"/>
      <c r="M316" s="641"/>
      <c r="N316" s="641"/>
      <c r="O316" s="641"/>
      <c r="P316" s="641"/>
      <c r="Q316" s="641"/>
      <c r="R316" s="641"/>
      <c r="T316" s="2673"/>
      <c r="U316" s="641"/>
      <c r="V316" s="641"/>
      <c r="W316" s="641"/>
      <c r="X316" s="641"/>
      <c r="Y316" s="641"/>
      <c r="Z316" s="641"/>
      <c r="AA316" s="641"/>
      <c r="BD316" s="135">
        <v>1</v>
      </c>
    </row>
    <row r="317" spans="2:56" ht="15.75">
      <c r="B317" s="2673"/>
      <c r="C317" s="641"/>
      <c r="D317" s="641"/>
      <c r="E317" s="641"/>
      <c r="F317" s="641"/>
      <c r="G317" s="641"/>
      <c r="H317" s="641"/>
      <c r="I317" s="641"/>
      <c r="K317" s="2673"/>
      <c r="L317" s="641"/>
      <c r="M317" s="641"/>
      <c r="N317" s="641"/>
      <c r="O317" s="641"/>
      <c r="P317" s="641"/>
      <c r="Q317" s="641"/>
      <c r="R317" s="641"/>
      <c r="T317" s="2673"/>
      <c r="U317" s="641"/>
      <c r="V317" s="641"/>
      <c r="W317" s="641"/>
      <c r="X317" s="641"/>
      <c r="Y317" s="641"/>
      <c r="Z317" s="641"/>
      <c r="AA317" s="641"/>
      <c r="BD317" s="135">
        <v>1</v>
      </c>
    </row>
    <row r="318" spans="2:56" ht="15.75">
      <c r="B318" s="2673"/>
      <c r="C318" s="641"/>
      <c r="D318" s="641"/>
      <c r="E318" s="641"/>
      <c r="F318" s="641"/>
      <c r="G318" s="641"/>
      <c r="H318" s="641"/>
      <c r="I318" s="641"/>
      <c r="K318" s="2673"/>
      <c r="L318" s="641"/>
      <c r="M318" s="641"/>
      <c r="N318" s="641"/>
      <c r="O318" s="641"/>
      <c r="P318" s="641"/>
      <c r="Q318" s="641"/>
      <c r="R318" s="641"/>
      <c r="T318" s="2673"/>
      <c r="U318" s="641"/>
      <c r="V318" s="641"/>
      <c r="W318" s="641"/>
      <c r="X318" s="641"/>
      <c r="Y318" s="641"/>
      <c r="Z318" s="641"/>
      <c r="AA318" s="641"/>
      <c r="BD318" s="135">
        <v>1</v>
      </c>
    </row>
    <row r="319" spans="2:56" ht="15.75">
      <c r="B319" s="2673"/>
      <c r="C319" s="641"/>
      <c r="D319" s="641"/>
      <c r="E319" s="641"/>
      <c r="F319" s="641"/>
      <c r="G319" s="641"/>
      <c r="H319" s="641"/>
      <c r="I319" s="641"/>
      <c r="K319" s="2673"/>
      <c r="L319" s="641"/>
      <c r="M319" s="641"/>
      <c r="N319" s="641"/>
      <c r="O319" s="641"/>
      <c r="P319" s="641"/>
      <c r="Q319" s="641"/>
      <c r="R319" s="641"/>
      <c r="T319" s="2673"/>
      <c r="U319" s="641"/>
      <c r="V319" s="641"/>
      <c r="W319" s="641"/>
      <c r="X319" s="641"/>
      <c r="Y319" s="641"/>
      <c r="Z319" s="641"/>
      <c r="AA319" s="641"/>
      <c r="BD319" s="135">
        <v>1</v>
      </c>
    </row>
    <row r="320" spans="2:56" ht="15.75">
      <c r="B320" s="2673"/>
      <c r="C320" s="641"/>
      <c r="D320" s="641"/>
      <c r="E320" s="641"/>
      <c r="F320" s="641"/>
      <c r="G320" s="641"/>
      <c r="H320" s="641"/>
      <c r="I320" s="641"/>
      <c r="K320" s="2673"/>
      <c r="L320" s="641"/>
      <c r="M320" s="641"/>
      <c r="N320" s="641"/>
      <c r="O320" s="641"/>
      <c r="P320" s="641"/>
      <c r="Q320" s="641"/>
      <c r="R320" s="641"/>
      <c r="T320" s="2673"/>
      <c r="U320" s="641"/>
      <c r="V320" s="641"/>
      <c r="W320" s="641"/>
      <c r="X320" s="641"/>
      <c r="Y320" s="641"/>
      <c r="Z320" s="641"/>
      <c r="AA320" s="641"/>
      <c r="BD320" s="135">
        <v>1</v>
      </c>
    </row>
    <row r="321" spans="2:56" ht="15.75">
      <c r="B321" s="2673"/>
      <c r="C321" s="641"/>
      <c r="D321" s="641"/>
      <c r="E321" s="641"/>
      <c r="F321" s="641"/>
      <c r="G321" s="641"/>
      <c r="H321" s="641"/>
      <c r="I321" s="641"/>
      <c r="K321" s="2673"/>
      <c r="L321" s="641"/>
      <c r="M321" s="641"/>
      <c r="N321" s="641"/>
      <c r="O321" s="641"/>
      <c r="P321" s="641"/>
      <c r="Q321" s="641"/>
      <c r="R321" s="641"/>
      <c r="T321" s="2673"/>
      <c r="U321" s="641"/>
      <c r="V321" s="641"/>
      <c r="W321" s="641"/>
      <c r="X321" s="641"/>
      <c r="Y321" s="641"/>
      <c r="Z321" s="641"/>
      <c r="AA321" s="641"/>
      <c r="BD321" s="135">
        <v>1</v>
      </c>
    </row>
    <row r="322" spans="2:56" ht="15.75">
      <c r="B322" s="2673"/>
      <c r="C322" s="641"/>
      <c r="D322" s="641"/>
      <c r="E322" s="641"/>
      <c r="F322" s="641"/>
      <c r="G322" s="641"/>
      <c r="H322" s="641"/>
      <c r="I322" s="641"/>
      <c r="K322" s="2673"/>
      <c r="L322" s="641"/>
      <c r="M322" s="641"/>
      <c r="N322" s="641"/>
      <c r="O322" s="641"/>
      <c r="P322" s="641"/>
      <c r="Q322" s="641"/>
      <c r="R322" s="641"/>
      <c r="T322" s="2673"/>
      <c r="U322" s="641"/>
      <c r="V322" s="641"/>
      <c r="W322" s="641"/>
      <c r="X322" s="641"/>
      <c r="Y322" s="641"/>
      <c r="Z322" s="641"/>
      <c r="AA322" s="641"/>
      <c r="BD322" s="135">
        <v>1</v>
      </c>
    </row>
    <row r="323" spans="2:56" ht="15.75">
      <c r="B323" s="2673"/>
      <c r="C323" s="641"/>
      <c r="D323" s="641"/>
      <c r="E323" s="641"/>
      <c r="F323" s="641"/>
      <c r="G323" s="641"/>
      <c r="H323" s="641"/>
      <c r="I323" s="641"/>
      <c r="K323" s="2673"/>
      <c r="L323" s="641"/>
      <c r="M323" s="641"/>
      <c r="N323" s="641"/>
      <c r="O323" s="641"/>
      <c r="P323" s="641"/>
      <c r="Q323" s="641"/>
      <c r="R323" s="641"/>
      <c r="T323" s="2673"/>
      <c r="U323" s="641"/>
      <c r="V323" s="641"/>
      <c r="W323" s="641"/>
      <c r="X323" s="641"/>
      <c r="Y323" s="641"/>
      <c r="Z323" s="641"/>
      <c r="AA323" s="641"/>
      <c r="BD323" s="135">
        <v>1</v>
      </c>
    </row>
    <row r="324" spans="2:56" ht="15.75">
      <c r="B324" s="2673"/>
      <c r="C324" s="641"/>
      <c r="D324" s="641"/>
      <c r="E324" s="641"/>
      <c r="F324" s="641"/>
      <c r="G324" s="641"/>
      <c r="H324" s="641"/>
      <c r="I324" s="641"/>
      <c r="K324" s="2673"/>
      <c r="L324" s="641"/>
      <c r="M324" s="641"/>
      <c r="N324" s="641"/>
      <c r="O324" s="641"/>
      <c r="P324" s="641"/>
      <c r="Q324" s="641"/>
      <c r="R324" s="641"/>
      <c r="T324" s="2673"/>
      <c r="U324" s="641"/>
      <c r="V324" s="641"/>
      <c r="W324" s="641"/>
      <c r="X324" s="641"/>
      <c r="Y324" s="641"/>
      <c r="Z324" s="641"/>
      <c r="AA324" s="641"/>
      <c r="BD324" s="135">
        <v>1</v>
      </c>
    </row>
    <row r="325" spans="2:56" ht="15.75">
      <c r="B325" s="2673"/>
      <c r="C325" s="641"/>
      <c r="D325" s="641"/>
      <c r="E325" s="641"/>
      <c r="F325" s="641"/>
      <c r="G325" s="641"/>
      <c r="H325" s="641"/>
      <c r="I325" s="641"/>
      <c r="K325" s="2673"/>
      <c r="L325" s="641"/>
      <c r="M325" s="641"/>
      <c r="N325" s="641"/>
      <c r="O325" s="641"/>
      <c r="P325" s="641"/>
      <c r="Q325" s="641"/>
      <c r="R325" s="641"/>
      <c r="T325" s="2673"/>
      <c r="U325" s="641"/>
      <c r="V325" s="641"/>
      <c r="W325" s="641"/>
      <c r="X325" s="641"/>
      <c r="Y325" s="641"/>
      <c r="Z325" s="641"/>
      <c r="AA325" s="641"/>
      <c r="BD325" s="135">
        <v>1</v>
      </c>
    </row>
    <row r="326" spans="2:56" ht="15.75">
      <c r="B326" s="2673"/>
      <c r="C326" s="641"/>
      <c r="D326" s="641"/>
      <c r="E326" s="641"/>
      <c r="F326" s="641"/>
      <c r="G326" s="641"/>
      <c r="H326" s="641"/>
      <c r="I326" s="641"/>
      <c r="K326" s="2673"/>
      <c r="L326" s="641"/>
      <c r="M326" s="641"/>
      <c r="N326" s="641"/>
      <c r="O326" s="641"/>
      <c r="P326" s="641"/>
      <c r="Q326" s="641"/>
      <c r="R326" s="641"/>
      <c r="T326" s="2673"/>
      <c r="U326" s="641"/>
      <c r="V326" s="641"/>
      <c r="W326" s="641"/>
      <c r="X326" s="641"/>
      <c r="Y326" s="641"/>
      <c r="Z326" s="641"/>
      <c r="AA326" s="641"/>
      <c r="BD326" s="135">
        <v>1</v>
      </c>
    </row>
    <row r="327" spans="2:56" ht="15.75">
      <c r="B327" s="2673"/>
      <c r="C327" s="641"/>
      <c r="D327" s="641"/>
      <c r="E327" s="641"/>
      <c r="F327" s="641"/>
      <c r="G327" s="641"/>
      <c r="H327" s="641"/>
      <c r="I327" s="641"/>
      <c r="K327" s="2673"/>
      <c r="L327" s="641"/>
      <c r="M327" s="641"/>
      <c r="N327" s="641"/>
      <c r="O327" s="641"/>
      <c r="P327" s="641"/>
      <c r="Q327" s="641"/>
      <c r="R327" s="641"/>
      <c r="T327" s="2673"/>
      <c r="U327" s="641"/>
      <c r="V327" s="641"/>
      <c r="W327" s="641"/>
      <c r="X327" s="641"/>
      <c r="Y327" s="641"/>
      <c r="Z327" s="641"/>
      <c r="AA327" s="641"/>
      <c r="BD327" s="135">
        <v>1</v>
      </c>
    </row>
    <row r="328" spans="2:56" ht="15.75">
      <c r="B328" s="2673"/>
      <c r="C328" s="641"/>
      <c r="D328" s="641"/>
      <c r="E328" s="641"/>
      <c r="F328" s="641"/>
      <c r="G328" s="641"/>
      <c r="H328" s="641"/>
      <c r="I328" s="641"/>
      <c r="K328" s="2673"/>
      <c r="L328" s="641"/>
      <c r="M328" s="641"/>
      <c r="N328" s="641"/>
      <c r="O328" s="641"/>
      <c r="P328" s="641"/>
      <c r="Q328" s="641"/>
      <c r="R328" s="641"/>
      <c r="T328" s="2673"/>
      <c r="U328" s="641"/>
      <c r="V328" s="641"/>
      <c r="W328" s="641"/>
      <c r="X328" s="641"/>
      <c r="Y328" s="641"/>
      <c r="Z328" s="641"/>
      <c r="AA328" s="641"/>
      <c r="BD328" s="135">
        <v>1</v>
      </c>
    </row>
    <row r="329" spans="2:56" ht="15.75">
      <c r="B329" s="2673"/>
      <c r="C329" s="641"/>
      <c r="D329" s="641"/>
      <c r="E329" s="641"/>
      <c r="F329" s="641"/>
      <c r="G329" s="641"/>
      <c r="H329" s="641"/>
      <c r="I329" s="641"/>
      <c r="K329" s="2673"/>
      <c r="L329" s="641"/>
      <c r="M329" s="641"/>
      <c r="N329" s="641"/>
      <c r="O329" s="641"/>
      <c r="P329" s="641"/>
      <c r="Q329" s="641"/>
      <c r="R329" s="641"/>
      <c r="T329" s="2673"/>
      <c r="U329" s="641"/>
      <c r="V329" s="641"/>
      <c r="W329" s="641"/>
      <c r="X329" s="641"/>
      <c r="Y329" s="641"/>
      <c r="Z329" s="641"/>
      <c r="AA329" s="641"/>
      <c r="BD329" s="135">
        <v>1</v>
      </c>
    </row>
    <row r="330" spans="2:56" ht="15.75">
      <c r="B330" s="2673"/>
      <c r="C330" s="641"/>
      <c r="D330" s="641"/>
      <c r="E330" s="641"/>
      <c r="F330" s="641"/>
      <c r="G330" s="641"/>
      <c r="H330" s="641"/>
      <c r="I330" s="641"/>
      <c r="K330" s="2673"/>
      <c r="L330" s="641"/>
      <c r="M330" s="641"/>
      <c r="N330" s="641"/>
      <c r="O330" s="641"/>
      <c r="P330" s="641"/>
      <c r="Q330" s="641"/>
      <c r="R330" s="641"/>
      <c r="T330" s="2673"/>
      <c r="U330" s="641"/>
      <c r="V330" s="641"/>
      <c r="W330" s="641"/>
      <c r="X330" s="641"/>
      <c r="Y330" s="641"/>
      <c r="Z330" s="641"/>
      <c r="AA330" s="641"/>
      <c r="BD330" s="135">
        <v>1</v>
      </c>
    </row>
    <row r="331" spans="2:56" ht="15.75">
      <c r="B331" s="2673"/>
      <c r="C331" s="641"/>
      <c r="D331" s="641"/>
      <c r="E331" s="641"/>
      <c r="F331" s="641"/>
      <c r="G331" s="641"/>
      <c r="H331" s="641"/>
      <c r="I331" s="641"/>
      <c r="K331" s="2673"/>
      <c r="L331" s="641"/>
      <c r="M331" s="641"/>
      <c r="N331" s="641"/>
      <c r="O331" s="641"/>
      <c r="P331" s="641"/>
      <c r="Q331" s="641"/>
      <c r="R331" s="641"/>
      <c r="T331" s="2673"/>
      <c r="U331" s="641"/>
      <c r="V331" s="641"/>
      <c r="W331" s="641"/>
      <c r="X331" s="641"/>
      <c r="Y331" s="641"/>
      <c r="Z331" s="641"/>
      <c r="AA331" s="641"/>
      <c r="BD331" s="135">
        <v>1</v>
      </c>
    </row>
    <row r="332" spans="2:56" ht="15.75">
      <c r="B332" s="2673"/>
      <c r="C332" s="641"/>
      <c r="D332" s="641"/>
      <c r="E332" s="641"/>
      <c r="F332" s="641"/>
      <c r="G332" s="641"/>
      <c r="H332" s="641"/>
      <c r="I332" s="641"/>
      <c r="K332" s="2673"/>
      <c r="L332" s="641"/>
      <c r="M332" s="641"/>
      <c r="N332" s="641"/>
      <c r="O332" s="641"/>
      <c r="P332" s="641"/>
      <c r="Q332" s="641"/>
      <c r="R332" s="641"/>
      <c r="T332" s="2673"/>
      <c r="U332" s="641"/>
      <c r="V332" s="641"/>
      <c r="W332" s="641"/>
      <c r="X332" s="641"/>
      <c r="Y332" s="641"/>
      <c r="Z332" s="641"/>
      <c r="AA332" s="641"/>
      <c r="BD332" s="135">
        <v>1</v>
      </c>
    </row>
    <row r="333" spans="2:56" ht="15.75">
      <c r="B333" s="2673"/>
      <c r="C333" s="641"/>
      <c r="D333" s="641"/>
      <c r="E333" s="641"/>
      <c r="F333" s="641"/>
      <c r="G333" s="641"/>
      <c r="H333" s="641"/>
      <c r="I333" s="641"/>
      <c r="K333" s="2673"/>
      <c r="L333" s="641"/>
      <c r="M333" s="641"/>
      <c r="N333" s="641"/>
      <c r="O333" s="641"/>
      <c r="P333" s="641"/>
      <c r="Q333" s="641"/>
      <c r="R333" s="641"/>
      <c r="T333" s="2673"/>
      <c r="U333" s="641"/>
      <c r="V333" s="641"/>
      <c r="W333" s="641"/>
      <c r="X333" s="641"/>
      <c r="Y333" s="641"/>
      <c r="Z333" s="641"/>
      <c r="AA333" s="641"/>
      <c r="BD333" s="135">
        <v>1</v>
      </c>
    </row>
    <row r="334" spans="2:56" ht="15.75">
      <c r="B334" s="2673"/>
      <c r="C334" s="641"/>
      <c r="D334" s="641"/>
      <c r="E334" s="641"/>
      <c r="F334" s="641"/>
      <c r="G334" s="641"/>
      <c r="H334" s="641"/>
      <c r="I334" s="641"/>
      <c r="K334" s="2673"/>
      <c r="L334" s="641"/>
      <c r="M334" s="641"/>
      <c r="N334" s="641"/>
      <c r="O334" s="641"/>
      <c r="P334" s="641"/>
      <c r="Q334" s="641"/>
      <c r="R334" s="641"/>
      <c r="T334" s="2673"/>
      <c r="U334" s="641"/>
      <c r="V334" s="641"/>
      <c r="W334" s="641"/>
      <c r="X334" s="641"/>
      <c r="Y334" s="641"/>
      <c r="Z334" s="641"/>
      <c r="AA334" s="641"/>
      <c r="BD334" s="135">
        <v>1</v>
      </c>
    </row>
    <row r="335" spans="2:56" ht="15.75">
      <c r="B335" s="2673"/>
      <c r="C335" s="641"/>
      <c r="D335" s="641"/>
      <c r="E335" s="641"/>
      <c r="F335" s="641"/>
      <c r="G335" s="641"/>
      <c r="H335" s="641"/>
      <c r="I335" s="641"/>
      <c r="K335" s="2673"/>
      <c r="L335" s="641"/>
      <c r="M335" s="641"/>
      <c r="N335" s="641"/>
      <c r="O335" s="641"/>
      <c r="P335" s="641"/>
      <c r="Q335" s="641"/>
      <c r="R335" s="641"/>
      <c r="T335" s="2673"/>
      <c r="U335" s="641"/>
      <c r="V335" s="641"/>
      <c r="W335" s="641"/>
      <c r="X335" s="641"/>
      <c r="Y335" s="641"/>
      <c r="Z335" s="641"/>
      <c r="AA335" s="641"/>
      <c r="BD335" s="135">
        <v>1</v>
      </c>
    </row>
    <row r="336" spans="2:56" ht="15.75">
      <c r="B336" s="2673"/>
      <c r="C336" s="641"/>
      <c r="D336" s="641"/>
      <c r="E336" s="641"/>
      <c r="F336" s="641"/>
      <c r="G336" s="641"/>
      <c r="H336" s="641"/>
      <c r="I336" s="641"/>
      <c r="K336" s="2673"/>
      <c r="L336" s="641"/>
      <c r="M336" s="641"/>
      <c r="N336" s="641"/>
      <c r="O336" s="641"/>
      <c r="P336" s="641"/>
      <c r="Q336" s="641"/>
      <c r="R336" s="641"/>
      <c r="T336" s="2673"/>
      <c r="U336" s="641"/>
      <c r="V336" s="641"/>
      <c r="W336" s="641"/>
      <c r="X336" s="641"/>
      <c r="Y336" s="641"/>
      <c r="Z336" s="641"/>
      <c r="AA336" s="641"/>
      <c r="BD336" s="135">
        <v>1</v>
      </c>
    </row>
    <row r="337" spans="2:56" ht="15.75">
      <c r="B337" s="2673"/>
      <c r="C337" s="641"/>
      <c r="D337" s="641"/>
      <c r="E337" s="641"/>
      <c r="F337" s="641"/>
      <c r="G337" s="641"/>
      <c r="H337" s="641"/>
      <c r="I337" s="641"/>
      <c r="K337" s="2673"/>
      <c r="L337" s="641"/>
      <c r="M337" s="641"/>
      <c r="N337" s="641"/>
      <c r="O337" s="641"/>
      <c r="P337" s="641"/>
      <c r="Q337" s="641"/>
      <c r="R337" s="641"/>
      <c r="T337" s="2673"/>
      <c r="U337" s="641"/>
      <c r="V337" s="641"/>
      <c r="W337" s="641"/>
      <c r="X337" s="641"/>
      <c r="Y337" s="641"/>
      <c r="Z337" s="641"/>
      <c r="AA337" s="641"/>
      <c r="BD337" s="135">
        <v>1</v>
      </c>
    </row>
    <row r="338" spans="2:56" ht="15.75">
      <c r="B338" s="2673"/>
      <c r="C338" s="641"/>
      <c r="D338" s="641"/>
      <c r="E338" s="641"/>
      <c r="F338" s="641"/>
      <c r="G338" s="641"/>
      <c r="H338" s="641"/>
      <c r="I338" s="641"/>
      <c r="K338" s="2673"/>
      <c r="L338" s="641"/>
      <c r="M338" s="641"/>
      <c r="N338" s="641"/>
      <c r="O338" s="641"/>
      <c r="P338" s="641"/>
      <c r="Q338" s="641"/>
      <c r="R338" s="641"/>
      <c r="T338" s="2673"/>
      <c r="U338" s="641"/>
      <c r="V338" s="641"/>
      <c r="W338" s="641"/>
      <c r="X338" s="641"/>
      <c r="Y338" s="641"/>
      <c r="Z338" s="641"/>
      <c r="AA338" s="641"/>
      <c r="BD338" s="135">
        <v>1</v>
      </c>
    </row>
    <row r="339" spans="2:56" ht="15.75">
      <c r="B339" s="2673"/>
      <c r="C339" s="641"/>
      <c r="D339" s="641"/>
      <c r="E339" s="641"/>
      <c r="F339" s="641"/>
      <c r="G339" s="641"/>
      <c r="H339" s="641"/>
      <c r="I339" s="641"/>
      <c r="K339" s="2673"/>
      <c r="L339" s="641"/>
      <c r="M339" s="641"/>
      <c r="N339" s="641"/>
      <c r="O339" s="641"/>
      <c r="P339" s="641"/>
      <c r="Q339" s="641"/>
      <c r="R339" s="641"/>
      <c r="T339" s="2673"/>
      <c r="U339" s="641"/>
      <c r="V339" s="641"/>
      <c r="W339" s="641"/>
      <c r="X339" s="641"/>
      <c r="Y339" s="641"/>
      <c r="Z339" s="641"/>
      <c r="AA339" s="641"/>
      <c r="BD339" s="135">
        <v>1</v>
      </c>
    </row>
    <row r="340" spans="2:56" ht="15.75">
      <c r="B340" s="2673"/>
      <c r="C340" s="641"/>
      <c r="D340" s="641"/>
      <c r="E340" s="641"/>
      <c r="F340" s="641"/>
      <c r="G340" s="641"/>
      <c r="H340" s="641"/>
      <c r="I340" s="641"/>
      <c r="K340" s="2673"/>
      <c r="L340" s="641"/>
      <c r="M340" s="641"/>
      <c r="N340" s="641"/>
      <c r="O340" s="641"/>
      <c r="P340" s="641"/>
      <c r="Q340" s="641"/>
      <c r="R340" s="641"/>
      <c r="T340" s="2673"/>
      <c r="U340" s="641"/>
      <c r="V340" s="641"/>
      <c r="W340" s="641"/>
      <c r="X340" s="641"/>
      <c r="Y340" s="641"/>
      <c r="Z340" s="641"/>
      <c r="AA340" s="641"/>
      <c r="BD340" s="135">
        <v>1</v>
      </c>
    </row>
    <row r="341" spans="2:56" ht="15.75">
      <c r="B341" s="2673"/>
      <c r="C341" s="641"/>
      <c r="D341" s="641"/>
      <c r="E341" s="641"/>
      <c r="F341" s="641"/>
      <c r="G341" s="641"/>
      <c r="H341" s="641"/>
      <c r="I341" s="641"/>
      <c r="K341" s="2673"/>
      <c r="L341" s="641"/>
      <c r="M341" s="641"/>
      <c r="N341" s="641"/>
      <c r="O341" s="641"/>
      <c r="P341" s="641"/>
      <c r="Q341" s="641"/>
      <c r="R341" s="641"/>
      <c r="T341" s="2673"/>
      <c r="U341" s="641"/>
      <c r="V341" s="641"/>
      <c r="W341" s="641"/>
      <c r="X341" s="641"/>
      <c r="Y341" s="641"/>
      <c r="Z341" s="641"/>
      <c r="AA341" s="641"/>
      <c r="BD341" s="135">
        <v>1</v>
      </c>
    </row>
    <row r="342" spans="2:56" ht="15.75">
      <c r="B342" s="2673"/>
      <c r="C342" s="641"/>
      <c r="D342" s="641"/>
      <c r="E342" s="641"/>
      <c r="F342" s="641"/>
      <c r="G342" s="641"/>
      <c r="H342" s="641"/>
      <c r="I342" s="641"/>
      <c r="K342" s="2673"/>
      <c r="L342" s="641"/>
      <c r="M342" s="641"/>
      <c r="N342" s="641"/>
      <c r="O342" s="641"/>
      <c r="P342" s="641"/>
      <c r="Q342" s="641"/>
      <c r="R342" s="641"/>
      <c r="T342" s="2673"/>
      <c r="U342" s="641"/>
      <c r="V342" s="641"/>
      <c r="W342" s="641"/>
      <c r="X342" s="641"/>
      <c r="Y342" s="641"/>
      <c r="Z342" s="641"/>
      <c r="AA342" s="641"/>
      <c r="BD342" s="135">
        <v>1</v>
      </c>
    </row>
    <row r="343" spans="2:56" ht="15.75">
      <c r="B343" s="2673"/>
      <c r="C343" s="641"/>
      <c r="D343" s="641"/>
      <c r="E343" s="641"/>
      <c r="F343" s="641"/>
      <c r="G343" s="641"/>
      <c r="H343" s="641"/>
      <c r="I343" s="641"/>
      <c r="K343" s="2673"/>
      <c r="L343" s="641"/>
      <c r="M343" s="641"/>
      <c r="N343" s="641"/>
      <c r="O343" s="641"/>
      <c r="P343" s="641"/>
      <c r="Q343" s="641"/>
      <c r="R343" s="641"/>
      <c r="T343" s="2673"/>
      <c r="U343" s="641"/>
      <c r="V343" s="641"/>
      <c r="W343" s="641"/>
      <c r="X343" s="641"/>
      <c r="Y343" s="641"/>
      <c r="Z343" s="641"/>
      <c r="AA343" s="641"/>
      <c r="BD343" s="135">
        <v>1</v>
      </c>
    </row>
    <row r="344" spans="2:56" ht="15.75">
      <c r="B344" s="2673"/>
      <c r="C344" s="641"/>
      <c r="D344" s="641"/>
      <c r="E344" s="641"/>
      <c r="F344" s="641"/>
      <c r="G344" s="641"/>
      <c r="H344" s="641"/>
      <c r="I344" s="641"/>
      <c r="K344" s="2673"/>
      <c r="L344" s="641"/>
      <c r="M344" s="641"/>
      <c r="N344" s="641"/>
      <c r="O344" s="641"/>
      <c r="P344" s="641"/>
      <c r="Q344" s="641"/>
      <c r="R344" s="641"/>
      <c r="T344" s="2673"/>
      <c r="U344" s="641"/>
      <c r="V344" s="641"/>
      <c r="W344" s="641"/>
      <c r="X344" s="641"/>
      <c r="Y344" s="641"/>
      <c r="Z344" s="641"/>
      <c r="AA344" s="641"/>
      <c r="BD344" s="135">
        <v>1</v>
      </c>
    </row>
    <row r="345" spans="2:56" ht="15.75">
      <c r="B345" s="2673"/>
      <c r="C345" s="641"/>
      <c r="D345" s="641"/>
      <c r="E345" s="641"/>
      <c r="F345" s="641"/>
      <c r="G345" s="641"/>
      <c r="H345" s="641"/>
      <c r="I345" s="641"/>
      <c r="K345" s="2673"/>
      <c r="L345" s="641"/>
      <c r="M345" s="641"/>
      <c r="N345" s="641"/>
      <c r="O345" s="641"/>
      <c r="P345" s="641"/>
      <c r="Q345" s="641"/>
      <c r="R345" s="641"/>
      <c r="T345" s="2673"/>
      <c r="U345" s="641"/>
      <c r="V345" s="641"/>
      <c r="W345" s="641"/>
      <c r="X345" s="641"/>
      <c r="Y345" s="641"/>
      <c r="Z345" s="641"/>
      <c r="AA345" s="641"/>
      <c r="BD345" s="135">
        <v>1</v>
      </c>
    </row>
    <row r="346" spans="2:56" ht="15.75">
      <c r="B346" s="2673"/>
      <c r="C346" s="641"/>
      <c r="D346" s="641"/>
      <c r="E346" s="641"/>
      <c r="F346" s="641"/>
      <c r="G346" s="641"/>
      <c r="H346" s="641"/>
      <c r="I346" s="641"/>
      <c r="K346" s="2673"/>
      <c r="L346" s="641"/>
      <c r="M346" s="641"/>
      <c r="N346" s="641"/>
      <c r="O346" s="641"/>
      <c r="P346" s="641"/>
      <c r="Q346" s="641"/>
      <c r="R346" s="641"/>
      <c r="T346" s="2673"/>
      <c r="U346" s="641"/>
      <c r="V346" s="641"/>
      <c r="W346" s="641"/>
      <c r="X346" s="641"/>
      <c r="Y346" s="641"/>
      <c r="Z346" s="641"/>
      <c r="AA346" s="641"/>
      <c r="BD346" s="135">
        <v>1</v>
      </c>
    </row>
    <row r="347" spans="2:56" ht="15.75">
      <c r="B347" s="2673"/>
      <c r="C347" s="641"/>
      <c r="D347" s="641"/>
      <c r="E347" s="641"/>
      <c r="F347" s="641"/>
      <c r="G347" s="641"/>
      <c r="H347" s="641"/>
      <c r="I347" s="641"/>
      <c r="K347" s="2673"/>
      <c r="L347" s="641"/>
      <c r="M347" s="641"/>
      <c r="N347" s="641"/>
      <c r="O347" s="641"/>
      <c r="P347" s="641"/>
      <c r="Q347" s="641"/>
      <c r="R347" s="641"/>
      <c r="T347" s="2673"/>
      <c r="U347" s="641"/>
      <c r="V347" s="641"/>
      <c r="W347" s="641"/>
      <c r="X347" s="641"/>
      <c r="Y347" s="641"/>
      <c r="Z347" s="641"/>
      <c r="AA347" s="641"/>
      <c r="BD347" s="135">
        <v>1</v>
      </c>
    </row>
    <row r="348" spans="2:56" ht="15.75">
      <c r="B348" s="2673"/>
      <c r="C348" s="641"/>
      <c r="D348" s="641"/>
      <c r="E348" s="641"/>
      <c r="F348" s="641"/>
      <c r="G348" s="641"/>
      <c r="H348" s="641"/>
      <c r="I348" s="641"/>
      <c r="K348" s="2673"/>
      <c r="L348" s="641"/>
      <c r="M348" s="641"/>
      <c r="N348" s="641"/>
      <c r="O348" s="641"/>
      <c r="P348" s="641"/>
      <c r="Q348" s="641"/>
      <c r="R348" s="641"/>
      <c r="T348" s="2673"/>
      <c r="U348" s="641"/>
      <c r="V348" s="641"/>
      <c r="W348" s="641"/>
      <c r="X348" s="641"/>
      <c r="Y348" s="641"/>
      <c r="Z348" s="641"/>
      <c r="AA348" s="641"/>
      <c r="BD348" s="135">
        <v>1</v>
      </c>
    </row>
    <row r="349" spans="2:56" ht="15.75">
      <c r="B349" s="2673"/>
      <c r="C349" s="641"/>
      <c r="D349" s="641"/>
      <c r="E349" s="641"/>
      <c r="F349" s="641"/>
      <c r="G349" s="641"/>
      <c r="H349" s="641"/>
      <c r="I349" s="641"/>
      <c r="K349" s="2673"/>
      <c r="L349" s="641"/>
      <c r="M349" s="641"/>
      <c r="N349" s="641"/>
      <c r="O349" s="641"/>
      <c r="P349" s="641"/>
      <c r="Q349" s="641"/>
      <c r="R349" s="641"/>
      <c r="T349" s="2673"/>
      <c r="U349" s="641"/>
      <c r="V349" s="641"/>
      <c r="W349" s="641"/>
      <c r="X349" s="641"/>
      <c r="Y349" s="641"/>
      <c r="Z349" s="641"/>
      <c r="AA349" s="641"/>
      <c r="BD349" s="135">
        <v>1</v>
      </c>
    </row>
    <row r="350" spans="2:56" ht="15.75">
      <c r="B350" s="2673"/>
      <c r="C350" s="641"/>
      <c r="D350" s="641"/>
      <c r="E350" s="641"/>
      <c r="F350" s="641"/>
      <c r="G350" s="641"/>
      <c r="H350" s="641"/>
      <c r="I350" s="641"/>
      <c r="K350" s="2673"/>
      <c r="L350" s="641"/>
      <c r="M350" s="641"/>
      <c r="N350" s="641"/>
      <c r="O350" s="641"/>
      <c r="P350" s="641"/>
      <c r="Q350" s="641"/>
      <c r="R350" s="641"/>
      <c r="T350" s="2673"/>
      <c r="U350" s="641"/>
      <c r="V350" s="641"/>
      <c r="W350" s="641"/>
      <c r="X350" s="641"/>
      <c r="Y350" s="641"/>
      <c r="Z350" s="641"/>
      <c r="AA350" s="641"/>
      <c r="BD350" s="135">
        <v>1</v>
      </c>
    </row>
    <row r="351" spans="2:56" ht="15.75">
      <c r="B351" s="2673"/>
      <c r="C351" s="641"/>
      <c r="D351" s="641"/>
      <c r="E351" s="641"/>
      <c r="F351" s="641"/>
      <c r="G351" s="641"/>
      <c r="H351" s="641"/>
      <c r="I351" s="641"/>
      <c r="K351" s="2673"/>
      <c r="L351" s="641"/>
      <c r="M351" s="641"/>
      <c r="N351" s="641"/>
      <c r="O351" s="641"/>
      <c r="P351" s="641"/>
      <c r="Q351" s="641"/>
      <c r="R351" s="641"/>
      <c r="T351" s="2673"/>
      <c r="U351" s="641"/>
      <c r="V351" s="641"/>
      <c r="W351" s="641"/>
      <c r="X351" s="641"/>
      <c r="Y351" s="641"/>
      <c r="Z351" s="641"/>
      <c r="AA351" s="641"/>
      <c r="BD351" s="135">
        <v>1</v>
      </c>
    </row>
    <row r="352" spans="2:56" ht="15.75">
      <c r="B352" s="2673"/>
      <c r="C352" s="641"/>
      <c r="D352" s="641"/>
      <c r="E352" s="641"/>
      <c r="F352" s="641"/>
      <c r="G352" s="641"/>
      <c r="H352" s="641"/>
      <c r="I352" s="641"/>
      <c r="K352" s="2673"/>
      <c r="L352" s="641"/>
      <c r="M352" s="641"/>
      <c r="N352" s="641"/>
      <c r="O352" s="641"/>
      <c r="P352" s="641"/>
      <c r="Q352" s="641"/>
      <c r="R352" s="641"/>
      <c r="T352" s="2673"/>
      <c r="U352" s="641"/>
      <c r="V352" s="641"/>
      <c r="W352" s="641"/>
      <c r="X352" s="641"/>
      <c r="Y352" s="641"/>
      <c r="Z352" s="641"/>
      <c r="AA352" s="641"/>
      <c r="BD352" s="135">
        <v>1</v>
      </c>
    </row>
    <row r="353" spans="2:56" ht="15.75">
      <c r="B353" s="2673"/>
      <c r="C353" s="641"/>
      <c r="D353" s="641"/>
      <c r="E353" s="641"/>
      <c r="F353" s="641"/>
      <c r="G353" s="641"/>
      <c r="H353" s="641"/>
      <c r="I353" s="641"/>
      <c r="K353" s="2673"/>
      <c r="L353" s="641"/>
      <c r="M353" s="641"/>
      <c r="N353" s="641"/>
      <c r="O353" s="641"/>
      <c r="P353" s="641"/>
      <c r="Q353" s="641"/>
      <c r="R353" s="641"/>
      <c r="T353" s="2673"/>
      <c r="U353" s="641"/>
      <c r="V353" s="641"/>
      <c r="W353" s="641"/>
      <c r="X353" s="641"/>
      <c r="Y353" s="641"/>
      <c r="Z353" s="641"/>
      <c r="AA353" s="641"/>
      <c r="BD353" s="135">
        <v>1</v>
      </c>
    </row>
    <row r="354" spans="2:56" ht="15.75">
      <c r="B354" s="2673"/>
      <c r="C354" s="641"/>
      <c r="D354" s="641"/>
      <c r="E354" s="641"/>
      <c r="F354" s="641"/>
      <c r="G354" s="641"/>
      <c r="H354" s="641"/>
      <c r="I354" s="641"/>
      <c r="K354" s="2673"/>
      <c r="L354" s="641"/>
      <c r="M354" s="641"/>
      <c r="N354" s="641"/>
      <c r="O354" s="641"/>
      <c r="P354" s="641"/>
      <c r="Q354" s="641"/>
      <c r="R354" s="641"/>
      <c r="T354" s="2673"/>
      <c r="U354" s="641"/>
      <c r="V354" s="641"/>
      <c r="W354" s="641"/>
      <c r="X354" s="641"/>
      <c r="Y354" s="641"/>
      <c r="Z354" s="641"/>
      <c r="AA354" s="641"/>
      <c r="BD354" s="135">
        <v>1</v>
      </c>
    </row>
    <row r="355" spans="2:56" ht="15.75">
      <c r="B355" s="2673"/>
      <c r="C355" s="641"/>
      <c r="D355" s="641"/>
      <c r="E355" s="641"/>
      <c r="F355" s="641"/>
      <c r="G355" s="641"/>
      <c r="H355" s="641"/>
      <c r="I355" s="641"/>
      <c r="K355" s="2673"/>
      <c r="L355" s="641"/>
      <c r="M355" s="641"/>
      <c r="N355" s="641"/>
      <c r="O355" s="641"/>
      <c r="P355" s="641"/>
      <c r="Q355" s="641"/>
      <c r="R355" s="641"/>
      <c r="T355" s="2673"/>
      <c r="U355" s="641"/>
      <c r="V355" s="641"/>
      <c r="W355" s="641"/>
      <c r="X355" s="641"/>
      <c r="Y355" s="641"/>
      <c r="Z355" s="641"/>
      <c r="AA355" s="641"/>
      <c r="BD355" s="135">
        <v>1</v>
      </c>
    </row>
    <row r="356" spans="2:56" ht="15.75">
      <c r="B356" s="2673"/>
      <c r="C356" s="641"/>
      <c r="D356" s="641"/>
      <c r="E356" s="641"/>
      <c r="F356" s="641"/>
      <c r="G356" s="641"/>
      <c r="H356" s="641"/>
      <c r="I356" s="641"/>
      <c r="K356" s="2673"/>
      <c r="L356" s="641"/>
      <c r="M356" s="641"/>
      <c r="N356" s="641"/>
      <c r="O356" s="641"/>
      <c r="P356" s="641"/>
      <c r="Q356" s="641"/>
      <c r="R356" s="641"/>
      <c r="T356" s="2673"/>
      <c r="U356" s="641"/>
      <c r="V356" s="641"/>
      <c r="W356" s="641"/>
      <c r="X356" s="641"/>
      <c r="Y356" s="641"/>
      <c r="Z356" s="641"/>
      <c r="AA356" s="641"/>
      <c r="BD356" s="135">
        <v>1</v>
      </c>
    </row>
    <row r="357" spans="2:56" ht="15.75">
      <c r="B357" s="2673"/>
      <c r="C357" s="641"/>
      <c r="D357" s="641"/>
      <c r="E357" s="641"/>
      <c r="F357" s="641"/>
      <c r="G357" s="641"/>
      <c r="H357" s="641"/>
      <c r="I357" s="641"/>
      <c r="K357" s="2673"/>
      <c r="L357" s="641"/>
      <c r="M357" s="641"/>
      <c r="N357" s="641"/>
      <c r="O357" s="641"/>
      <c r="P357" s="641"/>
      <c r="Q357" s="641"/>
      <c r="R357" s="641"/>
      <c r="T357" s="2673"/>
      <c r="U357" s="641"/>
      <c r="V357" s="641"/>
      <c r="W357" s="641"/>
      <c r="X357" s="641"/>
      <c r="Y357" s="641"/>
      <c r="Z357" s="641"/>
      <c r="AA357" s="641"/>
      <c r="BD357" s="135">
        <v>1</v>
      </c>
    </row>
    <row r="358" spans="2:56" ht="15.75">
      <c r="B358" s="2673"/>
      <c r="C358" s="641"/>
      <c r="D358" s="641"/>
      <c r="E358" s="641"/>
      <c r="F358" s="641"/>
      <c r="G358" s="641"/>
      <c r="H358" s="641"/>
      <c r="I358" s="641"/>
      <c r="K358" s="2673"/>
      <c r="L358" s="641"/>
      <c r="M358" s="641"/>
      <c r="N358" s="641"/>
      <c r="O358" s="641"/>
      <c r="P358" s="641"/>
      <c r="Q358" s="641"/>
      <c r="R358" s="641"/>
      <c r="T358" s="2673"/>
      <c r="U358" s="641"/>
      <c r="V358" s="641"/>
      <c r="W358" s="641"/>
      <c r="X358" s="641"/>
      <c r="Y358" s="641"/>
      <c r="Z358" s="641"/>
      <c r="AA358" s="641"/>
      <c r="BD358" s="135">
        <v>1</v>
      </c>
    </row>
    <row r="359" spans="2:56" ht="15.75">
      <c r="B359" s="2673"/>
      <c r="C359" s="641"/>
      <c r="D359" s="641"/>
      <c r="E359" s="641"/>
      <c r="F359" s="641"/>
      <c r="G359" s="641"/>
      <c r="H359" s="641"/>
      <c r="I359" s="641"/>
      <c r="K359" s="2673"/>
      <c r="L359" s="641"/>
      <c r="M359" s="641"/>
      <c r="N359" s="641"/>
      <c r="O359" s="641"/>
      <c r="P359" s="641"/>
      <c r="Q359" s="641"/>
      <c r="R359" s="641"/>
      <c r="T359" s="2673"/>
      <c r="U359" s="641"/>
      <c r="V359" s="641"/>
      <c r="W359" s="641"/>
      <c r="X359" s="641"/>
      <c r="Y359" s="641"/>
      <c r="Z359" s="641"/>
      <c r="AA359" s="641"/>
      <c r="BD359" s="135">
        <v>1</v>
      </c>
    </row>
    <row r="360" spans="2:56" ht="15" customHeight="1">
      <c r="B360" s="2673"/>
      <c r="C360" s="641"/>
      <c r="D360" s="641"/>
      <c r="E360" s="641"/>
      <c r="F360" s="641"/>
      <c r="G360" s="641"/>
      <c r="H360" s="641"/>
      <c r="I360" s="641"/>
      <c r="K360" s="2673"/>
      <c r="L360" s="641"/>
      <c r="M360" s="641"/>
      <c r="N360" s="641"/>
      <c r="O360" s="641"/>
      <c r="P360" s="641"/>
      <c r="Q360" s="641"/>
      <c r="R360" s="641"/>
      <c r="T360" s="2673"/>
      <c r="U360" s="641"/>
      <c r="V360" s="641"/>
      <c r="W360" s="641"/>
      <c r="X360" s="641"/>
      <c r="Y360" s="641"/>
      <c r="Z360" s="641"/>
      <c r="AA360" s="641"/>
      <c r="BD360" s="135">
        <v>1</v>
      </c>
    </row>
    <row r="361" spans="2:56" ht="15.75">
      <c r="B361" s="2673"/>
      <c r="C361" s="641"/>
      <c r="D361" s="641"/>
      <c r="E361" s="641"/>
      <c r="F361" s="641"/>
      <c r="G361" s="641"/>
      <c r="H361" s="641"/>
      <c r="I361" s="641"/>
      <c r="K361" s="2673"/>
      <c r="L361" s="641"/>
      <c r="M361" s="641"/>
      <c r="N361" s="641"/>
      <c r="O361" s="641"/>
      <c r="P361" s="641"/>
      <c r="Q361" s="641"/>
      <c r="R361" s="641"/>
      <c r="T361" s="2673"/>
      <c r="U361" s="641"/>
      <c r="V361" s="641"/>
      <c r="W361" s="641"/>
      <c r="X361" s="641"/>
      <c r="Y361" s="641"/>
      <c r="Z361" s="641"/>
      <c r="AA361" s="641"/>
      <c r="BD361" s="135">
        <v>1</v>
      </c>
    </row>
    <row r="362" spans="2:56" ht="15" customHeight="1">
      <c r="B362" s="2673"/>
      <c r="C362" s="641"/>
      <c r="D362" s="641"/>
      <c r="E362" s="641"/>
      <c r="F362" s="641"/>
      <c r="G362" s="641"/>
      <c r="H362" s="641"/>
      <c r="I362" s="641"/>
      <c r="K362" s="2673"/>
      <c r="L362" s="641"/>
      <c r="M362" s="641"/>
      <c r="N362" s="641"/>
      <c r="O362" s="641"/>
      <c r="P362" s="641"/>
      <c r="Q362" s="641"/>
      <c r="R362" s="641"/>
      <c r="T362" s="2673"/>
      <c r="U362" s="641"/>
      <c r="V362" s="641"/>
      <c r="W362" s="641"/>
      <c r="X362" s="641"/>
      <c r="Y362" s="641"/>
      <c r="Z362" s="641"/>
      <c r="AA362" s="641"/>
      <c r="BD362" s="135">
        <v>1</v>
      </c>
    </row>
    <row r="363" spans="2:56" ht="15.75">
      <c r="B363" s="2673"/>
      <c r="C363" s="641"/>
      <c r="D363" s="641"/>
      <c r="E363" s="641"/>
      <c r="F363" s="641"/>
      <c r="G363" s="641"/>
      <c r="H363" s="641"/>
      <c r="I363" s="641"/>
      <c r="K363" s="2673"/>
      <c r="L363" s="641"/>
      <c r="M363" s="641"/>
      <c r="N363" s="641"/>
      <c r="O363" s="641"/>
      <c r="P363" s="641"/>
      <c r="Q363" s="641"/>
      <c r="R363" s="641"/>
      <c r="T363" s="2673"/>
      <c r="U363" s="641"/>
      <c r="V363" s="641"/>
      <c r="W363" s="641"/>
      <c r="X363" s="641"/>
      <c r="Y363" s="641"/>
      <c r="Z363" s="641"/>
      <c r="AA363" s="641"/>
      <c r="BD363" s="135">
        <v>1</v>
      </c>
    </row>
    <row r="364" spans="2:56" ht="15.75">
      <c r="B364" s="2673"/>
      <c r="C364" s="641"/>
      <c r="D364" s="641"/>
      <c r="E364" s="641"/>
      <c r="F364" s="641"/>
      <c r="G364" s="641"/>
      <c r="H364" s="641"/>
      <c r="I364" s="641"/>
      <c r="K364" s="2673"/>
      <c r="L364" s="641"/>
      <c r="M364" s="641"/>
      <c r="N364" s="641"/>
      <c r="O364" s="641"/>
      <c r="P364" s="641"/>
      <c r="Q364" s="641"/>
      <c r="R364" s="641"/>
      <c r="T364" s="2673"/>
      <c r="U364" s="641"/>
      <c r="V364" s="641"/>
      <c r="W364" s="641"/>
      <c r="X364" s="641"/>
      <c r="Y364" s="641"/>
      <c r="Z364" s="641"/>
      <c r="AA364" s="641"/>
      <c r="BD364" s="135">
        <v>1</v>
      </c>
    </row>
    <row r="365" spans="2:56" ht="15.75">
      <c r="B365" s="2673"/>
      <c r="C365" s="641"/>
      <c r="D365" s="641"/>
      <c r="E365" s="641"/>
      <c r="F365" s="641"/>
      <c r="G365" s="641"/>
      <c r="H365" s="641"/>
      <c r="I365" s="641"/>
      <c r="K365" s="2673"/>
      <c r="L365" s="641"/>
      <c r="M365" s="641"/>
      <c r="N365" s="641"/>
      <c r="O365" s="641"/>
      <c r="P365" s="641"/>
      <c r="Q365" s="641"/>
      <c r="R365" s="641"/>
      <c r="T365" s="2673"/>
      <c r="U365" s="641"/>
      <c r="V365" s="641"/>
      <c r="W365" s="641"/>
      <c r="X365" s="641"/>
      <c r="Y365" s="641"/>
      <c r="Z365" s="641"/>
      <c r="AA365" s="641"/>
      <c r="BD365" s="135">
        <v>1</v>
      </c>
    </row>
    <row r="366" spans="2:56" ht="15.75">
      <c r="B366" s="2673"/>
      <c r="C366" s="641"/>
      <c r="D366" s="641"/>
      <c r="E366" s="641"/>
      <c r="F366" s="641"/>
      <c r="G366" s="641"/>
      <c r="H366" s="641"/>
      <c r="I366" s="641"/>
      <c r="K366" s="2673"/>
      <c r="L366" s="641"/>
      <c r="M366" s="641"/>
      <c r="N366" s="641"/>
      <c r="O366" s="641"/>
      <c r="P366" s="641"/>
      <c r="Q366" s="641"/>
      <c r="R366" s="641"/>
      <c r="T366" s="2673"/>
      <c r="U366" s="641"/>
      <c r="V366" s="641"/>
      <c r="W366" s="641"/>
      <c r="X366" s="641"/>
      <c r="Y366" s="641"/>
      <c r="Z366" s="641"/>
      <c r="AA366" s="641"/>
      <c r="BD366" s="135">
        <v>1</v>
      </c>
    </row>
    <row r="367" spans="2:56" ht="15.75">
      <c r="B367" s="2673"/>
      <c r="C367" s="641"/>
      <c r="D367" s="641"/>
      <c r="E367" s="641"/>
      <c r="F367" s="641"/>
      <c r="G367" s="641"/>
      <c r="H367" s="641"/>
      <c r="I367" s="641"/>
      <c r="K367" s="2673"/>
      <c r="L367" s="641"/>
      <c r="M367" s="641"/>
      <c r="N367" s="641"/>
      <c r="O367" s="641"/>
      <c r="P367" s="641"/>
      <c r="Q367" s="641"/>
      <c r="R367" s="641"/>
      <c r="T367" s="2673"/>
      <c r="U367" s="641"/>
      <c r="V367" s="641"/>
      <c r="W367" s="641"/>
      <c r="X367" s="641"/>
      <c r="Y367" s="641"/>
      <c r="Z367" s="641"/>
      <c r="AA367" s="641"/>
      <c r="BD367" s="135">
        <v>1</v>
      </c>
    </row>
    <row r="368" spans="2:56" ht="15.75">
      <c r="B368" s="2673"/>
      <c r="C368" s="641"/>
      <c r="D368" s="641"/>
      <c r="E368" s="641"/>
      <c r="F368" s="641"/>
      <c r="G368" s="641"/>
      <c r="H368" s="641"/>
      <c r="I368" s="641"/>
      <c r="K368" s="2673"/>
      <c r="L368" s="641"/>
      <c r="M368" s="641"/>
      <c r="N368" s="641"/>
      <c r="O368" s="641"/>
      <c r="P368" s="641"/>
      <c r="Q368" s="641"/>
      <c r="R368" s="641"/>
      <c r="T368" s="2673"/>
      <c r="U368" s="641"/>
      <c r="V368" s="641"/>
      <c r="W368" s="641"/>
      <c r="X368" s="641"/>
      <c r="Y368" s="641"/>
      <c r="Z368" s="641"/>
      <c r="AA368" s="641"/>
      <c r="BD368" s="135">
        <v>1</v>
      </c>
    </row>
    <row r="369" spans="2:56" ht="15.75">
      <c r="B369" s="2673"/>
      <c r="C369" s="641"/>
      <c r="D369" s="641"/>
      <c r="E369" s="641"/>
      <c r="F369" s="641"/>
      <c r="G369" s="641"/>
      <c r="H369" s="641"/>
      <c r="I369" s="641"/>
      <c r="K369" s="2673"/>
      <c r="L369" s="641"/>
      <c r="M369" s="641"/>
      <c r="N369" s="641"/>
      <c r="O369" s="641"/>
      <c r="P369" s="641"/>
      <c r="Q369" s="641"/>
      <c r="R369" s="641"/>
      <c r="T369" s="2673"/>
      <c r="U369" s="641"/>
      <c r="V369" s="641"/>
      <c r="W369" s="641"/>
      <c r="X369" s="641"/>
      <c r="Y369" s="641"/>
      <c r="Z369" s="641"/>
      <c r="AA369" s="641"/>
      <c r="BD369" s="135">
        <v>1</v>
      </c>
    </row>
    <row r="370" spans="2:56" ht="15.75">
      <c r="B370" s="2673"/>
      <c r="C370" s="641"/>
      <c r="D370" s="641"/>
      <c r="E370" s="641"/>
      <c r="F370" s="641"/>
      <c r="G370" s="641"/>
      <c r="H370" s="641"/>
      <c r="I370" s="641"/>
      <c r="K370" s="2673"/>
      <c r="L370" s="641"/>
      <c r="M370" s="641"/>
      <c r="N370" s="641"/>
      <c r="O370" s="641"/>
      <c r="P370" s="641"/>
      <c r="Q370" s="641"/>
      <c r="R370" s="641"/>
      <c r="T370" s="2673"/>
      <c r="U370" s="641"/>
      <c r="V370" s="641"/>
      <c r="W370" s="641"/>
      <c r="X370" s="641"/>
      <c r="Y370" s="641"/>
      <c r="Z370" s="641"/>
      <c r="AA370" s="641"/>
      <c r="BD370" s="135">
        <v>1</v>
      </c>
    </row>
    <row r="371" spans="2:56" ht="15.75">
      <c r="B371" s="2673"/>
      <c r="C371" s="641"/>
      <c r="D371" s="641"/>
      <c r="E371" s="641"/>
      <c r="F371" s="641"/>
      <c r="G371" s="641"/>
      <c r="H371" s="641"/>
      <c r="I371" s="641"/>
      <c r="K371" s="2673"/>
      <c r="L371" s="641"/>
      <c r="M371" s="641"/>
      <c r="N371" s="641"/>
      <c r="O371" s="641"/>
      <c r="P371" s="641"/>
      <c r="Q371" s="641"/>
      <c r="R371" s="641"/>
      <c r="T371" s="2673"/>
      <c r="U371" s="641"/>
      <c r="V371" s="641"/>
      <c r="W371" s="641"/>
      <c r="X371" s="641"/>
      <c r="Y371" s="641"/>
      <c r="Z371" s="641"/>
      <c r="AA371" s="641"/>
      <c r="BD371" s="135">
        <v>1</v>
      </c>
    </row>
    <row r="372" spans="2:56" ht="15.75">
      <c r="B372" s="2673"/>
      <c r="C372" s="641"/>
      <c r="D372" s="641"/>
      <c r="E372" s="641"/>
      <c r="F372" s="641"/>
      <c r="G372" s="641"/>
      <c r="H372" s="641"/>
      <c r="I372" s="641"/>
      <c r="K372" s="2673"/>
      <c r="L372" s="641"/>
      <c r="M372" s="641"/>
      <c r="N372" s="641"/>
      <c r="O372" s="641"/>
      <c r="P372" s="641"/>
      <c r="Q372" s="641"/>
      <c r="R372" s="641"/>
      <c r="T372" s="2673"/>
      <c r="U372" s="641"/>
      <c r="V372" s="641"/>
      <c r="W372" s="641"/>
      <c r="X372" s="641"/>
      <c r="Y372" s="641"/>
      <c r="Z372" s="641"/>
      <c r="AA372" s="641"/>
      <c r="BD372" s="135">
        <v>1</v>
      </c>
    </row>
    <row r="373" spans="2:56" ht="15.75">
      <c r="B373" s="2673"/>
      <c r="C373" s="641"/>
      <c r="D373" s="641"/>
      <c r="E373" s="641"/>
      <c r="F373" s="641"/>
      <c r="G373" s="641"/>
      <c r="H373" s="641"/>
      <c r="I373" s="641"/>
      <c r="K373" s="2673"/>
      <c r="L373" s="641"/>
      <c r="M373" s="641"/>
      <c r="N373" s="641"/>
      <c r="O373" s="641"/>
      <c r="P373" s="641"/>
      <c r="Q373" s="641"/>
      <c r="R373" s="641"/>
      <c r="T373" s="2673"/>
      <c r="U373" s="641"/>
      <c r="V373" s="641"/>
      <c r="W373" s="641"/>
      <c r="X373" s="641"/>
      <c r="Y373" s="641"/>
      <c r="Z373" s="641"/>
      <c r="AA373" s="641"/>
      <c r="BD373" s="135">
        <v>1</v>
      </c>
    </row>
    <row r="374" spans="2:56" ht="15.75">
      <c r="B374" s="2673"/>
      <c r="C374" s="641"/>
      <c r="D374" s="641"/>
      <c r="E374" s="641"/>
      <c r="F374" s="641"/>
      <c r="G374" s="641"/>
      <c r="H374" s="641"/>
      <c r="I374" s="641"/>
      <c r="K374" s="2673"/>
      <c r="L374" s="641"/>
      <c r="M374" s="641"/>
      <c r="N374" s="641"/>
      <c r="O374" s="641"/>
      <c r="P374" s="641"/>
      <c r="Q374" s="641"/>
      <c r="R374" s="641"/>
      <c r="T374" s="2673"/>
      <c r="U374" s="641"/>
      <c r="V374" s="641"/>
      <c r="W374" s="641"/>
      <c r="X374" s="641"/>
      <c r="Y374" s="641"/>
      <c r="Z374" s="641"/>
      <c r="AA374" s="641"/>
      <c r="BD374" s="135">
        <v>1</v>
      </c>
    </row>
    <row r="375" spans="2:56" ht="15.75">
      <c r="B375" s="2673"/>
      <c r="C375" s="641"/>
      <c r="D375" s="641"/>
      <c r="E375" s="641"/>
      <c r="F375" s="641"/>
      <c r="G375" s="641"/>
      <c r="H375" s="641"/>
      <c r="I375" s="641"/>
      <c r="K375" s="2673"/>
      <c r="L375" s="641"/>
      <c r="M375" s="641"/>
      <c r="N375" s="641"/>
      <c r="O375" s="641"/>
      <c r="P375" s="641"/>
      <c r="Q375" s="641"/>
      <c r="R375" s="641"/>
      <c r="T375" s="2673"/>
      <c r="U375" s="641"/>
      <c r="V375" s="641"/>
      <c r="W375" s="641"/>
      <c r="X375" s="641"/>
      <c r="Y375" s="641"/>
      <c r="Z375" s="641"/>
      <c r="AA375" s="641"/>
      <c r="BD375" s="135">
        <v>1</v>
      </c>
    </row>
    <row r="376" spans="2:56" ht="15.75">
      <c r="B376" s="2673"/>
      <c r="C376" s="641"/>
      <c r="D376" s="641"/>
      <c r="E376" s="641"/>
      <c r="F376" s="641"/>
      <c r="G376" s="641"/>
      <c r="H376" s="641"/>
      <c r="I376" s="641"/>
      <c r="K376" s="2673"/>
      <c r="L376" s="641"/>
      <c r="M376" s="641"/>
      <c r="N376" s="641"/>
      <c r="O376" s="641"/>
      <c r="P376" s="641"/>
      <c r="Q376" s="641"/>
      <c r="R376" s="641"/>
      <c r="T376" s="2673"/>
      <c r="U376" s="641"/>
      <c r="V376" s="641"/>
      <c r="W376" s="641"/>
      <c r="X376" s="641"/>
      <c r="Y376" s="641"/>
      <c r="Z376" s="641"/>
      <c r="AA376" s="641"/>
      <c r="BD376" s="135">
        <v>1</v>
      </c>
    </row>
    <row r="377" spans="2:56" ht="15.75">
      <c r="B377" s="2673"/>
      <c r="C377" s="641"/>
      <c r="D377" s="641"/>
      <c r="E377" s="641"/>
      <c r="F377" s="641"/>
      <c r="G377" s="641"/>
      <c r="H377" s="641"/>
      <c r="I377" s="641"/>
      <c r="K377" s="2673"/>
      <c r="L377" s="641"/>
      <c r="M377" s="641"/>
      <c r="N377" s="641"/>
      <c r="O377" s="641"/>
      <c r="P377" s="641"/>
      <c r="Q377" s="641"/>
      <c r="R377" s="641"/>
      <c r="T377" s="2673"/>
      <c r="U377" s="641"/>
      <c r="V377" s="641"/>
      <c r="W377" s="641"/>
      <c r="X377" s="641"/>
      <c r="Y377" s="641"/>
      <c r="Z377" s="641"/>
      <c r="AA377" s="641"/>
      <c r="BD377" s="135">
        <v>1</v>
      </c>
    </row>
    <row r="378" spans="2:56" ht="15.75">
      <c r="B378" s="2673"/>
      <c r="C378" s="641"/>
      <c r="D378" s="641"/>
      <c r="E378" s="641"/>
      <c r="F378" s="641"/>
      <c r="G378" s="641"/>
      <c r="H378" s="641"/>
      <c r="I378" s="641"/>
      <c r="K378" s="2673"/>
      <c r="L378" s="641"/>
      <c r="M378" s="641"/>
      <c r="N378" s="641"/>
      <c r="O378" s="641"/>
      <c r="P378" s="641"/>
      <c r="Q378" s="641"/>
      <c r="R378" s="641"/>
      <c r="T378" s="2673"/>
      <c r="U378" s="641"/>
      <c r="V378" s="641"/>
      <c r="W378" s="641"/>
      <c r="X378" s="641"/>
      <c r="Y378" s="641"/>
      <c r="Z378" s="641"/>
      <c r="AA378" s="641"/>
      <c r="BD378" s="135">
        <v>1</v>
      </c>
    </row>
    <row r="379" spans="2:56" ht="15.75">
      <c r="B379" s="2673"/>
      <c r="C379" s="641"/>
      <c r="D379" s="641"/>
      <c r="E379" s="641"/>
      <c r="F379" s="641"/>
      <c r="G379" s="641"/>
      <c r="H379" s="641"/>
      <c r="I379" s="641"/>
      <c r="K379" s="2673"/>
      <c r="L379" s="641"/>
      <c r="M379" s="641"/>
      <c r="N379" s="641"/>
      <c r="O379" s="641"/>
      <c r="P379" s="641"/>
      <c r="Q379" s="641"/>
      <c r="R379" s="641"/>
      <c r="T379" s="2673"/>
      <c r="U379" s="641"/>
      <c r="V379" s="641"/>
      <c r="W379" s="641"/>
      <c r="X379" s="641"/>
      <c r="Y379" s="641"/>
      <c r="Z379" s="641"/>
      <c r="AA379" s="641"/>
      <c r="BD379" s="135">
        <v>1</v>
      </c>
    </row>
    <row r="380" spans="2:56" ht="15.75">
      <c r="B380" s="2673"/>
      <c r="C380" s="641"/>
      <c r="D380" s="641"/>
      <c r="E380" s="641"/>
      <c r="F380" s="641"/>
      <c r="G380" s="641"/>
      <c r="H380" s="641"/>
      <c r="I380" s="641"/>
      <c r="K380" s="2673"/>
      <c r="L380" s="641"/>
      <c r="M380" s="641"/>
      <c r="N380" s="641"/>
      <c r="O380" s="641"/>
      <c r="P380" s="641"/>
      <c r="Q380" s="641"/>
      <c r="R380" s="641"/>
      <c r="T380" s="2673"/>
      <c r="U380" s="641"/>
      <c r="V380" s="641"/>
      <c r="W380" s="641"/>
      <c r="X380" s="641"/>
      <c r="Y380" s="641"/>
      <c r="Z380" s="641"/>
      <c r="AA380" s="641"/>
      <c r="BD380" s="135">
        <v>1</v>
      </c>
    </row>
    <row r="381" spans="2:56" ht="15.75">
      <c r="B381" s="2673"/>
      <c r="C381" s="641"/>
      <c r="D381" s="641"/>
      <c r="E381" s="641"/>
      <c r="F381" s="641"/>
      <c r="G381" s="641"/>
      <c r="H381" s="641"/>
      <c r="I381" s="641"/>
      <c r="K381" s="2673"/>
      <c r="L381" s="641"/>
      <c r="M381" s="641"/>
      <c r="N381" s="641"/>
      <c r="O381" s="641"/>
      <c r="P381" s="641"/>
      <c r="Q381" s="641"/>
      <c r="R381" s="641"/>
      <c r="T381" s="2673"/>
      <c r="U381" s="641"/>
      <c r="V381" s="641"/>
      <c r="W381" s="641"/>
      <c r="X381" s="641"/>
      <c r="Y381" s="641"/>
      <c r="Z381" s="641"/>
      <c r="AA381" s="641"/>
      <c r="BD381" s="135">
        <v>1</v>
      </c>
    </row>
    <row r="382" spans="2:56" ht="15.75">
      <c r="B382" s="2673"/>
      <c r="C382" s="641"/>
      <c r="D382" s="641"/>
      <c r="E382" s="641"/>
      <c r="F382" s="641"/>
      <c r="G382" s="641"/>
      <c r="H382" s="641"/>
      <c r="I382" s="641"/>
      <c r="K382" s="2673"/>
      <c r="L382" s="641"/>
      <c r="M382" s="641"/>
      <c r="N382" s="641"/>
      <c r="O382" s="641"/>
      <c r="P382" s="641"/>
      <c r="Q382" s="641"/>
      <c r="R382" s="641"/>
      <c r="T382" s="2673"/>
      <c r="U382" s="641"/>
      <c r="V382" s="641"/>
      <c r="W382" s="641"/>
      <c r="X382" s="641"/>
      <c r="Y382" s="641"/>
      <c r="Z382" s="641"/>
      <c r="AA382" s="641"/>
      <c r="BD382" s="135">
        <v>1</v>
      </c>
    </row>
    <row r="383" spans="2:56" ht="15.75">
      <c r="B383" s="2673"/>
      <c r="C383" s="641"/>
      <c r="D383" s="641"/>
      <c r="E383" s="641"/>
      <c r="F383" s="641"/>
      <c r="G383" s="641"/>
      <c r="H383" s="641"/>
      <c r="I383" s="641"/>
      <c r="K383" s="2673"/>
      <c r="L383" s="641"/>
      <c r="M383" s="641"/>
      <c r="N383" s="641"/>
      <c r="O383" s="641"/>
      <c r="P383" s="641"/>
      <c r="Q383" s="641"/>
      <c r="R383" s="641"/>
      <c r="T383" s="2673"/>
      <c r="U383" s="641"/>
      <c r="V383" s="641"/>
      <c r="W383" s="641"/>
      <c r="X383" s="641"/>
      <c r="Y383" s="641"/>
      <c r="Z383" s="641"/>
      <c r="AA383" s="641"/>
      <c r="BD383" s="135">
        <v>1</v>
      </c>
    </row>
    <row r="384" spans="2:56" ht="15.75">
      <c r="B384" s="2673"/>
      <c r="C384" s="641"/>
      <c r="D384" s="641"/>
      <c r="E384" s="641"/>
      <c r="F384" s="641"/>
      <c r="G384" s="641"/>
      <c r="H384" s="641"/>
      <c r="I384" s="641"/>
      <c r="K384" s="2673"/>
      <c r="L384" s="641"/>
      <c r="M384" s="641"/>
      <c r="N384" s="641"/>
      <c r="O384" s="641"/>
      <c r="P384" s="641"/>
      <c r="Q384" s="641"/>
      <c r="R384" s="641"/>
      <c r="T384" s="2673"/>
      <c r="U384" s="641"/>
      <c r="V384" s="641"/>
      <c r="W384" s="641"/>
      <c r="X384" s="641"/>
      <c r="Y384" s="641"/>
      <c r="Z384" s="641"/>
      <c r="AA384" s="641"/>
      <c r="BD384" s="135">
        <v>1</v>
      </c>
    </row>
    <row r="385" spans="2:56" ht="15.75">
      <c r="B385" s="2673"/>
      <c r="C385" s="641"/>
      <c r="D385" s="641"/>
      <c r="E385" s="641"/>
      <c r="F385" s="641"/>
      <c r="G385" s="641"/>
      <c r="H385" s="641"/>
      <c r="I385" s="641"/>
      <c r="K385" s="2673"/>
      <c r="L385" s="641"/>
      <c r="M385" s="641"/>
      <c r="N385" s="641"/>
      <c r="O385" s="641"/>
      <c r="P385" s="641"/>
      <c r="Q385" s="641"/>
      <c r="R385" s="641"/>
      <c r="T385" s="2673"/>
      <c r="U385" s="641"/>
      <c r="V385" s="641"/>
      <c r="W385" s="641"/>
      <c r="X385" s="641"/>
      <c r="Y385" s="641"/>
      <c r="Z385" s="641"/>
      <c r="AA385" s="641"/>
      <c r="BD385" s="135">
        <v>1</v>
      </c>
    </row>
    <row r="386" spans="2:56" ht="15.75">
      <c r="B386" s="2673"/>
      <c r="C386" s="641"/>
      <c r="D386" s="641"/>
      <c r="E386" s="641"/>
      <c r="F386" s="641"/>
      <c r="G386" s="641"/>
      <c r="H386" s="641"/>
      <c r="I386" s="641"/>
      <c r="K386" s="2673"/>
      <c r="L386" s="641"/>
      <c r="M386" s="641"/>
      <c r="N386" s="641"/>
      <c r="O386" s="641"/>
      <c r="P386" s="641"/>
      <c r="Q386" s="641"/>
      <c r="R386" s="641"/>
      <c r="T386" s="2673"/>
      <c r="U386" s="641"/>
      <c r="V386" s="641"/>
      <c r="W386" s="641"/>
      <c r="X386" s="641"/>
      <c r="Y386" s="641"/>
      <c r="Z386" s="641"/>
      <c r="AA386" s="641"/>
      <c r="BD386" s="135">
        <v>1</v>
      </c>
    </row>
    <row r="387" spans="2:56" ht="15.75">
      <c r="B387" s="2673"/>
      <c r="C387" s="641"/>
      <c r="D387" s="641"/>
      <c r="E387" s="641"/>
      <c r="F387" s="641"/>
      <c r="G387" s="641"/>
      <c r="H387" s="641"/>
      <c r="I387" s="641"/>
      <c r="K387" s="2673"/>
      <c r="L387" s="641"/>
      <c r="M387" s="641"/>
      <c r="N387" s="641"/>
      <c r="O387" s="641"/>
      <c r="P387" s="641"/>
      <c r="Q387" s="641"/>
      <c r="R387" s="641"/>
      <c r="T387" s="2673"/>
      <c r="U387" s="641"/>
      <c r="V387" s="641"/>
      <c r="W387" s="641"/>
      <c r="X387" s="641"/>
      <c r="Y387" s="641"/>
      <c r="Z387" s="641"/>
      <c r="AA387" s="641"/>
      <c r="BD387" s="135">
        <v>1</v>
      </c>
    </row>
    <row r="388" spans="2:56" ht="15.75">
      <c r="B388" s="2673"/>
      <c r="C388" s="641"/>
      <c r="D388" s="641"/>
      <c r="E388" s="641"/>
      <c r="F388" s="641"/>
      <c r="G388" s="641"/>
      <c r="H388" s="641"/>
      <c r="I388" s="641"/>
      <c r="K388" s="2673"/>
      <c r="L388" s="641"/>
      <c r="M388" s="641"/>
      <c r="N388" s="641"/>
      <c r="O388" s="641"/>
      <c r="P388" s="641"/>
      <c r="Q388" s="641"/>
      <c r="R388" s="641"/>
      <c r="T388" s="2673"/>
      <c r="U388" s="641"/>
      <c r="V388" s="641"/>
      <c r="W388" s="641"/>
      <c r="X388" s="641"/>
      <c r="Y388" s="641"/>
      <c r="Z388" s="641"/>
      <c r="AA388" s="641"/>
      <c r="BD388" s="135">
        <v>1</v>
      </c>
    </row>
    <row r="389" spans="2:56" ht="15.75">
      <c r="B389" s="2673"/>
      <c r="C389" s="641"/>
      <c r="D389" s="641"/>
      <c r="E389" s="641"/>
      <c r="F389" s="641"/>
      <c r="G389" s="641"/>
      <c r="H389" s="641"/>
      <c r="I389" s="641"/>
      <c r="K389" s="2673"/>
      <c r="L389" s="641"/>
      <c r="M389" s="641"/>
      <c r="N389" s="641"/>
      <c r="O389" s="641"/>
      <c r="P389" s="641"/>
      <c r="Q389" s="641"/>
      <c r="R389" s="641"/>
      <c r="T389" s="2673"/>
      <c r="U389" s="641"/>
      <c r="V389" s="641"/>
      <c r="W389" s="641"/>
      <c r="X389" s="641"/>
      <c r="Y389" s="641"/>
      <c r="Z389" s="641"/>
      <c r="AA389" s="641"/>
      <c r="BD389" s="135">
        <v>1</v>
      </c>
    </row>
    <row r="390" spans="2:56" ht="15.75">
      <c r="B390" s="2673"/>
      <c r="C390" s="641"/>
      <c r="D390" s="641"/>
      <c r="E390" s="641"/>
      <c r="F390" s="641"/>
      <c r="G390" s="641"/>
      <c r="H390" s="641"/>
      <c r="I390" s="641"/>
      <c r="K390" s="2673"/>
      <c r="L390" s="641"/>
      <c r="M390" s="641"/>
      <c r="N390" s="641"/>
      <c r="O390" s="641"/>
      <c r="P390" s="641"/>
      <c r="Q390" s="641"/>
      <c r="R390" s="641"/>
      <c r="T390" s="2673"/>
      <c r="U390" s="641"/>
      <c r="V390" s="641"/>
      <c r="W390" s="641"/>
      <c r="X390" s="641"/>
      <c r="Y390" s="641"/>
      <c r="Z390" s="641"/>
      <c r="AA390" s="641"/>
      <c r="BD390" s="135">
        <v>1</v>
      </c>
    </row>
    <row r="391" spans="2:56" ht="15.75">
      <c r="B391" s="2673"/>
      <c r="C391" s="641"/>
      <c r="D391" s="641"/>
      <c r="E391" s="641"/>
      <c r="F391" s="641"/>
      <c r="G391" s="641"/>
      <c r="H391" s="641"/>
      <c r="I391" s="641"/>
      <c r="K391" s="2673"/>
      <c r="L391" s="641"/>
      <c r="M391" s="641"/>
      <c r="N391" s="641"/>
      <c r="O391" s="641"/>
      <c r="P391" s="641"/>
      <c r="Q391" s="641"/>
      <c r="R391" s="641"/>
      <c r="T391" s="2673"/>
      <c r="U391" s="641"/>
      <c r="V391" s="641"/>
      <c r="W391" s="641"/>
      <c r="X391" s="641"/>
      <c r="Y391" s="641"/>
      <c r="Z391" s="641"/>
      <c r="AA391" s="641"/>
      <c r="BD391" s="135">
        <v>1</v>
      </c>
    </row>
    <row r="392" spans="2:56" ht="15.75">
      <c r="B392" s="2673"/>
      <c r="C392" s="641"/>
      <c r="D392" s="641"/>
      <c r="E392" s="641"/>
      <c r="F392" s="641"/>
      <c r="G392" s="641"/>
      <c r="H392" s="641"/>
      <c r="I392" s="641"/>
      <c r="K392" s="2673"/>
      <c r="L392" s="641"/>
      <c r="M392" s="641"/>
      <c r="N392" s="641"/>
      <c r="O392" s="641"/>
      <c r="P392" s="641"/>
      <c r="Q392" s="641"/>
      <c r="R392" s="641"/>
      <c r="T392" s="2673"/>
      <c r="U392" s="641"/>
      <c r="V392" s="641"/>
      <c r="W392" s="641"/>
      <c r="X392" s="641"/>
      <c r="Y392" s="641"/>
      <c r="Z392" s="641"/>
      <c r="AA392" s="641"/>
      <c r="BD392" s="135">
        <v>1</v>
      </c>
    </row>
    <row r="393" spans="2:56" ht="15.75">
      <c r="B393" s="2673"/>
      <c r="C393" s="641"/>
      <c r="D393" s="641"/>
      <c r="E393" s="641"/>
      <c r="F393" s="641"/>
      <c r="G393" s="641"/>
      <c r="H393" s="641"/>
      <c r="I393" s="641"/>
      <c r="K393" s="2673"/>
      <c r="L393" s="641"/>
      <c r="M393" s="641"/>
      <c r="N393" s="641"/>
      <c r="O393" s="641"/>
      <c r="P393" s="641"/>
      <c r="Q393" s="641"/>
      <c r="R393" s="641"/>
      <c r="T393" s="2673"/>
      <c r="U393" s="641"/>
      <c r="V393" s="641"/>
      <c r="W393" s="641"/>
      <c r="X393" s="641"/>
      <c r="Y393" s="641"/>
      <c r="Z393" s="641"/>
      <c r="AA393" s="641"/>
      <c r="BD393" s="135">
        <v>1</v>
      </c>
    </row>
    <row r="394" spans="2:56" ht="15.75">
      <c r="B394" s="2673"/>
      <c r="C394" s="641"/>
      <c r="D394" s="641"/>
      <c r="E394" s="641"/>
      <c r="F394" s="641"/>
      <c r="G394" s="641"/>
      <c r="H394" s="641"/>
      <c r="I394" s="641"/>
      <c r="K394" s="2673"/>
      <c r="L394" s="641"/>
      <c r="M394" s="641"/>
      <c r="N394" s="641"/>
      <c r="O394" s="641"/>
      <c r="P394" s="641"/>
      <c r="Q394" s="641"/>
      <c r="R394" s="641"/>
      <c r="T394" s="2673"/>
      <c r="U394" s="641"/>
      <c r="V394" s="641"/>
      <c r="W394" s="641"/>
      <c r="X394" s="641"/>
      <c r="Y394" s="641"/>
      <c r="Z394" s="641"/>
      <c r="AA394" s="641"/>
      <c r="BD394" s="135">
        <v>1</v>
      </c>
    </row>
    <row r="395" spans="2:56" ht="15.75">
      <c r="B395" s="2673"/>
      <c r="C395" s="641"/>
      <c r="D395" s="641"/>
      <c r="E395" s="641"/>
      <c r="F395" s="641"/>
      <c r="G395" s="641"/>
      <c r="H395" s="641"/>
      <c r="I395" s="641"/>
      <c r="K395" s="2673"/>
      <c r="L395" s="641"/>
      <c r="M395" s="641"/>
      <c r="N395" s="641"/>
      <c r="O395" s="641"/>
      <c r="P395" s="641"/>
      <c r="Q395" s="641"/>
      <c r="R395" s="641"/>
      <c r="T395" s="2673"/>
      <c r="U395" s="641"/>
      <c r="V395" s="641"/>
      <c r="W395" s="641"/>
      <c r="X395" s="641"/>
      <c r="Y395" s="641"/>
      <c r="Z395" s="641"/>
      <c r="AA395" s="641"/>
      <c r="BD395" s="135">
        <v>1</v>
      </c>
    </row>
    <row r="396" spans="2:56" ht="15.75">
      <c r="B396" s="2673"/>
      <c r="C396" s="641"/>
      <c r="D396" s="641"/>
      <c r="E396" s="641"/>
      <c r="F396" s="641"/>
      <c r="G396" s="641"/>
      <c r="H396" s="641"/>
      <c r="I396" s="641"/>
      <c r="K396" s="2673"/>
      <c r="L396" s="641"/>
      <c r="M396" s="641"/>
      <c r="N396" s="641"/>
      <c r="O396" s="641"/>
      <c r="P396" s="641"/>
      <c r="Q396" s="641"/>
      <c r="R396" s="641"/>
      <c r="T396" s="2673"/>
      <c r="U396" s="641"/>
      <c r="V396" s="641"/>
      <c r="W396" s="641"/>
      <c r="X396" s="641"/>
      <c r="Y396" s="641"/>
      <c r="Z396" s="641"/>
      <c r="AA396" s="641"/>
      <c r="BD396" s="135">
        <v>1</v>
      </c>
    </row>
    <row r="397" spans="2:56" ht="15.75">
      <c r="B397" s="2673"/>
      <c r="C397" s="641"/>
      <c r="D397" s="641"/>
      <c r="E397" s="641"/>
      <c r="F397" s="641"/>
      <c r="G397" s="641"/>
      <c r="H397" s="641"/>
      <c r="I397" s="641"/>
      <c r="K397" s="2673"/>
      <c r="L397" s="641"/>
      <c r="M397" s="641"/>
      <c r="N397" s="641"/>
      <c r="O397" s="641"/>
      <c r="P397" s="641"/>
      <c r="Q397" s="641"/>
      <c r="R397" s="641"/>
      <c r="T397" s="2673"/>
      <c r="U397" s="641"/>
      <c r="V397" s="641"/>
      <c r="W397" s="641"/>
      <c r="X397" s="641"/>
      <c r="Y397" s="641"/>
      <c r="Z397" s="641"/>
      <c r="AA397" s="641"/>
      <c r="BD397" s="135">
        <v>1</v>
      </c>
    </row>
    <row r="398" spans="2:56" ht="15.75">
      <c r="B398" s="2673"/>
      <c r="C398" s="641"/>
      <c r="D398" s="641"/>
      <c r="E398" s="641"/>
      <c r="F398" s="641"/>
      <c r="G398" s="641"/>
      <c r="H398" s="641"/>
      <c r="I398" s="641"/>
      <c r="K398" s="2673"/>
      <c r="L398" s="641"/>
      <c r="M398" s="641"/>
      <c r="N398" s="641"/>
      <c r="O398" s="641"/>
      <c r="P398" s="641"/>
      <c r="Q398" s="641"/>
      <c r="R398" s="641"/>
      <c r="T398" s="2673"/>
      <c r="U398" s="641"/>
      <c r="V398" s="641"/>
      <c r="W398" s="641"/>
      <c r="X398" s="641"/>
      <c r="Y398" s="641"/>
      <c r="Z398" s="641"/>
      <c r="AA398" s="641"/>
      <c r="BD398" s="135">
        <v>1</v>
      </c>
    </row>
    <row r="399" spans="2:56" ht="15.75">
      <c r="B399" s="2673"/>
      <c r="C399" s="641"/>
      <c r="D399" s="641"/>
      <c r="E399" s="641"/>
      <c r="F399" s="641"/>
      <c r="G399" s="641"/>
      <c r="H399" s="641"/>
      <c r="I399" s="641"/>
      <c r="K399" s="2673"/>
      <c r="L399" s="641"/>
      <c r="M399" s="641"/>
      <c r="N399" s="641"/>
      <c r="O399" s="641"/>
      <c r="P399" s="641"/>
      <c r="Q399" s="641"/>
      <c r="R399" s="641"/>
      <c r="T399" s="2673"/>
      <c r="U399" s="641"/>
      <c r="V399" s="641"/>
      <c r="W399" s="641"/>
      <c r="X399" s="641"/>
      <c r="Y399" s="641"/>
      <c r="Z399" s="641"/>
      <c r="AA399" s="641"/>
      <c r="BD399" s="135">
        <v>1</v>
      </c>
    </row>
    <row r="400" spans="2:56" ht="15.75">
      <c r="B400" s="2673"/>
      <c r="C400" s="641"/>
      <c r="D400" s="641"/>
      <c r="E400" s="641"/>
      <c r="F400" s="641"/>
      <c r="G400" s="641"/>
      <c r="H400" s="641"/>
      <c r="I400" s="641"/>
      <c r="K400" s="2673"/>
      <c r="L400" s="641"/>
      <c r="M400" s="641"/>
      <c r="N400" s="641"/>
      <c r="O400" s="641"/>
      <c r="P400" s="641"/>
      <c r="Q400" s="641"/>
      <c r="R400" s="641"/>
      <c r="T400" s="2673"/>
      <c r="U400" s="641"/>
      <c r="V400" s="641"/>
      <c r="W400" s="641"/>
      <c r="X400" s="641"/>
      <c r="Y400" s="641"/>
      <c r="Z400" s="641"/>
      <c r="AA400" s="641"/>
      <c r="BD400" s="135">
        <v>1</v>
      </c>
    </row>
    <row r="401" spans="2:56" ht="15.75">
      <c r="B401" s="2673"/>
      <c r="C401" s="641"/>
      <c r="D401" s="641"/>
      <c r="E401" s="641"/>
      <c r="F401" s="641"/>
      <c r="G401" s="641"/>
      <c r="H401" s="641"/>
      <c r="I401" s="641"/>
      <c r="K401" s="2673"/>
      <c r="L401" s="641"/>
      <c r="M401" s="641"/>
      <c r="N401" s="641"/>
      <c r="O401" s="641"/>
      <c r="P401" s="641"/>
      <c r="Q401" s="641"/>
      <c r="R401" s="641"/>
      <c r="T401" s="2673"/>
      <c r="U401" s="641"/>
      <c r="V401" s="641"/>
      <c r="W401" s="641"/>
      <c r="X401" s="641"/>
      <c r="Y401" s="641"/>
      <c r="Z401" s="641"/>
      <c r="AA401" s="641"/>
      <c r="BD401" s="135">
        <v>1</v>
      </c>
    </row>
    <row r="402" spans="2:56" ht="15.75">
      <c r="B402" s="2673"/>
      <c r="C402" s="641"/>
      <c r="D402" s="641"/>
      <c r="E402" s="641"/>
      <c r="F402" s="641"/>
      <c r="G402" s="641"/>
      <c r="H402" s="641"/>
      <c r="I402" s="641"/>
      <c r="K402" s="2673"/>
      <c r="L402" s="641"/>
      <c r="M402" s="641"/>
      <c r="N402" s="641"/>
      <c r="O402" s="641"/>
      <c r="P402" s="641"/>
      <c r="Q402" s="641"/>
      <c r="R402" s="641"/>
      <c r="T402" s="2673"/>
      <c r="U402" s="641"/>
      <c r="V402" s="641"/>
      <c r="W402" s="641"/>
      <c r="X402" s="641"/>
      <c r="Y402" s="641"/>
      <c r="Z402" s="641"/>
      <c r="AA402" s="641"/>
      <c r="BD402" s="135">
        <v>1</v>
      </c>
    </row>
    <row r="403" spans="2:56" ht="15.75">
      <c r="B403" s="2673"/>
      <c r="C403" s="641"/>
      <c r="D403" s="641"/>
      <c r="E403" s="641"/>
      <c r="F403" s="641"/>
      <c r="G403" s="641"/>
      <c r="H403" s="641"/>
      <c r="I403" s="641"/>
      <c r="K403" s="2673"/>
      <c r="L403" s="641"/>
      <c r="M403" s="641"/>
      <c r="N403" s="641"/>
      <c r="O403" s="641"/>
      <c r="P403" s="641"/>
      <c r="Q403" s="641"/>
      <c r="R403" s="641"/>
      <c r="T403" s="2673"/>
      <c r="U403" s="641"/>
      <c r="V403" s="641"/>
      <c r="W403" s="641"/>
      <c r="X403" s="641"/>
      <c r="Y403" s="641"/>
      <c r="Z403" s="641"/>
      <c r="AA403" s="641"/>
      <c r="BD403" s="135">
        <v>1</v>
      </c>
    </row>
    <row r="404" spans="2:56" ht="15.75">
      <c r="B404" s="2673"/>
      <c r="C404" s="641"/>
      <c r="D404" s="641"/>
      <c r="E404" s="641"/>
      <c r="F404" s="641"/>
      <c r="G404" s="641"/>
      <c r="H404" s="641"/>
      <c r="I404" s="641"/>
      <c r="K404" s="2673"/>
      <c r="L404" s="641"/>
      <c r="M404" s="641"/>
      <c r="N404" s="641"/>
      <c r="O404" s="641"/>
      <c r="P404" s="641"/>
      <c r="Q404" s="641"/>
      <c r="R404" s="641"/>
      <c r="T404" s="2673"/>
      <c r="U404" s="641"/>
      <c r="V404" s="641"/>
      <c r="W404" s="641"/>
      <c r="X404" s="641"/>
      <c r="Y404" s="641"/>
      <c r="Z404" s="641"/>
      <c r="AA404" s="641"/>
      <c r="BD404" s="135">
        <v>1</v>
      </c>
    </row>
    <row r="405" spans="2:56" ht="15.75">
      <c r="B405" s="2673"/>
      <c r="C405" s="641"/>
      <c r="D405" s="641"/>
      <c r="E405" s="641"/>
      <c r="F405" s="641"/>
      <c r="G405" s="641"/>
      <c r="H405" s="641"/>
      <c r="I405" s="641"/>
      <c r="K405" s="2673"/>
      <c r="L405" s="641"/>
      <c r="M405" s="641"/>
      <c r="N405" s="641"/>
      <c r="O405" s="641"/>
      <c r="P405" s="641"/>
      <c r="Q405" s="641"/>
      <c r="R405" s="641"/>
      <c r="T405" s="2673"/>
      <c r="U405" s="641"/>
      <c r="V405" s="641"/>
      <c r="W405" s="641"/>
      <c r="X405" s="641"/>
      <c r="Y405" s="641"/>
      <c r="Z405" s="641"/>
      <c r="AA405" s="641"/>
      <c r="BD405" s="135">
        <v>1</v>
      </c>
    </row>
    <row r="406" spans="2:56" ht="15.75">
      <c r="B406" s="2673"/>
      <c r="C406" s="641"/>
      <c r="D406" s="641"/>
      <c r="E406" s="641"/>
      <c r="F406" s="641"/>
      <c r="G406" s="641"/>
      <c r="H406" s="641"/>
      <c r="I406" s="641"/>
      <c r="K406" s="2673"/>
      <c r="L406" s="641"/>
      <c r="M406" s="641"/>
      <c r="N406" s="641"/>
      <c r="O406" s="641"/>
      <c r="P406" s="641"/>
      <c r="Q406" s="641"/>
      <c r="R406" s="641"/>
      <c r="T406" s="2673"/>
      <c r="U406" s="641"/>
      <c r="V406" s="641"/>
      <c r="W406" s="641"/>
      <c r="X406" s="641"/>
      <c r="Y406" s="641"/>
      <c r="Z406" s="641"/>
      <c r="AA406" s="641"/>
      <c r="BD406" s="135">
        <v>1</v>
      </c>
    </row>
    <row r="407" spans="2:56" ht="15.75">
      <c r="B407" s="2673"/>
      <c r="C407" s="641"/>
      <c r="D407" s="641"/>
      <c r="E407" s="641"/>
      <c r="F407" s="641"/>
      <c r="G407" s="641"/>
      <c r="H407" s="641"/>
      <c r="I407" s="641"/>
      <c r="K407" s="2673"/>
      <c r="L407" s="641"/>
      <c r="M407" s="641"/>
      <c r="N407" s="641"/>
      <c r="O407" s="641"/>
      <c r="P407" s="641"/>
      <c r="Q407" s="641"/>
      <c r="R407" s="641"/>
      <c r="T407" s="2673"/>
      <c r="U407" s="641"/>
      <c r="V407" s="641"/>
      <c r="W407" s="641"/>
      <c r="X407" s="641"/>
      <c r="Y407" s="641"/>
      <c r="Z407" s="641"/>
      <c r="AA407" s="641"/>
      <c r="BD407" s="135">
        <v>1</v>
      </c>
    </row>
    <row r="408" spans="2:56" ht="15.75">
      <c r="B408" s="2673"/>
      <c r="C408" s="641"/>
      <c r="D408" s="641"/>
      <c r="E408" s="641"/>
      <c r="F408" s="641"/>
      <c r="G408" s="641"/>
      <c r="H408" s="641"/>
      <c r="I408" s="641"/>
      <c r="K408" s="2673"/>
      <c r="L408" s="641"/>
      <c r="M408" s="641"/>
      <c r="N408" s="641"/>
      <c r="O408" s="641"/>
      <c r="P408" s="641"/>
      <c r="Q408" s="641"/>
      <c r="R408" s="641"/>
      <c r="T408" s="2673"/>
      <c r="U408" s="641"/>
      <c r="V408" s="641"/>
      <c r="W408" s="641"/>
      <c r="X408" s="641"/>
      <c r="Y408" s="641"/>
      <c r="Z408" s="641"/>
      <c r="AA408" s="641"/>
      <c r="BD408" s="135">
        <v>1</v>
      </c>
    </row>
    <row r="409" spans="2:56" ht="15.75">
      <c r="B409" s="2673"/>
      <c r="C409" s="641"/>
      <c r="D409" s="641"/>
      <c r="E409" s="641"/>
      <c r="F409" s="641"/>
      <c r="G409" s="641"/>
      <c r="H409" s="641"/>
      <c r="I409" s="641"/>
      <c r="K409" s="2673"/>
      <c r="L409" s="641"/>
      <c r="M409" s="641"/>
      <c r="N409" s="641"/>
      <c r="O409" s="641"/>
      <c r="P409" s="641"/>
      <c r="Q409" s="641"/>
      <c r="R409" s="641"/>
      <c r="T409" s="2673"/>
      <c r="U409" s="641"/>
      <c r="V409" s="641"/>
      <c r="W409" s="641"/>
      <c r="X409" s="641"/>
      <c r="Y409" s="641"/>
      <c r="Z409" s="641"/>
      <c r="AA409" s="641"/>
      <c r="BD409" s="135">
        <v>1</v>
      </c>
    </row>
    <row r="410" spans="2:56" ht="15.75">
      <c r="B410" s="2673"/>
      <c r="C410" s="641"/>
      <c r="D410" s="641"/>
      <c r="E410" s="641"/>
      <c r="F410" s="641"/>
      <c r="G410" s="641"/>
      <c r="H410" s="641"/>
      <c r="I410" s="641"/>
      <c r="K410" s="2673"/>
      <c r="L410" s="641"/>
      <c r="M410" s="641"/>
      <c r="N410" s="641"/>
      <c r="O410" s="641"/>
      <c r="P410" s="641"/>
      <c r="Q410" s="641"/>
      <c r="R410" s="641"/>
      <c r="T410" s="2673"/>
      <c r="U410" s="641"/>
      <c r="V410" s="641"/>
      <c r="W410" s="641"/>
      <c r="X410" s="641"/>
      <c r="Y410" s="641"/>
      <c r="Z410" s="641"/>
      <c r="AA410" s="641"/>
      <c r="BD410" s="135">
        <v>1</v>
      </c>
    </row>
    <row r="411" spans="2:56" ht="15.75">
      <c r="B411" s="2673"/>
      <c r="C411" s="641"/>
      <c r="D411" s="641"/>
      <c r="E411" s="641"/>
      <c r="F411" s="641"/>
      <c r="G411" s="641"/>
      <c r="H411" s="641"/>
      <c r="I411" s="641"/>
      <c r="K411" s="2673"/>
      <c r="L411" s="641"/>
      <c r="M411" s="641"/>
      <c r="N411" s="641"/>
      <c r="O411" s="641"/>
      <c r="P411" s="641"/>
      <c r="Q411" s="641"/>
      <c r="R411" s="641"/>
      <c r="T411" s="2673"/>
      <c r="U411" s="641"/>
      <c r="V411" s="641"/>
      <c r="W411" s="641"/>
      <c r="X411" s="641"/>
      <c r="Y411" s="641"/>
      <c r="Z411" s="641"/>
      <c r="AA411" s="641"/>
      <c r="BD411" s="135">
        <v>1</v>
      </c>
    </row>
    <row r="412" spans="2:56" ht="15.75">
      <c r="B412" s="2673"/>
      <c r="C412" s="641"/>
      <c r="D412" s="641"/>
      <c r="E412" s="641"/>
      <c r="F412" s="641"/>
      <c r="G412" s="641"/>
      <c r="H412" s="641"/>
      <c r="I412" s="641"/>
      <c r="K412" s="2673"/>
      <c r="L412" s="641"/>
      <c r="M412" s="641"/>
      <c r="N412" s="641"/>
      <c r="O412" s="641"/>
      <c r="P412" s="641"/>
      <c r="Q412" s="641"/>
      <c r="R412" s="641"/>
      <c r="T412" s="2673"/>
      <c r="U412" s="641"/>
      <c r="V412" s="641"/>
      <c r="W412" s="641"/>
      <c r="X412" s="641"/>
      <c r="Y412" s="641"/>
      <c r="Z412" s="641"/>
      <c r="AA412" s="641"/>
      <c r="BD412" s="135">
        <v>1</v>
      </c>
    </row>
    <row r="413" spans="2:56" ht="15.75">
      <c r="B413" s="2673"/>
      <c r="C413" s="641"/>
      <c r="D413" s="641"/>
      <c r="E413" s="641"/>
      <c r="F413" s="641"/>
      <c r="G413" s="641"/>
      <c r="H413" s="641"/>
      <c r="I413" s="641"/>
      <c r="K413" s="2673"/>
      <c r="L413" s="641"/>
      <c r="M413" s="641"/>
      <c r="N413" s="641"/>
      <c r="O413" s="641"/>
      <c r="P413" s="641"/>
      <c r="Q413" s="641"/>
      <c r="R413" s="641"/>
      <c r="T413" s="2673"/>
      <c r="U413" s="641"/>
      <c r="V413" s="641"/>
      <c r="W413" s="641"/>
      <c r="X413" s="641"/>
      <c r="Y413" s="641"/>
      <c r="Z413" s="641"/>
      <c r="AA413" s="641"/>
      <c r="BD413" s="135">
        <v>1</v>
      </c>
    </row>
    <row r="414" spans="2:56" ht="15.75">
      <c r="B414" s="2673"/>
      <c r="C414" s="641"/>
      <c r="D414" s="641"/>
      <c r="E414" s="641"/>
      <c r="F414" s="641"/>
      <c r="G414" s="641"/>
      <c r="H414" s="641"/>
      <c r="I414" s="641"/>
      <c r="K414" s="2673"/>
      <c r="L414" s="641"/>
      <c r="M414" s="641"/>
      <c r="N414" s="641"/>
      <c r="O414" s="641"/>
      <c r="P414" s="641"/>
      <c r="Q414" s="641"/>
      <c r="R414" s="641"/>
      <c r="T414" s="2673"/>
      <c r="U414" s="641"/>
      <c r="V414" s="641"/>
      <c r="W414" s="641"/>
      <c r="X414" s="641"/>
      <c r="Y414" s="641"/>
      <c r="Z414" s="641"/>
      <c r="AA414" s="641"/>
      <c r="BD414" s="135">
        <v>1</v>
      </c>
    </row>
    <row r="415" spans="2:56" ht="15.75">
      <c r="B415" s="2673"/>
      <c r="C415" s="641"/>
      <c r="D415" s="641"/>
      <c r="E415" s="641"/>
      <c r="F415" s="641"/>
      <c r="G415" s="641"/>
      <c r="H415" s="641"/>
      <c r="I415" s="641"/>
      <c r="K415" s="2673"/>
      <c r="L415" s="641"/>
      <c r="M415" s="641"/>
      <c r="N415" s="641"/>
      <c r="O415" s="641"/>
      <c r="P415" s="641"/>
      <c r="Q415" s="641"/>
      <c r="R415" s="641"/>
      <c r="T415" s="2673"/>
      <c r="U415" s="641"/>
      <c r="V415" s="641"/>
      <c r="W415" s="641"/>
      <c r="X415" s="641"/>
      <c r="Y415" s="641"/>
      <c r="Z415" s="641"/>
      <c r="AA415" s="641"/>
      <c r="BD415" s="135">
        <v>1</v>
      </c>
    </row>
    <row r="416" spans="2:56" ht="15.75">
      <c r="B416" s="2673"/>
      <c r="C416" s="641"/>
      <c r="D416" s="641"/>
      <c r="E416" s="641"/>
      <c r="F416" s="641"/>
      <c r="G416" s="641"/>
      <c r="H416" s="641"/>
      <c r="I416" s="641"/>
      <c r="K416" s="2673"/>
      <c r="L416" s="641"/>
      <c r="M416" s="641"/>
      <c r="N416" s="641"/>
      <c r="O416" s="641"/>
      <c r="P416" s="641"/>
      <c r="Q416" s="641"/>
      <c r="R416" s="641"/>
      <c r="T416" s="2673"/>
      <c r="U416" s="641"/>
      <c r="V416" s="641"/>
      <c r="W416" s="641"/>
      <c r="X416" s="641"/>
      <c r="Y416" s="641"/>
      <c r="Z416" s="641"/>
      <c r="AA416" s="641"/>
      <c r="BD416" s="135">
        <v>1</v>
      </c>
    </row>
    <row r="417" spans="1:58">
      <c r="C417" s="641"/>
      <c r="D417" s="641"/>
      <c r="E417" s="641"/>
      <c r="F417" s="641"/>
      <c r="G417" s="641"/>
      <c r="H417" s="641"/>
      <c r="I417" s="641"/>
      <c r="L417" s="641"/>
      <c r="M417" s="641"/>
      <c r="N417" s="641"/>
      <c r="O417" s="641"/>
      <c r="P417" s="641"/>
      <c r="Q417" s="641"/>
      <c r="R417" s="641"/>
      <c r="U417" s="641"/>
      <c r="V417" s="641"/>
      <c r="W417" s="641"/>
      <c r="X417" s="641"/>
      <c r="Y417" s="641"/>
      <c r="Z417" s="641"/>
      <c r="AA417" s="641"/>
      <c r="BD417" s="640" t="s">
        <v>997</v>
      </c>
    </row>
    <row r="418" spans="1:58">
      <c r="A418" s="135">
        <v>1</v>
      </c>
      <c r="B418" s="135">
        <v>1</v>
      </c>
      <c r="C418" s="135">
        <v>1</v>
      </c>
      <c r="D418" s="135">
        <v>1</v>
      </c>
      <c r="E418" s="135">
        <v>1</v>
      </c>
      <c r="F418" s="135">
        <v>1</v>
      </c>
      <c r="G418" s="135">
        <v>1</v>
      </c>
      <c r="H418" s="135">
        <v>1</v>
      </c>
      <c r="I418" s="135">
        <v>1</v>
      </c>
      <c r="K418" s="135">
        <v>1</v>
      </c>
      <c r="L418" s="135">
        <v>1</v>
      </c>
      <c r="M418" s="135">
        <v>1</v>
      </c>
      <c r="N418" s="135">
        <v>1</v>
      </c>
      <c r="O418" s="135">
        <v>1</v>
      </c>
      <c r="P418" s="135">
        <v>1</v>
      </c>
      <c r="Q418" s="135">
        <v>1</v>
      </c>
      <c r="R418" s="135">
        <v>1</v>
      </c>
      <c r="T418" s="135">
        <v>1</v>
      </c>
      <c r="U418" s="135">
        <v>1</v>
      </c>
      <c r="V418" s="135">
        <v>1</v>
      </c>
      <c r="W418" s="135">
        <v>1</v>
      </c>
      <c r="X418" s="135">
        <v>1</v>
      </c>
      <c r="Y418" s="135">
        <v>1</v>
      </c>
      <c r="Z418" s="135">
        <v>1</v>
      </c>
      <c r="AA418" s="135">
        <v>1</v>
      </c>
      <c r="AC418" s="135">
        <v>1</v>
      </c>
      <c r="BD418" s="133" t="str">
        <f>ADDRESS(ROW(),COLUMN(),4)</f>
        <v>BD418</v>
      </c>
      <c r="BE418" s="689"/>
      <c r="BF418" s="690" t="str">
        <f>ADDRESS(ROW(),COLUMN(),4)</f>
        <v>BF418</v>
      </c>
    </row>
  </sheetData>
  <mergeCells count="258">
    <mergeCell ref="AA5:AA7"/>
    <mergeCell ref="C6:H7"/>
    <mergeCell ref="L6:Q7"/>
    <mergeCell ref="U6:Z7"/>
    <mergeCell ref="AE6:AF7"/>
    <mergeCell ref="AE9:AF10"/>
    <mergeCell ref="B2:B7"/>
    <mergeCell ref="K2:K7"/>
    <mergeCell ref="T2:T7"/>
    <mergeCell ref="C3:D4"/>
    <mergeCell ref="L3:M4"/>
    <mergeCell ref="U3:V4"/>
    <mergeCell ref="I5:I7"/>
    <mergeCell ref="R5:R7"/>
    <mergeCell ref="AX9:AY10"/>
    <mergeCell ref="BA9:BB10"/>
    <mergeCell ref="AE12:AF13"/>
    <mergeCell ref="AH12:AI13"/>
    <mergeCell ref="AJ12:AK13"/>
    <mergeCell ref="AM12:AN13"/>
    <mergeCell ref="AP12:AQ13"/>
    <mergeCell ref="AS12:AT13"/>
    <mergeCell ref="AV12:AW13"/>
    <mergeCell ref="AX12:AY13"/>
    <mergeCell ref="AH9:AI10"/>
    <mergeCell ref="AJ9:AK10"/>
    <mergeCell ref="AM9:AN10"/>
    <mergeCell ref="AP9:AQ10"/>
    <mergeCell ref="AS9:AT10"/>
    <mergeCell ref="AV9:AW10"/>
    <mergeCell ref="BA12:BB13"/>
    <mergeCell ref="AE15:AF16"/>
    <mergeCell ref="AH15:AI16"/>
    <mergeCell ref="AJ15:AK16"/>
    <mergeCell ref="AM15:AN16"/>
    <mergeCell ref="AP15:AQ16"/>
    <mergeCell ref="AS15:AT16"/>
    <mergeCell ref="AV15:AW16"/>
    <mergeCell ref="AX15:AY16"/>
    <mergeCell ref="BA15:BB16"/>
    <mergeCell ref="AV18:AW19"/>
    <mergeCell ref="AX18:AY19"/>
    <mergeCell ref="BA18:BB19"/>
    <mergeCell ref="AE21:AF22"/>
    <mergeCell ref="AH21:AI22"/>
    <mergeCell ref="AJ21:AK22"/>
    <mergeCell ref="AM21:AN22"/>
    <mergeCell ref="AP21:AQ22"/>
    <mergeCell ref="AS21:AT22"/>
    <mergeCell ref="AV21:AW22"/>
    <mergeCell ref="AE18:AF19"/>
    <mergeCell ref="AH18:AI19"/>
    <mergeCell ref="AJ18:AK19"/>
    <mergeCell ref="AM18:AN19"/>
    <mergeCell ref="AP18:AQ19"/>
    <mergeCell ref="AS18:AT19"/>
    <mergeCell ref="AX21:AY22"/>
    <mergeCell ref="BA21:BB22"/>
    <mergeCell ref="AE24:AF25"/>
    <mergeCell ref="AH24:AI25"/>
    <mergeCell ref="AJ24:AK25"/>
    <mergeCell ref="AM24:AN25"/>
    <mergeCell ref="AP24:AQ25"/>
    <mergeCell ref="AS24:AT25"/>
    <mergeCell ref="AV24:AW25"/>
    <mergeCell ref="AX24:AY25"/>
    <mergeCell ref="BA24:BB25"/>
    <mergeCell ref="AE27:AF28"/>
    <mergeCell ref="AH27:AI28"/>
    <mergeCell ref="AJ27:AK28"/>
    <mergeCell ref="AM27:AN28"/>
    <mergeCell ref="AP27:AQ28"/>
    <mergeCell ref="AS27:AT28"/>
    <mergeCell ref="AV27:AW28"/>
    <mergeCell ref="AX27:AY28"/>
    <mergeCell ref="BA27:BB28"/>
    <mergeCell ref="AV30:AW31"/>
    <mergeCell ref="AX30:AY31"/>
    <mergeCell ref="BA30:BB31"/>
    <mergeCell ref="AE33:AF34"/>
    <mergeCell ref="AH33:AI34"/>
    <mergeCell ref="AJ33:AK34"/>
    <mergeCell ref="AM33:AN34"/>
    <mergeCell ref="AP33:AQ34"/>
    <mergeCell ref="AS33:AT34"/>
    <mergeCell ref="AV33:AW34"/>
    <mergeCell ref="AE30:AF31"/>
    <mergeCell ref="AH30:AI31"/>
    <mergeCell ref="AJ30:AK31"/>
    <mergeCell ref="AM30:AN31"/>
    <mergeCell ref="AP30:AQ31"/>
    <mergeCell ref="AS30:AT31"/>
    <mergeCell ref="AX33:AY34"/>
    <mergeCell ref="BA33:BB34"/>
    <mergeCell ref="AE36:AF37"/>
    <mergeCell ref="AH36:AI37"/>
    <mergeCell ref="AJ36:AK37"/>
    <mergeCell ref="AM36:AN37"/>
    <mergeCell ref="AP36:AQ37"/>
    <mergeCell ref="AS36:AT37"/>
    <mergeCell ref="AV36:AW37"/>
    <mergeCell ref="AX36:AY37"/>
    <mergeCell ref="BA36:BB37"/>
    <mergeCell ref="AE39:AF40"/>
    <mergeCell ref="AH39:AI40"/>
    <mergeCell ref="AJ39:AK40"/>
    <mergeCell ref="AM39:AN40"/>
    <mergeCell ref="AP39:AQ40"/>
    <mergeCell ref="AS39:AT40"/>
    <mergeCell ref="AV39:AW40"/>
    <mergeCell ref="AX39:AY40"/>
    <mergeCell ref="BA39:BB40"/>
    <mergeCell ref="AV42:AW43"/>
    <mergeCell ref="AX42:AY43"/>
    <mergeCell ref="BA42:BB43"/>
    <mergeCell ref="AE45:AF46"/>
    <mergeCell ref="AH45:AI46"/>
    <mergeCell ref="AJ45:AK46"/>
    <mergeCell ref="AM45:AN46"/>
    <mergeCell ref="AP45:AQ46"/>
    <mergeCell ref="AS45:AT46"/>
    <mergeCell ref="AV45:AW46"/>
    <mergeCell ref="AE42:AF43"/>
    <mergeCell ref="AH42:AI43"/>
    <mergeCell ref="AJ42:AK43"/>
    <mergeCell ref="AM42:AN43"/>
    <mergeCell ref="AP42:AQ43"/>
    <mergeCell ref="AS42:AT43"/>
    <mergeCell ref="AX45:AY46"/>
    <mergeCell ref="BA45:BB46"/>
    <mergeCell ref="AE48:AF49"/>
    <mergeCell ref="AH48:AI49"/>
    <mergeCell ref="AJ48:AK49"/>
    <mergeCell ref="AM48:AN49"/>
    <mergeCell ref="AP48:AQ49"/>
    <mergeCell ref="AS48:AT49"/>
    <mergeCell ref="AV48:AW49"/>
    <mergeCell ref="AX48:AY49"/>
    <mergeCell ref="BA48:BB49"/>
    <mergeCell ref="AE51:AF52"/>
    <mergeCell ref="AH51:AI52"/>
    <mergeCell ref="AJ51:AK52"/>
    <mergeCell ref="AM51:AN52"/>
    <mergeCell ref="AP51:AQ52"/>
    <mergeCell ref="AS51:AT52"/>
    <mergeCell ref="AV51:AW52"/>
    <mergeCell ref="AX51:AY52"/>
    <mergeCell ref="BA51:BB52"/>
    <mergeCell ref="AV54:AW55"/>
    <mergeCell ref="AX54:AY55"/>
    <mergeCell ref="BA54:BB55"/>
    <mergeCell ref="AE57:AF58"/>
    <mergeCell ref="AH57:AI58"/>
    <mergeCell ref="AJ57:AK58"/>
    <mergeCell ref="AM57:AN58"/>
    <mergeCell ref="AS57:AT58"/>
    <mergeCell ref="AV57:AW58"/>
    <mergeCell ref="AX57:AY58"/>
    <mergeCell ref="AE54:AF55"/>
    <mergeCell ref="AH54:AI55"/>
    <mergeCell ref="AJ54:AK55"/>
    <mergeCell ref="AM54:AN55"/>
    <mergeCell ref="AP54:AQ55"/>
    <mergeCell ref="AS54:AT55"/>
    <mergeCell ref="BA57:BB58"/>
    <mergeCell ref="AE60:AF61"/>
    <mergeCell ref="AH60:AI61"/>
    <mergeCell ref="AJ60:AK61"/>
    <mergeCell ref="AM60:AN61"/>
    <mergeCell ref="AS60:AT61"/>
    <mergeCell ref="AV60:AW61"/>
    <mergeCell ref="AX60:AY61"/>
    <mergeCell ref="BA60:BB61"/>
    <mergeCell ref="AE69:AF70"/>
    <mergeCell ref="AH69:AI70"/>
    <mergeCell ref="AS69:AT70"/>
    <mergeCell ref="AV69:AW70"/>
    <mergeCell ref="AX69:AY70"/>
    <mergeCell ref="BA69:BB70"/>
    <mergeCell ref="BA63:BB64"/>
    <mergeCell ref="AE66:AF67"/>
    <mergeCell ref="AH66:AI67"/>
    <mergeCell ref="AS66:AT67"/>
    <mergeCell ref="AV66:AW67"/>
    <mergeCell ref="AX66:AY67"/>
    <mergeCell ref="BA66:BB67"/>
    <mergeCell ref="AE63:AF64"/>
    <mergeCell ref="AH63:AI64"/>
    <mergeCell ref="AJ63:AK64"/>
    <mergeCell ref="AS63:AT64"/>
    <mergeCell ref="AV63:AW64"/>
    <mergeCell ref="AX63:AY64"/>
    <mergeCell ref="AE78:AF79"/>
    <mergeCell ref="AH78:AI79"/>
    <mergeCell ref="AV78:AW79"/>
    <mergeCell ref="AX78:AY79"/>
    <mergeCell ref="AE81:AF82"/>
    <mergeCell ref="AH81:AI82"/>
    <mergeCell ref="AV81:AW82"/>
    <mergeCell ref="AX81:AY82"/>
    <mergeCell ref="AE72:AF73"/>
    <mergeCell ref="AH72:AI73"/>
    <mergeCell ref="AS72:AT73"/>
    <mergeCell ref="AV72:AW73"/>
    <mergeCell ref="AX72:AY73"/>
    <mergeCell ref="AE75:AF76"/>
    <mergeCell ref="AH75:AI76"/>
    <mergeCell ref="AS75:AT76"/>
    <mergeCell ref="AV75:AW76"/>
    <mergeCell ref="AX75:AY76"/>
    <mergeCell ref="AE90:AF91"/>
    <mergeCell ref="AV90:AW91"/>
    <mergeCell ref="AX90:AY91"/>
    <mergeCell ref="AE93:AF94"/>
    <mergeCell ref="AV93:AW94"/>
    <mergeCell ref="AX93:AY94"/>
    <mergeCell ref="AE84:AF85"/>
    <mergeCell ref="AH84:AI85"/>
    <mergeCell ref="AV84:AW85"/>
    <mergeCell ref="AX84:AY85"/>
    <mergeCell ref="AE87:AF88"/>
    <mergeCell ref="AV87:AW88"/>
    <mergeCell ref="AX87:AY88"/>
    <mergeCell ref="AV105:AW106"/>
    <mergeCell ref="AX105:AY106"/>
    <mergeCell ref="AV108:AW109"/>
    <mergeCell ref="AX108:AY109"/>
    <mergeCell ref="AV111:AW112"/>
    <mergeCell ref="AX111:AY112"/>
    <mergeCell ref="AV96:AW97"/>
    <mergeCell ref="AX96:AY97"/>
    <mergeCell ref="AV99:AW100"/>
    <mergeCell ref="AX99:AY100"/>
    <mergeCell ref="AV102:AW103"/>
    <mergeCell ref="AX102:AY103"/>
    <mergeCell ref="AV123:AW124"/>
    <mergeCell ref="AX123:AY124"/>
    <mergeCell ref="AV126:AW127"/>
    <mergeCell ref="AX126:AY127"/>
    <mergeCell ref="AV129:AW130"/>
    <mergeCell ref="AX129:AY130"/>
    <mergeCell ref="AV114:AW115"/>
    <mergeCell ref="AX114:AY115"/>
    <mergeCell ref="AV117:AW118"/>
    <mergeCell ref="AX117:AY118"/>
    <mergeCell ref="AV120:AW121"/>
    <mergeCell ref="AX120:AY121"/>
    <mergeCell ref="AX147:AY148"/>
    <mergeCell ref="AX150:AY151"/>
    <mergeCell ref="AX153:AY154"/>
    <mergeCell ref="AX156:AY157"/>
    <mergeCell ref="AX159:AY160"/>
    <mergeCell ref="AV132:AW133"/>
    <mergeCell ref="AX132:AY133"/>
    <mergeCell ref="AX135:AY136"/>
    <mergeCell ref="AX138:AY139"/>
    <mergeCell ref="AX141:AY142"/>
    <mergeCell ref="AX144:AY145"/>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09F9D-356D-49B4-B9E2-5E1533CE740D}">
  <dimension ref="A1:BG401"/>
  <sheetViews>
    <sheetView showZeros="0" workbookViewId="0">
      <selection activeCell="BF16" sqref="BF16"/>
    </sheetView>
  </sheetViews>
  <sheetFormatPr baseColWidth="10" defaultRowHeight="15"/>
  <cols>
    <col min="1" max="1" width="3.140625" customWidth="1"/>
    <col min="2" max="2" width="3.7109375" customWidth="1"/>
    <col min="3" max="3" width="3.140625" customWidth="1"/>
    <col min="4" max="4" width="3.7109375" customWidth="1"/>
    <col min="5" max="9" width="6.7109375" customWidth="1"/>
    <col min="11" max="11" width="22.140625" customWidth="1"/>
    <col min="12" max="12" width="6.5703125" customWidth="1"/>
    <col min="13" max="13" width="7.85546875" customWidth="1"/>
    <col min="14" max="14" width="21.85546875" customWidth="1"/>
    <col min="15" max="15" width="7.140625" customWidth="1"/>
    <col min="16" max="16" width="21.7109375" customWidth="1"/>
    <col min="17" max="17" width="27.7109375" customWidth="1"/>
    <col min="18" max="18" width="22.140625" customWidth="1"/>
    <col min="19" max="19" width="8.7109375" customWidth="1"/>
    <col min="20" max="20" width="16.5703125" customWidth="1"/>
    <col min="21" max="21" width="10.7109375" customWidth="1"/>
    <col min="22" max="22" width="11.42578125" customWidth="1"/>
    <col min="23" max="23" width="14.140625" customWidth="1"/>
    <col min="24" max="24" width="7.5703125" customWidth="1"/>
    <col min="25" max="25" width="22" customWidth="1"/>
    <col min="26" max="26" width="4.140625" customWidth="1"/>
    <col min="27" max="27" width="3.7109375" customWidth="1"/>
    <col min="28" max="29" width="11.7109375" customWidth="1"/>
    <col min="30" max="30" width="3.7109375" customWidth="1"/>
    <col min="31" max="32" width="11.7109375" customWidth="1"/>
    <col min="33" max="33" width="9.7109375" customWidth="1"/>
    <col min="34" max="34" width="35.7109375" customWidth="1"/>
    <col min="35" max="39" width="11.7109375" customWidth="1"/>
    <col min="40" max="40" width="14.7109375" customWidth="1"/>
    <col min="49" max="49" width="11.42578125" customWidth="1"/>
    <col min="50" max="50" width="23" customWidth="1"/>
    <col min="51" max="51" width="18.7109375" customWidth="1"/>
    <col min="52" max="52" width="25.7109375" customWidth="1"/>
    <col min="53" max="53" width="16.7109375" customWidth="1"/>
    <col min="54" max="54" width="9.140625" customWidth="1"/>
    <col min="55" max="55" width="10.42578125" customWidth="1"/>
    <col min="57" max="57" width="8.7109375" customWidth="1"/>
    <col min="58" max="58" width="11.42578125" style="641"/>
    <col min="59" max="59" width="43.5703125" style="641" customWidth="1"/>
  </cols>
  <sheetData>
    <row r="1" spans="1:59">
      <c r="A1" s="133" t="str">
        <f>ADDRESS(ROW(),COLUMN(),4)</f>
        <v>A1</v>
      </c>
      <c r="B1" s="644">
        <v>3</v>
      </c>
      <c r="C1" s="644">
        <v>2</v>
      </c>
      <c r="D1" s="644">
        <v>3</v>
      </c>
      <c r="E1" s="644">
        <v>6</v>
      </c>
      <c r="F1" s="644">
        <v>6</v>
      </c>
      <c r="G1" s="644">
        <v>6</v>
      </c>
      <c r="H1" s="644">
        <v>6</v>
      </c>
      <c r="I1" s="644">
        <v>6</v>
      </c>
      <c r="J1" s="644">
        <v>11</v>
      </c>
      <c r="K1" s="644">
        <v>21</v>
      </c>
      <c r="L1" s="644">
        <v>6</v>
      </c>
      <c r="M1" s="644">
        <v>7</v>
      </c>
      <c r="N1" s="644">
        <v>21</v>
      </c>
      <c r="O1" s="644">
        <v>6</v>
      </c>
      <c r="P1" s="644">
        <v>21</v>
      </c>
      <c r="Q1" s="644">
        <v>27</v>
      </c>
      <c r="R1" s="644">
        <v>21</v>
      </c>
      <c r="S1" s="644">
        <v>8</v>
      </c>
      <c r="T1" s="644">
        <v>16</v>
      </c>
      <c r="U1" s="644">
        <v>10</v>
      </c>
      <c r="V1" s="644">
        <v>11</v>
      </c>
      <c r="W1" s="644">
        <v>13</v>
      </c>
      <c r="X1" s="644">
        <v>7</v>
      </c>
      <c r="Y1" s="132"/>
      <c r="AA1" s="644">
        <v>3</v>
      </c>
      <c r="AB1" s="644">
        <v>11</v>
      </c>
      <c r="AC1" s="644">
        <v>11</v>
      </c>
      <c r="AD1" s="644">
        <v>3</v>
      </c>
      <c r="AE1" s="644">
        <v>11</v>
      </c>
      <c r="AF1" s="644">
        <v>11</v>
      </c>
      <c r="AG1" s="644">
        <v>9</v>
      </c>
      <c r="AH1" s="644">
        <v>35</v>
      </c>
      <c r="AI1" s="644">
        <v>11</v>
      </c>
      <c r="AJ1" s="644">
        <v>11</v>
      </c>
      <c r="AK1" s="644">
        <v>11</v>
      </c>
      <c r="AL1" s="644">
        <v>11</v>
      </c>
      <c r="AM1" s="644">
        <v>11</v>
      </c>
      <c r="AN1" s="644">
        <v>14</v>
      </c>
      <c r="AO1" s="644">
        <v>11</v>
      </c>
      <c r="AP1" s="644">
        <v>11</v>
      </c>
      <c r="AQ1" s="644">
        <v>11</v>
      </c>
      <c r="AR1" s="644">
        <v>11</v>
      </c>
      <c r="AS1" s="644">
        <v>11</v>
      </c>
      <c r="AT1" s="644">
        <v>11</v>
      </c>
      <c r="AU1" s="644">
        <v>11</v>
      </c>
      <c r="AV1" s="644">
        <v>11</v>
      </c>
      <c r="AX1" s="644">
        <v>22</v>
      </c>
      <c r="AY1" s="644">
        <v>18</v>
      </c>
      <c r="AZ1" s="644">
        <v>25</v>
      </c>
      <c r="BA1" s="644">
        <v>16</v>
      </c>
      <c r="BB1" s="644">
        <v>8</v>
      </c>
      <c r="BC1" s="2082">
        <v>10</v>
      </c>
      <c r="BE1" s="135">
        <v>1</v>
      </c>
      <c r="BF1" s="134" t="str">
        <f>SUBSTITUTE(ADDRESS(1,COLUMN(),4),"1","")</f>
        <v>BF</v>
      </c>
      <c r="BG1" s="136" t="str">
        <f>SUBSTITUTE(ADDRESS(1,COLUMN(),4),"1","")</f>
        <v>BG</v>
      </c>
    </row>
    <row r="2" spans="1:59" ht="15.75" thickBot="1">
      <c r="B2" s="590">
        <f t="shared" ref="B2:X2" ca="1" si="0">CELL("largeur",B2)</f>
        <v>3</v>
      </c>
      <c r="C2" s="590">
        <f t="shared" ca="1" si="0"/>
        <v>2</v>
      </c>
      <c r="D2" s="590">
        <f t="shared" ca="1" si="0"/>
        <v>3</v>
      </c>
      <c r="E2" s="590">
        <f t="shared" ca="1" si="0"/>
        <v>6</v>
      </c>
      <c r="F2" s="590">
        <f t="shared" ca="1" si="0"/>
        <v>6</v>
      </c>
      <c r="G2" s="590">
        <f t="shared" ca="1" si="0"/>
        <v>6</v>
      </c>
      <c r="H2" s="590">
        <f t="shared" ca="1" si="0"/>
        <v>6</v>
      </c>
      <c r="I2" s="590">
        <f t="shared" ca="1" si="0"/>
        <v>6</v>
      </c>
      <c r="J2" s="590">
        <f t="shared" ca="1" si="0"/>
        <v>11</v>
      </c>
      <c r="K2" s="590">
        <f t="shared" ca="1" si="0"/>
        <v>21</v>
      </c>
      <c r="L2" s="590">
        <f t="shared" ca="1" si="0"/>
        <v>6</v>
      </c>
      <c r="M2" s="590">
        <f t="shared" ca="1" si="0"/>
        <v>7</v>
      </c>
      <c r="N2" s="590">
        <f t="shared" ca="1" si="0"/>
        <v>21</v>
      </c>
      <c r="O2" s="590">
        <f t="shared" ca="1" si="0"/>
        <v>6</v>
      </c>
      <c r="P2" s="590">
        <f t="shared" ca="1" si="0"/>
        <v>21</v>
      </c>
      <c r="Q2" s="590">
        <f t="shared" ca="1" si="0"/>
        <v>27</v>
      </c>
      <c r="R2" s="590">
        <f t="shared" ca="1" si="0"/>
        <v>21</v>
      </c>
      <c r="S2" s="590">
        <f t="shared" ca="1" si="0"/>
        <v>8</v>
      </c>
      <c r="T2" s="590">
        <f t="shared" ca="1" si="0"/>
        <v>16</v>
      </c>
      <c r="U2" s="590">
        <f t="shared" ca="1" si="0"/>
        <v>10</v>
      </c>
      <c r="V2" s="590">
        <f t="shared" ca="1" si="0"/>
        <v>11</v>
      </c>
      <c r="W2" s="590">
        <f t="shared" ca="1" si="0"/>
        <v>13</v>
      </c>
      <c r="X2" s="590">
        <f t="shared" ca="1" si="0"/>
        <v>7</v>
      </c>
      <c r="Y2" s="132"/>
      <c r="AA2" s="590">
        <f t="shared" ref="AA2:AV2" ca="1" si="1">CELL("largeur",AA2)</f>
        <v>3</v>
      </c>
      <c r="AB2" s="590">
        <f t="shared" ca="1" si="1"/>
        <v>11</v>
      </c>
      <c r="AC2" s="590">
        <f t="shared" ca="1" si="1"/>
        <v>11</v>
      </c>
      <c r="AD2" s="590">
        <f t="shared" ca="1" si="1"/>
        <v>3</v>
      </c>
      <c r="AE2" s="590">
        <f t="shared" ca="1" si="1"/>
        <v>11</v>
      </c>
      <c r="AF2" s="590">
        <f t="shared" ca="1" si="1"/>
        <v>11</v>
      </c>
      <c r="AG2" s="590">
        <f t="shared" ca="1" si="1"/>
        <v>9</v>
      </c>
      <c r="AH2" s="590">
        <f t="shared" ca="1" si="1"/>
        <v>35</v>
      </c>
      <c r="AI2" s="590">
        <f t="shared" ca="1" si="1"/>
        <v>11</v>
      </c>
      <c r="AJ2" s="590">
        <f t="shared" ca="1" si="1"/>
        <v>11</v>
      </c>
      <c r="AK2" s="590">
        <f t="shared" ca="1" si="1"/>
        <v>11</v>
      </c>
      <c r="AL2" s="590">
        <f t="shared" ca="1" si="1"/>
        <v>11</v>
      </c>
      <c r="AM2" s="590">
        <f t="shared" ca="1" si="1"/>
        <v>11</v>
      </c>
      <c r="AN2" s="590">
        <f t="shared" ca="1" si="1"/>
        <v>14</v>
      </c>
      <c r="AO2" s="590">
        <f t="shared" ca="1" si="1"/>
        <v>11</v>
      </c>
      <c r="AP2" s="590">
        <f t="shared" ca="1" si="1"/>
        <v>11</v>
      </c>
      <c r="AQ2" s="590">
        <f t="shared" ca="1" si="1"/>
        <v>11</v>
      </c>
      <c r="AR2" s="590">
        <f t="shared" ca="1" si="1"/>
        <v>11</v>
      </c>
      <c r="AS2" s="590">
        <f t="shared" ca="1" si="1"/>
        <v>11</v>
      </c>
      <c r="AT2" s="590">
        <f t="shared" ca="1" si="1"/>
        <v>11</v>
      </c>
      <c r="AU2" s="590">
        <f t="shared" ca="1" si="1"/>
        <v>11</v>
      </c>
      <c r="AV2" s="590">
        <f t="shared" ca="1" si="1"/>
        <v>11</v>
      </c>
      <c r="AX2" s="590">
        <f t="shared" ref="AX2:BC2" ca="1" si="2">CELL("largeur",AX2)</f>
        <v>22</v>
      </c>
      <c r="AY2" s="590">
        <f t="shared" ca="1" si="2"/>
        <v>18</v>
      </c>
      <c r="AZ2" s="590">
        <f t="shared" ca="1" si="2"/>
        <v>25</v>
      </c>
      <c r="BA2" s="590">
        <f t="shared" ca="1" si="2"/>
        <v>16</v>
      </c>
      <c r="BB2" s="590">
        <f t="shared" ca="1" si="2"/>
        <v>8</v>
      </c>
      <c r="BC2" s="590">
        <f t="shared" ca="1" si="2"/>
        <v>10</v>
      </c>
      <c r="BE2" s="135">
        <v>1</v>
      </c>
      <c r="BF2" s="142"/>
      <c r="BG2" s="142" t="s">
        <v>1166</v>
      </c>
    </row>
    <row r="3" spans="1:59" ht="23.25" customHeight="1">
      <c r="A3" s="132"/>
      <c r="B3" s="132"/>
      <c r="C3" s="132"/>
      <c r="D3" s="132"/>
      <c r="E3" s="132"/>
      <c r="F3" s="132"/>
      <c r="G3" s="132"/>
      <c r="H3" s="132"/>
      <c r="I3" s="132"/>
      <c r="J3" s="132"/>
      <c r="K3" s="132"/>
      <c r="L3" s="132"/>
      <c r="M3" s="132"/>
      <c r="N3" s="132"/>
      <c r="O3" s="132"/>
      <c r="P3" s="132"/>
      <c r="Q3" s="132"/>
      <c r="R3" s="132"/>
      <c r="S3" s="132"/>
      <c r="T3" s="132"/>
      <c r="U3" s="132"/>
      <c r="V3" s="132"/>
      <c r="W3" s="132"/>
      <c r="X3" s="132"/>
      <c r="Y3" s="132"/>
      <c r="AA3" s="2083"/>
      <c r="AB3" s="731" t="s">
        <v>4519</v>
      </c>
      <c r="AC3" s="731"/>
      <c r="AD3" s="731"/>
      <c r="AE3" s="731"/>
      <c r="AF3" s="731"/>
      <c r="AG3" s="731"/>
      <c r="AH3" s="731"/>
      <c r="AI3" s="731"/>
      <c r="AJ3" s="731"/>
      <c r="AK3" s="731"/>
      <c r="AL3" s="731"/>
      <c r="AM3" s="731"/>
      <c r="AN3" s="731"/>
      <c r="AO3" s="731"/>
      <c r="AP3" s="731"/>
      <c r="AQ3" s="731"/>
      <c r="AR3" s="731"/>
      <c r="AS3" s="731"/>
      <c r="AT3" s="731"/>
      <c r="AU3" s="731"/>
      <c r="AV3" s="2084"/>
      <c r="AX3" s="3837" t="s">
        <v>4119</v>
      </c>
      <c r="AY3" s="3838"/>
      <c r="AZ3" s="3838"/>
      <c r="BA3" s="3838"/>
      <c r="BB3" s="3838"/>
      <c r="BC3" s="3839"/>
      <c r="BE3" s="135">
        <v>1</v>
      </c>
      <c r="BF3" s="156">
        <f ca="1">COUNTA(A1:BE401) + COUNTBLANK(A1:BE401)</f>
        <v>23095</v>
      </c>
      <c r="BG3" s="145" t="str">
        <f>"cellules entre"&amp;" " &amp;A1&amp;" et  "&amp;BE401</f>
        <v>cellules entre A1 et  BE401</v>
      </c>
    </row>
    <row r="4" spans="1:59" ht="26.25" customHeight="1" thickBot="1">
      <c r="A4" s="132"/>
      <c r="B4" s="132"/>
      <c r="C4" s="132"/>
      <c r="D4" s="132"/>
      <c r="E4" s="132"/>
      <c r="F4" s="132"/>
      <c r="G4" s="132"/>
      <c r="H4" s="132"/>
      <c r="I4" s="132"/>
      <c r="J4" s="132"/>
      <c r="K4" s="132"/>
      <c r="L4" s="132"/>
      <c r="M4" s="132"/>
      <c r="N4" s="132"/>
      <c r="O4" s="132"/>
      <c r="P4" s="132"/>
      <c r="Q4" s="132"/>
      <c r="R4" s="132"/>
      <c r="S4" s="132"/>
      <c r="T4" s="132"/>
      <c r="U4" s="132"/>
      <c r="V4" s="132"/>
      <c r="W4" s="132"/>
      <c r="X4" s="132"/>
      <c r="Y4" s="132"/>
      <c r="AA4" s="2086"/>
      <c r="AB4" s="628"/>
      <c r="AC4" s="667" t="s">
        <v>4121</v>
      </c>
      <c r="AD4" s="628"/>
      <c r="AE4" s="628"/>
      <c r="AF4" s="628"/>
      <c r="AG4" s="628"/>
      <c r="AH4" s="628"/>
      <c r="AI4" s="628"/>
      <c r="AJ4" s="628"/>
      <c r="AK4" s="628"/>
      <c r="AL4" s="628"/>
      <c r="AM4" s="628"/>
      <c r="AN4" s="628"/>
      <c r="AO4" s="628"/>
      <c r="AP4" s="628"/>
      <c r="AQ4" s="628"/>
      <c r="AR4" s="628"/>
      <c r="AS4" s="628"/>
      <c r="AT4" s="628"/>
      <c r="AU4" s="628"/>
      <c r="AV4" s="2087"/>
      <c r="AX4" s="3840"/>
      <c r="AY4" s="3841"/>
      <c r="AZ4" s="3841"/>
      <c r="BA4" s="3841"/>
      <c r="BB4" s="3841"/>
      <c r="BC4" s="3842"/>
      <c r="BE4" s="135">
        <v>1</v>
      </c>
      <c r="BF4" s="156">
        <f ca="1">COUNTA(A1:BE401)</f>
        <v>10109</v>
      </c>
      <c r="BG4" s="145" t="s">
        <v>1161</v>
      </c>
    </row>
    <row r="5" spans="1:59" ht="18.75" customHeight="1" thickTop="1" thickBot="1">
      <c r="D5" s="2088" t="s">
        <v>15</v>
      </c>
      <c r="E5" s="4243" t="s">
        <v>4122</v>
      </c>
      <c r="F5" s="4244"/>
      <c r="G5" s="4244"/>
      <c r="H5" s="4244"/>
      <c r="I5" s="4244"/>
      <c r="J5" s="4244"/>
      <c r="K5" s="4244"/>
      <c r="L5" s="4244"/>
      <c r="M5" s="4244"/>
      <c r="N5" s="4244"/>
      <c r="O5" s="4244"/>
      <c r="P5" s="4244"/>
      <c r="Q5" s="4244"/>
      <c r="R5" s="4244"/>
      <c r="S5" s="4244"/>
      <c r="T5" s="4244"/>
      <c r="U5" s="4244"/>
      <c r="V5" s="4245"/>
      <c r="W5" s="132"/>
      <c r="X5" s="132"/>
      <c r="Y5" s="4249" t="s">
        <v>4520</v>
      </c>
      <c r="AA5" s="2086"/>
      <c r="AB5" s="97" t="s">
        <v>104</v>
      </c>
      <c r="AC5" s="97" t="s">
        <v>103</v>
      </c>
      <c r="AD5" s="97" t="s">
        <v>102</v>
      </c>
      <c r="AE5" s="97" t="s">
        <v>101</v>
      </c>
      <c r="AF5" s="97" t="s">
        <v>100</v>
      </c>
      <c r="AG5" s="97" t="s">
        <v>99</v>
      </c>
      <c r="AH5" s="97" t="s">
        <v>98</v>
      </c>
      <c r="AI5" s="97" t="s">
        <v>97</v>
      </c>
      <c r="AJ5" s="97" t="s">
        <v>96</v>
      </c>
      <c r="AK5" s="97" t="s">
        <v>95</v>
      </c>
      <c r="AL5" s="97" t="s">
        <v>94</v>
      </c>
      <c r="AM5" s="97" t="s">
        <v>93</v>
      </c>
      <c r="AN5" s="97" t="s">
        <v>92</v>
      </c>
      <c r="AO5" s="97" t="s">
        <v>91</v>
      </c>
      <c r="AP5" s="97" t="s">
        <v>90</v>
      </c>
      <c r="AQ5" s="97" t="s">
        <v>122</v>
      </c>
      <c r="AR5" s="97" t="s">
        <v>123</v>
      </c>
      <c r="AS5" s="97" t="s">
        <v>998</v>
      </c>
      <c r="AT5" s="97" t="s">
        <v>999</v>
      </c>
      <c r="AU5" s="97" t="s">
        <v>1000</v>
      </c>
      <c r="AV5" s="96" t="s">
        <v>4521</v>
      </c>
      <c r="AX5" s="159"/>
      <c r="AY5" s="439"/>
      <c r="AZ5" s="176"/>
      <c r="BA5" s="176"/>
      <c r="BB5" s="176"/>
      <c r="BC5" s="704"/>
      <c r="BE5" s="135">
        <v>1</v>
      </c>
      <c r="BF5" s="156">
        <f ca="1">COUNTBLANK(A1:BE401)</f>
        <v>12986</v>
      </c>
      <c r="BG5" s="145" t="s">
        <v>134</v>
      </c>
    </row>
    <row r="6" spans="1:59" ht="19.5" customHeight="1" thickTop="1">
      <c r="D6" s="2090" t="s">
        <v>15</v>
      </c>
      <c r="E6" s="4246"/>
      <c r="F6" s="4247"/>
      <c r="G6" s="4247"/>
      <c r="H6" s="4247"/>
      <c r="I6" s="4247"/>
      <c r="J6" s="4247"/>
      <c r="K6" s="4247"/>
      <c r="L6" s="4247"/>
      <c r="M6" s="4247"/>
      <c r="N6" s="4247"/>
      <c r="O6" s="4247"/>
      <c r="P6" s="4247"/>
      <c r="Q6" s="4247"/>
      <c r="R6" s="4247"/>
      <c r="S6" s="4247"/>
      <c r="T6" s="4247"/>
      <c r="U6" s="4247"/>
      <c r="V6" s="4248"/>
      <c r="W6" s="132"/>
      <c r="X6" s="132"/>
      <c r="Y6" s="4249"/>
      <c r="AA6" s="2086"/>
      <c r="AB6" s="95" t="str">
        <f t="shared" ref="AB6:AV6" si="3">SUBSTITUTE(ADDRESS(1,COLUMN(),4),"1","")</f>
        <v>AB</v>
      </c>
      <c r="AC6" s="94" t="str">
        <f t="shared" si="3"/>
        <v>AC</v>
      </c>
      <c r="AD6" s="94" t="str">
        <f t="shared" si="3"/>
        <v>AD</v>
      </c>
      <c r="AE6" s="94" t="str">
        <f t="shared" si="3"/>
        <v>AE</v>
      </c>
      <c r="AF6" s="94" t="str">
        <f t="shared" si="3"/>
        <v>AF</v>
      </c>
      <c r="AG6" s="94" t="str">
        <f t="shared" si="3"/>
        <v>AG</v>
      </c>
      <c r="AH6" s="94" t="str">
        <f t="shared" si="3"/>
        <v>AH</v>
      </c>
      <c r="AI6" s="94" t="str">
        <f t="shared" si="3"/>
        <v>AI</v>
      </c>
      <c r="AJ6" s="94" t="str">
        <f t="shared" si="3"/>
        <v>AJ</v>
      </c>
      <c r="AK6" s="94" t="str">
        <f t="shared" si="3"/>
        <v>AK</v>
      </c>
      <c r="AL6" s="94" t="str">
        <f t="shared" si="3"/>
        <v>AL</v>
      </c>
      <c r="AM6" s="94" t="str">
        <f t="shared" si="3"/>
        <v>AM</v>
      </c>
      <c r="AN6" s="94" t="str">
        <f t="shared" si="3"/>
        <v>AN</v>
      </c>
      <c r="AO6" s="94" t="str">
        <f t="shared" si="3"/>
        <v>AO</v>
      </c>
      <c r="AP6" s="94" t="str">
        <f t="shared" si="3"/>
        <v>AP</v>
      </c>
      <c r="AQ6" s="94" t="str">
        <f t="shared" si="3"/>
        <v>AQ</v>
      </c>
      <c r="AR6" s="94" t="str">
        <f t="shared" si="3"/>
        <v>AR</v>
      </c>
      <c r="AS6" s="94" t="str">
        <f t="shared" si="3"/>
        <v>AS</v>
      </c>
      <c r="AT6" s="94" t="str">
        <f t="shared" si="3"/>
        <v>AT</v>
      </c>
      <c r="AU6" s="94" t="str">
        <f t="shared" si="3"/>
        <v>AU</v>
      </c>
      <c r="AV6" s="93" t="str">
        <f t="shared" si="3"/>
        <v>AV</v>
      </c>
      <c r="AX6" s="2091" t="s">
        <v>4124</v>
      </c>
      <c r="AY6" s="2092"/>
      <c r="AZ6" s="2092"/>
      <c r="BA6" s="2092"/>
      <c r="BB6" s="2092"/>
      <c r="BC6" s="704"/>
      <c r="BE6" s="135">
        <v>1</v>
      </c>
      <c r="BF6" s="156">
        <f>SUM(BE1:BE399)+2</f>
        <v>401</v>
      </c>
      <c r="BG6" s="145" t="s">
        <v>1162</v>
      </c>
    </row>
    <row r="7" spans="1:59" ht="19.5" customHeight="1" thickBot="1">
      <c r="D7" s="2090" t="s">
        <v>15</v>
      </c>
      <c r="E7" s="2094"/>
      <c r="F7" s="2095"/>
      <c r="G7" s="2095"/>
      <c r="H7" s="2095"/>
      <c r="I7" s="2095"/>
      <c r="J7" s="39" t="s">
        <v>66</v>
      </c>
      <c r="K7" s="39" t="s">
        <v>65</v>
      </c>
      <c r="L7" s="2096" t="s">
        <v>1165</v>
      </c>
      <c r="M7" s="43" t="s">
        <v>64</v>
      </c>
      <c r="N7" s="42" t="s">
        <v>63</v>
      </c>
      <c r="O7" s="41" t="s">
        <v>62</v>
      </c>
      <c r="P7" s="40" t="s">
        <v>61</v>
      </c>
      <c r="Q7" s="39" t="s">
        <v>60</v>
      </c>
      <c r="R7" s="39" t="s">
        <v>59</v>
      </c>
      <c r="S7" s="624" t="s">
        <v>58</v>
      </c>
      <c r="T7" s="624" t="s">
        <v>57</v>
      </c>
      <c r="U7" s="624" t="s">
        <v>56</v>
      </c>
      <c r="V7" s="2097" t="s">
        <v>55</v>
      </c>
      <c r="W7" s="132"/>
      <c r="X7" s="132"/>
      <c r="Y7" s="4249"/>
      <c r="AA7" s="2086"/>
      <c r="AB7" s="476">
        <f t="shared" ref="AB7:AV7" ca="1" si="4">CELL("largeur",AB7)</f>
        <v>11</v>
      </c>
      <c r="AC7" s="91">
        <f t="shared" ca="1" si="4"/>
        <v>11</v>
      </c>
      <c r="AD7" s="91">
        <f t="shared" ca="1" si="4"/>
        <v>3</v>
      </c>
      <c r="AE7" s="91">
        <f t="shared" ca="1" si="4"/>
        <v>11</v>
      </c>
      <c r="AF7" s="91">
        <f t="shared" ca="1" si="4"/>
        <v>11</v>
      </c>
      <c r="AG7" s="91">
        <f t="shared" ca="1" si="4"/>
        <v>9</v>
      </c>
      <c r="AH7" s="91">
        <f t="shared" ca="1" si="4"/>
        <v>35</v>
      </c>
      <c r="AI7" s="91">
        <f t="shared" ca="1" si="4"/>
        <v>11</v>
      </c>
      <c r="AJ7" s="91">
        <f t="shared" ca="1" si="4"/>
        <v>11</v>
      </c>
      <c r="AK7" s="91">
        <f t="shared" ca="1" si="4"/>
        <v>11</v>
      </c>
      <c r="AL7" s="91">
        <f t="shared" ca="1" si="4"/>
        <v>11</v>
      </c>
      <c r="AM7" s="91">
        <f t="shared" ca="1" si="4"/>
        <v>11</v>
      </c>
      <c r="AN7" s="91">
        <f t="shared" ca="1" si="4"/>
        <v>14</v>
      </c>
      <c r="AO7" s="91">
        <f t="shared" ca="1" si="4"/>
        <v>11</v>
      </c>
      <c r="AP7" s="91">
        <f t="shared" ca="1" si="4"/>
        <v>11</v>
      </c>
      <c r="AQ7" s="91">
        <f t="shared" ca="1" si="4"/>
        <v>11</v>
      </c>
      <c r="AR7" s="91">
        <f t="shared" ca="1" si="4"/>
        <v>11</v>
      </c>
      <c r="AS7" s="91">
        <f t="shared" ca="1" si="4"/>
        <v>11</v>
      </c>
      <c r="AT7" s="91">
        <f t="shared" ca="1" si="4"/>
        <v>11</v>
      </c>
      <c r="AU7" s="91">
        <f t="shared" ca="1" si="4"/>
        <v>11</v>
      </c>
      <c r="AV7" s="90">
        <f t="shared" ca="1" si="4"/>
        <v>11</v>
      </c>
      <c r="AX7" s="159" t="s">
        <v>4125</v>
      </c>
      <c r="AY7" s="439"/>
      <c r="AZ7" s="176"/>
      <c r="BA7" s="176"/>
      <c r="BB7" s="176"/>
      <c r="BC7" s="704"/>
      <c r="BE7" s="135">
        <v>1</v>
      </c>
      <c r="BF7" s="156">
        <f>SUM(A401:BD401)+1</f>
        <v>57</v>
      </c>
      <c r="BG7" s="145" t="s">
        <v>1163</v>
      </c>
    </row>
    <row r="8" spans="1:59" ht="20.25" thickTop="1" thickBot="1">
      <c r="D8" s="2098" t="s">
        <v>15</v>
      </c>
      <c r="E8" s="2099"/>
      <c r="F8" s="2100"/>
      <c r="G8" s="2100"/>
      <c r="H8" s="2100"/>
      <c r="I8" s="2100"/>
      <c r="J8" s="2101">
        <v>0.5</v>
      </c>
      <c r="K8" s="2102">
        <v>0.25</v>
      </c>
      <c r="L8" s="2103">
        <v>1</v>
      </c>
      <c r="M8" s="2102">
        <v>0.25</v>
      </c>
      <c r="N8" s="2104">
        <v>0.5</v>
      </c>
      <c r="O8" s="2105">
        <v>1E-3</v>
      </c>
      <c r="P8" s="2106">
        <v>1</v>
      </c>
      <c r="Q8" s="2105">
        <v>0.22500000000000001</v>
      </c>
      <c r="R8" s="2105">
        <v>0.01</v>
      </c>
      <c r="S8" s="2107">
        <v>1</v>
      </c>
      <c r="T8" s="2108">
        <v>0.1</v>
      </c>
      <c r="U8" s="2107">
        <v>0.01</v>
      </c>
      <c r="V8" s="2109">
        <v>1E-3</v>
      </c>
      <c r="W8" s="132"/>
      <c r="X8" s="132"/>
      <c r="Y8" s="97" t="str">
        <f>Q18</f>
        <v>Col.14</v>
      </c>
      <c r="AA8" s="634" t="s">
        <v>2</v>
      </c>
      <c r="AB8" s="635" t="str">
        <f ca="1">CELL("nomfichier")</f>
        <v>C:\Users\Joel\Desktop\[ff.fiches.repositionnables.xlsx]13.col.40.produits</v>
      </c>
      <c r="AC8" s="635"/>
      <c r="AD8" s="635"/>
      <c r="AE8" s="138"/>
      <c r="AF8" s="138"/>
      <c r="AG8" s="138"/>
      <c r="AH8" s="138"/>
      <c r="AI8" s="138"/>
      <c r="AJ8" s="138"/>
      <c r="AK8" s="138"/>
      <c r="AL8" s="138"/>
      <c r="AM8" s="138"/>
      <c r="AX8" s="2091"/>
      <c r="AY8" s="2092"/>
      <c r="AZ8" s="2092"/>
      <c r="BA8" s="2092"/>
      <c r="BB8" s="2092"/>
      <c r="BC8" s="704"/>
      <c r="BE8" s="135">
        <v>1</v>
      </c>
    </row>
    <row r="9" spans="1:59" ht="20.25" thickTop="1" thickBot="1">
      <c r="W9" s="132"/>
      <c r="X9" s="132"/>
      <c r="Y9" s="2110" t="str">
        <f>Q19</f>
        <v>Q</v>
      </c>
      <c r="AA9" s="2111" t="s">
        <v>985</v>
      </c>
      <c r="AB9" s="2111" t="s">
        <v>4126</v>
      </c>
      <c r="AX9" s="159" t="s">
        <v>4522</v>
      </c>
      <c r="AY9" s="439"/>
      <c r="AZ9" s="176"/>
      <c r="BA9" s="176"/>
      <c r="BB9" s="176"/>
      <c r="BC9" s="704"/>
      <c r="BE9" s="135">
        <v>1</v>
      </c>
    </row>
    <row r="10" spans="1:59" ht="15.75" customHeight="1">
      <c r="B10" s="2112" t="str">
        <f t="shared" ref="B10:B73" si="5">AA10</f>
        <v>A</v>
      </c>
      <c r="D10" s="2112" t="s">
        <v>0</v>
      </c>
      <c r="E10" s="4250" t="s">
        <v>119</v>
      </c>
      <c r="F10" s="4252" t="s">
        <v>4128</v>
      </c>
      <c r="G10" s="4252"/>
      <c r="H10" s="4252"/>
      <c r="I10" s="4252"/>
      <c r="J10" s="4252"/>
      <c r="K10" s="4252"/>
      <c r="L10" s="4252"/>
      <c r="M10" s="4252"/>
      <c r="N10" s="4252"/>
      <c r="O10" s="4252"/>
      <c r="P10" s="4252"/>
      <c r="Q10" s="4252"/>
      <c r="R10" s="4252"/>
      <c r="S10" s="4252"/>
      <c r="T10" s="4140" t="s">
        <v>4129</v>
      </c>
      <c r="U10" s="4140"/>
      <c r="V10" s="4254" t="s">
        <v>366</v>
      </c>
      <c r="W10" s="4254"/>
      <c r="X10" s="4256" t="str">
        <f>LEFT(F10,1)</f>
        <v>N</v>
      </c>
      <c r="Y10" s="2802" t="s">
        <v>4523</v>
      </c>
      <c r="AA10" s="129" t="s">
        <v>0</v>
      </c>
      <c r="AB10" s="4138" t="s">
        <v>119</v>
      </c>
      <c r="AC10" s="4258" t="s">
        <v>4167</v>
      </c>
      <c r="AD10" s="4258"/>
      <c r="AE10" s="4258"/>
      <c r="AF10" s="4258"/>
      <c r="AG10" s="4258"/>
      <c r="AH10" s="4258"/>
      <c r="AI10" s="4258"/>
      <c r="AJ10" s="4140" t="s">
        <v>137</v>
      </c>
      <c r="AK10" s="4139" t="s">
        <v>366</v>
      </c>
      <c r="AL10" s="4139"/>
      <c r="AM10" s="4159" t="str">
        <f>LEFT(AC10,1)</f>
        <v>B</v>
      </c>
      <c r="AN10" s="2116"/>
      <c r="AO10" s="2116"/>
      <c r="AP10" s="2116"/>
      <c r="AQ10" s="2116"/>
      <c r="AR10" s="2116"/>
      <c r="AS10" s="2116"/>
      <c r="AT10" s="2116"/>
      <c r="AU10" s="2116"/>
      <c r="AV10" s="2116"/>
      <c r="AX10" s="2091"/>
      <c r="AY10" s="2092"/>
      <c r="AZ10" s="2092"/>
      <c r="BA10" s="2092"/>
      <c r="BB10" s="2092"/>
      <c r="BC10" s="704"/>
      <c r="BE10" s="135">
        <v>1</v>
      </c>
    </row>
    <row r="11" spans="1:59" ht="16.5" customHeight="1" thickBot="1">
      <c r="B11" s="2118" t="str">
        <f t="shared" si="5"/>
        <v>A</v>
      </c>
      <c r="D11" s="593" t="s">
        <v>0</v>
      </c>
      <c r="E11" s="4251"/>
      <c r="F11" s="4253"/>
      <c r="G11" s="4253"/>
      <c r="H11" s="4253"/>
      <c r="I11" s="4253"/>
      <c r="J11" s="4253"/>
      <c r="K11" s="4253"/>
      <c r="L11" s="4253"/>
      <c r="M11" s="4253"/>
      <c r="N11" s="4253"/>
      <c r="O11" s="4253"/>
      <c r="P11" s="4253"/>
      <c r="Q11" s="4253"/>
      <c r="R11" s="4253"/>
      <c r="S11" s="4253"/>
      <c r="T11" s="4141"/>
      <c r="U11" s="4141"/>
      <c r="V11" s="4255"/>
      <c r="W11" s="4255"/>
      <c r="X11" s="4257"/>
      <c r="Y11" s="2203" t="s">
        <v>4524</v>
      </c>
      <c r="AA11" s="53" t="s">
        <v>0</v>
      </c>
      <c r="AB11" s="3850"/>
      <c r="AC11" s="4259"/>
      <c r="AD11" s="4259"/>
      <c r="AE11" s="4259"/>
      <c r="AF11" s="4259"/>
      <c r="AG11" s="4259"/>
      <c r="AH11" s="4259"/>
      <c r="AI11" s="4259"/>
      <c r="AJ11" s="4141"/>
      <c r="AK11" s="3990"/>
      <c r="AL11" s="3990"/>
      <c r="AM11" s="4260"/>
      <c r="AN11" s="2229"/>
      <c r="AO11" s="2229"/>
      <c r="AP11" s="2229"/>
      <c r="AQ11" s="2229"/>
      <c r="AR11" s="2229"/>
      <c r="AS11" s="2229"/>
      <c r="AT11" s="2229"/>
      <c r="AU11" s="2229"/>
      <c r="AV11" s="2229"/>
      <c r="AX11" s="2091" t="s">
        <v>4130</v>
      </c>
      <c r="AY11" s="2092"/>
      <c r="AZ11" s="2092"/>
      <c r="BA11" s="2092"/>
      <c r="BB11" s="2092"/>
      <c r="BC11" s="704"/>
      <c r="BE11" s="135">
        <v>1</v>
      </c>
    </row>
    <row r="12" spans="1:59" ht="21" customHeight="1">
      <c r="B12" s="2118" t="str">
        <f t="shared" si="5"/>
        <v>A</v>
      </c>
      <c r="D12" s="593" t="s">
        <v>0</v>
      </c>
      <c r="E12" s="4261" t="s">
        <v>4131</v>
      </c>
      <c r="F12" s="460" t="s">
        <v>4132</v>
      </c>
      <c r="G12" s="460"/>
      <c r="H12" s="460"/>
      <c r="I12" s="460"/>
      <c r="J12" s="460"/>
      <c r="K12" s="460"/>
      <c r="L12" s="460"/>
      <c r="M12" s="460"/>
      <c r="N12" s="2131" t="s">
        <v>4168</v>
      </c>
      <c r="O12" s="2131"/>
      <c r="P12" s="2131"/>
      <c r="Q12" s="2131"/>
      <c r="R12" s="2131" t="s">
        <v>4169</v>
      </c>
      <c r="S12" s="2131"/>
      <c r="T12" s="2131"/>
      <c r="U12" s="2131"/>
      <c r="V12" s="2131"/>
      <c r="W12" s="2131"/>
      <c r="X12" s="704"/>
      <c r="Y12" s="2803">
        <f t="shared" ref="Y12:Y75" si="6">IF(AF12="Auteur &gt;",AB12,0)</f>
        <v>0</v>
      </c>
      <c r="AA12" s="53" t="s">
        <v>0</v>
      </c>
      <c r="AB12" s="128" t="s">
        <v>116</v>
      </c>
      <c r="AC12" s="127" t="s">
        <v>1084</v>
      </c>
      <c r="AD12" s="127"/>
      <c r="AE12" s="127"/>
      <c r="AF12" s="126" t="s">
        <v>115</v>
      </c>
      <c r="AG12" s="125" t="s">
        <v>4170</v>
      </c>
      <c r="AH12" s="124"/>
      <c r="AI12" s="124"/>
      <c r="AJ12" s="124"/>
      <c r="AK12" s="124"/>
      <c r="AL12" s="124"/>
      <c r="AM12" s="738"/>
      <c r="AN12" s="2230"/>
      <c r="AO12" s="2230"/>
      <c r="AP12" s="2230"/>
      <c r="AQ12" s="2132"/>
      <c r="AR12" s="2132"/>
      <c r="AS12" s="2132"/>
      <c r="AT12" s="2132"/>
      <c r="AU12" s="2132"/>
      <c r="AV12" s="2132"/>
      <c r="AX12" s="2091" t="s">
        <v>4525</v>
      </c>
      <c r="AY12" s="2092"/>
      <c r="AZ12" s="2092"/>
      <c r="BA12" s="2092"/>
      <c r="BB12" s="2092"/>
      <c r="BC12" s="704"/>
      <c r="BE12" s="135">
        <v>1</v>
      </c>
    </row>
    <row r="13" spans="1:59" ht="21" customHeight="1">
      <c r="B13" s="2118" t="str">
        <f t="shared" si="5"/>
        <v>A</v>
      </c>
      <c r="D13" s="593" t="s">
        <v>0</v>
      </c>
      <c r="E13" s="4261"/>
      <c r="F13" s="460" t="s">
        <v>4171</v>
      </c>
      <c r="G13" s="460"/>
      <c r="H13" s="460"/>
      <c r="I13" s="460"/>
      <c r="J13" s="460"/>
      <c r="K13" s="460"/>
      <c r="L13" s="460"/>
      <c r="M13" s="460"/>
      <c r="N13" s="2131" t="s">
        <v>4167</v>
      </c>
      <c r="O13" s="2131"/>
      <c r="P13" s="2131"/>
      <c r="Q13" s="2131"/>
      <c r="R13" s="2131"/>
      <c r="S13" s="2131"/>
      <c r="T13" s="2131"/>
      <c r="U13" s="2131"/>
      <c r="V13" s="2131"/>
      <c r="W13" s="2131"/>
      <c r="X13" s="704"/>
      <c r="Y13" s="2803">
        <f t="shared" si="6"/>
        <v>0</v>
      </c>
      <c r="AA13" s="53" t="s">
        <v>0</v>
      </c>
      <c r="AB13" s="121" t="s">
        <v>113</v>
      </c>
      <c r="AC13" s="104"/>
      <c r="AD13" s="115"/>
      <c r="AE13" s="115"/>
      <c r="AF13" s="115"/>
      <c r="AG13" s="104" t="s">
        <v>4172</v>
      </c>
      <c r="AH13" s="104"/>
      <c r="AI13" s="104"/>
      <c r="AJ13" s="104"/>
      <c r="AK13" s="104"/>
      <c r="AL13" s="104"/>
      <c r="AM13" s="672"/>
      <c r="AN13" s="2133"/>
      <c r="AO13" s="2133"/>
      <c r="AP13" s="2133"/>
      <c r="AQ13" s="2133"/>
      <c r="AR13" s="2133"/>
      <c r="AS13" s="2133"/>
      <c r="AT13" s="2133"/>
      <c r="AU13" s="2133"/>
      <c r="AV13" s="2133"/>
      <c r="AX13" s="2091"/>
      <c r="AY13" s="2092"/>
      <c r="AZ13" s="2092"/>
      <c r="BA13" s="2092"/>
      <c r="BB13" s="2092"/>
      <c r="BC13" s="704"/>
      <c r="BE13" s="135">
        <v>1</v>
      </c>
    </row>
    <row r="14" spans="1:59" ht="21" customHeight="1">
      <c r="B14" s="2118" t="str">
        <f t="shared" si="5"/>
        <v>A</v>
      </c>
      <c r="D14" s="593" t="s">
        <v>0</v>
      </c>
      <c r="E14" s="4261"/>
      <c r="F14" s="460" t="s">
        <v>4173</v>
      </c>
      <c r="G14" s="460"/>
      <c r="H14" s="460"/>
      <c r="I14" s="460"/>
      <c r="J14" s="460"/>
      <c r="K14" s="460"/>
      <c r="L14" s="460"/>
      <c r="M14" s="460"/>
      <c r="N14" s="2131" t="s">
        <v>4159</v>
      </c>
      <c r="O14" s="2131"/>
      <c r="P14" s="2131"/>
      <c r="Q14" s="2131"/>
      <c r="R14" s="2131"/>
      <c r="S14" s="2131"/>
      <c r="T14" s="2131"/>
      <c r="U14" s="2131"/>
      <c r="V14" s="2131"/>
      <c r="W14" s="2131"/>
      <c r="X14" s="704"/>
      <c r="Y14" s="2803">
        <f t="shared" si="6"/>
        <v>0</v>
      </c>
      <c r="AA14" s="554" t="s">
        <v>0</v>
      </c>
      <c r="AB14" s="7"/>
      <c r="AC14" s="8" t="s">
        <v>3</v>
      </c>
      <c r="AD14" s="7"/>
      <c r="AE14" s="7"/>
      <c r="AF14" s="7"/>
      <c r="AG14" s="715" t="str">
        <f>COUNTIF(AA10:AA37,"**")&amp;" "&amp;"lignes"</f>
        <v>28 lignes</v>
      </c>
      <c r="AH14" s="564" t="str">
        <f>ROWS(AA10:AA37)-SUBTOTAL(103,AA10:AA37)&amp;" "&amp;"Lignes masquées"</f>
        <v>0 Lignes masquées</v>
      </c>
      <c r="AI14" s="2044"/>
      <c r="AJ14" s="2036"/>
      <c r="AK14" s="2036"/>
      <c r="AL14" s="104"/>
      <c r="AM14" s="672"/>
      <c r="AN14" s="2134"/>
      <c r="AO14" s="2134"/>
      <c r="AP14" s="2134"/>
      <c r="AQ14" s="2134"/>
      <c r="AR14" s="2134"/>
      <c r="AS14" s="2134"/>
      <c r="AT14" s="2134"/>
      <c r="AU14" s="2134"/>
      <c r="AV14" s="2134"/>
      <c r="AX14" s="2091" t="s">
        <v>4134</v>
      </c>
      <c r="AY14" s="2092"/>
      <c r="AZ14" s="2092"/>
      <c r="BA14" s="2092"/>
      <c r="BB14" s="2092"/>
      <c r="BC14" s="704"/>
      <c r="BE14" s="135">
        <v>1</v>
      </c>
    </row>
    <row r="15" spans="1:59" ht="21" customHeight="1">
      <c r="B15" s="2118" t="str">
        <f t="shared" si="5"/>
        <v>►</v>
      </c>
      <c r="D15" s="593" t="s">
        <v>0</v>
      </c>
      <c r="E15" s="4261"/>
      <c r="F15" s="460"/>
      <c r="G15" s="460"/>
      <c r="H15" s="460"/>
      <c r="I15" s="460"/>
      <c r="J15" s="460"/>
      <c r="K15" s="460"/>
      <c r="L15" s="460"/>
      <c r="M15" s="460"/>
      <c r="N15" s="2131" t="s">
        <v>4174</v>
      </c>
      <c r="O15" s="2131"/>
      <c r="P15" s="2131"/>
      <c r="Q15" s="2131"/>
      <c r="R15" s="2131"/>
      <c r="S15" s="2131"/>
      <c r="T15" s="2131"/>
      <c r="U15" s="2131"/>
      <c r="V15" s="2131"/>
      <c r="W15" s="2131"/>
      <c r="X15" s="704"/>
      <c r="Y15" s="2803">
        <f t="shared" si="6"/>
        <v>0</v>
      </c>
      <c r="AA15" s="44" t="s">
        <v>15</v>
      </c>
      <c r="AB15" s="668" t="s">
        <v>105</v>
      </c>
      <c r="AC15" s="572"/>
      <c r="AD15" s="572"/>
      <c r="AE15" s="572"/>
      <c r="AF15" s="572"/>
      <c r="AG15" s="1948"/>
      <c r="AH15" s="564" t="str">
        <f>COUNTA(AA23:AA32)&amp;"  lignes produits"</f>
        <v>10  lignes produits</v>
      </c>
      <c r="AI15" s="573"/>
      <c r="AJ15" s="132"/>
      <c r="AK15" s="118" t="s">
        <v>111</v>
      </c>
      <c r="AL15" s="117">
        <v>3</v>
      </c>
      <c r="AM15" s="2040" t="str">
        <f>AM16</f>
        <v>feuilles</v>
      </c>
      <c r="AN15" s="2135"/>
      <c r="AO15" s="2135"/>
      <c r="AP15" s="2135"/>
      <c r="AQ15" s="2135"/>
      <c r="AR15" s="2135"/>
      <c r="AS15" s="2135"/>
      <c r="AT15" s="2135"/>
      <c r="AU15" s="2135"/>
      <c r="AV15" s="2135"/>
      <c r="AX15" s="2091" t="s">
        <v>4135</v>
      </c>
      <c r="AY15" s="2092"/>
      <c r="AZ15" s="2092"/>
      <c r="BA15" s="2092"/>
      <c r="BB15" s="2092"/>
      <c r="BC15" s="704"/>
      <c r="BE15" s="135">
        <v>1</v>
      </c>
    </row>
    <row r="16" spans="1:59" ht="21" customHeight="1">
      <c r="B16" s="2118" t="str">
        <f t="shared" si="5"/>
        <v>A</v>
      </c>
      <c r="D16" s="593" t="s">
        <v>0</v>
      </c>
      <c r="E16" s="4261"/>
      <c r="F16" s="460"/>
      <c r="G16" s="460"/>
      <c r="H16" s="460"/>
      <c r="I16" s="460"/>
      <c r="J16" s="460"/>
      <c r="K16" s="460"/>
      <c r="L16" s="460"/>
      <c r="M16" s="460"/>
      <c r="N16" s="2131" t="s">
        <v>4175</v>
      </c>
      <c r="O16" s="2131"/>
      <c r="P16" s="2131"/>
      <c r="Q16" s="2131"/>
      <c r="R16" s="2131"/>
      <c r="S16" s="2131"/>
      <c r="T16" s="2131"/>
      <c r="U16" s="2131"/>
      <c r="V16" s="2131"/>
      <c r="W16" s="2131"/>
      <c r="X16" s="704"/>
      <c r="Y16" s="2803">
        <f t="shared" si="6"/>
        <v>0</v>
      </c>
      <c r="AA16" s="53" t="s">
        <v>0</v>
      </c>
      <c r="AB16" s="114">
        <f>(AI33/AB17)</f>
        <v>0.92333333333333334</v>
      </c>
      <c r="AC16" s="113" t="s">
        <v>110</v>
      </c>
      <c r="AD16" s="112"/>
      <c r="AE16" s="111"/>
      <c r="AF16" s="111"/>
      <c r="AG16" s="1949" t="str">
        <f ca="1">IF(AB20&lt;0.5,AB19&amp;",","")&amp;IF(AC20&lt;0.5,AC19&amp;".","")&amp;IF(AD20&lt;0.5,AD19&amp;".","")&amp;IF(AE20&lt;0.5,AE19&amp;".","")&amp;IF(AF20&lt;0.5,AF19&amp;".","")&amp;IF(AG20&lt;0.5,AG19&amp;".","")</f>
        <v/>
      </c>
      <c r="AH16" s="564" t="str">
        <f ca="1">IF(COUNTIF(AB20:AM20,"&lt;0.5")=0,"Aucune colonne masquée",COUNTIF(AB20:AM20,"&lt;0.5")&amp;" colonnes masquées : "&amp;(AG16&amp;AG17))</f>
        <v>Aucune colonne masquée</v>
      </c>
      <c r="AI16" s="573"/>
      <c r="AJ16" s="132"/>
      <c r="AK16" s="110" t="s">
        <v>109</v>
      </c>
      <c r="AL16" s="109">
        <v>3</v>
      </c>
      <c r="AM16" s="2041" t="s">
        <v>4176</v>
      </c>
      <c r="AN16" s="2136"/>
      <c r="AO16" s="2136"/>
      <c r="AP16" s="2136"/>
      <c r="AQ16" s="2130"/>
      <c r="AR16" s="2130"/>
      <c r="AS16" s="2130"/>
      <c r="AT16" s="2130"/>
      <c r="AU16" s="2130"/>
      <c r="AV16" s="2130"/>
      <c r="AX16" s="2091"/>
      <c r="AY16" s="2092"/>
      <c r="AZ16" s="2092"/>
      <c r="BA16" s="2092"/>
      <c r="BB16" s="2092"/>
      <c r="BC16" s="704"/>
      <c r="BE16" s="135">
        <v>1</v>
      </c>
    </row>
    <row r="17" spans="2:57" ht="21" customHeight="1" thickBot="1">
      <c r="B17" s="2118" t="str">
        <f t="shared" si="5"/>
        <v>A</v>
      </c>
      <c r="D17" s="593" t="s">
        <v>0</v>
      </c>
      <c r="E17" s="4262"/>
      <c r="F17" s="2804"/>
      <c r="G17" s="2804"/>
      <c r="H17" s="2804"/>
      <c r="I17" s="2804"/>
      <c r="J17" s="2804"/>
      <c r="K17" s="2804"/>
      <c r="L17" s="2804"/>
      <c r="M17" s="2804"/>
      <c r="N17" s="2138" t="s">
        <v>4177</v>
      </c>
      <c r="O17" s="2138"/>
      <c r="P17" s="2138"/>
      <c r="Q17" s="2138"/>
      <c r="R17" s="2138"/>
      <c r="S17" s="2138"/>
      <c r="T17" s="2138"/>
      <c r="U17" s="2138"/>
      <c r="V17" s="2138"/>
      <c r="W17" s="2138"/>
      <c r="X17" s="2139"/>
      <c r="Y17" s="2803">
        <f t="shared" si="6"/>
        <v>0</v>
      </c>
      <c r="AA17" s="53" t="s">
        <v>0</v>
      </c>
      <c r="AB17" s="107">
        <v>3</v>
      </c>
      <c r="AC17" s="106" t="s">
        <v>4176</v>
      </c>
      <c r="AD17" s="105" t="s">
        <v>107</v>
      </c>
      <c r="AE17" s="105"/>
      <c r="AF17" s="104"/>
      <c r="AG17" s="1949" t="str">
        <f ca="1">IF(AH20&lt;0.5,AH19&amp;".","")&amp;IF(AI20&lt;0.5,AI19&amp;".","")&amp;IF(AJ20&lt;0.5,AJ19&amp;".","")&amp;IF(AK20&lt;0.5,AK19&amp;".","")&amp;IF(AL20&lt;0.5,AL19&amp;".","")&amp;IF(AM20&lt;0.5,AM19&amp;".","")</f>
        <v/>
      </c>
      <c r="AH17" s="564" t="str">
        <f ca="1">COUNTIF(AB20:AM20,"&gt;0.5")+1&amp;" "&amp;"Colonnes Visibles"</f>
        <v>13 Colonnes Visibles</v>
      </c>
      <c r="AI17" s="573"/>
      <c r="AJ17" s="132"/>
      <c r="AK17" s="103" t="s">
        <v>106</v>
      </c>
      <c r="AL17" s="102"/>
      <c r="AM17" s="2045"/>
      <c r="AN17" s="2130"/>
      <c r="AO17" s="2127"/>
      <c r="AP17" s="2128"/>
      <c r="AQ17" s="2130"/>
      <c r="AR17" s="2130"/>
      <c r="AS17" s="2130"/>
      <c r="AT17" s="2130"/>
      <c r="AU17" s="2130"/>
      <c r="AV17" s="2130"/>
      <c r="AX17" s="2091" t="s">
        <v>4526</v>
      </c>
      <c r="AY17" s="2092"/>
      <c r="AZ17" s="2092"/>
      <c r="BA17" s="2092"/>
      <c r="BB17" s="2092"/>
      <c r="BC17" s="704"/>
      <c r="BE17" s="135">
        <v>1</v>
      </c>
    </row>
    <row r="18" spans="2:57" ht="20.25" customHeight="1" thickTop="1" thickBot="1">
      <c r="B18" s="2118" t="str">
        <f t="shared" si="5"/>
        <v>►</v>
      </c>
      <c r="D18" s="593" t="s">
        <v>0</v>
      </c>
      <c r="E18" s="97" t="s">
        <v>104</v>
      </c>
      <c r="F18" s="97" t="s">
        <v>103</v>
      </c>
      <c r="G18" s="97" t="s">
        <v>102</v>
      </c>
      <c r="H18" s="97" t="s">
        <v>101</v>
      </c>
      <c r="I18" s="97" t="s">
        <v>100</v>
      </c>
      <c r="J18" s="97" t="s">
        <v>99</v>
      </c>
      <c r="K18" s="97" t="s">
        <v>98</v>
      </c>
      <c r="L18" s="97" t="s">
        <v>97</v>
      </c>
      <c r="M18" s="97" t="s">
        <v>96</v>
      </c>
      <c r="N18" s="97" t="s">
        <v>95</v>
      </c>
      <c r="O18" s="97" t="s">
        <v>94</v>
      </c>
      <c r="P18" s="97" t="s">
        <v>93</v>
      </c>
      <c r="Q18" s="97" t="s">
        <v>92</v>
      </c>
      <c r="R18" s="97" t="s">
        <v>91</v>
      </c>
      <c r="S18" s="97" t="s">
        <v>90</v>
      </c>
      <c r="T18" s="97" t="s">
        <v>122</v>
      </c>
      <c r="U18" s="97" t="s">
        <v>123</v>
      </c>
      <c r="V18" s="97" t="s">
        <v>998</v>
      </c>
      <c r="W18" s="97" t="s">
        <v>999</v>
      </c>
      <c r="X18" s="96" t="s">
        <v>1000</v>
      </c>
      <c r="Y18" s="2803">
        <f t="shared" si="6"/>
        <v>0</v>
      </c>
      <c r="AA18" s="98" t="s">
        <v>15</v>
      </c>
      <c r="AB18" s="97" t="s">
        <v>104</v>
      </c>
      <c r="AC18" s="97" t="s">
        <v>103</v>
      </c>
      <c r="AD18" s="97" t="s">
        <v>102</v>
      </c>
      <c r="AE18" s="97" t="s">
        <v>101</v>
      </c>
      <c r="AF18" s="97" t="s">
        <v>100</v>
      </c>
      <c r="AG18" s="97" t="s">
        <v>99</v>
      </c>
      <c r="AH18" s="97" t="s">
        <v>98</v>
      </c>
      <c r="AI18" s="680" t="s">
        <v>97</v>
      </c>
      <c r="AJ18" s="97" t="s">
        <v>96</v>
      </c>
      <c r="AK18" s="97" t="s">
        <v>95</v>
      </c>
      <c r="AL18" s="97" t="s">
        <v>94</v>
      </c>
      <c r="AM18" s="96" t="s">
        <v>93</v>
      </c>
      <c r="AN18" s="2130"/>
      <c r="AO18" s="2127"/>
      <c r="AP18" s="2128"/>
      <c r="AQ18" s="2130"/>
      <c r="AR18" s="2130"/>
      <c r="AS18" s="2130"/>
      <c r="AT18" s="2130"/>
      <c r="AU18" s="2130"/>
      <c r="AV18" s="2130"/>
      <c r="AX18" s="2805" t="s">
        <v>4527</v>
      </c>
      <c r="AY18" s="2092"/>
      <c r="AZ18" s="2092"/>
      <c r="BA18" s="2092"/>
      <c r="BB18" s="2092"/>
      <c r="BC18" s="704"/>
      <c r="BE18" s="135">
        <v>1</v>
      </c>
    </row>
    <row r="19" spans="2:57" ht="19.5" customHeight="1" thickTop="1" thickBot="1">
      <c r="B19" s="2118" t="str">
        <f t="shared" si="5"/>
        <v>►</v>
      </c>
      <c r="D19" s="593" t="s">
        <v>0</v>
      </c>
      <c r="E19" s="2085" t="str">
        <f t="shared" ref="E19:Y19" si="7">SUBSTITUTE(ADDRESS(1,COLUMN(),4),"1","")</f>
        <v>E</v>
      </c>
      <c r="F19" s="2085" t="str">
        <f t="shared" si="7"/>
        <v>F</v>
      </c>
      <c r="G19" s="2085" t="str">
        <f t="shared" si="7"/>
        <v>G</v>
      </c>
      <c r="H19" s="2085" t="str">
        <f t="shared" si="7"/>
        <v>H</v>
      </c>
      <c r="I19" s="2085" t="str">
        <f t="shared" si="7"/>
        <v>I</v>
      </c>
      <c r="J19" s="2085" t="str">
        <f t="shared" si="7"/>
        <v>J</v>
      </c>
      <c r="K19" s="2085" t="str">
        <f t="shared" si="7"/>
        <v>K</v>
      </c>
      <c r="L19" s="2110" t="str">
        <f t="shared" si="7"/>
        <v>L</v>
      </c>
      <c r="M19" s="2110" t="str">
        <f t="shared" si="7"/>
        <v>M</v>
      </c>
      <c r="N19" s="2110" t="str">
        <f t="shared" si="7"/>
        <v>N</v>
      </c>
      <c r="O19" s="2110" t="str">
        <f t="shared" si="7"/>
        <v>O</v>
      </c>
      <c r="P19" s="2110" t="str">
        <f t="shared" si="7"/>
        <v>P</v>
      </c>
      <c r="Q19" s="2110" t="str">
        <f t="shared" si="7"/>
        <v>Q</v>
      </c>
      <c r="R19" s="2085" t="str">
        <f t="shared" si="7"/>
        <v>R</v>
      </c>
      <c r="S19" s="2085" t="str">
        <f t="shared" si="7"/>
        <v>S</v>
      </c>
      <c r="T19" s="2085" t="str">
        <f t="shared" si="7"/>
        <v>T</v>
      </c>
      <c r="U19" s="2085" t="str">
        <f t="shared" si="7"/>
        <v>U</v>
      </c>
      <c r="V19" s="2085" t="str">
        <f t="shared" si="7"/>
        <v>V</v>
      </c>
      <c r="W19" s="2085" t="str">
        <f t="shared" si="7"/>
        <v>W</v>
      </c>
      <c r="X19" s="2141" t="str">
        <f t="shared" si="7"/>
        <v>X</v>
      </c>
      <c r="Y19" s="2085" t="str">
        <f t="shared" si="7"/>
        <v>Y</v>
      </c>
      <c r="AA19" s="92" t="s">
        <v>15</v>
      </c>
      <c r="AB19" s="95" t="str">
        <f t="shared" ref="AB19:AM19" si="8">SUBSTITUTE(ADDRESS(1,COLUMN(),4),"1","")</f>
        <v>AB</v>
      </c>
      <c r="AC19" s="94" t="str">
        <f t="shared" si="8"/>
        <v>AC</v>
      </c>
      <c r="AD19" s="94" t="str">
        <f t="shared" si="8"/>
        <v>AD</v>
      </c>
      <c r="AE19" s="94" t="str">
        <f t="shared" si="8"/>
        <v>AE</v>
      </c>
      <c r="AF19" s="94" t="str">
        <f t="shared" si="8"/>
        <v>AF</v>
      </c>
      <c r="AG19" s="94" t="str">
        <f t="shared" si="8"/>
        <v>AG</v>
      </c>
      <c r="AH19" s="94" t="str">
        <f t="shared" si="8"/>
        <v>AH</v>
      </c>
      <c r="AI19" s="682" t="str">
        <f t="shared" si="8"/>
        <v>AI</v>
      </c>
      <c r="AJ19" s="94" t="str">
        <f t="shared" si="8"/>
        <v>AJ</v>
      </c>
      <c r="AK19" s="94" t="str">
        <f t="shared" si="8"/>
        <v>AK</v>
      </c>
      <c r="AL19" s="94" t="str">
        <f t="shared" si="8"/>
        <v>AL</v>
      </c>
      <c r="AM19" s="93" t="str">
        <f t="shared" si="8"/>
        <v>AM</v>
      </c>
      <c r="AN19" s="2130"/>
      <c r="AO19" s="2127"/>
      <c r="AP19" s="2128"/>
      <c r="AQ19" s="2130"/>
      <c r="AR19" s="2130"/>
      <c r="AS19" s="2130"/>
      <c r="AT19" s="2130"/>
      <c r="AU19" s="2130"/>
      <c r="AV19" s="2130"/>
      <c r="AX19" s="2091"/>
      <c r="AY19" s="2806" t="s">
        <v>4528</v>
      </c>
      <c r="AZ19" s="2092"/>
      <c r="BA19" s="2807"/>
      <c r="BB19" s="2092"/>
      <c r="BC19" s="704"/>
      <c r="BE19" s="135">
        <v>1</v>
      </c>
    </row>
    <row r="20" spans="2:57" ht="20.25" thickTop="1" thickBot="1">
      <c r="B20" s="2118" t="str">
        <f t="shared" si="5"/>
        <v>►</v>
      </c>
      <c r="D20" s="593" t="s">
        <v>0</v>
      </c>
      <c r="E20" s="476">
        <f t="shared" ref="E20:X20" ca="1" si="9">CELL("largeur",E20)</f>
        <v>6</v>
      </c>
      <c r="F20" s="476">
        <f t="shared" ca="1" si="9"/>
        <v>6</v>
      </c>
      <c r="G20" s="476">
        <f t="shared" ca="1" si="9"/>
        <v>6</v>
      </c>
      <c r="H20" s="476">
        <f t="shared" ca="1" si="9"/>
        <v>6</v>
      </c>
      <c r="I20" s="476">
        <f t="shared" ca="1" si="9"/>
        <v>6</v>
      </c>
      <c r="J20" s="476">
        <f t="shared" ca="1" si="9"/>
        <v>11</v>
      </c>
      <c r="K20" s="476">
        <f t="shared" ca="1" si="9"/>
        <v>21</v>
      </c>
      <c r="L20" s="476">
        <f t="shared" ca="1" si="9"/>
        <v>6</v>
      </c>
      <c r="M20" s="476">
        <f t="shared" ca="1" si="9"/>
        <v>7</v>
      </c>
      <c r="N20" s="476">
        <f t="shared" ca="1" si="9"/>
        <v>21</v>
      </c>
      <c r="O20" s="476">
        <f t="shared" ca="1" si="9"/>
        <v>6</v>
      </c>
      <c r="P20" s="476">
        <f t="shared" ca="1" si="9"/>
        <v>21</v>
      </c>
      <c r="Q20" s="476">
        <f t="shared" ca="1" si="9"/>
        <v>27</v>
      </c>
      <c r="R20" s="476">
        <f t="shared" ca="1" si="9"/>
        <v>21</v>
      </c>
      <c r="S20" s="476">
        <f t="shared" ca="1" si="9"/>
        <v>8</v>
      </c>
      <c r="T20" s="476">
        <f t="shared" ca="1" si="9"/>
        <v>16</v>
      </c>
      <c r="U20" s="476">
        <f t="shared" ca="1" si="9"/>
        <v>10</v>
      </c>
      <c r="V20" s="476">
        <f t="shared" ca="1" si="9"/>
        <v>11</v>
      </c>
      <c r="W20" s="476">
        <f t="shared" ca="1" si="9"/>
        <v>13</v>
      </c>
      <c r="X20" s="2142">
        <f t="shared" ca="1" si="9"/>
        <v>7</v>
      </c>
      <c r="Y20" s="2803">
        <f t="shared" ca="1" si="6"/>
        <v>0</v>
      </c>
      <c r="AA20" s="92" t="s">
        <v>15</v>
      </c>
      <c r="AB20" s="476">
        <f t="shared" ref="AB20:AM20" ca="1" si="10">CELL("largeur",AB20)</f>
        <v>11</v>
      </c>
      <c r="AC20" s="91">
        <f t="shared" ca="1" si="10"/>
        <v>11</v>
      </c>
      <c r="AD20" s="91">
        <f t="shared" ca="1" si="10"/>
        <v>3</v>
      </c>
      <c r="AE20" s="91">
        <f t="shared" ca="1" si="10"/>
        <v>11</v>
      </c>
      <c r="AF20" s="91">
        <f t="shared" ca="1" si="10"/>
        <v>11</v>
      </c>
      <c r="AG20" s="91">
        <f t="shared" ca="1" si="10"/>
        <v>9</v>
      </c>
      <c r="AH20" s="91">
        <f t="shared" ca="1" si="10"/>
        <v>35</v>
      </c>
      <c r="AI20" s="91">
        <f t="shared" ca="1" si="10"/>
        <v>11</v>
      </c>
      <c r="AJ20" s="91">
        <f t="shared" ca="1" si="10"/>
        <v>11</v>
      </c>
      <c r="AK20" s="91">
        <f t="shared" ca="1" si="10"/>
        <v>11</v>
      </c>
      <c r="AL20" s="91">
        <f t="shared" ca="1" si="10"/>
        <v>11</v>
      </c>
      <c r="AM20" s="90">
        <f t="shared" ca="1" si="10"/>
        <v>11</v>
      </c>
      <c r="AN20" s="2130"/>
      <c r="AO20" s="2127"/>
      <c r="AP20" s="2128"/>
      <c r="AQ20" s="2130"/>
      <c r="AR20" s="2130"/>
      <c r="AS20" s="2130"/>
      <c r="AT20" s="2130"/>
      <c r="AU20" s="2130"/>
      <c r="AV20" s="2130"/>
      <c r="AX20" s="1148"/>
      <c r="AY20" s="2110" t="str">
        <f>L19</f>
        <v>L</v>
      </c>
      <c r="AZ20" s="2110" t="str">
        <f>M19</f>
        <v>M</v>
      </c>
      <c r="BA20" s="2110" t="str">
        <f>N19</f>
        <v>N</v>
      </c>
      <c r="BB20" s="2092"/>
      <c r="BC20" s="704"/>
      <c r="BE20" s="135">
        <v>1</v>
      </c>
    </row>
    <row r="21" spans="2:57" ht="16.5" customHeight="1" thickTop="1">
      <c r="B21" s="2118" t="str">
        <f t="shared" si="5"/>
        <v>A</v>
      </c>
      <c r="D21" s="593" t="s">
        <v>0</v>
      </c>
      <c r="E21" s="2145" t="s">
        <v>89</v>
      </c>
      <c r="F21" s="2146" t="s">
        <v>88</v>
      </c>
      <c r="G21" s="2147"/>
      <c r="H21" s="4263" t="s">
        <v>87</v>
      </c>
      <c r="I21" s="4265" t="s">
        <v>86</v>
      </c>
      <c r="J21" s="4142" t="s">
        <v>83</v>
      </c>
      <c r="K21" s="2148"/>
      <c r="L21" s="2808" t="s">
        <v>4529</v>
      </c>
      <c r="M21" s="4268" t="s">
        <v>107</v>
      </c>
      <c r="N21" s="4268"/>
      <c r="O21" s="4269" t="s">
        <v>4530</v>
      </c>
      <c r="P21" s="4269"/>
      <c r="Q21" s="2150" t="s">
        <v>4141</v>
      </c>
      <c r="R21" s="86" t="s">
        <v>84</v>
      </c>
      <c r="S21" s="4105" t="s">
        <v>85</v>
      </c>
      <c r="T21" s="4142" t="s">
        <v>4142</v>
      </c>
      <c r="U21" s="4157" t="s">
        <v>80</v>
      </c>
      <c r="V21" s="4005" t="s">
        <v>266</v>
      </c>
      <c r="W21" s="2151"/>
      <c r="X21" s="2152"/>
      <c r="Y21" s="2803">
        <f t="shared" si="6"/>
        <v>0</v>
      </c>
      <c r="AA21" s="53" t="s">
        <v>0</v>
      </c>
      <c r="AB21" s="89" t="s">
        <v>89</v>
      </c>
      <c r="AC21" s="88" t="s">
        <v>88</v>
      </c>
      <c r="AD21" s="87"/>
      <c r="AE21" s="3992" t="s">
        <v>87</v>
      </c>
      <c r="AF21" s="3994" t="s">
        <v>86</v>
      </c>
      <c r="AG21" s="4105" t="s">
        <v>85</v>
      </c>
      <c r="AH21" s="86" t="s">
        <v>84</v>
      </c>
      <c r="AI21" s="4142" t="s">
        <v>83</v>
      </c>
      <c r="AJ21" s="4155" t="s">
        <v>82</v>
      </c>
      <c r="AK21" s="4276" t="s">
        <v>1164</v>
      </c>
      <c r="AL21" s="4278" t="s">
        <v>80</v>
      </c>
      <c r="AM21" s="4280" t="s">
        <v>266</v>
      </c>
      <c r="AN21" s="2130"/>
      <c r="AO21" s="2127"/>
      <c r="AP21" s="2128"/>
      <c r="AQ21" s="2130"/>
      <c r="AR21" s="2130"/>
      <c r="AS21" s="2130"/>
      <c r="AT21" s="2130"/>
      <c r="AU21" s="2130"/>
      <c r="AV21" s="2130"/>
      <c r="AX21" s="1148"/>
      <c r="AY21" s="2808" t="s">
        <v>4529</v>
      </c>
      <c r="AZ21" s="4268" t="s">
        <v>107</v>
      </c>
      <c r="BA21" s="4268"/>
      <c r="BB21" s="2092"/>
      <c r="BC21" s="704"/>
      <c r="BE21" s="135">
        <v>1</v>
      </c>
    </row>
    <row r="22" spans="2:57" ht="18.75" customHeight="1">
      <c r="B22" s="2118" t="str">
        <f t="shared" si="5"/>
        <v>A</v>
      </c>
      <c r="D22" s="593" t="s">
        <v>0</v>
      </c>
      <c r="E22" s="2231" t="s">
        <v>77</v>
      </c>
      <c r="F22" s="2809" t="s">
        <v>30</v>
      </c>
      <c r="G22" s="2810" t="s">
        <v>76</v>
      </c>
      <c r="H22" s="4264"/>
      <c r="I22" s="4266"/>
      <c r="J22" s="4267"/>
      <c r="K22" s="2232" t="s">
        <v>4143</v>
      </c>
      <c r="L22" s="2233" t="s">
        <v>4144</v>
      </c>
      <c r="M22" s="4272" t="s">
        <v>4531</v>
      </c>
      <c r="N22" s="4272"/>
      <c r="O22" s="4270"/>
      <c r="P22" s="4270"/>
      <c r="Q22" s="2811" t="s">
        <v>4532</v>
      </c>
      <c r="R22" s="2159" t="s">
        <v>75</v>
      </c>
      <c r="S22" s="4271"/>
      <c r="T22" s="4267"/>
      <c r="U22" s="4274"/>
      <c r="V22" s="4275"/>
      <c r="W22" s="1820"/>
      <c r="X22" s="2139"/>
      <c r="Y22" s="2803">
        <f t="shared" si="6"/>
        <v>0</v>
      </c>
      <c r="AA22" s="53" t="s">
        <v>0</v>
      </c>
      <c r="AB22" s="83" t="s">
        <v>77</v>
      </c>
      <c r="AC22" s="82" t="s">
        <v>30</v>
      </c>
      <c r="AD22" s="81" t="s">
        <v>76</v>
      </c>
      <c r="AE22" s="3993"/>
      <c r="AF22" s="3995"/>
      <c r="AG22" s="4106"/>
      <c r="AH22" s="80" t="s">
        <v>75</v>
      </c>
      <c r="AI22" s="4143"/>
      <c r="AJ22" s="4156"/>
      <c r="AK22" s="4277"/>
      <c r="AL22" s="4279"/>
      <c r="AM22" s="4281"/>
      <c r="AN22" s="2130"/>
      <c r="AO22" s="2127"/>
      <c r="AP22" s="2128"/>
      <c r="AQ22" s="2130"/>
      <c r="AR22" s="2130"/>
      <c r="AS22" s="2130"/>
      <c r="AT22" s="2130"/>
      <c r="AU22" s="2130"/>
      <c r="AV22" s="2130"/>
      <c r="AX22" s="2812" t="s">
        <v>4143</v>
      </c>
      <c r="AY22" s="2168" t="s">
        <v>4144</v>
      </c>
      <c r="AZ22" s="4273" t="s">
        <v>4531</v>
      </c>
      <c r="BA22" s="4273"/>
      <c r="BB22" s="2092"/>
      <c r="BC22" s="704"/>
      <c r="BE22" s="135">
        <v>1</v>
      </c>
    </row>
    <row r="23" spans="2:57" ht="18.75" customHeight="1">
      <c r="B23" s="2118" t="str">
        <f t="shared" si="5"/>
        <v>A</v>
      </c>
      <c r="D23" s="67" t="str">
        <f t="shared" ref="D23:D86" si="11">IF(L23&lt;&gt;"","A","►")</f>
        <v>A</v>
      </c>
      <c r="E23" s="2813">
        <f t="shared" ref="E23:E86" si="12">IF(L23&lt;&gt;"",AB23,0)</f>
        <v>0</v>
      </c>
      <c r="F23" s="2814">
        <f t="shared" ref="F23:F86" si="13">IF(L23&lt;&gt;"",AC23,0)</f>
        <v>0</v>
      </c>
      <c r="G23" s="64" t="str">
        <f t="shared" ref="G23:G86" si="14">IF(L23&lt;&gt;"",AD23,0)</f>
        <v/>
      </c>
      <c r="H23" s="2814">
        <f t="shared" ref="H23:H86" si="15">IF(L23&lt;&gt;"",AE23,0)</f>
        <v>565</v>
      </c>
      <c r="I23" s="2815" t="str">
        <f t="shared" ref="I23:I86" si="16">IF(L23&lt;&gt;"",AF23,0)</f>
        <v>g</v>
      </c>
      <c r="J23" s="2166">
        <f>IFERROR(INDEX(J8:V8,MATCH(I23,J7:V7,0)) * H23 * IF(E23=0, 1, E23), 0)</f>
        <v>0.56500000000000006</v>
      </c>
      <c r="K23" s="2167" t="str">
        <f>AH23</f>
        <v>sucre glace A</v>
      </c>
      <c r="L23" s="2816" t="s">
        <v>4158</v>
      </c>
      <c r="M23" s="2694">
        <v>3</v>
      </c>
      <c r="N23" s="2695" t="s">
        <v>4176</v>
      </c>
      <c r="O23" s="504">
        <v>6</v>
      </c>
      <c r="P23" s="2817" t="str">
        <f t="shared" ref="P23:P86" si="17">N23</f>
        <v>feuilles</v>
      </c>
      <c r="Q23" s="2171" t="s">
        <v>4167</v>
      </c>
      <c r="R23" s="2172" t="str">
        <f t="shared" ref="R23:R86" si="18">IF(L23&lt;&gt;"",AH23,"►")</f>
        <v>sucre glace A</v>
      </c>
      <c r="S23" s="2173">
        <v>1</v>
      </c>
      <c r="T23" s="2174">
        <f t="shared" ref="T23:T86" si="19">IF(OR(ISBLANK(M23),ISBLANK(O23)),0,IF(J23=0,0,IF(L23&lt;&gt;0,(J23*S23)/M23*O23,0)))</f>
        <v>1.1300000000000001</v>
      </c>
      <c r="U23" s="2175">
        <f t="shared" ref="U23:U86" si="20">IF(OR(ISBLANK(M23),ISBLANK(O23)),0,IF(AND(E23&lt;&gt;"", L23&lt;&gt;""),(E23*S23)/M23*O23,0))</f>
        <v>0</v>
      </c>
      <c r="V23" s="2176">
        <f t="shared" ref="V23:V86" si="21">IF(L23&lt;&gt;"",AC23,0)</f>
        <v>0</v>
      </c>
      <c r="W23" s="2177" t="str">
        <f>IF(OR(ISBLANK(M23),ISBLANK(O23)),0,IF(ISBLANK(L23),"",IFERROR(ROUND(T23/INDEX(J8:V8,MATCH(I23,J7:V7,0)),2)&amp;" " &amp;I23,"")))</f>
        <v>1130 g</v>
      </c>
      <c r="X23" s="2178"/>
      <c r="Y23" s="2803">
        <f>IF(AF23="Auteur &gt;",AB23,0)</f>
        <v>0</v>
      </c>
      <c r="AA23" s="53" t="s">
        <v>0</v>
      </c>
      <c r="AB23" s="66"/>
      <c r="AC23" s="65"/>
      <c r="AD23" s="73" t="str">
        <f t="shared" ref="AD23:AD32" si="22">IF(AND(AB23&gt;0,AE23&gt;0),"de","")</f>
        <v/>
      </c>
      <c r="AE23" s="63">
        <v>565</v>
      </c>
      <c r="AF23" s="41" t="s">
        <v>62</v>
      </c>
      <c r="AG23" s="61">
        <v>1</v>
      </c>
      <c r="AH23" s="60" t="s">
        <v>4178</v>
      </c>
      <c r="AI23" s="59">
        <f>IFERROR(INDEX(AB35:AM35,MATCH(AF23,AB34:AM34,0)) * AE23 * IF(ISBLANK(AB23), 1, AB23), 0)</f>
        <v>0.56500000000000006</v>
      </c>
      <c r="AJ23" s="485">
        <f>IF(ISBLANK(AL16), 0, (AI23 * AG23) * (AL15 / AL16))</f>
        <v>0.56500000000000006</v>
      </c>
      <c r="AK23" s="2234" t="str">
        <f>IF(OR(AF23="Kg",AF23="g",AF23="L",AF23="dl",AF23="cl",AF23="ml"),IF(AJ23&gt;0,IF(OR(AF23="Kg",AF23="g"),IF(ROUND(AJ23,3)&gt;=1,ROUND(AJ23,3)&amp;" Kg",ROUND(AJ23*1000,1)&amp;" g"),IF(ROUND(AJ23,3)&gt;=1,ROUND(AJ23,3)&amp;" L",ROUND(AJ23*100,1)&amp;" cl")),""),IF(AI23=0,0,IF(ISNUMBER(AE23)*ISNUMBER(AI23)*ISNUMBER(AJ23),IF((AE23/AI23)*AJ23&gt;=1,ROUND((AE23/AI23)*AJ23,2),INT((AE23/AI23)*AJ23))&amp;" "&amp;AF23,"#VALEUR!")))</f>
        <v>565 g</v>
      </c>
      <c r="AL23" s="2235">
        <f>(AB23/AL16)*AL15*AG23</f>
        <v>0</v>
      </c>
      <c r="AM23" s="2236">
        <f t="shared" ref="AM23:AM32" si="23">AC23</f>
        <v>0</v>
      </c>
      <c r="AN23" s="2130"/>
      <c r="AO23" s="2127"/>
      <c r="AP23" s="2128"/>
      <c r="AQ23" s="2130"/>
      <c r="AR23" s="2130"/>
      <c r="AS23" s="2130"/>
      <c r="AT23" s="2130"/>
      <c r="AU23" s="2130"/>
      <c r="AV23" s="2130"/>
      <c r="AX23" s="2818"/>
      <c r="AY23" s="2819" t="s">
        <v>4158</v>
      </c>
      <c r="AZ23" s="2820">
        <v>3</v>
      </c>
      <c r="BA23" s="2821" t="s">
        <v>4176</v>
      </c>
      <c r="BB23" s="2822"/>
      <c r="BC23" s="2514"/>
      <c r="BE23" s="135">
        <v>1</v>
      </c>
    </row>
    <row r="24" spans="2:57" ht="18.75" customHeight="1">
      <c r="B24" s="2118" t="str">
        <f t="shared" si="5"/>
        <v>A</v>
      </c>
      <c r="D24" s="67" t="str">
        <f t="shared" si="11"/>
        <v>A</v>
      </c>
      <c r="E24" s="2813">
        <f t="shared" si="12"/>
        <v>0</v>
      </c>
      <c r="F24" s="2814">
        <f t="shared" si="13"/>
        <v>0</v>
      </c>
      <c r="G24" s="64" t="str">
        <f t="shared" si="14"/>
        <v/>
      </c>
      <c r="H24" s="2814">
        <f t="shared" si="15"/>
        <v>565</v>
      </c>
      <c r="I24" s="2815" t="str">
        <f t="shared" si="16"/>
        <v>g</v>
      </c>
      <c r="J24" s="2166">
        <f>IFERROR(INDEX(J8:V8,MATCH(I24,J7:V7,0)) * H24 * IF(E24=0, 1, E24), 0)</f>
        <v>0.56500000000000006</v>
      </c>
      <c r="K24" s="2167" t="str">
        <f t="shared" ref="K24:K87" si="24">AH24</f>
        <v>poudre d'amandes</v>
      </c>
      <c r="L24" s="2816" t="s">
        <v>4158</v>
      </c>
      <c r="M24" s="2694">
        <v>3</v>
      </c>
      <c r="N24" s="2695" t="s">
        <v>4176</v>
      </c>
      <c r="O24" s="504">
        <v>6</v>
      </c>
      <c r="P24" s="2817" t="str">
        <f t="shared" si="17"/>
        <v>feuilles</v>
      </c>
      <c r="Q24" s="2171" t="s">
        <v>4167</v>
      </c>
      <c r="R24" s="2187" t="str">
        <f t="shared" si="18"/>
        <v>poudre d'amandes</v>
      </c>
      <c r="S24" s="2188">
        <v>1</v>
      </c>
      <c r="T24" s="2189">
        <f t="shared" si="19"/>
        <v>1.1300000000000001</v>
      </c>
      <c r="U24" s="2190">
        <f t="shared" si="20"/>
        <v>0</v>
      </c>
      <c r="V24" s="2191">
        <f t="shared" si="21"/>
        <v>0</v>
      </c>
      <c r="W24" s="2192" t="str">
        <f>IF(OR(ISBLANK(M24),ISBLANK(O24)),0,IF(ISBLANK(L24),"",IFERROR(ROUND(T24/INDEX(J8:V8,MATCH(I24,J7:V7,0)),2)&amp;" " &amp;I24,"")))</f>
        <v>1130 g</v>
      </c>
      <c r="X24" s="2193"/>
      <c r="Y24" s="2803">
        <f t="shared" si="6"/>
        <v>0</v>
      </c>
      <c r="AA24" s="67" t="str">
        <f t="shared" ref="AA24:AA31" si="25">IF(AH24&lt;&gt;"","A","►")</f>
        <v>A</v>
      </c>
      <c r="AB24" s="66"/>
      <c r="AC24" s="65"/>
      <c r="AD24" s="64" t="str">
        <f t="shared" si="22"/>
        <v/>
      </c>
      <c r="AE24" s="63">
        <v>565</v>
      </c>
      <c r="AF24" s="41" t="s">
        <v>62</v>
      </c>
      <c r="AG24" s="61">
        <v>1</v>
      </c>
      <c r="AH24" s="60" t="s">
        <v>4179</v>
      </c>
      <c r="AI24" s="59">
        <f>IFERROR(INDEX(AB35:AM35,MATCH(AF24,AB34:AM34,0)) * AE24 * IF(ISBLANK(AB24), 1, AB24), 0)</f>
        <v>0.56500000000000006</v>
      </c>
      <c r="AJ24" s="485">
        <f>IF(ISBLANK(AL16), 0, (AI24 * AG24) * (AL15 / AL16))</f>
        <v>0.56500000000000006</v>
      </c>
      <c r="AK24" s="2237" t="str">
        <f t="shared" ref="AK24:AK32" si="26">IF(OR(AF24="Kg",AF24="g",AF24="L",AF24="dl",AF24="cl",AF24="ml"),IF(AJ24&gt;0,IF(OR(AF24="Kg",AF24="g"),IF(ROUND(AJ24,3)&gt;=1,ROUND(AJ24,3)&amp;" Kg",ROUND(AJ24*1000,1)&amp;" g"),IF(ROUND(AJ24,3)&gt;=1,ROUND(AJ24,3)&amp;" L",ROUND(AJ24*100,1)&amp;" cl")),""),IF(AI24=0,0,IF(ISNUMBER(AE24)*ISNUMBER(AI24)*ISNUMBER(AJ24),IF((AE24/AI24)*AJ24&gt;=1,ROUND((AE24/AI24)*AJ24,2),INT((AE24/AI24)*AJ24))&amp;" "&amp;AF24,"#VALEUR!")))</f>
        <v>565 g</v>
      </c>
      <c r="AL24" s="2238">
        <f>(AB24/AL16)*AL15*AG24</f>
        <v>0</v>
      </c>
      <c r="AM24" s="2239">
        <f t="shared" si="23"/>
        <v>0</v>
      </c>
      <c r="AN24" s="2130"/>
      <c r="AO24" s="2127"/>
      <c r="AP24" s="2128"/>
      <c r="AQ24" s="2130"/>
      <c r="AR24" s="2130"/>
      <c r="AU24" s="2130"/>
      <c r="AV24" s="2130"/>
      <c r="AX24" s="2823"/>
      <c r="AY24" s="2816" t="s">
        <v>4158</v>
      </c>
      <c r="AZ24" s="2694">
        <v>1</v>
      </c>
      <c r="BA24" s="2695" t="s">
        <v>4185</v>
      </c>
      <c r="BB24" s="2092"/>
      <c r="BC24" s="704"/>
      <c r="BE24" s="135">
        <v>1</v>
      </c>
    </row>
    <row r="25" spans="2:57" ht="18.75" customHeight="1">
      <c r="B25" s="2118" t="str">
        <f t="shared" si="5"/>
        <v>A</v>
      </c>
      <c r="D25" s="67" t="str">
        <f t="shared" si="11"/>
        <v>A</v>
      </c>
      <c r="E25" s="2813">
        <f t="shared" si="12"/>
        <v>0</v>
      </c>
      <c r="F25" s="2814">
        <f t="shared" si="13"/>
        <v>0</v>
      </c>
      <c r="G25" s="64" t="str">
        <f t="shared" si="14"/>
        <v/>
      </c>
      <c r="H25" s="2814">
        <f t="shared" si="15"/>
        <v>150</v>
      </c>
      <c r="I25" s="2815" t="str">
        <f t="shared" si="16"/>
        <v>g</v>
      </c>
      <c r="J25" s="2166">
        <f>IFERROR(INDEX(J8:V8,MATCH(I25,J7:V7,0)) * H25 * IF(E25=0, 1, E25), 0)</f>
        <v>0.15</v>
      </c>
      <c r="K25" s="2167" t="str">
        <f t="shared" si="24"/>
        <v>farine</v>
      </c>
      <c r="L25" s="2816" t="s">
        <v>4158</v>
      </c>
      <c r="M25" s="2694">
        <v>3</v>
      </c>
      <c r="N25" s="2695" t="s">
        <v>4176</v>
      </c>
      <c r="O25" s="504">
        <v>6</v>
      </c>
      <c r="P25" s="2817" t="str">
        <f t="shared" si="17"/>
        <v>feuilles</v>
      </c>
      <c r="Q25" s="2171" t="s">
        <v>4167</v>
      </c>
      <c r="R25" s="2187" t="str">
        <f t="shared" si="18"/>
        <v>farine</v>
      </c>
      <c r="S25" s="2188">
        <v>1</v>
      </c>
      <c r="T25" s="2174">
        <f t="shared" si="19"/>
        <v>0.3</v>
      </c>
      <c r="U25" s="2175">
        <f t="shared" si="20"/>
        <v>0</v>
      </c>
      <c r="V25" s="2176">
        <f t="shared" si="21"/>
        <v>0</v>
      </c>
      <c r="W25" s="2177" t="str">
        <f>IF(OR(ISBLANK(M25),ISBLANK(O25)),0,IF(ISBLANK(L25),"",IFERROR(ROUND(T25/INDEX(J8:V8,MATCH(I25,J7:V7,0)),2)&amp;" " &amp;I25,"")))</f>
        <v>300 g</v>
      </c>
      <c r="X25" s="2178"/>
      <c r="Y25" s="2803">
        <f t="shared" si="6"/>
        <v>0</v>
      </c>
      <c r="AA25" s="67" t="str">
        <f t="shared" si="25"/>
        <v>A</v>
      </c>
      <c r="AB25" s="66"/>
      <c r="AC25" s="72"/>
      <c r="AD25" s="73" t="str">
        <f t="shared" si="22"/>
        <v/>
      </c>
      <c r="AE25" s="63">
        <v>150</v>
      </c>
      <c r="AF25" s="41" t="s">
        <v>62</v>
      </c>
      <c r="AG25" s="61">
        <v>1</v>
      </c>
      <c r="AH25" s="60" t="s">
        <v>1873</v>
      </c>
      <c r="AI25" s="59">
        <f>IFERROR(INDEX(AB35:AM35,MATCH(AF25,AB34:AM34,0)) * AE25 * IF(ISBLANK(AB25), 1, AB25), 0)</f>
        <v>0.15</v>
      </c>
      <c r="AJ25" s="485">
        <f>IF(ISBLANK(AL16), 0, (AI25 * AG25) * (AL15 / AL16))</f>
        <v>0.15</v>
      </c>
      <c r="AK25" s="2240" t="str">
        <f t="shared" si="26"/>
        <v>150 g</v>
      </c>
      <c r="AL25" s="2241">
        <f>(AB25/AL16)*AL15*AG25</f>
        <v>0</v>
      </c>
      <c r="AM25" s="2242">
        <f t="shared" si="23"/>
        <v>0</v>
      </c>
      <c r="AN25" s="2130"/>
      <c r="AO25" s="2127"/>
      <c r="AP25" s="2128"/>
      <c r="AQ25" s="2130"/>
      <c r="AR25" s="2130"/>
      <c r="AU25" s="2130"/>
      <c r="AV25" s="2130"/>
      <c r="AX25" s="2823"/>
      <c r="AY25" s="2816" t="s">
        <v>4158</v>
      </c>
      <c r="AZ25" s="2694">
        <v>4</v>
      </c>
      <c r="BA25" s="2695" t="s">
        <v>4222</v>
      </c>
      <c r="BB25" s="2092"/>
      <c r="BC25" s="704"/>
      <c r="BE25" s="135">
        <v>1</v>
      </c>
    </row>
    <row r="26" spans="2:57" ht="18.75" customHeight="1">
      <c r="B26" s="2118" t="str">
        <f t="shared" si="5"/>
        <v>A</v>
      </c>
      <c r="D26" s="67" t="str">
        <f t="shared" si="11"/>
        <v>A</v>
      </c>
      <c r="E26" s="2813">
        <f t="shared" si="12"/>
        <v>0</v>
      </c>
      <c r="F26" s="2814">
        <f t="shared" si="13"/>
        <v>0</v>
      </c>
      <c r="G26" s="64" t="str">
        <f t="shared" si="14"/>
        <v/>
      </c>
      <c r="H26" s="2814">
        <f t="shared" si="15"/>
        <v>45</v>
      </c>
      <c r="I26" s="2815" t="str">
        <f t="shared" si="16"/>
        <v>g</v>
      </c>
      <c r="J26" s="2166">
        <f>IFERROR(INDEX(J8:V8,MATCH(I26,J7:V7,0)) * H26 * IF(E26=0, 1, E26), 0)</f>
        <v>4.4999999999999998E-2</v>
      </c>
      <c r="K26" s="2167" t="str">
        <f t="shared" si="24"/>
        <v>trimoline</v>
      </c>
      <c r="L26" s="2816" t="s">
        <v>4158</v>
      </c>
      <c r="M26" s="2694">
        <v>3</v>
      </c>
      <c r="N26" s="2695" t="s">
        <v>4176</v>
      </c>
      <c r="O26" s="504">
        <v>6</v>
      </c>
      <c r="P26" s="2817" t="str">
        <f t="shared" si="17"/>
        <v>feuilles</v>
      </c>
      <c r="Q26" s="2171" t="s">
        <v>4167</v>
      </c>
      <c r="R26" s="2187" t="str">
        <f t="shared" si="18"/>
        <v>trimoline</v>
      </c>
      <c r="S26" s="2188">
        <v>1</v>
      </c>
      <c r="T26" s="2189">
        <f t="shared" si="19"/>
        <v>0.09</v>
      </c>
      <c r="U26" s="2190">
        <f t="shared" si="20"/>
        <v>0</v>
      </c>
      <c r="V26" s="2191">
        <f t="shared" si="21"/>
        <v>0</v>
      </c>
      <c r="W26" s="2192" t="str">
        <f>IF(OR(ISBLANK(M26),ISBLANK(O26)),0,IF(ISBLANK(L26),"",IFERROR(ROUND(T26/INDEX(J8:V8,MATCH(I26,J7:V7,0)),2)&amp;" " &amp;I26,"")))</f>
        <v>90 g</v>
      </c>
      <c r="X26" s="2193"/>
      <c r="Y26" s="2803">
        <f t="shared" si="6"/>
        <v>0</v>
      </c>
      <c r="AA26" s="67" t="str">
        <f t="shared" si="25"/>
        <v>A</v>
      </c>
      <c r="AB26" s="396"/>
      <c r="AC26" s="72"/>
      <c r="AD26" s="64" t="str">
        <f t="shared" si="22"/>
        <v/>
      </c>
      <c r="AE26" s="63">
        <v>45</v>
      </c>
      <c r="AF26" s="41" t="s">
        <v>62</v>
      </c>
      <c r="AG26" s="61">
        <v>1</v>
      </c>
      <c r="AH26" s="60" t="s">
        <v>4180</v>
      </c>
      <c r="AI26" s="59">
        <f>IFERROR(INDEX(AB35:AM35,MATCH(AF26,AB34:AM34,0)) * AE26 * IF(ISBLANK(AB26), 1, AB26), 0)</f>
        <v>4.4999999999999998E-2</v>
      </c>
      <c r="AJ26" s="485">
        <f>IF(ISBLANK(AL16), 0, (AI26 * AG26) * (AL15 / AL16))</f>
        <v>4.4999999999999998E-2</v>
      </c>
      <c r="AK26" s="2237" t="str">
        <f t="shared" si="26"/>
        <v>45 g</v>
      </c>
      <c r="AL26" s="2238">
        <f>(AB26/AL16)*AL15*AG26</f>
        <v>0</v>
      </c>
      <c r="AM26" s="2239">
        <f t="shared" si="23"/>
        <v>0</v>
      </c>
      <c r="AN26" s="2130"/>
      <c r="AO26" s="2127"/>
      <c r="AP26" s="2128"/>
      <c r="AQ26" s="2130"/>
      <c r="AR26" s="2130"/>
      <c r="AS26" s="2130"/>
      <c r="AT26" s="2130"/>
      <c r="AU26" s="2130"/>
      <c r="AV26" s="2130"/>
      <c r="AX26" s="2823"/>
      <c r="AY26" s="2816" t="s">
        <v>4158</v>
      </c>
      <c r="AZ26" s="2694">
        <v>1.1559999999999999</v>
      </c>
      <c r="BA26" s="2695" t="s">
        <v>403</v>
      </c>
      <c r="BB26" s="2092"/>
      <c r="BC26" s="704"/>
      <c r="BE26" s="135">
        <v>1</v>
      </c>
    </row>
    <row r="27" spans="2:57" ht="19.5" thickBot="1">
      <c r="B27" s="2118" t="str">
        <f t="shared" si="5"/>
        <v>A</v>
      </c>
      <c r="D27" s="67" t="str">
        <f t="shared" si="11"/>
        <v>A</v>
      </c>
      <c r="E27" s="2813">
        <f t="shared" si="12"/>
        <v>0</v>
      </c>
      <c r="F27" s="2814">
        <f t="shared" si="13"/>
        <v>0</v>
      </c>
      <c r="G27" s="64" t="str">
        <f t="shared" si="14"/>
        <v/>
      </c>
      <c r="H27" s="2814">
        <f t="shared" si="15"/>
        <v>750</v>
      </c>
      <c r="I27" s="2815" t="str">
        <f t="shared" si="16"/>
        <v>g</v>
      </c>
      <c r="J27" s="2166">
        <f>IFERROR(INDEX(J8:V8,MATCH(I27,J7:V7,0)) * H27 * IF(E27=0, 1, E27), 0)</f>
        <v>0.75</v>
      </c>
      <c r="K27" s="2167" t="str">
        <f t="shared" si="24"/>
        <v>œufs</v>
      </c>
      <c r="L27" s="2816" t="s">
        <v>4158</v>
      </c>
      <c r="M27" s="2694">
        <v>3</v>
      </c>
      <c r="N27" s="2695" t="s">
        <v>4176</v>
      </c>
      <c r="O27" s="504">
        <v>6</v>
      </c>
      <c r="P27" s="2817" t="str">
        <f t="shared" si="17"/>
        <v>feuilles</v>
      </c>
      <c r="Q27" s="2171" t="s">
        <v>4167</v>
      </c>
      <c r="R27" s="2187" t="str">
        <f t="shared" si="18"/>
        <v>œufs</v>
      </c>
      <c r="S27" s="2188">
        <v>1</v>
      </c>
      <c r="T27" s="2174">
        <f t="shared" si="19"/>
        <v>1.5</v>
      </c>
      <c r="U27" s="2175">
        <f t="shared" si="20"/>
        <v>0</v>
      </c>
      <c r="V27" s="2176">
        <f t="shared" si="21"/>
        <v>0</v>
      </c>
      <c r="W27" s="2177" t="str">
        <f>IF(OR(ISBLANK(M27),ISBLANK(O27)),0,IF(ISBLANK(L27),"",IFERROR(ROUND(T27/INDEX(J8:V8,MATCH(I27,J7:V7,0)),2)&amp;" " &amp;I27,"")))</f>
        <v>1500 g</v>
      </c>
      <c r="X27" s="2178"/>
      <c r="Y27" s="2803">
        <f t="shared" si="6"/>
        <v>0</v>
      </c>
      <c r="AA27" s="67" t="str">
        <f t="shared" si="25"/>
        <v>A</v>
      </c>
      <c r="AB27" s="66"/>
      <c r="AC27" s="72"/>
      <c r="AD27" s="73" t="str">
        <f t="shared" si="22"/>
        <v/>
      </c>
      <c r="AE27" s="63">
        <v>750</v>
      </c>
      <c r="AF27" s="41" t="s">
        <v>62</v>
      </c>
      <c r="AG27" s="61">
        <v>1</v>
      </c>
      <c r="AH27" s="60" t="s">
        <v>439</v>
      </c>
      <c r="AI27" s="59">
        <f>IFERROR(INDEX(AB35:AM35,MATCH(AF27,AB34:AM34,0)) * AE27 * IF(ISBLANK(AB27), 1, AB27), 0)</f>
        <v>0.75</v>
      </c>
      <c r="AJ27" s="485">
        <f>IF(ISBLANK(AL16), 0, (AI27 * AG27) * (AL15 / AL16))</f>
        <v>0.75</v>
      </c>
      <c r="AK27" s="2240" t="str">
        <f t="shared" si="26"/>
        <v>750 g</v>
      </c>
      <c r="AL27" s="2241">
        <f>(AB27/AL16)*AL15*AG27</f>
        <v>0</v>
      </c>
      <c r="AM27" s="2242">
        <f t="shared" si="23"/>
        <v>0</v>
      </c>
      <c r="AN27" s="2130"/>
      <c r="AO27" s="2127"/>
      <c r="AP27" s="2128"/>
      <c r="AQ27" s="2129"/>
      <c r="AR27" s="2130"/>
      <c r="AS27" s="2130"/>
      <c r="AT27" s="2130"/>
      <c r="AU27" s="2140"/>
      <c r="AV27" s="2130"/>
      <c r="AX27" s="1148"/>
      <c r="AY27" s="132"/>
      <c r="AZ27" s="132"/>
      <c r="BA27" s="132"/>
      <c r="BB27" s="2092"/>
      <c r="BC27" s="704"/>
      <c r="BE27" s="135">
        <v>1</v>
      </c>
    </row>
    <row r="28" spans="2:57" ht="20.25" thickTop="1" thickBot="1">
      <c r="B28" s="2118" t="str">
        <f t="shared" si="5"/>
        <v>A</v>
      </c>
      <c r="D28" s="67" t="str">
        <f t="shared" si="11"/>
        <v>A</v>
      </c>
      <c r="E28" s="2813">
        <f t="shared" si="12"/>
        <v>0</v>
      </c>
      <c r="F28" s="2814">
        <f t="shared" si="13"/>
        <v>0</v>
      </c>
      <c r="G28" s="64" t="str">
        <f t="shared" si="14"/>
        <v/>
      </c>
      <c r="H28" s="2814">
        <f t="shared" si="15"/>
        <v>110</v>
      </c>
      <c r="I28" s="2815" t="str">
        <f t="shared" si="16"/>
        <v>g</v>
      </c>
      <c r="J28" s="2166">
        <f>IFERROR(INDEX(J8:V8,MATCH(I28,J7:V7,0)) * H28 * IF(E28=0, 1, E28), 0)</f>
        <v>0.11</v>
      </c>
      <c r="K28" s="2167" t="str">
        <f t="shared" si="24"/>
        <v>beurre</v>
      </c>
      <c r="L28" s="2816" t="s">
        <v>4158</v>
      </c>
      <c r="M28" s="2694">
        <v>3</v>
      </c>
      <c r="N28" s="2695" t="s">
        <v>4176</v>
      </c>
      <c r="O28" s="504">
        <v>6</v>
      </c>
      <c r="P28" s="2817" t="str">
        <f t="shared" si="17"/>
        <v>feuilles</v>
      </c>
      <c r="Q28" s="2171" t="s">
        <v>4167</v>
      </c>
      <c r="R28" s="2187" t="str">
        <f t="shared" si="18"/>
        <v>beurre</v>
      </c>
      <c r="S28" s="2188">
        <v>1</v>
      </c>
      <c r="T28" s="2189">
        <f t="shared" si="19"/>
        <v>0.22</v>
      </c>
      <c r="U28" s="2190">
        <f t="shared" si="20"/>
        <v>0</v>
      </c>
      <c r="V28" s="2191">
        <f t="shared" si="21"/>
        <v>0</v>
      </c>
      <c r="W28" s="2192" t="str">
        <f>IF(OR(ISBLANK(M28),ISBLANK(O28)),0,IF(ISBLANK(L28),"",IFERROR(ROUND(T28/INDEX(J8:V8,MATCH(I28,J7:V7,0)),2)&amp;" " &amp;I28,"")))</f>
        <v>220 g</v>
      </c>
      <c r="X28" s="2193"/>
      <c r="Y28" s="2803">
        <f t="shared" si="6"/>
        <v>0</v>
      </c>
      <c r="AA28" s="67" t="str">
        <f t="shared" si="25"/>
        <v>A</v>
      </c>
      <c r="AB28" s="66"/>
      <c r="AC28" s="65"/>
      <c r="AD28" s="64" t="str">
        <f t="shared" si="22"/>
        <v/>
      </c>
      <c r="AE28" s="63">
        <v>110</v>
      </c>
      <c r="AF28" s="41" t="s">
        <v>62</v>
      </c>
      <c r="AG28" s="61">
        <v>1</v>
      </c>
      <c r="AH28" s="60" t="s">
        <v>2016</v>
      </c>
      <c r="AI28" s="59">
        <f>IFERROR(INDEX(AB35:AM35,MATCH(AF28,AB34:AM34,0)) * AE28 * IF(ISBLANK(AB28), 1, AB28), 0)</f>
        <v>0.11</v>
      </c>
      <c r="AJ28" s="485">
        <f>IF(ISBLANK(AL16), 0, (AI28 * AG28) * (AL15 / AL16))</f>
        <v>0.11</v>
      </c>
      <c r="AK28" s="2237" t="str">
        <f t="shared" si="26"/>
        <v>110 g</v>
      </c>
      <c r="AL28" s="2238">
        <f>(AB28/AL16)*AL15*AG28</f>
        <v>0</v>
      </c>
      <c r="AM28" s="2239">
        <f t="shared" si="23"/>
        <v>0</v>
      </c>
      <c r="AN28" s="2130"/>
      <c r="AO28" s="2127"/>
      <c r="AP28" s="2128"/>
      <c r="AQ28" s="2129"/>
      <c r="AR28" s="2130"/>
      <c r="AS28" s="2130"/>
      <c r="AT28" s="2130"/>
      <c r="AU28" s="2140"/>
      <c r="AV28" s="2130"/>
      <c r="AX28" s="1148"/>
      <c r="AY28" s="2824" t="s">
        <v>4533</v>
      </c>
      <c r="AZ28" s="2110" t="str">
        <f>O19</f>
        <v>O</v>
      </c>
      <c r="BA28" s="132"/>
      <c r="BB28" s="2092"/>
      <c r="BC28" s="704"/>
      <c r="BE28" s="135">
        <v>1</v>
      </c>
    </row>
    <row r="29" spans="2:57" ht="19.5" thickTop="1">
      <c r="B29" s="2118" t="str">
        <f t="shared" si="5"/>
        <v>A</v>
      </c>
      <c r="D29" s="67" t="str">
        <f t="shared" si="11"/>
        <v>A</v>
      </c>
      <c r="E29" s="2813">
        <f t="shared" si="12"/>
        <v>0</v>
      </c>
      <c r="F29" s="2814">
        <f t="shared" si="13"/>
        <v>0</v>
      </c>
      <c r="G29" s="64" t="str">
        <f t="shared" si="14"/>
        <v/>
      </c>
      <c r="H29" s="2814">
        <f t="shared" si="15"/>
        <v>490</v>
      </c>
      <c r="I29" s="2815" t="str">
        <f t="shared" si="16"/>
        <v>g</v>
      </c>
      <c r="J29" s="2166">
        <f>IFERROR(INDEX(J8:V8,MATCH(I29,J7:V7,0)) * H29 * IF(E29=0, 1, E29), 0)</f>
        <v>0.49</v>
      </c>
      <c r="K29" s="2167" t="str">
        <f t="shared" si="24"/>
        <v>blancs d'œufs</v>
      </c>
      <c r="L29" s="2816" t="s">
        <v>4158</v>
      </c>
      <c r="M29" s="2694">
        <v>3</v>
      </c>
      <c r="N29" s="2695" t="s">
        <v>4176</v>
      </c>
      <c r="O29" s="504">
        <v>6</v>
      </c>
      <c r="P29" s="2817" t="str">
        <f t="shared" si="17"/>
        <v>feuilles</v>
      </c>
      <c r="Q29" s="2171" t="s">
        <v>4167</v>
      </c>
      <c r="R29" s="2187" t="str">
        <f t="shared" si="18"/>
        <v>blancs d'œufs</v>
      </c>
      <c r="S29" s="2188">
        <v>1</v>
      </c>
      <c r="T29" s="2174">
        <f t="shared" si="19"/>
        <v>0.98</v>
      </c>
      <c r="U29" s="2175">
        <f t="shared" si="20"/>
        <v>0</v>
      </c>
      <c r="V29" s="2176">
        <f t="shared" si="21"/>
        <v>0</v>
      </c>
      <c r="W29" s="2177" t="str">
        <f>IF(OR(ISBLANK(M29),ISBLANK(O29)),0,IF(ISBLANK(L29),"",IFERROR(ROUND(T29/INDEX(J8:V8,MATCH(I29,J7:V7,0)),2)&amp;" " &amp;I29,"")))</f>
        <v>980 g</v>
      </c>
      <c r="X29" s="2178"/>
      <c r="Y29" s="2803">
        <f t="shared" si="6"/>
        <v>0</v>
      </c>
      <c r="AA29" s="67" t="str">
        <f t="shared" si="25"/>
        <v>A</v>
      </c>
      <c r="AB29" s="66"/>
      <c r="AC29" s="65"/>
      <c r="AD29" s="64" t="str">
        <f t="shared" si="22"/>
        <v/>
      </c>
      <c r="AE29" s="382">
        <v>490</v>
      </c>
      <c r="AF29" s="41" t="s">
        <v>62</v>
      </c>
      <c r="AG29" s="61">
        <v>1</v>
      </c>
      <c r="AH29" s="60" t="s">
        <v>4181</v>
      </c>
      <c r="AI29" s="59">
        <f>IFERROR(INDEX(AB35:AM35,MATCH(AF29,AB34:AM34,0)) * AE29 * IF(ISBLANK(AB29), 1, AB29), 0)</f>
        <v>0.49</v>
      </c>
      <c r="AJ29" s="485">
        <f>IF(ISBLANK(AL16), 0, (AI29 * AG29) * (AL15 / AL16))</f>
        <v>0.49</v>
      </c>
      <c r="AK29" s="2240" t="str">
        <f t="shared" si="26"/>
        <v>490 g</v>
      </c>
      <c r="AL29" s="2241">
        <f>(AB29/AL16)*AL15*AG29</f>
        <v>0</v>
      </c>
      <c r="AM29" s="2242">
        <f t="shared" si="23"/>
        <v>0</v>
      </c>
      <c r="AN29" s="2130"/>
      <c r="AO29" s="2130"/>
      <c r="AP29" s="2130"/>
      <c r="AQ29" s="2130"/>
      <c r="AR29" s="2130"/>
      <c r="AS29" s="2130"/>
      <c r="AT29" s="2130"/>
      <c r="AU29" s="2130"/>
      <c r="AV29" s="2130"/>
      <c r="AX29" s="1148"/>
      <c r="AY29" s="132"/>
      <c r="AZ29" s="2825" t="s">
        <v>4530</v>
      </c>
      <c r="BA29" s="132"/>
      <c r="BB29" s="2092"/>
      <c r="BC29" s="704"/>
      <c r="BE29" s="135">
        <v>1</v>
      </c>
    </row>
    <row r="30" spans="2:57" ht="21.75" customHeight="1">
      <c r="B30" s="2118" t="str">
        <f t="shared" si="5"/>
        <v>A</v>
      </c>
      <c r="D30" s="67" t="str">
        <f t="shared" si="11"/>
        <v>A</v>
      </c>
      <c r="E30" s="2813">
        <f t="shared" si="12"/>
        <v>0</v>
      </c>
      <c r="F30" s="2814">
        <f t="shared" si="13"/>
        <v>0</v>
      </c>
      <c r="G30" s="64" t="str">
        <f t="shared" si="14"/>
        <v/>
      </c>
      <c r="H30" s="2814">
        <f t="shared" si="15"/>
        <v>95</v>
      </c>
      <c r="I30" s="2815" t="str">
        <f t="shared" si="16"/>
        <v>g</v>
      </c>
      <c r="J30" s="2166">
        <f>IFERROR(INDEX(J8:V8,MATCH(I30,J7:V7,0)) * H30 * IF(E30=0, 1, E30), 0)</f>
        <v>9.5000000000000001E-2</v>
      </c>
      <c r="K30" s="2167" t="str">
        <f t="shared" si="24"/>
        <v>sucre glace B</v>
      </c>
      <c r="L30" s="2816" t="s">
        <v>4158</v>
      </c>
      <c r="M30" s="2694">
        <v>3</v>
      </c>
      <c r="N30" s="2695" t="s">
        <v>4176</v>
      </c>
      <c r="O30" s="504">
        <v>6</v>
      </c>
      <c r="P30" s="2817" t="str">
        <f t="shared" si="17"/>
        <v>feuilles</v>
      </c>
      <c r="Q30" s="2171" t="s">
        <v>4167</v>
      </c>
      <c r="R30" s="2187" t="str">
        <f t="shared" si="18"/>
        <v>sucre glace B</v>
      </c>
      <c r="S30" s="2188">
        <v>1</v>
      </c>
      <c r="T30" s="2189">
        <f t="shared" si="19"/>
        <v>0.19</v>
      </c>
      <c r="U30" s="2190">
        <f t="shared" si="20"/>
        <v>0</v>
      </c>
      <c r="V30" s="2191">
        <f t="shared" si="21"/>
        <v>0</v>
      </c>
      <c r="W30" s="2192" t="str">
        <f>IF(OR(ISBLANK(M30),ISBLANK(O30)),0,IF(ISBLANK(L30),"",IFERROR(ROUND(T30/INDEX(J8:V8,MATCH(I30,J7:V7,0)),2)&amp;" " &amp;I30,"")))</f>
        <v>190 g</v>
      </c>
      <c r="X30" s="2193"/>
      <c r="Y30" s="2803">
        <f t="shared" si="6"/>
        <v>0</v>
      </c>
      <c r="AA30" s="67" t="str">
        <f t="shared" si="25"/>
        <v>A</v>
      </c>
      <c r="AB30" s="66"/>
      <c r="AC30" s="65"/>
      <c r="AD30" s="64" t="str">
        <f t="shared" si="22"/>
        <v/>
      </c>
      <c r="AE30" s="382">
        <v>95</v>
      </c>
      <c r="AF30" s="41" t="s">
        <v>62</v>
      </c>
      <c r="AG30" s="61">
        <v>1</v>
      </c>
      <c r="AH30" s="60" t="s">
        <v>4182</v>
      </c>
      <c r="AI30" s="59">
        <f>IFERROR(INDEX(AB35:AM35,MATCH(AF30,AB34:AM34,0)) * AE30 * IF(ISBLANK(AB30), 1, AB30), 0)</f>
        <v>9.5000000000000001E-2</v>
      </c>
      <c r="AJ30" s="485">
        <f>IF(ISBLANK(AL16), 0, (AI30 * AG30) * (AL15 / AL16))</f>
        <v>9.5000000000000001E-2</v>
      </c>
      <c r="AK30" s="2237" t="str">
        <f t="shared" si="26"/>
        <v>95 g</v>
      </c>
      <c r="AL30" s="2238">
        <f>(AB30/AL16)*AL15*AG30</f>
        <v>0</v>
      </c>
      <c r="AM30" s="2239">
        <f t="shared" si="23"/>
        <v>0</v>
      </c>
      <c r="AN30" s="2130"/>
      <c r="AO30" s="2130"/>
      <c r="AP30" s="2130"/>
      <c r="AQ30" s="2130"/>
      <c r="AR30" s="2130"/>
      <c r="AS30" s="2130"/>
      <c r="AT30" s="2130"/>
      <c r="AU30" s="2130"/>
      <c r="AV30" s="2130"/>
      <c r="AX30" s="1148"/>
      <c r="AY30" s="132"/>
      <c r="AZ30" s="504">
        <v>6</v>
      </c>
      <c r="BA30" s="2826" t="str">
        <f>BA23</f>
        <v>feuilles</v>
      </c>
      <c r="BB30" s="132"/>
      <c r="BC30" s="704"/>
      <c r="BE30" s="135">
        <v>1</v>
      </c>
    </row>
    <row r="31" spans="2:57" ht="18.75">
      <c r="B31" s="2118" t="str">
        <f t="shared" si="5"/>
        <v>►</v>
      </c>
      <c r="D31" s="67" t="str">
        <f t="shared" si="11"/>
        <v>►</v>
      </c>
      <c r="E31" s="2813">
        <f t="shared" si="12"/>
        <v>0</v>
      </c>
      <c r="F31" s="2814">
        <f t="shared" si="13"/>
        <v>0</v>
      </c>
      <c r="G31" s="64">
        <f t="shared" si="14"/>
        <v>0</v>
      </c>
      <c r="H31" s="2814">
        <f t="shared" si="15"/>
        <v>0</v>
      </c>
      <c r="I31" s="2815">
        <f t="shared" si="16"/>
        <v>0</v>
      </c>
      <c r="J31" s="2166">
        <f>IFERROR(INDEX(J8:V8,MATCH(I31,J7:V7,0)) * H31 * IF(E31=0, 1, E31), 0)</f>
        <v>0</v>
      </c>
      <c r="K31" s="2167">
        <f t="shared" si="24"/>
        <v>0</v>
      </c>
      <c r="L31" s="2816"/>
      <c r="M31" s="2694"/>
      <c r="N31" s="2695"/>
      <c r="O31" s="504"/>
      <c r="P31" s="2817">
        <f t="shared" si="17"/>
        <v>0</v>
      </c>
      <c r="Q31" s="2171"/>
      <c r="R31" s="2187" t="str">
        <f t="shared" si="18"/>
        <v>►</v>
      </c>
      <c r="S31" s="2188">
        <v>1</v>
      </c>
      <c r="T31" s="2174">
        <f t="shared" si="19"/>
        <v>0</v>
      </c>
      <c r="U31" s="2175">
        <f t="shared" si="20"/>
        <v>0</v>
      </c>
      <c r="V31" s="2176">
        <f t="shared" si="21"/>
        <v>0</v>
      </c>
      <c r="W31" s="2177">
        <f>IF(OR(ISBLANK(M31),ISBLANK(O31)),0,IF(ISBLANK(L31),"",IFERROR(ROUND(T31/INDEX(J8:V8,MATCH(I31,J7:V7,0)),2)&amp;" " &amp;I31,"")))</f>
        <v>0</v>
      </c>
      <c r="X31" s="2178"/>
      <c r="Y31" s="2803">
        <f t="shared" si="6"/>
        <v>0</v>
      </c>
      <c r="AA31" s="67" t="str">
        <f t="shared" si="25"/>
        <v>►</v>
      </c>
      <c r="AB31" s="66"/>
      <c r="AC31" s="72"/>
      <c r="AD31" s="64" t="str">
        <f t="shared" si="22"/>
        <v/>
      </c>
      <c r="AE31" s="63"/>
      <c r="AF31" s="1950"/>
      <c r="AG31" s="61">
        <v>1</v>
      </c>
      <c r="AH31" s="60"/>
      <c r="AI31" s="59">
        <f>IFERROR(INDEX(AB35:AM35,MATCH(AF31,AB34:AM34,0)) * AE31 * IF(ISBLANK(AB31), 1, AB31), 0)</f>
        <v>0</v>
      </c>
      <c r="AJ31" s="485">
        <f>IF(ISBLANK(AL16), 0, (AI31 * AG31) * (AL15 / AL16))</f>
        <v>0</v>
      </c>
      <c r="AK31" s="2240">
        <f t="shared" si="26"/>
        <v>0</v>
      </c>
      <c r="AL31" s="2241">
        <f>(AB31/AL16)*AL15*AG31</f>
        <v>0</v>
      </c>
      <c r="AM31" s="2242">
        <f t="shared" si="23"/>
        <v>0</v>
      </c>
      <c r="AN31" s="2130"/>
      <c r="AO31" s="2130"/>
      <c r="AP31" s="2130"/>
      <c r="AQ31" s="2130"/>
      <c r="AR31" s="2130"/>
      <c r="AS31" s="2130"/>
      <c r="AT31" s="2130"/>
      <c r="AU31" s="2130"/>
      <c r="AV31" s="2130"/>
      <c r="AX31" s="1148"/>
      <c r="AY31" s="132"/>
      <c r="AZ31" s="504">
        <v>2</v>
      </c>
      <c r="BA31" s="2826" t="str">
        <f>BA24</f>
        <v>cadre pour 1 cadre 60x40 -hauteur 3cm</v>
      </c>
      <c r="BB31" s="132"/>
      <c r="BC31" s="704"/>
      <c r="BE31" s="135">
        <v>1</v>
      </c>
    </row>
    <row r="32" spans="2:57" ht="18.75" customHeight="1">
      <c r="B32" s="2118" t="str">
        <f t="shared" si="5"/>
        <v>A</v>
      </c>
      <c r="D32" s="67" t="str">
        <f t="shared" si="11"/>
        <v>►</v>
      </c>
      <c r="E32" s="2813">
        <f t="shared" si="12"/>
        <v>0</v>
      </c>
      <c r="F32" s="2814">
        <f t="shared" si="13"/>
        <v>0</v>
      </c>
      <c r="G32" s="64">
        <f t="shared" si="14"/>
        <v>0</v>
      </c>
      <c r="H32" s="2814">
        <f t="shared" si="15"/>
        <v>0</v>
      </c>
      <c r="I32" s="2815">
        <f t="shared" si="16"/>
        <v>0</v>
      </c>
      <c r="J32" s="2166">
        <f>IFERROR(INDEX(J8:V8,MATCH(I32,J7:V7,0)) * H32 * IF(E32=0, 1, E32), 0)</f>
        <v>0</v>
      </c>
      <c r="K32" s="2167">
        <f t="shared" si="24"/>
        <v>0</v>
      </c>
      <c r="L32" s="2816"/>
      <c r="M32" s="2694"/>
      <c r="N32" s="2695"/>
      <c r="O32" s="504"/>
      <c r="P32" s="2817">
        <f t="shared" si="17"/>
        <v>0</v>
      </c>
      <c r="Q32" s="2171"/>
      <c r="R32" s="2187" t="str">
        <f t="shared" si="18"/>
        <v>►</v>
      </c>
      <c r="S32" s="2188">
        <v>1</v>
      </c>
      <c r="T32" s="2189">
        <f t="shared" si="19"/>
        <v>0</v>
      </c>
      <c r="U32" s="2190">
        <f t="shared" si="20"/>
        <v>0</v>
      </c>
      <c r="V32" s="2191">
        <f t="shared" si="21"/>
        <v>0</v>
      </c>
      <c r="W32" s="2192">
        <f>IF(OR(ISBLANK(M32),ISBLANK(O32)),0,IF(ISBLANK(L32),"",IFERROR(ROUND(T32/INDEX(J8:V8,MATCH(I32,J7:V7,0)),2)&amp;" " &amp;I32,"")))</f>
        <v>0</v>
      </c>
      <c r="X32" s="2193"/>
      <c r="Y32" s="2803">
        <f t="shared" si="6"/>
        <v>0</v>
      </c>
      <c r="AA32" s="53" t="s">
        <v>0</v>
      </c>
      <c r="AB32" s="66"/>
      <c r="AC32" s="72"/>
      <c r="AD32" s="64" t="str">
        <f t="shared" si="22"/>
        <v/>
      </c>
      <c r="AE32" s="63"/>
      <c r="AF32" s="1950"/>
      <c r="AG32" s="61">
        <v>1</v>
      </c>
      <c r="AH32" s="60"/>
      <c r="AI32" s="59">
        <f>IFERROR(INDEX(AB35:AM35,MATCH(AF32,AB34:AM34,0)) * AE32 * IF(ISBLANK(AB32), 1, AB32), 0)</f>
        <v>0</v>
      </c>
      <c r="AJ32" s="485">
        <f>IF(ISBLANK(AL16), 0, (AI32 * AG32) * (AL15 / AL16))</f>
        <v>0</v>
      </c>
      <c r="AK32" s="2237">
        <f t="shared" si="26"/>
        <v>0</v>
      </c>
      <c r="AL32" s="2238">
        <f>(AB32/AL16)*AL15*AG32</f>
        <v>0</v>
      </c>
      <c r="AM32" s="2239">
        <f t="shared" si="23"/>
        <v>0</v>
      </c>
      <c r="AN32" s="2130"/>
      <c r="AO32" s="2130"/>
      <c r="AP32" s="2130"/>
      <c r="AQ32" s="2130"/>
      <c r="AR32" s="2130"/>
      <c r="AS32" s="2130"/>
      <c r="AT32" s="2130"/>
      <c r="AU32" s="2130"/>
      <c r="AV32" s="2130"/>
      <c r="AX32" s="1148"/>
      <c r="AY32" s="132"/>
      <c r="AZ32" s="504">
        <v>120</v>
      </c>
      <c r="BA32" s="2826" t="str">
        <f>BA25</f>
        <v>personnes</v>
      </c>
      <c r="BB32" s="132"/>
      <c r="BC32" s="704"/>
      <c r="BE32" s="135">
        <v>1</v>
      </c>
    </row>
    <row r="33" spans="2:57" ht="18.75" customHeight="1">
      <c r="B33" s="2118" t="str">
        <f t="shared" si="5"/>
        <v>A</v>
      </c>
      <c r="D33" s="67" t="str">
        <f t="shared" si="11"/>
        <v>►</v>
      </c>
      <c r="E33" s="2813">
        <f t="shared" si="12"/>
        <v>0</v>
      </c>
      <c r="F33" s="2814">
        <f t="shared" si="13"/>
        <v>0</v>
      </c>
      <c r="G33" s="64">
        <f t="shared" si="14"/>
        <v>0</v>
      </c>
      <c r="H33" s="2814">
        <f t="shared" si="15"/>
        <v>0</v>
      </c>
      <c r="I33" s="2815">
        <f t="shared" si="16"/>
        <v>0</v>
      </c>
      <c r="J33" s="2166">
        <f>IFERROR(INDEX(J8:V8,MATCH(I33,J7:V7,0)) * H33 * IF(E33=0, 1, E33), 0)</f>
        <v>0</v>
      </c>
      <c r="K33" s="2167">
        <f t="shared" si="24"/>
        <v>0</v>
      </c>
      <c r="L33" s="2816"/>
      <c r="M33" s="2694"/>
      <c r="N33" s="2695"/>
      <c r="O33" s="504"/>
      <c r="P33" s="2817">
        <f t="shared" si="17"/>
        <v>0</v>
      </c>
      <c r="Q33" s="2171"/>
      <c r="R33" s="2187" t="str">
        <f t="shared" si="18"/>
        <v>►</v>
      </c>
      <c r="S33" s="2188">
        <v>1</v>
      </c>
      <c r="T33" s="2174">
        <f t="shared" si="19"/>
        <v>0</v>
      </c>
      <c r="U33" s="2175">
        <f t="shared" si="20"/>
        <v>0</v>
      </c>
      <c r="V33" s="2176">
        <f t="shared" si="21"/>
        <v>0</v>
      </c>
      <c r="W33" s="2177">
        <f>IF(OR(ISBLANK(M33),ISBLANK(O33)),0,IF(ISBLANK(L33),"",IFERROR(ROUND(T33/INDEX(J8:V8,MATCH(I33,J7:V7,0)),2)&amp;" " &amp;I33,"")))</f>
        <v>0</v>
      </c>
      <c r="X33" s="2178"/>
      <c r="Y33" s="2803">
        <f t="shared" si="6"/>
        <v>0</v>
      </c>
      <c r="AA33" s="53" t="s">
        <v>0</v>
      </c>
      <c r="AB33" s="51"/>
      <c r="AC33" s="50"/>
      <c r="AD33" s="52"/>
      <c r="AE33" s="52"/>
      <c r="AF33" s="51"/>
      <c r="AG33" s="50"/>
      <c r="AH33" s="49"/>
      <c r="AI33" s="48">
        <f>SUM(AI23:AI32)</f>
        <v>2.77</v>
      </c>
      <c r="AJ33" s="46">
        <f>SUM(AJ23:AJ32)</f>
        <v>2.77</v>
      </c>
      <c r="AK33" s="46"/>
      <c r="AL33" s="47"/>
      <c r="AM33" s="45"/>
      <c r="AN33" s="2130"/>
      <c r="AO33" s="2130"/>
      <c r="AP33" s="2130"/>
      <c r="AQ33" s="2130"/>
      <c r="AR33" s="2130"/>
      <c r="AS33" s="2130"/>
      <c r="AT33" s="2130"/>
      <c r="AU33" s="2130"/>
      <c r="AV33" s="2130"/>
      <c r="AX33" s="1148"/>
      <c r="AY33" s="132"/>
      <c r="AZ33" s="2827">
        <v>17.54</v>
      </c>
      <c r="BA33" s="2826" t="str">
        <f>BA26</f>
        <v>Kg</v>
      </c>
      <c r="BB33" s="132"/>
      <c r="BC33" s="704"/>
      <c r="BE33" s="135">
        <v>1</v>
      </c>
    </row>
    <row r="34" spans="2:57" ht="18.75" customHeight="1">
      <c r="B34" s="2118" t="str">
        <f t="shared" si="5"/>
        <v>►</v>
      </c>
      <c r="D34" s="67" t="str">
        <f t="shared" si="11"/>
        <v>►</v>
      </c>
      <c r="E34" s="2813">
        <f t="shared" si="12"/>
        <v>0</v>
      </c>
      <c r="F34" s="2814">
        <f t="shared" si="13"/>
        <v>0</v>
      </c>
      <c r="G34" s="64">
        <f t="shared" si="14"/>
        <v>0</v>
      </c>
      <c r="H34" s="2814">
        <f t="shared" si="15"/>
        <v>0</v>
      </c>
      <c r="I34" s="2815">
        <f t="shared" si="16"/>
        <v>0</v>
      </c>
      <c r="J34" s="2166">
        <f>IFERROR(INDEX(J8:V8,MATCH(I34,J7:V7,0)) * H34 * IF(E34=0, 1, E34), 0)</f>
        <v>0</v>
      </c>
      <c r="K34" s="2167" t="str">
        <f t="shared" si="24"/>
        <v>kg</v>
      </c>
      <c r="L34" s="2816"/>
      <c r="M34" s="2694"/>
      <c r="N34" s="2695"/>
      <c r="O34" s="504"/>
      <c r="P34" s="2817">
        <f t="shared" si="17"/>
        <v>0</v>
      </c>
      <c r="Q34" s="2171"/>
      <c r="R34" s="2187" t="str">
        <f t="shared" si="18"/>
        <v>►</v>
      </c>
      <c r="S34" s="2188">
        <v>1</v>
      </c>
      <c r="T34" s="2189">
        <f t="shared" si="19"/>
        <v>0</v>
      </c>
      <c r="U34" s="2190">
        <f t="shared" si="20"/>
        <v>0</v>
      </c>
      <c r="V34" s="2191">
        <f t="shared" si="21"/>
        <v>0</v>
      </c>
      <c r="W34" s="2192">
        <f>IF(OR(ISBLANK(M34),ISBLANK(O34)),0,IF(ISBLANK(L34),"",IFERROR(ROUND(T34/INDEX(J8:V8,MATCH(I34,J7:V7,0)),2)&amp;" " &amp;I34,"")))</f>
        <v>0</v>
      </c>
      <c r="X34" s="2193"/>
      <c r="Y34" s="2803">
        <f t="shared" si="6"/>
        <v>0</v>
      </c>
      <c r="AA34" s="44" t="s">
        <v>15</v>
      </c>
      <c r="AB34" s="39" t="s">
        <v>66</v>
      </c>
      <c r="AC34" s="39" t="s">
        <v>65</v>
      </c>
      <c r="AD34" s="39" t="s">
        <v>60</v>
      </c>
      <c r="AE34" s="43" t="s">
        <v>64</v>
      </c>
      <c r="AF34" s="42" t="s">
        <v>63</v>
      </c>
      <c r="AG34" s="41" t="s">
        <v>62</v>
      </c>
      <c r="AH34" s="40" t="s">
        <v>61</v>
      </c>
      <c r="AI34" s="39" t="s">
        <v>59</v>
      </c>
      <c r="AJ34" s="624" t="s">
        <v>58</v>
      </c>
      <c r="AK34" s="624" t="s">
        <v>57</v>
      </c>
      <c r="AL34" s="320" t="s">
        <v>56</v>
      </c>
      <c r="AM34" s="404" t="s">
        <v>55</v>
      </c>
      <c r="AN34" s="2130"/>
      <c r="AO34" s="2130"/>
      <c r="AP34" s="2130"/>
      <c r="AQ34" s="2130"/>
      <c r="AR34" s="2130"/>
      <c r="AS34" s="2130"/>
      <c r="AT34" s="2130"/>
      <c r="AU34" s="2130"/>
      <c r="AV34" s="2130"/>
      <c r="AX34" s="2828" t="s">
        <v>107</v>
      </c>
      <c r="AY34" s="132"/>
      <c r="AZ34" s="132"/>
      <c r="BA34" s="132"/>
      <c r="BB34" s="132"/>
      <c r="BC34" s="704"/>
      <c r="BE34" s="135">
        <v>1</v>
      </c>
    </row>
    <row r="35" spans="2:57" ht="18.75" customHeight="1">
      <c r="B35" s="2118" t="str">
        <f t="shared" si="5"/>
        <v>►</v>
      </c>
      <c r="D35" s="67" t="str">
        <f t="shared" si="11"/>
        <v>►</v>
      </c>
      <c r="E35" s="2813">
        <f t="shared" si="12"/>
        <v>0</v>
      </c>
      <c r="F35" s="2814">
        <f t="shared" si="13"/>
        <v>0</v>
      </c>
      <c r="G35" s="64">
        <f t="shared" si="14"/>
        <v>0</v>
      </c>
      <c r="H35" s="2814">
        <f t="shared" si="15"/>
        <v>0</v>
      </c>
      <c r="I35" s="2815">
        <f t="shared" si="16"/>
        <v>0</v>
      </c>
      <c r="J35" s="2166">
        <f>IFERROR(INDEX(J8:V8,MATCH(I35,J7:V7,0)) * H35 * IF(E35=0, 1, E35), 0)</f>
        <v>0</v>
      </c>
      <c r="K35" s="2167">
        <f t="shared" si="24"/>
        <v>1</v>
      </c>
      <c r="L35" s="2816"/>
      <c r="M35" s="2694"/>
      <c r="N35" s="2695"/>
      <c r="O35" s="504"/>
      <c r="P35" s="2817">
        <f t="shared" si="17"/>
        <v>0</v>
      </c>
      <c r="Q35" s="2171"/>
      <c r="R35" s="2187" t="str">
        <f t="shared" si="18"/>
        <v>►</v>
      </c>
      <c r="S35" s="2188">
        <v>1</v>
      </c>
      <c r="T35" s="2174">
        <f t="shared" si="19"/>
        <v>0</v>
      </c>
      <c r="U35" s="2175">
        <f t="shared" si="20"/>
        <v>0</v>
      </c>
      <c r="V35" s="2176">
        <f t="shared" si="21"/>
        <v>0</v>
      </c>
      <c r="W35" s="2177">
        <f>IF(OR(ISBLANK(M35),ISBLANK(O35)),0,IF(ISBLANK(L35),"",IFERROR(ROUND(T35/INDEX(J8:V8,MATCH(I35,J7:V7,0)),2)&amp;" " &amp;I35,"")))</f>
        <v>0</v>
      </c>
      <c r="X35" s="2178"/>
      <c r="Y35" s="2803">
        <f t="shared" si="6"/>
        <v>0</v>
      </c>
      <c r="AA35" s="44" t="s">
        <v>15</v>
      </c>
      <c r="AB35" s="406">
        <v>0.5</v>
      </c>
      <c r="AC35" s="407">
        <v>0.25</v>
      </c>
      <c r="AD35" s="410">
        <v>0.22500000000000001</v>
      </c>
      <c r="AE35" s="407">
        <v>0.25</v>
      </c>
      <c r="AF35" s="409">
        <v>0.5</v>
      </c>
      <c r="AG35" s="410">
        <v>1E-3</v>
      </c>
      <c r="AH35" s="408">
        <v>1</v>
      </c>
      <c r="AI35" s="410">
        <v>0.01</v>
      </c>
      <c r="AJ35" s="678">
        <v>1</v>
      </c>
      <c r="AK35" s="679">
        <v>0.1</v>
      </c>
      <c r="AL35" s="408">
        <v>0.01</v>
      </c>
      <c r="AM35" s="411">
        <v>1E-3</v>
      </c>
      <c r="AN35" s="2130"/>
      <c r="AO35" s="2130"/>
      <c r="AP35" s="2130"/>
      <c r="AQ35" s="2130"/>
      <c r="AR35" s="2130"/>
      <c r="AS35" s="2130"/>
      <c r="AT35" s="2130"/>
      <c r="AU35" s="2130"/>
      <c r="AV35" s="2130"/>
      <c r="AX35" s="448" t="s">
        <v>710</v>
      </c>
      <c r="AY35" s="132"/>
      <c r="AZ35" s="132"/>
      <c r="BA35" s="132"/>
      <c r="BB35" s="132"/>
      <c r="BC35" s="704"/>
      <c r="BE35" s="135">
        <v>1</v>
      </c>
    </row>
    <row r="36" spans="2:57" ht="18.75" customHeight="1">
      <c r="B36" s="2118" t="str">
        <f t="shared" si="5"/>
        <v>A</v>
      </c>
      <c r="D36" s="67" t="str">
        <f t="shared" si="11"/>
        <v>►</v>
      </c>
      <c r="E36" s="2813">
        <f t="shared" si="12"/>
        <v>0</v>
      </c>
      <c r="F36" s="2814">
        <f t="shared" si="13"/>
        <v>0</v>
      </c>
      <c r="G36" s="64">
        <f t="shared" si="14"/>
        <v>0</v>
      </c>
      <c r="H36" s="2814">
        <f t="shared" si="15"/>
        <v>0</v>
      </c>
      <c r="I36" s="2815">
        <f t="shared" si="16"/>
        <v>0</v>
      </c>
      <c r="J36" s="2166">
        <f>IFERROR(INDEX(J8:V8,MATCH(I36,J7:V7,0)) * H36 * IF(E36=0, 1, E36), 0)</f>
        <v>0</v>
      </c>
      <c r="K36" s="2167">
        <f t="shared" si="24"/>
        <v>35</v>
      </c>
      <c r="L36" s="2816"/>
      <c r="M36" s="2694"/>
      <c r="N36" s="2695"/>
      <c r="O36" s="504"/>
      <c r="P36" s="2817">
        <f t="shared" si="17"/>
        <v>0</v>
      </c>
      <c r="Q36" s="2171"/>
      <c r="R36" s="2187" t="str">
        <f t="shared" si="18"/>
        <v>►</v>
      </c>
      <c r="S36" s="2188">
        <v>1</v>
      </c>
      <c r="T36" s="2189">
        <f t="shared" si="19"/>
        <v>0</v>
      </c>
      <c r="U36" s="2190">
        <f t="shared" si="20"/>
        <v>0</v>
      </c>
      <c r="V36" s="2191">
        <f t="shared" si="21"/>
        <v>0</v>
      </c>
      <c r="W36" s="2192">
        <f>IF(OR(ISBLANK(M36),ISBLANK(O36)),0,IF(ISBLANK(L36),"",IFERROR(ROUND(T36/INDEX(J8:V8,MATCH(I36,J7:V7,0)),2)&amp;" " &amp;I36,"")))</f>
        <v>0</v>
      </c>
      <c r="X36" s="2193"/>
      <c r="Y36" s="2803">
        <f t="shared" si="6"/>
        <v>0</v>
      </c>
      <c r="AA36" s="593" t="s">
        <v>0</v>
      </c>
      <c r="AB36" s="588">
        <v>11</v>
      </c>
      <c r="AC36" s="588">
        <v>11</v>
      </c>
      <c r="AD36" s="588">
        <v>3</v>
      </c>
      <c r="AE36" s="588">
        <v>11</v>
      </c>
      <c r="AF36" s="588">
        <v>11</v>
      </c>
      <c r="AG36" s="588">
        <v>9</v>
      </c>
      <c r="AH36" s="588">
        <v>35</v>
      </c>
      <c r="AI36" s="589">
        <v>0.2</v>
      </c>
      <c r="AJ36" s="588">
        <v>11</v>
      </c>
      <c r="AK36" s="588">
        <v>11</v>
      </c>
      <c r="AL36" s="588">
        <v>11</v>
      </c>
      <c r="AM36" s="591">
        <v>11</v>
      </c>
      <c r="AN36" s="2130"/>
      <c r="AO36" s="2130"/>
      <c r="AP36" s="2130"/>
      <c r="AQ36" s="2130"/>
      <c r="AR36" s="2130"/>
      <c r="AS36" s="2130"/>
      <c r="AT36" s="2130"/>
      <c r="AU36" s="2130"/>
      <c r="AV36" s="2130"/>
      <c r="AX36" s="446" t="s">
        <v>725</v>
      </c>
      <c r="AY36" s="132"/>
      <c r="AZ36" s="132"/>
      <c r="BA36" s="132"/>
      <c r="BB36" s="132"/>
      <c r="BC36" s="704"/>
      <c r="BE36" s="135">
        <v>1</v>
      </c>
    </row>
    <row r="37" spans="2:57" ht="18.75" customHeight="1" thickBot="1">
      <c r="B37" s="2118" t="str">
        <f t="shared" si="5"/>
        <v>A</v>
      </c>
      <c r="D37" s="67" t="str">
        <f t="shared" si="11"/>
        <v>►</v>
      </c>
      <c r="E37" s="2813">
        <f t="shared" si="12"/>
        <v>0</v>
      </c>
      <c r="F37" s="2814">
        <f t="shared" si="13"/>
        <v>0</v>
      </c>
      <c r="G37" s="64">
        <f t="shared" si="14"/>
        <v>0</v>
      </c>
      <c r="H37" s="2814">
        <f t="shared" si="15"/>
        <v>0</v>
      </c>
      <c r="I37" s="2815">
        <f t="shared" si="16"/>
        <v>0</v>
      </c>
      <c r="J37" s="2166">
        <f>IFERROR(INDEX(J8:V8,MATCH(I37,J7:V7,0)) * H37 * IF(E37=0, 1, E37), 0)</f>
        <v>0</v>
      </c>
      <c r="K37" s="2167">
        <f t="shared" ca="1" si="24"/>
        <v>35</v>
      </c>
      <c r="L37" s="2816"/>
      <c r="M37" s="2694"/>
      <c r="N37" s="2695"/>
      <c r="O37" s="504"/>
      <c r="P37" s="2817">
        <f t="shared" si="17"/>
        <v>0</v>
      </c>
      <c r="Q37" s="2171"/>
      <c r="R37" s="2187" t="str">
        <f t="shared" si="18"/>
        <v>►</v>
      </c>
      <c r="S37" s="2188">
        <v>1</v>
      </c>
      <c r="T37" s="2174">
        <f t="shared" si="19"/>
        <v>0</v>
      </c>
      <c r="U37" s="2175">
        <f t="shared" si="20"/>
        <v>0</v>
      </c>
      <c r="V37" s="2176">
        <f t="shared" si="21"/>
        <v>0</v>
      </c>
      <c r="W37" s="2177">
        <f>IF(OR(ISBLANK(M37),ISBLANK(O37)),0,IF(ISBLANK(L37),"",IFERROR(ROUND(T37/INDEX(J8:V8,MATCH(I37,J7:V7,0)),2)&amp;" " &amp;I37,"")))</f>
        <v>0</v>
      </c>
      <c r="X37" s="2178"/>
      <c r="Y37" s="2803">
        <f t="shared" ca="1" si="6"/>
        <v>0</v>
      </c>
      <c r="AA37" s="594" t="s">
        <v>0</v>
      </c>
      <c r="AB37" s="590">
        <f t="shared" ref="AB37:AM37" ca="1" si="27">CELL("largeur",AB37)</f>
        <v>11</v>
      </c>
      <c r="AC37" s="590">
        <f t="shared" ca="1" si="27"/>
        <v>11</v>
      </c>
      <c r="AD37" s="590">
        <f t="shared" ca="1" si="27"/>
        <v>3</v>
      </c>
      <c r="AE37" s="590">
        <f t="shared" ca="1" si="27"/>
        <v>11</v>
      </c>
      <c r="AF37" s="590">
        <f t="shared" ca="1" si="27"/>
        <v>11</v>
      </c>
      <c r="AG37" s="590">
        <f t="shared" ca="1" si="27"/>
        <v>9</v>
      </c>
      <c r="AH37" s="590">
        <f t="shared" ca="1" si="27"/>
        <v>35</v>
      </c>
      <c r="AI37" s="590">
        <f t="shared" ca="1" si="27"/>
        <v>11</v>
      </c>
      <c r="AJ37" s="590">
        <f t="shared" ca="1" si="27"/>
        <v>11</v>
      </c>
      <c r="AK37" s="590">
        <f t="shared" ca="1" si="27"/>
        <v>11</v>
      </c>
      <c r="AL37" s="590">
        <f t="shared" ca="1" si="27"/>
        <v>11</v>
      </c>
      <c r="AM37" s="592">
        <f t="shared" ca="1" si="27"/>
        <v>11</v>
      </c>
      <c r="AN37" s="2130"/>
      <c r="AO37" s="2130"/>
      <c r="AP37" s="2130"/>
      <c r="AQ37" s="2130"/>
      <c r="AR37" s="2130"/>
      <c r="AS37" s="2130"/>
      <c r="AT37" s="2130"/>
      <c r="AU37" s="2130"/>
      <c r="AV37" s="2130"/>
      <c r="AX37" s="448" t="s">
        <v>726</v>
      </c>
      <c r="AY37" s="132"/>
      <c r="AZ37" s="132"/>
      <c r="BA37" s="132"/>
      <c r="BB37" s="132"/>
      <c r="BC37" s="704"/>
      <c r="BE37" s="135">
        <v>1</v>
      </c>
    </row>
    <row r="38" spans="2:57" ht="18.75" customHeight="1" thickBot="1">
      <c r="B38" s="2118">
        <f t="shared" si="5"/>
        <v>0</v>
      </c>
      <c r="D38" s="67" t="str">
        <f t="shared" si="11"/>
        <v>►</v>
      </c>
      <c r="E38" s="2813">
        <f t="shared" si="12"/>
        <v>0</v>
      </c>
      <c r="F38" s="2814">
        <f t="shared" si="13"/>
        <v>0</v>
      </c>
      <c r="G38" s="64">
        <f t="shared" si="14"/>
        <v>0</v>
      </c>
      <c r="H38" s="2814">
        <f t="shared" si="15"/>
        <v>0</v>
      </c>
      <c r="I38" s="2815">
        <f t="shared" si="16"/>
        <v>0</v>
      </c>
      <c r="J38" s="2166">
        <f>IFERROR(INDEX(J8:V8,MATCH(I38,J7:V7,0)) * H38 * IF(E38=0, 1, E38), 0)</f>
        <v>0</v>
      </c>
      <c r="K38" s="2167">
        <f t="shared" si="24"/>
        <v>0</v>
      </c>
      <c r="L38" s="2816"/>
      <c r="M38" s="2694"/>
      <c r="N38" s="2695"/>
      <c r="O38" s="504"/>
      <c r="P38" s="2817">
        <f t="shared" si="17"/>
        <v>0</v>
      </c>
      <c r="Q38" s="2171"/>
      <c r="R38" s="2187" t="str">
        <f t="shared" si="18"/>
        <v>►</v>
      </c>
      <c r="S38" s="2188">
        <v>1</v>
      </c>
      <c r="T38" s="2189">
        <f t="shared" si="19"/>
        <v>0</v>
      </c>
      <c r="U38" s="2190">
        <f t="shared" si="20"/>
        <v>0</v>
      </c>
      <c r="V38" s="2191">
        <f t="shared" si="21"/>
        <v>0</v>
      </c>
      <c r="W38" s="2192">
        <f>IF(OR(ISBLANK(M38),ISBLANK(O38)),0,IF(ISBLANK(L38),"",IFERROR(ROUND(T38/INDEX(J8:V8,MATCH(I38,J7:V7,0)),2)&amp;" " &amp;I38,"")))</f>
        <v>0</v>
      </c>
      <c r="X38" s="2193"/>
      <c r="Y38" s="2803">
        <f t="shared" si="6"/>
        <v>0</v>
      </c>
      <c r="AA38" s="67"/>
      <c r="AB38" s="66"/>
      <c r="AC38" s="65"/>
      <c r="AD38" s="64"/>
      <c r="AE38" s="63"/>
      <c r="AF38" s="41"/>
      <c r="AG38" s="61"/>
      <c r="AH38" s="60"/>
      <c r="AI38" s="59"/>
      <c r="AJ38" s="2127"/>
      <c r="AK38" s="2127"/>
      <c r="AL38" s="2127"/>
      <c r="AM38" s="2127"/>
      <c r="AN38" s="2127"/>
      <c r="AO38" s="2130"/>
      <c r="AP38" s="2130"/>
      <c r="AQ38" s="2130"/>
      <c r="AR38" s="2130"/>
      <c r="AS38" s="2130"/>
      <c r="AT38" s="2130"/>
      <c r="AU38" s="2130"/>
      <c r="AV38" s="2130"/>
      <c r="AX38" s="454" t="s">
        <v>754</v>
      </c>
      <c r="AY38" s="132"/>
      <c r="AZ38" s="132"/>
      <c r="BA38" s="132"/>
      <c r="BB38" s="132"/>
      <c r="BC38" s="704"/>
      <c r="BE38" s="135">
        <v>1</v>
      </c>
    </row>
    <row r="39" spans="2:57" ht="15.75" customHeight="1">
      <c r="B39" s="2118" t="str">
        <f t="shared" si="5"/>
        <v>A</v>
      </c>
      <c r="D39" s="67" t="str">
        <f t="shared" si="11"/>
        <v>►</v>
      </c>
      <c r="E39" s="2813">
        <f t="shared" si="12"/>
        <v>0</v>
      </c>
      <c r="F39" s="2814">
        <f t="shared" si="13"/>
        <v>0</v>
      </c>
      <c r="G39" s="64">
        <f t="shared" si="14"/>
        <v>0</v>
      </c>
      <c r="H39" s="2814">
        <f t="shared" si="15"/>
        <v>0</v>
      </c>
      <c r="I39" s="2815">
        <f t="shared" si="16"/>
        <v>0</v>
      </c>
      <c r="J39" s="2166">
        <f>IFERROR(INDEX(J8:V8,MATCH(I39,J7:V7,0)) * H39 * IF(E39=0, 1, E39), 0)</f>
        <v>0</v>
      </c>
      <c r="K39" s="2167">
        <f t="shared" si="24"/>
        <v>0</v>
      </c>
      <c r="L39" s="2816"/>
      <c r="M39" s="2694"/>
      <c r="N39" s="2695"/>
      <c r="O39" s="504"/>
      <c r="P39" s="2817">
        <f t="shared" si="17"/>
        <v>0</v>
      </c>
      <c r="Q39" s="2171"/>
      <c r="R39" s="2187" t="str">
        <f t="shared" si="18"/>
        <v>►</v>
      </c>
      <c r="S39" s="2188">
        <v>1</v>
      </c>
      <c r="T39" s="2174">
        <f t="shared" si="19"/>
        <v>0</v>
      </c>
      <c r="U39" s="2175">
        <f t="shared" si="20"/>
        <v>0</v>
      </c>
      <c r="V39" s="2176">
        <f t="shared" si="21"/>
        <v>0</v>
      </c>
      <c r="W39" s="2177">
        <f>IF(OR(ISBLANK(M39),ISBLANK(O39)),0,IF(ISBLANK(L39),"",IFERROR(ROUND(T39/INDEX(J8:V8,MATCH(I39,J7:V7,0)),2)&amp;" " &amp;I39,"")))</f>
        <v>0</v>
      </c>
      <c r="X39" s="2178"/>
      <c r="Y39" s="2803">
        <f t="shared" si="6"/>
        <v>0</v>
      </c>
      <c r="AA39" s="129" t="s">
        <v>0</v>
      </c>
      <c r="AB39" s="4138" t="s">
        <v>119</v>
      </c>
      <c r="AC39" s="4258" t="s">
        <v>4159</v>
      </c>
      <c r="AD39" s="4258"/>
      <c r="AE39" s="4258"/>
      <c r="AF39" s="4258"/>
      <c r="AG39" s="4258"/>
      <c r="AH39" s="4258"/>
      <c r="AI39" s="4258"/>
      <c r="AJ39" s="4140" t="s">
        <v>137</v>
      </c>
      <c r="AK39" s="4139" t="s">
        <v>366</v>
      </c>
      <c r="AL39" s="4139"/>
      <c r="AM39" s="4159" t="str">
        <f>LEFT(AC39,1)</f>
        <v>C</v>
      </c>
      <c r="AN39" s="2130"/>
      <c r="AO39" s="2130"/>
      <c r="AP39" s="2130"/>
      <c r="AQ39" s="2130"/>
      <c r="AR39" s="2130"/>
      <c r="AS39" s="2130"/>
      <c r="AT39" s="2130"/>
      <c r="AU39" s="2130"/>
      <c r="AV39" s="2130"/>
      <c r="AX39" s="1148"/>
      <c r="AY39" s="132"/>
      <c r="AZ39" s="132"/>
      <c r="BA39" s="132"/>
      <c r="BB39" s="132"/>
      <c r="BC39" s="704"/>
      <c r="BE39" s="135">
        <v>1</v>
      </c>
    </row>
    <row r="40" spans="2:57" ht="16.5" customHeight="1" thickBot="1">
      <c r="B40" s="2118" t="str">
        <f t="shared" si="5"/>
        <v>A</v>
      </c>
      <c r="D40" s="67" t="str">
        <f t="shared" si="11"/>
        <v>►</v>
      </c>
      <c r="E40" s="2813">
        <f t="shared" si="12"/>
        <v>0</v>
      </c>
      <c r="F40" s="2814">
        <f t="shared" si="13"/>
        <v>0</v>
      </c>
      <c r="G40" s="64">
        <f t="shared" si="14"/>
        <v>0</v>
      </c>
      <c r="H40" s="2814">
        <f t="shared" si="15"/>
        <v>0</v>
      </c>
      <c r="I40" s="2815">
        <f t="shared" si="16"/>
        <v>0</v>
      </c>
      <c r="J40" s="2166">
        <f>IFERROR(INDEX(J8:V8,MATCH(I40,J7:V7,0)) * H40 * IF(E40=0, 1, E40), 0)</f>
        <v>0</v>
      </c>
      <c r="K40" s="2167">
        <f t="shared" si="24"/>
        <v>0</v>
      </c>
      <c r="L40" s="2816"/>
      <c r="M40" s="2694"/>
      <c r="N40" s="2695"/>
      <c r="O40" s="504"/>
      <c r="P40" s="2817">
        <f t="shared" si="17"/>
        <v>0</v>
      </c>
      <c r="Q40" s="2171"/>
      <c r="R40" s="2187" t="str">
        <f t="shared" si="18"/>
        <v>►</v>
      </c>
      <c r="S40" s="2188">
        <v>1</v>
      </c>
      <c r="T40" s="2189">
        <f t="shared" si="19"/>
        <v>0</v>
      </c>
      <c r="U40" s="2190">
        <f t="shared" si="20"/>
        <v>0</v>
      </c>
      <c r="V40" s="2191">
        <f t="shared" si="21"/>
        <v>0</v>
      </c>
      <c r="W40" s="2192">
        <f>IF(OR(ISBLANK(M40),ISBLANK(O40)),0,IF(ISBLANK(L40),"",IFERROR(ROUND(T40/INDEX(J8:V8,MATCH(I40,J7:V7,0)),2)&amp;" " &amp;I40,"")))</f>
        <v>0</v>
      </c>
      <c r="X40" s="2193"/>
      <c r="Y40" s="2803">
        <f t="shared" si="6"/>
        <v>0</v>
      </c>
      <c r="AA40" s="53" t="s">
        <v>0</v>
      </c>
      <c r="AB40" s="3850"/>
      <c r="AC40" s="4259"/>
      <c r="AD40" s="4259"/>
      <c r="AE40" s="4259"/>
      <c r="AF40" s="4259"/>
      <c r="AG40" s="4259"/>
      <c r="AH40" s="4259"/>
      <c r="AI40" s="4259"/>
      <c r="AJ40" s="4141"/>
      <c r="AK40" s="3990"/>
      <c r="AL40" s="3990"/>
      <c r="AM40" s="4260"/>
      <c r="AN40" s="2130"/>
      <c r="AO40" s="2130"/>
      <c r="AP40" s="2130"/>
      <c r="AQ40" s="2130"/>
      <c r="AR40" s="2130"/>
      <c r="AS40" s="2130"/>
      <c r="AT40" s="2130"/>
      <c r="AU40" s="2130"/>
      <c r="AV40" s="2130"/>
      <c r="AX40" s="2829"/>
      <c r="AY40" s="2830"/>
      <c r="AZ40" s="2830"/>
      <c r="BA40" s="2830"/>
      <c r="BB40" s="2830"/>
      <c r="BC40" s="2831"/>
      <c r="BE40" s="135">
        <v>1</v>
      </c>
    </row>
    <row r="41" spans="2:57" ht="18.75" customHeight="1" thickBot="1">
      <c r="B41" s="2118" t="str">
        <f t="shared" si="5"/>
        <v>A</v>
      </c>
      <c r="D41" s="67" t="str">
        <f t="shared" si="11"/>
        <v>►</v>
      </c>
      <c r="E41" s="2813">
        <f t="shared" si="12"/>
        <v>0</v>
      </c>
      <c r="F41" s="2814">
        <f t="shared" si="13"/>
        <v>0</v>
      </c>
      <c r="G41" s="64">
        <f t="shared" si="14"/>
        <v>0</v>
      </c>
      <c r="H41" s="2814">
        <f t="shared" si="15"/>
        <v>0</v>
      </c>
      <c r="I41" s="2815">
        <f t="shared" si="16"/>
        <v>0</v>
      </c>
      <c r="J41" s="2166">
        <f>IFERROR(INDEX(J8:V8,MATCH(I41,J7:V7,0)) * H41 * IF(E41=0, 1, E41), 0)</f>
        <v>0</v>
      </c>
      <c r="K41" s="2167">
        <f t="shared" si="24"/>
        <v>0</v>
      </c>
      <c r="L41" s="2816"/>
      <c r="M41" s="2694"/>
      <c r="N41" s="2695"/>
      <c r="O41" s="504"/>
      <c r="P41" s="2817">
        <f t="shared" si="17"/>
        <v>0</v>
      </c>
      <c r="Q41" s="2171"/>
      <c r="R41" s="2187" t="str">
        <f t="shared" si="18"/>
        <v>►</v>
      </c>
      <c r="S41" s="2188">
        <v>1</v>
      </c>
      <c r="T41" s="2174">
        <f t="shared" si="19"/>
        <v>0</v>
      </c>
      <c r="U41" s="2175">
        <f t="shared" si="20"/>
        <v>0</v>
      </c>
      <c r="V41" s="2176">
        <f t="shared" si="21"/>
        <v>0</v>
      </c>
      <c r="W41" s="2177">
        <f>IF(OR(ISBLANK(M41),ISBLANK(O41)),0,IF(ISBLANK(L41),"",IFERROR(ROUND(T41/INDEX(J8:V8,MATCH(I41,J7:V7,0)),2)&amp;" " &amp;I41,"")))</f>
        <v>0</v>
      </c>
      <c r="X41" s="2178"/>
      <c r="Y41" s="2803">
        <f t="shared" si="6"/>
        <v>0</v>
      </c>
      <c r="AA41" s="53" t="s">
        <v>0</v>
      </c>
      <c r="AB41" s="128" t="s">
        <v>116</v>
      </c>
      <c r="AC41" s="127" t="s">
        <v>1084</v>
      </c>
      <c r="AD41" s="127"/>
      <c r="AE41" s="127"/>
      <c r="AF41" s="126" t="s">
        <v>115</v>
      </c>
      <c r="AG41" s="125" t="s">
        <v>4170</v>
      </c>
      <c r="AH41" s="124"/>
      <c r="AI41" s="124"/>
      <c r="AJ41" s="124"/>
      <c r="AK41" s="124"/>
      <c r="AL41" s="124"/>
      <c r="AM41" s="738"/>
      <c r="AN41" s="2130"/>
      <c r="AO41" s="2130"/>
      <c r="AP41" s="2130"/>
      <c r="AQ41" s="2130"/>
      <c r="AR41" s="2130"/>
      <c r="AS41" s="2130"/>
      <c r="AT41" s="2130"/>
      <c r="AU41" s="2130"/>
      <c r="AV41" s="2130"/>
      <c r="AX41" s="1148"/>
      <c r="AY41" s="132"/>
      <c r="AZ41" s="132"/>
      <c r="BA41" s="132"/>
      <c r="BB41" s="132"/>
      <c r="BC41" s="704"/>
      <c r="BE41" s="135">
        <v>1</v>
      </c>
    </row>
    <row r="42" spans="2:57" ht="18.75" customHeight="1" thickTop="1" thickBot="1">
      <c r="B42" s="2118" t="str">
        <f t="shared" si="5"/>
        <v>A</v>
      </c>
      <c r="D42" s="67" t="str">
        <f t="shared" si="11"/>
        <v>►</v>
      </c>
      <c r="E42" s="2813">
        <f t="shared" si="12"/>
        <v>0</v>
      </c>
      <c r="F42" s="2814">
        <f t="shared" si="13"/>
        <v>0</v>
      </c>
      <c r="G42" s="64">
        <f t="shared" si="14"/>
        <v>0</v>
      </c>
      <c r="H42" s="2814">
        <f t="shared" si="15"/>
        <v>0</v>
      </c>
      <c r="I42" s="2815">
        <f t="shared" si="16"/>
        <v>0</v>
      </c>
      <c r="J42" s="2166">
        <f>IFERROR(INDEX(J8:V8,MATCH(I42,J7:V7,0)) * H42 * IF(E42=0, 1, E42), 0)</f>
        <v>0</v>
      </c>
      <c r="K42" s="2167">
        <f t="shared" si="24"/>
        <v>0</v>
      </c>
      <c r="L42" s="2832"/>
      <c r="M42" s="2694"/>
      <c r="N42" s="2695"/>
      <c r="O42" s="504"/>
      <c r="P42" s="2817">
        <f t="shared" si="17"/>
        <v>0</v>
      </c>
      <c r="Q42" s="2171"/>
      <c r="R42" s="2187" t="str">
        <f t="shared" si="18"/>
        <v>►</v>
      </c>
      <c r="S42" s="2188">
        <v>1</v>
      </c>
      <c r="T42" s="2189">
        <f t="shared" si="19"/>
        <v>0</v>
      </c>
      <c r="U42" s="2190">
        <f t="shared" si="20"/>
        <v>0</v>
      </c>
      <c r="V42" s="2191">
        <f t="shared" si="21"/>
        <v>0</v>
      </c>
      <c r="W42" s="2192">
        <f>IF(OR(ISBLANK(M42),ISBLANK(O42)),0,IF(ISBLANK(L42),"",IFERROR(ROUND(T42/INDEX(J8:V8,MATCH(I42,J7:V7,0)),2)&amp;" " &amp;I42,"")))</f>
        <v>0</v>
      </c>
      <c r="X42" s="2193"/>
      <c r="Y42" s="2803">
        <f t="shared" si="6"/>
        <v>0</v>
      </c>
      <c r="AA42" s="53" t="s">
        <v>0</v>
      </c>
      <c r="AB42" s="121" t="s">
        <v>113</v>
      </c>
      <c r="AC42" s="104"/>
      <c r="AD42" s="115"/>
      <c r="AE42" s="115"/>
      <c r="AF42" s="115"/>
      <c r="AG42" s="104" t="s">
        <v>4183</v>
      </c>
      <c r="AH42" s="104"/>
      <c r="AI42" s="104"/>
      <c r="AJ42" s="104"/>
      <c r="AK42" s="104"/>
      <c r="AL42" s="104"/>
      <c r="AM42" s="672"/>
      <c r="AN42" s="2130"/>
      <c r="AO42" s="2130"/>
      <c r="AP42" s="2130"/>
      <c r="AQ42" s="2130"/>
      <c r="AR42" s="2130"/>
      <c r="AS42" s="2130"/>
      <c r="AT42" s="2130"/>
      <c r="AU42" s="2130"/>
      <c r="AV42" s="2130"/>
      <c r="AX42" s="474" t="str">
        <f>S18</f>
        <v>Col.16</v>
      </c>
      <c r="AY42" s="132"/>
      <c r="AZ42" s="132"/>
      <c r="BA42" s="132"/>
      <c r="BB42" s="132"/>
      <c r="BC42" s="704"/>
      <c r="BE42" s="135">
        <v>1</v>
      </c>
    </row>
    <row r="43" spans="2:57" ht="21.75" thickTop="1">
      <c r="B43" s="2118" t="str">
        <f t="shared" si="5"/>
        <v>A</v>
      </c>
      <c r="D43" s="67" t="str">
        <f t="shared" si="11"/>
        <v>►</v>
      </c>
      <c r="E43" s="2813">
        <f t="shared" si="12"/>
        <v>0</v>
      </c>
      <c r="F43" s="2814">
        <f t="shared" si="13"/>
        <v>0</v>
      </c>
      <c r="G43" s="64">
        <f t="shared" si="14"/>
        <v>0</v>
      </c>
      <c r="H43" s="2814">
        <f t="shared" si="15"/>
        <v>0</v>
      </c>
      <c r="I43" s="2815">
        <f t="shared" si="16"/>
        <v>0</v>
      </c>
      <c r="J43" s="2166">
        <f>IFERROR(INDEX(J8:V8,MATCH(I43,J7:V7,0)) * H43 * IF(E43=0, 1, E43), 0)</f>
        <v>0</v>
      </c>
      <c r="K43" s="2167" t="str">
        <f t="shared" si="24"/>
        <v>0 Lignes masquées</v>
      </c>
      <c r="L43" s="2832"/>
      <c r="M43" s="2694"/>
      <c r="N43" s="2695"/>
      <c r="O43" s="504"/>
      <c r="P43" s="2817">
        <f t="shared" si="17"/>
        <v>0</v>
      </c>
      <c r="Q43" s="2171"/>
      <c r="R43" s="2187" t="str">
        <f t="shared" si="18"/>
        <v>►</v>
      </c>
      <c r="S43" s="2188">
        <v>1</v>
      </c>
      <c r="T43" s="2174">
        <f t="shared" si="19"/>
        <v>0</v>
      </c>
      <c r="U43" s="2175">
        <f t="shared" si="20"/>
        <v>0</v>
      </c>
      <c r="V43" s="2176">
        <f t="shared" si="21"/>
        <v>0</v>
      </c>
      <c r="W43" s="2177">
        <f>IF(OR(ISBLANK(M43),ISBLANK(O43)),0,IF(ISBLANK(L43),"",IFERROR(ROUND(T43/INDEX(J8:V8,MATCH(I43,J7:V7,0)),2)&amp;" " &amp;I43,"")))</f>
        <v>0</v>
      </c>
      <c r="X43" s="2178"/>
      <c r="Y43" s="2803">
        <f t="shared" si="6"/>
        <v>0</v>
      </c>
      <c r="AA43" s="554" t="s">
        <v>0</v>
      </c>
      <c r="AB43" s="7"/>
      <c r="AC43" s="8" t="s">
        <v>3</v>
      </c>
      <c r="AD43" s="7"/>
      <c r="AE43" s="7"/>
      <c r="AF43" s="7"/>
      <c r="AG43" s="715" t="str">
        <f>COUNTIF(AA39:AA66,"**")&amp;" "&amp;"lignes"</f>
        <v>28 lignes</v>
      </c>
      <c r="AH43" s="564" t="str">
        <f>ROWS(AA39:AA66)-SUBTOTAL(103,AA39:AA66)&amp;" "&amp;"Lignes masquées"</f>
        <v>0 Lignes masquées</v>
      </c>
      <c r="AI43" s="2044"/>
      <c r="AJ43" s="2036"/>
      <c r="AK43" s="2036"/>
      <c r="AL43" s="702"/>
      <c r="AM43" s="703"/>
      <c r="AN43" s="2130"/>
      <c r="AO43" s="2130"/>
      <c r="AP43" s="2130"/>
      <c r="AQ43" s="2130"/>
      <c r="AR43" s="2130"/>
      <c r="AS43" s="2130"/>
      <c r="AT43" s="2130"/>
      <c r="AU43" s="2130"/>
      <c r="AV43" s="2130"/>
      <c r="AX43" s="2833" t="str">
        <f>S19</f>
        <v>S</v>
      </c>
      <c r="AZ43" s="2092"/>
      <c r="BA43" s="2092"/>
      <c r="BB43" s="132"/>
      <c r="BC43" s="704"/>
      <c r="BE43" s="135">
        <v>1</v>
      </c>
    </row>
    <row r="44" spans="2:57" ht="21">
      <c r="B44" s="2118" t="str">
        <f t="shared" si="5"/>
        <v>►</v>
      </c>
      <c r="D44" s="67" t="str">
        <f t="shared" si="11"/>
        <v>►</v>
      </c>
      <c r="E44" s="2813">
        <f t="shared" si="12"/>
        <v>0</v>
      </c>
      <c r="F44" s="2814">
        <f t="shared" si="13"/>
        <v>0</v>
      </c>
      <c r="G44" s="64">
        <f t="shared" si="14"/>
        <v>0</v>
      </c>
      <c r="H44" s="2814">
        <f t="shared" si="15"/>
        <v>0</v>
      </c>
      <c r="I44" s="2815">
        <f t="shared" si="16"/>
        <v>0</v>
      </c>
      <c r="J44" s="2166">
        <f>IFERROR(INDEX(J8:V8,MATCH(I44,J7:V7,0)) * H44 * IF(E44=0, 1, E44), 0)</f>
        <v>0</v>
      </c>
      <c r="K44" s="2167" t="str">
        <f t="shared" si="24"/>
        <v>10  lignes produits</v>
      </c>
      <c r="L44" s="2832"/>
      <c r="M44" s="2694"/>
      <c r="N44" s="2695"/>
      <c r="O44" s="504"/>
      <c r="P44" s="2817">
        <f t="shared" si="17"/>
        <v>0</v>
      </c>
      <c r="Q44" s="2171"/>
      <c r="R44" s="2187" t="str">
        <f t="shared" si="18"/>
        <v>►</v>
      </c>
      <c r="S44" s="2188">
        <v>1</v>
      </c>
      <c r="T44" s="2189">
        <f t="shared" si="19"/>
        <v>0</v>
      </c>
      <c r="U44" s="2190">
        <f t="shared" si="20"/>
        <v>0</v>
      </c>
      <c r="V44" s="2191">
        <f t="shared" si="21"/>
        <v>0</v>
      </c>
      <c r="W44" s="2192">
        <f>IF(OR(ISBLANK(M44),ISBLANK(O44)),0,IF(ISBLANK(L44),"",IFERROR(ROUND(T44/INDEX(J8:V8,MATCH(I44,J7:V7,0)),2)&amp;" " &amp;I44,"")))</f>
        <v>0</v>
      </c>
      <c r="X44" s="2193"/>
      <c r="Y44" s="2803">
        <f t="shared" si="6"/>
        <v>0</v>
      </c>
      <c r="AA44" s="44" t="s">
        <v>15</v>
      </c>
      <c r="AB44" s="668" t="s">
        <v>105</v>
      </c>
      <c r="AC44" s="572"/>
      <c r="AD44" s="572"/>
      <c r="AE44" s="572"/>
      <c r="AF44" s="572"/>
      <c r="AG44" s="1948"/>
      <c r="AH44" s="564" t="str">
        <f>COUNTA(AA52:AA61)&amp;"  lignes produits"</f>
        <v>10  lignes produits</v>
      </c>
      <c r="AI44" s="573"/>
      <c r="AJ44" s="132"/>
      <c r="AK44" s="118" t="s">
        <v>111</v>
      </c>
      <c r="AL44" s="117">
        <v>3</v>
      </c>
      <c r="AM44" s="2040" t="str">
        <f>AM45</f>
        <v xml:space="preserve">cadre </v>
      </c>
      <c r="AN44" s="2130"/>
      <c r="AO44" s="2130"/>
      <c r="AP44" s="2130"/>
      <c r="AQ44" s="2130"/>
      <c r="AR44" s="2130"/>
      <c r="AS44" s="2130"/>
      <c r="AT44" s="2130"/>
      <c r="AU44" s="2130"/>
      <c r="AV44" s="2130"/>
      <c r="AX44" s="420" t="s">
        <v>85</v>
      </c>
      <c r="AY44" s="421" t="s">
        <v>4154</v>
      </c>
      <c r="AZ44" s="132"/>
      <c r="BA44" s="132"/>
      <c r="BB44" s="132"/>
      <c r="BC44" s="704"/>
      <c r="BE44" s="135">
        <v>1</v>
      </c>
    </row>
    <row r="45" spans="2:57" ht="18.75" customHeight="1">
      <c r="B45" s="2118" t="str">
        <f t="shared" si="5"/>
        <v>A</v>
      </c>
      <c r="D45" s="67" t="str">
        <f t="shared" si="11"/>
        <v>►</v>
      </c>
      <c r="E45" s="2813">
        <f t="shared" si="12"/>
        <v>0</v>
      </c>
      <c r="F45" s="2814">
        <f t="shared" si="13"/>
        <v>0</v>
      </c>
      <c r="G45" s="64">
        <f t="shared" si="14"/>
        <v>0</v>
      </c>
      <c r="H45" s="2814">
        <f t="shared" si="15"/>
        <v>0</v>
      </c>
      <c r="I45" s="2815">
        <f t="shared" si="16"/>
        <v>0</v>
      </c>
      <c r="J45" s="2166">
        <f>IFERROR(INDEX(J8:V8,MATCH(I45,J7:V7,0)) * H45 * IF(E45=0, 1, E45), 0)</f>
        <v>0</v>
      </c>
      <c r="K45" s="2167" t="str">
        <f t="shared" ca="1" si="24"/>
        <v>Aucune colonne masquée</v>
      </c>
      <c r="L45" s="2832"/>
      <c r="M45" s="2694"/>
      <c r="N45" s="2695"/>
      <c r="O45" s="504"/>
      <c r="P45" s="2817">
        <f t="shared" si="17"/>
        <v>0</v>
      </c>
      <c r="Q45" s="2171"/>
      <c r="R45" s="2187" t="str">
        <f t="shared" si="18"/>
        <v>►</v>
      </c>
      <c r="S45" s="2188">
        <v>1</v>
      </c>
      <c r="T45" s="2174">
        <f t="shared" si="19"/>
        <v>0</v>
      </c>
      <c r="U45" s="2175">
        <f t="shared" si="20"/>
        <v>0</v>
      </c>
      <c r="V45" s="2176">
        <f t="shared" si="21"/>
        <v>0</v>
      </c>
      <c r="W45" s="2177">
        <f>IF(OR(ISBLANK(M45),ISBLANK(O45)),0,IF(ISBLANK(L45),"",IFERROR(ROUND(T45/INDEX(J8:V8,MATCH(I45,J7:V7,0)),2)&amp;" " &amp;I45,"")))</f>
        <v>0</v>
      </c>
      <c r="X45" s="2178"/>
      <c r="Y45" s="2803">
        <f t="shared" si="6"/>
        <v>0</v>
      </c>
      <c r="AA45" s="53" t="s">
        <v>0</v>
      </c>
      <c r="AB45" s="114">
        <f>(AI62/AB46)</f>
        <v>2.0449999999999999</v>
      </c>
      <c r="AC45" s="113" t="s">
        <v>110</v>
      </c>
      <c r="AD45" s="112"/>
      <c r="AE45" s="111"/>
      <c r="AF45" s="111"/>
      <c r="AG45" s="1949" t="str">
        <f ca="1">IF(AB49&lt;0.5,AB48&amp;",","")&amp;IF(AC49&lt;0.5,AC48&amp;".","")&amp;IF(AD49&lt;0.5,AD48&amp;".","")&amp;IF(AE49&lt;0.5,AE48&amp;".","")&amp;IF(AF49&lt;0.5,AF48&amp;".","")&amp;IF(AG49&lt;0.5,AG48&amp;".","")</f>
        <v/>
      </c>
      <c r="AH45" s="564" t="str">
        <f ca="1">IF(COUNTIF(AB49:AM49,"&lt;0.5")=0,"Aucune colonne masquée",COUNTIF(AB49:AM49,"&lt;0.5")&amp;" colonnes masquées : "&amp;(AG45&amp;AG46))</f>
        <v>Aucune colonne masquée</v>
      </c>
      <c r="AI45" s="573"/>
      <c r="AJ45" s="132"/>
      <c r="AK45" s="110" t="s">
        <v>109</v>
      </c>
      <c r="AL45" s="109">
        <v>1</v>
      </c>
      <c r="AM45" s="2041" t="s">
        <v>4184</v>
      </c>
      <c r="AN45" s="2130"/>
      <c r="AO45" s="2130"/>
      <c r="AP45" s="2130"/>
      <c r="AQ45" s="2130"/>
      <c r="AR45" s="2130"/>
      <c r="AS45" s="2130"/>
      <c r="AT45" s="2130"/>
      <c r="AU45" s="2130"/>
      <c r="AV45" s="2130"/>
      <c r="AX45" s="424" t="s">
        <v>621</v>
      </c>
      <c r="AZ45" s="132"/>
      <c r="BA45" s="132"/>
      <c r="BB45" s="132"/>
      <c r="BC45" s="704"/>
      <c r="BE45" s="135">
        <v>1</v>
      </c>
    </row>
    <row r="46" spans="2:57" ht="18.75" customHeight="1" thickBot="1">
      <c r="B46" s="2118" t="str">
        <f t="shared" si="5"/>
        <v>A</v>
      </c>
      <c r="D46" s="67" t="str">
        <f t="shared" si="11"/>
        <v>►</v>
      </c>
      <c r="E46" s="2813">
        <f t="shared" si="12"/>
        <v>0</v>
      </c>
      <c r="F46" s="2814">
        <f t="shared" si="13"/>
        <v>0</v>
      </c>
      <c r="G46" s="64">
        <f t="shared" si="14"/>
        <v>0</v>
      </c>
      <c r="H46" s="2814">
        <f t="shared" si="15"/>
        <v>0</v>
      </c>
      <c r="I46" s="2815">
        <f t="shared" si="16"/>
        <v>0</v>
      </c>
      <c r="J46" s="2166">
        <f>IFERROR(INDEX(J8:V8,MATCH(I46,J7:V7,0)) * H46 * IF(E46=0, 1, E46), 0)</f>
        <v>0</v>
      </c>
      <c r="K46" s="2167" t="str">
        <f t="shared" ca="1" si="24"/>
        <v>13 Colonnes Visibles</v>
      </c>
      <c r="L46" s="2832"/>
      <c r="M46" s="2694"/>
      <c r="N46" s="2695"/>
      <c r="O46" s="504"/>
      <c r="P46" s="2817">
        <f t="shared" si="17"/>
        <v>0</v>
      </c>
      <c r="Q46" s="2171"/>
      <c r="R46" s="2187" t="str">
        <f t="shared" si="18"/>
        <v>►</v>
      </c>
      <c r="S46" s="2188">
        <v>1</v>
      </c>
      <c r="T46" s="2189">
        <f t="shared" si="19"/>
        <v>0</v>
      </c>
      <c r="U46" s="2190">
        <f t="shared" si="20"/>
        <v>0</v>
      </c>
      <c r="V46" s="2191">
        <f t="shared" si="21"/>
        <v>0</v>
      </c>
      <c r="W46" s="2192">
        <f>IF(OR(ISBLANK(M46),ISBLANK(O46)),0,IF(ISBLANK(L46),"",IFERROR(ROUND(T46/INDEX(J8:V8,MATCH(I46,J7:V7,0)),2)&amp;" " &amp;I46,"")))</f>
        <v>0</v>
      </c>
      <c r="X46" s="2193"/>
      <c r="Y46" s="2803">
        <f t="shared" si="6"/>
        <v>0</v>
      </c>
      <c r="AA46" s="53" t="s">
        <v>0</v>
      </c>
      <c r="AB46" s="107">
        <v>1</v>
      </c>
      <c r="AC46" s="106" t="s">
        <v>4185</v>
      </c>
      <c r="AD46" s="105" t="s">
        <v>107</v>
      </c>
      <c r="AE46" s="105"/>
      <c r="AF46" s="104"/>
      <c r="AG46" s="1949" t="str">
        <f ca="1">IF(AH49&lt;0.5,AH48&amp;".","")&amp;IF(AI49&lt;0.5,AI48&amp;".","")&amp;IF(AJ49&lt;0.5,AJ48&amp;".","")&amp;IF(AK49&lt;0.5,AK48&amp;".","")&amp;IF(AL49&lt;0.5,AL48&amp;".","")&amp;IF(AM49&lt;0.5,AM48&amp;".","")</f>
        <v/>
      </c>
      <c r="AH46" s="564" t="str">
        <f ca="1">COUNTIF(AB49:AM49,"&gt;0.5")+1&amp;" "&amp;"Colonnes Visibles"</f>
        <v>13 Colonnes Visibles</v>
      </c>
      <c r="AI46" s="573"/>
      <c r="AJ46" s="132"/>
      <c r="AK46" s="103" t="s">
        <v>106</v>
      </c>
      <c r="AL46" s="102" t="s">
        <v>4186</v>
      </c>
      <c r="AM46" s="2045"/>
      <c r="AN46" s="2130"/>
      <c r="AO46" s="2130"/>
      <c r="AP46" s="2130"/>
      <c r="AQ46" s="2130"/>
      <c r="AR46" s="2130"/>
      <c r="AS46" s="2130"/>
      <c r="AT46" s="2130"/>
      <c r="AU46" s="2130"/>
      <c r="AV46" s="2130"/>
      <c r="AX46" s="425" t="s">
        <v>624</v>
      </c>
      <c r="AY46" s="132"/>
      <c r="AZ46" s="132"/>
      <c r="BA46" s="132"/>
      <c r="BB46" s="132"/>
      <c r="BC46" s="704"/>
      <c r="BE46" s="135">
        <v>1</v>
      </c>
    </row>
    <row r="47" spans="2:57" ht="20.25" thickTop="1" thickBot="1">
      <c r="B47" s="2118" t="str">
        <f t="shared" si="5"/>
        <v>►</v>
      </c>
      <c r="D47" s="67" t="str">
        <f t="shared" si="11"/>
        <v>►</v>
      </c>
      <c r="E47" s="2813">
        <f t="shared" si="12"/>
        <v>0</v>
      </c>
      <c r="F47" s="2814">
        <f t="shared" si="13"/>
        <v>0</v>
      </c>
      <c r="G47" s="64">
        <f t="shared" si="14"/>
        <v>0</v>
      </c>
      <c r="H47" s="2814">
        <f t="shared" si="15"/>
        <v>0</v>
      </c>
      <c r="I47" s="2815">
        <f t="shared" si="16"/>
        <v>0</v>
      </c>
      <c r="J47" s="2166">
        <f>IFERROR(INDEX(J8:V8,MATCH(I47,J7:V7,0)) * H47 * IF(E47=0, 1, E47), 0)</f>
        <v>0</v>
      </c>
      <c r="K47" s="2167" t="str">
        <f t="shared" si="24"/>
        <v>Col.8</v>
      </c>
      <c r="L47" s="2832"/>
      <c r="M47" s="2694"/>
      <c r="N47" s="2695"/>
      <c r="O47" s="504"/>
      <c r="P47" s="2817">
        <f t="shared" si="17"/>
        <v>0</v>
      </c>
      <c r="Q47" s="2171"/>
      <c r="R47" s="2187" t="str">
        <f t="shared" si="18"/>
        <v>►</v>
      </c>
      <c r="S47" s="2188">
        <v>1</v>
      </c>
      <c r="T47" s="2174">
        <f t="shared" si="19"/>
        <v>0</v>
      </c>
      <c r="U47" s="2175">
        <f t="shared" si="20"/>
        <v>0</v>
      </c>
      <c r="V47" s="2176">
        <f t="shared" si="21"/>
        <v>0</v>
      </c>
      <c r="W47" s="2177">
        <f>IF(OR(ISBLANK(M47),ISBLANK(O47)),0,IF(ISBLANK(L47),"",IFERROR(ROUND(T47/INDEX(J8:V8,MATCH(I47,J7:V7,0)),2)&amp;" " &amp;I47,"")))</f>
        <v>0</v>
      </c>
      <c r="X47" s="2178"/>
      <c r="Y47" s="2803">
        <f t="shared" si="6"/>
        <v>0</v>
      </c>
      <c r="AA47" s="98" t="s">
        <v>15</v>
      </c>
      <c r="AB47" s="97" t="s">
        <v>104</v>
      </c>
      <c r="AC47" s="97" t="s">
        <v>103</v>
      </c>
      <c r="AD47" s="97" t="s">
        <v>102</v>
      </c>
      <c r="AE47" s="97" t="s">
        <v>101</v>
      </c>
      <c r="AF47" s="97" t="s">
        <v>100</v>
      </c>
      <c r="AG47" s="97" t="s">
        <v>99</v>
      </c>
      <c r="AH47" s="97" t="s">
        <v>98</v>
      </c>
      <c r="AI47" s="680" t="s">
        <v>97</v>
      </c>
      <c r="AJ47" s="97" t="s">
        <v>96</v>
      </c>
      <c r="AK47" s="97" t="s">
        <v>95</v>
      </c>
      <c r="AL47" s="97" t="s">
        <v>94</v>
      </c>
      <c r="AM47" s="96" t="s">
        <v>93</v>
      </c>
      <c r="AN47" s="2130"/>
      <c r="AO47" s="2130"/>
      <c r="AP47" s="2130"/>
      <c r="AQ47" s="2130"/>
      <c r="AR47" s="2130"/>
      <c r="AS47" s="2130"/>
      <c r="AT47" s="2130"/>
      <c r="AU47" s="2130"/>
      <c r="AV47" s="2130"/>
      <c r="AX47" s="429" t="s">
        <v>644</v>
      </c>
      <c r="AY47" s="132"/>
      <c r="AZ47" s="132"/>
      <c r="BA47" s="132"/>
      <c r="BB47" s="132"/>
      <c r="BC47" s="704"/>
      <c r="BE47" s="135">
        <v>1</v>
      </c>
    </row>
    <row r="48" spans="2:57" ht="19.5" thickTop="1">
      <c r="B48" s="2118" t="str">
        <f t="shared" si="5"/>
        <v>►</v>
      </c>
      <c r="D48" s="67" t="str">
        <f t="shared" si="11"/>
        <v>►</v>
      </c>
      <c r="E48" s="2813">
        <f t="shared" si="12"/>
        <v>0</v>
      </c>
      <c r="F48" s="2814">
        <f t="shared" si="13"/>
        <v>0</v>
      </c>
      <c r="G48" s="64">
        <f t="shared" si="14"/>
        <v>0</v>
      </c>
      <c r="H48" s="2814">
        <f t="shared" si="15"/>
        <v>0</v>
      </c>
      <c r="I48" s="2815">
        <f t="shared" si="16"/>
        <v>0</v>
      </c>
      <c r="J48" s="2166">
        <f>IFERROR(INDEX(J8:V8,MATCH(I48,J7:V7,0)) * H48 * IF(E48=0, 1, E48), 0)</f>
        <v>0</v>
      </c>
      <c r="K48" s="2167" t="str">
        <f t="shared" si="24"/>
        <v>AH</v>
      </c>
      <c r="L48" s="2832"/>
      <c r="M48" s="2694"/>
      <c r="N48" s="2695"/>
      <c r="O48" s="504"/>
      <c r="P48" s="2817">
        <f t="shared" si="17"/>
        <v>0</v>
      </c>
      <c r="Q48" s="2171"/>
      <c r="R48" s="2187" t="str">
        <f t="shared" si="18"/>
        <v>►</v>
      </c>
      <c r="S48" s="2188">
        <v>1</v>
      </c>
      <c r="T48" s="2189">
        <f t="shared" si="19"/>
        <v>0</v>
      </c>
      <c r="U48" s="2190">
        <f t="shared" si="20"/>
        <v>0</v>
      </c>
      <c r="V48" s="2191">
        <f t="shared" si="21"/>
        <v>0</v>
      </c>
      <c r="W48" s="2192">
        <f>IF(OR(ISBLANK(M48),ISBLANK(O48)),0,IF(ISBLANK(L48),"",IFERROR(ROUND(T48/INDEX(J8:V8,MATCH(I48,J7:V7,0)),2)&amp;" " &amp;I48,"")))</f>
        <v>0</v>
      </c>
      <c r="X48" s="2193"/>
      <c r="Y48" s="2803">
        <f t="shared" si="6"/>
        <v>0</v>
      </c>
      <c r="AA48" s="92" t="s">
        <v>15</v>
      </c>
      <c r="AB48" s="95" t="str">
        <f t="shared" ref="AB48:AM48" si="28">SUBSTITUTE(ADDRESS(1,COLUMN(),4),"1","")</f>
        <v>AB</v>
      </c>
      <c r="AC48" s="94" t="str">
        <f t="shared" si="28"/>
        <v>AC</v>
      </c>
      <c r="AD48" s="94" t="str">
        <f t="shared" si="28"/>
        <v>AD</v>
      </c>
      <c r="AE48" s="94" t="str">
        <f t="shared" si="28"/>
        <v>AE</v>
      </c>
      <c r="AF48" s="94" t="str">
        <f t="shared" si="28"/>
        <v>AF</v>
      </c>
      <c r="AG48" s="94" t="str">
        <f t="shared" si="28"/>
        <v>AG</v>
      </c>
      <c r="AH48" s="94" t="str">
        <f t="shared" si="28"/>
        <v>AH</v>
      </c>
      <c r="AI48" s="682" t="str">
        <f t="shared" si="28"/>
        <v>AI</v>
      </c>
      <c r="AJ48" s="94" t="str">
        <f t="shared" si="28"/>
        <v>AJ</v>
      </c>
      <c r="AK48" s="94" t="str">
        <f t="shared" si="28"/>
        <v>AK</v>
      </c>
      <c r="AL48" s="94" t="str">
        <f t="shared" si="28"/>
        <v>AL</v>
      </c>
      <c r="AM48" s="93" t="str">
        <f t="shared" si="28"/>
        <v>AM</v>
      </c>
      <c r="AN48" s="2130"/>
      <c r="AO48" s="2130"/>
      <c r="AP48" s="2130"/>
      <c r="AQ48" s="2130"/>
      <c r="AR48" s="2130"/>
      <c r="AS48" s="2130"/>
      <c r="AT48" s="2130"/>
      <c r="AU48" s="2130"/>
      <c r="AV48" s="2130"/>
      <c r="AX48" s="429" t="s">
        <v>647</v>
      </c>
      <c r="AY48" s="132"/>
      <c r="AZ48" s="132"/>
      <c r="BA48" s="132"/>
      <c r="BB48" s="132"/>
      <c r="BC48" s="704"/>
      <c r="BE48" s="135">
        <v>1</v>
      </c>
    </row>
    <row r="49" spans="2:57" ht="19.5" thickBot="1">
      <c r="B49" s="2118" t="str">
        <f t="shared" si="5"/>
        <v>►</v>
      </c>
      <c r="D49" s="67" t="str">
        <f t="shared" si="11"/>
        <v>►</v>
      </c>
      <c r="E49" s="2813">
        <f t="shared" si="12"/>
        <v>0</v>
      </c>
      <c r="F49" s="2814">
        <f t="shared" si="13"/>
        <v>0</v>
      </c>
      <c r="G49" s="64">
        <f t="shared" si="14"/>
        <v>0</v>
      </c>
      <c r="H49" s="2814">
        <f t="shared" si="15"/>
        <v>0</v>
      </c>
      <c r="I49" s="2815">
        <f t="shared" si="16"/>
        <v>0</v>
      </c>
      <c r="J49" s="2166">
        <f>IFERROR(INDEX(J8:V8,MATCH(I49,J7:V7,0)) * H49 * IF(E49=0, 1, E49), 0)</f>
        <v>0</v>
      </c>
      <c r="K49" s="2167">
        <f t="shared" ca="1" si="24"/>
        <v>35</v>
      </c>
      <c r="L49" s="2832"/>
      <c r="M49" s="2694"/>
      <c r="N49" s="2695"/>
      <c r="O49" s="504"/>
      <c r="P49" s="2817">
        <f t="shared" si="17"/>
        <v>0</v>
      </c>
      <c r="Q49" s="2171"/>
      <c r="R49" s="2187" t="str">
        <f t="shared" si="18"/>
        <v>►</v>
      </c>
      <c r="S49" s="2188">
        <v>1</v>
      </c>
      <c r="T49" s="2174">
        <f t="shared" si="19"/>
        <v>0</v>
      </c>
      <c r="U49" s="2175">
        <f t="shared" si="20"/>
        <v>0</v>
      </c>
      <c r="V49" s="2176">
        <f t="shared" si="21"/>
        <v>0</v>
      </c>
      <c r="W49" s="2177">
        <f>IF(OR(ISBLANK(M49),ISBLANK(O49)),0,IF(ISBLANK(L49),"",IFERROR(ROUND(T49/INDEX(J8:V8,MATCH(I49,J7:V7,0)),2)&amp;" " &amp;I49,"")))</f>
        <v>0</v>
      </c>
      <c r="X49" s="2178"/>
      <c r="Y49" s="2803">
        <f t="shared" ca="1" si="6"/>
        <v>0</v>
      </c>
      <c r="AA49" s="92" t="s">
        <v>15</v>
      </c>
      <c r="AB49" s="476">
        <f t="shared" ref="AB49:AM49" ca="1" si="29">CELL("largeur",AB49)</f>
        <v>11</v>
      </c>
      <c r="AC49" s="91">
        <f t="shared" ca="1" si="29"/>
        <v>11</v>
      </c>
      <c r="AD49" s="91">
        <f t="shared" ca="1" si="29"/>
        <v>3</v>
      </c>
      <c r="AE49" s="91">
        <f t="shared" ca="1" si="29"/>
        <v>11</v>
      </c>
      <c r="AF49" s="91">
        <f t="shared" ca="1" si="29"/>
        <v>11</v>
      </c>
      <c r="AG49" s="91">
        <f t="shared" ca="1" si="29"/>
        <v>9</v>
      </c>
      <c r="AH49" s="91">
        <f t="shared" ca="1" si="29"/>
        <v>35</v>
      </c>
      <c r="AI49" s="91">
        <f t="shared" ca="1" si="29"/>
        <v>11</v>
      </c>
      <c r="AJ49" s="91">
        <f t="shared" ca="1" si="29"/>
        <v>11</v>
      </c>
      <c r="AK49" s="91">
        <f t="shared" ca="1" si="29"/>
        <v>11</v>
      </c>
      <c r="AL49" s="91">
        <f t="shared" ca="1" si="29"/>
        <v>11</v>
      </c>
      <c r="AM49" s="90">
        <f t="shared" ca="1" si="29"/>
        <v>11</v>
      </c>
      <c r="AN49" s="2130"/>
      <c r="AO49" s="2130"/>
      <c r="AP49" s="2130"/>
      <c r="AQ49" s="2130"/>
      <c r="AR49" s="2130"/>
      <c r="AS49" s="2130"/>
      <c r="AT49" s="2130"/>
      <c r="AU49" s="2130"/>
      <c r="AV49" s="2130"/>
      <c r="AX49" s="429" t="s">
        <v>649</v>
      </c>
      <c r="AY49" s="132"/>
      <c r="AZ49" s="132"/>
      <c r="BA49" s="132"/>
      <c r="BB49" s="132"/>
      <c r="BC49" s="704"/>
      <c r="BE49" s="135">
        <v>1</v>
      </c>
    </row>
    <row r="50" spans="2:57" ht="19.5" thickTop="1">
      <c r="B50" s="2118" t="str">
        <f t="shared" si="5"/>
        <v>A</v>
      </c>
      <c r="D50" s="67" t="str">
        <f t="shared" si="11"/>
        <v>►</v>
      </c>
      <c r="E50" s="2813">
        <f t="shared" si="12"/>
        <v>0</v>
      </c>
      <c r="F50" s="2814">
        <f t="shared" si="13"/>
        <v>0</v>
      </c>
      <c r="G50" s="64">
        <f t="shared" si="14"/>
        <v>0</v>
      </c>
      <c r="H50" s="2814">
        <f t="shared" si="15"/>
        <v>0</v>
      </c>
      <c r="I50" s="2815">
        <f t="shared" si="16"/>
        <v>0</v>
      </c>
      <c r="J50" s="2166">
        <f>IFERROR(INDEX(J8:V8,MATCH(I50,J7:V7,0)) * H50 * IF(E50=0, 1, E50), 0)</f>
        <v>0</v>
      </c>
      <c r="K50" s="2167" t="str">
        <f t="shared" si="24"/>
        <v>③</v>
      </c>
      <c r="L50" s="2832"/>
      <c r="M50" s="2694"/>
      <c r="N50" s="2695"/>
      <c r="O50" s="504"/>
      <c r="P50" s="2817">
        <f t="shared" si="17"/>
        <v>0</v>
      </c>
      <c r="Q50" s="2171"/>
      <c r="R50" s="2187" t="str">
        <f t="shared" si="18"/>
        <v>►</v>
      </c>
      <c r="S50" s="2188">
        <v>1</v>
      </c>
      <c r="T50" s="2189">
        <f t="shared" si="19"/>
        <v>0</v>
      </c>
      <c r="U50" s="2190">
        <f t="shared" si="20"/>
        <v>0</v>
      </c>
      <c r="V50" s="2191">
        <f t="shared" si="21"/>
        <v>0</v>
      </c>
      <c r="W50" s="2192">
        <f>IF(OR(ISBLANK(M50),ISBLANK(O50)),0,IF(ISBLANK(L50),"",IFERROR(ROUND(T50/INDEX(J8:V8,MATCH(I50,J7:V7,0)),2)&amp;" " &amp;I50,"")))</f>
        <v>0</v>
      </c>
      <c r="X50" s="2193"/>
      <c r="Y50" s="2803">
        <f t="shared" si="6"/>
        <v>0</v>
      </c>
      <c r="AA50" s="53" t="s">
        <v>0</v>
      </c>
      <c r="AB50" s="89" t="s">
        <v>89</v>
      </c>
      <c r="AC50" s="88" t="s">
        <v>88</v>
      </c>
      <c r="AD50" s="87"/>
      <c r="AE50" s="3992" t="s">
        <v>87</v>
      </c>
      <c r="AF50" s="3994" t="s">
        <v>86</v>
      </c>
      <c r="AG50" s="4105" t="s">
        <v>85</v>
      </c>
      <c r="AH50" s="86" t="s">
        <v>84</v>
      </c>
      <c r="AI50" s="4142" t="s">
        <v>83</v>
      </c>
      <c r="AJ50" s="4155" t="s">
        <v>82</v>
      </c>
      <c r="AK50" s="4276" t="s">
        <v>1164</v>
      </c>
      <c r="AL50" s="4278" t="s">
        <v>80</v>
      </c>
      <c r="AM50" s="4282" t="s">
        <v>266</v>
      </c>
      <c r="AN50" s="2130"/>
      <c r="AO50" s="2130"/>
      <c r="AP50" s="2130"/>
      <c r="AQ50" s="2130"/>
      <c r="AR50" s="2130"/>
      <c r="AS50" s="2130"/>
      <c r="AT50" s="2130"/>
      <c r="AU50" s="2130"/>
      <c r="AV50" s="2130"/>
      <c r="AX50" s="429" t="s">
        <v>667</v>
      </c>
      <c r="AY50" s="132"/>
      <c r="AZ50" s="132"/>
      <c r="BA50" s="132"/>
      <c r="BB50" s="132"/>
      <c r="BC50" s="704"/>
      <c r="BE50" s="135">
        <v>1</v>
      </c>
    </row>
    <row r="51" spans="2:57" ht="18.75">
      <c r="B51" s="2118" t="str">
        <f t="shared" si="5"/>
        <v>A</v>
      </c>
      <c r="D51" s="67" t="str">
        <f t="shared" si="11"/>
        <v>►</v>
      </c>
      <c r="E51" s="2813">
        <f t="shared" si="12"/>
        <v>0</v>
      </c>
      <c r="F51" s="2814">
        <f t="shared" si="13"/>
        <v>0</v>
      </c>
      <c r="G51" s="64">
        <f t="shared" si="14"/>
        <v>0</v>
      </c>
      <c r="H51" s="2814">
        <f t="shared" si="15"/>
        <v>0</v>
      </c>
      <c r="I51" s="2815">
        <f t="shared" si="16"/>
        <v>0</v>
      </c>
      <c r="J51" s="2166">
        <f>IFERROR(INDEX(J8:V8,MATCH(I51,J7:V7,0)) * H51 * IF(E51=0, 1, E51), 0)</f>
        <v>0</v>
      </c>
      <c r="K51" s="2167" t="str">
        <f t="shared" si="24"/>
        <v xml:space="preserve"> Denrées</v>
      </c>
      <c r="L51" s="2816"/>
      <c r="M51" s="2694"/>
      <c r="N51" s="2695"/>
      <c r="O51" s="504"/>
      <c r="P51" s="2817">
        <f t="shared" si="17"/>
        <v>0</v>
      </c>
      <c r="Q51" s="2171"/>
      <c r="R51" s="2187" t="str">
        <f t="shared" si="18"/>
        <v>►</v>
      </c>
      <c r="S51" s="2188">
        <v>1</v>
      </c>
      <c r="T51" s="2174">
        <f t="shared" si="19"/>
        <v>0</v>
      </c>
      <c r="U51" s="2175">
        <f t="shared" si="20"/>
        <v>0</v>
      </c>
      <c r="V51" s="2176">
        <f t="shared" si="21"/>
        <v>0</v>
      </c>
      <c r="W51" s="2177">
        <f>IF(OR(ISBLANK(M51),ISBLANK(O51)),0,IF(ISBLANK(L51),"",IFERROR(ROUND(T51/INDEX(J8:V8,MATCH(I51,J7:V7,0)),2)&amp;" " &amp;I51,"")))</f>
        <v>0</v>
      </c>
      <c r="X51" s="2178"/>
      <c r="Y51" s="2803">
        <f t="shared" si="6"/>
        <v>0</v>
      </c>
      <c r="AA51" s="53" t="s">
        <v>0</v>
      </c>
      <c r="AB51" s="83" t="s">
        <v>77</v>
      </c>
      <c r="AC51" s="82" t="s">
        <v>30</v>
      </c>
      <c r="AD51" s="81" t="s">
        <v>76</v>
      </c>
      <c r="AE51" s="3993"/>
      <c r="AF51" s="3995"/>
      <c r="AG51" s="4106"/>
      <c r="AH51" s="80" t="s">
        <v>75</v>
      </c>
      <c r="AI51" s="4143"/>
      <c r="AJ51" s="4156"/>
      <c r="AK51" s="4277"/>
      <c r="AL51" s="4279"/>
      <c r="AM51" s="4283"/>
      <c r="AN51" s="2130"/>
      <c r="AO51" s="2130"/>
      <c r="AP51" s="2130"/>
      <c r="AQ51" s="2130"/>
      <c r="AR51" s="2130"/>
      <c r="AS51" s="2130"/>
      <c r="AT51" s="2130"/>
      <c r="AU51" s="2130"/>
      <c r="AV51" s="2130"/>
      <c r="AX51" s="429" t="s">
        <v>669</v>
      </c>
      <c r="AY51" s="132"/>
      <c r="AZ51" s="132"/>
      <c r="BA51" s="132"/>
      <c r="BB51" s="132"/>
      <c r="BC51" s="704"/>
      <c r="BE51" s="135">
        <v>1</v>
      </c>
    </row>
    <row r="52" spans="2:57" ht="18.75">
      <c r="B52" s="2118" t="str">
        <f t="shared" si="5"/>
        <v>A</v>
      </c>
      <c r="D52" s="67" t="str">
        <f t="shared" si="11"/>
        <v>A</v>
      </c>
      <c r="E52" s="2813">
        <f t="shared" si="12"/>
        <v>0</v>
      </c>
      <c r="F52" s="2814">
        <f t="shared" si="13"/>
        <v>0</v>
      </c>
      <c r="G52" s="64" t="str">
        <f t="shared" si="14"/>
        <v/>
      </c>
      <c r="H52" s="2814">
        <f t="shared" si="15"/>
        <v>865</v>
      </c>
      <c r="I52" s="2815" t="str">
        <f t="shared" si="16"/>
        <v>g</v>
      </c>
      <c r="J52" s="2166">
        <f>IFERROR(INDEX(J8:V8,MATCH(I52,J7:V7,0)) * H52 * IF(E52=0, 1, E52), 0)</f>
        <v>0.86499999999999999</v>
      </c>
      <c r="K52" s="2167" t="str">
        <f t="shared" si="24"/>
        <v>beurre</v>
      </c>
      <c r="L52" s="2816" t="s">
        <v>4158</v>
      </c>
      <c r="M52" s="2694">
        <v>1</v>
      </c>
      <c r="N52" s="2695" t="s">
        <v>4185</v>
      </c>
      <c r="O52" s="504">
        <v>5</v>
      </c>
      <c r="P52" s="2817" t="str">
        <f t="shared" si="17"/>
        <v>cadre pour 1 cadre 60x40 -hauteur 3cm</v>
      </c>
      <c r="Q52" s="2171" t="s">
        <v>4159</v>
      </c>
      <c r="R52" s="2187" t="str">
        <f t="shared" si="18"/>
        <v>beurre</v>
      </c>
      <c r="S52" s="2188">
        <v>1</v>
      </c>
      <c r="T52" s="2189">
        <f t="shared" si="19"/>
        <v>4.3250000000000002</v>
      </c>
      <c r="U52" s="2190">
        <f t="shared" si="20"/>
        <v>0</v>
      </c>
      <c r="V52" s="2191">
        <f t="shared" si="21"/>
        <v>0</v>
      </c>
      <c r="W52" s="2192" t="str">
        <f>IF(OR(ISBLANK(M52),ISBLANK(O52)),0,IF(ISBLANK(L52),"",IFERROR(ROUND(T52/INDEX(J8:V8,MATCH(I52,J7:V7,0)),2)&amp;" " &amp;I52,"")))</f>
        <v>4325 g</v>
      </c>
      <c r="X52" s="2193"/>
      <c r="Y52" s="2803">
        <f t="shared" si="6"/>
        <v>0</v>
      </c>
      <c r="AA52" s="53" t="s">
        <v>0</v>
      </c>
      <c r="AB52" s="66"/>
      <c r="AC52" s="65"/>
      <c r="AD52" s="73" t="str">
        <f t="shared" ref="AD52:AD61" si="30">IF(AND(AB52&gt;0,AE52&gt;0),"de","")</f>
        <v/>
      </c>
      <c r="AE52" s="63">
        <v>865</v>
      </c>
      <c r="AF52" s="41" t="s">
        <v>62</v>
      </c>
      <c r="AG52" s="61">
        <v>1</v>
      </c>
      <c r="AH52" s="60" t="s">
        <v>2016</v>
      </c>
      <c r="AI52" s="59">
        <f>IFERROR(INDEX(AB64:AM64,MATCH(AF52,AB63:AM63,0)) * AE52 * IF(ISBLANK(AB52), 1, AB52), 0)</f>
        <v>0.86499999999999999</v>
      </c>
      <c r="AJ52" s="485">
        <f>IF(ISBLANK(AL45), 0, (AI52 * AG52) * (AL44 / AL45))</f>
        <v>2.5949999999999998</v>
      </c>
      <c r="AK52" s="2234" t="str">
        <f>IF(OR(AF52="Kg",AF52="g",AF52="L",AF52="dl",AF52="cl",AF52="ml"),IF(AJ52&gt;0,IF(OR(AF52="Kg",AF52="g"),IF(ROUND(AJ52,3)&gt;=1,ROUND(AJ52,3)&amp;" Kg",ROUND(AJ52*1000,1)&amp;" g"),IF(ROUND(AJ52,3)&gt;=1,ROUND(AJ52,3)&amp;" L",ROUND(AJ52*100,1)&amp;" cl")),""),IF(AI52=0,0,IF(ISNUMBER(AE52)*ISNUMBER(AI52)*ISNUMBER(AJ52),IF((AE52/AI52)*AJ52&gt;=1,ROUND((AE52/AI52)*AJ52,2),INT((AE52/AI52)*AJ52))&amp;" "&amp;AF52,"#VALEUR!")))</f>
        <v>2.595 Kg</v>
      </c>
      <c r="AL52" s="2235">
        <f>(AB52/AL45)*AL44*AG52</f>
        <v>0</v>
      </c>
      <c r="AM52" s="2236">
        <f t="shared" ref="AM52:AM61" si="31">AC52</f>
        <v>0</v>
      </c>
      <c r="AN52" s="2130"/>
      <c r="AO52" s="2130"/>
      <c r="AP52" s="2130"/>
      <c r="AQ52" s="2130"/>
      <c r="AR52" s="2130"/>
      <c r="AS52" s="2130"/>
      <c r="AT52" s="2130"/>
      <c r="AU52" s="2130"/>
      <c r="AV52" s="2130"/>
      <c r="AX52" s="1148"/>
      <c r="AY52" s="132"/>
      <c r="AZ52" s="132"/>
      <c r="BA52" s="132"/>
      <c r="BB52" s="132"/>
      <c r="BC52" s="704"/>
      <c r="BE52" s="135">
        <v>1</v>
      </c>
    </row>
    <row r="53" spans="2:57" ht="18.75" customHeight="1">
      <c r="B53" s="2118" t="str">
        <f t="shared" si="5"/>
        <v>A</v>
      </c>
      <c r="D53" s="67" t="str">
        <f t="shared" si="11"/>
        <v>A</v>
      </c>
      <c r="E53" s="2813">
        <f t="shared" si="12"/>
        <v>0</v>
      </c>
      <c r="F53" s="2814">
        <f t="shared" si="13"/>
        <v>0</v>
      </c>
      <c r="G53" s="64" t="str">
        <f t="shared" si="14"/>
        <v/>
      </c>
      <c r="H53" s="2814">
        <f t="shared" si="15"/>
        <v>90</v>
      </c>
      <c r="I53" s="2815" t="str">
        <f t="shared" si="16"/>
        <v>g</v>
      </c>
      <c r="J53" s="2166">
        <f>IFERROR(INDEX(J8:V8,MATCH(I53,J7:V7,0)) * H53 * IF(E53=0, 1, E53), 0)</f>
        <v>0.09</v>
      </c>
      <c r="K53" s="2167" t="str">
        <f t="shared" si="24"/>
        <v xml:space="preserve">blancs d'œufs </v>
      </c>
      <c r="L53" s="2816" t="s">
        <v>4158</v>
      </c>
      <c r="M53" s="2694">
        <v>1</v>
      </c>
      <c r="N53" s="2695" t="s">
        <v>4185</v>
      </c>
      <c r="O53" s="504">
        <v>5</v>
      </c>
      <c r="P53" s="2817" t="str">
        <f t="shared" si="17"/>
        <v>cadre pour 1 cadre 60x40 -hauteur 3cm</v>
      </c>
      <c r="Q53" s="2171" t="s">
        <v>4159</v>
      </c>
      <c r="R53" s="2187" t="str">
        <f t="shared" si="18"/>
        <v xml:space="preserve">blancs d'œufs </v>
      </c>
      <c r="S53" s="2188">
        <v>1</v>
      </c>
      <c r="T53" s="2174">
        <f t="shared" si="19"/>
        <v>0.44999999999999996</v>
      </c>
      <c r="U53" s="2175">
        <f t="shared" si="20"/>
        <v>0</v>
      </c>
      <c r="V53" s="2176">
        <f t="shared" si="21"/>
        <v>0</v>
      </c>
      <c r="W53" s="2177" t="str">
        <f>IF(OR(ISBLANK(M53),ISBLANK(O53)),0,IF(ISBLANK(L53),"",IFERROR(ROUND(T53/INDEX(J8:V8,MATCH(I53,J7:V7,0)),2)&amp;" " &amp;I53,"")))</f>
        <v>450 g</v>
      </c>
      <c r="X53" s="2178"/>
      <c r="Y53" s="2803">
        <f t="shared" si="6"/>
        <v>0</v>
      </c>
      <c r="AA53" s="67" t="str">
        <f t="shared" ref="AA53:AA60" si="32">IF(AH53&lt;&gt;"","A","►")</f>
        <v>A</v>
      </c>
      <c r="AB53" s="66"/>
      <c r="AC53" s="65"/>
      <c r="AD53" s="64" t="str">
        <f t="shared" si="30"/>
        <v/>
      </c>
      <c r="AE53" s="63">
        <v>90</v>
      </c>
      <c r="AF53" s="41" t="s">
        <v>62</v>
      </c>
      <c r="AG53" s="61">
        <v>1</v>
      </c>
      <c r="AH53" s="60" t="s">
        <v>4187</v>
      </c>
      <c r="AI53" s="59">
        <f>IFERROR(INDEX(AB64:AM64,MATCH(AF53,AB63:AM63,0)) * AE53 * IF(ISBLANK(AB53), 1, AB53), 0)</f>
        <v>0.09</v>
      </c>
      <c r="AJ53" s="485">
        <f>IF(ISBLANK(AL45), 0, (AI53 * AG53) * (AL44 / AL45))</f>
        <v>0.27</v>
      </c>
      <c r="AK53" s="2237" t="str">
        <f t="shared" ref="AK53:AK61" si="33">IF(OR(AF53="Kg",AF53="g",AF53="L",AF53="dl",AF53="cl",AF53="ml"),IF(AJ53&gt;0,IF(OR(AF53="Kg",AF53="g"),IF(ROUND(AJ53,3)&gt;=1,ROUND(AJ53,3)&amp;" Kg",ROUND(AJ53*1000,1)&amp;" g"),IF(ROUND(AJ53,3)&gt;=1,ROUND(AJ53,3)&amp;" L",ROUND(AJ53*100,1)&amp;" cl")),""),IF(AI53=0,0,IF(ISNUMBER(AE53)*ISNUMBER(AI53)*ISNUMBER(AJ53),IF((AE53/AI53)*AJ53&gt;=1,ROUND((AE53/AI53)*AJ53,2),INT((AE53/AI53)*AJ53))&amp;" "&amp;AF53,"#VALEUR!")))</f>
        <v>270 g</v>
      </c>
      <c r="AL53" s="2238">
        <f>(AB53/AL45)*AL44*AG53</f>
        <v>0</v>
      </c>
      <c r="AM53" s="2239">
        <f t="shared" si="31"/>
        <v>0</v>
      </c>
      <c r="AN53" s="2130"/>
      <c r="AO53" s="2130"/>
      <c r="AP53" s="2130"/>
      <c r="AQ53" s="2130"/>
      <c r="AR53" s="2130"/>
      <c r="AS53" s="2130"/>
      <c r="AT53" s="2130"/>
      <c r="AU53" s="2130"/>
      <c r="AV53" s="2130"/>
      <c r="AX53" s="2829"/>
      <c r="AY53" s="2830"/>
      <c r="AZ53" s="2830"/>
      <c r="BA53" s="2830"/>
      <c r="BB53" s="2830"/>
      <c r="BC53" s="2831"/>
      <c r="BE53" s="135">
        <v>1</v>
      </c>
    </row>
    <row r="54" spans="2:57" ht="19.5" thickBot="1">
      <c r="B54" s="2118" t="str">
        <f t="shared" si="5"/>
        <v>A</v>
      </c>
      <c r="D54" s="67" t="str">
        <f t="shared" si="11"/>
        <v>A</v>
      </c>
      <c r="E54" s="2813">
        <f t="shared" si="12"/>
        <v>0</v>
      </c>
      <c r="F54" s="2814">
        <f t="shared" si="13"/>
        <v>0</v>
      </c>
      <c r="G54" s="64" t="str">
        <f t="shared" si="14"/>
        <v/>
      </c>
      <c r="H54" s="2814">
        <f t="shared" si="15"/>
        <v>180</v>
      </c>
      <c r="I54" s="2815" t="str">
        <f t="shared" si="16"/>
        <v>g</v>
      </c>
      <c r="J54" s="2166">
        <f>IFERROR(INDEX(J8:V8,MATCH(I54,J7:V7,0)) * H54 * IF(E54=0, 1, E54), 0)</f>
        <v>0.18</v>
      </c>
      <c r="K54" s="2167" t="str">
        <f t="shared" si="24"/>
        <v>sucre</v>
      </c>
      <c r="L54" s="2816" t="s">
        <v>4158</v>
      </c>
      <c r="M54" s="2694">
        <v>1</v>
      </c>
      <c r="N54" s="2695" t="s">
        <v>4185</v>
      </c>
      <c r="O54" s="504">
        <v>5</v>
      </c>
      <c r="P54" s="2817" t="str">
        <f t="shared" si="17"/>
        <v>cadre pour 1 cadre 60x40 -hauteur 3cm</v>
      </c>
      <c r="Q54" s="2171" t="s">
        <v>4159</v>
      </c>
      <c r="R54" s="2187" t="str">
        <f t="shared" si="18"/>
        <v>sucre</v>
      </c>
      <c r="S54" s="2188">
        <v>1</v>
      </c>
      <c r="T54" s="2189">
        <f t="shared" si="19"/>
        <v>0.89999999999999991</v>
      </c>
      <c r="U54" s="2190">
        <f t="shared" si="20"/>
        <v>0</v>
      </c>
      <c r="V54" s="2191">
        <f t="shared" si="21"/>
        <v>0</v>
      </c>
      <c r="W54" s="2192" t="str">
        <f>IF(OR(ISBLANK(M54),ISBLANK(O54)),0,IF(ISBLANK(L54),"",IFERROR(ROUND(T54/INDEX(J8:V8,MATCH(I54,J7:V7,0)),2)&amp;" " &amp;I54,"")))</f>
        <v>900 g</v>
      </c>
      <c r="X54" s="2193"/>
      <c r="Y54" s="2803">
        <f t="shared" si="6"/>
        <v>0</v>
      </c>
      <c r="AA54" s="67" t="str">
        <f t="shared" si="32"/>
        <v>A</v>
      </c>
      <c r="AB54" s="66"/>
      <c r="AC54" s="72"/>
      <c r="AD54" s="73" t="str">
        <f t="shared" si="30"/>
        <v/>
      </c>
      <c r="AE54" s="63">
        <v>180</v>
      </c>
      <c r="AF54" s="41" t="s">
        <v>62</v>
      </c>
      <c r="AG54" s="61">
        <v>1</v>
      </c>
      <c r="AH54" s="60" t="s">
        <v>4188</v>
      </c>
      <c r="AI54" s="59">
        <f>IFERROR(INDEX(AB64:AM64,MATCH(AF54,AB63:AM63,0)) * AE54 * IF(ISBLANK(AB54), 1, AB54), 0)</f>
        <v>0.18</v>
      </c>
      <c r="AJ54" s="485">
        <f>IF(ISBLANK(AL45), 0, (AI54 * AG54) * (AL44 / AL45))</f>
        <v>0.54</v>
      </c>
      <c r="AK54" s="2240" t="str">
        <f t="shared" si="33"/>
        <v>540 g</v>
      </c>
      <c r="AL54" s="2241">
        <f>(AB54/AL45)*AL44*AG54</f>
        <v>0</v>
      </c>
      <c r="AM54" s="2242">
        <f t="shared" si="31"/>
        <v>0</v>
      </c>
      <c r="AN54" s="2130"/>
      <c r="AO54" s="2130"/>
      <c r="AP54" s="2130"/>
      <c r="AQ54" s="2130"/>
      <c r="AR54" s="2130"/>
      <c r="AS54" s="2130"/>
      <c r="AT54" s="2130"/>
      <c r="AU54" s="2130"/>
      <c r="AV54" s="2130"/>
      <c r="AX54" s="1148"/>
      <c r="AY54" s="132"/>
      <c r="AZ54" s="132"/>
      <c r="BA54" s="132"/>
      <c r="BB54" s="132"/>
      <c r="BC54" s="704"/>
      <c r="BE54" s="135">
        <v>1</v>
      </c>
    </row>
    <row r="55" spans="2:57" ht="20.25" thickTop="1" thickBot="1">
      <c r="B55" s="2118" t="str">
        <f t="shared" si="5"/>
        <v>A</v>
      </c>
      <c r="D55" s="67" t="str">
        <f t="shared" si="11"/>
        <v>A</v>
      </c>
      <c r="E55" s="2813">
        <f t="shared" si="12"/>
        <v>0</v>
      </c>
      <c r="F55" s="2814">
        <f t="shared" si="13"/>
        <v>0</v>
      </c>
      <c r="G55" s="64" t="str">
        <f t="shared" si="14"/>
        <v/>
      </c>
      <c r="H55" s="2814">
        <f t="shared" si="15"/>
        <v>475</v>
      </c>
      <c r="I55" s="2815" t="str">
        <f t="shared" si="16"/>
        <v>g</v>
      </c>
      <c r="J55" s="2166">
        <f>IFERROR(INDEX(J8:V8,MATCH(I55,J7:V7,0)) * H55 * IF(E55=0, 1, E55), 0)</f>
        <v>0.47500000000000003</v>
      </c>
      <c r="K55" s="2167" t="str">
        <f t="shared" si="24"/>
        <v>lait</v>
      </c>
      <c r="L55" s="2816" t="s">
        <v>4158</v>
      </c>
      <c r="M55" s="2694">
        <v>1</v>
      </c>
      <c r="N55" s="2695" t="s">
        <v>4185</v>
      </c>
      <c r="O55" s="504">
        <v>5</v>
      </c>
      <c r="P55" s="2817" t="str">
        <f t="shared" si="17"/>
        <v>cadre pour 1 cadre 60x40 -hauteur 3cm</v>
      </c>
      <c r="Q55" s="2171" t="s">
        <v>4159</v>
      </c>
      <c r="R55" s="2187" t="str">
        <f t="shared" si="18"/>
        <v>lait</v>
      </c>
      <c r="S55" s="2188">
        <v>1</v>
      </c>
      <c r="T55" s="2174">
        <f t="shared" si="19"/>
        <v>2.375</v>
      </c>
      <c r="U55" s="2175">
        <f t="shared" si="20"/>
        <v>0</v>
      </c>
      <c r="V55" s="2176">
        <f t="shared" si="21"/>
        <v>0</v>
      </c>
      <c r="W55" s="2177" t="str">
        <f>IF(OR(ISBLANK(M55),ISBLANK(O55)),0,IF(ISBLANK(L55),"",IFERROR(ROUND(T55/INDEX(J8:V8,MATCH(I55,J7:V7,0)),2)&amp;" " &amp;I55,"")))</f>
        <v>2375 g</v>
      </c>
      <c r="X55" s="2178"/>
      <c r="Y55" s="2803">
        <f t="shared" si="6"/>
        <v>0</v>
      </c>
      <c r="AA55" s="67" t="str">
        <f t="shared" si="32"/>
        <v>A</v>
      </c>
      <c r="AB55" s="396"/>
      <c r="AC55" s="72"/>
      <c r="AD55" s="64" t="str">
        <f t="shared" si="30"/>
        <v/>
      </c>
      <c r="AE55" s="63">
        <v>475</v>
      </c>
      <c r="AF55" s="41" t="s">
        <v>62</v>
      </c>
      <c r="AG55" s="61">
        <v>1</v>
      </c>
      <c r="AH55" s="60" t="s">
        <v>1027</v>
      </c>
      <c r="AI55" s="59">
        <f>IFERROR(INDEX(AB64:AM64,MATCH(AF55,AB63:AM63,0)) * AE55 * IF(ISBLANK(AB55), 1, AB55), 0)</f>
        <v>0.47500000000000003</v>
      </c>
      <c r="AJ55" s="485">
        <f>IF(ISBLANK(AL45), 0, (AI55 * AG55) * (AL44 / AL45))</f>
        <v>1.425</v>
      </c>
      <c r="AK55" s="2237" t="str">
        <f t="shared" si="33"/>
        <v>1.425 Kg</v>
      </c>
      <c r="AL55" s="2238">
        <f>(AB55/AL45)*AL44*AG55</f>
        <v>0</v>
      </c>
      <c r="AM55" s="2239">
        <f t="shared" si="31"/>
        <v>0</v>
      </c>
      <c r="AN55" s="2130"/>
      <c r="AO55" s="2130"/>
      <c r="AP55" s="2130"/>
      <c r="AQ55" s="2130"/>
      <c r="AR55" s="2130"/>
      <c r="AS55" s="2130"/>
      <c r="AT55" s="2130"/>
      <c r="AU55" s="2130"/>
      <c r="AV55" s="2130"/>
      <c r="AX55" s="2834" t="s">
        <v>4534</v>
      </c>
      <c r="AY55" s="2085" t="str">
        <f>Y19</f>
        <v>Y</v>
      </c>
      <c r="AZ55" s="2835" t="s">
        <v>4535</v>
      </c>
      <c r="BA55" s="132"/>
      <c r="BB55" s="132"/>
      <c r="BC55" s="704"/>
      <c r="BE55" s="135">
        <v>1</v>
      </c>
    </row>
    <row r="56" spans="2:57" ht="18.75" customHeight="1" thickTop="1">
      <c r="B56" s="2118" t="str">
        <f t="shared" si="5"/>
        <v>A</v>
      </c>
      <c r="D56" s="67" t="str">
        <f t="shared" si="11"/>
        <v>A</v>
      </c>
      <c r="E56" s="2813">
        <f t="shared" si="12"/>
        <v>0</v>
      </c>
      <c r="F56" s="2814">
        <f t="shared" si="13"/>
        <v>0</v>
      </c>
      <c r="G56" s="64" t="str">
        <f t="shared" si="14"/>
        <v/>
      </c>
      <c r="H56" s="2814">
        <f t="shared" si="15"/>
        <v>260</v>
      </c>
      <c r="I56" s="2815" t="str">
        <f t="shared" si="16"/>
        <v>g</v>
      </c>
      <c r="J56" s="2166">
        <f>IFERROR(INDEX(J8:V8,MATCH(I56,J7:V7,0)) * H56 * IF(E56=0, 1, E56), 0)</f>
        <v>0.26</v>
      </c>
      <c r="K56" s="2167" t="str">
        <f t="shared" si="24"/>
        <v>jaunes d'œufs</v>
      </c>
      <c r="L56" s="2816" t="s">
        <v>4158</v>
      </c>
      <c r="M56" s="2694">
        <v>1</v>
      </c>
      <c r="N56" s="2695" t="s">
        <v>4185</v>
      </c>
      <c r="O56" s="504">
        <v>5</v>
      </c>
      <c r="P56" s="2817" t="str">
        <f t="shared" si="17"/>
        <v>cadre pour 1 cadre 60x40 -hauteur 3cm</v>
      </c>
      <c r="Q56" s="2171" t="s">
        <v>4159</v>
      </c>
      <c r="R56" s="2187" t="str">
        <f t="shared" si="18"/>
        <v>jaunes d'œufs</v>
      </c>
      <c r="S56" s="2188">
        <v>1</v>
      </c>
      <c r="T56" s="2189">
        <f t="shared" si="19"/>
        <v>1.3</v>
      </c>
      <c r="U56" s="2190">
        <f t="shared" si="20"/>
        <v>0</v>
      </c>
      <c r="V56" s="2191">
        <f t="shared" si="21"/>
        <v>0</v>
      </c>
      <c r="W56" s="2192" t="str">
        <f>IF(OR(ISBLANK(M56),ISBLANK(O56)),0,IF(ISBLANK(L56),"",IFERROR(ROUND(T56/INDEX(J8:V8,MATCH(I56,J7:V7,0)),2)&amp;" " &amp;I56,"")))</f>
        <v>1300 g</v>
      </c>
      <c r="X56" s="2193"/>
      <c r="Y56" s="2803">
        <f t="shared" si="6"/>
        <v>0</v>
      </c>
      <c r="AA56" s="67" t="str">
        <f t="shared" si="32"/>
        <v>A</v>
      </c>
      <c r="AB56" s="66"/>
      <c r="AC56" s="72"/>
      <c r="AD56" s="73" t="str">
        <f t="shared" si="30"/>
        <v/>
      </c>
      <c r="AE56" s="63">
        <v>260</v>
      </c>
      <c r="AF56" s="41" t="s">
        <v>62</v>
      </c>
      <c r="AG56" s="61">
        <v>1</v>
      </c>
      <c r="AH56" s="60" t="s">
        <v>71</v>
      </c>
      <c r="AI56" s="59">
        <f>IFERROR(INDEX(AB64:AM64,MATCH(AF56,AB63:AM63,0)) * AE56 * IF(ISBLANK(AB56), 1, AB56), 0)</f>
        <v>0.26</v>
      </c>
      <c r="AJ56" s="485">
        <f>IF(ISBLANK(AL45), 0, (AI56 * AG56) * (AL44 / AL45))</f>
        <v>0.78</v>
      </c>
      <c r="AK56" s="2240" t="str">
        <f t="shared" si="33"/>
        <v>780 g</v>
      </c>
      <c r="AL56" s="2241">
        <f>(AB56/AL45)*AL44*AG56</f>
        <v>0</v>
      </c>
      <c r="AM56" s="2242">
        <f t="shared" si="31"/>
        <v>0</v>
      </c>
      <c r="AN56" s="2130"/>
      <c r="AO56" s="2130"/>
      <c r="AP56" s="2130"/>
      <c r="AQ56" s="2130"/>
      <c r="AR56" s="2130"/>
      <c r="AS56" s="2130"/>
      <c r="AT56" s="2130"/>
      <c r="AU56" s="2130"/>
      <c r="AV56" s="2130"/>
      <c r="AX56" s="1148"/>
      <c r="AY56" s="2836" t="s">
        <v>4536</v>
      </c>
      <c r="AZ56" s="2110" t="str">
        <f>Y9</f>
        <v>Q</v>
      </c>
      <c r="BA56" s="4284" t="s">
        <v>4537</v>
      </c>
      <c r="BB56" s="4284"/>
      <c r="BC56" s="2837"/>
      <c r="BE56" s="135">
        <v>1</v>
      </c>
    </row>
    <row r="57" spans="2:57" ht="18.75" customHeight="1">
      <c r="B57" s="2118" t="str">
        <f t="shared" si="5"/>
        <v>A</v>
      </c>
      <c r="D57" s="67" t="str">
        <f t="shared" si="11"/>
        <v>A</v>
      </c>
      <c r="E57" s="2813">
        <f t="shared" si="12"/>
        <v>0</v>
      </c>
      <c r="F57" s="2814">
        <f t="shared" si="13"/>
        <v>0</v>
      </c>
      <c r="G57" s="64" t="str">
        <f t="shared" si="14"/>
        <v/>
      </c>
      <c r="H57" s="2814">
        <f t="shared" si="15"/>
        <v>75</v>
      </c>
      <c r="I57" s="2815" t="str">
        <f t="shared" si="16"/>
        <v>g</v>
      </c>
      <c r="J57" s="2166">
        <f>IFERROR(INDEX(J8:V8,MATCH(I57,J7:V7,0)) * H57 * IF(E57=0, 1, E57), 0)</f>
        <v>7.4999999999999997E-2</v>
      </c>
      <c r="K57" s="2167" t="str">
        <f t="shared" si="24"/>
        <v>sucre</v>
      </c>
      <c r="L57" s="2816" t="s">
        <v>4158</v>
      </c>
      <c r="M57" s="2694">
        <v>1</v>
      </c>
      <c r="N57" s="2695" t="s">
        <v>4185</v>
      </c>
      <c r="O57" s="504">
        <v>5</v>
      </c>
      <c r="P57" s="2817" t="str">
        <f t="shared" si="17"/>
        <v>cadre pour 1 cadre 60x40 -hauteur 3cm</v>
      </c>
      <c r="Q57" s="2171" t="s">
        <v>4159</v>
      </c>
      <c r="R57" s="2187" t="str">
        <f t="shared" si="18"/>
        <v>sucre</v>
      </c>
      <c r="S57" s="2188">
        <v>1</v>
      </c>
      <c r="T57" s="2174">
        <f t="shared" si="19"/>
        <v>0.375</v>
      </c>
      <c r="U57" s="2175">
        <f t="shared" si="20"/>
        <v>0</v>
      </c>
      <c r="V57" s="2176">
        <f t="shared" si="21"/>
        <v>0</v>
      </c>
      <c r="W57" s="2177" t="str">
        <f>IF(OR(ISBLANK(M57),ISBLANK(O57)),0,IF(ISBLANK(L57),"",IFERROR(ROUND(T57/INDEX(J8:V8,MATCH(I57,J7:V7,0)),2)&amp;" " &amp;I57,"")))</f>
        <v>375 g</v>
      </c>
      <c r="X57" s="2178"/>
      <c r="Y57" s="2803">
        <f t="shared" si="6"/>
        <v>0</v>
      </c>
      <c r="AA57" s="67" t="str">
        <f t="shared" si="32"/>
        <v>A</v>
      </c>
      <c r="AB57" s="66"/>
      <c r="AC57" s="65"/>
      <c r="AD57" s="64" t="str">
        <f t="shared" si="30"/>
        <v/>
      </c>
      <c r="AE57" s="63">
        <v>75</v>
      </c>
      <c r="AF57" s="41" t="s">
        <v>62</v>
      </c>
      <c r="AG57" s="61">
        <v>1</v>
      </c>
      <c r="AH57" s="60" t="s">
        <v>4188</v>
      </c>
      <c r="AI57" s="59">
        <f>IFERROR(INDEX(AB64:AM64,MATCH(AF57,AB63:AM63,0)) * AE57 * IF(ISBLANK(AB57), 1, AB57), 0)</f>
        <v>7.4999999999999997E-2</v>
      </c>
      <c r="AJ57" s="485">
        <f>IF(ISBLANK(AL45), 0, (AI57 * AG57) * (AL44 / AL45))</f>
        <v>0.22499999999999998</v>
      </c>
      <c r="AK57" s="2237" t="str">
        <f t="shared" si="33"/>
        <v>225 g</v>
      </c>
      <c r="AL57" s="2238">
        <f>(AB57/AL45)*AL44*AG57</f>
        <v>0</v>
      </c>
      <c r="AM57" s="2239">
        <f t="shared" si="31"/>
        <v>0</v>
      </c>
      <c r="AN57" s="2130"/>
      <c r="AO57" s="2130"/>
      <c r="AP57" s="2130"/>
      <c r="AQ57" s="2130"/>
      <c r="AR57" s="2130"/>
      <c r="AS57" s="2130"/>
      <c r="AT57" s="2130"/>
      <c r="AU57" s="2130"/>
      <c r="AV57" s="2130"/>
      <c r="AX57" s="2838" t="s">
        <v>4538</v>
      </c>
      <c r="AY57" s="2816" t="s">
        <v>4158</v>
      </c>
      <c r="AZ57" s="2171" t="s">
        <v>4159</v>
      </c>
      <c r="BA57" s="4284"/>
      <c r="BB57" s="4284"/>
      <c r="BC57" s="2837"/>
      <c r="BE57" s="135">
        <v>1</v>
      </c>
    </row>
    <row r="58" spans="2:57" ht="18.75" customHeight="1">
      <c r="B58" s="2118" t="str">
        <f t="shared" si="5"/>
        <v>A</v>
      </c>
      <c r="D58" s="67" t="str">
        <f t="shared" si="11"/>
        <v>A</v>
      </c>
      <c r="E58" s="2813">
        <f t="shared" si="12"/>
        <v>0</v>
      </c>
      <c r="F58" s="2814">
        <f t="shared" si="13"/>
        <v>0</v>
      </c>
      <c r="G58" s="64" t="str">
        <f t="shared" si="14"/>
        <v/>
      </c>
      <c r="H58" s="2814">
        <f t="shared" si="15"/>
        <v>100</v>
      </c>
      <c r="I58" s="2815" t="str">
        <f t="shared" si="16"/>
        <v>g</v>
      </c>
      <c r="J58" s="2166">
        <f>IFERROR(INDEX(J8:V8,MATCH(I58,J7:V7,0)) * H58 * IF(E58=0, 1, E58), 0)</f>
        <v>0.1</v>
      </c>
      <c r="K58" s="2167" t="str">
        <f t="shared" si="24"/>
        <v>café en grains</v>
      </c>
      <c r="L58" s="2816" t="s">
        <v>4158</v>
      </c>
      <c r="M58" s="2694">
        <v>1</v>
      </c>
      <c r="N58" s="2695" t="s">
        <v>4185</v>
      </c>
      <c r="O58" s="504">
        <v>5</v>
      </c>
      <c r="P58" s="2817" t="str">
        <f t="shared" si="17"/>
        <v>cadre pour 1 cadre 60x40 -hauteur 3cm</v>
      </c>
      <c r="Q58" s="2171" t="s">
        <v>4159</v>
      </c>
      <c r="R58" s="2187" t="str">
        <f t="shared" si="18"/>
        <v>café en grains</v>
      </c>
      <c r="S58" s="2188">
        <v>1</v>
      </c>
      <c r="T58" s="2189">
        <f t="shared" si="19"/>
        <v>0.5</v>
      </c>
      <c r="U58" s="2190">
        <f t="shared" si="20"/>
        <v>0</v>
      </c>
      <c r="V58" s="2191">
        <f t="shared" si="21"/>
        <v>0</v>
      </c>
      <c r="W58" s="2192" t="str">
        <f>IF(OR(ISBLANK(M58),ISBLANK(O58)),0,IF(ISBLANK(L58),"",IFERROR(ROUND(T58/INDEX(J8:V8,MATCH(I58,J7:V7,0)),2)&amp;" " &amp;I58,"")))</f>
        <v>500 g</v>
      </c>
      <c r="X58" s="2193"/>
      <c r="Y58" s="2803">
        <f t="shared" si="6"/>
        <v>0</v>
      </c>
      <c r="AA58" s="67" t="str">
        <f t="shared" si="32"/>
        <v>A</v>
      </c>
      <c r="AB58" s="66"/>
      <c r="AC58" s="65"/>
      <c r="AD58" s="64" t="str">
        <f t="shared" si="30"/>
        <v/>
      </c>
      <c r="AE58" s="382">
        <v>100</v>
      </c>
      <c r="AF58" s="41" t="s">
        <v>62</v>
      </c>
      <c r="AG58" s="61">
        <v>1</v>
      </c>
      <c r="AH58" s="60" t="s">
        <v>4189</v>
      </c>
      <c r="AI58" s="59">
        <f>IFERROR(INDEX(AB64:AM64,MATCH(AF58,AB63:AM63,0)) * AE58 * IF(ISBLANK(AB58), 1, AB58), 0)</f>
        <v>0.1</v>
      </c>
      <c r="AJ58" s="485">
        <f>IF(ISBLANK(AL45), 0, (AI58 * AG58) * (AL44 / AL45))</f>
        <v>0.30000000000000004</v>
      </c>
      <c r="AK58" s="2240" t="str">
        <f t="shared" si="33"/>
        <v>300 g</v>
      </c>
      <c r="AL58" s="2241">
        <f>(AB58/AL45)*AL44*AG58</f>
        <v>0</v>
      </c>
      <c r="AM58" s="2242">
        <f t="shared" si="31"/>
        <v>0</v>
      </c>
      <c r="AN58" s="2130"/>
      <c r="AO58" s="2130"/>
      <c r="AP58" s="2130"/>
      <c r="AQ58" s="2130"/>
      <c r="AR58" s="2130"/>
      <c r="AS58" s="2130"/>
      <c r="AT58" s="2130"/>
      <c r="AU58" s="2130"/>
      <c r="AV58" s="2130"/>
      <c r="AX58" s="1148"/>
      <c r="AY58" s="132"/>
      <c r="AZ58" s="132"/>
      <c r="BA58" s="132"/>
      <c r="BB58" s="132"/>
      <c r="BC58" s="704"/>
      <c r="BE58" s="135">
        <v>1</v>
      </c>
    </row>
    <row r="59" spans="2:57" ht="18.75">
      <c r="B59" s="2118" t="str">
        <f t="shared" si="5"/>
        <v>►</v>
      </c>
      <c r="D59" s="67" t="str">
        <f t="shared" si="11"/>
        <v>►</v>
      </c>
      <c r="E59" s="2813">
        <f t="shared" si="12"/>
        <v>0</v>
      </c>
      <c r="F59" s="2814">
        <f t="shared" si="13"/>
        <v>0</v>
      </c>
      <c r="G59" s="64">
        <f t="shared" si="14"/>
        <v>0</v>
      </c>
      <c r="H59" s="2814">
        <f t="shared" si="15"/>
        <v>0</v>
      </c>
      <c r="I59" s="2815">
        <f t="shared" si="16"/>
        <v>0</v>
      </c>
      <c r="J59" s="2166">
        <f>IFERROR(INDEX(J8:V8,MATCH(I59,J7:V7,0)) * H59 * IF(E59=0, 1, E59), 0)</f>
        <v>0</v>
      </c>
      <c r="K59" s="2167">
        <f t="shared" si="24"/>
        <v>0</v>
      </c>
      <c r="L59" s="2832"/>
      <c r="M59" s="2694"/>
      <c r="N59" s="2695"/>
      <c r="O59" s="504"/>
      <c r="P59" s="2817">
        <f t="shared" si="17"/>
        <v>0</v>
      </c>
      <c r="Q59" s="2171"/>
      <c r="R59" s="2187" t="str">
        <f t="shared" si="18"/>
        <v>►</v>
      </c>
      <c r="S59" s="2188">
        <v>1</v>
      </c>
      <c r="T59" s="2174">
        <f t="shared" si="19"/>
        <v>0</v>
      </c>
      <c r="U59" s="2175">
        <f t="shared" si="20"/>
        <v>0</v>
      </c>
      <c r="V59" s="2176">
        <f t="shared" si="21"/>
        <v>0</v>
      </c>
      <c r="W59" s="2177">
        <f>IF(OR(ISBLANK(M59),ISBLANK(O59)),0,IF(ISBLANK(L59),"",IFERROR(ROUND(T59/INDEX(J8:V8,MATCH(I59,J7:V7,0)),2)&amp;" " &amp;I59,"")))</f>
        <v>0</v>
      </c>
      <c r="X59" s="2178"/>
      <c r="Y59" s="2803">
        <f t="shared" si="6"/>
        <v>0</v>
      </c>
      <c r="AA59" s="67" t="str">
        <f t="shared" si="32"/>
        <v>►</v>
      </c>
      <c r="AB59" s="66"/>
      <c r="AC59" s="65"/>
      <c r="AD59" s="64" t="str">
        <f t="shared" si="30"/>
        <v/>
      </c>
      <c r="AE59" s="382"/>
      <c r="AF59" s="41"/>
      <c r="AG59" s="61">
        <v>1</v>
      </c>
      <c r="AH59" s="60"/>
      <c r="AI59" s="59">
        <f>IFERROR(INDEX(AB64:AM64,MATCH(AF59,AB63:AM63,0)) * AE59 * IF(ISBLANK(AB59), 1, AB59), 0)</f>
        <v>0</v>
      </c>
      <c r="AJ59" s="485">
        <f>IF(ISBLANK(AL45), 0, (AI59 * AG59) * (AL44 / AL45))</f>
        <v>0</v>
      </c>
      <c r="AK59" s="2237">
        <f t="shared" si="33"/>
        <v>0</v>
      </c>
      <c r="AL59" s="2238">
        <f>(AB59/AL45)*AL44*AG59</f>
        <v>0</v>
      </c>
      <c r="AM59" s="2239">
        <f t="shared" si="31"/>
        <v>0</v>
      </c>
      <c r="AN59" s="2130"/>
      <c r="AO59" s="2130"/>
      <c r="AP59" s="2130"/>
      <c r="AQ59" s="2130"/>
      <c r="AR59" s="2130"/>
      <c r="AS59" s="2130"/>
      <c r="AT59" s="2130"/>
      <c r="AU59" s="2130"/>
      <c r="AV59" s="2130"/>
      <c r="AX59" s="2829"/>
      <c r="AY59" s="2830"/>
      <c r="AZ59" s="2830"/>
      <c r="BA59" s="2830"/>
      <c r="BB59" s="2830"/>
      <c r="BC59" s="2831"/>
      <c r="BE59" s="135">
        <v>1</v>
      </c>
    </row>
    <row r="60" spans="2:57" ht="18.75" customHeight="1">
      <c r="B60" s="2118" t="str">
        <f t="shared" si="5"/>
        <v>►</v>
      </c>
      <c r="D60" s="67" t="str">
        <f t="shared" si="11"/>
        <v>►</v>
      </c>
      <c r="E60" s="2813">
        <f t="shared" si="12"/>
        <v>0</v>
      </c>
      <c r="F60" s="2814">
        <f t="shared" si="13"/>
        <v>0</v>
      </c>
      <c r="G60" s="64">
        <f t="shared" si="14"/>
        <v>0</v>
      </c>
      <c r="H60" s="2814">
        <f t="shared" si="15"/>
        <v>0</v>
      </c>
      <c r="I60" s="2815">
        <f t="shared" si="16"/>
        <v>0</v>
      </c>
      <c r="J60" s="2166">
        <f>IFERROR(INDEX(J8:V8,MATCH(I60,J7:V7,0)) * H60 * IF(E60=0, 1, E60), 0)</f>
        <v>0</v>
      </c>
      <c r="K60" s="2167">
        <f t="shared" si="24"/>
        <v>0</v>
      </c>
      <c r="L60" s="2832"/>
      <c r="M60" s="2694"/>
      <c r="N60" s="2695"/>
      <c r="O60" s="504"/>
      <c r="P60" s="2817">
        <f t="shared" si="17"/>
        <v>0</v>
      </c>
      <c r="Q60" s="2171"/>
      <c r="R60" s="2187" t="str">
        <f t="shared" si="18"/>
        <v>►</v>
      </c>
      <c r="S60" s="2188">
        <v>1</v>
      </c>
      <c r="T60" s="2189">
        <f t="shared" si="19"/>
        <v>0</v>
      </c>
      <c r="U60" s="2190">
        <f t="shared" si="20"/>
        <v>0</v>
      </c>
      <c r="V60" s="2191">
        <f t="shared" si="21"/>
        <v>0</v>
      </c>
      <c r="W60" s="2192">
        <f>IF(OR(ISBLANK(M60),ISBLANK(O60)),0,IF(ISBLANK(L60),"",IFERROR(ROUND(T60/INDEX(J8:V8,MATCH(I60,J7:V7,0)),2)&amp;" " &amp;I60,"")))</f>
        <v>0</v>
      </c>
      <c r="X60" s="2193"/>
      <c r="Y60" s="2803">
        <f t="shared" si="6"/>
        <v>0</v>
      </c>
      <c r="AA60" s="67" t="str">
        <f t="shared" si="32"/>
        <v>►</v>
      </c>
      <c r="AB60" s="66"/>
      <c r="AC60" s="72"/>
      <c r="AD60" s="64" t="str">
        <f t="shared" si="30"/>
        <v/>
      </c>
      <c r="AE60" s="63"/>
      <c r="AF60" s="1950"/>
      <c r="AG60" s="61">
        <v>1</v>
      </c>
      <c r="AH60" s="60"/>
      <c r="AI60" s="59">
        <f>IFERROR(INDEX(AB64:AM64,MATCH(AF60,AB63:AM63,0)) * AE60 * IF(ISBLANK(AB60), 1, AB60), 0)</f>
        <v>0</v>
      </c>
      <c r="AJ60" s="485">
        <f>IF(ISBLANK(AL45), 0, (AI60 * AG60) * (AL44 / AL45))</f>
        <v>0</v>
      </c>
      <c r="AK60" s="2240">
        <f t="shared" si="33"/>
        <v>0</v>
      </c>
      <c r="AL60" s="2241">
        <f>(AB60/AL45)*AL44*AG60</f>
        <v>0</v>
      </c>
      <c r="AM60" s="2242">
        <f t="shared" si="31"/>
        <v>0</v>
      </c>
      <c r="AN60" s="2130"/>
      <c r="AO60" s="2130"/>
      <c r="AP60" s="2130"/>
      <c r="AQ60" s="2130"/>
      <c r="AR60" s="2130"/>
      <c r="AS60" s="2130"/>
      <c r="AT60" s="2130"/>
      <c r="AU60" s="2130"/>
      <c r="AV60" s="2130"/>
      <c r="AX60" s="1148"/>
      <c r="AY60" s="132"/>
      <c r="AZ60" s="132"/>
      <c r="BA60" s="132"/>
      <c r="BB60" s="132"/>
      <c r="BC60" s="704"/>
      <c r="BE60" s="135">
        <v>1</v>
      </c>
    </row>
    <row r="61" spans="2:57" ht="18.75">
      <c r="B61" s="2118" t="str">
        <f t="shared" si="5"/>
        <v>A</v>
      </c>
      <c r="D61" s="67" t="str">
        <f t="shared" si="11"/>
        <v>►</v>
      </c>
      <c r="E61" s="2813">
        <f t="shared" si="12"/>
        <v>0</v>
      </c>
      <c r="F61" s="2814">
        <f t="shared" si="13"/>
        <v>0</v>
      </c>
      <c r="G61" s="64">
        <f t="shared" si="14"/>
        <v>0</v>
      </c>
      <c r="H61" s="2814">
        <f t="shared" si="15"/>
        <v>0</v>
      </c>
      <c r="I61" s="2815">
        <f t="shared" si="16"/>
        <v>0</v>
      </c>
      <c r="J61" s="2166">
        <f>IFERROR(INDEX(J8:V8,MATCH(I61,J7:V7,0)) * H61 * IF(E61=0, 1, E61), 0)</f>
        <v>0</v>
      </c>
      <c r="K61" s="2167">
        <f t="shared" si="24"/>
        <v>0</v>
      </c>
      <c r="L61" s="2832"/>
      <c r="M61" s="2694"/>
      <c r="N61" s="2695"/>
      <c r="O61" s="504"/>
      <c r="P61" s="2817">
        <f t="shared" si="17"/>
        <v>0</v>
      </c>
      <c r="Q61" s="2171"/>
      <c r="R61" s="2187" t="str">
        <f t="shared" si="18"/>
        <v>►</v>
      </c>
      <c r="S61" s="2188">
        <v>1</v>
      </c>
      <c r="T61" s="2174">
        <f t="shared" si="19"/>
        <v>0</v>
      </c>
      <c r="U61" s="2175">
        <f t="shared" si="20"/>
        <v>0</v>
      </c>
      <c r="V61" s="2176">
        <f t="shared" si="21"/>
        <v>0</v>
      </c>
      <c r="W61" s="2177">
        <f>IF(OR(ISBLANK(M61),ISBLANK(O61)),0,IF(ISBLANK(L61),"",IFERROR(ROUND(T61/INDEX(J8:V8,MATCH(I61,J7:V7,0)),2)&amp;" " &amp;I61,"")))</f>
        <v>0</v>
      </c>
      <c r="X61" s="2178"/>
      <c r="Y61" s="2803">
        <f t="shared" si="6"/>
        <v>0</v>
      </c>
      <c r="AA61" s="53" t="s">
        <v>0</v>
      </c>
      <c r="AB61" s="66"/>
      <c r="AC61" s="72"/>
      <c r="AD61" s="64" t="str">
        <f t="shared" si="30"/>
        <v/>
      </c>
      <c r="AE61" s="63"/>
      <c r="AF61" s="1950"/>
      <c r="AG61" s="61">
        <v>1</v>
      </c>
      <c r="AH61" s="60"/>
      <c r="AI61" s="59">
        <f>IFERROR(INDEX(AB64:AM64,MATCH(AF61,AB63:AM63,0)) * AE61 * IF(ISBLANK(AB61), 1, AB61), 0)</f>
        <v>0</v>
      </c>
      <c r="AJ61" s="485">
        <f>IF(ISBLANK(AL45), 0, (AI61 * AG61) * (AL44 / AL45))</f>
        <v>0</v>
      </c>
      <c r="AK61" s="2237">
        <f t="shared" si="33"/>
        <v>0</v>
      </c>
      <c r="AL61" s="2238">
        <f>(AB61/AL45)*AL44*AG61</f>
        <v>0</v>
      </c>
      <c r="AM61" s="2239">
        <f t="shared" si="31"/>
        <v>0</v>
      </c>
      <c r="AN61" s="2130"/>
      <c r="AO61" s="2130"/>
      <c r="AP61" s="2130"/>
      <c r="AQ61" s="2130"/>
      <c r="AR61" s="2130"/>
      <c r="AS61" s="2130"/>
      <c r="AT61" s="2130"/>
      <c r="AU61" s="2130"/>
      <c r="AV61" s="2130"/>
      <c r="AX61" s="1148"/>
      <c r="AY61" s="132"/>
      <c r="AZ61" s="132"/>
      <c r="BA61" s="132"/>
      <c r="BB61" s="132"/>
      <c r="BC61" s="704"/>
      <c r="BE61" s="135">
        <v>1</v>
      </c>
    </row>
    <row r="62" spans="2:57" ht="18.75">
      <c r="B62" s="2118" t="str">
        <f t="shared" si="5"/>
        <v>A</v>
      </c>
      <c r="D62" s="67" t="str">
        <f t="shared" si="11"/>
        <v>►</v>
      </c>
      <c r="E62" s="2813">
        <f t="shared" si="12"/>
        <v>0</v>
      </c>
      <c r="F62" s="2814">
        <f t="shared" si="13"/>
        <v>0</v>
      </c>
      <c r="G62" s="64">
        <f t="shared" si="14"/>
        <v>0</v>
      </c>
      <c r="H62" s="2814">
        <f t="shared" si="15"/>
        <v>0</v>
      </c>
      <c r="I62" s="2815">
        <f t="shared" si="16"/>
        <v>0</v>
      </c>
      <c r="J62" s="2166">
        <f>IFERROR(INDEX(J8:V8,MATCH(I62,J7:V7,0)) * H62 * IF(E62=0, 1, E62), 0)</f>
        <v>0</v>
      </c>
      <c r="K62" s="2167">
        <f t="shared" si="24"/>
        <v>0</v>
      </c>
      <c r="L62" s="2832"/>
      <c r="M62" s="2694"/>
      <c r="N62" s="2695"/>
      <c r="O62" s="504"/>
      <c r="P62" s="2817">
        <f t="shared" si="17"/>
        <v>0</v>
      </c>
      <c r="Q62" s="2171"/>
      <c r="R62" s="2187" t="str">
        <f t="shared" si="18"/>
        <v>►</v>
      </c>
      <c r="S62" s="2188">
        <v>1</v>
      </c>
      <c r="T62" s="2189">
        <f t="shared" si="19"/>
        <v>0</v>
      </c>
      <c r="U62" s="2190">
        <f t="shared" si="20"/>
        <v>0</v>
      </c>
      <c r="V62" s="2191">
        <f t="shared" si="21"/>
        <v>0</v>
      </c>
      <c r="W62" s="2192">
        <f>IF(OR(ISBLANK(M62),ISBLANK(O62)),0,IF(ISBLANK(L62),"",IFERROR(ROUND(T62/INDEX(J8:V8,MATCH(I62,J7:V7,0)),2)&amp;" " &amp;I62,"")))</f>
        <v>0</v>
      </c>
      <c r="X62" s="2193"/>
      <c r="Y62" s="2803">
        <f t="shared" si="6"/>
        <v>0</v>
      </c>
      <c r="AA62" s="53" t="s">
        <v>0</v>
      </c>
      <c r="AB62" s="51"/>
      <c r="AC62" s="50"/>
      <c r="AD62" s="52"/>
      <c r="AE62" s="52"/>
      <c r="AF62" s="51"/>
      <c r="AG62" s="50"/>
      <c r="AH62" s="49"/>
      <c r="AI62" s="48">
        <f>SUM(AI52:AI61)</f>
        <v>2.0449999999999999</v>
      </c>
      <c r="AJ62" s="46">
        <f>SUM(AJ52:AJ61)</f>
        <v>6.1349999999999998</v>
      </c>
      <c r="AK62" s="46"/>
      <c r="AL62" s="47"/>
      <c r="AM62" s="45"/>
      <c r="AN62" s="2130"/>
      <c r="AO62" s="2130"/>
      <c r="AP62" s="2130"/>
      <c r="AQ62" s="2130"/>
      <c r="AR62" s="2130"/>
      <c r="AS62" s="2130"/>
      <c r="AT62" s="2130"/>
      <c r="AU62" s="2130"/>
      <c r="AV62" s="2130"/>
      <c r="AX62" s="1148"/>
      <c r="AY62" s="652" t="s">
        <v>138</v>
      </c>
      <c r="AZ62" s="658"/>
      <c r="BA62" s="132"/>
      <c r="BB62" s="132"/>
      <c r="BC62" s="704"/>
      <c r="BE62" s="135">
        <v>1</v>
      </c>
    </row>
    <row r="63" spans="2:57" ht="18.75">
      <c r="B63" s="2118" t="str">
        <f t="shared" si="5"/>
        <v>►</v>
      </c>
      <c r="D63" s="67" t="str">
        <f t="shared" si="11"/>
        <v>►</v>
      </c>
      <c r="E63" s="2813">
        <f t="shared" si="12"/>
        <v>0</v>
      </c>
      <c r="F63" s="2814">
        <f t="shared" si="13"/>
        <v>0</v>
      </c>
      <c r="G63" s="64">
        <f t="shared" si="14"/>
        <v>0</v>
      </c>
      <c r="H63" s="2814">
        <f t="shared" si="15"/>
        <v>0</v>
      </c>
      <c r="I63" s="2815">
        <f t="shared" si="16"/>
        <v>0</v>
      </c>
      <c r="J63" s="2166">
        <f>IFERROR(INDEX(J8:V8,MATCH(I63,J7:V7,0)) * H63 * IF(E63=0, 1, E63), 0)</f>
        <v>0</v>
      </c>
      <c r="K63" s="2167" t="str">
        <f t="shared" si="24"/>
        <v>kg</v>
      </c>
      <c r="L63" s="2832"/>
      <c r="M63" s="2694"/>
      <c r="N63" s="2695"/>
      <c r="O63" s="504"/>
      <c r="P63" s="2817">
        <f t="shared" si="17"/>
        <v>0</v>
      </c>
      <c r="Q63" s="2171"/>
      <c r="R63" s="2187" t="str">
        <f t="shared" si="18"/>
        <v>►</v>
      </c>
      <c r="S63" s="2188">
        <v>1</v>
      </c>
      <c r="T63" s="2174">
        <f t="shared" si="19"/>
        <v>0</v>
      </c>
      <c r="U63" s="2175">
        <f t="shared" si="20"/>
        <v>0</v>
      </c>
      <c r="V63" s="2176">
        <f t="shared" si="21"/>
        <v>0</v>
      </c>
      <c r="W63" s="2177">
        <f>IF(OR(ISBLANK(M63),ISBLANK(O63)),0,IF(ISBLANK(L63),"",IFERROR(ROUND(T63/INDEX(J8:V8,MATCH(I63,J7:V7,0)),2)&amp;" " &amp;I63,"")))</f>
        <v>0</v>
      </c>
      <c r="X63" s="2178"/>
      <c r="Y63" s="2803">
        <f t="shared" si="6"/>
        <v>0</v>
      </c>
      <c r="AA63" s="44" t="s">
        <v>15</v>
      </c>
      <c r="AB63" s="39" t="s">
        <v>66</v>
      </c>
      <c r="AC63" s="39" t="s">
        <v>65</v>
      </c>
      <c r="AD63" s="39" t="s">
        <v>60</v>
      </c>
      <c r="AE63" s="43" t="s">
        <v>64</v>
      </c>
      <c r="AF63" s="42" t="s">
        <v>63</v>
      </c>
      <c r="AG63" s="41" t="s">
        <v>62</v>
      </c>
      <c r="AH63" s="40" t="s">
        <v>61</v>
      </c>
      <c r="AI63" s="39" t="s">
        <v>59</v>
      </c>
      <c r="AJ63" s="624" t="s">
        <v>58</v>
      </c>
      <c r="AK63" s="624" t="s">
        <v>57</v>
      </c>
      <c r="AL63" s="320" t="s">
        <v>56</v>
      </c>
      <c r="AM63" s="404" t="s">
        <v>55</v>
      </c>
      <c r="AN63" s="2130"/>
      <c r="AO63" s="2130"/>
      <c r="AP63" s="2130"/>
      <c r="AQ63" s="2130"/>
      <c r="AR63" s="2130"/>
      <c r="AS63" s="2130"/>
      <c r="AT63" s="2130"/>
      <c r="AU63" s="2130"/>
      <c r="AV63" s="2130"/>
      <c r="AX63" s="1148"/>
      <c r="AY63" s="653" t="s">
        <v>145</v>
      </c>
      <c r="AZ63" s="658"/>
      <c r="BA63" s="132"/>
      <c r="BB63" s="132"/>
      <c r="BC63" s="704"/>
      <c r="BE63" s="135">
        <v>1</v>
      </c>
    </row>
    <row r="64" spans="2:57" ht="18.75">
      <c r="B64" s="2118" t="str">
        <f t="shared" si="5"/>
        <v>►</v>
      </c>
      <c r="D64" s="67" t="str">
        <f t="shared" si="11"/>
        <v>►</v>
      </c>
      <c r="E64" s="2813">
        <f t="shared" si="12"/>
        <v>0</v>
      </c>
      <c r="F64" s="2814">
        <f t="shared" si="13"/>
        <v>0</v>
      </c>
      <c r="G64" s="64">
        <f t="shared" si="14"/>
        <v>0</v>
      </c>
      <c r="H64" s="2814">
        <f t="shared" si="15"/>
        <v>0</v>
      </c>
      <c r="I64" s="2815">
        <f t="shared" si="16"/>
        <v>0</v>
      </c>
      <c r="J64" s="2166">
        <f>IFERROR(INDEX(J8:V8,MATCH(I64,J7:V7,0)) * H64 * IF(E64=0, 1, E64), 0)</f>
        <v>0</v>
      </c>
      <c r="K64" s="2167">
        <f t="shared" si="24"/>
        <v>1</v>
      </c>
      <c r="L64" s="2832"/>
      <c r="M64" s="2694"/>
      <c r="N64" s="2695"/>
      <c r="O64" s="504"/>
      <c r="P64" s="2817">
        <f t="shared" si="17"/>
        <v>0</v>
      </c>
      <c r="Q64" s="2171"/>
      <c r="R64" s="2187" t="str">
        <f t="shared" si="18"/>
        <v>►</v>
      </c>
      <c r="S64" s="2188">
        <v>1</v>
      </c>
      <c r="T64" s="2189">
        <f t="shared" si="19"/>
        <v>0</v>
      </c>
      <c r="U64" s="2190">
        <f t="shared" si="20"/>
        <v>0</v>
      </c>
      <c r="V64" s="2191">
        <f t="shared" si="21"/>
        <v>0</v>
      </c>
      <c r="W64" s="2192">
        <f>IF(OR(ISBLANK(M64),ISBLANK(O64)),0,IF(ISBLANK(L64),"",IFERROR(ROUND(T64/INDEX(J8:V8,MATCH(I64,J7:V7,0)),2)&amp;" " &amp;I64,"")))</f>
        <v>0</v>
      </c>
      <c r="X64" s="2193"/>
      <c r="Y64" s="2803">
        <f t="shared" si="6"/>
        <v>0</v>
      </c>
      <c r="AA64" s="44" t="s">
        <v>15</v>
      </c>
      <c r="AB64" s="406">
        <v>0.5</v>
      </c>
      <c r="AC64" s="407">
        <v>0.25</v>
      </c>
      <c r="AD64" s="410">
        <v>0.22500000000000001</v>
      </c>
      <c r="AE64" s="407">
        <v>0.25</v>
      </c>
      <c r="AF64" s="409">
        <v>0.5</v>
      </c>
      <c r="AG64" s="410">
        <v>1E-3</v>
      </c>
      <c r="AH64" s="408">
        <v>1</v>
      </c>
      <c r="AI64" s="410">
        <v>0.01</v>
      </c>
      <c r="AJ64" s="678">
        <v>1</v>
      </c>
      <c r="AK64" s="679">
        <v>0.1</v>
      </c>
      <c r="AL64" s="408">
        <v>0.01</v>
      </c>
      <c r="AM64" s="411">
        <v>1E-3</v>
      </c>
      <c r="AN64" s="2130"/>
      <c r="AO64" s="2130"/>
      <c r="AP64" s="2130"/>
      <c r="AQ64" s="2130"/>
      <c r="AR64" s="2130"/>
      <c r="AS64" s="2130"/>
      <c r="AT64" s="2130"/>
      <c r="AU64" s="2130"/>
      <c r="AV64" s="2130"/>
      <c r="AX64" s="1148"/>
      <c r="AY64" s="652"/>
      <c r="AZ64" s="652" t="s">
        <v>1034</v>
      </c>
      <c r="BA64" s="132"/>
      <c r="BB64" s="132"/>
      <c r="BC64" s="704"/>
      <c r="BE64" s="135">
        <v>1</v>
      </c>
    </row>
    <row r="65" spans="2:57" ht="18.75">
      <c r="B65" s="2118" t="str">
        <f t="shared" si="5"/>
        <v>A</v>
      </c>
      <c r="D65" s="67" t="str">
        <f t="shared" si="11"/>
        <v>►</v>
      </c>
      <c r="E65" s="2813">
        <f t="shared" si="12"/>
        <v>0</v>
      </c>
      <c r="F65" s="2814">
        <f t="shared" si="13"/>
        <v>0</v>
      </c>
      <c r="G65" s="64">
        <f t="shared" si="14"/>
        <v>0</v>
      </c>
      <c r="H65" s="2814">
        <f t="shared" si="15"/>
        <v>0</v>
      </c>
      <c r="I65" s="2815">
        <f t="shared" si="16"/>
        <v>0</v>
      </c>
      <c r="J65" s="2166">
        <f>IFERROR(INDEX(J8:V8,MATCH(I65,J7:V7,0)) * H65 * IF(E65=0, 1, E65), 0)</f>
        <v>0</v>
      </c>
      <c r="K65" s="2167">
        <f t="shared" si="24"/>
        <v>35</v>
      </c>
      <c r="L65" s="2832"/>
      <c r="M65" s="2694"/>
      <c r="N65" s="2695"/>
      <c r="O65" s="504"/>
      <c r="P65" s="2817">
        <f t="shared" si="17"/>
        <v>0</v>
      </c>
      <c r="Q65" s="2171"/>
      <c r="R65" s="2187" t="str">
        <f t="shared" si="18"/>
        <v>►</v>
      </c>
      <c r="S65" s="2188">
        <v>1</v>
      </c>
      <c r="T65" s="2174">
        <f t="shared" si="19"/>
        <v>0</v>
      </c>
      <c r="U65" s="2175">
        <f t="shared" si="20"/>
        <v>0</v>
      </c>
      <c r="V65" s="2176">
        <f t="shared" si="21"/>
        <v>0</v>
      </c>
      <c r="W65" s="2177">
        <f>IF(OR(ISBLANK(M65),ISBLANK(O65)),0,IF(ISBLANK(L65),"",IFERROR(ROUND(T65/INDEX(J8:V8,MATCH(I65,J7:V7,0)),2)&amp;" " &amp;I65,"")))</f>
        <v>0</v>
      </c>
      <c r="X65" s="2178"/>
      <c r="Y65" s="2803">
        <f t="shared" si="6"/>
        <v>0</v>
      </c>
      <c r="AA65" s="593" t="s">
        <v>0</v>
      </c>
      <c r="AB65" s="588">
        <v>11</v>
      </c>
      <c r="AC65" s="588">
        <v>11</v>
      </c>
      <c r="AD65" s="588">
        <v>3</v>
      </c>
      <c r="AE65" s="588">
        <v>11</v>
      </c>
      <c r="AF65" s="588">
        <v>11</v>
      </c>
      <c r="AG65" s="588">
        <v>9</v>
      </c>
      <c r="AH65" s="588">
        <v>35</v>
      </c>
      <c r="AI65" s="589">
        <v>0.2</v>
      </c>
      <c r="AJ65" s="588">
        <v>11</v>
      </c>
      <c r="AK65" s="588">
        <v>11</v>
      </c>
      <c r="AL65" s="588">
        <v>11</v>
      </c>
      <c r="AM65" s="591">
        <v>11</v>
      </c>
      <c r="AN65" s="2130"/>
      <c r="AO65" s="2130"/>
      <c r="AP65" s="2130"/>
      <c r="AQ65" s="2130"/>
      <c r="AR65" s="2130"/>
      <c r="AS65" s="2130"/>
      <c r="AT65" s="2130"/>
      <c r="AU65" s="2130"/>
      <c r="AV65" s="2130"/>
      <c r="AX65" s="1148"/>
      <c r="AY65" s="2213" t="s">
        <v>0</v>
      </c>
      <c r="AZ65" s="657" t="s">
        <v>1033</v>
      </c>
      <c r="BA65" s="132"/>
      <c r="BB65" s="132"/>
      <c r="BC65" s="704"/>
      <c r="BE65" s="135">
        <v>1</v>
      </c>
    </row>
    <row r="66" spans="2:57" ht="19.5" thickBot="1">
      <c r="B66" s="2118" t="str">
        <f t="shared" si="5"/>
        <v>A</v>
      </c>
      <c r="D66" s="67" t="str">
        <f t="shared" si="11"/>
        <v>►</v>
      </c>
      <c r="E66" s="2813">
        <f t="shared" si="12"/>
        <v>0</v>
      </c>
      <c r="F66" s="2814">
        <f t="shared" si="13"/>
        <v>0</v>
      </c>
      <c r="G66" s="64">
        <f t="shared" si="14"/>
        <v>0</v>
      </c>
      <c r="H66" s="2814">
        <f t="shared" si="15"/>
        <v>0</v>
      </c>
      <c r="I66" s="2815">
        <f t="shared" si="16"/>
        <v>0</v>
      </c>
      <c r="J66" s="2166">
        <f>IFERROR(INDEX(J8:V8,MATCH(I66,J7:V7,0)) * H66 * IF(E66=0, 1, E66), 0)</f>
        <v>0</v>
      </c>
      <c r="K66" s="2167">
        <f t="shared" ca="1" si="24"/>
        <v>35</v>
      </c>
      <c r="L66" s="2832"/>
      <c r="M66" s="2694"/>
      <c r="N66" s="2695"/>
      <c r="O66" s="504"/>
      <c r="P66" s="2817">
        <f t="shared" si="17"/>
        <v>0</v>
      </c>
      <c r="Q66" s="2171"/>
      <c r="R66" s="2187" t="str">
        <f t="shared" si="18"/>
        <v>►</v>
      </c>
      <c r="S66" s="2188">
        <v>1</v>
      </c>
      <c r="T66" s="2189">
        <f t="shared" si="19"/>
        <v>0</v>
      </c>
      <c r="U66" s="2190">
        <f t="shared" si="20"/>
        <v>0</v>
      </c>
      <c r="V66" s="2191">
        <f t="shared" si="21"/>
        <v>0</v>
      </c>
      <c r="W66" s="2192">
        <f>IF(OR(ISBLANK(M66),ISBLANK(O66)),0,IF(ISBLANK(L66),"",IFERROR(ROUND(T66/INDEX(J8:V8,MATCH(I66,J7:V7,0)),2)&amp;" " &amp;I66,"")))</f>
        <v>0</v>
      </c>
      <c r="X66" s="2193"/>
      <c r="Y66" s="2803">
        <f t="shared" ca="1" si="6"/>
        <v>0</v>
      </c>
      <c r="AA66" s="594" t="s">
        <v>0</v>
      </c>
      <c r="AB66" s="590">
        <f t="shared" ref="AB66:AM66" ca="1" si="34">CELL("largeur",AB66)</f>
        <v>11</v>
      </c>
      <c r="AC66" s="590">
        <f t="shared" ca="1" si="34"/>
        <v>11</v>
      </c>
      <c r="AD66" s="590">
        <f t="shared" ca="1" si="34"/>
        <v>3</v>
      </c>
      <c r="AE66" s="590">
        <f t="shared" ca="1" si="34"/>
        <v>11</v>
      </c>
      <c r="AF66" s="590">
        <f t="shared" ca="1" si="34"/>
        <v>11</v>
      </c>
      <c r="AG66" s="590">
        <f t="shared" ca="1" si="34"/>
        <v>9</v>
      </c>
      <c r="AH66" s="590">
        <f t="shared" ca="1" si="34"/>
        <v>35</v>
      </c>
      <c r="AI66" s="590">
        <f t="shared" ca="1" si="34"/>
        <v>11</v>
      </c>
      <c r="AJ66" s="590">
        <f t="shared" ca="1" si="34"/>
        <v>11</v>
      </c>
      <c r="AK66" s="590">
        <f t="shared" ca="1" si="34"/>
        <v>11</v>
      </c>
      <c r="AL66" s="590">
        <f t="shared" ca="1" si="34"/>
        <v>11</v>
      </c>
      <c r="AM66" s="592">
        <f t="shared" ca="1" si="34"/>
        <v>11</v>
      </c>
      <c r="AN66" s="2130"/>
      <c r="AO66" s="2127"/>
      <c r="AP66" s="2128"/>
      <c r="AQ66" s="2129"/>
      <c r="AR66" s="2130"/>
      <c r="AS66" s="2130"/>
      <c r="AT66" s="2130"/>
      <c r="AU66" s="2140"/>
      <c r="AV66" s="2130"/>
      <c r="AX66" s="1148"/>
      <c r="AY66" s="652" t="s">
        <v>172</v>
      </c>
      <c r="AZ66" s="658"/>
      <c r="BA66" s="132"/>
      <c r="BB66" s="132"/>
      <c r="BC66" s="704"/>
      <c r="BE66" s="135">
        <v>1</v>
      </c>
    </row>
    <row r="67" spans="2:57" ht="19.5" thickBot="1">
      <c r="B67" s="2118">
        <f t="shared" si="5"/>
        <v>0</v>
      </c>
      <c r="D67" s="67" t="str">
        <f t="shared" si="11"/>
        <v>►</v>
      </c>
      <c r="E67" s="2813">
        <f t="shared" si="12"/>
        <v>0</v>
      </c>
      <c r="F67" s="2814">
        <f t="shared" si="13"/>
        <v>0</v>
      </c>
      <c r="G67" s="64">
        <f t="shared" si="14"/>
        <v>0</v>
      </c>
      <c r="H67" s="2814">
        <f t="shared" si="15"/>
        <v>0</v>
      </c>
      <c r="I67" s="2815">
        <f t="shared" si="16"/>
        <v>0</v>
      </c>
      <c r="J67" s="2166">
        <f>IFERROR(INDEX(J8:V8,MATCH(I67,J7:V7,0)) * H67 * IF(E67=0, 1, E67), 0)</f>
        <v>0</v>
      </c>
      <c r="K67" s="2167">
        <f t="shared" si="24"/>
        <v>0</v>
      </c>
      <c r="L67" s="2832"/>
      <c r="M67" s="2694"/>
      <c r="N67" s="2695"/>
      <c r="O67" s="504"/>
      <c r="P67" s="2817">
        <f t="shared" si="17"/>
        <v>0</v>
      </c>
      <c r="Q67" s="2171"/>
      <c r="R67" s="2187" t="str">
        <f t="shared" si="18"/>
        <v>►</v>
      </c>
      <c r="S67" s="2188">
        <v>1</v>
      </c>
      <c r="T67" s="2174">
        <f t="shared" si="19"/>
        <v>0</v>
      </c>
      <c r="U67" s="2175">
        <f t="shared" si="20"/>
        <v>0</v>
      </c>
      <c r="V67" s="2176">
        <f t="shared" si="21"/>
        <v>0</v>
      </c>
      <c r="W67" s="2177">
        <f>IF(OR(ISBLANK(M67),ISBLANK(O67)),0,IF(ISBLANK(L67),"",IFERROR(ROUND(T67/INDEX(J8:V8,MATCH(I67,J7:V7,0)),2)&amp;" " &amp;I67,"")))</f>
        <v>0</v>
      </c>
      <c r="X67" s="2178"/>
      <c r="Y67" s="2803">
        <f t="shared" si="6"/>
        <v>0</v>
      </c>
      <c r="AA67" s="67"/>
      <c r="AB67" s="66"/>
      <c r="AC67" s="65"/>
      <c r="AD67" s="64"/>
      <c r="AE67" s="63"/>
      <c r="AF67" s="41"/>
      <c r="AG67" s="61"/>
      <c r="AH67" s="60"/>
      <c r="AI67" s="59"/>
      <c r="AJ67" s="2127"/>
      <c r="AK67" s="2127"/>
      <c r="AL67" s="2127"/>
      <c r="AM67" s="2127"/>
      <c r="AN67" s="2127"/>
      <c r="AO67" s="2127"/>
      <c r="AP67" s="2128"/>
      <c r="AQ67" s="2129"/>
      <c r="AR67" s="2130"/>
      <c r="AS67" s="2130"/>
      <c r="AT67" s="2130"/>
      <c r="AU67" s="2140"/>
      <c r="AV67" s="2130"/>
      <c r="AX67" s="1148"/>
      <c r="AY67" s="652" t="s">
        <v>178</v>
      </c>
      <c r="AZ67" s="658"/>
      <c r="BA67" s="132"/>
      <c r="BB67" s="132"/>
      <c r="BC67" s="704"/>
      <c r="BE67" s="135">
        <v>1</v>
      </c>
    </row>
    <row r="68" spans="2:57" ht="18.75" customHeight="1">
      <c r="B68" s="2118" t="str">
        <f t="shared" si="5"/>
        <v>A</v>
      </c>
      <c r="D68" s="67" t="str">
        <f t="shared" si="11"/>
        <v>►</v>
      </c>
      <c r="E68" s="2813">
        <f t="shared" si="12"/>
        <v>0</v>
      </c>
      <c r="F68" s="2814">
        <f t="shared" si="13"/>
        <v>0</v>
      </c>
      <c r="G68" s="64">
        <f t="shared" si="14"/>
        <v>0</v>
      </c>
      <c r="H68" s="2814">
        <f t="shared" si="15"/>
        <v>0</v>
      </c>
      <c r="I68" s="2815">
        <f t="shared" si="16"/>
        <v>0</v>
      </c>
      <c r="J68" s="2166">
        <f>IFERROR(INDEX(J8:V8,MATCH(I68,J7:V7,0)) * H68 * IF(E68=0, 1, E68), 0)</f>
        <v>0</v>
      </c>
      <c r="K68" s="2167">
        <f t="shared" si="24"/>
        <v>0</v>
      </c>
      <c r="L68" s="2832"/>
      <c r="M68" s="2694"/>
      <c r="N68" s="2695"/>
      <c r="O68" s="504"/>
      <c r="P68" s="2817">
        <f t="shared" si="17"/>
        <v>0</v>
      </c>
      <c r="Q68" s="2171"/>
      <c r="R68" s="2187" t="str">
        <f t="shared" si="18"/>
        <v>►</v>
      </c>
      <c r="S68" s="2188">
        <v>1</v>
      </c>
      <c r="T68" s="2189">
        <f t="shared" si="19"/>
        <v>0</v>
      </c>
      <c r="U68" s="2190">
        <f t="shared" si="20"/>
        <v>0</v>
      </c>
      <c r="V68" s="2191">
        <f t="shared" si="21"/>
        <v>0</v>
      </c>
      <c r="W68" s="2192">
        <f>IF(OR(ISBLANK(M68),ISBLANK(O68)),0,IF(ISBLANK(L68),"",IFERROR(ROUND(T68/INDEX(J8:V8,MATCH(I68,J7:V7,0)),2)&amp;" " &amp;I68,"")))</f>
        <v>0</v>
      </c>
      <c r="X68" s="2193"/>
      <c r="Y68" s="2803">
        <f t="shared" si="6"/>
        <v>0</v>
      </c>
      <c r="AA68" s="129" t="s">
        <v>0</v>
      </c>
      <c r="AB68" s="4138" t="s">
        <v>119</v>
      </c>
      <c r="AC68" s="4258" t="s">
        <v>4174</v>
      </c>
      <c r="AD68" s="4258"/>
      <c r="AE68" s="4258"/>
      <c r="AF68" s="4258"/>
      <c r="AG68" s="4258"/>
      <c r="AH68" s="4258"/>
      <c r="AI68" s="4258"/>
      <c r="AJ68" s="4140" t="s">
        <v>137</v>
      </c>
      <c r="AK68" s="4139" t="s">
        <v>366</v>
      </c>
      <c r="AL68" s="4139"/>
      <c r="AM68" s="4159" t="str">
        <f>LEFT(AC68,1)</f>
        <v>G</v>
      </c>
      <c r="AN68" s="2130"/>
      <c r="AO68" s="2127"/>
      <c r="AP68" s="2128"/>
      <c r="AQ68" s="2129"/>
      <c r="AR68" s="2130"/>
      <c r="AS68" s="2130"/>
      <c r="AT68" s="2130"/>
      <c r="AU68" s="2140"/>
      <c r="AV68" s="2130"/>
      <c r="AX68" s="461"/>
      <c r="AY68" s="652" t="s">
        <v>204</v>
      </c>
      <c r="AZ68" s="658"/>
      <c r="BA68" s="132"/>
      <c r="BB68" s="132"/>
      <c r="BC68" s="704"/>
      <c r="BE68" s="135">
        <v>1</v>
      </c>
    </row>
    <row r="69" spans="2:57" ht="18.75" customHeight="1" thickBot="1">
      <c r="B69" s="2118" t="str">
        <f t="shared" si="5"/>
        <v>A</v>
      </c>
      <c r="D69" s="67" t="str">
        <f t="shared" si="11"/>
        <v>►</v>
      </c>
      <c r="E69" s="2813">
        <f t="shared" si="12"/>
        <v>0</v>
      </c>
      <c r="F69" s="2814">
        <f t="shared" si="13"/>
        <v>0</v>
      </c>
      <c r="G69" s="64">
        <f t="shared" si="14"/>
        <v>0</v>
      </c>
      <c r="H69" s="2814">
        <f t="shared" si="15"/>
        <v>0</v>
      </c>
      <c r="I69" s="2815">
        <f t="shared" si="16"/>
        <v>0</v>
      </c>
      <c r="J69" s="2166">
        <f>IFERROR(INDEX(J8:V8,MATCH(I69,J7:V7,0)) * H69 * IF(E69=0, 1, E69), 0)</f>
        <v>0</v>
      </c>
      <c r="K69" s="2167">
        <f t="shared" si="24"/>
        <v>0</v>
      </c>
      <c r="L69" s="2832"/>
      <c r="M69" s="2694"/>
      <c r="N69" s="2695"/>
      <c r="O69" s="504"/>
      <c r="P69" s="2817">
        <f t="shared" si="17"/>
        <v>0</v>
      </c>
      <c r="Q69" s="2171"/>
      <c r="R69" s="2187" t="str">
        <f t="shared" si="18"/>
        <v>►</v>
      </c>
      <c r="S69" s="2188">
        <v>1</v>
      </c>
      <c r="T69" s="2174">
        <f t="shared" si="19"/>
        <v>0</v>
      </c>
      <c r="U69" s="2175">
        <f t="shared" si="20"/>
        <v>0</v>
      </c>
      <c r="V69" s="2176">
        <f t="shared" si="21"/>
        <v>0</v>
      </c>
      <c r="W69" s="2177">
        <f>IF(OR(ISBLANK(M69),ISBLANK(O69)),0,IF(ISBLANK(L69),"",IFERROR(ROUND(T69/INDEX(J8:V8,MATCH(I69,J7:V7,0)),2)&amp;" " &amp;I69,"")))</f>
        <v>0</v>
      </c>
      <c r="X69" s="2178"/>
      <c r="Y69" s="2803">
        <f t="shared" si="6"/>
        <v>0</v>
      </c>
      <c r="AA69" s="53" t="s">
        <v>0</v>
      </c>
      <c r="AB69" s="3850"/>
      <c r="AC69" s="4259"/>
      <c r="AD69" s="4259"/>
      <c r="AE69" s="4259"/>
      <c r="AF69" s="4259"/>
      <c r="AG69" s="4259"/>
      <c r="AH69" s="4259"/>
      <c r="AI69" s="4259"/>
      <c r="AJ69" s="4141"/>
      <c r="AK69" s="3990"/>
      <c r="AL69" s="3990"/>
      <c r="AM69" s="4260"/>
      <c r="AN69" s="2130"/>
      <c r="AO69" s="2127"/>
      <c r="AP69" s="2128"/>
      <c r="AQ69" s="2129"/>
      <c r="AR69" s="2130"/>
      <c r="AS69" s="2130"/>
      <c r="AT69" s="2130"/>
      <c r="AU69" s="2140"/>
      <c r="AV69" s="2130"/>
      <c r="AX69" s="461"/>
      <c r="AY69" s="652"/>
      <c r="AZ69" s="658"/>
      <c r="BA69" s="132"/>
      <c r="BB69" s="132"/>
      <c r="BC69" s="704"/>
      <c r="BE69" s="135">
        <v>1</v>
      </c>
    </row>
    <row r="70" spans="2:57" ht="19.5" customHeight="1">
      <c r="B70" s="2118" t="str">
        <f t="shared" si="5"/>
        <v>A</v>
      </c>
      <c r="D70" s="67" t="str">
        <f t="shared" si="11"/>
        <v>►</v>
      </c>
      <c r="E70" s="2813">
        <f t="shared" si="12"/>
        <v>0</v>
      </c>
      <c r="F70" s="2814">
        <f t="shared" si="13"/>
        <v>0</v>
      </c>
      <c r="G70" s="64">
        <f t="shared" si="14"/>
        <v>0</v>
      </c>
      <c r="H70" s="2814">
        <f t="shared" si="15"/>
        <v>0</v>
      </c>
      <c r="I70" s="2815">
        <f t="shared" si="16"/>
        <v>0</v>
      </c>
      <c r="J70" s="2166">
        <f>IFERROR(INDEX(J8:V8,MATCH(I70,J7:V7,0)) * H70 * IF(E70=0, 1, E70), 0)</f>
        <v>0</v>
      </c>
      <c r="K70" s="2167">
        <f t="shared" si="24"/>
        <v>0</v>
      </c>
      <c r="L70" s="2832"/>
      <c r="M70" s="2694"/>
      <c r="N70" s="2695"/>
      <c r="O70" s="504"/>
      <c r="P70" s="2817">
        <f t="shared" si="17"/>
        <v>0</v>
      </c>
      <c r="Q70" s="2171"/>
      <c r="R70" s="2187" t="str">
        <f t="shared" si="18"/>
        <v>►</v>
      </c>
      <c r="S70" s="2188">
        <v>1</v>
      </c>
      <c r="T70" s="2189">
        <f t="shared" si="19"/>
        <v>0</v>
      </c>
      <c r="U70" s="2190">
        <f t="shared" si="20"/>
        <v>0</v>
      </c>
      <c r="V70" s="2191">
        <f t="shared" si="21"/>
        <v>0</v>
      </c>
      <c r="W70" s="2192">
        <f>IF(OR(ISBLANK(M70),ISBLANK(O70)),0,IF(ISBLANK(L70),"",IFERROR(ROUND(T70/INDEX(J8:V8,MATCH(I70,J7:V7,0)),2)&amp;" " &amp;I70,"")))</f>
        <v>0</v>
      </c>
      <c r="X70" s="2193"/>
      <c r="Y70" s="2803">
        <f t="shared" si="6"/>
        <v>0</v>
      </c>
      <c r="AA70" s="53" t="s">
        <v>0</v>
      </c>
      <c r="AB70" s="128" t="s">
        <v>116</v>
      </c>
      <c r="AC70" s="127" t="s">
        <v>1084</v>
      </c>
      <c r="AD70" s="127"/>
      <c r="AE70" s="127"/>
      <c r="AF70" s="126" t="s">
        <v>115</v>
      </c>
      <c r="AG70" s="125" t="s">
        <v>4170</v>
      </c>
      <c r="AH70" s="124"/>
      <c r="AI70" s="124"/>
      <c r="AJ70" s="124"/>
      <c r="AK70" s="124"/>
      <c r="AL70" s="124"/>
      <c r="AM70" s="738"/>
      <c r="AN70" s="2130"/>
      <c r="AO70" s="2127"/>
      <c r="AP70" s="2128"/>
      <c r="AQ70" s="2129"/>
      <c r="AR70" s="2130"/>
      <c r="AS70" s="2130"/>
      <c r="AT70" s="2130"/>
      <c r="AU70" s="2140"/>
      <c r="AV70" s="2130"/>
      <c r="AX70" s="1148"/>
      <c r="AY70" s="132"/>
      <c r="AZ70" s="132"/>
      <c r="BA70" s="132"/>
      <c r="BB70" s="132"/>
      <c r="BC70" s="704"/>
      <c r="BE70" s="135">
        <v>1</v>
      </c>
    </row>
    <row r="71" spans="2:57" ht="18.75">
      <c r="B71" s="2118" t="str">
        <f t="shared" si="5"/>
        <v>A</v>
      </c>
      <c r="D71" s="67" t="str">
        <f t="shared" si="11"/>
        <v>►</v>
      </c>
      <c r="E71" s="2813">
        <f t="shared" si="12"/>
        <v>0</v>
      </c>
      <c r="F71" s="2814">
        <f t="shared" si="13"/>
        <v>0</v>
      </c>
      <c r="G71" s="64">
        <f t="shared" si="14"/>
        <v>0</v>
      </c>
      <c r="H71" s="2814">
        <f t="shared" si="15"/>
        <v>0</v>
      </c>
      <c r="I71" s="2815">
        <f t="shared" si="16"/>
        <v>0</v>
      </c>
      <c r="J71" s="2166">
        <f>IFERROR(INDEX(J8:V8,MATCH(I71,J7:V7,0)) * H71 * IF(E71=0, 1, E71), 0)</f>
        <v>0</v>
      </c>
      <c r="K71" s="2167">
        <f t="shared" si="24"/>
        <v>0</v>
      </c>
      <c r="L71" s="2832"/>
      <c r="M71" s="2694"/>
      <c r="N71" s="2695"/>
      <c r="O71" s="504"/>
      <c r="P71" s="2817">
        <f t="shared" si="17"/>
        <v>0</v>
      </c>
      <c r="Q71" s="2171"/>
      <c r="R71" s="2187" t="str">
        <f t="shared" si="18"/>
        <v>►</v>
      </c>
      <c r="S71" s="2188">
        <v>1</v>
      </c>
      <c r="T71" s="2174">
        <f t="shared" si="19"/>
        <v>0</v>
      </c>
      <c r="U71" s="2175">
        <f t="shared" si="20"/>
        <v>0</v>
      </c>
      <c r="V71" s="2176">
        <f t="shared" si="21"/>
        <v>0</v>
      </c>
      <c r="W71" s="2177">
        <f>IF(OR(ISBLANK(M71),ISBLANK(O71)),0,IF(ISBLANK(L71),"",IFERROR(ROUND(T71/INDEX(J8:V8,MATCH(I71,J7:V7,0)),2)&amp;" " &amp;I71,"")))</f>
        <v>0</v>
      </c>
      <c r="X71" s="2178"/>
      <c r="Y71" s="2803">
        <f t="shared" si="6"/>
        <v>0</v>
      </c>
      <c r="AA71" s="53" t="s">
        <v>0</v>
      </c>
      <c r="AB71" s="121" t="s">
        <v>113</v>
      </c>
      <c r="AC71" s="104"/>
      <c r="AD71" s="115"/>
      <c r="AE71" s="115"/>
      <c r="AF71" s="115"/>
      <c r="AG71" s="104" t="s">
        <v>4183</v>
      </c>
      <c r="AH71" s="104"/>
      <c r="AI71" s="104"/>
      <c r="AJ71" s="104"/>
      <c r="AK71" s="104"/>
      <c r="AL71" s="104"/>
      <c r="AM71" s="672"/>
      <c r="AN71" s="2130"/>
      <c r="AO71" s="2127"/>
      <c r="AP71" s="2128"/>
      <c r="AQ71" s="2129"/>
      <c r="AR71" s="2130"/>
      <c r="AS71" s="2130"/>
      <c r="AT71" s="2130"/>
      <c r="AU71" s="2140"/>
      <c r="AV71" s="2130"/>
      <c r="AX71" s="2214" t="s">
        <v>4161</v>
      </c>
      <c r="AY71" s="132"/>
      <c r="AZ71" s="132"/>
      <c r="BA71" s="132"/>
      <c r="BB71" s="132"/>
      <c r="BC71" s="704"/>
      <c r="BE71" s="135">
        <v>1</v>
      </c>
    </row>
    <row r="72" spans="2:57" ht="18.75" customHeight="1">
      <c r="B72" s="2118" t="str">
        <f t="shared" si="5"/>
        <v>A</v>
      </c>
      <c r="D72" s="67" t="str">
        <f t="shared" si="11"/>
        <v>►</v>
      </c>
      <c r="E72" s="2813">
        <f t="shared" si="12"/>
        <v>0</v>
      </c>
      <c r="F72" s="2814">
        <f t="shared" si="13"/>
        <v>0</v>
      </c>
      <c r="G72" s="64">
        <f t="shared" si="14"/>
        <v>0</v>
      </c>
      <c r="H72" s="2814">
        <f t="shared" si="15"/>
        <v>0</v>
      </c>
      <c r="I72" s="2815">
        <f t="shared" si="16"/>
        <v>0</v>
      </c>
      <c r="J72" s="2166">
        <f>IFERROR(INDEX(J8:V8,MATCH(I72,J7:V7,0)) * H72 * IF(E72=0, 1, E72), 0)</f>
        <v>0</v>
      </c>
      <c r="K72" s="2167" t="str">
        <f t="shared" si="24"/>
        <v>0 Lignes masquées</v>
      </c>
      <c r="L72" s="2832"/>
      <c r="M72" s="2694"/>
      <c r="N72" s="2695"/>
      <c r="O72" s="504"/>
      <c r="P72" s="2817">
        <f t="shared" si="17"/>
        <v>0</v>
      </c>
      <c r="Q72" s="2171"/>
      <c r="R72" s="2187" t="str">
        <f t="shared" si="18"/>
        <v>►</v>
      </c>
      <c r="S72" s="2188">
        <v>1</v>
      </c>
      <c r="T72" s="2189">
        <f t="shared" si="19"/>
        <v>0</v>
      </c>
      <c r="U72" s="2190">
        <f t="shared" si="20"/>
        <v>0</v>
      </c>
      <c r="V72" s="2191">
        <f t="shared" si="21"/>
        <v>0</v>
      </c>
      <c r="W72" s="2192">
        <f>IF(OR(ISBLANK(M72),ISBLANK(O72)),0,IF(ISBLANK(L72),"",IFERROR(ROUND(T72/INDEX(J8:V8,MATCH(I72,J7:V7,0)),2)&amp;" " &amp;I72,"")))</f>
        <v>0</v>
      </c>
      <c r="X72" s="2193"/>
      <c r="Y72" s="2803">
        <f t="shared" si="6"/>
        <v>0</v>
      </c>
      <c r="AA72" s="554" t="s">
        <v>0</v>
      </c>
      <c r="AB72" s="7"/>
      <c r="AC72" s="8" t="s">
        <v>3</v>
      </c>
      <c r="AD72" s="7"/>
      <c r="AE72" s="7"/>
      <c r="AF72" s="7"/>
      <c r="AG72" s="715" t="str">
        <f>COUNTIF(AA68:AA95,"**")&amp;" "&amp;"lignes"</f>
        <v>28 lignes</v>
      </c>
      <c r="AH72" s="564" t="str">
        <f>ROWS(AA68:AA95)-SUBTOTAL(103,AA68:AA95)&amp;" "&amp;"Lignes masquées"</f>
        <v>0 Lignes masquées</v>
      </c>
      <c r="AI72" s="2044"/>
      <c r="AJ72" s="2036"/>
      <c r="AK72" s="2036"/>
      <c r="AL72" s="104"/>
      <c r="AM72" s="672"/>
      <c r="AN72" s="2130"/>
      <c r="AO72" s="2127"/>
      <c r="AP72" s="2128"/>
      <c r="AQ72" s="2129"/>
      <c r="AR72" s="2130"/>
      <c r="AS72" s="2130"/>
      <c r="AT72" s="2130"/>
      <c r="AU72" s="2140"/>
      <c r="AV72" s="2130"/>
      <c r="AX72" s="1148"/>
      <c r="AY72" s="2215" t="str">
        <f>B10</f>
        <v>A</v>
      </c>
      <c r="AZ72" s="2215" t="str">
        <f>D10</f>
        <v>A</v>
      </c>
      <c r="BA72" s="2216" t="str">
        <f>Q19</f>
        <v>Q</v>
      </c>
      <c r="BB72" s="132"/>
      <c r="BC72" s="704"/>
      <c r="BE72" s="135">
        <v>1</v>
      </c>
    </row>
    <row r="73" spans="2:57" ht="21">
      <c r="B73" s="2118" t="str">
        <f t="shared" si="5"/>
        <v>►</v>
      </c>
      <c r="D73" s="67" t="str">
        <f t="shared" si="11"/>
        <v>►</v>
      </c>
      <c r="E73" s="2813">
        <f t="shared" si="12"/>
        <v>0</v>
      </c>
      <c r="F73" s="2814">
        <f t="shared" si="13"/>
        <v>0</v>
      </c>
      <c r="G73" s="64">
        <f t="shared" si="14"/>
        <v>0</v>
      </c>
      <c r="H73" s="2814">
        <f t="shared" si="15"/>
        <v>0</v>
      </c>
      <c r="I73" s="2815">
        <f t="shared" si="16"/>
        <v>0</v>
      </c>
      <c r="J73" s="2166">
        <f>IFERROR(INDEX(J8:V8,MATCH(I73,J7:V7,0)) * H73 * IF(E73=0, 1, E73), 0)</f>
        <v>0</v>
      </c>
      <c r="K73" s="2167" t="str">
        <f t="shared" si="24"/>
        <v>10  lignes produits</v>
      </c>
      <c r="L73" s="2832"/>
      <c r="M73" s="2694"/>
      <c r="N73" s="2695"/>
      <c r="O73" s="504"/>
      <c r="P73" s="2817">
        <f t="shared" si="17"/>
        <v>0</v>
      </c>
      <c r="Q73" s="2171"/>
      <c r="R73" s="2187" t="str">
        <f t="shared" si="18"/>
        <v>►</v>
      </c>
      <c r="S73" s="2188">
        <v>1</v>
      </c>
      <c r="T73" s="2174">
        <f t="shared" si="19"/>
        <v>0</v>
      </c>
      <c r="U73" s="2175">
        <f t="shared" si="20"/>
        <v>0</v>
      </c>
      <c r="V73" s="2176">
        <f t="shared" si="21"/>
        <v>0</v>
      </c>
      <c r="W73" s="2177">
        <f>IF(OR(ISBLANK(M73),ISBLANK(O73)),0,IF(ISBLANK(L73),"",IFERROR(ROUND(T73/INDEX(J8:V8,MATCH(I73,J7:V7,0)),2)&amp;" " &amp;I73,"")))</f>
        <v>0</v>
      </c>
      <c r="X73" s="2178"/>
      <c r="Y73" s="2803">
        <f t="shared" si="6"/>
        <v>0</v>
      </c>
      <c r="AA73" s="44" t="s">
        <v>15</v>
      </c>
      <c r="AB73" s="668" t="s">
        <v>105</v>
      </c>
      <c r="AC73" s="572"/>
      <c r="AD73" s="572"/>
      <c r="AE73" s="572"/>
      <c r="AF73" s="572"/>
      <c r="AG73" s="1948"/>
      <c r="AH73" s="564" t="str">
        <f>COUNTA(AA81:AA90)&amp;"  lignes produits"</f>
        <v>10  lignes produits</v>
      </c>
      <c r="AI73" s="573"/>
      <c r="AJ73" s="132"/>
      <c r="AK73" s="118" t="s">
        <v>111</v>
      </c>
      <c r="AL73" s="117">
        <v>3</v>
      </c>
      <c r="AM73" s="2040" t="str">
        <f>AM74</f>
        <v xml:space="preserve">cadre </v>
      </c>
      <c r="AN73" s="2130"/>
      <c r="AO73" s="2127"/>
      <c r="AP73" s="2128"/>
      <c r="AQ73" s="2129"/>
      <c r="AR73" s="2130"/>
      <c r="AS73" s="2130"/>
      <c r="AT73" s="2130"/>
      <c r="AU73" s="2140"/>
      <c r="AV73" s="2130"/>
      <c r="AX73" s="1148"/>
      <c r="AY73" s="2217" t="str">
        <f>ADDRESS(ROW(B10),COLUMN(B10),4)</f>
        <v>B10</v>
      </c>
      <c r="AZ73" s="2217" t="str">
        <f>ADDRESS(ROW(D10),COLUMN(D10),4)</f>
        <v>D10</v>
      </c>
      <c r="BA73" s="2218" t="str">
        <f>ADDRESS(ROW(Q19),COLUMN(Q19),4)</f>
        <v>Q19</v>
      </c>
      <c r="BB73" s="132"/>
      <c r="BC73" s="704"/>
      <c r="BE73" s="135">
        <v>1</v>
      </c>
    </row>
    <row r="74" spans="2:57" ht="18.75">
      <c r="B74" s="2118" t="str">
        <f t="shared" ref="B74:B137" si="35">AA74</f>
        <v>A</v>
      </c>
      <c r="D74" s="67" t="str">
        <f t="shared" si="11"/>
        <v>►</v>
      </c>
      <c r="E74" s="2813">
        <f t="shared" si="12"/>
        <v>0</v>
      </c>
      <c r="F74" s="2814">
        <f t="shared" si="13"/>
        <v>0</v>
      </c>
      <c r="G74" s="64">
        <f t="shared" si="14"/>
        <v>0</v>
      </c>
      <c r="H74" s="2814">
        <f t="shared" si="15"/>
        <v>0</v>
      </c>
      <c r="I74" s="2815">
        <f t="shared" si="16"/>
        <v>0</v>
      </c>
      <c r="J74" s="2166">
        <f>IFERROR(INDEX(J8:V8,MATCH(I74,J7:V7,0)) * H74 * IF(E74=0, 1, E74), 0)</f>
        <v>0</v>
      </c>
      <c r="K74" s="2167" t="str">
        <f t="shared" ca="1" si="24"/>
        <v>Aucune colonne masquée</v>
      </c>
      <c r="L74" s="2832"/>
      <c r="M74" s="2694"/>
      <c r="N74" s="2695"/>
      <c r="O74" s="504"/>
      <c r="P74" s="2817">
        <f t="shared" si="17"/>
        <v>0</v>
      </c>
      <c r="Q74" s="2171"/>
      <c r="R74" s="2187" t="str">
        <f t="shared" si="18"/>
        <v>►</v>
      </c>
      <c r="S74" s="2188">
        <v>1</v>
      </c>
      <c r="T74" s="2189">
        <f t="shared" si="19"/>
        <v>0</v>
      </c>
      <c r="U74" s="2190">
        <f t="shared" si="20"/>
        <v>0</v>
      </c>
      <c r="V74" s="2191">
        <f t="shared" si="21"/>
        <v>0</v>
      </c>
      <c r="W74" s="2192">
        <f>IF(OR(ISBLANK(M74),ISBLANK(O74)),0,IF(ISBLANK(L74),"",IFERROR(ROUND(T74/INDEX(J8:V8,MATCH(I74,J7:V7,0)),2)&amp;" " &amp;I74,"")))</f>
        <v>0</v>
      </c>
      <c r="X74" s="2193"/>
      <c r="Y74" s="2803">
        <f t="shared" si="6"/>
        <v>0</v>
      </c>
      <c r="AA74" s="53" t="s">
        <v>0</v>
      </c>
      <c r="AB74" s="114">
        <f>(AI91/AB75)</f>
        <v>1.28</v>
      </c>
      <c r="AC74" s="113" t="s">
        <v>110</v>
      </c>
      <c r="AD74" s="112"/>
      <c r="AE74" s="111"/>
      <c r="AF74" s="111"/>
      <c r="AG74" s="1949" t="str">
        <f ca="1">IF(AB78&lt;0.5,AB77&amp;",","")&amp;IF(AC78&lt;0.5,AC77&amp;".","")&amp;IF(AD78&lt;0.5,AD77&amp;".","")&amp;IF(AE78&lt;0.5,AE77&amp;".","")&amp;IF(AF78&lt;0.5,AF77&amp;".","")&amp;IF(AG78&lt;0.5,AG77&amp;".","")</f>
        <v/>
      </c>
      <c r="AH74" s="564" t="str">
        <f ca="1">IF(COUNTIF(AB78:AM78,"&lt;0.5")=0,"Aucune colonne masquée",COUNTIF(AB78:AM78,"&lt;0.5")&amp;" colonnes masquées : "&amp;(AG74&amp;AG75))</f>
        <v>Aucune colonne masquée</v>
      </c>
      <c r="AI74" s="573"/>
      <c r="AJ74" s="132"/>
      <c r="AK74" s="110" t="s">
        <v>109</v>
      </c>
      <c r="AL74" s="109">
        <v>1</v>
      </c>
      <c r="AM74" s="2041" t="s">
        <v>4184</v>
      </c>
      <c r="AN74" s="2130"/>
      <c r="AO74" s="2127"/>
      <c r="AP74" s="2128"/>
      <c r="AQ74" s="2129"/>
      <c r="AR74" s="2130"/>
      <c r="AS74" s="2130"/>
      <c r="AT74" s="2130"/>
      <c r="AU74" s="2140"/>
      <c r="AV74" s="2130"/>
      <c r="AX74" s="2219" t="str">
        <f>AY73</f>
        <v>B10</v>
      </c>
      <c r="AY74" s="712" t="s">
        <v>4162</v>
      </c>
      <c r="AZ74" s="132"/>
      <c r="BA74" s="132"/>
      <c r="BB74" s="132"/>
      <c r="BC74" s="704"/>
      <c r="BE74" s="135">
        <v>1</v>
      </c>
    </row>
    <row r="75" spans="2:57" ht="18.75" customHeight="1" thickBot="1">
      <c r="B75" s="2118" t="str">
        <f t="shared" si="35"/>
        <v>A</v>
      </c>
      <c r="D75" s="67" t="str">
        <f t="shared" si="11"/>
        <v>►</v>
      </c>
      <c r="E75" s="2813">
        <f t="shared" si="12"/>
        <v>0</v>
      </c>
      <c r="F75" s="2814">
        <f t="shared" si="13"/>
        <v>0</v>
      </c>
      <c r="G75" s="64">
        <f t="shared" si="14"/>
        <v>0</v>
      </c>
      <c r="H75" s="2814">
        <f t="shared" si="15"/>
        <v>0</v>
      </c>
      <c r="I75" s="2815">
        <f t="shared" si="16"/>
        <v>0</v>
      </c>
      <c r="J75" s="2166">
        <f>IFERROR(INDEX(J8:V8,MATCH(I75,J7:V7,0)) * H75 * IF(E75=0, 1, E75), 0)</f>
        <v>0</v>
      </c>
      <c r="K75" s="2167" t="str">
        <f t="shared" ca="1" si="24"/>
        <v>13 Colonnes Visibles</v>
      </c>
      <c r="L75" s="2832"/>
      <c r="M75" s="2694"/>
      <c r="N75" s="2695"/>
      <c r="O75" s="504"/>
      <c r="P75" s="2817">
        <f t="shared" si="17"/>
        <v>0</v>
      </c>
      <c r="Q75" s="2171"/>
      <c r="R75" s="2187" t="str">
        <f t="shared" si="18"/>
        <v>►</v>
      </c>
      <c r="S75" s="2188">
        <v>1</v>
      </c>
      <c r="T75" s="2174">
        <f t="shared" si="19"/>
        <v>0</v>
      </c>
      <c r="U75" s="2175">
        <f t="shared" si="20"/>
        <v>0</v>
      </c>
      <c r="V75" s="2176">
        <f t="shared" si="21"/>
        <v>0</v>
      </c>
      <c r="W75" s="2177">
        <f>IF(OR(ISBLANK(M75),ISBLANK(O75)),0,IF(ISBLANK(L75),"",IFERROR(ROUND(T75/INDEX(J8:V8,MATCH(I75,J7:V7,0)),2)&amp;" " &amp;I75,"")))</f>
        <v>0</v>
      </c>
      <c r="X75" s="2178"/>
      <c r="Y75" s="2803">
        <f t="shared" si="6"/>
        <v>0</v>
      </c>
      <c r="AA75" s="53" t="s">
        <v>0</v>
      </c>
      <c r="AB75" s="107">
        <v>1</v>
      </c>
      <c r="AC75" s="106" t="s">
        <v>4185</v>
      </c>
      <c r="AD75" s="105" t="s">
        <v>107</v>
      </c>
      <c r="AE75" s="105"/>
      <c r="AF75" s="104"/>
      <c r="AG75" s="1949" t="str">
        <f ca="1">IF(AH78&lt;0.5,AH77&amp;".","")&amp;IF(AI78&lt;0.5,AI77&amp;".","")&amp;IF(AJ78&lt;0.5,AJ77&amp;".","")&amp;IF(AK78&lt;0.5,AK77&amp;".","")&amp;IF(AL78&lt;0.5,AL77&amp;".","")&amp;IF(AM78&lt;0.5,AM77&amp;".","")</f>
        <v/>
      </c>
      <c r="AH75" s="564" t="str">
        <f ca="1">COUNTIF(AB78:AM78,"&gt;0.5")+1&amp;" "&amp;"Colonnes Visibles"</f>
        <v>13 Colonnes Visibles</v>
      </c>
      <c r="AI75" s="573"/>
      <c r="AJ75" s="132"/>
      <c r="AK75" s="103" t="s">
        <v>106</v>
      </c>
      <c r="AL75" s="102" t="s">
        <v>4186</v>
      </c>
      <c r="AM75" s="2045"/>
      <c r="AN75" s="2130"/>
      <c r="AO75" s="2127"/>
      <c r="AP75" s="2128"/>
      <c r="AQ75" s="2129"/>
      <c r="AR75" s="2130"/>
      <c r="AS75" s="2130"/>
      <c r="AT75" s="2130"/>
      <c r="AU75" s="2140"/>
      <c r="AV75" s="2130"/>
      <c r="AX75" s="2219" t="str">
        <f>AZ73</f>
        <v>D10</v>
      </c>
      <c r="AY75" s="712" t="s">
        <v>4163</v>
      </c>
      <c r="AZ75" s="132"/>
      <c r="BA75" s="132"/>
      <c r="BB75" s="132"/>
      <c r="BC75" s="704"/>
      <c r="BE75" s="135">
        <v>1</v>
      </c>
    </row>
    <row r="76" spans="2:57" ht="20.25" thickTop="1" thickBot="1">
      <c r="B76" s="2118" t="str">
        <f t="shared" si="35"/>
        <v>►</v>
      </c>
      <c r="D76" s="67" t="str">
        <f t="shared" si="11"/>
        <v>►</v>
      </c>
      <c r="E76" s="2813">
        <f t="shared" si="12"/>
        <v>0</v>
      </c>
      <c r="F76" s="2814">
        <f t="shared" si="13"/>
        <v>0</v>
      </c>
      <c r="G76" s="64">
        <f t="shared" si="14"/>
        <v>0</v>
      </c>
      <c r="H76" s="2814">
        <f t="shared" si="15"/>
        <v>0</v>
      </c>
      <c r="I76" s="2815">
        <f t="shared" si="16"/>
        <v>0</v>
      </c>
      <c r="J76" s="2166">
        <f>IFERROR(INDEX(J8:V8,MATCH(I76,J7:V7,0)) * H76 * IF(E76=0, 1, E76), 0)</f>
        <v>0</v>
      </c>
      <c r="K76" s="2167" t="str">
        <f t="shared" si="24"/>
        <v>Col.8</v>
      </c>
      <c r="L76" s="2832"/>
      <c r="M76" s="2694"/>
      <c r="N76" s="2695"/>
      <c r="O76" s="504"/>
      <c r="P76" s="2817">
        <f t="shared" si="17"/>
        <v>0</v>
      </c>
      <c r="Q76" s="2171"/>
      <c r="R76" s="2187" t="str">
        <f t="shared" si="18"/>
        <v>►</v>
      </c>
      <c r="S76" s="2188">
        <v>1</v>
      </c>
      <c r="T76" s="2189">
        <f t="shared" si="19"/>
        <v>0</v>
      </c>
      <c r="U76" s="2190">
        <f t="shared" si="20"/>
        <v>0</v>
      </c>
      <c r="V76" s="2191">
        <f t="shared" si="21"/>
        <v>0</v>
      </c>
      <c r="W76" s="2192">
        <f>IF(OR(ISBLANK(M76),ISBLANK(O76)),0,IF(ISBLANK(L76),"",IFERROR(ROUND(T76/INDEX(J8:V8,MATCH(I76,J7:V7,0)),2)&amp;" " &amp;I76,"")))</f>
        <v>0</v>
      </c>
      <c r="X76" s="2193"/>
      <c r="Y76" s="2803">
        <f t="shared" ref="Y76:Y139" si="36">IF(AF76="Auteur &gt;",AB76,0)</f>
        <v>0</v>
      </c>
      <c r="AA76" s="98" t="s">
        <v>15</v>
      </c>
      <c r="AB76" s="97" t="s">
        <v>104</v>
      </c>
      <c r="AC76" s="97" t="s">
        <v>103</v>
      </c>
      <c r="AD76" s="97" t="s">
        <v>102</v>
      </c>
      <c r="AE76" s="97" t="s">
        <v>101</v>
      </c>
      <c r="AF76" s="97" t="s">
        <v>100</v>
      </c>
      <c r="AG76" s="97" t="s">
        <v>99</v>
      </c>
      <c r="AH76" s="97" t="s">
        <v>98</v>
      </c>
      <c r="AI76" s="680" t="s">
        <v>97</v>
      </c>
      <c r="AJ76" s="97" t="s">
        <v>96</v>
      </c>
      <c r="AK76" s="97" t="s">
        <v>95</v>
      </c>
      <c r="AL76" s="97" t="s">
        <v>94</v>
      </c>
      <c r="AM76" s="96" t="s">
        <v>93</v>
      </c>
      <c r="AN76" s="2130"/>
      <c r="AO76" s="2127"/>
      <c r="AP76" s="2128"/>
      <c r="AQ76" s="2129"/>
      <c r="AR76" s="2130"/>
      <c r="AS76" s="2130"/>
      <c r="AT76" s="2130"/>
      <c r="AU76" s="2140"/>
      <c r="AV76" s="2130"/>
      <c r="AX76" s="2219" t="str">
        <f>BA73</f>
        <v>Q19</v>
      </c>
      <c r="AY76" s="712" t="s">
        <v>4164</v>
      </c>
      <c r="AZ76" s="132"/>
      <c r="BA76" s="132"/>
      <c r="BB76" s="132"/>
      <c r="BC76" s="704"/>
      <c r="BE76" s="135">
        <v>1</v>
      </c>
    </row>
    <row r="77" spans="2:57" ht="19.5" thickTop="1">
      <c r="B77" s="2118" t="str">
        <f t="shared" si="35"/>
        <v>►</v>
      </c>
      <c r="D77" s="67" t="str">
        <f t="shared" si="11"/>
        <v>►</v>
      </c>
      <c r="E77" s="2813">
        <f t="shared" si="12"/>
        <v>0</v>
      </c>
      <c r="F77" s="2814">
        <f t="shared" si="13"/>
        <v>0</v>
      </c>
      <c r="G77" s="64">
        <f t="shared" si="14"/>
        <v>0</v>
      </c>
      <c r="H77" s="2814">
        <f t="shared" si="15"/>
        <v>0</v>
      </c>
      <c r="I77" s="2815">
        <f t="shared" si="16"/>
        <v>0</v>
      </c>
      <c r="J77" s="2166">
        <f>IFERROR(INDEX(J8:V8,MATCH(I77,J7:V7,0)) * H77 * IF(E77=0, 1, E77), 0)</f>
        <v>0</v>
      </c>
      <c r="K77" s="2167" t="str">
        <f t="shared" si="24"/>
        <v>AH</v>
      </c>
      <c r="L77" s="2832"/>
      <c r="M77" s="2694"/>
      <c r="N77" s="2695"/>
      <c r="O77" s="504"/>
      <c r="P77" s="2817">
        <f t="shared" si="17"/>
        <v>0</v>
      </c>
      <c r="Q77" s="2171"/>
      <c r="R77" s="2187" t="str">
        <f t="shared" si="18"/>
        <v>►</v>
      </c>
      <c r="S77" s="2188">
        <v>1</v>
      </c>
      <c r="T77" s="2174">
        <f t="shared" si="19"/>
        <v>0</v>
      </c>
      <c r="U77" s="2175">
        <f t="shared" si="20"/>
        <v>0</v>
      </c>
      <c r="V77" s="2176">
        <f t="shared" si="21"/>
        <v>0</v>
      </c>
      <c r="W77" s="2177">
        <f>IF(OR(ISBLANK(M77),ISBLANK(O77)),0,IF(ISBLANK(L77),"",IFERROR(ROUND(T77/INDEX(J8:V8,MATCH(I77,J7:V7,0)),2)&amp;" " &amp;I77,"")))</f>
        <v>0</v>
      </c>
      <c r="X77" s="2178"/>
      <c r="Y77" s="2803">
        <f t="shared" si="36"/>
        <v>0</v>
      </c>
      <c r="AA77" s="92" t="s">
        <v>15</v>
      </c>
      <c r="AB77" s="95" t="str">
        <f t="shared" ref="AB77:AM77" si="37">SUBSTITUTE(ADDRESS(1,COLUMN(),4),"1","")</f>
        <v>AB</v>
      </c>
      <c r="AC77" s="94" t="str">
        <f t="shared" si="37"/>
        <v>AC</v>
      </c>
      <c r="AD77" s="94" t="str">
        <f t="shared" si="37"/>
        <v>AD</v>
      </c>
      <c r="AE77" s="94" t="str">
        <f t="shared" si="37"/>
        <v>AE</v>
      </c>
      <c r="AF77" s="94" t="str">
        <f t="shared" si="37"/>
        <v>AF</v>
      </c>
      <c r="AG77" s="94" t="str">
        <f t="shared" si="37"/>
        <v>AG</v>
      </c>
      <c r="AH77" s="94" t="str">
        <f t="shared" si="37"/>
        <v>AH</v>
      </c>
      <c r="AI77" s="682" t="str">
        <f t="shared" si="37"/>
        <v>AI</v>
      </c>
      <c r="AJ77" s="94" t="str">
        <f t="shared" si="37"/>
        <v>AJ</v>
      </c>
      <c r="AK77" s="94" t="str">
        <f t="shared" si="37"/>
        <v>AK</v>
      </c>
      <c r="AL77" s="94" t="str">
        <f t="shared" si="37"/>
        <v>AL</v>
      </c>
      <c r="AM77" s="93" t="str">
        <f t="shared" si="37"/>
        <v>AM</v>
      </c>
      <c r="AN77" s="2130"/>
      <c r="AO77" s="2127"/>
      <c r="AP77" s="2128"/>
      <c r="AQ77" s="2129"/>
      <c r="AR77" s="2130"/>
      <c r="AS77" s="2130"/>
      <c r="AT77" s="2130"/>
      <c r="AU77" s="2140"/>
      <c r="AV77" s="2130"/>
      <c r="AX77" s="1148"/>
      <c r="AY77" s="655" t="s">
        <v>1036</v>
      </c>
      <c r="AZ77" s="658"/>
      <c r="BA77" s="132"/>
      <c r="BB77" s="132"/>
      <c r="BC77" s="704"/>
      <c r="BE77" s="135">
        <v>1</v>
      </c>
    </row>
    <row r="78" spans="2:57" ht="18.75" customHeight="1" thickBot="1">
      <c r="B78" s="2118" t="str">
        <f t="shared" si="35"/>
        <v>►</v>
      </c>
      <c r="D78" s="67" t="str">
        <f t="shared" si="11"/>
        <v>►</v>
      </c>
      <c r="E78" s="2813">
        <f t="shared" si="12"/>
        <v>0</v>
      </c>
      <c r="F78" s="2814">
        <f t="shared" si="13"/>
        <v>0</v>
      </c>
      <c r="G78" s="64">
        <f t="shared" si="14"/>
        <v>0</v>
      </c>
      <c r="H78" s="2814">
        <f t="shared" si="15"/>
        <v>0</v>
      </c>
      <c r="I78" s="2815">
        <f t="shared" si="16"/>
        <v>0</v>
      </c>
      <c r="J78" s="2166">
        <f>IFERROR(INDEX(J8:V8,MATCH(I78,J7:V7,0)) * H78 * IF(E78=0, 1, E78), 0)</f>
        <v>0</v>
      </c>
      <c r="K78" s="2167">
        <f t="shared" ca="1" si="24"/>
        <v>35</v>
      </c>
      <c r="L78" s="2832"/>
      <c r="M78" s="2694"/>
      <c r="N78" s="2695"/>
      <c r="O78" s="504"/>
      <c r="P78" s="2817">
        <f t="shared" si="17"/>
        <v>0</v>
      </c>
      <c r="Q78" s="2171"/>
      <c r="R78" s="2187" t="str">
        <f t="shared" si="18"/>
        <v>►</v>
      </c>
      <c r="S78" s="2188">
        <v>1</v>
      </c>
      <c r="T78" s="2189">
        <f t="shared" si="19"/>
        <v>0</v>
      </c>
      <c r="U78" s="2190">
        <f t="shared" si="20"/>
        <v>0</v>
      </c>
      <c r="V78" s="2191">
        <f t="shared" si="21"/>
        <v>0</v>
      </c>
      <c r="W78" s="2192">
        <f>IF(OR(ISBLANK(M78),ISBLANK(O78)),0,IF(ISBLANK(L78),"",IFERROR(ROUND(T78/INDEX(J8:V8,MATCH(I78,J7:V7,0)),2)&amp;" " &amp;I78,"")))</f>
        <v>0</v>
      </c>
      <c r="X78" s="2193"/>
      <c r="Y78" s="2803">
        <f t="shared" ca="1" si="36"/>
        <v>0</v>
      </c>
      <c r="AA78" s="92" t="s">
        <v>15</v>
      </c>
      <c r="AB78" s="476">
        <f t="shared" ref="AB78:AM78" ca="1" si="38">CELL("largeur",AB78)</f>
        <v>11</v>
      </c>
      <c r="AC78" s="91">
        <f t="shared" ca="1" si="38"/>
        <v>11</v>
      </c>
      <c r="AD78" s="91">
        <f t="shared" ca="1" si="38"/>
        <v>3</v>
      </c>
      <c r="AE78" s="91">
        <f t="shared" ca="1" si="38"/>
        <v>11</v>
      </c>
      <c r="AF78" s="91">
        <f t="shared" ca="1" si="38"/>
        <v>11</v>
      </c>
      <c r="AG78" s="91">
        <f t="shared" ca="1" si="38"/>
        <v>9</v>
      </c>
      <c r="AH78" s="91">
        <f t="shared" ca="1" si="38"/>
        <v>35</v>
      </c>
      <c r="AI78" s="91">
        <f t="shared" ca="1" si="38"/>
        <v>11</v>
      </c>
      <c r="AJ78" s="91">
        <f t="shared" ca="1" si="38"/>
        <v>11</v>
      </c>
      <c r="AK78" s="91">
        <f t="shared" ca="1" si="38"/>
        <v>11</v>
      </c>
      <c r="AL78" s="91">
        <f t="shared" ca="1" si="38"/>
        <v>11</v>
      </c>
      <c r="AM78" s="90">
        <f t="shared" ca="1" si="38"/>
        <v>11</v>
      </c>
      <c r="AN78" s="2130"/>
      <c r="AO78" s="2127"/>
      <c r="AP78" s="2128"/>
      <c r="AQ78" s="2129"/>
      <c r="AR78" s="2130"/>
      <c r="AS78" s="2130"/>
      <c r="AT78" s="2130"/>
      <c r="AU78" s="2140"/>
      <c r="AV78" s="2130"/>
      <c r="AX78" s="1148"/>
      <c r="AY78" s="655" t="s">
        <v>1037</v>
      </c>
      <c r="AZ78" s="658"/>
      <c r="BA78" s="132"/>
      <c r="BB78" s="132"/>
      <c r="BC78" s="704"/>
      <c r="BE78" s="135">
        <v>1</v>
      </c>
    </row>
    <row r="79" spans="2:57" ht="18.75" customHeight="1" thickTop="1">
      <c r="B79" s="2118" t="str">
        <f t="shared" si="35"/>
        <v>A</v>
      </c>
      <c r="D79" s="67" t="str">
        <f t="shared" si="11"/>
        <v>►</v>
      </c>
      <c r="E79" s="2813">
        <f t="shared" si="12"/>
        <v>0</v>
      </c>
      <c r="F79" s="2814">
        <f t="shared" si="13"/>
        <v>0</v>
      </c>
      <c r="G79" s="64">
        <f t="shared" si="14"/>
        <v>0</v>
      </c>
      <c r="H79" s="2814">
        <f t="shared" si="15"/>
        <v>0</v>
      </c>
      <c r="I79" s="2815">
        <f t="shared" si="16"/>
        <v>0</v>
      </c>
      <c r="J79" s="2166">
        <f>IFERROR(INDEX(J8:V8,MATCH(I79,J7:V7,0)) * H79 * IF(E79=0, 1, E79), 0)</f>
        <v>0</v>
      </c>
      <c r="K79" s="2167" t="str">
        <f t="shared" si="24"/>
        <v>③</v>
      </c>
      <c r="L79" s="2832"/>
      <c r="M79" s="2694"/>
      <c r="N79" s="2695"/>
      <c r="O79" s="504"/>
      <c r="P79" s="2817">
        <f t="shared" si="17"/>
        <v>0</v>
      </c>
      <c r="Q79" s="2171"/>
      <c r="R79" s="2187" t="str">
        <f t="shared" si="18"/>
        <v>►</v>
      </c>
      <c r="S79" s="2188">
        <v>1</v>
      </c>
      <c r="T79" s="2174">
        <f t="shared" si="19"/>
        <v>0</v>
      </c>
      <c r="U79" s="2175">
        <f t="shared" si="20"/>
        <v>0</v>
      </c>
      <c r="V79" s="2176">
        <f t="shared" si="21"/>
        <v>0</v>
      </c>
      <c r="W79" s="2177">
        <f>IF(OR(ISBLANK(M79),ISBLANK(O79)),0,IF(ISBLANK(L79),"",IFERROR(ROUND(T79/INDEX(J8:V8,MATCH(I79,J7:V7,0)),2)&amp;" " &amp;I79,"")))</f>
        <v>0</v>
      </c>
      <c r="X79" s="2178"/>
      <c r="Y79" s="2803">
        <f t="shared" si="36"/>
        <v>0</v>
      </c>
      <c r="AA79" s="53" t="s">
        <v>0</v>
      </c>
      <c r="AB79" s="89" t="s">
        <v>89</v>
      </c>
      <c r="AC79" s="88" t="s">
        <v>88</v>
      </c>
      <c r="AD79" s="87"/>
      <c r="AE79" s="3992" t="s">
        <v>87</v>
      </c>
      <c r="AF79" s="3994" t="s">
        <v>86</v>
      </c>
      <c r="AG79" s="4105" t="s">
        <v>85</v>
      </c>
      <c r="AH79" s="86" t="s">
        <v>84</v>
      </c>
      <c r="AI79" s="4142" t="s">
        <v>83</v>
      </c>
      <c r="AJ79" s="4155" t="s">
        <v>82</v>
      </c>
      <c r="AK79" s="4276" t="s">
        <v>1164</v>
      </c>
      <c r="AL79" s="4278" t="s">
        <v>80</v>
      </c>
      <c r="AM79" s="4282" t="s">
        <v>266</v>
      </c>
      <c r="AN79" s="2130"/>
      <c r="AO79" s="2127"/>
      <c r="AP79" s="2128"/>
      <c r="AQ79" s="2129"/>
      <c r="AR79" s="2130"/>
      <c r="AS79" s="2130"/>
      <c r="AT79" s="2130"/>
      <c r="AU79" s="2140"/>
      <c r="AV79" s="2130"/>
      <c r="AX79" s="1148"/>
      <c r="AY79" s="655" t="s">
        <v>1035</v>
      </c>
      <c r="AZ79" s="658"/>
      <c r="BA79" s="132"/>
      <c r="BB79" s="132"/>
      <c r="BC79" s="704"/>
      <c r="BE79" s="135">
        <v>1</v>
      </c>
    </row>
    <row r="80" spans="2:57" ht="16.5" customHeight="1">
      <c r="B80" s="2118" t="str">
        <f t="shared" si="35"/>
        <v>A</v>
      </c>
      <c r="D80" s="67" t="str">
        <f t="shared" si="11"/>
        <v>►</v>
      </c>
      <c r="E80" s="2813">
        <f t="shared" si="12"/>
        <v>0</v>
      </c>
      <c r="F80" s="2814">
        <f t="shared" si="13"/>
        <v>0</v>
      </c>
      <c r="G80" s="64">
        <f t="shared" si="14"/>
        <v>0</v>
      </c>
      <c r="H80" s="2814">
        <f t="shared" si="15"/>
        <v>0</v>
      </c>
      <c r="I80" s="2815">
        <f t="shared" si="16"/>
        <v>0</v>
      </c>
      <c r="J80" s="2166">
        <f>IFERROR(INDEX(J8:V8,MATCH(I80,J7:V7,0)) * H80 * IF(E80=0, 1, E80), 0)</f>
        <v>0</v>
      </c>
      <c r="K80" s="2167" t="str">
        <f t="shared" si="24"/>
        <v xml:space="preserve"> Denrées</v>
      </c>
      <c r="L80" s="2832"/>
      <c r="M80" s="2694"/>
      <c r="N80" s="2695"/>
      <c r="O80" s="504"/>
      <c r="P80" s="2817">
        <f t="shared" si="17"/>
        <v>0</v>
      </c>
      <c r="Q80" s="2171"/>
      <c r="R80" s="2187" t="str">
        <f t="shared" si="18"/>
        <v>►</v>
      </c>
      <c r="S80" s="2188">
        <v>1</v>
      </c>
      <c r="T80" s="2189">
        <f t="shared" si="19"/>
        <v>0</v>
      </c>
      <c r="U80" s="2190">
        <f t="shared" si="20"/>
        <v>0</v>
      </c>
      <c r="V80" s="2191">
        <f t="shared" si="21"/>
        <v>0</v>
      </c>
      <c r="W80" s="2192">
        <f>IF(OR(ISBLANK(M80),ISBLANK(O80)),0,IF(ISBLANK(L80),"",IFERROR(ROUND(T80/INDEX(J8:V8,MATCH(I80,J7:V7,0)),2)&amp;" " &amp;I80,"")))</f>
        <v>0</v>
      </c>
      <c r="X80" s="2193"/>
      <c r="Y80" s="2803">
        <f t="shared" si="36"/>
        <v>0</v>
      </c>
      <c r="AA80" s="53" t="s">
        <v>0</v>
      </c>
      <c r="AB80" s="83" t="s">
        <v>77</v>
      </c>
      <c r="AC80" s="82" t="s">
        <v>30</v>
      </c>
      <c r="AD80" s="81" t="s">
        <v>76</v>
      </c>
      <c r="AE80" s="3993"/>
      <c r="AF80" s="3995"/>
      <c r="AG80" s="4106"/>
      <c r="AH80" s="80" t="s">
        <v>75</v>
      </c>
      <c r="AI80" s="4143"/>
      <c r="AJ80" s="4156"/>
      <c r="AK80" s="4277"/>
      <c r="AL80" s="4279"/>
      <c r="AM80" s="4283"/>
      <c r="AN80" s="2130"/>
      <c r="AO80" s="2127"/>
      <c r="AP80" s="2128"/>
      <c r="AQ80" s="2129"/>
      <c r="AR80" s="2130"/>
      <c r="AS80" s="2130"/>
      <c r="AT80" s="2130"/>
      <c r="AU80" s="2140"/>
      <c r="AV80" s="2130"/>
      <c r="AX80" s="1148"/>
      <c r="AY80" s="655"/>
      <c r="AZ80" s="658"/>
      <c r="BA80" s="132"/>
      <c r="BB80" s="132"/>
      <c r="BC80" s="704"/>
      <c r="BE80" s="135">
        <v>1</v>
      </c>
    </row>
    <row r="81" spans="2:57" ht="18.75" customHeight="1">
      <c r="B81" s="2118" t="str">
        <f t="shared" si="35"/>
        <v>A</v>
      </c>
      <c r="D81" s="67" t="str">
        <f t="shared" si="11"/>
        <v>A</v>
      </c>
      <c r="E81" s="2813">
        <f t="shared" si="12"/>
        <v>0</v>
      </c>
      <c r="F81" s="2814">
        <f t="shared" si="13"/>
        <v>0</v>
      </c>
      <c r="G81" s="64" t="str">
        <f t="shared" si="14"/>
        <v/>
      </c>
      <c r="H81" s="2814">
        <f t="shared" si="15"/>
        <v>440</v>
      </c>
      <c r="I81" s="2815" t="str">
        <f t="shared" si="16"/>
        <v>g</v>
      </c>
      <c r="J81" s="2166">
        <f>IFERROR(INDEX(J8:V8,MATCH(I81,J7:V7,0)) * H81 * IF(E81=0, 1, E81), 0)</f>
        <v>0.44</v>
      </c>
      <c r="K81" s="2167" t="str">
        <f t="shared" si="24"/>
        <v>lait</v>
      </c>
      <c r="L81" s="2816" t="s">
        <v>4158</v>
      </c>
      <c r="M81" s="2694">
        <v>1</v>
      </c>
      <c r="N81" s="2695" t="s">
        <v>4185</v>
      </c>
      <c r="O81" s="504">
        <v>5</v>
      </c>
      <c r="P81" s="2817" t="str">
        <f t="shared" si="17"/>
        <v>cadre pour 1 cadre 60x40 -hauteur 3cm</v>
      </c>
      <c r="Q81" s="2171" t="s">
        <v>4174</v>
      </c>
      <c r="R81" s="2187" t="str">
        <f t="shared" si="18"/>
        <v>lait</v>
      </c>
      <c r="S81" s="2188">
        <v>1</v>
      </c>
      <c r="T81" s="2174">
        <f t="shared" si="19"/>
        <v>2.2000000000000002</v>
      </c>
      <c r="U81" s="2175">
        <f t="shared" si="20"/>
        <v>0</v>
      </c>
      <c r="V81" s="2176">
        <f t="shared" si="21"/>
        <v>0</v>
      </c>
      <c r="W81" s="2177" t="str">
        <f>IF(OR(ISBLANK(M81),ISBLANK(O81)),0,IF(ISBLANK(L81),"",IFERROR(ROUND(T81/INDEX(J8:V8,MATCH(I81,J7:V7,0)),2)&amp;" " &amp;I81,"")))</f>
        <v>2200 g</v>
      </c>
      <c r="X81" s="2178"/>
      <c r="Y81" s="2803">
        <f t="shared" si="36"/>
        <v>0</v>
      </c>
      <c r="AA81" s="53" t="s">
        <v>0</v>
      </c>
      <c r="AB81" s="66"/>
      <c r="AC81" s="65"/>
      <c r="AD81" s="73" t="str">
        <f t="shared" ref="AD81:AD90" si="39">IF(AND(AB81&gt;0,AE81&gt;0),"de","")</f>
        <v/>
      </c>
      <c r="AE81" s="63">
        <v>440</v>
      </c>
      <c r="AF81" s="41" t="s">
        <v>62</v>
      </c>
      <c r="AG81" s="61">
        <v>1</v>
      </c>
      <c r="AH81" s="60" t="s">
        <v>1027</v>
      </c>
      <c r="AI81" s="59">
        <f>IFERROR(INDEX(AB93:AM93,MATCH(AF81,AB92:AM92,0)) * AE81 * IF(ISBLANK(AB81), 1, AB81), 0)</f>
        <v>0.44</v>
      </c>
      <c r="AJ81" s="485">
        <f>IF(ISBLANK(AL74), 0, (AI81 * AG81) * (AL73 / AL74))</f>
        <v>1.32</v>
      </c>
      <c r="AK81" s="2234" t="str">
        <f>IF(OR(AF81="Kg",AF81="g",AF81="L",AF81="dl",AF81="cl",AF81="ml"),IF(AJ81&gt;0,IF(OR(AF81="Kg",AF81="g"),IF(ROUND(AJ81,3)&gt;=1,ROUND(AJ81,3)&amp;" Kg",ROUND(AJ81*1000,1)&amp;" g"),IF(ROUND(AJ81,3)&gt;=1,ROUND(AJ81,3)&amp;" L",ROUND(AJ81*100,1)&amp;" cl")),""),IF(AI81=0,0,IF(ISNUMBER(AE81)*ISNUMBER(AI81)*ISNUMBER(AJ81),IF((AE81/AI81)*AJ81&gt;=1,ROUND((AE81/AI81)*AJ81,2),INT((AE81/AI81)*AJ81))&amp;" "&amp;AF81,"#VALEUR!")))</f>
        <v>1.32 Kg</v>
      </c>
      <c r="AL81" s="2235">
        <f>(AB81/AL74)*AL73*AG81</f>
        <v>0</v>
      </c>
      <c r="AM81" s="2236">
        <f t="shared" ref="AM81:AM90" si="40">AC81</f>
        <v>0</v>
      </c>
      <c r="AN81" s="2130"/>
      <c r="AO81" s="2127"/>
      <c r="AP81" s="2128"/>
      <c r="AQ81" s="2129"/>
      <c r="AR81" s="2130"/>
      <c r="AS81" s="2130"/>
      <c r="AT81" s="2130"/>
      <c r="AU81" s="2140"/>
      <c r="AV81" s="2130"/>
      <c r="AX81" s="1148"/>
      <c r="AY81" s="656"/>
      <c r="AZ81" s="658"/>
      <c r="BA81" s="132"/>
      <c r="BB81" s="132"/>
      <c r="BC81" s="704"/>
      <c r="BE81" s="135">
        <v>1</v>
      </c>
    </row>
    <row r="82" spans="2:57" ht="18.75" customHeight="1">
      <c r="B82" s="2118" t="str">
        <f t="shared" si="35"/>
        <v>A</v>
      </c>
      <c r="D82" s="67" t="str">
        <f t="shared" si="11"/>
        <v>A</v>
      </c>
      <c r="E82" s="2813">
        <f t="shared" si="12"/>
        <v>0</v>
      </c>
      <c r="F82" s="2814">
        <f t="shared" si="13"/>
        <v>0</v>
      </c>
      <c r="G82" s="64" t="str">
        <f t="shared" si="14"/>
        <v/>
      </c>
      <c r="H82" s="2814">
        <f t="shared" si="15"/>
        <v>320</v>
      </c>
      <c r="I82" s="2815" t="str">
        <f t="shared" si="16"/>
        <v>g</v>
      </c>
      <c r="J82" s="2166">
        <f>IFERROR(INDEX(J8:V8,MATCH(I82,J7:V7,0)) * H82 * IF(E82=0, 1, E82), 0)</f>
        <v>0.32</v>
      </c>
      <c r="K82" s="2167" t="str">
        <f t="shared" si="24"/>
        <v>chocolat ganache</v>
      </c>
      <c r="L82" s="2816" t="s">
        <v>4158</v>
      </c>
      <c r="M82" s="2694">
        <v>1</v>
      </c>
      <c r="N82" s="2695" t="s">
        <v>4185</v>
      </c>
      <c r="O82" s="504">
        <v>5</v>
      </c>
      <c r="P82" s="2817" t="str">
        <f t="shared" si="17"/>
        <v>cadre pour 1 cadre 60x40 -hauteur 3cm</v>
      </c>
      <c r="Q82" s="2171" t="s">
        <v>4174</v>
      </c>
      <c r="R82" s="2187" t="str">
        <f t="shared" si="18"/>
        <v>chocolat ganache</v>
      </c>
      <c r="S82" s="2188">
        <v>1</v>
      </c>
      <c r="T82" s="2189">
        <f t="shared" si="19"/>
        <v>1.6</v>
      </c>
      <c r="U82" s="2190">
        <f t="shared" si="20"/>
        <v>0</v>
      </c>
      <c r="V82" s="2191">
        <f t="shared" si="21"/>
        <v>0</v>
      </c>
      <c r="W82" s="2192" t="str">
        <f>IF(OR(ISBLANK(M82),ISBLANK(O82)),0,IF(ISBLANK(L82),"",IFERROR(ROUND(T82/INDEX(J8:V8,MATCH(I82,J7:V7,0)),2)&amp;" " &amp;I82,"")))</f>
        <v>1600 g</v>
      </c>
      <c r="X82" s="2193"/>
      <c r="Y82" s="2803">
        <f t="shared" si="36"/>
        <v>0</v>
      </c>
      <c r="AA82" s="67" t="str">
        <f t="shared" ref="AA82:AA89" si="41">IF(AH82&lt;&gt;"","A","►")</f>
        <v>A</v>
      </c>
      <c r="AB82" s="66"/>
      <c r="AC82" s="65"/>
      <c r="AD82" s="64" t="str">
        <f t="shared" si="39"/>
        <v/>
      </c>
      <c r="AE82" s="63">
        <v>320</v>
      </c>
      <c r="AF82" s="41" t="s">
        <v>62</v>
      </c>
      <c r="AG82" s="61">
        <v>1</v>
      </c>
      <c r="AH82" s="60" t="s">
        <v>4190</v>
      </c>
      <c r="AI82" s="59">
        <f>IFERROR(INDEX(AB93:AM93,MATCH(AF82,AB92:AM92,0)) * AE82 * IF(ISBLANK(AB82), 1, AB82), 0)</f>
        <v>0.32</v>
      </c>
      <c r="AJ82" s="485">
        <f>IF(ISBLANK(AL74), 0, (AI82 * AG82) * (AL73 / AL74))</f>
        <v>0.96</v>
      </c>
      <c r="AK82" s="2237" t="str">
        <f t="shared" ref="AK82:AK90" si="42">IF(OR(AF82="Kg",AF82="g",AF82="L",AF82="dl",AF82="cl",AF82="ml"),IF(AJ82&gt;0,IF(OR(AF82="Kg",AF82="g"),IF(ROUND(AJ82,3)&gt;=1,ROUND(AJ82,3)&amp;" Kg",ROUND(AJ82*1000,1)&amp;" g"),IF(ROUND(AJ82,3)&gt;=1,ROUND(AJ82,3)&amp;" L",ROUND(AJ82*100,1)&amp;" cl")),""),IF(AI82=0,0,IF(ISNUMBER(AE82)*ISNUMBER(AI82)*ISNUMBER(AJ82),IF((AE82/AI82)*AJ82&gt;=1,ROUND((AE82/AI82)*AJ82,2),INT((AE82/AI82)*AJ82))&amp;" "&amp;AF82,"#VALEUR!")))</f>
        <v>960 g</v>
      </c>
      <c r="AL82" s="2238">
        <f>(AB82/AL74)*AL73*AG82</f>
        <v>0</v>
      </c>
      <c r="AM82" s="2239">
        <f t="shared" si="40"/>
        <v>0</v>
      </c>
      <c r="AN82" s="2130"/>
      <c r="AO82" s="2127"/>
      <c r="AP82" s="2128"/>
      <c r="AQ82" s="2129"/>
      <c r="AR82" s="2130"/>
      <c r="AS82" s="2130"/>
      <c r="AT82" s="2130"/>
      <c r="AU82" s="2140"/>
      <c r="AV82" s="2130"/>
      <c r="AX82" s="1148"/>
      <c r="AY82" s="656"/>
      <c r="AZ82" s="658"/>
      <c r="BA82" s="132"/>
      <c r="BB82" s="132"/>
      <c r="BC82" s="704"/>
      <c r="BE82" s="135">
        <v>1</v>
      </c>
    </row>
    <row r="83" spans="2:57" ht="18.75">
      <c r="B83" s="2118" t="str">
        <f t="shared" si="35"/>
        <v>A</v>
      </c>
      <c r="D83" s="67" t="str">
        <f t="shared" si="11"/>
        <v>A</v>
      </c>
      <c r="E83" s="2813">
        <f t="shared" si="12"/>
        <v>0</v>
      </c>
      <c r="F83" s="2814">
        <f t="shared" si="13"/>
        <v>0</v>
      </c>
      <c r="G83" s="64" t="str">
        <f t="shared" si="14"/>
        <v/>
      </c>
      <c r="H83" s="2814">
        <f t="shared" si="15"/>
        <v>320</v>
      </c>
      <c r="I83" s="2815" t="str">
        <f t="shared" si="16"/>
        <v>g</v>
      </c>
      <c r="J83" s="2166">
        <f>IFERROR(INDEX(J8:V8,MATCH(I83,J7:V7,0)) * H83 * IF(E83=0, 1, E83), 0)</f>
        <v>0.32</v>
      </c>
      <c r="K83" s="2167" t="str">
        <f t="shared" si="24"/>
        <v>couverture à 66%</v>
      </c>
      <c r="L83" s="2816" t="s">
        <v>4158</v>
      </c>
      <c r="M83" s="2694">
        <v>1</v>
      </c>
      <c r="N83" s="2695" t="s">
        <v>4185</v>
      </c>
      <c r="O83" s="504">
        <v>5</v>
      </c>
      <c r="P83" s="2817" t="str">
        <f t="shared" si="17"/>
        <v>cadre pour 1 cadre 60x40 -hauteur 3cm</v>
      </c>
      <c r="Q83" s="2171" t="s">
        <v>4174</v>
      </c>
      <c r="R83" s="2187" t="str">
        <f t="shared" si="18"/>
        <v>couverture à 66%</v>
      </c>
      <c r="S83" s="2188">
        <v>1</v>
      </c>
      <c r="T83" s="2174">
        <f t="shared" si="19"/>
        <v>1.6</v>
      </c>
      <c r="U83" s="2175">
        <f t="shared" si="20"/>
        <v>0</v>
      </c>
      <c r="V83" s="2176">
        <f t="shared" si="21"/>
        <v>0</v>
      </c>
      <c r="W83" s="2177" t="str">
        <f>IF(OR(ISBLANK(M83),ISBLANK(O83)),0,IF(ISBLANK(L83),"",IFERROR(ROUND(T83/INDEX(J8:V8,MATCH(I83,J7:V7,0)),2)&amp;" " &amp;I83,"")))</f>
        <v>1600 g</v>
      </c>
      <c r="X83" s="2178"/>
      <c r="Y83" s="2803">
        <f t="shared" si="36"/>
        <v>0</v>
      </c>
      <c r="AA83" s="67" t="str">
        <f t="shared" si="41"/>
        <v>A</v>
      </c>
      <c r="AB83" s="66"/>
      <c r="AC83" s="72"/>
      <c r="AD83" s="73" t="str">
        <f t="shared" si="39"/>
        <v/>
      </c>
      <c r="AE83" s="63">
        <v>320</v>
      </c>
      <c r="AF83" s="41" t="s">
        <v>62</v>
      </c>
      <c r="AG83" s="61">
        <v>1</v>
      </c>
      <c r="AH83" s="60" t="s">
        <v>4191</v>
      </c>
      <c r="AI83" s="59">
        <f>IFERROR(INDEX(AB93:AM93,MATCH(AF83,AB92:AM92,0)) * AE83 * IF(ISBLANK(AB83), 1, AB83), 0)</f>
        <v>0.32</v>
      </c>
      <c r="AJ83" s="485">
        <f>IF(ISBLANK(AL74), 0, (AI83 * AG83) * (AL73 / AL74))</f>
        <v>0.96</v>
      </c>
      <c r="AK83" s="2240" t="str">
        <f t="shared" si="42"/>
        <v>960 g</v>
      </c>
      <c r="AL83" s="2241">
        <f>(AB83/AL74)*AL73*AG83</f>
        <v>0</v>
      </c>
      <c r="AM83" s="2242">
        <f t="shared" si="40"/>
        <v>0</v>
      </c>
      <c r="AN83" s="2130"/>
      <c r="AO83" s="2127"/>
      <c r="AP83" s="2128"/>
      <c r="AQ83" s="2129"/>
      <c r="AR83" s="2130"/>
      <c r="AS83" s="2130"/>
      <c r="AT83" s="2130"/>
      <c r="AU83" s="2140"/>
      <c r="AV83" s="2130"/>
      <c r="AX83" s="1148"/>
      <c r="AY83" s="656"/>
      <c r="AZ83" s="658"/>
      <c r="BA83" s="132"/>
      <c r="BB83" s="132"/>
      <c r="BC83" s="704"/>
      <c r="BE83" s="135">
        <v>1</v>
      </c>
    </row>
    <row r="84" spans="2:57" ht="18.75" customHeight="1">
      <c r="B84" s="2118" t="str">
        <f t="shared" si="35"/>
        <v>A</v>
      </c>
      <c r="D84" s="67" t="str">
        <f t="shared" si="11"/>
        <v>A</v>
      </c>
      <c r="E84" s="2813">
        <f t="shared" si="12"/>
        <v>0</v>
      </c>
      <c r="F84" s="2814">
        <f t="shared" si="13"/>
        <v>0</v>
      </c>
      <c r="G84" s="64" t="str">
        <f t="shared" si="14"/>
        <v/>
      </c>
      <c r="H84" s="2814">
        <f t="shared" si="15"/>
        <v>200</v>
      </c>
      <c r="I84" s="2815" t="str">
        <f t="shared" si="16"/>
        <v>g</v>
      </c>
      <c r="J84" s="2166">
        <f>IFERROR(INDEX(J8:V8,MATCH(I84,J7:V7,0)) * H84 * IF(E84=0, 1, E84), 0)</f>
        <v>0.2</v>
      </c>
      <c r="K84" s="2167" t="str">
        <f t="shared" si="24"/>
        <v>beurre</v>
      </c>
      <c r="L84" s="2816" t="s">
        <v>4158</v>
      </c>
      <c r="M84" s="2694">
        <v>1</v>
      </c>
      <c r="N84" s="2695" t="s">
        <v>4185</v>
      </c>
      <c r="O84" s="504">
        <v>5</v>
      </c>
      <c r="P84" s="2817" t="str">
        <f t="shared" si="17"/>
        <v>cadre pour 1 cadre 60x40 -hauteur 3cm</v>
      </c>
      <c r="Q84" s="2171" t="s">
        <v>4174</v>
      </c>
      <c r="R84" s="2187" t="str">
        <f t="shared" si="18"/>
        <v>beurre</v>
      </c>
      <c r="S84" s="2188">
        <v>1</v>
      </c>
      <c r="T84" s="2189">
        <f t="shared" si="19"/>
        <v>1</v>
      </c>
      <c r="U84" s="2190">
        <f t="shared" si="20"/>
        <v>0</v>
      </c>
      <c r="V84" s="2191">
        <f t="shared" si="21"/>
        <v>0</v>
      </c>
      <c r="W84" s="2192" t="str">
        <f>IF(OR(ISBLANK(M84),ISBLANK(O84)),0,IF(ISBLANK(L84),"",IFERROR(ROUND(T84/INDEX(J8:V8,MATCH(I84,J7:V7,0)),2)&amp;" " &amp;I84,"")))</f>
        <v>1000 g</v>
      </c>
      <c r="X84" s="2193"/>
      <c r="Y84" s="2803">
        <f t="shared" si="36"/>
        <v>0</v>
      </c>
      <c r="AA84" s="67" t="str">
        <f t="shared" si="41"/>
        <v>A</v>
      </c>
      <c r="AB84" s="396"/>
      <c r="AC84" s="72"/>
      <c r="AD84" s="64" t="str">
        <f t="shared" si="39"/>
        <v/>
      </c>
      <c r="AE84" s="63">
        <v>200</v>
      </c>
      <c r="AF84" s="41" t="s">
        <v>62</v>
      </c>
      <c r="AG84" s="61">
        <v>1</v>
      </c>
      <c r="AH84" s="60" t="s">
        <v>2016</v>
      </c>
      <c r="AI84" s="59">
        <f>IFERROR(INDEX(AB93:AM93,MATCH(AF84,AB92:AM92,0)) * AE84 * IF(ISBLANK(AB84), 1, AB84), 0)</f>
        <v>0.2</v>
      </c>
      <c r="AJ84" s="485">
        <f>IF(ISBLANK(AL74), 0, (AI84 * AG84) * (AL73 / AL74))</f>
        <v>0.60000000000000009</v>
      </c>
      <c r="AK84" s="2237" t="str">
        <f t="shared" si="42"/>
        <v>600 g</v>
      </c>
      <c r="AL84" s="2238">
        <f>(AB84/AL74)*AL73*AG84</f>
        <v>0</v>
      </c>
      <c r="AM84" s="2239">
        <f t="shared" si="40"/>
        <v>0</v>
      </c>
      <c r="AN84" s="2130"/>
      <c r="AO84" s="2127"/>
      <c r="AP84" s="2128"/>
      <c r="AQ84" s="2129"/>
      <c r="AR84" s="2130"/>
      <c r="AS84" s="2130"/>
      <c r="AT84" s="2130"/>
      <c r="AU84" s="2140"/>
      <c r="AV84" s="2130"/>
      <c r="AX84" s="1148"/>
      <c r="AY84" s="656"/>
      <c r="AZ84" s="658"/>
      <c r="BA84" s="132"/>
      <c r="BB84" s="132"/>
      <c r="BC84" s="704"/>
      <c r="BE84" s="135">
        <v>1</v>
      </c>
    </row>
    <row r="85" spans="2:57" ht="18.75">
      <c r="B85" s="2118" t="str">
        <f t="shared" si="35"/>
        <v>►</v>
      </c>
      <c r="D85" s="67" t="str">
        <f t="shared" si="11"/>
        <v>►</v>
      </c>
      <c r="E85" s="2813">
        <f t="shared" si="12"/>
        <v>0</v>
      </c>
      <c r="F85" s="2814">
        <f t="shared" si="13"/>
        <v>0</v>
      </c>
      <c r="G85" s="64">
        <f t="shared" si="14"/>
        <v>0</v>
      </c>
      <c r="H85" s="2814">
        <f t="shared" si="15"/>
        <v>0</v>
      </c>
      <c r="I85" s="2815">
        <f t="shared" si="16"/>
        <v>0</v>
      </c>
      <c r="J85" s="2166">
        <f>IFERROR(INDEX(J8:V8,MATCH(I85,J7:V7,0)) * H85 * IF(E85=0, 1, E85), 0)</f>
        <v>0</v>
      </c>
      <c r="K85" s="2167">
        <f t="shared" si="24"/>
        <v>0</v>
      </c>
      <c r="L85" s="2832"/>
      <c r="M85" s="2694"/>
      <c r="N85" s="2695"/>
      <c r="O85" s="504"/>
      <c r="P85" s="2817">
        <f t="shared" si="17"/>
        <v>0</v>
      </c>
      <c r="Q85" s="2171"/>
      <c r="R85" s="2187" t="str">
        <f t="shared" si="18"/>
        <v>►</v>
      </c>
      <c r="S85" s="2188">
        <v>1</v>
      </c>
      <c r="T85" s="2174">
        <f t="shared" si="19"/>
        <v>0</v>
      </c>
      <c r="U85" s="2175">
        <f t="shared" si="20"/>
        <v>0</v>
      </c>
      <c r="V85" s="2176">
        <f t="shared" si="21"/>
        <v>0</v>
      </c>
      <c r="W85" s="2177">
        <f>IF(OR(ISBLANK(M85),ISBLANK(O85)),0,IF(ISBLANK(L85),"",IFERROR(ROUND(T85/INDEX(J8:V8,MATCH(I85,J7:V7,0)),2)&amp;" " &amp;I85,"")))</f>
        <v>0</v>
      </c>
      <c r="X85" s="2178"/>
      <c r="Y85" s="2803">
        <f t="shared" si="36"/>
        <v>0</v>
      </c>
      <c r="AA85" s="67" t="str">
        <f t="shared" si="41"/>
        <v>►</v>
      </c>
      <c r="AB85" s="66"/>
      <c r="AC85" s="72"/>
      <c r="AD85" s="73" t="str">
        <f t="shared" si="39"/>
        <v/>
      </c>
      <c r="AE85" s="63"/>
      <c r="AF85" s="1950"/>
      <c r="AG85" s="61">
        <v>1</v>
      </c>
      <c r="AH85" s="60"/>
      <c r="AI85" s="59">
        <f>IFERROR(INDEX(AB93:AM93,MATCH(AF85,AB92:AM92,0)) * AE85 * IF(ISBLANK(AB85), 1, AB85), 0)</f>
        <v>0</v>
      </c>
      <c r="AJ85" s="485">
        <f>IF(ISBLANK(AL74), 0, (AI85 * AG85) * (AL73 / AL74))</f>
        <v>0</v>
      </c>
      <c r="AK85" s="2240">
        <f t="shared" si="42"/>
        <v>0</v>
      </c>
      <c r="AL85" s="2241">
        <f>(AB85/AL74)*AL73*AG85</f>
        <v>0</v>
      </c>
      <c r="AM85" s="2242">
        <f t="shared" si="40"/>
        <v>0</v>
      </c>
      <c r="AN85" s="2130"/>
      <c r="AO85" s="2127"/>
      <c r="AP85" s="2128"/>
      <c r="AQ85" s="2129"/>
      <c r="AR85" s="2130"/>
      <c r="AS85" s="2130"/>
      <c r="AT85" s="2130"/>
      <c r="AU85" s="2140"/>
      <c r="AV85" s="2130"/>
      <c r="AX85" s="1148"/>
      <c r="AY85" s="656"/>
      <c r="AZ85" s="658"/>
      <c r="BA85" s="132"/>
      <c r="BB85" s="132"/>
      <c r="BC85" s="704"/>
      <c r="BE85" s="135">
        <v>1</v>
      </c>
    </row>
    <row r="86" spans="2:57" ht="18.75">
      <c r="B86" s="2118" t="str">
        <f t="shared" si="35"/>
        <v>►</v>
      </c>
      <c r="D86" s="67" t="str">
        <f t="shared" si="11"/>
        <v>►</v>
      </c>
      <c r="E86" s="2813">
        <f t="shared" si="12"/>
        <v>0</v>
      </c>
      <c r="F86" s="2814">
        <f t="shared" si="13"/>
        <v>0</v>
      </c>
      <c r="G86" s="64">
        <f t="shared" si="14"/>
        <v>0</v>
      </c>
      <c r="H86" s="2814">
        <f t="shared" si="15"/>
        <v>0</v>
      </c>
      <c r="I86" s="2815">
        <f t="shared" si="16"/>
        <v>0</v>
      </c>
      <c r="J86" s="2166">
        <f>IFERROR(INDEX(J8:V8,MATCH(I86,J7:V7,0)) * H86 * IF(E86=0, 1, E86), 0)</f>
        <v>0</v>
      </c>
      <c r="K86" s="2167">
        <f t="shared" si="24"/>
        <v>0</v>
      </c>
      <c r="L86" s="2832"/>
      <c r="M86" s="2694"/>
      <c r="N86" s="2695"/>
      <c r="O86" s="504"/>
      <c r="P86" s="2817">
        <f t="shared" si="17"/>
        <v>0</v>
      </c>
      <c r="Q86" s="2171"/>
      <c r="R86" s="2187" t="str">
        <f t="shared" si="18"/>
        <v>►</v>
      </c>
      <c r="S86" s="2188">
        <v>1</v>
      </c>
      <c r="T86" s="2189">
        <f t="shared" si="19"/>
        <v>0</v>
      </c>
      <c r="U86" s="2190">
        <f t="shared" si="20"/>
        <v>0</v>
      </c>
      <c r="V86" s="2191">
        <f t="shared" si="21"/>
        <v>0</v>
      </c>
      <c r="W86" s="2192">
        <f>IF(OR(ISBLANK(M86),ISBLANK(O86)),0,IF(ISBLANK(L86),"",IFERROR(ROUND(T86/INDEX(J8:V8,MATCH(I86,J7:V7,0)),2)&amp;" " &amp;I86,"")))</f>
        <v>0</v>
      </c>
      <c r="X86" s="2193"/>
      <c r="Y86" s="2803">
        <f t="shared" si="36"/>
        <v>0</v>
      </c>
      <c r="AA86" s="67" t="str">
        <f t="shared" si="41"/>
        <v>►</v>
      </c>
      <c r="AB86" s="66"/>
      <c r="AC86" s="65"/>
      <c r="AD86" s="64" t="str">
        <f t="shared" si="39"/>
        <v/>
      </c>
      <c r="AE86" s="63"/>
      <c r="AF86" s="1950"/>
      <c r="AG86" s="61">
        <v>1</v>
      </c>
      <c r="AH86" s="60"/>
      <c r="AI86" s="59">
        <f>IFERROR(INDEX(AB93:AM93,MATCH(AF86,AB92:AM92,0)) * AE86 * IF(ISBLANK(AB86), 1, AB86), 0)</f>
        <v>0</v>
      </c>
      <c r="AJ86" s="485">
        <f>IF(ISBLANK(AL74), 0, (AI86 * AG86) * (AL73 / AL74))</f>
        <v>0</v>
      </c>
      <c r="AK86" s="2237">
        <f t="shared" si="42"/>
        <v>0</v>
      </c>
      <c r="AL86" s="2238">
        <f>(AB86/AL74)*AL73*AG86</f>
        <v>0</v>
      </c>
      <c r="AM86" s="2239">
        <f t="shared" si="40"/>
        <v>0</v>
      </c>
      <c r="AN86" s="2130"/>
      <c r="AO86" s="2127"/>
      <c r="AP86" s="2128"/>
      <c r="AQ86" s="2129"/>
      <c r="AR86" s="2130"/>
      <c r="AS86" s="2130"/>
      <c r="AT86" s="2130"/>
      <c r="AU86" s="2140"/>
      <c r="AV86" s="2130"/>
      <c r="AX86" s="1148"/>
      <c r="AY86" s="655" t="s">
        <v>1038</v>
      </c>
      <c r="AZ86" s="658"/>
      <c r="BA86" s="132"/>
      <c r="BB86" s="132"/>
      <c r="BC86" s="704"/>
      <c r="BE86" s="135">
        <v>1</v>
      </c>
    </row>
    <row r="87" spans="2:57" ht="18.75" customHeight="1">
      <c r="B87" s="2118" t="str">
        <f t="shared" si="35"/>
        <v>►</v>
      </c>
      <c r="D87" s="67" t="str">
        <f t="shared" ref="D87:D150" si="43">IF(L87&lt;&gt;"","A","►")</f>
        <v>►</v>
      </c>
      <c r="E87" s="2813">
        <f t="shared" ref="E87:E150" si="44">IF(L87&lt;&gt;"",AB87,0)</f>
        <v>0</v>
      </c>
      <c r="F87" s="2814">
        <f t="shared" ref="F87:F150" si="45">IF(L87&lt;&gt;"",AC87,0)</f>
        <v>0</v>
      </c>
      <c r="G87" s="64">
        <f t="shared" ref="G87:G150" si="46">IF(L87&lt;&gt;"",AD87,0)</f>
        <v>0</v>
      </c>
      <c r="H87" s="2814">
        <f t="shared" ref="H87:H150" si="47">IF(L87&lt;&gt;"",AE87,0)</f>
        <v>0</v>
      </c>
      <c r="I87" s="2815">
        <f t="shared" ref="I87:I150" si="48">IF(L87&lt;&gt;"",AF87,0)</f>
        <v>0</v>
      </c>
      <c r="J87" s="2166">
        <f>IFERROR(INDEX(J8:V8,MATCH(I87,J7:V7,0)) * H87 * IF(E87=0, 1, E87), 0)</f>
        <v>0</v>
      </c>
      <c r="K87" s="2167">
        <f t="shared" si="24"/>
        <v>0</v>
      </c>
      <c r="L87" s="2832"/>
      <c r="M87" s="2694"/>
      <c r="N87" s="2695"/>
      <c r="O87" s="504"/>
      <c r="P87" s="2817">
        <f t="shared" ref="P87:P150" si="49">N87</f>
        <v>0</v>
      </c>
      <c r="Q87" s="2171"/>
      <c r="R87" s="2187" t="str">
        <f t="shared" ref="R87:R150" si="50">IF(L87&lt;&gt;"",AH87,"►")</f>
        <v>►</v>
      </c>
      <c r="S87" s="2188">
        <v>1</v>
      </c>
      <c r="T87" s="2174">
        <f t="shared" ref="T87:T150" si="51">IF(OR(ISBLANK(M87),ISBLANK(O87)),0,IF(J87=0,0,IF(L87&lt;&gt;0,(J87*S87)/M87*O87,0)))</f>
        <v>0</v>
      </c>
      <c r="U87" s="2175">
        <f t="shared" ref="U87:U150" si="52">IF(OR(ISBLANK(M87),ISBLANK(O87)),0,IF(AND(E87&lt;&gt;"", L87&lt;&gt;""),(E87*S87)/M87*O87,0))</f>
        <v>0</v>
      </c>
      <c r="V87" s="2176">
        <f t="shared" ref="V87:V150" si="53">IF(L87&lt;&gt;"",AC87,0)</f>
        <v>0</v>
      </c>
      <c r="W87" s="2177">
        <f>IF(OR(ISBLANK(M87),ISBLANK(O87)),0,IF(ISBLANK(L87),"",IFERROR(ROUND(T87/INDEX(J8:V8,MATCH(I87,J7:V7,0)),2)&amp;" " &amp;I87,"")))</f>
        <v>0</v>
      </c>
      <c r="X87" s="2178"/>
      <c r="Y87" s="2803">
        <f t="shared" si="36"/>
        <v>0</v>
      </c>
      <c r="AA87" s="67" t="str">
        <f t="shared" si="41"/>
        <v>►</v>
      </c>
      <c r="AB87" s="66"/>
      <c r="AC87" s="65"/>
      <c r="AD87" s="64" t="str">
        <f t="shared" si="39"/>
        <v/>
      </c>
      <c r="AE87" s="382"/>
      <c r="AF87" s="1950"/>
      <c r="AG87" s="61">
        <v>1</v>
      </c>
      <c r="AH87" s="60"/>
      <c r="AI87" s="59">
        <f>IFERROR(INDEX(AB93:AM93,MATCH(AF87,AB92:AM92,0)) * AE87 * IF(ISBLANK(AB87), 1, AB87), 0)</f>
        <v>0</v>
      </c>
      <c r="AJ87" s="485">
        <f>IF(ISBLANK(AL74), 0, (AI87 * AG87) * (AL73 / AL74))</f>
        <v>0</v>
      </c>
      <c r="AK87" s="2240">
        <f t="shared" si="42"/>
        <v>0</v>
      </c>
      <c r="AL87" s="2241">
        <f>(AB87/AL74)*AL73*AG87</f>
        <v>0</v>
      </c>
      <c r="AM87" s="2242">
        <f t="shared" si="40"/>
        <v>0</v>
      </c>
      <c r="AN87" s="2130"/>
      <c r="AO87" s="2127"/>
      <c r="AP87" s="2128"/>
      <c r="AQ87" s="2129"/>
      <c r="AR87" s="2130"/>
      <c r="AS87" s="2130"/>
      <c r="AT87" s="2130"/>
      <c r="AU87" s="2140"/>
      <c r="AV87" s="2130"/>
      <c r="AX87" s="1148"/>
      <c r="AY87" s="655" t="s">
        <v>1039</v>
      </c>
      <c r="AZ87" s="658"/>
      <c r="BA87" s="132"/>
      <c r="BB87" s="132"/>
      <c r="BC87" s="704"/>
      <c r="BE87" s="135">
        <v>1</v>
      </c>
    </row>
    <row r="88" spans="2:57" ht="18.75">
      <c r="B88" s="2118" t="str">
        <f t="shared" si="35"/>
        <v>►</v>
      </c>
      <c r="D88" s="67" t="str">
        <f t="shared" si="43"/>
        <v>►</v>
      </c>
      <c r="E88" s="2813">
        <f t="shared" si="44"/>
        <v>0</v>
      </c>
      <c r="F88" s="2814">
        <f t="shared" si="45"/>
        <v>0</v>
      </c>
      <c r="G88" s="64">
        <f t="shared" si="46"/>
        <v>0</v>
      </c>
      <c r="H88" s="2814">
        <f t="shared" si="47"/>
        <v>0</v>
      </c>
      <c r="I88" s="2815">
        <f t="shared" si="48"/>
        <v>0</v>
      </c>
      <c r="J88" s="2166">
        <f>IFERROR(INDEX(J8:V8,MATCH(I88,J7:V7,0)) * H88 * IF(E88=0, 1, E88), 0)</f>
        <v>0</v>
      </c>
      <c r="K88" s="2167">
        <f t="shared" ref="K88:K102" si="54">AH88</f>
        <v>0</v>
      </c>
      <c r="L88" s="2832"/>
      <c r="M88" s="2694"/>
      <c r="N88" s="2695"/>
      <c r="O88" s="504"/>
      <c r="P88" s="2817">
        <f t="shared" si="49"/>
        <v>0</v>
      </c>
      <c r="Q88" s="2171"/>
      <c r="R88" s="2187" t="str">
        <f t="shared" si="50"/>
        <v>►</v>
      </c>
      <c r="S88" s="2188">
        <v>1</v>
      </c>
      <c r="T88" s="2189">
        <f t="shared" si="51"/>
        <v>0</v>
      </c>
      <c r="U88" s="2190">
        <f t="shared" si="52"/>
        <v>0</v>
      </c>
      <c r="V88" s="2191">
        <f t="shared" si="53"/>
        <v>0</v>
      </c>
      <c r="W88" s="2192">
        <f>IF(OR(ISBLANK(M88),ISBLANK(O88)),0,IF(ISBLANK(L88),"",IFERROR(ROUND(T88/INDEX(J8:V8,MATCH(I88,J7:V7,0)),2)&amp;" " &amp;I88,"")))</f>
        <v>0</v>
      </c>
      <c r="X88" s="2193"/>
      <c r="Y88" s="2803">
        <f t="shared" si="36"/>
        <v>0</v>
      </c>
      <c r="AA88" s="67" t="str">
        <f t="shared" si="41"/>
        <v>►</v>
      </c>
      <c r="AB88" s="66"/>
      <c r="AC88" s="65"/>
      <c r="AD88" s="64" t="str">
        <f t="shared" si="39"/>
        <v/>
      </c>
      <c r="AE88" s="382"/>
      <c r="AF88" s="1950"/>
      <c r="AG88" s="61">
        <v>1</v>
      </c>
      <c r="AH88" s="60"/>
      <c r="AI88" s="59">
        <f>IFERROR(INDEX(AB93:AM93,MATCH(AF88,AB92:AM92,0)) * AE88 * IF(ISBLANK(AB88), 1, AB88), 0)</f>
        <v>0</v>
      </c>
      <c r="AJ88" s="485">
        <f>IF(ISBLANK(AL74), 0, (AI88 * AG88) * (AL73 / AL74))</f>
        <v>0</v>
      </c>
      <c r="AK88" s="2237">
        <f t="shared" si="42"/>
        <v>0</v>
      </c>
      <c r="AL88" s="2238">
        <f>(AB88/AL74)*AL73*AG88</f>
        <v>0</v>
      </c>
      <c r="AM88" s="2239">
        <f t="shared" si="40"/>
        <v>0</v>
      </c>
      <c r="AN88" s="2130"/>
      <c r="AO88" s="2127"/>
      <c r="AP88" s="2128"/>
      <c r="AQ88" s="2129"/>
      <c r="AR88" s="2130"/>
      <c r="AS88" s="2130"/>
      <c r="AT88" s="2130"/>
      <c r="AU88" s="2140"/>
      <c r="AV88" s="2130"/>
      <c r="AX88" s="1148"/>
      <c r="AY88" s="658"/>
      <c r="AZ88" s="658"/>
      <c r="BA88" s="132"/>
      <c r="BB88" s="132"/>
      <c r="BC88" s="704"/>
      <c r="BE88" s="135">
        <v>1</v>
      </c>
    </row>
    <row r="89" spans="2:57" ht="18.75">
      <c r="B89" s="2118" t="str">
        <f t="shared" si="35"/>
        <v>►</v>
      </c>
      <c r="D89" s="67" t="str">
        <f t="shared" si="43"/>
        <v>►</v>
      </c>
      <c r="E89" s="2813">
        <f t="shared" si="44"/>
        <v>0</v>
      </c>
      <c r="F89" s="2814">
        <f t="shared" si="45"/>
        <v>0</v>
      </c>
      <c r="G89" s="64">
        <f t="shared" si="46"/>
        <v>0</v>
      </c>
      <c r="H89" s="2814">
        <f t="shared" si="47"/>
        <v>0</v>
      </c>
      <c r="I89" s="2815">
        <f t="shared" si="48"/>
        <v>0</v>
      </c>
      <c r="J89" s="2166">
        <f>IFERROR(INDEX(J8:V8,MATCH(I89,J7:V7,0)) * H89 * IF(E89=0, 1, E89), 0)</f>
        <v>0</v>
      </c>
      <c r="K89" s="2167">
        <f t="shared" si="54"/>
        <v>0</v>
      </c>
      <c r="L89" s="2832"/>
      <c r="M89" s="2694"/>
      <c r="N89" s="2695"/>
      <c r="O89" s="504"/>
      <c r="P89" s="2817">
        <f t="shared" si="49"/>
        <v>0</v>
      </c>
      <c r="Q89" s="2171"/>
      <c r="R89" s="2187" t="str">
        <f t="shared" si="50"/>
        <v>►</v>
      </c>
      <c r="S89" s="2188">
        <v>1</v>
      </c>
      <c r="T89" s="2174">
        <f t="shared" si="51"/>
        <v>0</v>
      </c>
      <c r="U89" s="2175">
        <f t="shared" si="52"/>
        <v>0</v>
      </c>
      <c r="V89" s="2176">
        <f t="shared" si="53"/>
        <v>0</v>
      </c>
      <c r="W89" s="2177">
        <f>IF(OR(ISBLANK(M89),ISBLANK(O89)),0,IF(ISBLANK(L89),"",IFERROR(ROUND(T89/INDEX(J8:V8,MATCH(I89,J7:V7,0)),2)&amp;" " &amp;I89,"")))</f>
        <v>0</v>
      </c>
      <c r="X89" s="2178"/>
      <c r="Y89" s="2803">
        <f t="shared" si="36"/>
        <v>0</v>
      </c>
      <c r="AA89" s="67" t="str">
        <f t="shared" si="41"/>
        <v>►</v>
      </c>
      <c r="AB89" s="66"/>
      <c r="AC89" s="72"/>
      <c r="AD89" s="64" t="str">
        <f t="shared" si="39"/>
        <v/>
      </c>
      <c r="AE89" s="63"/>
      <c r="AF89" s="1950"/>
      <c r="AG89" s="61">
        <v>1</v>
      </c>
      <c r="AH89" s="60"/>
      <c r="AI89" s="59">
        <f>IFERROR(INDEX(AB93:AM93,MATCH(AF89,AB92:AM92,0)) * AE89 * IF(ISBLANK(AB89), 1, AB89), 0)</f>
        <v>0</v>
      </c>
      <c r="AJ89" s="485">
        <f>IF(ISBLANK(AL74), 0, (AI89 * AG89) * (AL73 / AL74))</f>
        <v>0</v>
      </c>
      <c r="AK89" s="2240">
        <f t="shared" si="42"/>
        <v>0</v>
      </c>
      <c r="AL89" s="2241">
        <f>(AB89/AL74)*AL73*AG89</f>
        <v>0</v>
      </c>
      <c r="AM89" s="2242">
        <f t="shared" si="40"/>
        <v>0</v>
      </c>
      <c r="AN89" s="2130"/>
      <c r="AO89" s="2127"/>
      <c r="AP89" s="2128"/>
      <c r="AQ89" s="2129"/>
      <c r="AR89" s="2130"/>
      <c r="AS89" s="2130"/>
      <c r="AT89" s="2130"/>
      <c r="AU89" s="2140"/>
      <c r="AV89" s="2130"/>
      <c r="AX89" s="1148"/>
      <c r="AY89" s="658"/>
      <c r="AZ89" s="658"/>
      <c r="BA89" s="132"/>
      <c r="BB89" s="132"/>
      <c r="BC89" s="704"/>
      <c r="BE89" s="135">
        <v>1</v>
      </c>
    </row>
    <row r="90" spans="2:57" ht="18.75">
      <c r="B90" s="2118" t="str">
        <f t="shared" si="35"/>
        <v>A</v>
      </c>
      <c r="D90" s="67" t="str">
        <f t="shared" si="43"/>
        <v>►</v>
      </c>
      <c r="E90" s="2813">
        <f t="shared" si="44"/>
        <v>0</v>
      </c>
      <c r="F90" s="2814">
        <f t="shared" si="45"/>
        <v>0</v>
      </c>
      <c r="G90" s="64">
        <f t="shared" si="46"/>
        <v>0</v>
      </c>
      <c r="H90" s="2814">
        <f t="shared" si="47"/>
        <v>0</v>
      </c>
      <c r="I90" s="2815">
        <f t="shared" si="48"/>
        <v>0</v>
      </c>
      <c r="J90" s="2166">
        <f>IFERROR(INDEX(J8:V8,MATCH(I90,J7:V7,0)) * H90 * IF(E90=0, 1, E90), 0)</f>
        <v>0</v>
      </c>
      <c r="K90" s="2167">
        <f t="shared" si="54"/>
        <v>0</v>
      </c>
      <c r="L90" s="2832"/>
      <c r="M90" s="2694"/>
      <c r="N90" s="2695"/>
      <c r="O90" s="504"/>
      <c r="P90" s="2817">
        <f t="shared" si="49"/>
        <v>0</v>
      </c>
      <c r="Q90" s="2171"/>
      <c r="R90" s="2187" t="str">
        <f t="shared" si="50"/>
        <v>►</v>
      </c>
      <c r="S90" s="2188">
        <v>1</v>
      </c>
      <c r="T90" s="2189">
        <f t="shared" si="51"/>
        <v>0</v>
      </c>
      <c r="U90" s="2190">
        <f t="shared" si="52"/>
        <v>0</v>
      </c>
      <c r="V90" s="2191">
        <f t="shared" si="53"/>
        <v>0</v>
      </c>
      <c r="W90" s="2192">
        <f>IF(OR(ISBLANK(M90),ISBLANK(O90)),0,IF(ISBLANK(L90),"",IFERROR(ROUND(T90/INDEX(J8:V8,MATCH(I90,J7:V7,0)),2)&amp;" " &amp;I90,"")))</f>
        <v>0</v>
      </c>
      <c r="X90" s="2193"/>
      <c r="Y90" s="2803">
        <f t="shared" si="36"/>
        <v>0</v>
      </c>
      <c r="AA90" s="53" t="s">
        <v>0</v>
      </c>
      <c r="AB90" s="66"/>
      <c r="AC90" s="72"/>
      <c r="AD90" s="64" t="str">
        <f t="shared" si="39"/>
        <v/>
      </c>
      <c r="AE90" s="63"/>
      <c r="AF90" s="1950"/>
      <c r="AG90" s="61">
        <v>1</v>
      </c>
      <c r="AH90" s="60"/>
      <c r="AI90" s="59">
        <f>IFERROR(INDEX(AB93:AM93,MATCH(AF90,AB92:AM92,0)) * AE90 * IF(ISBLANK(AB90), 1, AB90), 0)</f>
        <v>0</v>
      </c>
      <c r="AJ90" s="485">
        <f>IF(ISBLANK(AL74), 0, (AI90 * AG90) * (AL73 / AL74))</f>
        <v>0</v>
      </c>
      <c r="AK90" s="2237">
        <f t="shared" si="42"/>
        <v>0</v>
      </c>
      <c r="AL90" s="2238">
        <f>(AB90/AL74)*AL73*AG90</f>
        <v>0</v>
      </c>
      <c r="AM90" s="2239">
        <f t="shared" si="40"/>
        <v>0</v>
      </c>
      <c r="AN90" s="2130"/>
      <c r="AO90" s="2127"/>
      <c r="AP90" s="2128"/>
      <c r="AQ90" s="2129"/>
      <c r="AR90" s="2130"/>
      <c r="AS90" s="2130"/>
      <c r="AT90" s="2130"/>
      <c r="AU90" s="2140"/>
      <c r="AV90" s="2130"/>
      <c r="AX90" s="1148"/>
      <c r="AY90" s="655"/>
      <c r="AZ90" s="658"/>
      <c r="BA90" s="132"/>
      <c r="BB90" s="132"/>
      <c r="BC90" s="704"/>
      <c r="BE90" s="135">
        <v>1</v>
      </c>
    </row>
    <row r="91" spans="2:57" ht="18.75">
      <c r="B91" s="2118" t="str">
        <f t="shared" si="35"/>
        <v>A</v>
      </c>
      <c r="D91" s="67" t="str">
        <f t="shared" si="43"/>
        <v>►</v>
      </c>
      <c r="E91" s="2813">
        <f t="shared" si="44"/>
        <v>0</v>
      </c>
      <c r="F91" s="2814">
        <f t="shared" si="45"/>
        <v>0</v>
      </c>
      <c r="G91" s="64">
        <f t="shared" si="46"/>
        <v>0</v>
      </c>
      <c r="H91" s="2814">
        <f t="shared" si="47"/>
        <v>0</v>
      </c>
      <c r="I91" s="2815">
        <f t="shared" si="48"/>
        <v>0</v>
      </c>
      <c r="J91" s="2166">
        <f>IFERROR(INDEX(J8:V8,MATCH(I91,J7:V7,0)) * H91 * IF(E91=0, 1, E91), 0)</f>
        <v>0</v>
      </c>
      <c r="K91" s="2167">
        <f t="shared" si="54"/>
        <v>0</v>
      </c>
      <c r="L91" s="2832"/>
      <c r="M91" s="2694"/>
      <c r="N91" s="2695"/>
      <c r="O91" s="504"/>
      <c r="P91" s="2817">
        <f t="shared" si="49"/>
        <v>0</v>
      </c>
      <c r="Q91" s="2171"/>
      <c r="R91" s="2187" t="str">
        <f t="shared" si="50"/>
        <v>►</v>
      </c>
      <c r="S91" s="2188">
        <v>1</v>
      </c>
      <c r="T91" s="2174">
        <f t="shared" si="51"/>
        <v>0</v>
      </c>
      <c r="U91" s="2175">
        <f t="shared" si="52"/>
        <v>0</v>
      </c>
      <c r="V91" s="2176">
        <f t="shared" si="53"/>
        <v>0</v>
      </c>
      <c r="W91" s="2177">
        <f>IF(OR(ISBLANK(M91),ISBLANK(O91)),0,IF(ISBLANK(L91),"",IFERROR(ROUND(T91/INDEX(J8:V8,MATCH(I91,J7:V7,0)),2)&amp;" " &amp;I91,"")))</f>
        <v>0</v>
      </c>
      <c r="X91" s="2178"/>
      <c r="Y91" s="2803">
        <f t="shared" si="36"/>
        <v>0</v>
      </c>
      <c r="AA91" s="53" t="s">
        <v>0</v>
      </c>
      <c r="AB91" s="51"/>
      <c r="AC91" s="50"/>
      <c r="AD91" s="52"/>
      <c r="AE91" s="52"/>
      <c r="AF91" s="51"/>
      <c r="AG91" s="50"/>
      <c r="AH91" s="49"/>
      <c r="AI91" s="48">
        <f>SUM(AI81:AI90)</f>
        <v>1.28</v>
      </c>
      <c r="AJ91" s="46">
        <f>SUM(AJ81:AJ90)</f>
        <v>3.8400000000000003</v>
      </c>
      <c r="AK91" s="46"/>
      <c r="AL91" s="47"/>
      <c r="AM91" s="45"/>
      <c r="AN91" s="2130"/>
      <c r="AO91" s="2127"/>
      <c r="AP91" s="2128"/>
      <c r="AQ91" s="2129"/>
      <c r="AR91" s="2130"/>
      <c r="AS91" s="2130"/>
      <c r="AT91" s="2130"/>
      <c r="AU91" s="2140"/>
      <c r="AV91" s="2130"/>
      <c r="AX91" s="1148"/>
      <c r="AY91" s="656"/>
      <c r="AZ91" s="658"/>
      <c r="BA91" s="132"/>
      <c r="BB91" s="132"/>
      <c r="BC91" s="704"/>
      <c r="BE91" s="135">
        <v>1</v>
      </c>
    </row>
    <row r="92" spans="2:57" ht="18.75">
      <c r="B92" s="2118" t="str">
        <f t="shared" si="35"/>
        <v>►</v>
      </c>
      <c r="D92" s="67" t="str">
        <f t="shared" si="43"/>
        <v>►</v>
      </c>
      <c r="E92" s="2813">
        <f t="shared" si="44"/>
        <v>0</v>
      </c>
      <c r="F92" s="2814">
        <f t="shared" si="45"/>
        <v>0</v>
      </c>
      <c r="G92" s="64">
        <f t="shared" si="46"/>
        <v>0</v>
      </c>
      <c r="H92" s="2814">
        <f t="shared" si="47"/>
        <v>0</v>
      </c>
      <c r="I92" s="2815">
        <f t="shared" si="48"/>
        <v>0</v>
      </c>
      <c r="J92" s="2166">
        <f>IFERROR(INDEX(J8:V8,MATCH(I92,J7:V7,0)) * H92 * IF(E92=0, 1, E92), 0)</f>
        <v>0</v>
      </c>
      <c r="K92" s="2167" t="str">
        <f t="shared" si="54"/>
        <v>kg</v>
      </c>
      <c r="L92" s="2832"/>
      <c r="M92" s="2694"/>
      <c r="N92" s="2695"/>
      <c r="O92" s="504"/>
      <c r="P92" s="2817">
        <f t="shared" si="49"/>
        <v>0</v>
      </c>
      <c r="Q92" s="2171"/>
      <c r="R92" s="2187" t="str">
        <f t="shared" si="50"/>
        <v>►</v>
      </c>
      <c r="S92" s="2188">
        <v>1</v>
      </c>
      <c r="T92" s="2189">
        <f t="shared" si="51"/>
        <v>0</v>
      </c>
      <c r="U92" s="2190">
        <f t="shared" si="52"/>
        <v>0</v>
      </c>
      <c r="V92" s="2191">
        <f t="shared" si="53"/>
        <v>0</v>
      </c>
      <c r="W92" s="2192">
        <f>IF(OR(ISBLANK(M92),ISBLANK(O92)),0,IF(ISBLANK(L92),"",IFERROR(ROUND(T92/INDEX(J8:V8,MATCH(I92,J7:V7,0)),2)&amp;" " &amp;I92,"")))</f>
        <v>0</v>
      </c>
      <c r="X92" s="2193"/>
      <c r="Y92" s="2803">
        <f t="shared" si="36"/>
        <v>0</v>
      </c>
      <c r="AA92" s="44" t="s">
        <v>15</v>
      </c>
      <c r="AB92" s="39" t="s">
        <v>66</v>
      </c>
      <c r="AC92" s="39" t="s">
        <v>65</v>
      </c>
      <c r="AD92" s="39" t="s">
        <v>60</v>
      </c>
      <c r="AE92" s="43" t="s">
        <v>64</v>
      </c>
      <c r="AF92" s="42" t="s">
        <v>63</v>
      </c>
      <c r="AG92" s="41" t="s">
        <v>62</v>
      </c>
      <c r="AH92" s="40" t="s">
        <v>61</v>
      </c>
      <c r="AI92" s="39" t="s">
        <v>59</v>
      </c>
      <c r="AJ92" s="624" t="s">
        <v>58</v>
      </c>
      <c r="AK92" s="624" t="s">
        <v>57</v>
      </c>
      <c r="AL92" s="320" t="s">
        <v>56</v>
      </c>
      <c r="AM92" s="404" t="s">
        <v>55</v>
      </c>
      <c r="AN92" s="2130"/>
      <c r="AO92" s="2127"/>
      <c r="AP92" s="2128"/>
      <c r="AQ92" s="2129"/>
      <c r="AR92" s="2130"/>
      <c r="AS92" s="2130"/>
      <c r="AT92" s="2130"/>
      <c r="AU92" s="2140"/>
      <c r="AV92" s="2130"/>
      <c r="AX92" s="1148"/>
      <c r="AY92" s="656"/>
      <c r="AZ92" s="658"/>
      <c r="BA92" s="132"/>
      <c r="BB92" s="132"/>
      <c r="BC92" s="704"/>
      <c r="BE92" s="135">
        <v>1</v>
      </c>
    </row>
    <row r="93" spans="2:57" ht="18.75">
      <c r="B93" s="2118" t="str">
        <f t="shared" si="35"/>
        <v>►</v>
      </c>
      <c r="D93" s="67" t="str">
        <f t="shared" si="43"/>
        <v>►</v>
      </c>
      <c r="E93" s="2813">
        <f t="shared" si="44"/>
        <v>0</v>
      </c>
      <c r="F93" s="2814">
        <f t="shared" si="45"/>
        <v>0</v>
      </c>
      <c r="G93" s="64">
        <f t="shared" si="46"/>
        <v>0</v>
      </c>
      <c r="H93" s="2814">
        <f t="shared" si="47"/>
        <v>0</v>
      </c>
      <c r="I93" s="2815">
        <f t="shared" si="48"/>
        <v>0</v>
      </c>
      <c r="J93" s="2166">
        <f>IFERROR(INDEX(J8:V8,MATCH(I93,J7:V7,0)) * H93 * IF(E93=0, 1, E93), 0)</f>
        <v>0</v>
      </c>
      <c r="K93" s="2167">
        <f t="shared" si="54"/>
        <v>1</v>
      </c>
      <c r="L93" s="2832"/>
      <c r="M93" s="2694"/>
      <c r="N93" s="2695"/>
      <c r="O93" s="504"/>
      <c r="P93" s="2817">
        <f t="shared" si="49"/>
        <v>0</v>
      </c>
      <c r="Q93" s="2171"/>
      <c r="R93" s="2187" t="str">
        <f t="shared" si="50"/>
        <v>►</v>
      </c>
      <c r="S93" s="2188">
        <v>1</v>
      </c>
      <c r="T93" s="2174">
        <f t="shared" si="51"/>
        <v>0</v>
      </c>
      <c r="U93" s="2175">
        <f t="shared" si="52"/>
        <v>0</v>
      </c>
      <c r="V93" s="2176">
        <f t="shared" si="53"/>
        <v>0</v>
      </c>
      <c r="W93" s="2177">
        <f>IF(OR(ISBLANK(M93),ISBLANK(O93)),0,IF(ISBLANK(L93),"",IFERROR(ROUND(T93/INDEX(J8:V8,MATCH(I93,J7:V7,0)),2)&amp;" " &amp;I93,"")))</f>
        <v>0</v>
      </c>
      <c r="X93" s="2178"/>
      <c r="Y93" s="2803">
        <f t="shared" si="36"/>
        <v>0</v>
      </c>
      <c r="AA93" s="44" t="s">
        <v>15</v>
      </c>
      <c r="AB93" s="406">
        <v>0.5</v>
      </c>
      <c r="AC93" s="407">
        <v>0.25</v>
      </c>
      <c r="AD93" s="410">
        <v>0.22500000000000001</v>
      </c>
      <c r="AE93" s="407">
        <v>0.25</v>
      </c>
      <c r="AF93" s="409">
        <v>0.5</v>
      </c>
      <c r="AG93" s="410">
        <v>1E-3</v>
      </c>
      <c r="AH93" s="408">
        <v>1</v>
      </c>
      <c r="AI93" s="410">
        <v>0.01</v>
      </c>
      <c r="AJ93" s="678">
        <v>1</v>
      </c>
      <c r="AK93" s="679">
        <v>0.1</v>
      </c>
      <c r="AL93" s="408">
        <v>0.01</v>
      </c>
      <c r="AM93" s="411">
        <v>1E-3</v>
      </c>
      <c r="AN93" s="2130"/>
      <c r="AO93" s="2127"/>
      <c r="AP93" s="2128"/>
      <c r="AQ93" s="2129"/>
      <c r="AR93" s="2130"/>
      <c r="AS93" s="2130"/>
      <c r="AT93" s="2130"/>
      <c r="AU93" s="2140"/>
      <c r="AV93" s="2130"/>
      <c r="AX93" s="1148"/>
      <c r="AY93" s="656"/>
      <c r="AZ93" s="658"/>
      <c r="BA93" s="132"/>
      <c r="BB93" s="132"/>
      <c r="BC93" s="704"/>
      <c r="BE93" s="135">
        <v>1</v>
      </c>
    </row>
    <row r="94" spans="2:57" ht="18.75">
      <c r="B94" s="2118" t="str">
        <f t="shared" si="35"/>
        <v>A</v>
      </c>
      <c r="D94" s="67" t="str">
        <f t="shared" si="43"/>
        <v>►</v>
      </c>
      <c r="E94" s="2813">
        <f t="shared" si="44"/>
        <v>0</v>
      </c>
      <c r="F94" s="2814">
        <f t="shared" si="45"/>
        <v>0</v>
      </c>
      <c r="G94" s="64">
        <f t="shared" si="46"/>
        <v>0</v>
      </c>
      <c r="H94" s="2814">
        <f t="shared" si="47"/>
        <v>0</v>
      </c>
      <c r="I94" s="2815">
        <f t="shared" si="48"/>
        <v>0</v>
      </c>
      <c r="J94" s="2166">
        <f>IFERROR(INDEX(J8:V8,MATCH(I94,J7:V7,0)) * H94 * IF(E94=0, 1, E94), 0)</f>
        <v>0</v>
      </c>
      <c r="K94" s="2167">
        <f t="shared" si="54"/>
        <v>35</v>
      </c>
      <c r="L94" s="2832"/>
      <c r="M94" s="2694"/>
      <c r="N94" s="2695"/>
      <c r="O94" s="504"/>
      <c r="P94" s="2817">
        <f t="shared" si="49"/>
        <v>0</v>
      </c>
      <c r="Q94" s="2171"/>
      <c r="R94" s="2187" t="str">
        <f t="shared" si="50"/>
        <v>►</v>
      </c>
      <c r="S94" s="2188">
        <v>1</v>
      </c>
      <c r="T94" s="2189">
        <f t="shared" si="51"/>
        <v>0</v>
      </c>
      <c r="U94" s="2190">
        <f t="shared" si="52"/>
        <v>0</v>
      </c>
      <c r="V94" s="2191">
        <f t="shared" si="53"/>
        <v>0</v>
      </c>
      <c r="W94" s="2192">
        <f>IF(OR(ISBLANK(M94),ISBLANK(O94)),0,IF(ISBLANK(L94),"",IFERROR(ROUND(T94/INDEX(J8:V8,MATCH(I94,J7:V7,0)),2)&amp;" " &amp;I94,"")))</f>
        <v>0</v>
      </c>
      <c r="X94" s="2193"/>
      <c r="Y94" s="2803">
        <f t="shared" si="36"/>
        <v>0</v>
      </c>
      <c r="AA94" s="593" t="s">
        <v>0</v>
      </c>
      <c r="AB94" s="588">
        <v>11</v>
      </c>
      <c r="AC94" s="588">
        <v>11</v>
      </c>
      <c r="AD94" s="588">
        <v>3</v>
      </c>
      <c r="AE94" s="588">
        <v>11</v>
      </c>
      <c r="AF94" s="588">
        <v>11</v>
      </c>
      <c r="AG94" s="588">
        <v>9</v>
      </c>
      <c r="AH94" s="588">
        <v>35</v>
      </c>
      <c r="AI94" s="589">
        <v>0.2</v>
      </c>
      <c r="AJ94" s="588">
        <v>11</v>
      </c>
      <c r="AK94" s="588">
        <v>11</v>
      </c>
      <c r="AL94" s="588">
        <v>11</v>
      </c>
      <c r="AM94" s="591">
        <v>11</v>
      </c>
      <c r="AN94" s="2130"/>
      <c r="AO94" s="2127"/>
      <c r="AP94" s="2128"/>
      <c r="AQ94" s="2129"/>
      <c r="AR94" s="2130"/>
      <c r="AS94" s="2130"/>
      <c r="AT94" s="2130"/>
      <c r="AU94" s="2140"/>
      <c r="AV94" s="2130"/>
      <c r="AX94" s="1148"/>
      <c r="AY94" s="655" t="s">
        <v>1040</v>
      </c>
      <c r="AZ94" s="658"/>
      <c r="BA94" s="132"/>
      <c r="BB94" s="132"/>
      <c r="BC94" s="704"/>
      <c r="BE94" s="135">
        <v>1</v>
      </c>
    </row>
    <row r="95" spans="2:57" ht="19.5" thickBot="1">
      <c r="B95" s="2118" t="str">
        <f t="shared" si="35"/>
        <v>A</v>
      </c>
      <c r="D95" s="67" t="str">
        <f t="shared" si="43"/>
        <v>►</v>
      </c>
      <c r="E95" s="2813">
        <f t="shared" si="44"/>
        <v>0</v>
      </c>
      <c r="F95" s="2814">
        <f t="shared" si="45"/>
        <v>0</v>
      </c>
      <c r="G95" s="64">
        <f t="shared" si="46"/>
        <v>0</v>
      </c>
      <c r="H95" s="2814">
        <f t="shared" si="47"/>
        <v>0</v>
      </c>
      <c r="I95" s="2815">
        <f t="shared" si="48"/>
        <v>0</v>
      </c>
      <c r="J95" s="2166">
        <f>IFERROR(INDEX(J8:V8,MATCH(I95,J7:V7,0)) * H95 * IF(E95=0, 1, E95), 0)</f>
        <v>0</v>
      </c>
      <c r="K95" s="2167">
        <f t="shared" ca="1" si="54"/>
        <v>35</v>
      </c>
      <c r="L95" s="2832"/>
      <c r="M95" s="2694"/>
      <c r="N95" s="2695"/>
      <c r="O95" s="504"/>
      <c r="P95" s="2817">
        <f t="shared" si="49"/>
        <v>0</v>
      </c>
      <c r="Q95" s="2171"/>
      <c r="R95" s="2187" t="str">
        <f t="shared" si="50"/>
        <v>►</v>
      </c>
      <c r="S95" s="2188">
        <v>1</v>
      </c>
      <c r="T95" s="2174">
        <f t="shared" si="51"/>
        <v>0</v>
      </c>
      <c r="U95" s="2175">
        <f t="shared" si="52"/>
        <v>0</v>
      </c>
      <c r="V95" s="2176">
        <f t="shared" si="53"/>
        <v>0</v>
      </c>
      <c r="W95" s="2177">
        <f>IF(OR(ISBLANK(M95),ISBLANK(O95)),0,IF(ISBLANK(L95),"",IFERROR(ROUND(T95/INDEX(J8:V8,MATCH(I95,J7:V7,0)),2)&amp;" " &amp;I95,"")))</f>
        <v>0</v>
      </c>
      <c r="X95" s="2178"/>
      <c r="Y95" s="2803">
        <f t="shared" ca="1" si="36"/>
        <v>0</v>
      </c>
      <c r="AA95" s="594" t="s">
        <v>0</v>
      </c>
      <c r="AB95" s="590">
        <f t="shared" ref="AB95:AM95" ca="1" si="55">CELL("largeur",AB95)</f>
        <v>11</v>
      </c>
      <c r="AC95" s="590">
        <f t="shared" ca="1" si="55"/>
        <v>11</v>
      </c>
      <c r="AD95" s="590">
        <f t="shared" ca="1" si="55"/>
        <v>3</v>
      </c>
      <c r="AE95" s="590">
        <f t="shared" ca="1" si="55"/>
        <v>11</v>
      </c>
      <c r="AF95" s="590">
        <f t="shared" ca="1" si="55"/>
        <v>11</v>
      </c>
      <c r="AG95" s="590">
        <f t="shared" ca="1" si="55"/>
        <v>9</v>
      </c>
      <c r="AH95" s="590">
        <f t="shared" ca="1" si="55"/>
        <v>35</v>
      </c>
      <c r="AI95" s="590">
        <f t="shared" ca="1" si="55"/>
        <v>11</v>
      </c>
      <c r="AJ95" s="590">
        <f t="shared" ca="1" si="55"/>
        <v>11</v>
      </c>
      <c r="AK95" s="590">
        <f t="shared" ca="1" si="55"/>
        <v>11</v>
      </c>
      <c r="AL95" s="590">
        <f t="shared" ca="1" si="55"/>
        <v>11</v>
      </c>
      <c r="AM95" s="592">
        <f t="shared" ca="1" si="55"/>
        <v>11</v>
      </c>
      <c r="AN95" s="2130"/>
      <c r="AO95" s="2127"/>
      <c r="AP95" s="2128"/>
      <c r="AQ95" s="2129"/>
      <c r="AR95" s="2130"/>
      <c r="AS95" s="2130"/>
      <c r="AT95" s="2130"/>
      <c r="AU95" s="2140"/>
      <c r="AV95" s="2130"/>
      <c r="AX95" s="1148"/>
      <c r="AY95" s="655" t="s">
        <v>1041</v>
      </c>
      <c r="AZ95" s="658"/>
      <c r="BA95" s="132"/>
      <c r="BB95" s="132"/>
      <c r="BC95" s="704"/>
      <c r="BE95" s="135">
        <v>1</v>
      </c>
    </row>
    <row r="96" spans="2:57" ht="19.5" thickBot="1">
      <c r="B96" s="2118">
        <f t="shared" si="35"/>
        <v>0</v>
      </c>
      <c r="D96" s="67" t="str">
        <f t="shared" si="43"/>
        <v>►</v>
      </c>
      <c r="E96" s="2813">
        <f t="shared" si="44"/>
        <v>0</v>
      </c>
      <c r="F96" s="2814">
        <f t="shared" si="45"/>
        <v>0</v>
      </c>
      <c r="G96" s="64">
        <f t="shared" si="46"/>
        <v>0</v>
      </c>
      <c r="H96" s="2814">
        <f t="shared" si="47"/>
        <v>0</v>
      </c>
      <c r="I96" s="2815">
        <f t="shared" si="48"/>
        <v>0</v>
      </c>
      <c r="J96" s="2166">
        <f>IFERROR(INDEX(J8:V8,MATCH(I96,J7:V7,0)) * H96 * IF(E96=0, 1, E96), 0)</f>
        <v>0</v>
      </c>
      <c r="K96" s="2167">
        <f t="shared" si="54"/>
        <v>0</v>
      </c>
      <c r="L96" s="2832"/>
      <c r="M96" s="2694"/>
      <c r="N96" s="2695"/>
      <c r="O96" s="504"/>
      <c r="P96" s="2817">
        <f t="shared" si="49"/>
        <v>0</v>
      </c>
      <c r="Q96" s="2171"/>
      <c r="R96" s="2187" t="str">
        <f t="shared" si="50"/>
        <v>►</v>
      </c>
      <c r="S96" s="2188">
        <v>1</v>
      </c>
      <c r="T96" s="2189">
        <f t="shared" si="51"/>
        <v>0</v>
      </c>
      <c r="U96" s="2190">
        <f t="shared" si="52"/>
        <v>0</v>
      </c>
      <c r="V96" s="2191">
        <f t="shared" si="53"/>
        <v>0</v>
      </c>
      <c r="W96" s="2192">
        <f>IF(OR(ISBLANK(M96),ISBLANK(O96)),0,IF(ISBLANK(L96),"",IFERROR(ROUND(T96/INDEX(J8:V8,MATCH(I96,J7:V7,0)),2)&amp;" " &amp;I96,"")))</f>
        <v>0</v>
      </c>
      <c r="X96" s="2193"/>
      <c r="Y96" s="2803">
        <f t="shared" si="36"/>
        <v>0</v>
      </c>
      <c r="AA96" s="67"/>
      <c r="AB96" s="66"/>
      <c r="AC96" s="65"/>
      <c r="AD96" s="64"/>
      <c r="AE96" s="63"/>
      <c r="AF96" s="41"/>
      <c r="AG96" s="61"/>
      <c r="AH96" s="60"/>
      <c r="AI96" s="59"/>
      <c r="AJ96" s="2127"/>
      <c r="AK96" s="2127"/>
      <c r="AL96" s="2127"/>
      <c r="AM96" s="2127"/>
      <c r="AN96" s="2127"/>
      <c r="AO96" s="2127"/>
      <c r="AP96" s="2128"/>
      <c r="AQ96" s="2129"/>
      <c r="AR96" s="2130"/>
      <c r="AS96" s="2130"/>
      <c r="AT96" s="2130"/>
      <c r="AU96" s="2140"/>
      <c r="AV96" s="2130"/>
      <c r="AX96" s="1148"/>
      <c r="AY96" s="656">
        <v>1</v>
      </c>
      <c r="AZ96" s="658"/>
      <c r="BA96" s="132"/>
      <c r="BB96" s="132"/>
      <c r="BC96" s="704"/>
      <c r="BE96" s="135">
        <v>1</v>
      </c>
    </row>
    <row r="97" spans="2:57" ht="18.75" customHeight="1">
      <c r="B97" s="2118" t="str">
        <f t="shared" si="35"/>
        <v>A</v>
      </c>
      <c r="D97" s="67" t="str">
        <f t="shared" si="43"/>
        <v>►</v>
      </c>
      <c r="E97" s="2813">
        <f t="shared" si="44"/>
        <v>0</v>
      </c>
      <c r="F97" s="2814">
        <f t="shared" si="45"/>
        <v>0</v>
      </c>
      <c r="G97" s="64">
        <f t="shared" si="46"/>
        <v>0</v>
      </c>
      <c r="H97" s="2814">
        <f t="shared" si="47"/>
        <v>0</v>
      </c>
      <c r="I97" s="2815">
        <f t="shared" si="48"/>
        <v>0</v>
      </c>
      <c r="J97" s="2166">
        <f>IFERROR(INDEX(J8:V8,MATCH(I97,J7:V7,0)) * H97 * IF(E97=0, 1, E97), 0)</f>
        <v>0</v>
      </c>
      <c r="K97" s="2167">
        <f t="shared" si="54"/>
        <v>0</v>
      </c>
      <c r="L97" s="2832"/>
      <c r="M97" s="2694"/>
      <c r="N97" s="2695"/>
      <c r="O97" s="504"/>
      <c r="P97" s="2817">
        <f t="shared" si="49"/>
        <v>0</v>
      </c>
      <c r="Q97" s="2171"/>
      <c r="R97" s="2187" t="str">
        <f t="shared" si="50"/>
        <v>►</v>
      </c>
      <c r="S97" s="2188">
        <v>1</v>
      </c>
      <c r="T97" s="2174">
        <f t="shared" si="51"/>
        <v>0</v>
      </c>
      <c r="U97" s="2175">
        <f t="shared" si="52"/>
        <v>0</v>
      </c>
      <c r="V97" s="2176">
        <f t="shared" si="53"/>
        <v>0</v>
      </c>
      <c r="W97" s="2177">
        <f>IF(OR(ISBLANK(M97),ISBLANK(O97)),0,IF(ISBLANK(L97),"",IFERROR(ROUND(T97/INDEX(J8:V8,MATCH(I97,J7:V7,0)),2)&amp;" " &amp;I97,"")))</f>
        <v>0</v>
      </c>
      <c r="X97" s="2178"/>
      <c r="Y97" s="2803">
        <f t="shared" si="36"/>
        <v>0</v>
      </c>
      <c r="AA97" s="129" t="s">
        <v>0</v>
      </c>
      <c r="AB97" s="4138" t="s">
        <v>119</v>
      </c>
      <c r="AC97" s="4258" t="s">
        <v>4175</v>
      </c>
      <c r="AD97" s="4258"/>
      <c r="AE97" s="4258"/>
      <c r="AF97" s="4258"/>
      <c r="AG97" s="4258"/>
      <c r="AH97" s="4258"/>
      <c r="AI97" s="4258"/>
      <c r="AJ97" s="4140" t="s">
        <v>137</v>
      </c>
      <c r="AK97" s="4139" t="s">
        <v>366</v>
      </c>
      <c r="AL97" s="4139"/>
      <c r="AM97" s="4159" t="str">
        <f>LEFT(AC97,1)</f>
        <v>G</v>
      </c>
      <c r="AN97" s="2130"/>
      <c r="AO97" s="2127"/>
      <c r="AP97" s="2128"/>
      <c r="AQ97" s="2129"/>
      <c r="AR97" s="2130"/>
      <c r="AS97" s="2130"/>
      <c r="AT97" s="2130"/>
      <c r="AU97" s="2140"/>
      <c r="AV97" s="2130"/>
      <c r="AX97" s="1148"/>
      <c r="AY97" s="655" t="s">
        <v>1042</v>
      </c>
      <c r="AZ97" s="658"/>
      <c r="BA97" s="132"/>
      <c r="BB97" s="132"/>
      <c r="BC97" s="704"/>
      <c r="BE97" s="135">
        <v>1</v>
      </c>
    </row>
    <row r="98" spans="2:57" ht="19.5" customHeight="1" thickBot="1">
      <c r="B98" s="2118" t="str">
        <f t="shared" si="35"/>
        <v>A</v>
      </c>
      <c r="D98" s="67" t="str">
        <f t="shared" si="43"/>
        <v>►</v>
      </c>
      <c r="E98" s="2813">
        <f t="shared" si="44"/>
        <v>0</v>
      </c>
      <c r="F98" s="2814">
        <f t="shared" si="45"/>
        <v>0</v>
      </c>
      <c r="G98" s="64">
        <f t="shared" si="46"/>
        <v>0</v>
      </c>
      <c r="H98" s="2814">
        <f t="shared" si="47"/>
        <v>0</v>
      </c>
      <c r="I98" s="2815">
        <f t="shared" si="48"/>
        <v>0</v>
      </c>
      <c r="J98" s="2166">
        <f>IFERROR(INDEX(J8:V8,MATCH(I98,J7:V7,0)) * H98 * IF(E98=0, 1, E98), 0)</f>
        <v>0</v>
      </c>
      <c r="K98" s="2167">
        <f t="shared" si="54"/>
        <v>0</v>
      </c>
      <c r="L98" s="2832"/>
      <c r="M98" s="2694"/>
      <c r="N98" s="2695"/>
      <c r="O98" s="504"/>
      <c r="P98" s="2817">
        <f t="shared" si="49"/>
        <v>0</v>
      </c>
      <c r="Q98" s="2171"/>
      <c r="R98" s="2187" t="str">
        <f t="shared" si="50"/>
        <v>►</v>
      </c>
      <c r="S98" s="2188">
        <v>1</v>
      </c>
      <c r="T98" s="2189">
        <f t="shared" si="51"/>
        <v>0</v>
      </c>
      <c r="U98" s="2190">
        <f t="shared" si="52"/>
        <v>0</v>
      </c>
      <c r="V98" s="2191">
        <f t="shared" si="53"/>
        <v>0</v>
      </c>
      <c r="W98" s="2192">
        <f>IF(OR(ISBLANK(M98),ISBLANK(O98)),0,IF(ISBLANK(L98),"",IFERROR(ROUND(T98/INDEX(J8:V8,MATCH(I98,J7:V7,0)),2)&amp;" " &amp;I98,"")))</f>
        <v>0</v>
      </c>
      <c r="X98" s="2193"/>
      <c r="Y98" s="2803">
        <f t="shared" si="36"/>
        <v>0</v>
      </c>
      <c r="AA98" s="53" t="s">
        <v>0</v>
      </c>
      <c r="AB98" s="3850"/>
      <c r="AC98" s="4259"/>
      <c r="AD98" s="4259"/>
      <c r="AE98" s="4259"/>
      <c r="AF98" s="4259"/>
      <c r="AG98" s="4259"/>
      <c r="AH98" s="4259"/>
      <c r="AI98" s="4259"/>
      <c r="AJ98" s="4141"/>
      <c r="AK98" s="3990"/>
      <c r="AL98" s="3990"/>
      <c r="AM98" s="4260"/>
      <c r="AN98" s="2130"/>
      <c r="AO98" s="2127"/>
      <c r="AP98" s="2128"/>
      <c r="AQ98" s="2129"/>
      <c r="AR98" s="2130"/>
      <c r="AS98" s="2130"/>
      <c r="AT98" s="2130"/>
      <c r="AU98" s="2140"/>
      <c r="AV98" s="2130"/>
      <c r="AX98" s="1148"/>
      <c r="AY98" s="655" t="s">
        <v>1043</v>
      </c>
      <c r="AZ98" s="658"/>
      <c r="BA98" s="132"/>
      <c r="BB98" s="132"/>
      <c r="BC98" s="704"/>
      <c r="BE98" s="135">
        <v>1</v>
      </c>
    </row>
    <row r="99" spans="2:57" ht="18.75">
      <c r="B99" s="2118" t="str">
        <f t="shared" si="35"/>
        <v>A</v>
      </c>
      <c r="D99" s="67" t="str">
        <f t="shared" si="43"/>
        <v>►</v>
      </c>
      <c r="E99" s="2813">
        <f t="shared" si="44"/>
        <v>0</v>
      </c>
      <c r="F99" s="2814">
        <f t="shared" si="45"/>
        <v>0</v>
      </c>
      <c r="G99" s="64">
        <f t="shared" si="46"/>
        <v>0</v>
      </c>
      <c r="H99" s="2814">
        <f t="shared" si="47"/>
        <v>0</v>
      </c>
      <c r="I99" s="2815">
        <f t="shared" si="48"/>
        <v>0</v>
      </c>
      <c r="J99" s="2166">
        <f>IFERROR(INDEX(J8:V8,MATCH(I99,J7:V7,0)) * H99 * IF(E99=0, 1, E99), 0)</f>
        <v>0</v>
      </c>
      <c r="K99" s="2167">
        <f t="shared" si="54"/>
        <v>0</v>
      </c>
      <c r="L99" s="2832"/>
      <c r="M99" s="2694"/>
      <c r="N99" s="2695"/>
      <c r="O99" s="504"/>
      <c r="P99" s="2817">
        <f t="shared" si="49"/>
        <v>0</v>
      </c>
      <c r="Q99" s="2171"/>
      <c r="R99" s="2187" t="str">
        <f t="shared" si="50"/>
        <v>►</v>
      </c>
      <c r="S99" s="2188">
        <v>1</v>
      </c>
      <c r="T99" s="2174">
        <f t="shared" si="51"/>
        <v>0</v>
      </c>
      <c r="U99" s="2175">
        <f t="shared" si="52"/>
        <v>0</v>
      </c>
      <c r="V99" s="2176">
        <f t="shared" si="53"/>
        <v>0</v>
      </c>
      <c r="W99" s="2177">
        <f>IF(OR(ISBLANK(M99),ISBLANK(O99)),0,IF(ISBLANK(L99),"",IFERROR(ROUND(T99/INDEX(J8:V8,MATCH(I99,J7:V7,0)),2)&amp;" " &amp;I99,"")))</f>
        <v>0</v>
      </c>
      <c r="X99" s="2178"/>
      <c r="Y99" s="2803">
        <f t="shared" si="36"/>
        <v>0</v>
      </c>
      <c r="AA99" s="53" t="s">
        <v>0</v>
      </c>
      <c r="AB99" s="128" t="s">
        <v>116</v>
      </c>
      <c r="AC99" s="127" t="s">
        <v>1084</v>
      </c>
      <c r="AD99" s="127"/>
      <c r="AE99" s="127"/>
      <c r="AF99" s="126" t="s">
        <v>115</v>
      </c>
      <c r="AG99" s="125" t="s">
        <v>4170</v>
      </c>
      <c r="AH99" s="124"/>
      <c r="AI99" s="124"/>
      <c r="AJ99" s="124"/>
      <c r="AK99" s="124"/>
      <c r="AL99" s="124"/>
      <c r="AM99" s="738"/>
      <c r="AN99" s="2130"/>
      <c r="AO99" s="2127"/>
      <c r="AP99" s="2128"/>
      <c r="AQ99" s="2129"/>
      <c r="AR99" s="2130"/>
      <c r="AS99" s="2130"/>
      <c r="AT99" s="2130"/>
      <c r="AU99" s="2140"/>
      <c r="AV99" s="2130"/>
      <c r="AX99" s="1148"/>
      <c r="AY99" s="655" t="s">
        <v>1044</v>
      </c>
      <c r="AZ99" s="658"/>
      <c r="BA99" s="132"/>
      <c r="BB99" s="132"/>
      <c r="BC99" s="704"/>
      <c r="BE99" s="135">
        <v>1</v>
      </c>
    </row>
    <row r="100" spans="2:57" ht="18.75">
      <c r="B100" s="2118" t="str">
        <f t="shared" si="35"/>
        <v>A</v>
      </c>
      <c r="D100" s="67" t="str">
        <f t="shared" si="43"/>
        <v>►</v>
      </c>
      <c r="E100" s="2813">
        <f t="shared" si="44"/>
        <v>0</v>
      </c>
      <c r="F100" s="2814">
        <f t="shared" si="45"/>
        <v>0</v>
      </c>
      <c r="G100" s="64">
        <f t="shared" si="46"/>
        <v>0</v>
      </c>
      <c r="H100" s="2814">
        <f t="shared" si="47"/>
        <v>0</v>
      </c>
      <c r="I100" s="2815">
        <f t="shared" si="48"/>
        <v>0</v>
      </c>
      <c r="J100" s="2166">
        <f>IFERROR(INDEX(J8:V8,MATCH(I100,J7:V7,0)) * H100 * IF(E100=0, 1, E100), 0)</f>
        <v>0</v>
      </c>
      <c r="K100" s="2167">
        <f t="shared" si="54"/>
        <v>0</v>
      </c>
      <c r="L100" s="2832"/>
      <c r="M100" s="2694"/>
      <c r="N100" s="2695"/>
      <c r="O100" s="504"/>
      <c r="P100" s="2817">
        <f t="shared" si="49"/>
        <v>0</v>
      </c>
      <c r="Q100" s="2171"/>
      <c r="R100" s="2187" t="str">
        <f t="shared" si="50"/>
        <v>►</v>
      </c>
      <c r="S100" s="2188">
        <v>1</v>
      </c>
      <c r="T100" s="2189">
        <f t="shared" si="51"/>
        <v>0</v>
      </c>
      <c r="U100" s="2190">
        <f t="shared" si="52"/>
        <v>0</v>
      </c>
      <c r="V100" s="2191">
        <f t="shared" si="53"/>
        <v>0</v>
      </c>
      <c r="W100" s="2192">
        <f>IF(OR(ISBLANK(M100),ISBLANK(O100)),0,IF(ISBLANK(L100),"",IFERROR(ROUND(T100/INDEX(J8:V8,MATCH(I100,J7:V7,0)),2)&amp;" " &amp;I100,"")))</f>
        <v>0</v>
      </c>
      <c r="X100" s="2193"/>
      <c r="Y100" s="2803">
        <f t="shared" si="36"/>
        <v>0</v>
      </c>
      <c r="AA100" s="53" t="s">
        <v>0</v>
      </c>
      <c r="AB100" s="121" t="s">
        <v>113</v>
      </c>
      <c r="AC100" s="104"/>
      <c r="AD100" s="115"/>
      <c r="AE100" s="115"/>
      <c r="AF100" s="115"/>
      <c r="AG100" s="104" t="s">
        <v>4183</v>
      </c>
      <c r="AH100" s="104"/>
      <c r="AI100" s="104"/>
      <c r="AJ100" s="104"/>
      <c r="AK100" s="104"/>
      <c r="AL100" s="104"/>
      <c r="AM100" s="672"/>
      <c r="AN100" s="2130"/>
      <c r="AO100" s="2127"/>
      <c r="AP100" s="2128"/>
      <c r="AQ100" s="2129"/>
      <c r="AR100" s="2130"/>
      <c r="AS100" s="2130"/>
      <c r="AT100" s="2130"/>
      <c r="AU100" s="2140"/>
      <c r="AV100" s="2130"/>
      <c r="AX100" s="166"/>
      <c r="AY100" s="655"/>
      <c r="AZ100" s="658"/>
      <c r="BA100" s="132"/>
      <c r="BB100" s="132"/>
      <c r="BC100" s="704"/>
      <c r="BE100" s="135">
        <v>1</v>
      </c>
    </row>
    <row r="101" spans="2:57" ht="21">
      <c r="B101" s="2118" t="str">
        <f t="shared" si="35"/>
        <v>A</v>
      </c>
      <c r="D101" s="67" t="str">
        <f t="shared" si="43"/>
        <v>►</v>
      </c>
      <c r="E101" s="2813">
        <f t="shared" si="44"/>
        <v>0</v>
      </c>
      <c r="F101" s="2814">
        <f t="shared" si="45"/>
        <v>0</v>
      </c>
      <c r="G101" s="64">
        <f t="shared" si="46"/>
        <v>0</v>
      </c>
      <c r="H101" s="2814">
        <f t="shared" si="47"/>
        <v>0</v>
      </c>
      <c r="I101" s="2815">
        <f t="shared" si="48"/>
        <v>0</v>
      </c>
      <c r="J101" s="2166">
        <f>IFERROR(INDEX(J8:V8,MATCH(I101,J7:V7,0)) * H101 * IF(E101=0, 1, E101), 0)</f>
        <v>0</v>
      </c>
      <c r="K101" s="2167" t="str">
        <f t="shared" si="54"/>
        <v>0 Lignes masquées</v>
      </c>
      <c r="L101" s="2832"/>
      <c r="M101" s="2694"/>
      <c r="N101" s="2695"/>
      <c r="O101" s="504"/>
      <c r="P101" s="2817">
        <f t="shared" si="49"/>
        <v>0</v>
      </c>
      <c r="Q101" s="2171"/>
      <c r="R101" s="2187" t="str">
        <f t="shared" si="50"/>
        <v>►</v>
      </c>
      <c r="S101" s="2188">
        <v>1</v>
      </c>
      <c r="T101" s="2174">
        <f t="shared" si="51"/>
        <v>0</v>
      </c>
      <c r="U101" s="2175">
        <f t="shared" si="52"/>
        <v>0</v>
      </c>
      <c r="V101" s="2176">
        <f t="shared" si="53"/>
        <v>0</v>
      </c>
      <c r="W101" s="2177">
        <f>IF(OR(ISBLANK(M101),ISBLANK(O101)),0,IF(ISBLANK(L101),"",IFERROR(ROUND(T101/INDEX(J8:V8,MATCH(I101,J7:V7,0)),2)&amp;" " &amp;I101,"")))</f>
        <v>0</v>
      </c>
      <c r="X101" s="2178"/>
      <c r="Y101" s="2803">
        <f t="shared" si="36"/>
        <v>0</v>
      </c>
      <c r="AA101" s="554" t="s">
        <v>0</v>
      </c>
      <c r="AB101" s="7"/>
      <c r="AC101" s="8" t="s">
        <v>3</v>
      </c>
      <c r="AD101" s="7"/>
      <c r="AE101" s="7"/>
      <c r="AF101" s="7"/>
      <c r="AG101" s="715" t="str">
        <f>COUNTIF(AA97:AA124,"**")&amp;" "&amp;"lignes"</f>
        <v>28 lignes</v>
      </c>
      <c r="AH101" s="564" t="str">
        <f>ROWS(AA97:AA124)-SUBTOTAL(103,AA97:AA124)&amp;" "&amp;"Lignes masquées"</f>
        <v>0 Lignes masquées</v>
      </c>
      <c r="AI101" s="2044"/>
      <c r="AJ101" s="2036"/>
      <c r="AK101" s="2036"/>
      <c r="AL101" s="104"/>
      <c r="AM101" s="672"/>
      <c r="AN101" s="2130"/>
      <c r="AO101" s="2127"/>
      <c r="AP101" s="2128"/>
      <c r="AQ101" s="2129"/>
      <c r="AR101" s="2130"/>
      <c r="AS101" s="2130"/>
      <c r="AT101" s="2130"/>
      <c r="AU101" s="2140"/>
      <c r="AV101" s="2130"/>
      <c r="AX101" s="166"/>
      <c r="AY101" s="655"/>
      <c r="AZ101" s="658"/>
      <c r="BA101" s="132"/>
      <c r="BB101" s="132"/>
      <c r="BC101" s="704"/>
      <c r="BE101" s="135">
        <v>1</v>
      </c>
    </row>
    <row r="102" spans="2:57" ht="21">
      <c r="B102" s="2118" t="str">
        <f t="shared" si="35"/>
        <v>►</v>
      </c>
      <c r="D102" s="67" t="str">
        <f t="shared" si="43"/>
        <v>►</v>
      </c>
      <c r="E102" s="2813">
        <f t="shared" si="44"/>
        <v>0</v>
      </c>
      <c r="F102" s="2814">
        <f t="shared" si="45"/>
        <v>0</v>
      </c>
      <c r="G102" s="64">
        <f t="shared" si="46"/>
        <v>0</v>
      </c>
      <c r="H102" s="2814">
        <f t="shared" si="47"/>
        <v>0</v>
      </c>
      <c r="I102" s="2815">
        <f t="shared" si="48"/>
        <v>0</v>
      </c>
      <c r="J102" s="2166">
        <f>IFERROR(INDEX(J8:V8,MATCH(I102,J7:V7,0)) * H102 * IF(E102=0, 1, E102), 0)</f>
        <v>0</v>
      </c>
      <c r="K102" s="2167" t="str">
        <f t="shared" si="54"/>
        <v>10  lignes produits</v>
      </c>
      <c r="L102" s="2832"/>
      <c r="M102" s="2694"/>
      <c r="N102" s="2695"/>
      <c r="O102" s="504"/>
      <c r="P102" s="2817">
        <f t="shared" si="49"/>
        <v>0</v>
      </c>
      <c r="Q102" s="2171"/>
      <c r="R102" s="2187" t="str">
        <f t="shared" si="50"/>
        <v>►</v>
      </c>
      <c r="S102" s="2188">
        <v>1</v>
      </c>
      <c r="T102" s="2189">
        <f t="shared" si="51"/>
        <v>0</v>
      </c>
      <c r="U102" s="2190">
        <f t="shared" si="52"/>
        <v>0</v>
      </c>
      <c r="V102" s="2191">
        <f t="shared" si="53"/>
        <v>0</v>
      </c>
      <c r="W102" s="2192">
        <f>IF(OR(ISBLANK(M102),ISBLANK(O102)),0,IF(ISBLANK(L102),"",IFERROR(ROUND(T102/INDEX(J8:V8,MATCH(I102,J7:V7,0)),2)&amp;" " &amp;I102,"")))</f>
        <v>0</v>
      </c>
      <c r="X102" s="2193"/>
      <c r="Y102" s="2803">
        <f t="shared" si="36"/>
        <v>0</v>
      </c>
      <c r="AA102" s="44" t="s">
        <v>15</v>
      </c>
      <c r="AB102" s="668" t="s">
        <v>105</v>
      </c>
      <c r="AC102" s="572"/>
      <c r="AD102" s="572"/>
      <c r="AE102" s="572"/>
      <c r="AF102" s="572"/>
      <c r="AG102" s="1948"/>
      <c r="AH102" s="564" t="str">
        <f>COUNTA(AA110:AA119)&amp;"  lignes produits"</f>
        <v>10  lignes produits</v>
      </c>
      <c r="AI102" s="573"/>
      <c r="AJ102" s="132"/>
      <c r="AK102" s="118" t="s">
        <v>111</v>
      </c>
      <c r="AL102" s="117">
        <v>3</v>
      </c>
      <c r="AM102" s="2040" t="str">
        <f>AM103</f>
        <v xml:space="preserve">cadre(s) </v>
      </c>
      <c r="AN102" s="2130"/>
      <c r="AO102" s="2127"/>
      <c r="AP102" s="2128"/>
      <c r="AQ102" s="2129"/>
      <c r="AR102" s="2130"/>
      <c r="AS102" s="2130"/>
      <c r="AT102" s="2130"/>
      <c r="AU102" s="2140"/>
      <c r="AV102" s="2130"/>
      <c r="AX102" s="166"/>
      <c r="AY102" s="655"/>
      <c r="AZ102" s="658"/>
      <c r="BA102" s="132"/>
      <c r="BB102" s="132"/>
      <c r="BC102" s="704"/>
      <c r="BE102" s="135">
        <v>1</v>
      </c>
    </row>
    <row r="103" spans="2:57" ht="18.75">
      <c r="B103" s="2118" t="str">
        <f t="shared" si="35"/>
        <v>A</v>
      </c>
      <c r="D103" s="67" t="str">
        <f t="shared" si="43"/>
        <v>►</v>
      </c>
      <c r="E103" s="2813">
        <f t="shared" si="44"/>
        <v>0</v>
      </c>
      <c r="F103" s="2814">
        <f t="shared" si="45"/>
        <v>0</v>
      </c>
      <c r="G103" s="64">
        <f t="shared" si="46"/>
        <v>0</v>
      </c>
      <c r="H103" s="2814">
        <f t="shared" si="47"/>
        <v>0</v>
      </c>
      <c r="I103" s="2815">
        <f t="shared" si="48"/>
        <v>0</v>
      </c>
      <c r="J103" s="2166">
        <f>IFERROR(INDEX(J8:V8,MATCH(I103,J7:V7,0)) * H103 * IF(E103=0, 1, E103), 0)</f>
        <v>0</v>
      </c>
      <c r="K103" s="2167" t="str">
        <f ca="1">AH103</f>
        <v>Aucune colonne masquée</v>
      </c>
      <c r="L103" s="2832"/>
      <c r="M103" s="2694"/>
      <c r="N103" s="2695"/>
      <c r="O103" s="504"/>
      <c r="P103" s="2817">
        <f t="shared" si="49"/>
        <v>0</v>
      </c>
      <c r="Q103" s="2171"/>
      <c r="R103" s="2187" t="str">
        <f t="shared" si="50"/>
        <v>►</v>
      </c>
      <c r="S103" s="2188">
        <v>1</v>
      </c>
      <c r="T103" s="2174">
        <f t="shared" si="51"/>
        <v>0</v>
      </c>
      <c r="U103" s="2175">
        <f t="shared" si="52"/>
        <v>0</v>
      </c>
      <c r="V103" s="2176">
        <f t="shared" si="53"/>
        <v>0</v>
      </c>
      <c r="W103" s="2177">
        <f>IF(OR(ISBLANK(M103),ISBLANK(O103)),0,IF(ISBLANK(L103),"",IFERROR(ROUND(T103/INDEX(J8:V8,MATCH(I103,J7:V7,0)),2)&amp;" " &amp;I103,"")))</f>
        <v>0</v>
      </c>
      <c r="X103" s="2178"/>
      <c r="Y103" s="2803">
        <f t="shared" si="36"/>
        <v>0</v>
      </c>
      <c r="AA103" s="53" t="s">
        <v>0</v>
      </c>
      <c r="AB103" s="114">
        <f>(AI120/AB104)</f>
        <v>0.7</v>
      </c>
      <c r="AC103" s="113" t="s">
        <v>110</v>
      </c>
      <c r="AD103" s="112"/>
      <c r="AE103" s="111"/>
      <c r="AF103" s="111"/>
      <c r="AG103" s="1949" t="str">
        <f ca="1">IF(AB107&lt;0.5,AB106&amp;",","")&amp;IF(AC107&lt;0.5,AC106&amp;".","")&amp;IF(AD107&lt;0.5,AD106&amp;".","")&amp;IF(AE107&lt;0.5,AE106&amp;".","")&amp;IF(AF107&lt;0.5,AF106&amp;".","")&amp;IF(AG107&lt;0.5,AG106&amp;".","")</f>
        <v/>
      </c>
      <c r="AH103" s="564" t="str">
        <f ca="1">IF(COUNTIF(AB107:AM107,"&lt;0.5")=0,"Aucune colonne masquée",COUNTIF(AB107:AM107,"&lt;0.5")&amp;" colonnes masquées : "&amp;(AG103&amp;AG104))</f>
        <v>Aucune colonne masquée</v>
      </c>
      <c r="AI103" s="573"/>
      <c r="AJ103" s="132"/>
      <c r="AK103" s="110" t="s">
        <v>109</v>
      </c>
      <c r="AL103" s="109">
        <v>1</v>
      </c>
      <c r="AM103" s="2041" t="s">
        <v>4192</v>
      </c>
      <c r="AN103" s="2130"/>
      <c r="AO103" s="2127"/>
      <c r="AP103" s="2128"/>
      <c r="AQ103" s="2129"/>
      <c r="AR103" s="2130"/>
      <c r="AS103" s="2130"/>
      <c r="AT103" s="2130"/>
      <c r="AU103" s="2140"/>
      <c r="AV103" s="2130"/>
      <c r="AX103" s="166"/>
      <c r="AY103" s="655"/>
      <c r="AZ103" s="658"/>
      <c r="BA103" s="132"/>
      <c r="BB103" s="132"/>
      <c r="BC103" s="704"/>
      <c r="BE103" s="135">
        <v>1</v>
      </c>
    </row>
    <row r="104" spans="2:57" ht="19.5" customHeight="1" thickBot="1">
      <c r="B104" s="2118" t="str">
        <f t="shared" si="35"/>
        <v>A</v>
      </c>
      <c r="D104" s="67" t="str">
        <f t="shared" si="43"/>
        <v>►</v>
      </c>
      <c r="E104" s="2813">
        <f t="shared" si="44"/>
        <v>0</v>
      </c>
      <c r="F104" s="2814">
        <f t="shared" si="45"/>
        <v>0</v>
      </c>
      <c r="G104" s="64">
        <f t="shared" si="46"/>
        <v>0</v>
      </c>
      <c r="H104" s="2814">
        <f t="shared" si="47"/>
        <v>0</v>
      </c>
      <c r="I104" s="2815">
        <f t="shared" si="48"/>
        <v>0</v>
      </c>
      <c r="J104" s="2166">
        <f>IFERROR(INDEX(J8:V8,MATCH(I104,J7:V7,0)) * H104 * IF(E104=0, 1, E104), 0)</f>
        <v>0</v>
      </c>
      <c r="K104" s="2167" t="str">
        <f t="shared" ref="K104:K167" ca="1" si="56">AH104</f>
        <v>13 Colonnes Visibles</v>
      </c>
      <c r="L104" s="2832"/>
      <c r="M104" s="2694"/>
      <c r="N104" s="2695"/>
      <c r="O104" s="504"/>
      <c r="P104" s="2817">
        <f t="shared" si="49"/>
        <v>0</v>
      </c>
      <c r="Q104" s="2171"/>
      <c r="R104" s="2187" t="str">
        <f t="shared" si="50"/>
        <v>►</v>
      </c>
      <c r="S104" s="2188">
        <v>1</v>
      </c>
      <c r="T104" s="2189">
        <f t="shared" si="51"/>
        <v>0</v>
      </c>
      <c r="U104" s="2190">
        <f t="shared" si="52"/>
        <v>0</v>
      </c>
      <c r="V104" s="2191">
        <f t="shared" si="53"/>
        <v>0</v>
      </c>
      <c r="W104" s="2192">
        <f>IF(OR(ISBLANK(M104),ISBLANK(O104)),0,IF(ISBLANK(L104),"",IFERROR(ROUND(T104/INDEX(J8:V8,MATCH(I104,J7:V7,0)),2)&amp;" " &amp;I104,"")))</f>
        <v>0</v>
      </c>
      <c r="X104" s="2193"/>
      <c r="Y104" s="2803">
        <f t="shared" si="36"/>
        <v>0</v>
      </c>
      <c r="AA104" s="53" t="s">
        <v>0</v>
      </c>
      <c r="AB104" s="107">
        <v>1</v>
      </c>
      <c r="AC104" s="106" t="s">
        <v>4185</v>
      </c>
      <c r="AD104" s="105" t="s">
        <v>107</v>
      </c>
      <c r="AE104" s="105"/>
      <c r="AF104" s="104"/>
      <c r="AG104" s="1949" t="str">
        <f ca="1">IF(AH107&lt;0.5,AH106&amp;".","")&amp;IF(AI107&lt;0.5,AI106&amp;".","")&amp;IF(AJ107&lt;0.5,AJ106&amp;".","")&amp;IF(AK107&lt;0.5,AK106&amp;".","")&amp;IF(AL107&lt;0.5,AL106&amp;".","")&amp;IF(AM107&lt;0.5,AM106&amp;".","")</f>
        <v/>
      </c>
      <c r="AH104" s="564" t="str">
        <f ca="1">COUNTIF(AB107:AM107,"&gt;0.5")+1&amp;" "&amp;"Colonnes Visibles"</f>
        <v>13 Colonnes Visibles</v>
      </c>
      <c r="AI104" s="573"/>
      <c r="AJ104" s="132"/>
      <c r="AK104" s="103" t="s">
        <v>106</v>
      </c>
      <c r="AL104" s="102" t="s">
        <v>4193</v>
      </c>
      <c r="AM104" s="2045"/>
      <c r="AN104" s="2130"/>
      <c r="AO104" s="2127"/>
      <c r="AP104" s="2128"/>
      <c r="AQ104" s="2129"/>
      <c r="AR104" s="2130"/>
      <c r="AS104" s="2130"/>
      <c r="AT104" s="2130"/>
      <c r="AU104" s="2140"/>
      <c r="AV104" s="2130"/>
      <c r="AX104" s="166"/>
      <c r="AY104" s="655"/>
      <c r="AZ104" s="658"/>
      <c r="BA104" s="132"/>
      <c r="BB104" s="132"/>
      <c r="BC104" s="704"/>
      <c r="BE104" s="135">
        <v>1</v>
      </c>
    </row>
    <row r="105" spans="2:57" ht="20.25" thickTop="1" thickBot="1">
      <c r="B105" s="2118" t="str">
        <f t="shared" si="35"/>
        <v>►</v>
      </c>
      <c r="D105" s="67" t="str">
        <f t="shared" si="43"/>
        <v>►</v>
      </c>
      <c r="E105" s="2813">
        <f t="shared" si="44"/>
        <v>0</v>
      </c>
      <c r="F105" s="2814">
        <f t="shared" si="45"/>
        <v>0</v>
      </c>
      <c r="G105" s="64">
        <f t="shared" si="46"/>
        <v>0</v>
      </c>
      <c r="H105" s="2814">
        <f t="shared" si="47"/>
        <v>0</v>
      </c>
      <c r="I105" s="2815">
        <f t="shared" si="48"/>
        <v>0</v>
      </c>
      <c r="J105" s="2166">
        <f>IFERROR(INDEX(J8:V8,MATCH(I105,J7:V7,0)) * H105 * IF(E105=0, 1, E105), 0)</f>
        <v>0</v>
      </c>
      <c r="K105" s="2167" t="str">
        <f t="shared" si="56"/>
        <v>Col.8</v>
      </c>
      <c r="L105" s="2832"/>
      <c r="M105" s="2694"/>
      <c r="N105" s="2695"/>
      <c r="O105" s="504"/>
      <c r="P105" s="2817">
        <f t="shared" si="49"/>
        <v>0</v>
      </c>
      <c r="Q105" s="2171"/>
      <c r="R105" s="2187" t="str">
        <f t="shared" si="50"/>
        <v>►</v>
      </c>
      <c r="S105" s="2188">
        <v>1</v>
      </c>
      <c r="T105" s="2174">
        <f t="shared" si="51"/>
        <v>0</v>
      </c>
      <c r="U105" s="2175">
        <f t="shared" si="52"/>
        <v>0</v>
      </c>
      <c r="V105" s="2176">
        <f t="shared" si="53"/>
        <v>0</v>
      </c>
      <c r="W105" s="2177">
        <f>IF(OR(ISBLANK(M105),ISBLANK(O105)),0,IF(ISBLANK(L105),"",IFERROR(ROUND(T105/INDEX(J8:V8,MATCH(I105,J7:V7,0)),2)&amp;" " &amp;I105,"")))</f>
        <v>0</v>
      </c>
      <c r="X105" s="2178"/>
      <c r="Y105" s="2803">
        <f t="shared" si="36"/>
        <v>0</v>
      </c>
      <c r="AA105" s="98" t="s">
        <v>15</v>
      </c>
      <c r="AB105" s="97" t="s">
        <v>104</v>
      </c>
      <c r="AC105" s="97" t="s">
        <v>103</v>
      </c>
      <c r="AD105" s="97" t="s">
        <v>102</v>
      </c>
      <c r="AE105" s="97" t="s">
        <v>101</v>
      </c>
      <c r="AF105" s="97" t="s">
        <v>100</v>
      </c>
      <c r="AG105" s="97" t="s">
        <v>99</v>
      </c>
      <c r="AH105" s="97" t="s">
        <v>98</v>
      </c>
      <c r="AI105" s="680" t="s">
        <v>97</v>
      </c>
      <c r="AJ105" s="97" t="s">
        <v>96</v>
      </c>
      <c r="AK105" s="97" t="s">
        <v>95</v>
      </c>
      <c r="AL105" s="97" t="s">
        <v>94</v>
      </c>
      <c r="AM105" s="96" t="s">
        <v>93</v>
      </c>
      <c r="AN105" s="2130"/>
      <c r="AO105" s="2127"/>
      <c r="AP105" s="2128"/>
      <c r="AQ105" s="2129"/>
      <c r="AR105" s="2130"/>
      <c r="AS105" s="2130"/>
      <c r="AT105" s="2130"/>
      <c r="AU105" s="2140"/>
      <c r="AV105" s="2130"/>
      <c r="AX105" s="166"/>
      <c r="AY105" s="655"/>
      <c r="AZ105" s="658"/>
      <c r="BA105" s="132"/>
      <c r="BB105" s="132"/>
      <c r="BC105" s="704"/>
      <c r="BE105" s="135">
        <v>1</v>
      </c>
    </row>
    <row r="106" spans="2:57" ht="19.5" thickTop="1">
      <c r="B106" s="2118" t="str">
        <f t="shared" si="35"/>
        <v>►</v>
      </c>
      <c r="D106" s="67" t="str">
        <f t="shared" si="43"/>
        <v>►</v>
      </c>
      <c r="E106" s="2813">
        <f t="shared" si="44"/>
        <v>0</v>
      </c>
      <c r="F106" s="2814">
        <f t="shared" si="45"/>
        <v>0</v>
      </c>
      <c r="G106" s="64">
        <f t="shared" si="46"/>
        <v>0</v>
      </c>
      <c r="H106" s="2814">
        <f t="shared" si="47"/>
        <v>0</v>
      </c>
      <c r="I106" s="2815">
        <f t="shared" si="48"/>
        <v>0</v>
      </c>
      <c r="J106" s="2166">
        <f>IFERROR(INDEX(J8:V8,MATCH(I106,J7:V7,0)) * H106 * IF(E106=0, 1, E106), 0)</f>
        <v>0</v>
      </c>
      <c r="K106" s="2167" t="str">
        <f t="shared" si="56"/>
        <v>AH</v>
      </c>
      <c r="L106" s="2832"/>
      <c r="M106" s="2694"/>
      <c r="N106" s="2695"/>
      <c r="O106" s="504"/>
      <c r="P106" s="2817">
        <f t="shared" si="49"/>
        <v>0</v>
      </c>
      <c r="Q106" s="2171"/>
      <c r="R106" s="2187" t="str">
        <f t="shared" si="50"/>
        <v>►</v>
      </c>
      <c r="S106" s="2188">
        <v>1</v>
      </c>
      <c r="T106" s="2189">
        <f t="shared" si="51"/>
        <v>0</v>
      </c>
      <c r="U106" s="2190">
        <f t="shared" si="52"/>
        <v>0</v>
      </c>
      <c r="V106" s="2191">
        <f t="shared" si="53"/>
        <v>0</v>
      </c>
      <c r="W106" s="2192">
        <f>IF(OR(ISBLANK(M106),ISBLANK(O106)),0,IF(ISBLANK(L106),"",IFERROR(ROUND(T106/INDEX(J8:V8,MATCH(I106,J7:V7,0)),2)&amp;" " &amp;I106,"")))</f>
        <v>0</v>
      </c>
      <c r="X106" s="2193"/>
      <c r="Y106" s="2803">
        <f t="shared" si="36"/>
        <v>0</v>
      </c>
      <c r="AA106" s="92" t="s">
        <v>15</v>
      </c>
      <c r="AB106" s="95" t="str">
        <f t="shared" ref="AB106:AM106" si="57">SUBSTITUTE(ADDRESS(1,COLUMN(),4),"1","")</f>
        <v>AB</v>
      </c>
      <c r="AC106" s="94" t="str">
        <f t="shared" si="57"/>
        <v>AC</v>
      </c>
      <c r="AD106" s="94" t="str">
        <f t="shared" si="57"/>
        <v>AD</v>
      </c>
      <c r="AE106" s="94" t="str">
        <f t="shared" si="57"/>
        <v>AE</v>
      </c>
      <c r="AF106" s="94" t="str">
        <f t="shared" si="57"/>
        <v>AF</v>
      </c>
      <c r="AG106" s="94" t="str">
        <f t="shared" si="57"/>
        <v>AG</v>
      </c>
      <c r="AH106" s="94" t="str">
        <f t="shared" si="57"/>
        <v>AH</v>
      </c>
      <c r="AI106" s="682" t="str">
        <f t="shared" si="57"/>
        <v>AI</v>
      </c>
      <c r="AJ106" s="94" t="str">
        <f t="shared" si="57"/>
        <v>AJ</v>
      </c>
      <c r="AK106" s="94" t="str">
        <f t="shared" si="57"/>
        <v>AK</v>
      </c>
      <c r="AL106" s="94" t="str">
        <f t="shared" si="57"/>
        <v>AL</v>
      </c>
      <c r="AM106" s="93" t="str">
        <f t="shared" si="57"/>
        <v>AM</v>
      </c>
      <c r="AN106" s="2130"/>
      <c r="AO106" s="2127"/>
      <c r="AP106" s="2128"/>
      <c r="AQ106" s="2129"/>
      <c r="AR106" s="2130"/>
      <c r="AS106" s="2130"/>
      <c r="AT106" s="2130"/>
      <c r="AU106" s="2140"/>
      <c r="AV106" s="2130"/>
      <c r="AX106" s="166"/>
      <c r="AY106" s="655"/>
      <c r="AZ106" s="658"/>
      <c r="BA106" s="132"/>
      <c r="BB106" s="132"/>
      <c r="BC106" s="704"/>
      <c r="BE106" s="135">
        <v>1</v>
      </c>
    </row>
    <row r="107" spans="2:57" ht="19.5" thickBot="1">
      <c r="B107" s="2118" t="str">
        <f t="shared" si="35"/>
        <v>►</v>
      </c>
      <c r="D107" s="67" t="str">
        <f t="shared" si="43"/>
        <v>►</v>
      </c>
      <c r="E107" s="2813">
        <f t="shared" si="44"/>
        <v>0</v>
      </c>
      <c r="F107" s="2814">
        <f t="shared" si="45"/>
        <v>0</v>
      </c>
      <c r="G107" s="64">
        <f t="shared" si="46"/>
        <v>0</v>
      </c>
      <c r="H107" s="2814">
        <f t="shared" si="47"/>
        <v>0</v>
      </c>
      <c r="I107" s="2815">
        <f t="shared" si="48"/>
        <v>0</v>
      </c>
      <c r="J107" s="2166">
        <f>IFERROR(INDEX(J8:V8,MATCH(I107,J7:V7,0)) * H107 * IF(E107=0, 1, E107), 0)</f>
        <v>0</v>
      </c>
      <c r="K107" s="2167">
        <f t="shared" ca="1" si="56"/>
        <v>35</v>
      </c>
      <c r="L107" s="2832"/>
      <c r="M107" s="2694"/>
      <c r="N107" s="2695"/>
      <c r="O107" s="504"/>
      <c r="P107" s="2817">
        <f t="shared" si="49"/>
        <v>0</v>
      </c>
      <c r="Q107" s="2171"/>
      <c r="R107" s="2187" t="str">
        <f t="shared" si="50"/>
        <v>►</v>
      </c>
      <c r="S107" s="2188">
        <v>1</v>
      </c>
      <c r="T107" s="2174">
        <f t="shared" si="51"/>
        <v>0</v>
      </c>
      <c r="U107" s="2175">
        <f t="shared" si="52"/>
        <v>0</v>
      </c>
      <c r="V107" s="2176">
        <f t="shared" si="53"/>
        <v>0</v>
      </c>
      <c r="W107" s="2177">
        <f>IF(OR(ISBLANK(M107),ISBLANK(O107)),0,IF(ISBLANK(L107),"",IFERROR(ROUND(T107/INDEX(J8:V8,MATCH(I107,J7:V7,0)),2)&amp;" " &amp;I107,"")))</f>
        <v>0</v>
      </c>
      <c r="X107" s="2178"/>
      <c r="Y107" s="2803">
        <f t="shared" ca="1" si="36"/>
        <v>0</v>
      </c>
      <c r="AA107" s="92" t="s">
        <v>15</v>
      </c>
      <c r="AB107" s="476">
        <f t="shared" ref="AB107:AM107" ca="1" si="58">CELL("largeur",AB107)</f>
        <v>11</v>
      </c>
      <c r="AC107" s="91">
        <f t="shared" ca="1" si="58"/>
        <v>11</v>
      </c>
      <c r="AD107" s="91">
        <f t="shared" ca="1" si="58"/>
        <v>3</v>
      </c>
      <c r="AE107" s="91">
        <f t="shared" ca="1" si="58"/>
        <v>11</v>
      </c>
      <c r="AF107" s="91">
        <f t="shared" ca="1" si="58"/>
        <v>11</v>
      </c>
      <c r="AG107" s="91">
        <f t="shared" ca="1" si="58"/>
        <v>9</v>
      </c>
      <c r="AH107" s="91">
        <f t="shared" ca="1" si="58"/>
        <v>35</v>
      </c>
      <c r="AI107" s="91">
        <f t="shared" ca="1" si="58"/>
        <v>11</v>
      </c>
      <c r="AJ107" s="91">
        <f t="shared" ca="1" si="58"/>
        <v>11</v>
      </c>
      <c r="AK107" s="91">
        <f t="shared" ca="1" si="58"/>
        <v>11</v>
      </c>
      <c r="AL107" s="91">
        <f t="shared" ca="1" si="58"/>
        <v>11</v>
      </c>
      <c r="AM107" s="90">
        <f t="shared" ca="1" si="58"/>
        <v>11</v>
      </c>
      <c r="AN107" s="2130"/>
      <c r="AO107" s="2127"/>
      <c r="AP107" s="2128"/>
      <c r="AQ107" s="2129"/>
      <c r="AR107" s="2130"/>
      <c r="AS107" s="2130"/>
      <c r="AT107" s="2130"/>
      <c r="AU107" s="2140"/>
      <c r="AV107" s="2130"/>
      <c r="AX107" s="166"/>
      <c r="AY107" s="132"/>
      <c r="AZ107" s="132"/>
      <c r="BA107" s="132"/>
      <c r="BB107" s="132"/>
      <c r="BC107" s="704"/>
      <c r="BE107" s="135">
        <v>1</v>
      </c>
    </row>
    <row r="108" spans="2:57" ht="18.75" customHeight="1" thickTop="1">
      <c r="B108" s="2118" t="str">
        <f t="shared" si="35"/>
        <v>A</v>
      </c>
      <c r="D108" s="67" t="str">
        <f t="shared" si="43"/>
        <v>►</v>
      </c>
      <c r="E108" s="2813">
        <f t="shared" si="44"/>
        <v>0</v>
      </c>
      <c r="F108" s="2814">
        <f t="shared" si="45"/>
        <v>0</v>
      </c>
      <c r="G108" s="64">
        <f t="shared" si="46"/>
        <v>0</v>
      </c>
      <c r="H108" s="2814">
        <f t="shared" si="47"/>
        <v>0</v>
      </c>
      <c r="I108" s="2815">
        <f t="shared" si="48"/>
        <v>0</v>
      </c>
      <c r="J108" s="2166">
        <f>IFERROR(INDEX(J8:V8,MATCH(I108,J7:V7,0)) * H108 * IF(E108=0, 1, E108), 0)</f>
        <v>0</v>
      </c>
      <c r="K108" s="2167" t="str">
        <f t="shared" si="56"/>
        <v>③</v>
      </c>
      <c r="L108" s="2832"/>
      <c r="M108" s="2694"/>
      <c r="N108" s="2695"/>
      <c r="O108" s="504"/>
      <c r="P108" s="2817">
        <f t="shared" si="49"/>
        <v>0</v>
      </c>
      <c r="Q108" s="2171"/>
      <c r="R108" s="2187" t="str">
        <f t="shared" si="50"/>
        <v>►</v>
      </c>
      <c r="S108" s="2188">
        <v>1</v>
      </c>
      <c r="T108" s="2189">
        <f t="shared" si="51"/>
        <v>0</v>
      </c>
      <c r="U108" s="2190">
        <f t="shared" si="52"/>
        <v>0</v>
      </c>
      <c r="V108" s="2191">
        <f t="shared" si="53"/>
        <v>0</v>
      </c>
      <c r="W108" s="2192">
        <f>IF(OR(ISBLANK(M108),ISBLANK(O108)),0,IF(ISBLANK(L108),"",IFERROR(ROUND(T108/INDEX(J8:V8,MATCH(I108,J7:V7,0)),2)&amp;" " &amp;I108,"")))</f>
        <v>0</v>
      </c>
      <c r="X108" s="2193"/>
      <c r="Y108" s="2803">
        <f t="shared" si="36"/>
        <v>0</v>
      </c>
      <c r="AA108" s="53" t="s">
        <v>0</v>
      </c>
      <c r="AB108" s="89" t="s">
        <v>89</v>
      </c>
      <c r="AC108" s="88" t="s">
        <v>88</v>
      </c>
      <c r="AD108" s="87"/>
      <c r="AE108" s="3992" t="s">
        <v>87</v>
      </c>
      <c r="AF108" s="3994" t="s">
        <v>86</v>
      </c>
      <c r="AG108" s="4105" t="s">
        <v>85</v>
      </c>
      <c r="AH108" s="86" t="s">
        <v>84</v>
      </c>
      <c r="AI108" s="4142" t="s">
        <v>83</v>
      </c>
      <c r="AJ108" s="4155" t="s">
        <v>82</v>
      </c>
      <c r="AK108" s="4276" t="s">
        <v>1164</v>
      </c>
      <c r="AL108" s="4278" t="s">
        <v>80</v>
      </c>
      <c r="AM108" s="4282" t="s">
        <v>266</v>
      </c>
      <c r="AN108" s="2130"/>
      <c r="AO108" s="2127"/>
      <c r="AP108" s="2128"/>
      <c r="AQ108" s="2129"/>
      <c r="AR108" s="2130"/>
      <c r="AS108" s="2130"/>
      <c r="AT108" s="2130"/>
      <c r="AU108" s="2140"/>
      <c r="AV108" s="2130"/>
      <c r="AX108" s="2220" t="s">
        <v>4165</v>
      </c>
      <c r="AY108" s="132"/>
      <c r="AZ108" s="132"/>
      <c r="BA108" s="132"/>
      <c r="BB108" s="132"/>
      <c r="BC108" s="704"/>
      <c r="BE108" s="135">
        <v>1</v>
      </c>
    </row>
    <row r="109" spans="2:57" ht="19.5" customHeight="1">
      <c r="B109" s="2118" t="str">
        <f t="shared" si="35"/>
        <v>A</v>
      </c>
      <c r="D109" s="67" t="str">
        <f t="shared" si="43"/>
        <v>►</v>
      </c>
      <c r="E109" s="2813">
        <f t="shared" si="44"/>
        <v>0</v>
      </c>
      <c r="F109" s="2814">
        <f t="shared" si="45"/>
        <v>0</v>
      </c>
      <c r="G109" s="64">
        <f t="shared" si="46"/>
        <v>0</v>
      </c>
      <c r="H109" s="2814">
        <f t="shared" si="47"/>
        <v>0</v>
      </c>
      <c r="I109" s="2815">
        <f t="shared" si="48"/>
        <v>0</v>
      </c>
      <c r="J109" s="2166">
        <f>IFERROR(INDEX(J8:V8,MATCH(I109,J7:V7,0)) * H109 * IF(E109=0, 1, E109), 0)</f>
        <v>0</v>
      </c>
      <c r="K109" s="2167" t="str">
        <f t="shared" si="56"/>
        <v xml:space="preserve"> Denrées</v>
      </c>
      <c r="L109" s="2832"/>
      <c r="M109" s="2694"/>
      <c r="N109" s="2695"/>
      <c r="O109" s="504"/>
      <c r="P109" s="2817">
        <f t="shared" si="49"/>
        <v>0</v>
      </c>
      <c r="Q109" s="2171"/>
      <c r="R109" s="2187" t="str">
        <f t="shared" si="50"/>
        <v>►</v>
      </c>
      <c r="S109" s="2188">
        <v>1</v>
      </c>
      <c r="T109" s="2174">
        <f t="shared" si="51"/>
        <v>0</v>
      </c>
      <c r="U109" s="2175">
        <f t="shared" si="52"/>
        <v>0</v>
      </c>
      <c r="V109" s="2176">
        <f t="shared" si="53"/>
        <v>0</v>
      </c>
      <c r="W109" s="2177">
        <f>IF(OR(ISBLANK(M109),ISBLANK(O109)),0,IF(ISBLANK(L109),"",IFERROR(ROUND(T109/INDEX(J8:V8,MATCH(I109,J7:V7,0)),2)&amp;" " &amp;I109,"")))</f>
        <v>0</v>
      </c>
      <c r="X109" s="2178"/>
      <c r="Y109" s="2803">
        <f t="shared" si="36"/>
        <v>0</v>
      </c>
      <c r="AA109" s="53" t="s">
        <v>0</v>
      </c>
      <c r="AB109" s="83" t="s">
        <v>77</v>
      </c>
      <c r="AC109" s="82" t="s">
        <v>30</v>
      </c>
      <c r="AD109" s="81" t="s">
        <v>76</v>
      </c>
      <c r="AE109" s="3993"/>
      <c r="AF109" s="3995"/>
      <c r="AG109" s="4106"/>
      <c r="AH109" s="80" t="s">
        <v>75</v>
      </c>
      <c r="AI109" s="4143"/>
      <c r="AJ109" s="4156"/>
      <c r="AK109" s="4277"/>
      <c r="AL109" s="4279"/>
      <c r="AM109" s="4283"/>
      <c r="AN109" s="2130"/>
      <c r="AO109" s="2127"/>
      <c r="AP109" s="2128"/>
      <c r="AQ109" s="2129"/>
      <c r="AR109" s="2130"/>
      <c r="AS109" s="2130"/>
      <c r="AT109" s="2130"/>
      <c r="AU109" s="2140"/>
      <c r="AV109" s="2130"/>
      <c r="AX109" s="2221" t="s">
        <v>4166</v>
      </c>
      <c r="BA109" s="132"/>
      <c r="BB109" s="132"/>
      <c r="BC109" s="2839" t="s">
        <v>798</v>
      </c>
      <c r="BE109" s="135">
        <v>1</v>
      </c>
    </row>
    <row r="110" spans="2:57" ht="18.75">
      <c r="B110" s="2118" t="str">
        <f t="shared" si="35"/>
        <v>A</v>
      </c>
      <c r="D110" s="67" t="str">
        <f t="shared" si="43"/>
        <v>A</v>
      </c>
      <c r="E110" s="2813">
        <f t="shared" si="44"/>
        <v>0</v>
      </c>
      <c r="F110" s="2814">
        <f t="shared" si="45"/>
        <v>0</v>
      </c>
      <c r="G110" s="64" t="str">
        <f t="shared" si="46"/>
        <v/>
      </c>
      <c r="H110" s="2814">
        <f t="shared" si="47"/>
        <v>400</v>
      </c>
      <c r="I110" s="2815" t="str">
        <f t="shared" si="48"/>
        <v>g</v>
      </c>
      <c r="J110" s="2166">
        <f>IFERROR(INDEX(J8:V8,MATCH(I110,J7:V7,0)) * H110 * IF(E110=0, 1, E110), 0)</f>
        <v>0.4</v>
      </c>
      <c r="K110" s="2167" t="str">
        <f t="shared" si="56"/>
        <v>pâte à glacer</v>
      </c>
      <c r="L110" s="2816" t="s">
        <v>4158</v>
      </c>
      <c r="M110" s="2694">
        <v>1</v>
      </c>
      <c r="N110" s="2695" t="s">
        <v>4185</v>
      </c>
      <c r="O110" s="504">
        <v>5</v>
      </c>
      <c r="P110" s="2817" t="str">
        <f t="shared" si="49"/>
        <v>cadre pour 1 cadre 60x40 -hauteur 3cm</v>
      </c>
      <c r="Q110" s="2171" t="s">
        <v>4175</v>
      </c>
      <c r="R110" s="2187" t="str">
        <f t="shared" si="50"/>
        <v>pâte à glacer</v>
      </c>
      <c r="S110" s="2188">
        <v>1</v>
      </c>
      <c r="T110" s="2189">
        <f t="shared" si="51"/>
        <v>2</v>
      </c>
      <c r="U110" s="2190">
        <f t="shared" si="52"/>
        <v>0</v>
      </c>
      <c r="V110" s="2191">
        <f t="shared" si="53"/>
        <v>0</v>
      </c>
      <c r="W110" s="2192" t="str">
        <f>IF(OR(ISBLANK(M110),ISBLANK(O110)),0,IF(ISBLANK(L110),"",IFERROR(ROUND(T110/INDEX(J8:V8,MATCH(I110,J7:V7,0)),2)&amp;" " &amp;I110,"")))</f>
        <v>2000 g</v>
      </c>
      <c r="X110" s="2193"/>
      <c r="Y110" s="2803">
        <f t="shared" si="36"/>
        <v>0</v>
      </c>
      <c r="AA110" s="53" t="s">
        <v>0</v>
      </c>
      <c r="AB110" s="66"/>
      <c r="AC110" s="65"/>
      <c r="AD110" s="73" t="str">
        <f t="shared" ref="AD110:AD119" si="59">IF(AND(AB110&gt;0,AE110&gt;0),"de","")</f>
        <v/>
      </c>
      <c r="AE110" s="63">
        <v>400</v>
      </c>
      <c r="AF110" s="41" t="s">
        <v>62</v>
      </c>
      <c r="AG110" s="61">
        <v>1</v>
      </c>
      <c r="AH110" s="60" t="s">
        <v>4194</v>
      </c>
      <c r="AI110" s="59">
        <f>IFERROR(INDEX(AB122:AM122,MATCH(AF110,AB121:AM121,0)) * AE110 * IF(ISBLANK(AB110), 1, AB110), 0)</f>
        <v>0.4</v>
      </c>
      <c r="AJ110" s="485">
        <f>IF(ISBLANK(AL103), 0, (AI110 * AG110) * (AL102 / AL103))</f>
        <v>1.2000000000000002</v>
      </c>
      <c r="AK110" s="2234" t="str">
        <f>IF(OR(AF110="Kg",AF110="g",AF110="L",AF110="dl",AF110="cl",AF110="ml"),IF(AJ110&gt;0,IF(OR(AF110="Kg",AF110="g"),IF(ROUND(AJ110,3)&gt;=1,ROUND(AJ110,3)&amp;" Kg",ROUND(AJ110*1000,1)&amp;" g"),IF(ROUND(AJ110,3)&gt;=1,ROUND(AJ110,3)&amp;" L",ROUND(AJ110*100,1)&amp;" cl")),""),IF(AI110=0,0,IF(ISNUMBER(AE110)*ISNUMBER(AI110)*ISNUMBER(AJ110),IF((AE110/AI110)*AJ110&gt;=1,ROUND((AE110/AI110)*AJ110,2),INT((AE110/AI110)*AJ110))&amp;" "&amp;AF110,"#VALEUR!")))</f>
        <v>1.2 Kg</v>
      </c>
      <c r="AL110" s="2235">
        <f>(AB110/AL103)*AL102*AG110</f>
        <v>0</v>
      </c>
      <c r="AM110" s="2236">
        <f t="shared" ref="AM110:AM119" si="60">AC110</f>
        <v>0</v>
      </c>
      <c r="AN110" s="2130"/>
      <c r="AO110" s="2127"/>
      <c r="AP110" s="2128"/>
      <c r="AQ110" s="2129"/>
      <c r="AR110" s="2130"/>
      <c r="AS110" s="2130"/>
      <c r="AT110" s="2130"/>
      <c r="AU110" s="2140"/>
      <c r="AV110" s="2130"/>
      <c r="AX110" s="2222"/>
      <c r="AY110" s="1163"/>
      <c r="AZ110" s="1163"/>
      <c r="BA110" s="132"/>
      <c r="BB110" s="132"/>
      <c r="BC110" s="704"/>
      <c r="BE110" s="135">
        <v>1</v>
      </c>
    </row>
    <row r="111" spans="2:57" ht="18.75">
      <c r="B111" s="2118" t="str">
        <f t="shared" si="35"/>
        <v>A</v>
      </c>
      <c r="D111" s="67" t="str">
        <f t="shared" si="43"/>
        <v>A</v>
      </c>
      <c r="E111" s="2813">
        <f t="shared" si="44"/>
        <v>0</v>
      </c>
      <c r="F111" s="2814">
        <f t="shared" si="45"/>
        <v>0</v>
      </c>
      <c r="G111" s="64" t="str">
        <f t="shared" si="46"/>
        <v/>
      </c>
      <c r="H111" s="2814">
        <f t="shared" si="47"/>
        <v>210</v>
      </c>
      <c r="I111" s="2815" t="str">
        <f t="shared" si="48"/>
        <v>g</v>
      </c>
      <c r="J111" s="2166">
        <f>IFERROR(INDEX(J8:V8,MATCH(I111,J7:V7,0)) * H111 * IF(E111=0, 1, E111), 0)</f>
        <v>0.21</v>
      </c>
      <c r="K111" s="2167" t="str">
        <f t="shared" si="56"/>
        <v>couverture à 70%</v>
      </c>
      <c r="L111" s="2816" t="s">
        <v>4158</v>
      </c>
      <c r="M111" s="2694">
        <v>1</v>
      </c>
      <c r="N111" s="2695" t="s">
        <v>4185</v>
      </c>
      <c r="O111" s="504">
        <v>5</v>
      </c>
      <c r="P111" s="2817" t="str">
        <f t="shared" si="49"/>
        <v>cadre pour 1 cadre 60x40 -hauteur 3cm</v>
      </c>
      <c r="Q111" s="2171" t="s">
        <v>4175</v>
      </c>
      <c r="R111" s="2187" t="str">
        <f t="shared" si="50"/>
        <v>couverture à 70%</v>
      </c>
      <c r="S111" s="2188">
        <v>1</v>
      </c>
      <c r="T111" s="2174">
        <f t="shared" si="51"/>
        <v>1.05</v>
      </c>
      <c r="U111" s="2175">
        <f t="shared" si="52"/>
        <v>0</v>
      </c>
      <c r="V111" s="2176">
        <f t="shared" si="53"/>
        <v>0</v>
      </c>
      <c r="W111" s="2177" t="str">
        <f>IF(OR(ISBLANK(M111),ISBLANK(O111)),0,IF(ISBLANK(L111),"",IFERROR(ROUND(T111/INDEX(J8:V8,MATCH(I111,J7:V7,0)),2)&amp;" " &amp;I111,"")))</f>
        <v>1050 g</v>
      </c>
      <c r="X111" s="2178"/>
      <c r="Y111" s="2803">
        <f t="shared" si="36"/>
        <v>0</v>
      </c>
      <c r="AA111" s="67" t="str">
        <f t="shared" ref="AA111:AA118" si="61">IF(AH111&lt;&gt;"","A","►")</f>
        <v>A</v>
      </c>
      <c r="AB111" s="66"/>
      <c r="AC111" s="65"/>
      <c r="AD111" s="64" t="str">
        <f t="shared" si="59"/>
        <v/>
      </c>
      <c r="AE111" s="63">
        <v>210</v>
      </c>
      <c r="AF111" s="41" t="s">
        <v>62</v>
      </c>
      <c r="AG111" s="61">
        <v>1</v>
      </c>
      <c r="AH111" s="60" t="s">
        <v>4195</v>
      </c>
      <c r="AI111" s="59">
        <f>IFERROR(INDEX(AB122:AM122,MATCH(AF111,AB121:AM121,0)) * AE111 * IF(ISBLANK(AB111), 1, AB111), 0)</f>
        <v>0.21</v>
      </c>
      <c r="AJ111" s="485">
        <f>IF(ISBLANK(AL103), 0, (AI111 * AG111) * (AL102 / AL103))</f>
        <v>0.63</v>
      </c>
      <c r="AK111" s="2237" t="str">
        <f t="shared" ref="AK111:AK119" si="62">IF(OR(AF111="Kg",AF111="g",AF111="L",AF111="dl",AF111="cl",AF111="ml"),IF(AJ111&gt;0,IF(OR(AF111="Kg",AF111="g"),IF(ROUND(AJ111,3)&gt;=1,ROUND(AJ111,3)&amp;" Kg",ROUND(AJ111*1000,1)&amp;" g"),IF(ROUND(AJ111,3)&gt;=1,ROUND(AJ111,3)&amp;" L",ROUND(AJ111*100,1)&amp;" cl")),""),IF(AI111=0,0,IF(ISNUMBER(AE111)*ISNUMBER(AI111)*ISNUMBER(AJ111),IF((AE111/AI111)*AJ111&gt;=1,ROUND((AE111/AI111)*AJ111,2),INT((AE111/AI111)*AJ111))&amp;" "&amp;AF111,"#VALEUR!")))</f>
        <v>630 g</v>
      </c>
      <c r="AL111" s="2238">
        <f>(AB111/AL103)*AL102*AG111</f>
        <v>0</v>
      </c>
      <c r="AM111" s="2239">
        <f t="shared" si="60"/>
        <v>0</v>
      </c>
      <c r="AN111" s="2130"/>
      <c r="AO111" s="2127"/>
      <c r="AP111" s="2128"/>
      <c r="AQ111" s="2129"/>
      <c r="AR111" s="2130"/>
      <c r="AS111" s="2130"/>
      <c r="AT111" s="2130"/>
      <c r="AU111" s="2140"/>
      <c r="AV111" s="2130"/>
      <c r="AX111" s="425" t="s">
        <v>947</v>
      </c>
      <c r="AY111" s="428"/>
      <c r="AZ111" s="428"/>
      <c r="BA111" s="132"/>
      <c r="BB111" s="132"/>
      <c r="BC111" s="704"/>
      <c r="BE111" s="135">
        <v>1</v>
      </c>
    </row>
    <row r="112" spans="2:57" ht="18.75">
      <c r="B112" s="2118" t="str">
        <f t="shared" si="35"/>
        <v>A</v>
      </c>
      <c r="D112" s="67" t="str">
        <f t="shared" si="43"/>
        <v>A</v>
      </c>
      <c r="E112" s="2813">
        <f t="shared" si="44"/>
        <v>0</v>
      </c>
      <c r="F112" s="2814">
        <f t="shared" si="45"/>
        <v>0</v>
      </c>
      <c r="G112" s="64" t="str">
        <f t="shared" si="46"/>
        <v/>
      </c>
      <c r="H112" s="2814">
        <f t="shared" si="47"/>
        <v>90</v>
      </c>
      <c r="I112" s="2815" t="str">
        <f t="shared" si="48"/>
        <v>g</v>
      </c>
      <c r="J112" s="2166">
        <f>IFERROR(INDEX(J8:V8,MATCH(I112,J7:V7,0)) * H112 * IF(E112=0, 1, E112), 0)</f>
        <v>0.09</v>
      </c>
      <c r="K112" s="2167" t="str">
        <f t="shared" si="56"/>
        <v>huile</v>
      </c>
      <c r="L112" s="2816" t="s">
        <v>4158</v>
      </c>
      <c r="M112" s="2694">
        <v>1</v>
      </c>
      <c r="N112" s="2695" t="s">
        <v>4185</v>
      </c>
      <c r="O112" s="504">
        <v>5</v>
      </c>
      <c r="P112" s="2817" t="str">
        <f t="shared" si="49"/>
        <v>cadre pour 1 cadre 60x40 -hauteur 3cm</v>
      </c>
      <c r="Q112" s="2171" t="s">
        <v>4175</v>
      </c>
      <c r="R112" s="2187" t="str">
        <f t="shared" si="50"/>
        <v>huile</v>
      </c>
      <c r="S112" s="2188">
        <v>1</v>
      </c>
      <c r="T112" s="2189">
        <f t="shared" si="51"/>
        <v>0.44999999999999996</v>
      </c>
      <c r="U112" s="2190">
        <f t="shared" si="52"/>
        <v>0</v>
      </c>
      <c r="V112" s="2191">
        <f t="shared" si="53"/>
        <v>0</v>
      </c>
      <c r="W112" s="2192" t="str">
        <f>IF(OR(ISBLANK(M112),ISBLANK(O112)),0,IF(ISBLANK(L112),"",IFERROR(ROUND(T112/INDEX(J8:V8,MATCH(I112,J7:V7,0)),2)&amp;" " &amp;I112,"")))</f>
        <v>450 g</v>
      </c>
      <c r="X112" s="2193"/>
      <c r="Y112" s="2803">
        <f t="shared" si="36"/>
        <v>0</v>
      </c>
      <c r="AA112" s="67" t="str">
        <f t="shared" si="61"/>
        <v>A</v>
      </c>
      <c r="AB112" s="66"/>
      <c r="AC112" s="72"/>
      <c r="AD112" s="73" t="str">
        <f t="shared" si="59"/>
        <v/>
      </c>
      <c r="AE112" s="63">
        <v>90</v>
      </c>
      <c r="AF112" s="41" t="s">
        <v>62</v>
      </c>
      <c r="AG112" s="61">
        <v>1</v>
      </c>
      <c r="AH112" s="60" t="s">
        <v>1872</v>
      </c>
      <c r="AI112" s="59">
        <f>IFERROR(INDEX(AB122:AM122,MATCH(AF112,AB121:AM121,0)) * AE112 * IF(ISBLANK(AB112), 1, AB112), 0)</f>
        <v>0.09</v>
      </c>
      <c r="AJ112" s="485">
        <f>IF(ISBLANK(AL103), 0, (AI112 * AG112) * (AL102 / AL103))</f>
        <v>0.27</v>
      </c>
      <c r="AK112" s="2240" t="str">
        <f t="shared" si="62"/>
        <v>270 g</v>
      </c>
      <c r="AL112" s="2241">
        <f>(AB112/AL103)*AL102*AG112</f>
        <v>0</v>
      </c>
      <c r="AM112" s="2242">
        <f t="shared" si="60"/>
        <v>0</v>
      </c>
      <c r="AN112" s="2130"/>
      <c r="AO112" s="2127"/>
      <c r="AP112" s="2128"/>
      <c r="AQ112" s="2129"/>
      <c r="AR112" s="2130"/>
      <c r="AS112" s="2130"/>
      <c r="AT112" s="2130"/>
      <c r="AU112" s="2140"/>
      <c r="AV112" s="2130"/>
      <c r="AX112" s="425" t="s">
        <v>949</v>
      </c>
      <c r="AY112" s="428"/>
      <c r="AZ112" s="428"/>
      <c r="BA112" s="132"/>
      <c r="BB112" s="132"/>
      <c r="BC112" s="704"/>
      <c r="BE112" s="135">
        <v>1</v>
      </c>
    </row>
    <row r="113" spans="2:59" ht="18.75">
      <c r="B113" s="2118" t="str">
        <f t="shared" si="35"/>
        <v>►</v>
      </c>
      <c r="D113" s="67" t="str">
        <f t="shared" si="43"/>
        <v>►</v>
      </c>
      <c r="E113" s="2813">
        <f t="shared" si="44"/>
        <v>0</v>
      </c>
      <c r="F113" s="2814">
        <f t="shared" si="45"/>
        <v>0</v>
      </c>
      <c r="G113" s="64">
        <f t="shared" si="46"/>
        <v>0</v>
      </c>
      <c r="H113" s="2814">
        <f t="shared" si="47"/>
        <v>0</v>
      </c>
      <c r="I113" s="2815">
        <f t="shared" si="48"/>
        <v>0</v>
      </c>
      <c r="J113" s="2166">
        <f>IFERROR(INDEX(J8:V8,MATCH(I113,J7:V7,0)) * H113 * IF(E113=0, 1, E113), 0)</f>
        <v>0</v>
      </c>
      <c r="K113" s="2167">
        <f t="shared" si="56"/>
        <v>0</v>
      </c>
      <c r="L113" s="2832"/>
      <c r="M113" s="2694"/>
      <c r="N113" s="2695"/>
      <c r="O113" s="504"/>
      <c r="P113" s="2817">
        <f t="shared" si="49"/>
        <v>0</v>
      </c>
      <c r="Q113" s="2171"/>
      <c r="R113" s="2187" t="str">
        <f t="shared" si="50"/>
        <v>►</v>
      </c>
      <c r="S113" s="2188">
        <v>1</v>
      </c>
      <c r="T113" s="2174">
        <f t="shared" si="51"/>
        <v>0</v>
      </c>
      <c r="U113" s="2175">
        <f t="shared" si="52"/>
        <v>0</v>
      </c>
      <c r="V113" s="2176">
        <f t="shared" si="53"/>
        <v>0</v>
      </c>
      <c r="W113" s="2177">
        <f>IF(OR(ISBLANK(M113),ISBLANK(O113)),0,IF(ISBLANK(L113),"",IFERROR(ROUND(T113/INDEX(J8:V8,MATCH(I113,J7:V7,0)),2)&amp;" " &amp;I113,"")))</f>
        <v>0</v>
      </c>
      <c r="X113" s="2178"/>
      <c r="Y113" s="2803">
        <f t="shared" si="36"/>
        <v>0</v>
      </c>
      <c r="AA113" s="67" t="str">
        <f t="shared" si="61"/>
        <v>►</v>
      </c>
      <c r="AB113" s="396"/>
      <c r="AC113" s="72"/>
      <c r="AD113" s="64" t="str">
        <f t="shared" si="59"/>
        <v/>
      </c>
      <c r="AE113" s="63"/>
      <c r="AF113" s="1950"/>
      <c r="AG113" s="61">
        <v>1</v>
      </c>
      <c r="AH113" s="60"/>
      <c r="AI113" s="59">
        <f>IFERROR(INDEX(AB122:AM122,MATCH(AF113,AB121:AM121,0)) * AE113 * IF(ISBLANK(AB113), 1, AB113), 0)</f>
        <v>0</v>
      </c>
      <c r="AJ113" s="485">
        <f>IF(ISBLANK(AL103), 0, (AI113 * AG113) * (AL102 / AL103))</f>
        <v>0</v>
      </c>
      <c r="AK113" s="2237">
        <f t="shared" si="62"/>
        <v>0</v>
      </c>
      <c r="AL113" s="2238">
        <f>(AB113/AL103)*AL102*AG113</f>
        <v>0</v>
      </c>
      <c r="AM113" s="2239">
        <f t="shared" si="60"/>
        <v>0</v>
      </c>
      <c r="AN113" s="2130"/>
      <c r="AO113" s="2127"/>
      <c r="AP113" s="2128"/>
      <c r="AQ113" s="2129"/>
      <c r="AR113" s="2130"/>
      <c r="AS113" s="2130"/>
      <c r="AT113" s="2130"/>
      <c r="AU113" s="2140"/>
      <c r="AV113" s="2130"/>
      <c r="AX113" s="2224"/>
      <c r="BA113" s="132"/>
      <c r="BB113" s="132"/>
      <c r="BC113" s="704"/>
      <c r="BE113" s="135">
        <v>1</v>
      </c>
    </row>
    <row r="114" spans="2:59" ht="19.5" thickBot="1">
      <c r="B114" s="2118" t="str">
        <f t="shared" si="35"/>
        <v>►</v>
      </c>
      <c r="D114" s="67" t="str">
        <f t="shared" si="43"/>
        <v>►</v>
      </c>
      <c r="E114" s="2813">
        <f t="shared" si="44"/>
        <v>0</v>
      </c>
      <c r="F114" s="2814">
        <f t="shared" si="45"/>
        <v>0</v>
      </c>
      <c r="G114" s="64">
        <f t="shared" si="46"/>
        <v>0</v>
      </c>
      <c r="H114" s="2814">
        <f t="shared" si="47"/>
        <v>0</v>
      </c>
      <c r="I114" s="2815">
        <f t="shared" si="48"/>
        <v>0</v>
      </c>
      <c r="J114" s="2166">
        <f>IFERROR(INDEX(J8:V8,MATCH(I114,J7:V7,0)) * H114 * IF(E114=0, 1, E114), 0)</f>
        <v>0</v>
      </c>
      <c r="K114" s="2167">
        <f t="shared" si="56"/>
        <v>0</v>
      </c>
      <c r="L114" s="2832"/>
      <c r="M114" s="2694"/>
      <c r="N114" s="2695"/>
      <c r="O114" s="504"/>
      <c r="P114" s="2817">
        <f t="shared" si="49"/>
        <v>0</v>
      </c>
      <c r="Q114" s="2171"/>
      <c r="R114" s="2187" t="str">
        <f t="shared" si="50"/>
        <v>►</v>
      </c>
      <c r="S114" s="2188">
        <v>1</v>
      </c>
      <c r="T114" s="2189">
        <f t="shared" si="51"/>
        <v>0</v>
      </c>
      <c r="U114" s="2190">
        <f t="shared" si="52"/>
        <v>0</v>
      </c>
      <c r="V114" s="2191">
        <f t="shared" si="53"/>
        <v>0</v>
      </c>
      <c r="W114" s="2192">
        <f>IF(OR(ISBLANK(M114),ISBLANK(O114)),0,IF(ISBLANK(L114),"",IFERROR(ROUND(T114/INDEX(J8:V8,MATCH(I114,J7:V7,0)),2)&amp;" " &amp;I114,"")))</f>
        <v>0</v>
      </c>
      <c r="X114" s="2193"/>
      <c r="Y114" s="2803">
        <f t="shared" si="36"/>
        <v>0</v>
      </c>
      <c r="AA114" s="67" t="str">
        <f t="shared" si="61"/>
        <v>►</v>
      </c>
      <c r="AB114" s="66"/>
      <c r="AC114" s="72"/>
      <c r="AD114" s="73" t="str">
        <f t="shared" si="59"/>
        <v/>
      </c>
      <c r="AE114" s="63"/>
      <c r="AF114" s="1950"/>
      <c r="AG114" s="61">
        <v>1</v>
      </c>
      <c r="AH114" s="60"/>
      <c r="AI114" s="59">
        <f>IFERROR(INDEX(AB122:AM122,MATCH(AF114,AB121:AM121,0)) * AE114 * IF(ISBLANK(AB114), 1, AB114), 0)</f>
        <v>0</v>
      </c>
      <c r="AJ114" s="485">
        <f>IF(ISBLANK(AL103), 0, (AI114 * AG114) * (AL102 / AL103))</f>
        <v>0</v>
      </c>
      <c r="AK114" s="2240">
        <f t="shared" si="62"/>
        <v>0</v>
      </c>
      <c r="AL114" s="2241">
        <f>(AB114/AL103)*AL102*AG114</f>
        <v>0</v>
      </c>
      <c r="AM114" s="2242">
        <f t="shared" si="60"/>
        <v>0</v>
      </c>
      <c r="AN114" s="2130"/>
      <c r="AO114" s="2127"/>
      <c r="AP114" s="2128"/>
      <c r="AQ114" s="2129"/>
      <c r="AR114" s="2130"/>
      <c r="AS114" s="2130"/>
      <c r="AT114" s="2130"/>
      <c r="AU114" s="2140"/>
      <c r="AV114" s="2130"/>
      <c r="AX114" s="526">
        <v>22</v>
      </c>
      <c r="AY114" s="527">
        <v>18</v>
      </c>
      <c r="AZ114" s="527">
        <v>25</v>
      </c>
      <c r="BA114" s="527">
        <v>16</v>
      </c>
      <c r="BB114" s="527">
        <v>8</v>
      </c>
      <c r="BC114" s="528">
        <v>10</v>
      </c>
      <c r="BE114" s="135">
        <v>1</v>
      </c>
    </row>
    <row r="115" spans="2:59" ht="18.75">
      <c r="B115" s="2118" t="str">
        <f t="shared" si="35"/>
        <v>►</v>
      </c>
      <c r="D115" s="67" t="str">
        <f t="shared" si="43"/>
        <v>►</v>
      </c>
      <c r="E115" s="2813">
        <f t="shared" si="44"/>
        <v>0</v>
      </c>
      <c r="F115" s="2814">
        <f t="shared" si="45"/>
        <v>0</v>
      </c>
      <c r="G115" s="64">
        <f t="shared" si="46"/>
        <v>0</v>
      </c>
      <c r="H115" s="2814">
        <f t="shared" si="47"/>
        <v>0</v>
      </c>
      <c r="I115" s="2815">
        <f t="shared" si="48"/>
        <v>0</v>
      </c>
      <c r="J115" s="2166">
        <f>IFERROR(INDEX(J8:V8,MATCH(I115,J7:V7,0)) * H115 * IF(E115=0, 1, E115), 0)</f>
        <v>0</v>
      </c>
      <c r="K115" s="2167">
        <f t="shared" si="56"/>
        <v>0</v>
      </c>
      <c r="L115" s="2832"/>
      <c r="M115" s="2694"/>
      <c r="N115" s="2695"/>
      <c r="O115" s="504"/>
      <c r="P115" s="2817">
        <f t="shared" si="49"/>
        <v>0</v>
      </c>
      <c r="Q115" s="2171"/>
      <c r="R115" s="2187" t="str">
        <f t="shared" si="50"/>
        <v>►</v>
      </c>
      <c r="S115" s="2188">
        <v>1</v>
      </c>
      <c r="T115" s="2174">
        <f t="shared" si="51"/>
        <v>0</v>
      </c>
      <c r="U115" s="2175">
        <f t="shared" si="52"/>
        <v>0</v>
      </c>
      <c r="V115" s="2176">
        <f t="shared" si="53"/>
        <v>0</v>
      </c>
      <c r="W115" s="2177">
        <f>IF(OR(ISBLANK(M115),ISBLANK(O115)),0,IF(ISBLANK(L115),"",IFERROR(ROUND(T115/INDEX(J8:V8,MATCH(I115,J7:V7,0)),2)&amp;" " &amp;I115,"")))</f>
        <v>0</v>
      </c>
      <c r="X115" s="2178"/>
      <c r="Y115" s="2803">
        <f t="shared" si="36"/>
        <v>0</v>
      </c>
      <c r="AA115" s="67" t="str">
        <f t="shared" si="61"/>
        <v>►</v>
      </c>
      <c r="AB115" s="66"/>
      <c r="AC115" s="65"/>
      <c r="AD115" s="64" t="str">
        <f t="shared" si="59"/>
        <v/>
      </c>
      <c r="AE115" s="63"/>
      <c r="AF115" s="1950"/>
      <c r="AG115" s="61">
        <v>1</v>
      </c>
      <c r="AH115" s="60"/>
      <c r="AI115" s="59">
        <f>IFERROR(INDEX(AB122:AM122,MATCH(AF115,AB121:AM121,0)) * AE115 * IF(ISBLANK(AB115), 1, AB115), 0)</f>
        <v>0</v>
      </c>
      <c r="AJ115" s="485">
        <f>IF(ISBLANK(AL103), 0, (AI115 * AG115) * (AL102 / AL103))</f>
        <v>0</v>
      </c>
      <c r="AK115" s="2237">
        <f t="shared" si="62"/>
        <v>0</v>
      </c>
      <c r="AL115" s="2238">
        <f>(AB115/AL103)*AL102*AG115</f>
        <v>0</v>
      </c>
      <c r="AM115" s="2239">
        <f t="shared" si="60"/>
        <v>0</v>
      </c>
      <c r="AN115" s="2130"/>
      <c r="AO115" s="2127"/>
      <c r="AP115" s="2128"/>
      <c r="AQ115" s="2129"/>
      <c r="AR115" s="2130"/>
      <c r="AS115" s="2130"/>
      <c r="AT115" s="2130"/>
      <c r="AU115" s="2140"/>
      <c r="AV115" s="2130"/>
      <c r="AX115" s="1">
        <f t="shared" ref="AX115:BC115" ca="1" si="63">CELL("largeur",AX115)</f>
        <v>22</v>
      </c>
      <c r="AY115" s="1">
        <f t="shared" ca="1" si="63"/>
        <v>18</v>
      </c>
      <c r="AZ115" s="1">
        <f t="shared" ca="1" si="63"/>
        <v>25</v>
      </c>
      <c r="BA115" s="1">
        <f t="shared" ca="1" si="63"/>
        <v>16</v>
      </c>
      <c r="BB115" s="1">
        <f t="shared" ca="1" si="63"/>
        <v>8</v>
      </c>
      <c r="BC115" s="1">
        <f t="shared" ca="1" si="63"/>
        <v>10</v>
      </c>
      <c r="BE115" s="135">
        <v>1</v>
      </c>
    </row>
    <row r="116" spans="2:59" ht="18.75">
      <c r="B116" s="2118" t="str">
        <f t="shared" si="35"/>
        <v>►</v>
      </c>
      <c r="D116" s="67" t="str">
        <f t="shared" si="43"/>
        <v>►</v>
      </c>
      <c r="E116" s="2813">
        <f t="shared" si="44"/>
        <v>0</v>
      </c>
      <c r="F116" s="2814">
        <f t="shared" si="45"/>
        <v>0</v>
      </c>
      <c r="G116" s="64">
        <f t="shared" si="46"/>
        <v>0</v>
      </c>
      <c r="H116" s="2814">
        <f t="shared" si="47"/>
        <v>0</v>
      </c>
      <c r="I116" s="2815">
        <f t="shared" si="48"/>
        <v>0</v>
      </c>
      <c r="J116" s="2166">
        <f>IFERROR(INDEX(J8:V8,MATCH(I116,J7:V7,0)) * H116 * IF(E116=0, 1, E116), 0)</f>
        <v>0</v>
      </c>
      <c r="K116" s="2167">
        <f t="shared" si="56"/>
        <v>0</v>
      </c>
      <c r="L116" s="2832"/>
      <c r="M116" s="2694"/>
      <c r="N116" s="2695"/>
      <c r="O116" s="504"/>
      <c r="P116" s="2817">
        <f t="shared" si="49"/>
        <v>0</v>
      </c>
      <c r="Q116" s="2171"/>
      <c r="R116" s="2187" t="str">
        <f t="shared" si="50"/>
        <v>►</v>
      </c>
      <c r="S116" s="2188">
        <v>1</v>
      </c>
      <c r="T116" s="2189">
        <f t="shared" si="51"/>
        <v>0</v>
      </c>
      <c r="U116" s="2190">
        <f t="shared" si="52"/>
        <v>0</v>
      </c>
      <c r="V116" s="2191">
        <f t="shared" si="53"/>
        <v>0</v>
      </c>
      <c r="W116" s="2192">
        <f>IF(OR(ISBLANK(M116),ISBLANK(O116)),0,IF(ISBLANK(L116),"",IFERROR(ROUND(T116/INDEX(J8:V8,MATCH(I116,J7:V7,0)),2)&amp;" " &amp;I116,"")))</f>
        <v>0</v>
      </c>
      <c r="X116" s="2193"/>
      <c r="Y116" s="2803">
        <f t="shared" si="36"/>
        <v>0</v>
      </c>
      <c r="AA116" s="67" t="str">
        <f t="shared" si="61"/>
        <v>►</v>
      </c>
      <c r="AB116" s="66"/>
      <c r="AC116" s="65"/>
      <c r="AD116" s="64" t="str">
        <f t="shared" si="59"/>
        <v/>
      </c>
      <c r="AE116" s="382"/>
      <c r="AF116" s="1950"/>
      <c r="AG116" s="61">
        <v>1</v>
      </c>
      <c r="AH116" s="60"/>
      <c r="AI116" s="59">
        <f>IFERROR(INDEX(AB122:AM122,MATCH(AF116,AB121:AM121,0)) * AE116 * IF(ISBLANK(AB116), 1, AB116), 0)</f>
        <v>0</v>
      </c>
      <c r="AJ116" s="485">
        <f>IF(ISBLANK(AL103), 0, (AI116 * AG116) * (AL102 / AL103))</f>
        <v>0</v>
      </c>
      <c r="AK116" s="2240">
        <f t="shared" si="62"/>
        <v>0</v>
      </c>
      <c r="AL116" s="2241">
        <f>(AB116/AL103)*AL102*AG116</f>
        <v>0</v>
      </c>
      <c r="AM116" s="2242">
        <f t="shared" si="60"/>
        <v>0</v>
      </c>
      <c r="AN116" s="2130"/>
      <c r="AO116" s="2127"/>
      <c r="AP116" s="2128"/>
      <c r="AQ116" s="2129"/>
      <c r="AR116" s="2130"/>
      <c r="AS116" s="2130"/>
      <c r="AT116" s="2130"/>
      <c r="AU116" s="2140"/>
      <c r="AV116" s="2130"/>
      <c r="BE116" s="135">
        <v>1</v>
      </c>
    </row>
    <row r="117" spans="2:59" ht="18.75">
      <c r="B117" s="2118" t="str">
        <f t="shared" si="35"/>
        <v>►</v>
      </c>
      <c r="D117" s="67" t="str">
        <f t="shared" si="43"/>
        <v>►</v>
      </c>
      <c r="E117" s="2813">
        <f t="shared" si="44"/>
        <v>0</v>
      </c>
      <c r="F117" s="2814">
        <f t="shared" si="45"/>
        <v>0</v>
      </c>
      <c r="G117" s="64">
        <f t="shared" si="46"/>
        <v>0</v>
      </c>
      <c r="H117" s="2814">
        <f t="shared" si="47"/>
        <v>0</v>
      </c>
      <c r="I117" s="2815">
        <f t="shared" si="48"/>
        <v>0</v>
      </c>
      <c r="J117" s="2166">
        <f>IFERROR(INDEX(J8:V8,MATCH(I117,J7:V7,0)) * H117 * IF(E117=0, 1, E117), 0)</f>
        <v>0</v>
      </c>
      <c r="K117" s="2167">
        <f t="shared" si="56"/>
        <v>0</v>
      </c>
      <c r="L117" s="2832"/>
      <c r="M117" s="2694"/>
      <c r="N117" s="2695"/>
      <c r="O117" s="504"/>
      <c r="P117" s="2817">
        <f t="shared" si="49"/>
        <v>0</v>
      </c>
      <c r="Q117" s="2171"/>
      <c r="R117" s="2187" t="str">
        <f t="shared" si="50"/>
        <v>►</v>
      </c>
      <c r="S117" s="2188">
        <v>1</v>
      </c>
      <c r="T117" s="2174">
        <f t="shared" si="51"/>
        <v>0</v>
      </c>
      <c r="U117" s="2175">
        <f t="shared" si="52"/>
        <v>0</v>
      </c>
      <c r="V117" s="2176">
        <f t="shared" si="53"/>
        <v>0</v>
      </c>
      <c r="W117" s="2177">
        <f>IF(OR(ISBLANK(M117),ISBLANK(O117)),0,IF(ISBLANK(L117),"",IFERROR(ROUND(T117/INDEX(J8:V8,MATCH(I117,J7:V7,0)),2)&amp;" " &amp;I117,"")))</f>
        <v>0</v>
      </c>
      <c r="X117" s="2178"/>
      <c r="Y117" s="2803">
        <f t="shared" si="36"/>
        <v>0</v>
      </c>
      <c r="AA117" s="67" t="str">
        <f t="shared" si="61"/>
        <v>►</v>
      </c>
      <c r="AB117" s="66"/>
      <c r="AC117" s="65"/>
      <c r="AD117" s="64" t="str">
        <f t="shared" si="59"/>
        <v/>
      </c>
      <c r="AE117" s="382"/>
      <c r="AF117" s="1950"/>
      <c r="AG117" s="61">
        <v>1</v>
      </c>
      <c r="AH117" s="60"/>
      <c r="AI117" s="59">
        <f>IFERROR(INDEX(AB122:AM122,MATCH(AF117,AB121:AM121,0)) * AE117 * IF(ISBLANK(AB117), 1, AB117), 0)</f>
        <v>0</v>
      </c>
      <c r="AJ117" s="485">
        <f>IF(ISBLANK(AL103), 0, (AI117 * AG117) * (AL102 / AL103))</f>
        <v>0</v>
      </c>
      <c r="AK117" s="2237">
        <f t="shared" si="62"/>
        <v>0</v>
      </c>
      <c r="AL117" s="2238">
        <f>(AB117/AL103)*AL102*AG117</f>
        <v>0</v>
      </c>
      <c r="AM117" s="2239">
        <f t="shared" si="60"/>
        <v>0</v>
      </c>
      <c r="AN117" s="2130"/>
      <c r="AO117" s="2127"/>
      <c r="AP117" s="2128"/>
      <c r="AQ117" s="2129"/>
      <c r="AR117" s="2130"/>
      <c r="AS117" s="2130"/>
      <c r="AT117" s="2130"/>
      <c r="AU117" s="2140"/>
      <c r="AV117" s="2130"/>
      <c r="BE117" s="135">
        <v>1</v>
      </c>
    </row>
    <row r="118" spans="2:59" ht="18.75">
      <c r="B118" s="2118" t="str">
        <f t="shared" si="35"/>
        <v>►</v>
      </c>
      <c r="D118" s="67" t="str">
        <f t="shared" si="43"/>
        <v>►</v>
      </c>
      <c r="E118" s="2813">
        <f t="shared" si="44"/>
        <v>0</v>
      </c>
      <c r="F118" s="2814">
        <f t="shared" si="45"/>
        <v>0</v>
      </c>
      <c r="G118" s="64">
        <f t="shared" si="46"/>
        <v>0</v>
      </c>
      <c r="H118" s="2814">
        <f t="shared" si="47"/>
        <v>0</v>
      </c>
      <c r="I118" s="2815">
        <f t="shared" si="48"/>
        <v>0</v>
      </c>
      <c r="J118" s="2166">
        <f>IFERROR(INDEX(J8:V8,MATCH(I118,J7:V7,0)) * H118 * IF(E118=0, 1, E118), 0)</f>
        <v>0</v>
      </c>
      <c r="K118" s="2167">
        <f t="shared" si="56"/>
        <v>0</v>
      </c>
      <c r="L118" s="2832"/>
      <c r="M118" s="2694"/>
      <c r="N118" s="2695"/>
      <c r="O118" s="504"/>
      <c r="P118" s="2817">
        <f t="shared" si="49"/>
        <v>0</v>
      </c>
      <c r="Q118" s="2171"/>
      <c r="R118" s="2187" t="str">
        <f t="shared" si="50"/>
        <v>►</v>
      </c>
      <c r="S118" s="2188">
        <v>1</v>
      </c>
      <c r="T118" s="2189">
        <f t="shared" si="51"/>
        <v>0</v>
      </c>
      <c r="U118" s="2190">
        <f t="shared" si="52"/>
        <v>0</v>
      </c>
      <c r="V118" s="2191">
        <f t="shared" si="53"/>
        <v>0</v>
      </c>
      <c r="W118" s="2192">
        <f>IF(OR(ISBLANK(M118),ISBLANK(O118)),0,IF(ISBLANK(L118),"",IFERROR(ROUND(T118/INDEX(J8:V8,MATCH(I118,J7:V7,0)),2)&amp;" " &amp;I118,"")))</f>
        <v>0</v>
      </c>
      <c r="X118" s="2193"/>
      <c r="Y118" s="2803">
        <f t="shared" si="36"/>
        <v>0</v>
      </c>
      <c r="AA118" s="67" t="str">
        <f t="shared" si="61"/>
        <v>►</v>
      </c>
      <c r="AB118" s="66"/>
      <c r="AC118" s="72"/>
      <c r="AD118" s="64" t="str">
        <f t="shared" si="59"/>
        <v/>
      </c>
      <c r="AE118" s="63"/>
      <c r="AF118" s="1950"/>
      <c r="AG118" s="61">
        <v>1</v>
      </c>
      <c r="AH118" s="60"/>
      <c r="AI118" s="59">
        <f>IFERROR(INDEX(AB122:AM122,MATCH(AF118,AB121:AM121,0)) * AE118 * IF(ISBLANK(AB118), 1, AB118), 0)</f>
        <v>0</v>
      </c>
      <c r="AJ118" s="485">
        <f>IF(ISBLANK(AL103), 0, (AI118 * AG118) * (AL102 / AL103))</f>
        <v>0</v>
      </c>
      <c r="AK118" s="2240">
        <f t="shared" si="62"/>
        <v>0</v>
      </c>
      <c r="AL118" s="2241">
        <f>(AB118/AL103)*AL102*AG118</f>
        <v>0</v>
      </c>
      <c r="AM118" s="2242">
        <f t="shared" si="60"/>
        <v>0</v>
      </c>
      <c r="AN118" s="2130"/>
      <c r="AO118" s="2127"/>
      <c r="AP118" s="2128"/>
      <c r="AQ118" s="2129"/>
      <c r="AR118" s="2130"/>
      <c r="AS118" s="2130"/>
      <c r="AT118" s="2130"/>
      <c r="AU118" s="2140"/>
      <c r="AV118" s="2130"/>
      <c r="BE118" s="135">
        <v>1</v>
      </c>
    </row>
    <row r="119" spans="2:59" ht="18.75">
      <c r="B119" s="2118" t="str">
        <f t="shared" si="35"/>
        <v>A</v>
      </c>
      <c r="D119" s="67" t="str">
        <f t="shared" si="43"/>
        <v>►</v>
      </c>
      <c r="E119" s="2813">
        <f t="shared" si="44"/>
        <v>0</v>
      </c>
      <c r="F119" s="2814">
        <f t="shared" si="45"/>
        <v>0</v>
      </c>
      <c r="G119" s="64">
        <f t="shared" si="46"/>
        <v>0</v>
      </c>
      <c r="H119" s="2814">
        <f t="shared" si="47"/>
        <v>0</v>
      </c>
      <c r="I119" s="2815">
        <f t="shared" si="48"/>
        <v>0</v>
      </c>
      <c r="J119" s="2166">
        <f>IFERROR(INDEX(J8:V8,MATCH(I119,J7:V7,0)) * H119 * IF(E119=0, 1, E119), 0)</f>
        <v>0</v>
      </c>
      <c r="K119" s="2167">
        <f t="shared" si="56"/>
        <v>0</v>
      </c>
      <c r="L119" s="2832"/>
      <c r="M119" s="2694"/>
      <c r="N119" s="2695"/>
      <c r="O119" s="504"/>
      <c r="P119" s="2817">
        <f t="shared" si="49"/>
        <v>0</v>
      </c>
      <c r="Q119" s="2171"/>
      <c r="R119" s="2187" t="str">
        <f t="shared" si="50"/>
        <v>►</v>
      </c>
      <c r="S119" s="2188">
        <v>1</v>
      </c>
      <c r="T119" s="2174">
        <f t="shared" si="51"/>
        <v>0</v>
      </c>
      <c r="U119" s="2175">
        <f t="shared" si="52"/>
        <v>0</v>
      </c>
      <c r="V119" s="2176">
        <f t="shared" si="53"/>
        <v>0</v>
      </c>
      <c r="W119" s="2177">
        <f>IF(OR(ISBLANK(M119),ISBLANK(O119)),0,IF(ISBLANK(L119),"",IFERROR(ROUND(T119/INDEX(J8:V8,MATCH(I119,J7:V7,0)),2)&amp;" " &amp;I119,"")))</f>
        <v>0</v>
      </c>
      <c r="X119" s="2178"/>
      <c r="Y119" s="2803">
        <f t="shared" si="36"/>
        <v>0</v>
      </c>
      <c r="AA119" s="53" t="s">
        <v>0</v>
      </c>
      <c r="AB119" s="66"/>
      <c r="AC119" s="72"/>
      <c r="AD119" s="64" t="str">
        <f t="shared" si="59"/>
        <v/>
      </c>
      <c r="AE119" s="63"/>
      <c r="AF119" s="1950"/>
      <c r="AG119" s="61">
        <v>1</v>
      </c>
      <c r="AH119" s="60"/>
      <c r="AI119" s="59">
        <f>IFERROR(INDEX(AB122:AM122,MATCH(AF119,AB121:AM121,0)) * AE119 * IF(ISBLANK(AB119), 1, AB119), 0)</f>
        <v>0</v>
      </c>
      <c r="AJ119" s="485">
        <f>IF(ISBLANK(AL103), 0, (AI119 * AG119) * (AL102 / AL103))</f>
        <v>0</v>
      </c>
      <c r="AK119" s="2237">
        <f t="shared" si="62"/>
        <v>0</v>
      </c>
      <c r="AL119" s="2238">
        <f>(AB119/AL103)*AL102*AG119</f>
        <v>0</v>
      </c>
      <c r="AM119" s="2239">
        <f t="shared" si="60"/>
        <v>0</v>
      </c>
      <c r="AN119" s="2130"/>
      <c r="AO119" s="2127"/>
      <c r="AP119" s="2128"/>
      <c r="AQ119" s="2129"/>
      <c r="AR119" s="2130"/>
      <c r="AS119" s="2130"/>
      <c r="AT119" s="2130"/>
      <c r="AU119" s="2140"/>
      <c r="AV119" s="2130"/>
      <c r="BE119" s="135">
        <v>1</v>
      </c>
      <c r="BG119"/>
    </row>
    <row r="120" spans="2:59" ht="18.75">
      <c r="B120" s="2118" t="str">
        <f t="shared" si="35"/>
        <v>A</v>
      </c>
      <c r="D120" s="67" t="str">
        <f t="shared" si="43"/>
        <v>►</v>
      </c>
      <c r="E120" s="2813">
        <f t="shared" si="44"/>
        <v>0</v>
      </c>
      <c r="F120" s="2814">
        <f t="shared" si="45"/>
        <v>0</v>
      </c>
      <c r="G120" s="64">
        <f t="shared" si="46"/>
        <v>0</v>
      </c>
      <c r="H120" s="2814">
        <f t="shared" si="47"/>
        <v>0</v>
      </c>
      <c r="I120" s="2815">
        <f t="shared" si="48"/>
        <v>0</v>
      </c>
      <c r="J120" s="2166">
        <f>IFERROR(INDEX(J8:V8,MATCH(I120,J7:V7,0)) * H120 * IF(E120=0, 1, E120), 0)</f>
        <v>0</v>
      </c>
      <c r="K120" s="2167">
        <f t="shared" si="56"/>
        <v>0</v>
      </c>
      <c r="L120" s="2832"/>
      <c r="M120" s="2694"/>
      <c r="N120" s="2695"/>
      <c r="O120" s="504"/>
      <c r="P120" s="2817">
        <f t="shared" si="49"/>
        <v>0</v>
      </c>
      <c r="Q120" s="2171"/>
      <c r="R120" s="2187" t="str">
        <f t="shared" si="50"/>
        <v>►</v>
      </c>
      <c r="S120" s="2188">
        <v>1</v>
      </c>
      <c r="T120" s="2189">
        <f t="shared" si="51"/>
        <v>0</v>
      </c>
      <c r="U120" s="2190">
        <f t="shared" si="52"/>
        <v>0</v>
      </c>
      <c r="V120" s="2191">
        <f t="shared" si="53"/>
        <v>0</v>
      </c>
      <c r="W120" s="2192">
        <f>IF(OR(ISBLANK(M120),ISBLANK(O120)),0,IF(ISBLANK(L120),"",IFERROR(ROUND(T120/INDEX(J8:V8,MATCH(I120,J7:V7,0)),2)&amp;" " &amp;I120,"")))</f>
        <v>0</v>
      </c>
      <c r="X120" s="2193"/>
      <c r="Y120" s="2803">
        <f t="shared" si="36"/>
        <v>0</v>
      </c>
      <c r="AA120" s="53" t="s">
        <v>0</v>
      </c>
      <c r="AB120" s="51"/>
      <c r="AC120" s="50"/>
      <c r="AD120" s="52"/>
      <c r="AE120" s="52"/>
      <c r="AF120" s="51"/>
      <c r="AG120" s="50"/>
      <c r="AH120" s="49"/>
      <c r="AI120" s="48">
        <f>SUM(AI110:AI119)</f>
        <v>0.7</v>
      </c>
      <c r="AJ120" s="46">
        <f>SUM(AJ110:AJ119)</f>
        <v>2.1</v>
      </c>
      <c r="AK120" s="46"/>
      <c r="AL120" s="47"/>
      <c r="AM120" s="45"/>
      <c r="AN120" s="2130"/>
      <c r="AO120" s="2127"/>
      <c r="AP120" s="2128"/>
      <c r="AQ120" s="2129"/>
      <c r="AR120" s="2130"/>
      <c r="AS120" s="2130"/>
      <c r="AT120" s="2130"/>
      <c r="AU120" s="2140"/>
      <c r="AV120" s="2130"/>
      <c r="BE120" s="135">
        <v>1</v>
      </c>
      <c r="BG120"/>
    </row>
    <row r="121" spans="2:59" ht="18.75">
      <c r="B121" s="2118" t="str">
        <f t="shared" si="35"/>
        <v>►</v>
      </c>
      <c r="D121" s="67" t="str">
        <f t="shared" si="43"/>
        <v>►</v>
      </c>
      <c r="E121" s="2813">
        <f t="shared" si="44"/>
        <v>0</v>
      </c>
      <c r="F121" s="2814">
        <f t="shared" si="45"/>
        <v>0</v>
      </c>
      <c r="G121" s="64">
        <f t="shared" si="46"/>
        <v>0</v>
      </c>
      <c r="H121" s="2814">
        <f t="shared" si="47"/>
        <v>0</v>
      </c>
      <c r="I121" s="2815">
        <f t="shared" si="48"/>
        <v>0</v>
      </c>
      <c r="J121" s="2166">
        <f>IFERROR(INDEX(J8:V8,MATCH(I121,J7:V7,0)) * H121 * IF(E121=0, 1, E121), 0)</f>
        <v>0</v>
      </c>
      <c r="K121" s="2167" t="str">
        <f t="shared" si="56"/>
        <v>kg</v>
      </c>
      <c r="L121" s="2832"/>
      <c r="M121" s="2694"/>
      <c r="N121" s="2695"/>
      <c r="O121" s="504"/>
      <c r="P121" s="2817">
        <f t="shared" si="49"/>
        <v>0</v>
      </c>
      <c r="Q121" s="2171"/>
      <c r="R121" s="2187" t="str">
        <f t="shared" si="50"/>
        <v>►</v>
      </c>
      <c r="S121" s="2188">
        <v>1</v>
      </c>
      <c r="T121" s="2174">
        <f t="shared" si="51"/>
        <v>0</v>
      </c>
      <c r="U121" s="2175">
        <f t="shared" si="52"/>
        <v>0</v>
      </c>
      <c r="V121" s="2176">
        <f t="shared" si="53"/>
        <v>0</v>
      </c>
      <c r="W121" s="2177">
        <f>IF(OR(ISBLANK(M121),ISBLANK(O121)),0,IF(ISBLANK(L121),"",IFERROR(ROUND(T121/INDEX(J8:V8,MATCH(I121,J7:V7,0)),2)&amp;" " &amp;I121,"")))</f>
        <v>0</v>
      </c>
      <c r="X121" s="2178"/>
      <c r="Y121" s="2803">
        <f t="shared" si="36"/>
        <v>0</v>
      </c>
      <c r="AA121" s="44" t="s">
        <v>15</v>
      </c>
      <c r="AB121" s="39" t="s">
        <v>66</v>
      </c>
      <c r="AC121" s="39" t="s">
        <v>65</v>
      </c>
      <c r="AD121" s="39" t="s">
        <v>60</v>
      </c>
      <c r="AE121" s="43" t="s">
        <v>64</v>
      </c>
      <c r="AF121" s="42" t="s">
        <v>63</v>
      </c>
      <c r="AG121" s="41" t="s">
        <v>62</v>
      </c>
      <c r="AH121" s="40" t="s">
        <v>61</v>
      </c>
      <c r="AI121" s="39" t="s">
        <v>59</v>
      </c>
      <c r="AJ121" s="624" t="s">
        <v>58</v>
      </c>
      <c r="AK121" s="624" t="s">
        <v>57</v>
      </c>
      <c r="AL121" s="320" t="s">
        <v>56</v>
      </c>
      <c r="AM121" s="404" t="s">
        <v>55</v>
      </c>
      <c r="AN121" s="2130"/>
      <c r="AO121" s="2127"/>
      <c r="AP121" s="2128"/>
      <c r="AQ121" s="2129"/>
      <c r="AR121" s="2130"/>
      <c r="AS121" s="2130"/>
      <c r="AT121" s="2130"/>
      <c r="AU121" s="2140"/>
      <c r="AV121" s="2130"/>
      <c r="BE121" s="135">
        <v>1</v>
      </c>
      <c r="BG121"/>
    </row>
    <row r="122" spans="2:59" ht="18.75">
      <c r="B122" s="2118" t="str">
        <f t="shared" si="35"/>
        <v>►</v>
      </c>
      <c r="D122" s="67" t="str">
        <f t="shared" si="43"/>
        <v>►</v>
      </c>
      <c r="E122" s="2813">
        <f t="shared" si="44"/>
        <v>0</v>
      </c>
      <c r="F122" s="2814">
        <f t="shared" si="45"/>
        <v>0</v>
      </c>
      <c r="G122" s="64">
        <f t="shared" si="46"/>
        <v>0</v>
      </c>
      <c r="H122" s="2814">
        <f t="shared" si="47"/>
        <v>0</v>
      </c>
      <c r="I122" s="2815">
        <f t="shared" si="48"/>
        <v>0</v>
      </c>
      <c r="J122" s="2166">
        <f>IFERROR(INDEX(J8:V8,MATCH(I122,J7:V7,0)) * H122 * IF(E122=0, 1, E122), 0)</f>
        <v>0</v>
      </c>
      <c r="K122" s="2167">
        <f t="shared" si="56"/>
        <v>1</v>
      </c>
      <c r="L122" s="2832"/>
      <c r="M122" s="2694"/>
      <c r="N122" s="2695"/>
      <c r="O122" s="504"/>
      <c r="P122" s="2817">
        <f t="shared" si="49"/>
        <v>0</v>
      </c>
      <c r="Q122" s="2171"/>
      <c r="R122" s="2187" t="str">
        <f t="shared" si="50"/>
        <v>►</v>
      </c>
      <c r="S122" s="2188">
        <v>1</v>
      </c>
      <c r="T122" s="2189">
        <f t="shared" si="51"/>
        <v>0</v>
      </c>
      <c r="U122" s="2190">
        <f t="shared" si="52"/>
        <v>0</v>
      </c>
      <c r="V122" s="2191">
        <f t="shared" si="53"/>
        <v>0</v>
      </c>
      <c r="W122" s="2192">
        <f>IF(OR(ISBLANK(M122),ISBLANK(O122)),0,IF(ISBLANK(L122),"",IFERROR(ROUND(T122/INDEX(J8:V8,MATCH(I122,J7:V7,0)),2)&amp;" " &amp;I122,"")))</f>
        <v>0</v>
      </c>
      <c r="X122" s="2193"/>
      <c r="Y122" s="2803">
        <f t="shared" si="36"/>
        <v>0</v>
      </c>
      <c r="AA122" s="44" t="s">
        <v>15</v>
      </c>
      <c r="AB122" s="406">
        <v>0.5</v>
      </c>
      <c r="AC122" s="407">
        <v>0.25</v>
      </c>
      <c r="AD122" s="410">
        <v>0.22500000000000001</v>
      </c>
      <c r="AE122" s="407">
        <v>0.25</v>
      </c>
      <c r="AF122" s="409">
        <v>0.5</v>
      </c>
      <c r="AG122" s="410">
        <v>1E-3</v>
      </c>
      <c r="AH122" s="408">
        <v>1</v>
      </c>
      <c r="AI122" s="410">
        <v>0.01</v>
      </c>
      <c r="AJ122" s="678">
        <v>1</v>
      </c>
      <c r="AK122" s="679">
        <v>0.1</v>
      </c>
      <c r="AL122" s="408">
        <v>0.01</v>
      </c>
      <c r="AM122" s="411">
        <v>1E-3</v>
      </c>
      <c r="AN122" s="2130"/>
      <c r="AO122" s="2127"/>
      <c r="AP122" s="2128"/>
      <c r="AQ122" s="2129"/>
      <c r="AR122" s="2130"/>
      <c r="AS122" s="2130"/>
      <c r="AT122" s="2130"/>
      <c r="AU122" s="2140"/>
      <c r="AV122" s="2130"/>
      <c r="BE122" s="135">
        <v>1</v>
      </c>
      <c r="BG122"/>
    </row>
    <row r="123" spans="2:59" ht="18.75">
      <c r="B123" s="2118" t="str">
        <f t="shared" si="35"/>
        <v>A</v>
      </c>
      <c r="D123" s="67" t="str">
        <f t="shared" si="43"/>
        <v>►</v>
      </c>
      <c r="E123" s="2813">
        <f t="shared" si="44"/>
        <v>0</v>
      </c>
      <c r="F123" s="2814">
        <f t="shared" si="45"/>
        <v>0</v>
      </c>
      <c r="G123" s="64">
        <f t="shared" si="46"/>
        <v>0</v>
      </c>
      <c r="H123" s="2814">
        <f t="shared" si="47"/>
        <v>0</v>
      </c>
      <c r="I123" s="2815">
        <f t="shared" si="48"/>
        <v>0</v>
      </c>
      <c r="J123" s="2166">
        <f>IFERROR(INDEX(J8:V8,MATCH(I123,J7:V7,0)) * H123 * IF(E123=0, 1, E123), 0)</f>
        <v>0</v>
      </c>
      <c r="K123" s="2167">
        <f t="shared" si="56"/>
        <v>35</v>
      </c>
      <c r="L123" s="2832"/>
      <c r="M123" s="2694"/>
      <c r="N123" s="2695"/>
      <c r="O123" s="504"/>
      <c r="P123" s="2817">
        <f t="shared" si="49"/>
        <v>0</v>
      </c>
      <c r="Q123" s="2171"/>
      <c r="R123" s="2187" t="str">
        <f t="shared" si="50"/>
        <v>►</v>
      </c>
      <c r="S123" s="2188">
        <v>1</v>
      </c>
      <c r="T123" s="2174">
        <f t="shared" si="51"/>
        <v>0</v>
      </c>
      <c r="U123" s="2175">
        <f t="shared" si="52"/>
        <v>0</v>
      </c>
      <c r="V123" s="2176">
        <f t="shared" si="53"/>
        <v>0</v>
      </c>
      <c r="W123" s="2177">
        <f>IF(OR(ISBLANK(M123),ISBLANK(O123)),0,IF(ISBLANK(L123),"",IFERROR(ROUND(T123/INDEX(J8:V8,MATCH(I123,J7:V7,0)),2)&amp;" " &amp;I123,"")))</f>
        <v>0</v>
      </c>
      <c r="X123" s="2178"/>
      <c r="Y123" s="2803">
        <f t="shared" si="36"/>
        <v>0</v>
      </c>
      <c r="AA123" s="593" t="s">
        <v>0</v>
      </c>
      <c r="AB123" s="588">
        <v>11</v>
      </c>
      <c r="AC123" s="588">
        <v>11</v>
      </c>
      <c r="AD123" s="588">
        <v>3</v>
      </c>
      <c r="AE123" s="588">
        <v>11</v>
      </c>
      <c r="AF123" s="588">
        <v>11</v>
      </c>
      <c r="AG123" s="588">
        <v>9</v>
      </c>
      <c r="AH123" s="588">
        <v>35</v>
      </c>
      <c r="AI123" s="589">
        <v>0.2</v>
      </c>
      <c r="AJ123" s="588">
        <v>11</v>
      </c>
      <c r="AK123" s="588">
        <v>11</v>
      </c>
      <c r="AL123" s="588">
        <v>11</v>
      </c>
      <c r="AM123" s="591">
        <v>11</v>
      </c>
      <c r="AN123" s="2130"/>
      <c r="AO123" s="2127"/>
      <c r="AP123" s="2128"/>
      <c r="AQ123" s="2129"/>
      <c r="AR123" s="2130"/>
      <c r="AS123" s="2130"/>
      <c r="AT123" s="2130"/>
      <c r="AU123" s="2140"/>
      <c r="AV123" s="2130"/>
      <c r="BE123" s="135">
        <v>1</v>
      </c>
      <c r="BG123"/>
    </row>
    <row r="124" spans="2:59" ht="19.5" thickBot="1">
      <c r="B124" s="2118" t="str">
        <f t="shared" si="35"/>
        <v>A</v>
      </c>
      <c r="D124" s="67" t="str">
        <f t="shared" si="43"/>
        <v>►</v>
      </c>
      <c r="E124" s="2813">
        <f t="shared" si="44"/>
        <v>0</v>
      </c>
      <c r="F124" s="2814">
        <f t="shared" si="45"/>
        <v>0</v>
      </c>
      <c r="G124" s="64">
        <f t="shared" si="46"/>
        <v>0</v>
      </c>
      <c r="H124" s="2814">
        <f t="shared" si="47"/>
        <v>0</v>
      </c>
      <c r="I124" s="2815">
        <f t="shared" si="48"/>
        <v>0</v>
      </c>
      <c r="J124" s="2166">
        <f>IFERROR(INDEX(J8:V8,MATCH(I124,J7:V7,0)) * H124 * IF(E124=0, 1, E124), 0)</f>
        <v>0</v>
      </c>
      <c r="K124" s="2167">
        <f t="shared" ca="1" si="56"/>
        <v>35</v>
      </c>
      <c r="L124" s="2832"/>
      <c r="M124" s="2694"/>
      <c r="N124" s="2695"/>
      <c r="O124" s="504"/>
      <c r="P124" s="2817">
        <f t="shared" si="49"/>
        <v>0</v>
      </c>
      <c r="Q124" s="2171"/>
      <c r="R124" s="2187" t="str">
        <f t="shared" si="50"/>
        <v>►</v>
      </c>
      <c r="S124" s="2188">
        <v>1</v>
      </c>
      <c r="T124" s="2189">
        <f t="shared" si="51"/>
        <v>0</v>
      </c>
      <c r="U124" s="2190">
        <f t="shared" si="52"/>
        <v>0</v>
      </c>
      <c r="V124" s="2191">
        <f t="shared" si="53"/>
        <v>0</v>
      </c>
      <c r="W124" s="2192">
        <f>IF(OR(ISBLANK(M124),ISBLANK(O124)),0,IF(ISBLANK(L124),"",IFERROR(ROUND(T124/INDEX(J8:V8,MATCH(I124,J7:V7,0)),2)&amp;" " &amp;I124,"")))</f>
        <v>0</v>
      </c>
      <c r="X124" s="2193"/>
      <c r="Y124" s="2803">
        <f t="shared" ca="1" si="36"/>
        <v>0</v>
      </c>
      <c r="AA124" s="594" t="s">
        <v>0</v>
      </c>
      <c r="AB124" s="590">
        <f t="shared" ref="AB124:AM124" ca="1" si="64">CELL("largeur",AB124)</f>
        <v>11</v>
      </c>
      <c r="AC124" s="590">
        <f t="shared" ca="1" si="64"/>
        <v>11</v>
      </c>
      <c r="AD124" s="590">
        <f t="shared" ca="1" si="64"/>
        <v>3</v>
      </c>
      <c r="AE124" s="590">
        <f t="shared" ca="1" si="64"/>
        <v>11</v>
      </c>
      <c r="AF124" s="590">
        <f t="shared" ca="1" si="64"/>
        <v>11</v>
      </c>
      <c r="AG124" s="590">
        <f t="shared" ca="1" si="64"/>
        <v>9</v>
      </c>
      <c r="AH124" s="590">
        <f t="shared" ca="1" si="64"/>
        <v>35</v>
      </c>
      <c r="AI124" s="590">
        <f t="shared" ca="1" si="64"/>
        <v>11</v>
      </c>
      <c r="AJ124" s="590">
        <f t="shared" ca="1" si="64"/>
        <v>11</v>
      </c>
      <c r="AK124" s="590">
        <f t="shared" ca="1" si="64"/>
        <v>11</v>
      </c>
      <c r="AL124" s="590">
        <f t="shared" ca="1" si="64"/>
        <v>11</v>
      </c>
      <c r="AM124" s="592">
        <f t="shared" ca="1" si="64"/>
        <v>11</v>
      </c>
      <c r="AN124" s="2130"/>
      <c r="AO124" s="2127"/>
      <c r="AP124" s="2128"/>
      <c r="AQ124" s="2129"/>
      <c r="AR124" s="2130"/>
      <c r="AS124" s="2130"/>
      <c r="AT124" s="2130"/>
      <c r="AU124" s="2140"/>
      <c r="AV124" s="2130"/>
      <c r="BE124" s="135">
        <v>1</v>
      </c>
      <c r="BG124"/>
    </row>
    <row r="125" spans="2:59" ht="19.5" thickBot="1">
      <c r="B125" s="2118">
        <f t="shared" si="35"/>
        <v>0</v>
      </c>
      <c r="D125" s="67" t="str">
        <f t="shared" si="43"/>
        <v>►</v>
      </c>
      <c r="E125" s="2813">
        <f t="shared" si="44"/>
        <v>0</v>
      </c>
      <c r="F125" s="2814">
        <f t="shared" si="45"/>
        <v>0</v>
      </c>
      <c r="G125" s="64">
        <f t="shared" si="46"/>
        <v>0</v>
      </c>
      <c r="H125" s="2814">
        <f t="shared" si="47"/>
        <v>0</v>
      </c>
      <c r="I125" s="2815">
        <f t="shared" si="48"/>
        <v>0</v>
      </c>
      <c r="J125" s="2166">
        <f>IFERROR(INDEX(J8:V8,MATCH(I125,J7:V7,0)) * H125 * IF(E125=0, 1, E125), 0)</f>
        <v>0</v>
      </c>
      <c r="K125" s="2167">
        <f t="shared" si="56"/>
        <v>0</v>
      </c>
      <c r="L125" s="2832"/>
      <c r="M125" s="2694"/>
      <c r="N125" s="2695"/>
      <c r="O125" s="504"/>
      <c r="P125" s="2817">
        <f t="shared" si="49"/>
        <v>0</v>
      </c>
      <c r="Q125" s="2171"/>
      <c r="R125" s="2187" t="str">
        <f t="shared" si="50"/>
        <v>►</v>
      </c>
      <c r="S125" s="2188">
        <v>1</v>
      </c>
      <c r="T125" s="2174">
        <f t="shared" si="51"/>
        <v>0</v>
      </c>
      <c r="U125" s="2175">
        <f t="shared" si="52"/>
        <v>0</v>
      </c>
      <c r="V125" s="2176">
        <f t="shared" si="53"/>
        <v>0</v>
      </c>
      <c r="W125" s="2177">
        <f>IF(OR(ISBLANK(M125),ISBLANK(O125)),0,IF(ISBLANK(L125),"",IFERROR(ROUND(T125/INDEX(J8:V8,MATCH(I125,J7:V7,0)),2)&amp;" " &amp;I125,"")))</f>
        <v>0</v>
      </c>
      <c r="X125" s="2178"/>
      <c r="Y125" s="2803">
        <f t="shared" si="36"/>
        <v>0</v>
      </c>
      <c r="AA125" s="67"/>
      <c r="AB125" s="66"/>
      <c r="AC125" s="65"/>
      <c r="AD125" s="64"/>
      <c r="AE125" s="63"/>
      <c r="AF125" s="41"/>
      <c r="AG125" s="61"/>
      <c r="AH125" s="60"/>
      <c r="AI125" s="59"/>
      <c r="AJ125" s="2127"/>
      <c r="AK125" s="2127"/>
      <c r="AL125" s="2127"/>
      <c r="AM125" s="2127"/>
      <c r="AN125" s="2127"/>
      <c r="AO125" s="2127"/>
      <c r="AP125" s="2128"/>
      <c r="AQ125" s="2129"/>
      <c r="AR125" s="2130"/>
      <c r="AS125" s="2130"/>
      <c r="AT125" s="2130"/>
      <c r="AU125" s="2140"/>
      <c r="AV125" s="2130"/>
      <c r="BE125" s="135">
        <v>1</v>
      </c>
      <c r="BG125"/>
    </row>
    <row r="126" spans="2:59" ht="18.75">
      <c r="B126" s="2118" t="str">
        <f t="shared" si="35"/>
        <v>A</v>
      </c>
      <c r="D126" s="67" t="str">
        <f t="shared" si="43"/>
        <v>►</v>
      </c>
      <c r="E126" s="2813">
        <f t="shared" si="44"/>
        <v>0</v>
      </c>
      <c r="F126" s="2814">
        <f t="shared" si="45"/>
        <v>0</v>
      </c>
      <c r="G126" s="64">
        <f t="shared" si="46"/>
        <v>0</v>
      </c>
      <c r="H126" s="2814">
        <f t="shared" si="47"/>
        <v>0</v>
      </c>
      <c r="I126" s="2815">
        <f t="shared" si="48"/>
        <v>0</v>
      </c>
      <c r="J126" s="2166">
        <f>IFERROR(INDEX(J8:V8,MATCH(I126,J7:V7,0)) * H126 * IF(E126=0, 1, E126), 0)</f>
        <v>0</v>
      </c>
      <c r="K126" s="2167">
        <f t="shared" si="56"/>
        <v>0</v>
      </c>
      <c r="L126" s="2832"/>
      <c r="M126" s="2694"/>
      <c r="N126" s="2695"/>
      <c r="O126" s="504"/>
      <c r="P126" s="2817">
        <f t="shared" si="49"/>
        <v>0</v>
      </c>
      <c r="Q126" s="2171"/>
      <c r="R126" s="2187" t="str">
        <f t="shared" si="50"/>
        <v>►</v>
      </c>
      <c r="S126" s="2188">
        <v>1</v>
      </c>
      <c r="T126" s="2189">
        <f t="shared" si="51"/>
        <v>0</v>
      </c>
      <c r="U126" s="2190">
        <f t="shared" si="52"/>
        <v>0</v>
      </c>
      <c r="V126" s="2191">
        <f t="shared" si="53"/>
        <v>0</v>
      </c>
      <c r="W126" s="2192">
        <f>IF(OR(ISBLANK(M126),ISBLANK(O126)),0,IF(ISBLANK(L126),"",IFERROR(ROUND(T126/INDEX(J8:V8,MATCH(I126,J7:V7,0)),2)&amp;" " &amp;I126,"")))</f>
        <v>0</v>
      </c>
      <c r="X126" s="2193"/>
      <c r="Y126" s="2803">
        <f t="shared" si="36"/>
        <v>0</v>
      </c>
      <c r="AA126" s="129" t="s">
        <v>0</v>
      </c>
      <c r="AB126" s="4138" t="s">
        <v>119</v>
      </c>
      <c r="AC126" s="4258" t="s">
        <v>4177</v>
      </c>
      <c r="AD126" s="4258"/>
      <c r="AE126" s="4258"/>
      <c r="AF126" s="4258"/>
      <c r="AG126" s="4258"/>
      <c r="AH126" s="4258"/>
      <c r="AI126" s="4258"/>
      <c r="AJ126" s="4140" t="s">
        <v>137</v>
      </c>
      <c r="AK126" s="4139" t="s">
        <v>366</v>
      </c>
      <c r="AL126" s="4139"/>
      <c r="AM126" s="4159" t="str">
        <f>LEFT(AC126,1)</f>
        <v>B</v>
      </c>
      <c r="AN126" s="2130"/>
      <c r="AO126" s="2127"/>
      <c r="AP126" s="2128"/>
      <c r="AQ126" s="2129"/>
      <c r="AR126" s="2130"/>
      <c r="AS126" s="2130"/>
      <c r="AT126" s="2130"/>
      <c r="AU126" s="2140"/>
      <c r="AV126" s="2130"/>
      <c r="BE126" s="135">
        <v>1</v>
      </c>
    </row>
    <row r="127" spans="2:59" ht="19.5" thickBot="1">
      <c r="B127" s="2118" t="str">
        <f t="shared" si="35"/>
        <v>A</v>
      </c>
      <c r="D127" s="67" t="str">
        <f t="shared" si="43"/>
        <v>►</v>
      </c>
      <c r="E127" s="2813">
        <f t="shared" si="44"/>
        <v>0</v>
      </c>
      <c r="F127" s="2814">
        <f t="shared" si="45"/>
        <v>0</v>
      </c>
      <c r="G127" s="64">
        <f t="shared" si="46"/>
        <v>0</v>
      </c>
      <c r="H127" s="2814">
        <f t="shared" si="47"/>
        <v>0</v>
      </c>
      <c r="I127" s="2815">
        <f t="shared" si="48"/>
        <v>0</v>
      </c>
      <c r="J127" s="2166">
        <f>IFERROR(INDEX(J8:V8,MATCH(I127,J7:V7,0)) * H127 * IF(E127=0, 1, E127), 0)</f>
        <v>0</v>
      </c>
      <c r="K127" s="2167">
        <f t="shared" si="56"/>
        <v>0</v>
      </c>
      <c r="L127" s="2832"/>
      <c r="M127" s="2694"/>
      <c r="N127" s="2695"/>
      <c r="O127" s="504"/>
      <c r="P127" s="2817">
        <f t="shared" si="49"/>
        <v>0</v>
      </c>
      <c r="Q127" s="2171"/>
      <c r="R127" s="2187" t="str">
        <f t="shared" si="50"/>
        <v>►</v>
      </c>
      <c r="S127" s="2188">
        <v>1</v>
      </c>
      <c r="T127" s="2174">
        <f t="shared" si="51"/>
        <v>0</v>
      </c>
      <c r="U127" s="2175">
        <f t="shared" si="52"/>
        <v>0</v>
      </c>
      <c r="V127" s="2176">
        <f t="shared" si="53"/>
        <v>0</v>
      </c>
      <c r="W127" s="2177">
        <f>IF(OR(ISBLANK(M127),ISBLANK(O127)),0,IF(ISBLANK(L127),"",IFERROR(ROUND(T127/INDEX(J8:V8,MATCH(I127,J7:V7,0)),2)&amp;" " &amp;I127,"")))</f>
        <v>0</v>
      </c>
      <c r="X127" s="2178"/>
      <c r="Y127" s="2803">
        <f t="shared" si="36"/>
        <v>0</v>
      </c>
      <c r="AA127" s="53" t="s">
        <v>0</v>
      </c>
      <c r="AB127" s="3850"/>
      <c r="AC127" s="4259"/>
      <c r="AD127" s="4259"/>
      <c r="AE127" s="4259"/>
      <c r="AF127" s="4259"/>
      <c r="AG127" s="4259"/>
      <c r="AH127" s="4259"/>
      <c r="AI127" s="4259"/>
      <c r="AJ127" s="4141"/>
      <c r="AK127" s="3990"/>
      <c r="AL127" s="3990"/>
      <c r="AM127" s="4260"/>
      <c r="AN127" s="2130"/>
      <c r="AO127" s="2127"/>
      <c r="AP127" s="2128"/>
      <c r="AQ127" s="2129"/>
      <c r="AR127" s="2130"/>
      <c r="AS127" s="2130"/>
      <c r="AT127" s="2130"/>
      <c r="AU127" s="2140"/>
      <c r="AV127" s="2130"/>
      <c r="BE127" s="135">
        <v>1</v>
      </c>
    </row>
    <row r="128" spans="2:59" ht="18.75">
      <c r="B128" s="2118" t="str">
        <f t="shared" si="35"/>
        <v>A</v>
      </c>
      <c r="D128" s="67" t="str">
        <f t="shared" si="43"/>
        <v>►</v>
      </c>
      <c r="E128" s="2813">
        <f t="shared" si="44"/>
        <v>0</v>
      </c>
      <c r="F128" s="2814">
        <f t="shared" si="45"/>
        <v>0</v>
      </c>
      <c r="G128" s="64">
        <f t="shared" si="46"/>
        <v>0</v>
      </c>
      <c r="H128" s="2814">
        <f t="shared" si="47"/>
        <v>0</v>
      </c>
      <c r="I128" s="2815">
        <f t="shared" si="48"/>
        <v>0</v>
      </c>
      <c r="J128" s="2166">
        <f>IFERROR(INDEX(J8:V8,MATCH(I128,J7:V7,0)) * H128 * IF(E128=0, 1, E128), 0)</f>
        <v>0</v>
      </c>
      <c r="K128" s="2167">
        <f t="shared" si="56"/>
        <v>0</v>
      </c>
      <c r="L128" s="2832"/>
      <c r="M128" s="2694"/>
      <c r="N128" s="2695"/>
      <c r="O128" s="504"/>
      <c r="P128" s="2817">
        <f t="shared" si="49"/>
        <v>0</v>
      </c>
      <c r="Q128" s="2171"/>
      <c r="R128" s="2187" t="str">
        <f t="shared" si="50"/>
        <v>►</v>
      </c>
      <c r="S128" s="2188">
        <v>1</v>
      </c>
      <c r="T128" s="2189">
        <f t="shared" si="51"/>
        <v>0</v>
      </c>
      <c r="U128" s="2190">
        <f t="shared" si="52"/>
        <v>0</v>
      </c>
      <c r="V128" s="2191">
        <f t="shared" si="53"/>
        <v>0</v>
      </c>
      <c r="W128" s="2192">
        <f>IF(OR(ISBLANK(M128),ISBLANK(O128)),0,IF(ISBLANK(L128),"",IFERROR(ROUND(T128/INDEX(J8:V8,MATCH(I128,J7:V7,0)),2)&amp;" " &amp;I128,"")))</f>
        <v>0</v>
      </c>
      <c r="X128" s="2193"/>
      <c r="Y128" s="2803">
        <f t="shared" si="36"/>
        <v>0</v>
      </c>
      <c r="AA128" s="53" t="s">
        <v>0</v>
      </c>
      <c r="AB128" s="128" t="s">
        <v>116</v>
      </c>
      <c r="AC128" s="127" t="s">
        <v>1084</v>
      </c>
      <c r="AD128" s="127"/>
      <c r="AE128" s="127"/>
      <c r="AF128" s="126" t="s">
        <v>115</v>
      </c>
      <c r="AG128" s="125" t="s">
        <v>4170</v>
      </c>
      <c r="AH128" s="124"/>
      <c r="AI128" s="124"/>
      <c r="AJ128" s="124"/>
      <c r="AK128" s="124"/>
      <c r="AL128" s="124"/>
      <c r="AM128" s="738"/>
      <c r="AN128" s="2130"/>
      <c r="AO128" s="2127"/>
      <c r="AP128" s="2128"/>
      <c r="AQ128" s="2129"/>
      <c r="AR128" s="2130"/>
      <c r="AS128" s="2130"/>
      <c r="AT128" s="2130"/>
      <c r="AU128" s="2140"/>
      <c r="AV128" s="2130"/>
      <c r="BE128" s="135">
        <v>1</v>
      </c>
    </row>
    <row r="129" spans="2:57" ht="18.75">
      <c r="B129" s="2118" t="str">
        <f t="shared" si="35"/>
        <v>A</v>
      </c>
      <c r="D129" s="67" t="str">
        <f t="shared" si="43"/>
        <v>►</v>
      </c>
      <c r="E129" s="2813">
        <f t="shared" si="44"/>
        <v>0</v>
      </c>
      <c r="F129" s="2814">
        <f t="shared" si="45"/>
        <v>0</v>
      </c>
      <c r="G129" s="64">
        <f t="shared" si="46"/>
        <v>0</v>
      </c>
      <c r="H129" s="2814">
        <f t="shared" si="47"/>
        <v>0</v>
      </c>
      <c r="I129" s="2815">
        <f t="shared" si="48"/>
        <v>0</v>
      </c>
      <c r="J129" s="2166">
        <f>IFERROR(INDEX(J8:V8,MATCH(I129,J7:V7,0)) * H129 * IF(E129=0, 1, E129), 0)</f>
        <v>0</v>
      </c>
      <c r="K129" s="2167">
        <f t="shared" si="56"/>
        <v>0</v>
      </c>
      <c r="L129" s="2832"/>
      <c r="M129" s="2694"/>
      <c r="N129" s="2695"/>
      <c r="O129" s="504"/>
      <c r="P129" s="2817">
        <f t="shared" si="49"/>
        <v>0</v>
      </c>
      <c r="Q129" s="2171"/>
      <c r="R129" s="2187" t="str">
        <f t="shared" si="50"/>
        <v>►</v>
      </c>
      <c r="S129" s="2188">
        <v>1</v>
      </c>
      <c r="T129" s="2174">
        <f t="shared" si="51"/>
        <v>0</v>
      </c>
      <c r="U129" s="2175">
        <f t="shared" si="52"/>
        <v>0</v>
      </c>
      <c r="V129" s="2176">
        <f t="shared" si="53"/>
        <v>0</v>
      </c>
      <c r="W129" s="2177">
        <f>IF(OR(ISBLANK(M129),ISBLANK(O129)),0,IF(ISBLANK(L129),"",IFERROR(ROUND(T129/INDEX(J8:V8,MATCH(I129,J7:V7,0)),2)&amp;" " &amp;I129,"")))</f>
        <v>0</v>
      </c>
      <c r="X129" s="2178"/>
      <c r="Y129" s="2803">
        <f t="shared" si="36"/>
        <v>0</v>
      </c>
      <c r="AA129" s="53" t="s">
        <v>0</v>
      </c>
      <c r="AB129" s="121" t="s">
        <v>113</v>
      </c>
      <c r="AC129" s="104"/>
      <c r="AD129" s="115"/>
      <c r="AE129" s="115"/>
      <c r="AF129" s="115"/>
      <c r="AG129" s="104" t="s">
        <v>4183</v>
      </c>
      <c r="AH129" s="104"/>
      <c r="AI129" s="104"/>
      <c r="AJ129" s="104"/>
      <c r="AK129" s="104"/>
      <c r="AL129" s="104"/>
      <c r="AM129" s="672"/>
      <c r="AN129" s="2130"/>
      <c r="AO129" s="2127"/>
      <c r="AP129" s="2128"/>
      <c r="AQ129" s="2129"/>
      <c r="AR129" s="2130"/>
      <c r="AS129" s="2130"/>
      <c r="AT129" s="2130"/>
      <c r="AU129" s="2140"/>
      <c r="AV129" s="2130"/>
      <c r="BE129" s="135">
        <v>1</v>
      </c>
    </row>
    <row r="130" spans="2:57" ht="21">
      <c r="B130" s="2118" t="str">
        <f t="shared" si="35"/>
        <v>A</v>
      </c>
      <c r="D130" s="67" t="str">
        <f t="shared" si="43"/>
        <v>►</v>
      </c>
      <c r="E130" s="2813">
        <f t="shared" si="44"/>
        <v>0</v>
      </c>
      <c r="F130" s="2814">
        <f t="shared" si="45"/>
        <v>0</v>
      </c>
      <c r="G130" s="64">
        <f t="shared" si="46"/>
        <v>0</v>
      </c>
      <c r="H130" s="2814">
        <f t="shared" si="47"/>
        <v>0</v>
      </c>
      <c r="I130" s="2815">
        <f t="shared" si="48"/>
        <v>0</v>
      </c>
      <c r="J130" s="2166">
        <f>IFERROR(INDEX(J8:V8,MATCH(I130,J7:V7,0)) * H130 * IF(E130=0, 1, E130), 0)</f>
        <v>0</v>
      </c>
      <c r="K130" s="2167" t="str">
        <f t="shared" si="56"/>
        <v>0 Lignes masquées</v>
      </c>
      <c r="L130" s="2832"/>
      <c r="M130" s="2694"/>
      <c r="N130" s="2695"/>
      <c r="O130" s="504"/>
      <c r="P130" s="2817">
        <f t="shared" si="49"/>
        <v>0</v>
      </c>
      <c r="Q130" s="2171"/>
      <c r="R130" s="2187" t="str">
        <f t="shared" si="50"/>
        <v>►</v>
      </c>
      <c r="S130" s="2188">
        <v>1</v>
      </c>
      <c r="T130" s="2189">
        <f t="shared" si="51"/>
        <v>0</v>
      </c>
      <c r="U130" s="2190">
        <f t="shared" si="52"/>
        <v>0</v>
      </c>
      <c r="V130" s="2191">
        <f t="shared" si="53"/>
        <v>0</v>
      </c>
      <c r="W130" s="2192">
        <f>IF(OR(ISBLANK(M130),ISBLANK(O130)),0,IF(ISBLANK(L130),"",IFERROR(ROUND(T130/INDEX(J8:V8,MATCH(I130,J7:V7,0)),2)&amp;" " &amp;I130,"")))</f>
        <v>0</v>
      </c>
      <c r="X130" s="2193"/>
      <c r="Y130" s="2803">
        <f t="shared" si="36"/>
        <v>0</v>
      </c>
      <c r="AA130" s="554" t="s">
        <v>0</v>
      </c>
      <c r="AB130" s="7"/>
      <c r="AC130" s="8" t="s">
        <v>3</v>
      </c>
      <c r="AD130" s="7"/>
      <c r="AE130" s="7"/>
      <c r="AF130" s="7"/>
      <c r="AG130" s="715" t="str">
        <f>COUNTIF(AA126:AA153,"**")&amp;" "&amp;"lignes"</f>
        <v>28 lignes</v>
      </c>
      <c r="AH130" s="564" t="str">
        <f>ROWS(AA126:AA153)-SUBTOTAL(103,AA126:AA153)&amp;" "&amp;"Lignes masquées"</f>
        <v>0 Lignes masquées</v>
      </c>
      <c r="AI130" s="2044"/>
      <c r="AJ130" s="2036"/>
      <c r="AK130" s="2036"/>
      <c r="AL130" s="104"/>
      <c r="AM130" s="672"/>
      <c r="AN130" s="2130"/>
      <c r="AO130" s="2127"/>
      <c r="AP130" s="2128"/>
      <c r="AQ130" s="2129"/>
      <c r="AR130" s="2130"/>
      <c r="AS130" s="2130"/>
      <c r="AT130" s="2130"/>
      <c r="AU130" s="2140"/>
      <c r="AV130" s="2130"/>
      <c r="BE130" s="135">
        <v>1</v>
      </c>
    </row>
    <row r="131" spans="2:57" ht="21">
      <c r="B131" s="2118" t="str">
        <f t="shared" si="35"/>
        <v>►</v>
      </c>
      <c r="D131" s="67" t="str">
        <f t="shared" si="43"/>
        <v>►</v>
      </c>
      <c r="E131" s="2813">
        <f t="shared" si="44"/>
        <v>0</v>
      </c>
      <c r="F131" s="2814">
        <f t="shared" si="45"/>
        <v>0</v>
      </c>
      <c r="G131" s="64">
        <f t="shared" si="46"/>
        <v>0</v>
      </c>
      <c r="H131" s="2814">
        <f t="shared" si="47"/>
        <v>0</v>
      </c>
      <c r="I131" s="2815">
        <f t="shared" si="48"/>
        <v>0</v>
      </c>
      <c r="J131" s="2166">
        <f>IFERROR(INDEX(J8:V8,MATCH(I131,J7:V7,0)) * H131 * IF(E131=0, 1, E131), 0)</f>
        <v>0</v>
      </c>
      <c r="K131" s="2167" t="str">
        <f t="shared" si="56"/>
        <v>10  lignes produits</v>
      </c>
      <c r="L131" s="2832"/>
      <c r="M131" s="2694"/>
      <c r="N131" s="2695"/>
      <c r="O131" s="504"/>
      <c r="P131" s="2817">
        <f t="shared" si="49"/>
        <v>0</v>
      </c>
      <c r="Q131" s="2171"/>
      <c r="R131" s="2187" t="str">
        <f t="shared" si="50"/>
        <v>►</v>
      </c>
      <c r="S131" s="2188">
        <v>1</v>
      </c>
      <c r="T131" s="2174">
        <f t="shared" si="51"/>
        <v>0</v>
      </c>
      <c r="U131" s="2175">
        <f t="shared" si="52"/>
        <v>0</v>
      </c>
      <c r="V131" s="2176">
        <f t="shared" si="53"/>
        <v>0</v>
      </c>
      <c r="W131" s="2177">
        <f>IF(OR(ISBLANK(M131),ISBLANK(O131)),0,IF(ISBLANK(L131),"",IFERROR(ROUND(T131/INDEX(J8:V8,MATCH(I131,J7:V7,0)),2)&amp;" " &amp;I131,"")))</f>
        <v>0</v>
      </c>
      <c r="X131" s="2178"/>
      <c r="Y131" s="2803">
        <f t="shared" si="36"/>
        <v>0</v>
      </c>
      <c r="AA131" s="44" t="s">
        <v>15</v>
      </c>
      <c r="AB131" s="668" t="s">
        <v>105</v>
      </c>
      <c r="AC131" s="572"/>
      <c r="AD131" s="572"/>
      <c r="AE131" s="572"/>
      <c r="AF131" s="572"/>
      <c r="AG131" s="1948"/>
      <c r="AH131" s="564" t="str">
        <f>COUNTA(AA139:AA148)&amp;"  lignes produits"</f>
        <v>10  lignes produits</v>
      </c>
      <c r="AI131" s="573"/>
      <c r="AJ131" s="132"/>
      <c r="AK131" s="118" t="s">
        <v>111</v>
      </c>
      <c r="AL131" s="117">
        <v>3</v>
      </c>
      <c r="AM131" s="2040" t="str">
        <f>AM132</f>
        <v xml:space="preserve">cadre(s) </v>
      </c>
      <c r="AN131" s="2130"/>
      <c r="AO131" s="2127"/>
      <c r="AP131" s="2128"/>
      <c r="AQ131" s="2129"/>
      <c r="AR131" s="2130"/>
      <c r="AS131" s="2130"/>
      <c r="AT131" s="2130"/>
      <c r="AU131" s="2140"/>
      <c r="AV131" s="2130"/>
      <c r="BE131" s="135">
        <v>1</v>
      </c>
    </row>
    <row r="132" spans="2:57" ht="18.75">
      <c r="B132" s="2118" t="str">
        <f t="shared" si="35"/>
        <v>A</v>
      </c>
      <c r="D132" s="67" t="str">
        <f t="shared" si="43"/>
        <v>►</v>
      </c>
      <c r="E132" s="2813">
        <f t="shared" si="44"/>
        <v>0</v>
      </c>
      <c r="F132" s="2814">
        <f t="shared" si="45"/>
        <v>0</v>
      </c>
      <c r="G132" s="64">
        <f t="shared" si="46"/>
        <v>0</v>
      </c>
      <c r="H132" s="2814">
        <f t="shared" si="47"/>
        <v>0</v>
      </c>
      <c r="I132" s="2815">
        <f t="shared" si="48"/>
        <v>0</v>
      </c>
      <c r="J132" s="2166">
        <f>IFERROR(INDEX(J8:V8,MATCH(I132,J7:V7,0)) * H132 * IF(E132=0, 1, E132), 0)</f>
        <v>0</v>
      </c>
      <c r="K132" s="2167" t="str">
        <f t="shared" ca="1" si="56"/>
        <v>Aucune colonne masquée</v>
      </c>
      <c r="L132" s="2832"/>
      <c r="M132" s="2694"/>
      <c r="N132" s="2695"/>
      <c r="O132" s="504"/>
      <c r="P132" s="2817">
        <f t="shared" si="49"/>
        <v>0</v>
      </c>
      <c r="Q132" s="2171"/>
      <c r="R132" s="2187" t="str">
        <f t="shared" si="50"/>
        <v>►</v>
      </c>
      <c r="S132" s="2188">
        <v>1</v>
      </c>
      <c r="T132" s="2189">
        <f t="shared" si="51"/>
        <v>0</v>
      </c>
      <c r="U132" s="2190">
        <f t="shared" si="52"/>
        <v>0</v>
      </c>
      <c r="V132" s="2191">
        <f t="shared" si="53"/>
        <v>0</v>
      </c>
      <c r="W132" s="2192">
        <f>IF(OR(ISBLANK(M132),ISBLANK(O132)),0,IF(ISBLANK(L132),"",IFERROR(ROUND(T132/INDEX(J8:V8,MATCH(I132,J7:V7,0)),2)&amp;" " &amp;I132,"")))</f>
        <v>0</v>
      </c>
      <c r="X132" s="2193"/>
      <c r="Y132" s="2803">
        <f t="shared" si="36"/>
        <v>0</v>
      </c>
      <c r="AA132" s="53" t="s">
        <v>0</v>
      </c>
      <c r="AB132" s="114">
        <f>(AI149/AB133)</f>
        <v>1.25</v>
      </c>
      <c r="AC132" s="113" t="s">
        <v>110</v>
      </c>
      <c r="AD132" s="112"/>
      <c r="AE132" s="111"/>
      <c r="AF132" s="111"/>
      <c r="AG132" s="1949" t="str">
        <f ca="1">IF(AB136&lt;0.5,AB135&amp;",","")&amp;IF(AC136&lt;0.5,AC135&amp;".","")&amp;IF(AD136&lt;0.5,AD135&amp;".","")&amp;IF(AE136&lt;0.5,AE135&amp;".","")&amp;IF(AF136&lt;0.5,AF135&amp;".","")&amp;IF(AG136&lt;0.5,AG135&amp;".","")</f>
        <v/>
      </c>
      <c r="AH132" s="564" t="str">
        <f ca="1">IF(COUNTIF(AB136:AM136,"&lt;0.5")=0,"Aucune colonne masquée",COUNTIF(AB136:AM136,"&lt;0.5")&amp;" colonnes masquées : "&amp;(AG132&amp;AG133))</f>
        <v>Aucune colonne masquée</v>
      </c>
      <c r="AI132" s="573"/>
      <c r="AJ132" s="132"/>
      <c r="AK132" s="110" t="s">
        <v>109</v>
      </c>
      <c r="AL132" s="109">
        <v>1</v>
      </c>
      <c r="AM132" s="2041" t="s">
        <v>4192</v>
      </c>
      <c r="AN132" s="2130"/>
      <c r="AO132" s="2127"/>
      <c r="AP132" s="2128"/>
      <c r="AQ132" s="2129"/>
      <c r="AR132" s="2130"/>
      <c r="AS132" s="2130"/>
      <c r="AT132" s="2130"/>
      <c r="AU132" s="2140"/>
      <c r="AV132" s="2130"/>
      <c r="BE132" s="135">
        <v>1</v>
      </c>
    </row>
    <row r="133" spans="2:57" ht="19.5" thickBot="1">
      <c r="B133" s="2118" t="str">
        <f t="shared" si="35"/>
        <v>A</v>
      </c>
      <c r="D133" s="67" t="str">
        <f t="shared" si="43"/>
        <v>►</v>
      </c>
      <c r="E133" s="2813">
        <f t="shared" si="44"/>
        <v>0</v>
      </c>
      <c r="F133" s="2814">
        <f t="shared" si="45"/>
        <v>0</v>
      </c>
      <c r="G133" s="64">
        <f t="shared" si="46"/>
        <v>0</v>
      </c>
      <c r="H133" s="2814">
        <f t="shared" si="47"/>
        <v>0</v>
      </c>
      <c r="I133" s="2815">
        <f t="shared" si="48"/>
        <v>0</v>
      </c>
      <c r="J133" s="2166">
        <f>IFERROR(INDEX(J8:V8,MATCH(I133,J7:V7,0)) * H133 * IF(E133=0, 1, E133), 0)</f>
        <v>0</v>
      </c>
      <c r="K133" s="2167" t="str">
        <f t="shared" ca="1" si="56"/>
        <v>13 Colonnes Visibles</v>
      </c>
      <c r="L133" s="2832"/>
      <c r="M133" s="2694"/>
      <c r="N133" s="2695"/>
      <c r="O133" s="504"/>
      <c r="P133" s="2817">
        <f t="shared" si="49"/>
        <v>0</v>
      </c>
      <c r="Q133" s="2171"/>
      <c r="R133" s="2187" t="str">
        <f t="shared" si="50"/>
        <v>►</v>
      </c>
      <c r="S133" s="2188">
        <v>1</v>
      </c>
      <c r="T133" s="2174">
        <f t="shared" si="51"/>
        <v>0</v>
      </c>
      <c r="U133" s="2175">
        <f t="shared" si="52"/>
        <v>0</v>
      </c>
      <c r="V133" s="2176">
        <f t="shared" si="53"/>
        <v>0</v>
      </c>
      <c r="W133" s="2177">
        <f>IF(OR(ISBLANK(M133),ISBLANK(O133)),0,IF(ISBLANK(L133),"",IFERROR(ROUND(T133/INDEX(J8:V8,MATCH(I133,J7:V7,0)),2)&amp;" " &amp;I133,"")))</f>
        <v>0</v>
      </c>
      <c r="X133" s="2178"/>
      <c r="Y133" s="2803">
        <f t="shared" si="36"/>
        <v>0</v>
      </c>
      <c r="AA133" s="53" t="s">
        <v>0</v>
      </c>
      <c r="AB133" s="107">
        <v>1</v>
      </c>
      <c r="AC133" s="106" t="s">
        <v>4185</v>
      </c>
      <c r="AD133" s="105" t="s">
        <v>107</v>
      </c>
      <c r="AE133" s="105"/>
      <c r="AF133" s="104"/>
      <c r="AG133" s="1949" t="str">
        <f ca="1">IF(AH136&lt;0.5,AH135&amp;".","")&amp;IF(AI136&lt;0.5,AI135&amp;".","")&amp;IF(AJ136&lt;0.5,AJ135&amp;".","")&amp;IF(AK136&lt;0.5,AK135&amp;".","")&amp;IF(AL136&lt;0.5,AL135&amp;".","")&amp;IF(AM136&lt;0.5,AM135&amp;".","")</f>
        <v/>
      </c>
      <c r="AH133" s="564" t="str">
        <f ca="1">COUNTIF(AB136:AM136,"&gt;0.5")+1&amp;" "&amp;"Colonnes Visibles"</f>
        <v>13 Colonnes Visibles</v>
      </c>
      <c r="AI133" s="573"/>
      <c r="AJ133" s="132"/>
      <c r="AK133" s="103" t="s">
        <v>106</v>
      </c>
      <c r="AL133" s="102" t="s">
        <v>4193</v>
      </c>
      <c r="AM133" s="2045"/>
      <c r="AN133" s="2130"/>
      <c r="AO133" s="2127"/>
      <c r="AP133" s="2128"/>
      <c r="AQ133" s="2129"/>
      <c r="AR133" s="2130"/>
      <c r="AS133" s="2130"/>
      <c r="AT133" s="2130"/>
      <c r="AU133" s="2140"/>
      <c r="AV133" s="2130"/>
      <c r="BE133" s="135">
        <v>1</v>
      </c>
    </row>
    <row r="134" spans="2:57" ht="20.25" thickTop="1" thickBot="1">
      <c r="B134" s="2118" t="str">
        <f t="shared" si="35"/>
        <v>►</v>
      </c>
      <c r="D134" s="67" t="str">
        <f t="shared" si="43"/>
        <v>►</v>
      </c>
      <c r="E134" s="2813">
        <f t="shared" si="44"/>
        <v>0</v>
      </c>
      <c r="F134" s="2814">
        <f t="shared" si="45"/>
        <v>0</v>
      </c>
      <c r="G134" s="64">
        <f t="shared" si="46"/>
        <v>0</v>
      </c>
      <c r="H134" s="2814">
        <f t="shared" si="47"/>
        <v>0</v>
      </c>
      <c r="I134" s="2815">
        <f t="shared" si="48"/>
        <v>0</v>
      </c>
      <c r="J134" s="2166">
        <f>IFERROR(INDEX(J8:V8,MATCH(I134,J7:V7,0)) * H134 * IF(E134=0, 1, E134), 0)</f>
        <v>0</v>
      </c>
      <c r="K134" s="2167" t="str">
        <f t="shared" si="56"/>
        <v>Col.8</v>
      </c>
      <c r="L134" s="2832"/>
      <c r="M134" s="2694"/>
      <c r="N134" s="2695"/>
      <c r="O134" s="504"/>
      <c r="P134" s="2817">
        <f t="shared" si="49"/>
        <v>0</v>
      </c>
      <c r="Q134" s="2171"/>
      <c r="R134" s="2187" t="str">
        <f t="shared" si="50"/>
        <v>►</v>
      </c>
      <c r="S134" s="2188">
        <v>1</v>
      </c>
      <c r="T134" s="2189">
        <f t="shared" si="51"/>
        <v>0</v>
      </c>
      <c r="U134" s="2190">
        <f t="shared" si="52"/>
        <v>0</v>
      </c>
      <c r="V134" s="2191">
        <f t="shared" si="53"/>
        <v>0</v>
      </c>
      <c r="W134" s="2192">
        <f>IF(OR(ISBLANK(M134),ISBLANK(O134)),0,IF(ISBLANK(L134),"",IFERROR(ROUND(T134/INDEX(J8:V8,MATCH(I134,J7:V7,0)),2)&amp;" " &amp;I134,"")))</f>
        <v>0</v>
      </c>
      <c r="X134" s="2193"/>
      <c r="Y134" s="2803">
        <f t="shared" si="36"/>
        <v>0</v>
      </c>
      <c r="AA134" s="98" t="s">
        <v>15</v>
      </c>
      <c r="AB134" s="97" t="s">
        <v>104</v>
      </c>
      <c r="AC134" s="97" t="s">
        <v>103</v>
      </c>
      <c r="AD134" s="97" t="s">
        <v>102</v>
      </c>
      <c r="AE134" s="97" t="s">
        <v>101</v>
      </c>
      <c r="AF134" s="97" t="s">
        <v>100</v>
      </c>
      <c r="AG134" s="97" t="s">
        <v>99</v>
      </c>
      <c r="AH134" s="97" t="s">
        <v>98</v>
      </c>
      <c r="AI134" s="680" t="s">
        <v>97</v>
      </c>
      <c r="AJ134" s="97" t="s">
        <v>96</v>
      </c>
      <c r="AK134" s="97" t="s">
        <v>95</v>
      </c>
      <c r="AL134" s="97" t="s">
        <v>94</v>
      </c>
      <c r="AM134" s="96" t="s">
        <v>93</v>
      </c>
      <c r="AN134" s="2130"/>
      <c r="AO134" s="2127"/>
      <c r="AP134" s="2128"/>
      <c r="AQ134" s="2129"/>
      <c r="AR134" s="2130"/>
      <c r="AS134" s="2130"/>
      <c r="AT134" s="2130"/>
      <c r="AU134" s="2140"/>
      <c r="AV134" s="2130"/>
      <c r="BE134" s="135">
        <v>1</v>
      </c>
    </row>
    <row r="135" spans="2:57" ht="19.5" thickTop="1">
      <c r="B135" s="2118" t="str">
        <f t="shared" si="35"/>
        <v>►</v>
      </c>
      <c r="D135" s="67" t="str">
        <f t="shared" si="43"/>
        <v>►</v>
      </c>
      <c r="E135" s="2813">
        <f t="shared" si="44"/>
        <v>0</v>
      </c>
      <c r="F135" s="2814">
        <f t="shared" si="45"/>
        <v>0</v>
      </c>
      <c r="G135" s="64">
        <f t="shared" si="46"/>
        <v>0</v>
      </c>
      <c r="H135" s="2814">
        <f t="shared" si="47"/>
        <v>0</v>
      </c>
      <c r="I135" s="2815">
        <f t="shared" si="48"/>
        <v>0</v>
      </c>
      <c r="J135" s="2166">
        <f>IFERROR(INDEX(J8:V8,MATCH(I135,J7:V7,0)) * H135 * IF(E135=0, 1, E135), 0)</f>
        <v>0</v>
      </c>
      <c r="K135" s="2167" t="str">
        <f t="shared" si="56"/>
        <v>AH</v>
      </c>
      <c r="L135" s="2832"/>
      <c r="M135" s="2694"/>
      <c r="N135" s="2695"/>
      <c r="O135" s="504"/>
      <c r="P135" s="2817">
        <f t="shared" si="49"/>
        <v>0</v>
      </c>
      <c r="Q135" s="2171"/>
      <c r="R135" s="2187" t="str">
        <f t="shared" si="50"/>
        <v>►</v>
      </c>
      <c r="S135" s="2188">
        <v>1</v>
      </c>
      <c r="T135" s="2174">
        <f t="shared" si="51"/>
        <v>0</v>
      </c>
      <c r="U135" s="2175">
        <f t="shared" si="52"/>
        <v>0</v>
      </c>
      <c r="V135" s="2176">
        <f t="shared" si="53"/>
        <v>0</v>
      </c>
      <c r="W135" s="2177">
        <f>IF(OR(ISBLANK(M135),ISBLANK(O135)),0,IF(ISBLANK(L135),"",IFERROR(ROUND(T135/INDEX(J8:V8,MATCH(I135,J7:V7,0)),2)&amp;" " &amp;I135,"")))</f>
        <v>0</v>
      </c>
      <c r="X135" s="2178"/>
      <c r="Y135" s="2803">
        <f t="shared" si="36"/>
        <v>0</v>
      </c>
      <c r="AA135" s="92" t="s">
        <v>15</v>
      </c>
      <c r="AB135" s="95" t="str">
        <f t="shared" ref="AB135:AM135" si="65">SUBSTITUTE(ADDRESS(1,COLUMN(),4),"1","")</f>
        <v>AB</v>
      </c>
      <c r="AC135" s="94" t="str">
        <f t="shared" si="65"/>
        <v>AC</v>
      </c>
      <c r="AD135" s="94" t="str">
        <f t="shared" si="65"/>
        <v>AD</v>
      </c>
      <c r="AE135" s="94" t="str">
        <f t="shared" si="65"/>
        <v>AE</v>
      </c>
      <c r="AF135" s="94" t="str">
        <f t="shared" si="65"/>
        <v>AF</v>
      </c>
      <c r="AG135" s="94" t="str">
        <f t="shared" si="65"/>
        <v>AG</v>
      </c>
      <c r="AH135" s="94" t="str">
        <f t="shared" si="65"/>
        <v>AH</v>
      </c>
      <c r="AI135" s="682" t="str">
        <f t="shared" si="65"/>
        <v>AI</v>
      </c>
      <c r="AJ135" s="94" t="str">
        <f t="shared" si="65"/>
        <v>AJ</v>
      </c>
      <c r="AK135" s="94" t="str">
        <f t="shared" si="65"/>
        <v>AK</v>
      </c>
      <c r="AL135" s="94" t="str">
        <f t="shared" si="65"/>
        <v>AL</v>
      </c>
      <c r="AM135" s="93" t="str">
        <f t="shared" si="65"/>
        <v>AM</v>
      </c>
      <c r="AN135" s="2130"/>
      <c r="AO135" s="2127"/>
      <c r="AP135" s="2128"/>
      <c r="AQ135" s="2129"/>
      <c r="AR135" s="2130"/>
      <c r="AS135" s="2130"/>
      <c r="AT135" s="2130"/>
      <c r="AU135" s="2140"/>
      <c r="AV135" s="2130"/>
      <c r="BE135" s="135">
        <v>1</v>
      </c>
    </row>
    <row r="136" spans="2:57" ht="19.5" thickBot="1">
      <c r="B136" s="2118" t="str">
        <f t="shared" si="35"/>
        <v>►</v>
      </c>
      <c r="D136" s="67" t="str">
        <f t="shared" si="43"/>
        <v>►</v>
      </c>
      <c r="E136" s="2813">
        <f t="shared" si="44"/>
        <v>0</v>
      </c>
      <c r="F136" s="2814">
        <f t="shared" si="45"/>
        <v>0</v>
      </c>
      <c r="G136" s="64">
        <f t="shared" si="46"/>
        <v>0</v>
      </c>
      <c r="H136" s="2814">
        <f t="shared" si="47"/>
        <v>0</v>
      </c>
      <c r="I136" s="2815">
        <f t="shared" si="48"/>
        <v>0</v>
      </c>
      <c r="J136" s="2166">
        <f>IFERROR(INDEX(J8:V8,MATCH(I136,J7:V7,0)) * H136 * IF(E136=0, 1, E136), 0)</f>
        <v>0</v>
      </c>
      <c r="K136" s="2167">
        <f t="shared" ca="1" si="56"/>
        <v>35</v>
      </c>
      <c r="L136" s="2832"/>
      <c r="M136" s="2694"/>
      <c r="N136" s="2695"/>
      <c r="O136" s="504"/>
      <c r="P136" s="2817">
        <f t="shared" si="49"/>
        <v>0</v>
      </c>
      <c r="Q136" s="2171"/>
      <c r="R136" s="2187" t="str">
        <f t="shared" si="50"/>
        <v>►</v>
      </c>
      <c r="S136" s="2188">
        <v>1</v>
      </c>
      <c r="T136" s="2189">
        <f t="shared" si="51"/>
        <v>0</v>
      </c>
      <c r="U136" s="2190">
        <f t="shared" si="52"/>
        <v>0</v>
      </c>
      <c r="V136" s="2191">
        <f t="shared" si="53"/>
        <v>0</v>
      </c>
      <c r="W136" s="2192">
        <f>IF(OR(ISBLANK(M136),ISBLANK(O136)),0,IF(ISBLANK(L136),"",IFERROR(ROUND(T136/INDEX(J8:V8,MATCH(I136,J7:V7,0)),2)&amp;" " &amp;I136,"")))</f>
        <v>0</v>
      </c>
      <c r="X136" s="2193"/>
      <c r="Y136" s="2803">
        <f t="shared" ca="1" si="36"/>
        <v>0</v>
      </c>
      <c r="AA136" s="92" t="s">
        <v>15</v>
      </c>
      <c r="AB136" s="476">
        <f t="shared" ref="AB136:AM136" ca="1" si="66">CELL("largeur",AB136)</f>
        <v>11</v>
      </c>
      <c r="AC136" s="91">
        <f t="shared" ca="1" si="66"/>
        <v>11</v>
      </c>
      <c r="AD136" s="91">
        <f t="shared" ca="1" si="66"/>
        <v>3</v>
      </c>
      <c r="AE136" s="91">
        <f t="shared" ca="1" si="66"/>
        <v>11</v>
      </c>
      <c r="AF136" s="91">
        <f t="shared" ca="1" si="66"/>
        <v>11</v>
      </c>
      <c r="AG136" s="91">
        <f t="shared" ca="1" si="66"/>
        <v>9</v>
      </c>
      <c r="AH136" s="91">
        <f t="shared" ca="1" si="66"/>
        <v>35</v>
      </c>
      <c r="AI136" s="91">
        <f t="shared" ca="1" si="66"/>
        <v>11</v>
      </c>
      <c r="AJ136" s="91">
        <f t="shared" ca="1" si="66"/>
        <v>11</v>
      </c>
      <c r="AK136" s="91">
        <f t="shared" ca="1" si="66"/>
        <v>11</v>
      </c>
      <c r="AL136" s="91">
        <f t="shared" ca="1" si="66"/>
        <v>11</v>
      </c>
      <c r="AM136" s="90">
        <f t="shared" ca="1" si="66"/>
        <v>11</v>
      </c>
      <c r="AN136" s="2130"/>
      <c r="AO136" s="2127"/>
      <c r="AP136" s="2128"/>
      <c r="AQ136" s="2129"/>
      <c r="AR136" s="2130"/>
      <c r="AS136" s="2130"/>
      <c r="AT136" s="2130"/>
      <c r="AU136" s="2140"/>
      <c r="AV136" s="2130"/>
      <c r="BE136" s="135">
        <v>1</v>
      </c>
    </row>
    <row r="137" spans="2:57" ht="19.5" thickTop="1">
      <c r="B137" s="2118" t="str">
        <f t="shared" si="35"/>
        <v>A</v>
      </c>
      <c r="D137" s="67" t="str">
        <f t="shared" si="43"/>
        <v>►</v>
      </c>
      <c r="E137" s="2813">
        <f t="shared" si="44"/>
        <v>0</v>
      </c>
      <c r="F137" s="2814">
        <f t="shared" si="45"/>
        <v>0</v>
      </c>
      <c r="G137" s="64">
        <f t="shared" si="46"/>
        <v>0</v>
      </c>
      <c r="H137" s="2814">
        <f t="shared" si="47"/>
        <v>0</v>
      </c>
      <c r="I137" s="2815">
        <f t="shared" si="48"/>
        <v>0</v>
      </c>
      <c r="J137" s="2166">
        <f>IFERROR(INDEX(J8:V8,MATCH(I137,J7:V7,0)) * H137 * IF(E137=0, 1, E137), 0)</f>
        <v>0</v>
      </c>
      <c r="K137" s="2167" t="str">
        <f t="shared" si="56"/>
        <v>③</v>
      </c>
      <c r="L137" s="2832"/>
      <c r="M137" s="2694"/>
      <c r="N137" s="2695"/>
      <c r="O137" s="504"/>
      <c r="P137" s="2817">
        <f t="shared" si="49"/>
        <v>0</v>
      </c>
      <c r="Q137" s="2171"/>
      <c r="R137" s="2187" t="str">
        <f t="shared" si="50"/>
        <v>►</v>
      </c>
      <c r="S137" s="2188">
        <v>1</v>
      </c>
      <c r="T137" s="2174">
        <f t="shared" si="51"/>
        <v>0</v>
      </c>
      <c r="U137" s="2175">
        <f t="shared" si="52"/>
        <v>0</v>
      </c>
      <c r="V137" s="2176">
        <f t="shared" si="53"/>
        <v>0</v>
      </c>
      <c r="W137" s="2177">
        <f>IF(OR(ISBLANK(M137),ISBLANK(O137)),0,IF(ISBLANK(L137),"",IFERROR(ROUND(T137/INDEX(J8:V8,MATCH(I137,J7:V7,0)),2)&amp;" " &amp;I137,"")))</f>
        <v>0</v>
      </c>
      <c r="X137" s="2178"/>
      <c r="Y137" s="2803">
        <f t="shared" si="36"/>
        <v>0</v>
      </c>
      <c r="AA137" s="53" t="s">
        <v>0</v>
      </c>
      <c r="AB137" s="89" t="s">
        <v>89</v>
      </c>
      <c r="AC137" s="88" t="s">
        <v>88</v>
      </c>
      <c r="AD137" s="87"/>
      <c r="AE137" s="3992" t="s">
        <v>87</v>
      </c>
      <c r="AF137" s="3994" t="s">
        <v>86</v>
      </c>
      <c r="AG137" s="4105" t="s">
        <v>85</v>
      </c>
      <c r="AH137" s="86" t="s">
        <v>84</v>
      </c>
      <c r="AI137" s="4142" t="s">
        <v>83</v>
      </c>
      <c r="AJ137" s="4155" t="s">
        <v>82</v>
      </c>
      <c r="AK137" s="4276" t="s">
        <v>1164</v>
      </c>
      <c r="AL137" s="4278" t="s">
        <v>80</v>
      </c>
      <c r="AM137" s="4280" t="s">
        <v>266</v>
      </c>
      <c r="AN137" s="2130"/>
      <c r="AO137" s="2127"/>
      <c r="AP137" s="2128"/>
      <c r="AQ137" s="2129"/>
      <c r="AR137" s="2130"/>
      <c r="AS137" s="2130"/>
      <c r="AT137" s="2130"/>
      <c r="AU137" s="2140"/>
      <c r="AV137" s="2130"/>
      <c r="BE137" s="135">
        <v>1</v>
      </c>
    </row>
    <row r="138" spans="2:57" ht="18.75">
      <c r="B138" s="2118" t="str">
        <f t="shared" ref="B138:B201" si="67">AA138</f>
        <v>A</v>
      </c>
      <c r="D138" s="67" t="str">
        <f t="shared" si="43"/>
        <v>►</v>
      </c>
      <c r="E138" s="2813">
        <f t="shared" si="44"/>
        <v>0</v>
      </c>
      <c r="F138" s="2814">
        <f t="shared" si="45"/>
        <v>0</v>
      </c>
      <c r="G138" s="64">
        <f t="shared" si="46"/>
        <v>0</v>
      </c>
      <c r="H138" s="2814">
        <f t="shared" si="47"/>
        <v>0</v>
      </c>
      <c r="I138" s="2815">
        <f t="shared" si="48"/>
        <v>0</v>
      </c>
      <c r="J138" s="2166">
        <f>IFERROR(INDEX(J8:V8,MATCH(I138,J7:V7,0)) * H138 * IF(E138=0, 1, E138), 0)</f>
        <v>0</v>
      </c>
      <c r="K138" s="2167" t="str">
        <f t="shared" si="56"/>
        <v xml:space="preserve"> Denrées</v>
      </c>
      <c r="L138" s="2832"/>
      <c r="M138" s="2694"/>
      <c r="N138" s="2695"/>
      <c r="O138" s="504"/>
      <c r="P138" s="2817">
        <f t="shared" si="49"/>
        <v>0</v>
      </c>
      <c r="Q138" s="2171"/>
      <c r="R138" s="2187" t="str">
        <f t="shared" si="50"/>
        <v>►</v>
      </c>
      <c r="S138" s="2188">
        <v>1</v>
      </c>
      <c r="T138" s="2189">
        <f t="shared" si="51"/>
        <v>0</v>
      </c>
      <c r="U138" s="2190">
        <f t="shared" si="52"/>
        <v>0</v>
      </c>
      <c r="V138" s="2191">
        <f t="shared" si="53"/>
        <v>0</v>
      </c>
      <c r="W138" s="2192">
        <f>IF(OR(ISBLANK(M138),ISBLANK(O138)),0,IF(ISBLANK(L138),"",IFERROR(ROUND(T138/INDEX(J8:V8,MATCH(I138,J7:V7,0)),2)&amp;" " &amp;I138,"")))</f>
        <v>0</v>
      </c>
      <c r="X138" s="2193"/>
      <c r="Y138" s="2803">
        <f t="shared" si="36"/>
        <v>0</v>
      </c>
      <c r="AA138" s="53" t="s">
        <v>0</v>
      </c>
      <c r="AB138" s="83" t="s">
        <v>77</v>
      </c>
      <c r="AC138" s="82" t="s">
        <v>30</v>
      </c>
      <c r="AD138" s="81" t="s">
        <v>76</v>
      </c>
      <c r="AE138" s="3993"/>
      <c r="AF138" s="3995"/>
      <c r="AG138" s="4106"/>
      <c r="AH138" s="80" t="s">
        <v>75</v>
      </c>
      <c r="AI138" s="4143"/>
      <c r="AJ138" s="4156"/>
      <c r="AK138" s="4277"/>
      <c r="AL138" s="4279"/>
      <c r="AM138" s="4281"/>
      <c r="AN138" s="2130"/>
      <c r="AO138" s="2127"/>
      <c r="AP138" s="2128"/>
      <c r="AQ138" s="2129"/>
      <c r="AR138" s="2130"/>
      <c r="AS138" s="2130"/>
      <c r="AT138" s="2130"/>
      <c r="AU138" s="2140"/>
      <c r="AV138" s="2130"/>
      <c r="BE138" s="135">
        <v>1</v>
      </c>
    </row>
    <row r="139" spans="2:57" ht="18.75">
      <c r="B139" s="2118" t="str">
        <f t="shared" si="67"/>
        <v>A</v>
      </c>
      <c r="D139" s="67" t="str">
        <f t="shared" si="43"/>
        <v>A</v>
      </c>
      <c r="E139" s="2813">
        <f t="shared" si="44"/>
        <v>3</v>
      </c>
      <c r="F139" s="2814" t="str">
        <f t="shared" si="45"/>
        <v>feuilles</v>
      </c>
      <c r="G139" s="64" t="str">
        <f t="shared" si="46"/>
        <v/>
      </c>
      <c r="H139" s="2814">
        <f t="shared" si="47"/>
        <v>0</v>
      </c>
      <c r="I139" s="2815">
        <f t="shared" si="48"/>
        <v>0</v>
      </c>
      <c r="J139" s="2166">
        <f>IFERROR(INDEX(J8:V8,MATCH(I139,J7:V7,0)) * H139 * IF(E139=0, 1, E139), 0)</f>
        <v>0</v>
      </c>
      <c r="K139" s="2167" t="str">
        <f t="shared" si="56"/>
        <v>biscuit joconde</v>
      </c>
      <c r="L139" s="2816" t="s">
        <v>4158</v>
      </c>
      <c r="M139" s="2694">
        <v>1</v>
      </c>
      <c r="N139" s="2695" t="s">
        <v>4185</v>
      </c>
      <c r="O139" s="504">
        <v>5</v>
      </c>
      <c r="P139" s="2817" t="str">
        <f t="shared" si="49"/>
        <v>cadre pour 1 cadre 60x40 -hauteur 3cm</v>
      </c>
      <c r="Q139" s="2171" t="s">
        <v>4177</v>
      </c>
      <c r="R139" s="2187" t="str">
        <f t="shared" si="50"/>
        <v>biscuit joconde</v>
      </c>
      <c r="S139" s="2188">
        <v>1</v>
      </c>
      <c r="T139" s="2174">
        <f t="shared" si="51"/>
        <v>0</v>
      </c>
      <c r="U139" s="2175">
        <f t="shared" si="52"/>
        <v>15</v>
      </c>
      <c r="V139" s="2176" t="str">
        <f t="shared" si="53"/>
        <v>feuilles</v>
      </c>
      <c r="W139" s="2177" t="str">
        <f>IF(OR(ISBLANK(M139),ISBLANK(O139)),0,IF(ISBLANK(L139),"",IFERROR(ROUND(T139/INDEX(J8:V8,MATCH(I139,J7:V7,0)),2)&amp;" " &amp;I139,"")))</f>
        <v/>
      </c>
      <c r="X139" s="2178"/>
      <c r="Y139" s="2803">
        <f t="shared" si="36"/>
        <v>0</v>
      </c>
      <c r="AA139" s="53" t="s">
        <v>0</v>
      </c>
      <c r="AB139" s="66">
        <v>3</v>
      </c>
      <c r="AC139" s="65" t="s">
        <v>4176</v>
      </c>
      <c r="AD139" s="73" t="str">
        <f t="shared" ref="AD139:AD148" si="68">IF(AND(AB139&gt;0,AE139&gt;0),"de","")</f>
        <v/>
      </c>
      <c r="AE139" s="63"/>
      <c r="AF139" s="1950"/>
      <c r="AG139" s="61">
        <v>1</v>
      </c>
      <c r="AH139" s="60" t="s">
        <v>4196</v>
      </c>
      <c r="AI139" s="59">
        <f>IFERROR(INDEX(AB151:AM151,MATCH(AF139,AB150:AM150,0)) * AE139 * IF(ISBLANK(AB139), 1, AB139), 0)</f>
        <v>0</v>
      </c>
      <c r="AJ139" s="485">
        <f>IF(ISBLANK(AL132), 0, (AI139 * AG139) * (AL131 / AL132))</f>
        <v>0</v>
      </c>
      <c r="AK139" s="2234">
        <f>IF(OR(AF139="Kg",AF139="g",AF139="L",AF139="dl",AF139="cl",AF139="ml"),IF(AJ139&gt;0,IF(OR(AF139="Kg",AF139="g"),IF(ROUND(AJ139,3)&gt;=1,ROUND(AJ139,3)&amp;" Kg",ROUND(AJ139*1000,1)&amp;" g"),IF(ROUND(AJ139,3)&gt;=1,ROUND(AJ139,3)&amp;" L",ROUND(AJ139*100,1)&amp;" cl")),""),IF(AI139=0,0,IF(ISNUMBER(AE139)*ISNUMBER(AI139)*ISNUMBER(AJ139),IF((AE139/AI139)*AJ139&gt;=1,ROUND((AE139/AI139)*AJ139,2),INT((AE139/AI139)*AJ139))&amp;" "&amp;AF139,"#VALEUR!")))</f>
        <v>0</v>
      </c>
      <c r="AL139" s="2235">
        <f>(AB139/AL132)*AL131*AG139</f>
        <v>9</v>
      </c>
      <c r="AM139" s="2236" t="str">
        <f t="shared" ref="AM139:AM148" si="69">AC139</f>
        <v>feuilles</v>
      </c>
      <c r="AN139" s="2130"/>
      <c r="AO139" s="2127"/>
      <c r="AP139" s="2128"/>
      <c r="AQ139" s="2129"/>
      <c r="AR139" s="2130"/>
      <c r="AS139" s="2130"/>
      <c r="AT139" s="2130"/>
      <c r="AU139" s="2140"/>
      <c r="AV139" s="2130"/>
      <c r="BE139" s="135">
        <v>1</v>
      </c>
    </row>
    <row r="140" spans="2:57" ht="18.75">
      <c r="B140" s="2118" t="str">
        <f t="shared" si="67"/>
        <v>A</v>
      </c>
      <c r="D140" s="67" t="str">
        <f t="shared" si="43"/>
        <v>A</v>
      </c>
      <c r="E140" s="2813">
        <f t="shared" si="44"/>
        <v>0</v>
      </c>
      <c r="F140" s="2814">
        <f t="shared" si="45"/>
        <v>0</v>
      </c>
      <c r="G140" s="64" t="str">
        <f t="shared" si="46"/>
        <v/>
      </c>
      <c r="H140" s="2814">
        <f t="shared" si="47"/>
        <v>0</v>
      </c>
      <c r="I140" s="2815">
        <f t="shared" si="48"/>
        <v>0</v>
      </c>
      <c r="J140" s="2166">
        <f>IFERROR(INDEX(J8:V8,MATCH(I140,J7:V7,0)) * H140 * IF(E140=0, 1, E140), 0)</f>
        <v>0</v>
      </c>
      <c r="K140" s="2167" t="str">
        <f t="shared" si="56"/>
        <v xml:space="preserve"> feuilles de 680g</v>
      </c>
      <c r="L140" s="2816" t="s">
        <v>4158</v>
      </c>
      <c r="M140" s="2694">
        <v>1</v>
      </c>
      <c r="N140" s="2695" t="s">
        <v>4185</v>
      </c>
      <c r="O140" s="504">
        <v>5</v>
      </c>
      <c r="P140" s="2817" t="str">
        <f t="shared" si="49"/>
        <v>cadre pour 1 cadre 60x40 -hauteur 3cm</v>
      </c>
      <c r="Q140" s="2171" t="s">
        <v>4177</v>
      </c>
      <c r="R140" s="2187" t="str">
        <f t="shared" si="50"/>
        <v xml:space="preserve"> feuilles de 680g</v>
      </c>
      <c r="S140" s="2188">
        <v>1</v>
      </c>
      <c r="T140" s="2189">
        <f t="shared" si="51"/>
        <v>0</v>
      </c>
      <c r="U140" s="2190">
        <f t="shared" si="52"/>
        <v>0</v>
      </c>
      <c r="V140" s="2191">
        <f t="shared" si="53"/>
        <v>0</v>
      </c>
      <c r="W140" s="2192" t="str">
        <f>IF(OR(ISBLANK(M140),ISBLANK(O140)),0,IF(ISBLANK(L140),"",IFERROR(ROUND(T140/INDEX(J8:V8,MATCH(I140,J7:V7,0)),2)&amp;" " &amp;I140,"")))</f>
        <v/>
      </c>
      <c r="X140" s="2193"/>
      <c r="Y140" s="2803">
        <f t="shared" ref="Y140:Y203" si="70">IF(AF140="Auteur &gt;",AB140,0)</f>
        <v>0</v>
      </c>
      <c r="AA140" s="67" t="str">
        <f t="shared" ref="AA140:AA147" si="71">IF(AH140&lt;&gt;"","A","►")</f>
        <v>A</v>
      </c>
      <c r="AB140" s="66"/>
      <c r="AC140" s="65"/>
      <c r="AD140" s="64" t="str">
        <f t="shared" si="68"/>
        <v/>
      </c>
      <c r="AE140" s="63"/>
      <c r="AF140" s="1950"/>
      <c r="AG140" s="61">
        <v>1</v>
      </c>
      <c r="AH140" s="60" t="s">
        <v>4197</v>
      </c>
      <c r="AI140" s="59">
        <f>IFERROR(INDEX(AB151:AM151,MATCH(AF140,AB150:AM150,0)) * AE140 * IF(ISBLANK(AB140), 1, AB140), 0)</f>
        <v>0</v>
      </c>
      <c r="AJ140" s="485">
        <f>IF(ISBLANK(AL132), 0, (AI140 * AG140) * (AL131 / AL132))</f>
        <v>0</v>
      </c>
      <c r="AK140" s="2237">
        <f t="shared" ref="AK140:AK148" si="72">IF(OR(AF140="Kg",AF140="g",AF140="L",AF140="dl",AF140="cl",AF140="ml"),IF(AJ140&gt;0,IF(OR(AF140="Kg",AF140="g"),IF(ROUND(AJ140,3)&gt;=1,ROUND(AJ140,3)&amp;" Kg",ROUND(AJ140*1000,1)&amp;" g"),IF(ROUND(AJ140,3)&gt;=1,ROUND(AJ140,3)&amp;" L",ROUND(AJ140*100,1)&amp;" cl")),""),IF(AI140=0,0,IF(ISNUMBER(AE140)*ISNUMBER(AI140)*ISNUMBER(AJ140),IF((AE140/AI140)*AJ140&gt;=1,ROUND((AE140/AI140)*AJ140,2),INT((AE140/AI140)*AJ140))&amp;" "&amp;AF140,"#VALEUR!")))</f>
        <v>0</v>
      </c>
      <c r="AL140" s="2238">
        <f>(AB140/AL132)*AL131*AG140</f>
        <v>0</v>
      </c>
      <c r="AM140" s="2239">
        <f t="shared" si="69"/>
        <v>0</v>
      </c>
      <c r="AN140" s="2130"/>
      <c r="AO140" s="2127"/>
      <c r="AP140" s="2128"/>
      <c r="AQ140" s="2129"/>
      <c r="AR140" s="2130"/>
      <c r="AS140" s="2130"/>
      <c r="AT140" s="2130"/>
      <c r="AU140" s="2140"/>
      <c r="AV140" s="2130"/>
      <c r="BE140" s="135">
        <v>1</v>
      </c>
    </row>
    <row r="141" spans="2:57" ht="18.75">
      <c r="B141" s="2118" t="str">
        <f t="shared" si="67"/>
        <v>A</v>
      </c>
      <c r="D141" s="67" t="str">
        <f t="shared" si="43"/>
        <v>A</v>
      </c>
      <c r="E141" s="2813">
        <f t="shared" si="44"/>
        <v>0</v>
      </c>
      <c r="F141" s="2814">
        <f t="shared" si="45"/>
        <v>0</v>
      </c>
      <c r="G141" s="64" t="str">
        <f t="shared" si="46"/>
        <v/>
      </c>
      <c r="H141" s="2814">
        <f t="shared" si="47"/>
        <v>0</v>
      </c>
      <c r="I141" s="2815">
        <f t="shared" si="48"/>
        <v>0</v>
      </c>
      <c r="J141" s="2166">
        <f>IFERROR(INDEX(J8:V8,MATCH(I141,J7:V7,0)) * H141 * IF(E141=0, 1, E141), 0)</f>
        <v>0</v>
      </c>
      <c r="K141" s="2167" t="str">
        <f t="shared" si="56"/>
        <v>SIROP D'IMBIBAGE</v>
      </c>
      <c r="L141" s="2816" t="s">
        <v>4158</v>
      </c>
      <c r="M141" s="2694">
        <v>1</v>
      </c>
      <c r="N141" s="2695" t="s">
        <v>4185</v>
      </c>
      <c r="O141" s="504">
        <v>5</v>
      </c>
      <c r="P141" s="2817" t="str">
        <f t="shared" si="49"/>
        <v>cadre pour 1 cadre 60x40 -hauteur 3cm</v>
      </c>
      <c r="Q141" s="2171" t="s">
        <v>4177</v>
      </c>
      <c r="R141" s="2187" t="str">
        <f t="shared" si="50"/>
        <v>SIROP D'IMBIBAGE</v>
      </c>
      <c r="S141" s="2188">
        <v>1</v>
      </c>
      <c r="T141" s="2174">
        <f t="shared" si="51"/>
        <v>0</v>
      </c>
      <c r="U141" s="2175">
        <f t="shared" si="52"/>
        <v>0</v>
      </c>
      <c r="V141" s="2176">
        <f t="shared" si="53"/>
        <v>0</v>
      </c>
      <c r="W141" s="2177" t="str">
        <f>IF(OR(ISBLANK(M141),ISBLANK(O141)),0,IF(ISBLANK(L141),"",IFERROR(ROUND(T141/INDEX(J8:V8,MATCH(I141,J7:V7,0)),2)&amp;" " &amp;I141,"")))</f>
        <v/>
      </c>
      <c r="X141" s="2178"/>
      <c r="Y141" s="2803">
        <f t="shared" si="70"/>
        <v>0</v>
      </c>
      <c r="AA141" s="67" t="str">
        <f t="shared" si="71"/>
        <v>A</v>
      </c>
      <c r="AB141" s="66"/>
      <c r="AC141" s="72"/>
      <c r="AD141" s="73" t="str">
        <f t="shared" si="68"/>
        <v/>
      </c>
      <c r="AE141" s="63"/>
      <c r="AF141" s="1950"/>
      <c r="AG141" s="61">
        <v>1</v>
      </c>
      <c r="AH141" s="60" t="s">
        <v>4198</v>
      </c>
      <c r="AI141" s="59">
        <f>IFERROR(INDEX(AB151:AM151,MATCH(AF141,AB150:AM150,0)) * AE141 * IF(ISBLANK(AB141), 1, AB141), 0)</f>
        <v>0</v>
      </c>
      <c r="AJ141" s="485">
        <f>IF(ISBLANK(AL132), 0, (AI141 * AG141) * (AL131 / AL132))</f>
        <v>0</v>
      </c>
      <c r="AK141" s="2240">
        <f t="shared" si="72"/>
        <v>0</v>
      </c>
      <c r="AL141" s="2241">
        <f>(AB141/AL132)*AL131*AG141</f>
        <v>0</v>
      </c>
      <c r="AM141" s="2242">
        <f t="shared" si="69"/>
        <v>0</v>
      </c>
      <c r="AN141" s="2130"/>
      <c r="AO141" s="2127"/>
      <c r="AP141" s="2128"/>
      <c r="AQ141" s="2129"/>
      <c r="AR141" s="2130"/>
      <c r="AS141" s="2130"/>
      <c r="AT141" s="2130"/>
      <c r="AU141" s="2140"/>
      <c r="AV141" s="2130"/>
      <c r="BE141" s="135">
        <v>1</v>
      </c>
    </row>
    <row r="142" spans="2:57" ht="18.75">
      <c r="B142" s="2118" t="str">
        <f t="shared" si="67"/>
        <v>A</v>
      </c>
      <c r="D142" s="67" t="str">
        <f t="shared" si="43"/>
        <v>A</v>
      </c>
      <c r="E142" s="2813">
        <f t="shared" si="44"/>
        <v>0</v>
      </c>
      <c r="F142" s="2814">
        <f t="shared" si="45"/>
        <v>0</v>
      </c>
      <c r="G142" s="64" t="str">
        <f t="shared" si="46"/>
        <v/>
      </c>
      <c r="H142" s="2814">
        <f t="shared" si="47"/>
        <v>770</v>
      </c>
      <c r="I142" s="2815" t="str">
        <f t="shared" si="48"/>
        <v>g</v>
      </c>
      <c r="J142" s="2166">
        <f>IFERROR(INDEX(J8:V8,MATCH(I142,J7:V7,0)) * H142 * IF(E142=0, 1, E142), 0)</f>
        <v>0.77</v>
      </c>
      <c r="K142" s="2167" t="str">
        <f t="shared" si="56"/>
        <v>sirop à 30</v>
      </c>
      <c r="L142" s="2816" t="s">
        <v>4158</v>
      </c>
      <c r="M142" s="2694">
        <v>1</v>
      </c>
      <c r="N142" s="2695" t="s">
        <v>4185</v>
      </c>
      <c r="O142" s="504">
        <v>5</v>
      </c>
      <c r="P142" s="2817" t="str">
        <f t="shared" si="49"/>
        <v>cadre pour 1 cadre 60x40 -hauteur 3cm</v>
      </c>
      <c r="Q142" s="2171" t="s">
        <v>4177</v>
      </c>
      <c r="R142" s="2187" t="str">
        <f t="shared" si="50"/>
        <v>sirop à 30</v>
      </c>
      <c r="S142" s="2188">
        <v>1</v>
      </c>
      <c r="T142" s="2189">
        <f t="shared" si="51"/>
        <v>3.85</v>
      </c>
      <c r="U142" s="2190">
        <f t="shared" si="52"/>
        <v>0</v>
      </c>
      <c r="V142" s="2191">
        <f t="shared" si="53"/>
        <v>0</v>
      </c>
      <c r="W142" s="2192" t="str">
        <f>IF(OR(ISBLANK(M142),ISBLANK(O142)),0,IF(ISBLANK(L142),"",IFERROR(ROUND(T142/INDEX(J8:V8,MATCH(I142,J7:V7,0)),2)&amp;" " &amp;I142,"")))</f>
        <v>3850 g</v>
      </c>
      <c r="X142" s="2193"/>
      <c r="Y142" s="2803">
        <f t="shared" si="70"/>
        <v>0</v>
      </c>
      <c r="AA142" s="67" t="str">
        <f t="shared" si="71"/>
        <v>A</v>
      </c>
      <c r="AB142" s="396"/>
      <c r="AC142" s="72"/>
      <c r="AD142" s="64" t="str">
        <f t="shared" si="68"/>
        <v/>
      </c>
      <c r="AE142" s="63">
        <v>770</v>
      </c>
      <c r="AF142" s="41" t="s">
        <v>62</v>
      </c>
      <c r="AG142" s="61">
        <v>1</v>
      </c>
      <c r="AH142" s="60" t="s">
        <v>4199</v>
      </c>
      <c r="AI142" s="59">
        <f>IFERROR(INDEX(AB151:AM151,MATCH(AF142,AB150:AM150,0)) * AE142 * IF(ISBLANK(AB142), 1, AB142), 0)</f>
        <v>0.77</v>
      </c>
      <c r="AJ142" s="485">
        <f>IF(ISBLANK(AL132), 0, (AI142 * AG142) * (AL131 / AL132))</f>
        <v>2.31</v>
      </c>
      <c r="AK142" s="2237" t="str">
        <f t="shared" si="72"/>
        <v>2.31 Kg</v>
      </c>
      <c r="AL142" s="2238">
        <f>(AB142/AL132)*AL131*AG142</f>
        <v>0</v>
      </c>
      <c r="AM142" s="2239">
        <f t="shared" si="69"/>
        <v>0</v>
      </c>
      <c r="AN142" s="2130"/>
      <c r="AO142" s="2127"/>
      <c r="AP142" s="2128"/>
      <c r="AQ142" s="2129"/>
      <c r="AR142" s="2130"/>
      <c r="AS142" s="2130"/>
      <c r="AT142" s="2130"/>
      <c r="AU142" s="2140"/>
      <c r="AV142" s="2130"/>
      <c r="BE142" s="135">
        <v>1</v>
      </c>
    </row>
    <row r="143" spans="2:57" ht="18.75">
      <c r="B143" s="2118" t="str">
        <f t="shared" si="67"/>
        <v>A</v>
      </c>
      <c r="D143" s="67" t="str">
        <f t="shared" si="43"/>
        <v>A</v>
      </c>
      <c r="E143" s="2813">
        <f t="shared" si="44"/>
        <v>0</v>
      </c>
      <c r="F143" s="2814">
        <f t="shared" si="45"/>
        <v>0</v>
      </c>
      <c r="G143" s="64" t="str">
        <f t="shared" si="46"/>
        <v/>
      </c>
      <c r="H143" s="2814">
        <f t="shared" si="47"/>
        <v>380</v>
      </c>
      <c r="I143" s="2815" t="str">
        <f t="shared" si="48"/>
        <v>g</v>
      </c>
      <c r="J143" s="2166">
        <f>IFERROR(INDEX(J8:V8,MATCH(I143,J7:V7,0)) * H143 * IF(E143=0, 1, E143), 0)</f>
        <v>0.38</v>
      </c>
      <c r="K143" s="2167" t="str">
        <f t="shared" si="56"/>
        <v>eau</v>
      </c>
      <c r="L143" s="2816" t="s">
        <v>4158</v>
      </c>
      <c r="M143" s="2694">
        <v>1</v>
      </c>
      <c r="N143" s="2695" t="s">
        <v>4185</v>
      </c>
      <c r="O143" s="504">
        <v>5</v>
      </c>
      <c r="P143" s="2817" t="str">
        <f t="shared" si="49"/>
        <v>cadre pour 1 cadre 60x40 -hauteur 3cm</v>
      </c>
      <c r="Q143" s="2171" t="s">
        <v>4177</v>
      </c>
      <c r="R143" s="2187" t="str">
        <f t="shared" si="50"/>
        <v>eau</v>
      </c>
      <c r="S143" s="2188">
        <v>1</v>
      </c>
      <c r="T143" s="2174">
        <f t="shared" si="51"/>
        <v>1.9</v>
      </c>
      <c r="U143" s="2175">
        <f t="shared" si="52"/>
        <v>0</v>
      </c>
      <c r="V143" s="2176">
        <f t="shared" si="53"/>
        <v>0</v>
      </c>
      <c r="W143" s="2177" t="str">
        <f>IF(OR(ISBLANK(M143),ISBLANK(O143)),0,IF(ISBLANK(L143),"",IFERROR(ROUND(T143/INDEX(J8:V8,MATCH(I143,J7:V7,0)),2)&amp;" " &amp;I143,"")))</f>
        <v>1900 g</v>
      </c>
      <c r="X143" s="2178"/>
      <c r="Y143" s="2803">
        <f t="shared" si="70"/>
        <v>0</v>
      </c>
      <c r="AA143" s="67" t="str">
        <f t="shared" si="71"/>
        <v>A</v>
      </c>
      <c r="AB143" s="66"/>
      <c r="AC143" s="72"/>
      <c r="AD143" s="73" t="str">
        <f t="shared" si="68"/>
        <v/>
      </c>
      <c r="AE143" s="63">
        <v>380</v>
      </c>
      <c r="AF143" s="41" t="s">
        <v>62</v>
      </c>
      <c r="AG143" s="61">
        <v>1</v>
      </c>
      <c r="AH143" s="60" t="s">
        <v>1023</v>
      </c>
      <c r="AI143" s="59">
        <f>IFERROR(INDEX(AB151:AM151,MATCH(AF143,AB150:AM150,0)) * AE143 * IF(ISBLANK(AB143), 1, AB143), 0)</f>
        <v>0.38</v>
      </c>
      <c r="AJ143" s="485">
        <f>IF(ISBLANK(AL132), 0, (AI143 * AG143) * (AL131 / AL132))</f>
        <v>1.1400000000000001</v>
      </c>
      <c r="AK143" s="2240" t="str">
        <f t="shared" si="72"/>
        <v>1.14 Kg</v>
      </c>
      <c r="AL143" s="2241">
        <f>(AB143/AL132)*AL131*AG143</f>
        <v>0</v>
      </c>
      <c r="AM143" s="2242">
        <f t="shared" si="69"/>
        <v>0</v>
      </c>
      <c r="AN143" s="2130"/>
      <c r="AO143" s="2127"/>
      <c r="AP143" s="2128"/>
      <c r="AQ143" s="2129"/>
      <c r="AR143" s="2130"/>
      <c r="AS143" s="2130"/>
      <c r="AT143" s="2130"/>
      <c r="AU143" s="2140"/>
      <c r="AV143" s="2130"/>
      <c r="BE143" s="135">
        <v>1</v>
      </c>
    </row>
    <row r="144" spans="2:57" ht="18.75">
      <c r="B144" s="2118" t="str">
        <f t="shared" si="67"/>
        <v>A</v>
      </c>
      <c r="D144" s="67" t="str">
        <f t="shared" si="43"/>
        <v>A</v>
      </c>
      <c r="E144" s="2813">
        <f t="shared" si="44"/>
        <v>0</v>
      </c>
      <c r="F144" s="2814">
        <f t="shared" si="45"/>
        <v>0</v>
      </c>
      <c r="G144" s="64" t="str">
        <f t="shared" si="46"/>
        <v/>
      </c>
      <c r="H144" s="2814">
        <f t="shared" si="47"/>
        <v>100</v>
      </c>
      <c r="I144" s="2815" t="str">
        <f t="shared" si="48"/>
        <v>g</v>
      </c>
      <c r="J144" s="2166">
        <f>IFERROR(INDEX(J8:V8,MATCH(I144,J7:V7,0)) * H144 * IF(E144=0, 1, E144), 0)</f>
        <v>0.1</v>
      </c>
      <c r="K144" s="2167" t="str">
        <f t="shared" si="56"/>
        <v>extrait de café liquide - Trablit</v>
      </c>
      <c r="L144" s="2816" t="s">
        <v>4158</v>
      </c>
      <c r="M144" s="2694">
        <v>1</v>
      </c>
      <c r="N144" s="2695" t="s">
        <v>4185</v>
      </c>
      <c r="O144" s="504">
        <v>5</v>
      </c>
      <c r="P144" s="2817" t="str">
        <f t="shared" si="49"/>
        <v>cadre pour 1 cadre 60x40 -hauteur 3cm</v>
      </c>
      <c r="Q144" s="2171" t="s">
        <v>4177</v>
      </c>
      <c r="R144" s="2187" t="str">
        <f t="shared" si="50"/>
        <v>extrait de café liquide - Trablit</v>
      </c>
      <c r="S144" s="2188">
        <v>1</v>
      </c>
      <c r="T144" s="2189">
        <f t="shared" si="51"/>
        <v>0.5</v>
      </c>
      <c r="U144" s="2190">
        <f t="shared" si="52"/>
        <v>0</v>
      </c>
      <c r="V144" s="2191">
        <f t="shared" si="53"/>
        <v>0</v>
      </c>
      <c r="W144" s="2192" t="str">
        <f>IF(OR(ISBLANK(M144),ISBLANK(O144)),0,IF(ISBLANK(L144),"",IFERROR(ROUND(T144/INDEX(J8:V8,MATCH(I144,J7:V7,0)),2)&amp;" " &amp;I144,"")))</f>
        <v>500 g</v>
      </c>
      <c r="X144" s="2193"/>
      <c r="Y144" s="2803">
        <f t="shared" si="70"/>
        <v>0</v>
      </c>
      <c r="AA144" s="67" t="str">
        <f t="shared" si="71"/>
        <v>A</v>
      </c>
      <c r="AB144" s="66"/>
      <c r="AC144" s="65"/>
      <c r="AD144" s="64" t="str">
        <f t="shared" si="68"/>
        <v/>
      </c>
      <c r="AE144" s="63">
        <v>100</v>
      </c>
      <c r="AF144" s="41" t="s">
        <v>62</v>
      </c>
      <c r="AG144" s="61">
        <v>1</v>
      </c>
      <c r="AH144" s="60" t="s">
        <v>4200</v>
      </c>
      <c r="AI144" s="59">
        <f>IFERROR(INDEX(AB151:AM151,MATCH(AF144,AB150:AM150,0)) * AE144 * IF(ISBLANK(AB144), 1, AB144), 0)</f>
        <v>0.1</v>
      </c>
      <c r="AJ144" s="485">
        <f>IF(ISBLANK(AL132), 0, (AI144 * AG144) * (AL131 / AL132))</f>
        <v>0.30000000000000004</v>
      </c>
      <c r="AK144" s="2237" t="str">
        <f t="shared" si="72"/>
        <v>300 g</v>
      </c>
      <c r="AL144" s="2238">
        <f>(AB144/AL132)*AL131*AG144</f>
        <v>0</v>
      </c>
      <c r="AM144" s="2239">
        <f t="shared" si="69"/>
        <v>0</v>
      </c>
      <c r="AN144" s="2130"/>
      <c r="AO144" s="2127"/>
      <c r="AP144" s="2128"/>
      <c r="AQ144" s="2129"/>
      <c r="AR144" s="2130"/>
      <c r="AS144" s="2130"/>
      <c r="AT144" s="2130"/>
      <c r="AU144" s="2140"/>
      <c r="AV144" s="2130"/>
      <c r="BE144" s="135">
        <v>1</v>
      </c>
    </row>
    <row r="145" spans="2:57" ht="18.75">
      <c r="B145" s="2118" t="str">
        <f t="shared" si="67"/>
        <v>►</v>
      </c>
      <c r="D145" s="67" t="str">
        <f t="shared" si="43"/>
        <v>►</v>
      </c>
      <c r="E145" s="2813">
        <f t="shared" si="44"/>
        <v>0</v>
      </c>
      <c r="F145" s="2814">
        <f t="shared" si="45"/>
        <v>0</v>
      </c>
      <c r="G145" s="64">
        <f t="shared" si="46"/>
        <v>0</v>
      </c>
      <c r="H145" s="2814">
        <f t="shared" si="47"/>
        <v>0</v>
      </c>
      <c r="I145" s="2815">
        <f t="shared" si="48"/>
        <v>0</v>
      </c>
      <c r="J145" s="2166">
        <f>IFERROR(INDEX(J8:V8,MATCH(I145,J7:V7,0)) * H145 * IF(E145=0, 1, E145), 0)</f>
        <v>0</v>
      </c>
      <c r="K145" s="2167">
        <f t="shared" si="56"/>
        <v>0</v>
      </c>
      <c r="L145" s="2832"/>
      <c r="M145" s="2694"/>
      <c r="N145" s="2695"/>
      <c r="O145" s="504"/>
      <c r="P145" s="2817">
        <f t="shared" si="49"/>
        <v>0</v>
      </c>
      <c r="Q145" s="2171"/>
      <c r="R145" s="2187" t="str">
        <f t="shared" si="50"/>
        <v>►</v>
      </c>
      <c r="S145" s="2188">
        <v>1</v>
      </c>
      <c r="T145" s="2174">
        <f t="shared" si="51"/>
        <v>0</v>
      </c>
      <c r="U145" s="2175">
        <f t="shared" si="52"/>
        <v>0</v>
      </c>
      <c r="V145" s="2176">
        <f t="shared" si="53"/>
        <v>0</v>
      </c>
      <c r="W145" s="2177">
        <f>IF(OR(ISBLANK(M145),ISBLANK(O145)),0,IF(ISBLANK(L145),"",IFERROR(ROUND(T145/INDEX(J8:V8,MATCH(I145,J7:V7,0)),2)&amp;" " &amp;I145,"")))</f>
        <v>0</v>
      </c>
      <c r="X145" s="2178"/>
      <c r="Y145" s="2803">
        <f t="shared" si="70"/>
        <v>0</v>
      </c>
      <c r="AA145" s="67" t="str">
        <f t="shared" si="71"/>
        <v>►</v>
      </c>
      <c r="AB145" s="66"/>
      <c r="AC145" s="65"/>
      <c r="AD145" s="64" t="str">
        <f t="shared" si="68"/>
        <v/>
      </c>
      <c r="AE145" s="382"/>
      <c r="AF145" s="1950"/>
      <c r="AG145" s="61">
        <v>1</v>
      </c>
      <c r="AH145" s="60"/>
      <c r="AI145" s="59">
        <f>IFERROR(INDEX(AB151:AM151,MATCH(AF145,AB150:AM150,0)) * AE145 * IF(ISBLANK(AB145), 1, AB145), 0)</f>
        <v>0</v>
      </c>
      <c r="AJ145" s="485">
        <f>IF(ISBLANK(AL132), 0, (AI145 * AG145) * (AL131 / AL132))</f>
        <v>0</v>
      </c>
      <c r="AK145" s="2240">
        <f t="shared" si="72"/>
        <v>0</v>
      </c>
      <c r="AL145" s="2241">
        <f>(AB145/AL132)*AL131*AG145</f>
        <v>0</v>
      </c>
      <c r="AM145" s="2242">
        <f t="shared" si="69"/>
        <v>0</v>
      </c>
      <c r="AN145" s="2130"/>
      <c r="AO145" s="2127"/>
      <c r="AP145" s="2128"/>
      <c r="AQ145" s="2129"/>
      <c r="AR145" s="2130"/>
      <c r="AS145" s="2130"/>
      <c r="AT145" s="2130"/>
      <c r="AU145" s="2140"/>
      <c r="AV145" s="2130"/>
      <c r="BE145" s="135">
        <v>1</v>
      </c>
    </row>
    <row r="146" spans="2:57" ht="18.75">
      <c r="B146" s="2118" t="str">
        <f t="shared" si="67"/>
        <v>►</v>
      </c>
      <c r="D146" s="67" t="str">
        <f t="shared" si="43"/>
        <v>►</v>
      </c>
      <c r="E146" s="2813">
        <f t="shared" si="44"/>
        <v>0</v>
      </c>
      <c r="F146" s="2814">
        <f t="shared" si="45"/>
        <v>0</v>
      </c>
      <c r="G146" s="64">
        <f t="shared" si="46"/>
        <v>0</v>
      </c>
      <c r="H146" s="2814">
        <f t="shared" si="47"/>
        <v>0</v>
      </c>
      <c r="I146" s="2815">
        <f t="shared" si="48"/>
        <v>0</v>
      </c>
      <c r="J146" s="2166">
        <f>IFERROR(INDEX(J8:V8,MATCH(I146,J7:V7,0)) * H146 * IF(E146=0, 1, E146), 0)</f>
        <v>0</v>
      </c>
      <c r="K146" s="2167">
        <f t="shared" si="56"/>
        <v>0</v>
      </c>
      <c r="L146" s="2832"/>
      <c r="M146" s="2694"/>
      <c r="N146" s="2695"/>
      <c r="O146" s="504"/>
      <c r="P146" s="2817">
        <f t="shared" si="49"/>
        <v>0</v>
      </c>
      <c r="Q146" s="2171"/>
      <c r="R146" s="2187" t="str">
        <f t="shared" si="50"/>
        <v>►</v>
      </c>
      <c r="S146" s="2188">
        <v>1</v>
      </c>
      <c r="T146" s="2189">
        <f t="shared" si="51"/>
        <v>0</v>
      </c>
      <c r="U146" s="2190">
        <f t="shared" si="52"/>
        <v>0</v>
      </c>
      <c r="V146" s="2191">
        <f t="shared" si="53"/>
        <v>0</v>
      </c>
      <c r="W146" s="2192">
        <f>IF(OR(ISBLANK(M146),ISBLANK(O146)),0,IF(ISBLANK(L146),"",IFERROR(ROUND(T146/INDEX(J8:V8,MATCH(I146,J7:V7,0)),2)&amp;" " &amp;I146,"")))</f>
        <v>0</v>
      </c>
      <c r="X146" s="2193"/>
      <c r="Y146" s="2803">
        <f t="shared" si="70"/>
        <v>0</v>
      </c>
      <c r="AA146" s="67" t="str">
        <f t="shared" si="71"/>
        <v>►</v>
      </c>
      <c r="AB146" s="66"/>
      <c r="AC146" s="65"/>
      <c r="AD146" s="64" t="str">
        <f t="shared" si="68"/>
        <v/>
      </c>
      <c r="AE146" s="382"/>
      <c r="AF146" s="1950"/>
      <c r="AG146" s="61">
        <v>1</v>
      </c>
      <c r="AH146" s="60"/>
      <c r="AI146" s="59">
        <f>IFERROR(INDEX(AB151:AM151,MATCH(AF146,AB150:AM150,0)) * AE146 * IF(ISBLANK(AB146), 1, AB146), 0)</f>
        <v>0</v>
      </c>
      <c r="AJ146" s="485">
        <f>IF(ISBLANK(AL132), 0, (AI146 * AG146) * (AL131 / AL132))</f>
        <v>0</v>
      </c>
      <c r="AK146" s="2237">
        <f t="shared" si="72"/>
        <v>0</v>
      </c>
      <c r="AL146" s="2238">
        <f>(AB146/AL132)*AL131*AG146</f>
        <v>0</v>
      </c>
      <c r="AM146" s="2239">
        <f t="shared" si="69"/>
        <v>0</v>
      </c>
      <c r="AN146" s="2130"/>
      <c r="AO146" s="2127"/>
      <c r="AP146" s="2128"/>
      <c r="AQ146" s="2129"/>
      <c r="AR146" s="2130"/>
      <c r="AS146" s="2130"/>
      <c r="AT146" s="2130"/>
      <c r="AU146" s="2140"/>
      <c r="AV146" s="2130"/>
      <c r="BE146" s="135">
        <v>1</v>
      </c>
    </row>
    <row r="147" spans="2:57" ht="18.75">
      <c r="B147" s="2118" t="str">
        <f t="shared" si="67"/>
        <v>►</v>
      </c>
      <c r="D147" s="67" t="str">
        <f t="shared" si="43"/>
        <v>►</v>
      </c>
      <c r="E147" s="2813">
        <f t="shared" si="44"/>
        <v>0</v>
      </c>
      <c r="F147" s="2814">
        <f t="shared" si="45"/>
        <v>0</v>
      </c>
      <c r="G147" s="64">
        <f t="shared" si="46"/>
        <v>0</v>
      </c>
      <c r="H147" s="2814">
        <f t="shared" si="47"/>
        <v>0</v>
      </c>
      <c r="I147" s="2815">
        <f t="shared" si="48"/>
        <v>0</v>
      </c>
      <c r="J147" s="2166">
        <f>IFERROR(INDEX(J8:V8,MATCH(I147,J7:V7,0)) * H147 * IF(E147=0, 1, E147), 0)</f>
        <v>0</v>
      </c>
      <c r="K147" s="2167">
        <f t="shared" si="56"/>
        <v>0</v>
      </c>
      <c r="L147" s="2832"/>
      <c r="M147" s="2694"/>
      <c r="N147" s="2695"/>
      <c r="O147" s="504"/>
      <c r="P147" s="2817">
        <f t="shared" si="49"/>
        <v>0</v>
      </c>
      <c r="Q147" s="2171"/>
      <c r="R147" s="2187" t="str">
        <f t="shared" si="50"/>
        <v>►</v>
      </c>
      <c r="S147" s="2188">
        <v>1</v>
      </c>
      <c r="T147" s="2174">
        <f t="shared" si="51"/>
        <v>0</v>
      </c>
      <c r="U147" s="2175">
        <f t="shared" si="52"/>
        <v>0</v>
      </c>
      <c r="V147" s="2176">
        <f t="shared" si="53"/>
        <v>0</v>
      </c>
      <c r="W147" s="2177">
        <f>IF(OR(ISBLANK(M147),ISBLANK(O147)),0,IF(ISBLANK(L147),"",IFERROR(ROUND(T147/INDEX(J8:V8,MATCH(I147,J7:V7,0)),2)&amp;" " &amp;I147,"")))</f>
        <v>0</v>
      </c>
      <c r="X147" s="2178"/>
      <c r="Y147" s="2803">
        <f t="shared" si="70"/>
        <v>0</v>
      </c>
      <c r="AA147" s="67" t="str">
        <f t="shared" si="71"/>
        <v>►</v>
      </c>
      <c r="AB147" s="66"/>
      <c r="AC147" s="72"/>
      <c r="AD147" s="64" t="str">
        <f t="shared" si="68"/>
        <v/>
      </c>
      <c r="AE147" s="63"/>
      <c r="AF147" s="1950"/>
      <c r="AG147" s="61">
        <v>1</v>
      </c>
      <c r="AH147" s="60"/>
      <c r="AI147" s="59">
        <f>IFERROR(INDEX(AB151:AM151,MATCH(AF147,AB150:AM150,0)) * AE147 * IF(ISBLANK(AB147), 1, AB147), 0)</f>
        <v>0</v>
      </c>
      <c r="AJ147" s="485">
        <f>IF(ISBLANK(AL132), 0, (AI147 * AG147) * (AL131 / AL132))</f>
        <v>0</v>
      </c>
      <c r="AK147" s="2240">
        <f t="shared" si="72"/>
        <v>0</v>
      </c>
      <c r="AL147" s="2241">
        <f>(AB147/AL132)*AL131*AG147</f>
        <v>0</v>
      </c>
      <c r="AM147" s="2242">
        <f t="shared" si="69"/>
        <v>0</v>
      </c>
      <c r="AN147" s="2130"/>
      <c r="AO147" s="2127"/>
      <c r="AP147" s="2128"/>
      <c r="AQ147" s="2129"/>
      <c r="AR147" s="2130"/>
      <c r="AS147" s="2130"/>
      <c r="AT147" s="2130"/>
      <c r="AU147" s="2140"/>
      <c r="AV147" s="2130"/>
      <c r="BE147" s="135">
        <v>1</v>
      </c>
    </row>
    <row r="148" spans="2:57" ht="18.75">
      <c r="B148" s="2118" t="str">
        <f t="shared" si="67"/>
        <v>A</v>
      </c>
      <c r="D148" s="67" t="str">
        <f t="shared" si="43"/>
        <v>►</v>
      </c>
      <c r="E148" s="2813">
        <f t="shared" si="44"/>
        <v>0</v>
      </c>
      <c r="F148" s="2814">
        <f t="shared" si="45"/>
        <v>0</v>
      </c>
      <c r="G148" s="64">
        <f t="shared" si="46"/>
        <v>0</v>
      </c>
      <c r="H148" s="2814">
        <f t="shared" si="47"/>
        <v>0</v>
      </c>
      <c r="I148" s="2815">
        <f t="shared" si="48"/>
        <v>0</v>
      </c>
      <c r="J148" s="2166">
        <f>IFERROR(INDEX(J8:V8,MATCH(I148,J7:V7,0)) * H148 * IF(E148=0, 1, E148), 0)</f>
        <v>0</v>
      </c>
      <c r="K148" s="2167">
        <f t="shared" si="56"/>
        <v>0</v>
      </c>
      <c r="L148" s="2832"/>
      <c r="M148" s="2694"/>
      <c r="N148" s="2695"/>
      <c r="O148" s="504"/>
      <c r="P148" s="2817">
        <f t="shared" si="49"/>
        <v>0</v>
      </c>
      <c r="Q148" s="2171"/>
      <c r="R148" s="2187" t="str">
        <f t="shared" si="50"/>
        <v>►</v>
      </c>
      <c r="S148" s="2188">
        <v>1</v>
      </c>
      <c r="T148" s="2189">
        <f t="shared" si="51"/>
        <v>0</v>
      </c>
      <c r="U148" s="2190">
        <f t="shared" si="52"/>
        <v>0</v>
      </c>
      <c r="V148" s="2191">
        <f t="shared" si="53"/>
        <v>0</v>
      </c>
      <c r="W148" s="2192">
        <f>IF(OR(ISBLANK(M148),ISBLANK(O148)),0,IF(ISBLANK(L148),"",IFERROR(ROUND(T148/INDEX(J8:V8,MATCH(I148,J7:V7,0)),2)&amp;" " &amp;I148,"")))</f>
        <v>0</v>
      </c>
      <c r="X148" s="2193"/>
      <c r="Y148" s="2803">
        <f t="shared" si="70"/>
        <v>0</v>
      </c>
      <c r="AA148" s="53" t="s">
        <v>0</v>
      </c>
      <c r="AB148" s="66"/>
      <c r="AC148" s="72"/>
      <c r="AD148" s="64" t="str">
        <f t="shared" si="68"/>
        <v/>
      </c>
      <c r="AE148" s="63"/>
      <c r="AF148" s="1950"/>
      <c r="AG148" s="61">
        <v>1</v>
      </c>
      <c r="AH148" s="60"/>
      <c r="AI148" s="59">
        <f>IFERROR(INDEX(AB151:AM151,MATCH(AF148,AB150:AM150,0)) * AE148 * IF(ISBLANK(AB148), 1, AB148), 0)</f>
        <v>0</v>
      </c>
      <c r="AJ148" s="485">
        <f>IF(ISBLANK(AL132), 0, (AI148 * AG148) * (AL131 / AL132))</f>
        <v>0</v>
      </c>
      <c r="AK148" s="2237">
        <f t="shared" si="72"/>
        <v>0</v>
      </c>
      <c r="AL148" s="2238">
        <f>(AB148/AL132)*AL131*AG148</f>
        <v>0</v>
      </c>
      <c r="AM148" s="2239">
        <f t="shared" si="69"/>
        <v>0</v>
      </c>
      <c r="AN148" s="2130"/>
      <c r="AO148" s="2127"/>
      <c r="AP148" s="2128"/>
      <c r="AQ148" s="2129"/>
      <c r="AR148" s="2130"/>
      <c r="AS148" s="2130"/>
      <c r="AT148" s="2130"/>
      <c r="AU148" s="2140"/>
      <c r="AV148" s="2130"/>
      <c r="BE148" s="135">
        <v>1</v>
      </c>
    </row>
    <row r="149" spans="2:57" ht="18.75">
      <c r="B149" s="2118" t="str">
        <f t="shared" si="67"/>
        <v>A</v>
      </c>
      <c r="D149" s="67" t="str">
        <f t="shared" si="43"/>
        <v>►</v>
      </c>
      <c r="E149" s="2813">
        <f t="shared" si="44"/>
        <v>0</v>
      </c>
      <c r="F149" s="2814">
        <f t="shared" si="45"/>
        <v>0</v>
      </c>
      <c r="G149" s="64">
        <f t="shared" si="46"/>
        <v>0</v>
      </c>
      <c r="H149" s="2814">
        <f t="shared" si="47"/>
        <v>0</v>
      </c>
      <c r="I149" s="2815">
        <f t="shared" si="48"/>
        <v>0</v>
      </c>
      <c r="J149" s="2166">
        <f>IFERROR(INDEX(J8:V8,MATCH(I149,J7:V7,0)) * H149 * IF(E149=0, 1, E149), 0)</f>
        <v>0</v>
      </c>
      <c r="K149" s="2167">
        <f t="shared" si="56"/>
        <v>0</v>
      </c>
      <c r="L149" s="2832"/>
      <c r="M149" s="2694"/>
      <c r="N149" s="2695"/>
      <c r="O149" s="504"/>
      <c r="P149" s="2817">
        <f t="shared" si="49"/>
        <v>0</v>
      </c>
      <c r="Q149" s="2171"/>
      <c r="R149" s="2187" t="str">
        <f t="shared" si="50"/>
        <v>►</v>
      </c>
      <c r="S149" s="2188">
        <v>1</v>
      </c>
      <c r="T149" s="2174">
        <f t="shared" si="51"/>
        <v>0</v>
      </c>
      <c r="U149" s="2175">
        <f t="shared" si="52"/>
        <v>0</v>
      </c>
      <c r="V149" s="2176">
        <f t="shared" si="53"/>
        <v>0</v>
      </c>
      <c r="W149" s="2177">
        <f>IF(OR(ISBLANK(M149),ISBLANK(O149)),0,IF(ISBLANK(L149),"",IFERROR(ROUND(T149/INDEX(J8:V8,MATCH(I149,J7:V7,0)),2)&amp;" " &amp;I149,"")))</f>
        <v>0</v>
      </c>
      <c r="X149" s="2178"/>
      <c r="Y149" s="2803">
        <f t="shared" si="70"/>
        <v>0</v>
      </c>
      <c r="AA149" s="53" t="s">
        <v>0</v>
      </c>
      <c r="AB149" s="51"/>
      <c r="AC149" s="50"/>
      <c r="AD149" s="52"/>
      <c r="AE149" s="52"/>
      <c r="AF149" s="51"/>
      <c r="AG149" s="50"/>
      <c r="AH149" s="49"/>
      <c r="AI149" s="48">
        <f>SUM(AI139:AI148)</f>
        <v>1.25</v>
      </c>
      <c r="AJ149" s="46">
        <f>SUM(AJ139:AJ148)</f>
        <v>3.75</v>
      </c>
      <c r="AK149" s="46"/>
      <c r="AL149" s="47"/>
      <c r="AM149" s="45"/>
      <c r="AN149" s="2130"/>
      <c r="AO149" s="2127"/>
      <c r="AP149" s="2128"/>
      <c r="AQ149" s="2129"/>
      <c r="AR149" s="2130"/>
      <c r="AS149" s="2130"/>
      <c r="AT149" s="2130"/>
      <c r="AU149" s="2140"/>
      <c r="AV149" s="2130"/>
      <c r="BE149" s="135">
        <v>1</v>
      </c>
    </row>
    <row r="150" spans="2:57" ht="26.25" customHeight="1">
      <c r="B150" s="2118" t="str">
        <f t="shared" si="67"/>
        <v>►</v>
      </c>
      <c r="D150" s="67" t="str">
        <f t="shared" si="43"/>
        <v>►</v>
      </c>
      <c r="E150" s="2813">
        <f t="shared" si="44"/>
        <v>0</v>
      </c>
      <c r="F150" s="2814">
        <f t="shared" si="45"/>
        <v>0</v>
      </c>
      <c r="G150" s="64">
        <f t="shared" si="46"/>
        <v>0</v>
      </c>
      <c r="H150" s="2814">
        <f t="shared" si="47"/>
        <v>0</v>
      </c>
      <c r="I150" s="2815">
        <f t="shared" si="48"/>
        <v>0</v>
      </c>
      <c r="J150" s="2166">
        <f>IFERROR(INDEX(J8:V8,MATCH(I150,J7:V7,0)) * H150 * IF(E150=0, 1, E150), 0)</f>
        <v>0</v>
      </c>
      <c r="K150" s="2167" t="str">
        <f t="shared" si="56"/>
        <v>kg</v>
      </c>
      <c r="L150" s="2832"/>
      <c r="M150" s="2694"/>
      <c r="N150" s="2695"/>
      <c r="O150" s="504"/>
      <c r="P150" s="2817">
        <f t="shared" si="49"/>
        <v>0</v>
      </c>
      <c r="Q150" s="2171"/>
      <c r="R150" s="2187" t="str">
        <f t="shared" si="50"/>
        <v>►</v>
      </c>
      <c r="S150" s="2188">
        <v>1</v>
      </c>
      <c r="T150" s="2189">
        <f t="shared" si="51"/>
        <v>0</v>
      </c>
      <c r="U150" s="2190">
        <f t="shared" si="52"/>
        <v>0</v>
      </c>
      <c r="V150" s="2191">
        <f t="shared" si="53"/>
        <v>0</v>
      </c>
      <c r="W150" s="2192">
        <f>IF(OR(ISBLANK(M150),ISBLANK(O150)),0,IF(ISBLANK(L150),"",IFERROR(ROUND(T150/INDEX(J8:V8,MATCH(I150,J7:V7,0)),2)&amp;" " &amp;I150,"")))</f>
        <v>0</v>
      </c>
      <c r="X150" s="2193"/>
      <c r="Y150" s="2803">
        <f t="shared" si="70"/>
        <v>0</v>
      </c>
      <c r="AA150" s="44" t="s">
        <v>15</v>
      </c>
      <c r="AB150" s="39" t="s">
        <v>66</v>
      </c>
      <c r="AC150" s="39" t="s">
        <v>65</v>
      </c>
      <c r="AD150" s="39" t="s">
        <v>60</v>
      </c>
      <c r="AE150" s="43" t="s">
        <v>64</v>
      </c>
      <c r="AF150" s="42" t="s">
        <v>63</v>
      </c>
      <c r="AG150" s="41" t="s">
        <v>62</v>
      </c>
      <c r="AH150" s="40" t="s">
        <v>61</v>
      </c>
      <c r="AI150" s="39" t="s">
        <v>59</v>
      </c>
      <c r="AJ150" s="624" t="s">
        <v>58</v>
      </c>
      <c r="AK150" s="624" t="s">
        <v>57</v>
      </c>
      <c r="AL150" s="320" t="s">
        <v>56</v>
      </c>
      <c r="AM150" s="404" t="s">
        <v>55</v>
      </c>
      <c r="AN150" s="2130"/>
      <c r="AO150" s="2127"/>
      <c r="AP150" s="2128"/>
      <c r="AQ150" s="2129"/>
      <c r="AR150" s="2130"/>
      <c r="AS150" s="2130"/>
      <c r="AT150" s="2130"/>
      <c r="AU150" s="2140"/>
      <c r="AV150" s="2130"/>
      <c r="BE150" s="135">
        <v>1</v>
      </c>
    </row>
    <row r="151" spans="2:57" ht="18.75" customHeight="1">
      <c r="B151" s="2118" t="str">
        <f t="shared" si="67"/>
        <v>►</v>
      </c>
      <c r="D151" s="67" t="str">
        <f t="shared" ref="D151:D214" si="73">IF(L151&lt;&gt;"","A","►")</f>
        <v>►</v>
      </c>
      <c r="E151" s="2813">
        <f t="shared" ref="E151:E214" si="74">IF(L151&lt;&gt;"",AB151,0)</f>
        <v>0</v>
      </c>
      <c r="F151" s="2814">
        <f t="shared" ref="F151:F214" si="75">IF(L151&lt;&gt;"",AC151,0)</f>
        <v>0</v>
      </c>
      <c r="G151" s="64">
        <f t="shared" ref="G151:G214" si="76">IF(L151&lt;&gt;"",AD151,0)</f>
        <v>0</v>
      </c>
      <c r="H151" s="2814">
        <f t="shared" ref="H151:H214" si="77">IF(L151&lt;&gt;"",AE151,0)</f>
        <v>0</v>
      </c>
      <c r="I151" s="2815">
        <f t="shared" ref="I151:I214" si="78">IF(L151&lt;&gt;"",AF151,0)</f>
        <v>0</v>
      </c>
      <c r="J151" s="2166">
        <f>IFERROR(INDEX(J8:V8,MATCH(I151,J7:V7,0)) * H151 * IF(E151=0, 1, E151), 0)</f>
        <v>0</v>
      </c>
      <c r="K151" s="2167">
        <f t="shared" si="56"/>
        <v>1</v>
      </c>
      <c r="L151" s="2832"/>
      <c r="M151" s="2694"/>
      <c r="N151" s="2695"/>
      <c r="O151" s="504"/>
      <c r="P151" s="2817">
        <f t="shared" ref="P151:P214" si="79">N151</f>
        <v>0</v>
      </c>
      <c r="Q151" s="2171"/>
      <c r="R151" s="2187" t="str">
        <f t="shared" ref="R151:R214" si="80">IF(L151&lt;&gt;"",AH151,"►")</f>
        <v>►</v>
      </c>
      <c r="S151" s="2188">
        <v>1</v>
      </c>
      <c r="T151" s="2174">
        <f t="shared" ref="T151:T214" si="81">IF(OR(ISBLANK(M151),ISBLANK(O151)),0,IF(J151=0,0,IF(L151&lt;&gt;0,(J151*S151)/M151*O151,0)))</f>
        <v>0</v>
      </c>
      <c r="U151" s="2175">
        <f t="shared" ref="U151:U214" si="82">IF(OR(ISBLANK(M151),ISBLANK(O151)),0,IF(AND(E151&lt;&gt;"", L151&lt;&gt;""),(E151*S151)/M151*O151,0))</f>
        <v>0</v>
      </c>
      <c r="V151" s="2176">
        <f t="shared" ref="V151:V214" si="83">IF(L151&lt;&gt;"",AC151,0)</f>
        <v>0</v>
      </c>
      <c r="W151" s="2177">
        <f>IF(OR(ISBLANK(M151),ISBLANK(O151)),0,IF(ISBLANK(L151),"",IFERROR(ROUND(T151/INDEX(J8:V8,MATCH(I151,J7:V7,0)),2)&amp;" " &amp;I151,"")))</f>
        <v>0</v>
      </c>
      <c r="X151" s="2178"/>
      <c r="Y151" s="2803">
        <f t="shared" si="70"/>
        <v>0</v>
      </c>
      <c r="AA151" s="44" t="s">
        <v>15</v>
      </c>
      <c r="AB151" s="406">
        <v>0.5</v>
      </c>
      <c r="AC151" s="407">
        <v>0.25</v>
      </c>
      <c r="AD151" s="410">
        <v>0.22500000000000001</v>
      </c>
      <c r="AE151" s="407">
        <v>0.25</v>
      </c>
      <c r="AF151" s="409">
        <v>0.5</v>
      </c>
      <c r="AG151" s="410">
        <v>1E-3</v>
      </c>
      <c r="AH151" s="408">
        <v>1</v>
      </c>
      <c r="AI151" s="410">
        <v>0.01</v>
      </c>
      <c r="AJ151" s="678">
        <v>1</v>
      </c>
      <c r="AK151" s="679">
        <v>0.1</v>
      </c>
      <c r="AL151" s="408">
        <v>0.01</v>
      </c>
      <c r="AM151" s="411">
        <v>1E-3</v>
      </c>
      <c r="AN151" s="2130"/>
      <c r="AO151" s="2127"/>
      <c r="AP151" s="2128"/>
      <c r="AQ151" s="2129"/>
      <c r="AR151" s="2130"/>
      <c r="AS151" s="2130"/>
      <c r="AT151" s="2130"/>
      <c r="AU151" s="2140"/>
      <c r="AV151" s="2130"/>
      <c r="BE151" s="135">
        <v>1</v>
      </c>
    </row>
    <row r="152" spans="2:57" ht="18.75">
      <c r="B152" s="2118" t="str">
        <f t="shared" si="67"/>
        <v>A</v>
      </c>
      <c r="D152" s="67" t="str">
        <f t="shared" si="73"/>
        <v>►</v>
      </c>
      <c r="E152" s="2813">
        <f t="shared" si="74"/>
        <v>0</v>
      </c>
      <c r="F152" s="2814">
        <f t="shared" si="75"/>
        <v>0</v>
      </c>
      <c r="G152" s="64">
        <f t="shared" si="76"/>
        <v>0</v>
      </c>
      <c r="H152" s="2814">
        <f t="shared" si="77"/>
        <v>0</v>
      </c>
      <c r="I152" s="2815">
        <f t="shared" si="78"/>
        <v>0</v>
      </c>
      <c r="J152" s="2166">
        <f>IFERROR(INDEX(J8:V8,MATCH(I152,J7:V7,0)) * H152 * IF(E152=0, 1, E152), 0)</f>
        <v>0</v>
      </c>
      <c r="K152" s="2167">
        <f t="shared" si="56"/>
        <v>35</v>
      </c>
      <c r="L152" s="2832"/>
      <c r="M152" s="2694"/>
      <c r="N152" s="2695"/>
      <c r="O152" s="504"/>
      <c r="P152" s="2817">
        <f t="shared" si="79"/>
        <v>0</v>
      </c>
      <c r="Q152" s="2171"/>
      <c r="R152" s="2187" t="str">
        <f t="shared" si="80"/>
        <v>►</v>
      </c>
      <c r="S152" s="2188">
        <v>1</v>
      </c>
      <c r="T152" s="2189">
        <f t="shared" si="81"/>
        <v>0</v>
      </c>
      <c r="U152" s="2190">
        <f t="shared" si="82"/>
        <v>0</v>
      </c>
      <c r="V152" s="2191">
        <f t="shared" si="83"/>
        <v>0</v>
      </c>
      <c r="W152" s="2192">
        <f>IF(OR(ISBLANK(M152),ISBLANK(O152)),0,IF(ISBLANK(L152),"",IFERROR(ROUND(T152/INDEX(J8:V8,MATCH(I152,J7:V7,0)),2)&amp;" " &amp;I152,"")))</f>
        <v>0</v>
      </c>
      <c r="X152" s="2193"/>
      <c r="Y152" s="2803">
        <f t="shared" si="70"/>
        <v>0</v>
      </c>
      <c r="AA152" s="593" t="s">
        <v>0</v>
      </c>
      <c r="AB152" s="588">
        <v>11</v>
      </c>
      <c r="AC152" s="588">
        <v>11</v>
      </c>
      <c r="AD152" s="588">
        <v>3</v>
      </c>
      <c r="AE152" s="588">
        <v>11</v>
      </c>
      <c r="AF152" s="588">
        <v>11</v>
      </c>
      <c r="AG152" s="588">
        <v>9</v>
      </c>
      <c r="AH152" s="588">
        <v>35</v>
      </c>
      <c r="AI152" s="589">
        <v>0.2</v>
      </c>
      <c r="AJ152" s="588">
        <v>11</v>
      </c>
      <c r="AK152" s="588">
        <v>11</v>
      </c>
      <c r="AL152" s="588">
        <v>11</v>
      </c>
      <c r="AM152" s="591">
        <v>11</v>
      </c>
      <c r="AN152" s="2130"/>
      <c r="AO152" s="2127"/>
      <c r="AP152" s="2128"/>
      <c r="AQ152" s="2129"/>
      <c r="AR152" s="2130"/>
      <c r="AS152" s="2130"/>
      <c r="AT152" s="2130"/>
      <c r="AU152" s="2140"/>
      <c r="AV152" s="2130"/>
      <c r="BE152" s="135">
        <v>1</v>
      </c>
    </row>
    <row r="153" spans="2:57" ht="19.5" thickBot="1">
      <c r="B153" s="2118" t="str">
        <f t="shared" si="67"/>
        <v>A</v>
      </c>
      <c r="D153" s="67" t="str">
        <f t="shared" si="73"/>
        <v>►</v>
      </c>
      <c r="E153" s="2813">
        <f t="shared" si="74"/>
        <v>0</v>
      </c>
      <c r="F153" s="2814">
        <f t="shared" si="75"/>
        <v>0</v>
      </c>
      <c r="G153" s="64">
        <f t="shared" si="76"/>
        <v>0</v>
      </c>
      <c r="H153" s="2814">
        <f t="shared" si="77"/>
        <v>0</v>
      </c>
      <c r="I153" s="2815">
        <f t="shared" si="78"/>
        <v>0</v>
      </c>
      <c r="J153" s="2166">
        <f>IFERROR(INDEX(J8:V8,MATCH(I153,J7:V7,0)) * H153 * IF(E153=0, 1, E153), 0)</f>
        <v>0</v>
      </c>
      <c r="K153" s="2167">
        <f t="shared" ca="1" si="56"/>
        <v>35</v>
      </c>
      <c r="L153" s="2832"/>
      <c r="M153" s="2694"/>
      <c r="N153" s="2695"/>
      <c r="O153" s="504"/>
      <c r="P153" s="2817">
        <f t="shared" si="79"/>
        <v>0</v>
      </c>
      <c r="Q153" s="2171"/>
      <c r="R153" s="2187" t="str">
        <f t="shared" si="80"/>
        <v>►</v>
      </c>
      <c r="S153" s="2188">
        <v>1</v>
      </c>
      <c r="T153" s="2174">
        <f t="shared" si="81"/>
        <v>0</v>
      </c>
      <c r="U153" s="2175">
        <f t="shared" si="82"/>
        <v>0</v>
      </c>
      <c r="V153" s="2176">
        <f t="shared" si="83"/>
        <v>0</v>
      </c>
      <c r="W153" s="2177">
        <f>IF(OR(ISBLANK(M153),ISBLANK(O153)),0,IF(ISBLANK(L153),"",IFERROR(ROUND(T153/INDEX(J8:V8,MATCH(I153,J7:V7,0)),2)&amp;" " &amp;I153,"")))</f>
        <v>0</v>
      </c>
      <c r="X153" s="2178"/>
      <c r="Y153" s="2803">
        <f t="shared" ca="1" si="70"/>
        <v>0</v>
      </c>
      <c r="AA153" s="594" t="s">
        <v>0</v>
      </c>
      <c r="AB153" s="590">
        <f t="shared" ref="AB153:AM153" ca="1" si="84">CELL("largeur",AB153)</f>
        <v>11</v>
      </c>
      <c r="AC153" s="590">
        <f t="shared" ca="1" si="84"/>
        <v>11</v>
      </c>
      <c r="AD153" s="590">
        <f t="shared" ca="1" si="84"/>
        <v>3</v>
      </c>
      <c r="AE153" s="590">
        <f t="shared" ca="1" si="84"/>
        <v>11</v>
      </c>
      <c r="AF153" s="590">
        <f t="shared" ca="1" si="84"/>
        <v>11</v>
      </c>
      <c r="AG153" s="590">
        <f t="shared" ca="1" si="84"/>
        <v>9</v>
      </c>
      <c r="AH153" s="590">
        <f t="shared" ca="1" si="84"/>
        <v>35</v>
      </c>
      <c r="AI153" s="590">
        <f t="shared" ca="1" si="84"/>
        <v>11</v>
      </c>
      <c r="AJ153" s="590">
        <f t="shared" ca="1" si="84"/>
        <v>11</v>
      </c>
      <c r="AK153" s="590">
        <f t="shared" ca="1" si="84"/>
        <v>11</v>
      </c>
      <c r="AL153" s="590">
        <f t="shared" ca="1" si="84"/>
        <v>11</v>
      </c>
      <c r="AM153" s="592">
        <f t="shared" ca="1" si="84"/>
        <v>11</v>
      </c>
      <c r="AN153" s="2130"/>
      <c r="AO153" s="2127"/>
      <c r="AP153" s="2128"/>
      <c r="AQ153" s="2129"/>
      <c r="AR153" s="2130"/>
      <c r="AS153" s="2130"/>
      <c r="AT153" s="2130"/>
      <c r="AU153" s="2140"/>
      <c r="AV153" s="2130"/>
      <c r="BE153" s="135">
        <v>1</v>
      </c>
    </row>
    <row r="154" spans="2:57" ht="19.5" thickBot="1">
      <c r="B154" s="2118">
        <f t="shared" si="67"/>
        <v>0</v>
      </c>
      <c r="D154" s="67" t="str">
        <f t="shared" si="73"/>
        <v>►</v>
      </c>
      <c r="E154" s="2813">
        <f t="shared" si="74"/>
        <v>0</v>
      </c>
      <c r="F154" s="2814">
        <f t="shared" si="75"/>
        <v>0</v>
      </c>
      <c r="G154" s="64">
        <f t="shared" si="76"/>
        <v>0</v>
      </c>
      <c r="H154" s="2814">
        <f t="shared" si="77"/>
        <v>0</v>
      </c>
      <c r="I154" s="2815">
        <f t="shared" si="78"/>
        <v>0</v>
      </c>
      <c r="J154" s="2166">
        <f>IFERROR(INDEX(J8:V8,MATCH(I154,J7:V7,0)) * H154 * IF(E154=0, 1, E154), 0)</f>
        <v>0</v>
      </c>
      <c r="K154" s="2167">
        <f t="shared" si="56"/>
        <v>0</v>
      </c>
      <c r="L154" s="2832"/>
      <c r="M154" s="2694"/>
      <c r="N154" s="2695"/>
      <c r="O154" s="504"/>
      <c r="P154" s="2817">
        <f t="shared" si="79"/>
        <v>0</v>
      </c>
      <c r="Q154" s="2171"/>
      <c r="R154" s="2187" t="str">
        <f t="shared" si="80"/>
        <v>►</v>
      </c>
      <c r="S154" s="2188">
        <v>1</v>
      </c>
      <c r="T154" s="2189">
        <f t="shared" si="81"/>
        <v>0</v>
      </c>
      <c r="U154" s="2190">
        <f t="shared" si="82"/>
        <v>0</v>
      </c>
      <c r="V154" s="2191">
        <f t="shared" si="83"/>
        <v>0</v>
      </c>
      <c r="W154" s="2192">
        <f>IF(OR(ISBLANK(M154),ISBLANK(O154)),0,IF(ISBLANK(L154),"",IFERROR(ROUND(T154/INDEX(J8:V8,MATCH(I154,J7:V7,0)),2)&amp;" " &amp;I154,"")))</f>
        <v>0</v>
      </c>
      <c r="X154" s="2193"/>
      <c r="Y154" s="2803">
        <f t="shared" si="70"/>
        <v>0</v>
      </c>
      <c r="AA154" s="67"/>
      <c r="AB154" s="66"/>
      <c r="AC154" s="65"/>
      <c r="AD154" s="64"/>
      <c r="AE154" s="63"/>
      <c r="AF154" s="41"/>
      <c r="AG154" s="61"/>
      <c r="AH154" s="60"/>
      <c r="AI154" s="59"/>
      <c r="AJ154" s="2127"/>
      <c r="AK154" s="2127"/>
      <c r="AL154" s="2127"/>
      <c r="AM154" s="2127"/>
      <c r="AN154" s="2127"/>
      <c r="AO154" s="2127"/>
      <c r="AP154" s="2128"/>
      <c r="AQ154" s="2129"/>
      <c r="AR154" s="2130"/>
      <c r="AS154" s="2130"/>
      <c r="AT154" s="2130"/>
      <c r="AU154" s="2140"/>
      <c r="AV154" s="2130"/>
      <c r="BE154" s="135">
        <v>1</v>
      </c>
    </row>
    <row r="155" spans="2:57" ht="18.75">
      <c r="B155" s="2118" t="str">
        <f t="shared" si="67"/>
        <v>A</v>
      </c>
      <c r="D155" s="67" t="str">
        <f t="shared" si="73"/>
        <v>►</v>
      </c>
      <c r="E155" s="2813">
        <f t="shared" si="74"/>
        <v>0</v>
      </c>
      <c r="F155" s="2814">
        <f t="shared" si="75"/>
        <v>0</v>
      </c>
      <c r="G155" s="64">
        <f t="shared" si="76"/>
        <v>0</v>
      </c>
      <c r="H155" s="2814">
        <f t="shared" si="77"/>
        <v>0</v>
      </c>
      <c r="I155" s="2815">
        <f t="shared" si="78"/>
        <v>0</v>
      </c>
      <c r="J155" s="2166">
        <f>IFERROR(INDEX(J8:V8,MATCH(I155,J7:V7,0)) * H155 * IF(E155=0, 1, E155), 0)</f>
        <v>0</v>
      </c>
      <c r="K155" s="2167">
        <f t="shared" si="56"/>
        <v>0</v>
      </c>
      <c r="L155" s="2832"/>
      <c r="M155" s="2694"/>
      <c r="N155" s="2695"/>
      <c r="O155" s="504"/>
      <c r="P155" s="2817">
        <f t="shared" si="79"/>
        <v>0</v>
      </c>
      <c r="Q155" s="2171"/>
      <c r="R155" s="2187" t="str">
        <f t="shared" si="80"/>
        <v>►</v>
      </c>
      <c r="S155" s="2188">
        <v>1</v>
      </c>
      <c r="T155" s="2174">
        <f t="shared" si="81"/>
        <v>0</v>
      </c>
      <c r="U155" s="2175">
        <f t="shared" si="82"/>
        <v>0</v>
      </c>
      <c r="V155" s="2176">
        <f t="shared" si="83"/>
        <v>0</v>
      </c>
      <c r="W155" s="2177">
        <f>IF(OR(ISBLANK(M155),ISBLANK(O155)),0,IF(ISBLANK(L155),"",IFERROR(ROUND(T155/INDEX(J8:V8,MATCH(I155,J7:V7,0)),2)&amp;" " &amp;I155,"")))</f>
        <v>0</v>
      </c>
      <c r="X155" s="2178"/>
      <c r="Y155" s="2803">
        <f t="shared" si="70"/>
        <v>0</v>
      </c>
      <c r="AA155" s="129" t="s">
        <v>0</v>
      </c>
      <c r="AB155" s="4138" t="s">
        <v>119</v>
      </c>
      <c r="AC155" s="4258" t="s">
        <v>4169</v>
      </c>
      <c r="AD155" s="4258"/>
      <c r="AE155" s="4258"/>
      <c r="AF155" s="4258"/>
      <c r="AG155" s="4258"/>
      <c r="AH155" s="4258"/>
      <c r="AI155" s="4258"/>
      <c r="AJ155" s="4140" t="s">
        <v>137</v>
      </c>
      <c r="AK155" s="4139" t="s">
        <v>366</v>
      </c>
      <c r="AL155" s="4139"/>
      <c r="AM155" s="4159" t="str">
        <f>LEFT(AC155,1)</f>
        <v>M</v>
      </c>
      <c r="AN155" s="2130"/>
      <c r="AO155" s="2127"/>
      <c r="AP155" s="2128"/>
      <c r="AQ155" s="2129"/>
      <c r="AR155" s="2130"/>
      <c r="AS155" s="2130"/>
      <c r="AT155" s="2130"/>
      <c r="AU155" s="2140"/>
      <c r="AV155" s="2130"/>
      <c r="BE155" s="135">
        <v>1</v>
      </c>
    </row>
    <row r="156" spans="2:57" ht="19.5" thickBot="1">
      <c r="B156" s="2118" t="str">
        <f t="shared" si="67"/>
        <v>A</v>
      </c>
      <c r="D156" s="67" t="str">
        <f t="shared" si="73"/>
        <v>►</v>
      </c>
      <c r="E156" s="2813">
        <f t="shared" si="74"/>
        <v>0</v>
      </c>
      <c r="F156" s="2814">
        <f t="shared" si="75"/>
        <v>0</v>
      </c>
      <c r="G156" s="64">
        <f t="shared" si="76"/>
        <v>0</v>
      </c>
      <c r="H156" s="2814">
        <f t="shared" si="77"/>
        <v>0</v>
      </c>
      <c r="I156" s="2815">
        <f t="shared" si="78"/>
        <v>0</v>
      </c>
      <c r="J156" s="2166">
        <f>IFERROR(INDEX(J8:V8,MATCH(I156,J7:V7,0)) * H156 * IF(E156=0, 1, E156), 0)</f>
        <v>0</v>
      </c>
      <c r="K156" s="2167">
        <f t="shared" si="56"/>
        <v>0</v>
      </c>
      <c r="L156" s="2832"/>
      <c r="M156" s="2694"/>
      <c r="N156" s="2695"/>
      <c r="O156" s="504"/>
      <c r="P156" s="2817">
        <f t="shared" si="79"/>
        <v>0</v>
      </c>
      <c r="Q156" s="2171"/>
      <c r="R156" s="2187" t="str">
        <f t="shared" si="80"/>
        <v>►</v>
      </c>
      <c r="S156" s="2188">
        <v>1</v>
      </c>
      <c r="T156" s="2189">
        <f t="shared" si="81"/>
        <v>0</v>
      </c>
      <c r="U156" s="2190">
        <f t="shared" si="82"/>
        <v>0</v>
      </c>
      <c r="V156" s="2191">
        <f t="shared" si="83"/>
        <v>0</v>
      </c>
      <c r="W156" s="2192">
        <f>IF(OR(ISBLANK(M156),ISBLANK(O156)),0,IF(ISBLANK(L156),"",IFERROR(ROUND(T156/INDEX(J8:V8,MATCH(I156,J7:V7,0)),2)&amp;" " &amp;I156,"")))</f>
        <v>0</v>
      </c>
      <c r="X156" s="2193"/>
      <c r="Y156" s="2803">
        <f t="shared" si="70"/>
        <v>0</v>
      </c>
      <c r="AA156" s="53" t="s">
        <v>0</v>
      </c>
      <c r="AB156" s="3850"/>
      <c r="AC156" s="4259"/>
      <c r="AD156" s="4259"/>
      <c r="AE156" s="4259"/>
      <c r="AF156" s="4259"/>
      <c r="AG156" s="4259"/>
      <c r="AH156" s="4259"/>
      <c r="AI156" s="4259"/>
      <c r="AJ156" s="4141"/>
      <c r="AK156" s="3990"/>
      <c r="AL156" s="3990"/>
      <c r="AM156" s="4260"/>
      <c r="AN156" s="2130"/>
      <c r="AO156" s="2127"/>
      <c r="AP156" s="2128"/>
      <c r="AQ156" s="2129"/>
      <c r="AR156" s="2130"/>
      <c r="AS156" s="2130"/>
      <c r="AT156" s="2130"/>
      <c r="AU156" s="2140"/>
      <c r="AV156" s="2130"/>
      <c r="BE156" s="135">
        <v>1</v>
      </c>
    </row>
    <row r="157" spans="2:57" ht="18.75">
      <c r="B157" s="2118" t="str">
        <f t="shared" si="67"/>
        <v>A</v>
      </c>
      <c r="D157" s="67" t="str">
        <f t="shared" si="73"/>
        <v>►</v>
      </c>
      <c r="E157" s="2813">
        <f t="shared" si="74"/>
        <v>0</v>
      </c>
      <c r="F157" s="2814">
        <f t="shared" si="75"/>
        <v>0</v>
      </c>
      <c r="G157" s="64">
        <f t="shared" si="76"/>
        <v>0</v>
      </c>
      <c r="H157" s="2814">
        <f t="shared" si="77"/>
        <v>0</v>
      </c>
      <c r="I157" s="2815">
        <f t="shared" si="78"/>
        <v>0</v>
      </c>
      <c r="J157" s="2166">
        <f>IFERROR(INDEX(J8:V8,MATCH(I157,J7:V7,0)) * H157 * IF(E157=0, 1, E157), 0)</f>
        <v>0</v>
      </c>
      <c r="K157" s="2167">
        <f t="shared" si="56"/>
        <v>0</v>
      </c>
      <c r="L157" s="2832"/>
      <c r="M157" s="2694"/>
      <c r="N157" s="2695"/>
      <c r="O157" s="504"/>
      <c r="P157" s="2817">
        <f t="shared" si="79"/>
        <v>0</v>
      </c>
      <c r="Q157" s="2171"/>
      <c r="R157" s="2187" t="str">
        <f t="shared" si="80"/>
        <v>►</v>
      </c>
      <c r="S157" s="2188">
        <v>1</v>
      </c>
      <c r="T157" s="2174">
        <f t="shared" si="81"/>
        <v>0</v>
      </c>
      <c r="U157" s="2175">
        <f t="shared" si="82"/>
        <v>0</v>
      </c>
      <c r="V157" s="2176">
        <f t="shared" si="83"/>
        <v>0</v>
      </c>
      <c r="W157" s="2177">
        <f>IF(OR(ISBLANK(M157),ISBLANK(O157)),0,IF(ISBLANK(L157),"",IFERROR(ROUND(T157/INDEX(J8:V8,MATCH(I157,J7:V7,0)),2)&amp;" " &amp;I157,"")))</f>
        <v>0</v>
      </c>
      <c r="X157" s="2178"/>
      <c r="Y157" s="2803">
        <f t="shared" si="70"/>
        <v>0</v>
      </c>
      <c r="AA157" s="53" t="s">
        <v>0</v>
      </c>
      <c r="AB157" s="128" t="s">
        <v>116</v>
      </c>
      <c r="AC157" s="127" t="s">
        <v>1084</v>
      </c>
      <c r="AD157" s="127"/>
      <c r="AE157" s="127"/>
      <c r="AF157" s="126" t="s">
        <v>115</v>
      </c>
      <c r="AG157" s="125" t="s">
        <v>4170</v>
      </c>
      <c r="AH157" s="124"/>
      <c r="AI157" s="124"/>
      <c r="AJ157" s="124"/>
      <c r="AK157" s="124"/>
      <c r="AL157" s="124"/>
      <c r="AM157" s="738"/>
      <c r="AN157" s="2130"/>
      <c r="AO157" s="2127"/>
      <c r="AP157" s="2128"/>
      <c r="AQ157" s="2129"/>
      <c r="AR157" s="2130"/>
      <c r="AS157" s="2130"/>
      <c r="AT157" s="2130"/>
      <c r="AU157" s="2140"/>
      <c r="AV157" s="2130"/>
      <c r="BE157" s="135">
        <v>1</v>
      </c>
    </row>
    <row r="158" spans="2:57" ht="18.75">
      <c r="B158" s="2118" t="str">
        <f t="shared" si="67"/>
        <v>A</v>
      </c>
      <c r="D158" s="67" t="str">
        <f t="shared" si="73"/>
        <v>►</v>
      </c>
      <c r="E158" s="2813">
        <f t="shared" si="74"/>
        <v>0</v>
      </c>
      <c r="F158" s="2814">
        <f t="shared" si="75"/>
        <v>0</v>
      </c>
      <c r="G158" s="64">
        <f t="shared" si="76"/>
        <v>0</v>
      </c>
      <c r="H158" s="2814">
        <f t="shared" si="77"/>
        <v>0</v>
      </c>
      <c r="I158" s="2815">
        <f t="shared" si="78"/>
        <v>0</v>
      </c>
      <c r="J158" s="2166">
        <f>IFERROR(INDEX(J8:V8,MATCH(I158,J7:V7,0)) * H158 * IF(E158=0, 1, E158), 0)</f>
        <v>0</v>
      </c>
      <c r="K158" s="2167">
        <f t="shared" si="56"/>
        <v>0</v>
      </c>
      <c r="L158" s="2832"/>
      <c r="M158" s="2694"/>
      <c r="N158" s="2695"/>
      <c r="O158" s="504"/>
      <c r="P158" s="2817">
        <f t="shared" si="79"/>
        <v>0</v>
      </c>
      <c r="Q158" s="2171"/>
      <c r="R158" s="2187" t="str">
        <f t="shared" si="80"/>
        <v>►</v>
      </c>
      <c r="S158" s="2188">
        <v>1</v>
      </c>
      <c r="T158" s="2189">
        <f t="shared" si="81"/>
        <v>0</v>
      </c>
      <c r="U158" s="2190">
        <f t="shared" si="82"/>
        <v>0</v>
      </c>
      <c r="V158" s="2191">
        <f t="shared" si="83"/>
        <v>0</v>
      </c>
      <c r="W158" s="2192">
        <f>IF(OR(ISBLANK(M158),ISBLANK(O158)),0,IF(ISBLANK(L158),"",IFERROR(ROUND(T158/INDEX(J8:V8,MATCH(I158,J7:V7,0)),2)&amp;" " &amp;I158,"")))</f>
        <v>0</v>
      </c>
      <c r="X158" s="2193"/>
      <c r="Y158" s="2803">
        <f t="shared" si="70"/>
        <v>0</v>
      </c>
      <c r="AA158" s="53" t="s">
        <v>0</v>
      </c>
      <c r="AB158" s="121" t="s">
        <v>113</v>
      </c>
      <c r="AC158" s="104"/>
      <c r="AD158" s="115"/>
      <c r="AE158" s="115"/>
      <c r="AF158" s="115"/>
      <c r="AG158" s="104" t="s">
        <v>4183</v>
      </c>
      <c r="AH158" s="104"/>
      <c r="AI158" s="104"/>
      <c r="AJ158" s="104"/>
      <c r="AK158" s="104"/>
      <c r="AL158" s="104"/>
      <c r="AM158" s="672"/>
      <c r="AN158" s="2130"/>
      <c r="AO158" s="2127"/>
      <c r="AP158" s="2128"/>
      <c r="AQ158" s="2129"/>
      <c r="AR158" s="2130"/>
      <c r="AS158" s="2130"/>
      <c r="AT158" s="2130"/>
      <c r="AU158" s="2140"/>
      <c r="AV158" s="2130"/>
      <c r="BE158" s="135">
        <v>1</v>
      </c>
    </row>
    <row r="159" spans="2:57" ht="21">
      <c r="B159" s="2118" t="str">
        <f t="shared" si="67"/>
        <v>A</v>
      </c>
      <c r="D159" s="67" t="str">
        <f t="shared" si="73"/>
        <v>►</v>
      </c>
      <c r="E159" s="2813">
        <f t="shared" si="74"/>
        <v>0</v>
      </c>
      <c r="F159" s="2814">
        <f t="shared" si="75"/>
        <v>0</v>
      </c>
      <c r="G159" s="64">
        <f t="shared" si="76"/>
        <v>0</v>
      </c>
      <c r="H159" s="2814">
        <f t="shared" si="77"/>
        <v>0</v>
      </c>
      <c r="I159" s="2815">
        <f t="shared" si="78"/>
        <v>0</v>
      </c>
      <c r="J159" s="2166">
        <f>IFERROR(INDEX(J8:V8,MATCH(I159,J7:V7,0)) * H159 * IF(E159=0, 1, E159), 0)</f>
        <v>0</v>
      </c>
      <c r="K159" s="2167" t="str">
        <f t="shared" si="56"/>
        <v>0 Lignes masquées</v>
      </c>
      <c r="L159" s="2832"/>
      <c r="M159" s="2694"/>
      <c r="N159" s="2695"/>
      <c r="O159" s="504"/>
      <c r="P159" s="2817">
        <f t="shared" si="79"/>
        <v>0</v>
      </c>
      <c r="Q159" s="2171"/>
      <c r="R159" s="2187" t="str">
        <f t="shared" si="80"/>
        <v>►</v>
      </c>
      <c r="S159" s="2188">
        <v>1</v>
      </c>
      <c r="T159" s="2174">
        <f t="shared" si="81"/>
        <v>0</v>
      </c>
      <c r="U159" s="2175">
        <f t="shared" si="82"/>
        <v>0</v>
      </c>
      <c r="V159" s="2176">
        <f t="shared" si="83"/>
        <v>0</v>
      </c>
      <c r="W159" s="2177">
        <f>IF(OR(ISBLANK(M159),ISBLANK(O159)),0,IF(ISBLANK(L159),"",IFERROR(ROUND(T159/INDEX(J8:V8,MATCH(I159,J7:V7,0)),2)&amp;" " &amp;I159,"")))</f>
        <v>0</v>
      </c>
      <c r="X159" s="2178"/>
      <c r="Y159" s="2803">
        <f t="shared" si="70"/>
        <v>0</v>
      </c>
      <c r="AA159" s="554" t="s">
        <v>0</v>
      </c>
      <c r="AB159" s="7"/>
      <c r="AC159" s="8" t="s">
        <v>3</v>
      </c>
      <c r="AD159" s="7"/>
      <c r="AE159" s="7"/>
      <c r="AF159" s="7"/>
      <c r="AG159" s="715" t="str">
        <f>COUNTIF(AA155:AA182,"**")&amp;" "&amp;"lignes"</f>
        <v>28 lignes</v>
      </c>
      <c r="AH159" s="564" t="str">
        <f>ROWS(AA155:AA182)-SUBTOTAL(103,AA155:AA182)&amp;" "&amp;"Lignes masquées"</f>
        <v>0 Lignes masquées</v>
      </c>
      <c r="AI159" s="2044"/>
      <c r="AJ159" s="2036"/>
      <c r="AK159" s="2036"/>
      <c r="AL159" s="104"/>
      <c r="AM159" s="672"/>
      <c r="AN159" s="2130"/>
      <c r="AO159" s="2127"/>
      <c r="AP159" s="2128"/>
      <c r="AQ159" s="2129"/>
      <c r="AR159" s="2130"/>
      <c r="AS159" s="2130"/>
      <c r="AT159" s="2130"/>
      <c r="AU159" s="2140"/>
      <c r="AV159" s="2130"/>
      <c r="BE159" s="135">
        <v>1</v>
      </c>
    </row>
    <row r="160" spans="2:57" ht="21">
      <c r="B160" s="2118" t="str">
        <f t="shared" si="67"/>
        <v>►</v>
      </c>
      <c r="D160" s="67" t="str">
        <f t="shared" si="73"/>
        <v>►</v>
      </c>
      <c r="E160" s="2813">
        <f t="shared" si="74"/>
        <v>0</v>
      </c>
      <c r="F160" s="2814">
        <f t="shared" si="75"/>
        <v>0</v>
      </c>
      <c r="G160" s="64">
        <f t="shared" si="76"/>
        <v>0</v>
      </c>
      <c r="H160" s="2814">
        <f t="shared" si="77"/>
        <v>0</v>
      </c>
      <c r="I160" s="2815">
        <f t="shared" si="78"/>
        <v>0</v>
      </c>
      <c r="J160" s="2166">
        <f>IFERROR(INDEX(J8:V8,MATCH(I160,J7:V7,0)) * H160 * IF(E160=0, 1, E160), 0)</f>
        <v>0</v>
      </c>
      <c r="K160" s="2167" t="str">
        <f t="shared" si="56"/>
        <v>10  lignes produits</v>
      </c>
      <c r="L160" s="2832"/>
      <c r="M160" s="2694"/>
      <c r="N160" s="2695"/>
      <c r="O160" s="504"/>
      <c r="P160" s="2817">
        <f t="shared" si="79"/>
        <v>0</v>
      </c>
      <c r="Q160" s="2171"/>
      <c r="R160" s="2187" t="str">
        <f t="shared" si="80"/>
        <v>►</v>
      </c>
      <c r="S160" s="2188">
        <v>1</v>
      </c>
      <c r="T160" s="2189">
        <f t="shared" si="81"/>
        <v>0</v>
      </c>
      <c r="U160" s="2190">
        <f t="shared" si="82"/>
        <v>0</v>
      </c>
      <c r="V160" s="2191">
        <f t="shared" si="83"/>
        <v>0</v>
      </c>
      <c r="W160" s="2192">
        <f>IF(OR(ISBLANK(M160),ISBLANK(O160)),0,IF(ISBLANK(L160),"",IFERROR(ROUND(T160/INDEX(J8:V8,MATCH(I160,J7:V7,0)),2)&amp;" " &amp;I160,"")))</f>
        <v>0</v>
      </c>
      <c r="X160" s="2193"/>
      <c r="Y160" s="2803">
        <f t="shared" si="70"/>
        <v>0</v>
      </c>
      <c r="AA160" s="44" t="s">
        <v>15</v>
      </c>
      <c r="AB160" s="668" t="s">
        <v>105</v>
      </c>
      <c r="AC160" s="572"/>
      <c r="AD160" s="572"/>
      <c r="AE160" s="572"/>
      <c r="AF160" s="572"/>
      <c r="AG160" s="1948"/>
      <c r="AH160" s="564" t="str">
        <f>COUNTA(AA168:AA177)&amp;"  lignes produits"</f>
        <v>10  lignes produits</v>
      </c>
      <c r="AI160" s="573"/>
      <c r="AJ160" s="132"/>
      <c r="AK160" s="118" t="s">
        <v>111</v>
      </c>
      <c r="AL160" s="117">
        <v>3</v>
      </c>
      <c r="AM160" s="2040" t="str">
        <f>AM161</f>
        <v xml:space="preserve">cadre(s) </v>
      </c>
      <c r="AN160" s="2130"/>
      <c r="AO160" s="2127"/>
      <c r="AP160" s="2128"/>
      <c r="AQ160" s="2129"/>
      <c r="AR160" s="2130"/>
      <c r="AS160" s="2130"/>
      <c r="AT160" s="2130"/>
      <c r="AU160" s="2140"/>
      <c r="AV160" s="2130"/>
      <c r="BE160" s="135">
        <v>1</v>
      </c>
    </row>
    <row r="161" spans="2:57" ht="16.5" customHeight="1">
      <c r="B161" s="2118" t="str">
        <f t="shared" si="67"/>
        <v>A</v>
      </c>
      <c r="D161" s="67" t="str">
        <f t="shared" si="73"/>
        <v>►</v>
      </c>
      <c r="E161" s="2813">
        <f t="shared" si="74"/>
        <v>0</v>
      </c>
      <c r="F161" s="2814">
        <f t="shared" si="75"/>
        <v>0</v>
      </c>
      <c r="G161" s="64">
        <f t="shared" si="76"/>
        <v>0</v>
      </c>
      <c r="H161" s="2814">
        <f t="shared" si="77"/>
        <v>0</v>
      </c>
      <c r="I161" s="2815">
        <f t="shared" si="78"/>
        <v>0</v>
      </c>
      <c r="J161" s="2166">
        <f>IFERROR(INDEX(J8:V8,MATCH(I161,J7:V7,0)) * H161 * IF(E161=0, 1, E161), 0)</f>
        <v>0</v>
      </c>
      <c r="K161" s="2167" t="str">
        <f t="shared" ca="1" si="56"/>
        <v>Aucune colonne masquée</v>
      </c>
      <c r="L161" s="2832"/>
      <c r="M161" s="2694"/>
      <c r="N161" s="2695"/>
      <c r="O161" s="504"/>
      <c r="P161" s="2817">
        <f t="shared" si="79"/>
        <v>0</v>
      </c>
      <c r="Q161" s="2171"/>
      <c r="R161" s="2187" t="str">
        <f t="shared" si="80"/>
        <v>►</v>
      </c>
      <c r="S161" s="2188">
        <v>1</v>
      </c>
      <c r="T161" s="2174">
        <f t="shared" si="81"/>
        <v>0</v>
      </c>
      <c r="U161" s="2175">
        <f t="shared" si="82"/>
        <v>0</v>
      </c>
      <c r="V161" s="2176">
        <f t="shared" si="83"/>
        <v>0</v>
      </c>
      <c r="W161" s="2177">
        <f>IF(OR(ISBLANK(M161),ISBLANK(O161)),0,IF(ISBLANK(L161),"",IFERROR(ROUND(T161/INDEX(J8:V8,MATCH(I161,J7:V7,0)),2)&amp;" " &amp;I161,"")))</f>
        <v>0</v>
      </c>
      <c r="X161" s="2178"/>
      <c r="Y161" s="2803">
        <f t="shared" si="70"/>
        <v>0</v>
      </c>
      <c r="AA161" s="53" t="s">
        <v>0</v>
      </c>
      <c r="AB161" s="114">
        <f>(AI178/AB162)</f>
        <v>8.5380000000000003</v>
      </c>
      <c r="AC161" s="113" t="s">
        <v>110</v>
      </c>
      <c r="AD161" s="112"/>
      <c r="AE161" s="111"/>
      <c r="AF161" s="111"/>
      <c r="AG161" s="1949" t="str">
        <f ca="1">IF(AB165&lt;0.5,AB164&amp;",","")&amp;IF(AC165&lt;0.5,AC164&amp;".","")&amp;IF(AD165&lt;0.5,AD164&amp;".","")&amp;IF(AE165&lt;0.5,AE164&amp;".","")&amp;IF(AF165&lt;0.5,AF164&amp;".","")&amp;IF(AG165&lt;0.5,AG164&amp;".","")</f>
        <v/>
      </c>
      <c r="AH161" s="564" t="str">
        <f ca="1">IF(COUNTIF(AB165:AM165,"&lt;0.5")=0,"Aucune colonne masquée",COUNTIF(AB165:AM165,"&lt;0.5")&amp;" colonnes masquées : "&amp;(AG161&amp;AG162))</f>
        <v>Aucune colonne masquée</v>
      </c>
      <c r="AI161" s="573"/>
      <c r="AJ161" s="132"/>
      <c r="AK161" s="110" t="s">
        <v>109</v>
      </c>
      <c r="AL161" s="109">
        <v>1</v>
      </c>
      <c r="AM161" s="2041" t="s">
        <v>4192</v>
      </c>
      <c r="AN161" s="2130"/>
      <c r="AO161" s="2127"/>
      <c r="AP161" s="2128"/>
      <c r="AQ161" s="2129"/>
      <c r="AR161" s="2130"/>
      <c r="AS161" s="2130"/>
      <c r="AT161" s="2130"/>
      <c r="AU161" s="2140"/>
      <c r="AV161" s="2130"/>
      <c r="BE161" s="135">
        <v>1</v>
      </c>
    </row>
    <row r="162" spans="2:57" ht="19.5" thickBot="1">
      <c r="B162" s="2118" t="str">
        <f t="shared" si="67"/>
        <v>A</v>
      </c>
      <c r="D162" s="67" t="str">
        <f t="shared" si="73"/>
        <v>►</v>
      </c>
      <c r="E162" s="2813">
        <f t="shared" si="74"/>
        <v>0</v>
      </c>
      <c r="F162" s="2814">
        <f t="shared" si="75"/>
        <v>0</v>
      </c>
      <c r="G162" s="64">
        <f t="shared" si="76"/>
        <v>0</v>
      </c>
      <c r="H162" s="2814">
        <f t="shared" si="77"/>
        <v>0</v>
      </c>
      <c r="I162" s="2815">
        <f t="shared" si="78"/>
        <v>0</v>
      </c>
      <c r="J162" s="2166">
        <f>IFERROR(INDEX(J8:V8,MATCH(I162,J7:V7,0)) * H162 * IF(E162=0, 1, E162), 0)</f>
        <v>0</v>
      </c>
      <c r="K162" s="2167" t="str">
        <f t="shared" ca="1" si="56"/>
        <v>13 Colonnes Visibles</v>
      </c>
      <c r="L162" s="2832"/>
      <c r="M162" s="2694"/>
      <c r="N162" s="2695"/>
      <c r="O162" s="504"/>
      <c r="P162" s="2817">
        <f t="shared" si="79"/>
        <v>0</v>
      </c>
      <c r="Q162" s="2171"/>
      <c r="R162" s="2187" t="str">
        <f t="shared" si="80"/>
        <v>►</v>
      </c>
      <c r="S162" s="2188">
        <v>1</v>
      </c>
      <c r="T162" s="2189">
        <f t="shared" si="81"/>
        <v>0</v>
      </c>
      <c r="U162" s="2190">
        <f t="shared" si="82"/>
        <v>0</v>
      </c>
      <c r="V162" s="2191">
        <f t="shared" si="83"/>
        <v>0</v>
      </c>
      <c r="W162" s="2192">
        <f>IF(OR(ISBLANK(M162),ISBLANK(O162)),0,IF(ISBLANK(L162),"",IFERROR(ROUND(T162/INDEX(J8:V8,MATCH(I162,J7:V7,0)),2)&amp;" " &amp;I162,"")))</f>
        <v>0</v>
      </c>
      <c r="X162" s="2193"/>
      <c r="Y162" s="2803">
        <f t="shared" si="70"/>
        <v>0</v>
      </c>
      <c r="AA162" s="53" t="s">
        <v>0</v>
      </c>
      <c r="AB162" s="107">
        <v>1</v>
      </c>
      <c r="AC162" s="106" t="s">
        <v>4185</v>
      </c>
      <c r="AD162" s="105" t="s">
        <v>107</v>
      </c>
      <c r="AE162" s="105"/>
      <c r="AF162" s="104"/>
      <c r="AG162" s="1949" t="str">
        <f ca="1">IF(AH165&lt;0.5,AH164&amp;".","")&amp;IF(AI165&lt;0.5,AI164&amp;".","")&amp;IF(AJ165&lt;0.5,AJ164&amp;".","")&amp;IF(AK165&lt;0.5,AK164&amp;".","")&amp;IF(AL165&lt;0.5,AL164&amp;".","")&amp;IF(AM165&lt;0.5,AM164&amp;".","")</f>
        <v/>
      </c>
      <c r="AH162" s="564" t="str">
        <f ca="1">COUNTIF(AB165:AM165,"&gt;0.5")+1&amp;" "&amp;"Colonnes Visibles"</f>
        <v>13 Colonnes Visibles</v>
      </c>
      <c r="AI162" s="573"/>
      <c r="AJ162" s="132"/>
      <c r="AK162" s="103" t="s">
        <v>106</v>
      </c>
      <c r="AL162" s="102" t="s">
        <v>4193</v>
      </c>
      <c r="AM162" s="2045"/>
      <c r="AN162" s="2130"/>
      <c r="AO162" s="2127"/>
      <c r="AP162" s="2128"/>
      <c r="AQ162" s="2129"/>
      <c r="AR162" s="2130"/>
      <c r="AS162" s="2130"/>
      <c r="AT162" s="2130"/>
      <c r="AU162" s="2140"/>
      <c r="AV162" s="2130"/>
      <c r="BE162" s="135">
        <v>1</v>
      </c>
    </row>
    <row r="163" spans="2:57" ht="20.25" thickTop="1" thickBot="1">
      <c r="B163" s="2118" t="str">
        <f t="shared" si="67"/>
        <v>►</v>
      </c>
      <c r="D163" s="67" t="str">
        <f t="shared" si="73"/>
        <v>►</v>
      </c>
      <c r="E163" s="2813">
        <f t="shared" si="74"/>
        <v>0</v>
      </c>
      <c r="F163" s="2814">
        <f t="shared" si="75"/>
        <v>0</v>
      </c>
      <c r="G163" s="64">
        <f t="shared" si="76"/>
        <v>0</v>
      </c>
      <c r="H163" s="2814">
        <f t="shared" si="77"/>
        <v>0</v>
      </c>
      <c r="I163" s="2815">
        <f t="shared" si="78"/>
        <v>0</v>
      </c>
      <c r="J163" s="2166">
        <f>IFERROR(INDEX(J8:V8,MATCH(I163,J7:V7,0)) * H163 * IF(E163=0, 1, E163), 0)</f>
        <v>0</v>
      </c>
      <c r="K163" s="2167" t="str">
        <f t="shared" si="56"/>
        <v>Col.8</v>
      </c>
      <c r="L163" s="2832"/>
      <c r="M163" s="2694"/>
      <c r="N163" s="2695"/>
      <c r="O163" s="504"/>
      <c r="P163" s="2817">
        <f t="shared" si="79"/>
        <v>0</v>
      </c>
      <c r="Q163" s="2171"/>
      <c r="R163" s="2187" t="str">
        <f t="shared" si="80"/>
        <v>►</v>
      </c>
      <c r="S163" s="2188">
        <v>1</v>
      </c>
      <c r="T163" s="2174">
        <f t="shared" si="81"/>
        <v>0</v>
      </c>
      <c r="U163" s="2175">
        <f t="shared" si="82"/>
        <v>0</v>
      </c>
      <c r="V163" s="2176">
        <f t="shared" si="83"/>
        <v>0</v>
      </c>
      <c r="W163" s="2177">
        <f>IF(OR(ISBLANK(M163),ISBLANK(O163)),0,IF(ISBLANK(L163),"",IFERROR(ROUND(T163/INDEX(J8:V8,MATCH(I163,J7:V7,0)),2)&amp;" " &amp;I163,"")))</f>
        <v>0</v>
      </c>
      <c r="X163" s="2178"/>
      <c r="Y163" s="2803">
        <f t="shared" si="70"/>
        <v>0</v>
      </c>
      <c r="AA163" s="98" t="s">
        <v>15</v>
      </c>
      <c r="AB163" s="97" t="s">
        <v>104</v>
      </c>
      <c r="AC163" s="97" t="s">
        <v>103</v>
      </c>
      <c r="AD163" s="97" t="s">
        <v>102</v>
      </c>
      <c r="AE163" s="97" t="s">
        <v>101</v>
      </c>
      <c r="AF163" s="97" t="s">
        <v>100</v>
      </c>
      <c r="AG163" s="97" t="s">
        <v>99</v>
      </c>
      <c r="AH163" s="97" t="s">
        <v>98</v>
      </c>
      <c r="AI163" s="680" t="s">
        <v>97</v>
      </c>
      <c r="AJ163" s="97" t="s">
        <v>96</v>
      </c>
      <c r="AK163" s="97" t="s">
        <v>95</v>
      </c>
      <c r="AL163" s="97" t="s">
        <v>94</v>
      </c>
      <c r="AM163" s="96" t="s">
        <v>93</v>
      </c>
      <c r="AN163" s="2130"/>
      <c r="AO163" s="2127"/>
      <c r="AP163" s="2128"/>
      <c r="AQ163" s="2129"/>
      <c r="AR163" s="2130"/>
      <c r="AS163" s="2130"/>
      <c r="AT163" s="2130"/>
      <c r="AU163" s="2140"/>
      <c r="AV163" s="2130"/>
      <c r="BE163" s="135">
        <v>1</v>
      </c>
    </row>
    <row r="164" spans="2:57" ht="19.5" thickTop="1">
      <c r="B164" s="2118" t="str">
        <f t="shared" si="67"/>
        <v>►</v>
      </c>
      <c r="D164" s="67" t="str">
        <f t="shared" si="73"/>
        <v>►</v>
      </c>
      <c r="E164" s="2813">
        <f t="shared" si="74"/>
        <v>0</v>
      </c>
      <c r="F164" s="2814">
        <f t="shared" si="75"/>
        <v>0</v>
      </c>
      <c r="G164" s="64">
        <f t="shared" si="76"/>
        <v>0</v>
      </c>
      <c r="H164" s="2814">
        <f t="shared" si="77"/>
        <v>0</v>
      </c>
      <c r="I164" s="2815">
        <f t="shared" si="78"/>
        <v>0</v>
      </c>
      <c r="J164" s="2166">
        <f>IFERROR(INDEX(J8:V8,MATCH(I164,J7:V7,0)) * H164 * IF(E164=0, 1, E164), 0)</f>
        <v>0</v>
      </c>
      <c r="K164" s="2167" t="str">
        <f t="shared" si="56"/>
        <v>AH</v>
      </c>
      <c r="L164" s="2832"/>
      <c r="M164" s="2694"/>
      <c r="N164" s="2695"/>
      <c r="O164" s="504"/>
      <c r="P164" s="2817">
        <f t="shared" si="79"/>
        <v>0</v>
      </c>
      <c r="Q164" s="2171"/>
      <c r="R164" s="2187" t="str">
        <f t="shared" si="80"/>
        <v>►</v>
      </c>
      <c r="S164" s="2188">
        <v>1</v>
      </c>
      <c r="T164" s="2189">
        <f t="shared" si="81"/>
        <v>0</v>
      </c>
      <c r="U164" s="2190">
        <f t="shared" si="82"/>
        <v>0</v>
      </c>
      <c r="V164" s="2191">
        <f t="shared" si="83"/>
        <v>0</v>
      </c>
      <c r="W164" s="2192">
        <f>IF(OR(ISBLANK(M164),ISBLANK(O164)),0,IF(ISBLANK(L164),"",IFERROR(ROUND(T164/INDEX(J8:V8,MATCH(I164,J7:V7,0)),2)&amp;" " &amp;I164,"")))</f>
        <v>0</v>
      </c>
      <c r="X164" s="2193"/>
      <c r="Y164" s="2803">
        <f t="shared" si="70"/>
        <v>0</v>
      </c>
      <c r="AA164" s="92" t="s">
        <v>15</v>
      </c>
      <c r="AB164" s="95" t="str">
        <f t="shared" ref="AB164:AM164" si="85">SUBSTITUTE(ADDRESS(1,COLUMN(),4),"1","")</f>
        <v>AB</v>
      </c>
      <c r="AC164" s="94" t="str">
        <f t="shared" si="85"/>
        <v>AC</v>
      </c>
      <c r="AD164" s="94" t="str">
        <f t="shared" si="85"/>
        <v>AD</v>
      </c>
      <c r="AE164" s="94" t="str">
        <f t="shared" si="85"/>
        <v>AE</v>
      </c>
      <c r="AF164" s="94" t="str">
        <f t="shared" si="85"/>
        <v>AF</v>
      </c>
      <c r="AG164" s="94" t="str">
        <f t="shared" si="85"/>
        <v>AG</v>
      </c>
      <c r="AH164" s="94" t="str">
        <f t="shared" si="85"/>
        <v>AH</v>
      </c>
      <c r="AI164" s="682" t="str">
        <f t="shared" si="85"/>
        <v>AI</v>
      </c>
      <c r="AJ164" s="94" t="str">
        <f t="shared" si="85"/>
        <v>AJ</v>
      </c>
      <c r="AK164" s="94" t="str">
        <f t="shared" si="85"/>
        <v>AK</v>
      </c>
      <c r="AL164" s="94" t="str">
        <f t="shared" si="85"/>
        <v>AL</v>
      </c>
      <c r="AM164" s="93" t="str">
        <f t="shared" si="85"/>
        <v>AM</v>
      </c>
      <c r="AN164" s="2130"/>
      <c r="AO164" s="2127"/>
      <c r="AP164" s="2128"/>
      <c r="AQ164" s="2129"/>
      <c r="AR164" s="2130"/>
      <c r="AS164" s="2130"/>
      <c r="AT164" s="2130"/>
      <c r="AU164" s="2140"/>
      <c r="AV164" s="2130"/>
      <c r="BE164" s="135">
        <v>1</v>
      </c>
    </row>
    <row r="165" spans="2:57" ht="19.5" thickBot="1">
      <c r="B165" s="2118" t="str">
        <f t="shared" si="67"/>
        <v>►</v>
      </c>
      <c r="D165" s="67" t="str">
        <f t="shared" si="73"/>
        <v>►</v>
      </c>
      <c r="E165" s="2813">
        <f t="shared" si="74"/>
        <v>0</v>
      </c>
      <c r="F165" s="2814">
        <f t="shared" si="75"/>
        <v>0</v>
      </c>
      <c r="G165" s="64">
        <f t="shared" si="76"/>
        <v>0</v>
      </c>
      <c r="H165" s="2814">
        <f t="shared" si="77"/>
        <v>0</v>
      </c>
      <c r="I165" s="2815">
        <f t="shared" si="78"/>
        <v>0</v>
      </c>
      <c r="J165" s="2166">
        <f>IFERROR(INDEX(J8:V8,MATCH(I165,J7:V7,0)) * H165 * IF(E165=0, 1, E165), 0)</f>
        <v>0</v>
      </c>
      <c r="K165" s="2167">
        <f t="shared" ca="1" si="56"/>
        <v>35</v>
      </c>
      <c r="L165" s="2832"/>
      <c r="M165" s="2694"/>
      <c r="N165" s="2695"/>
      <c r="O165" s="504"/>
      <c r="P165" s="2817">
        <f t="shared" si="79"/>
        <v>0</v>
      </c>
      <c r="Q165" s="2171"/>
      <c r="R165" s="2187" t="str">
        <f t="shared" si="80"/>
        <v>►</v>
      </c>
      <c r="S165" s="2188">
        <v>1</v>
      </c>
      <c r="T165" s="2174">
        <f t="shared" si="81"/>
        <v>0</v>
      </c>
      <c r="U165" s="2175">
        <f t="shared" si="82"/>
        <v>0</v>
      </c>
      <c r="V165" s="2176">
        <f t="shared" si="83"/>
        <v>0</v>
      </c>
      <c r="W165" s="2177">
        <f>IF(OR(ISBLANK(M165),ISBLANK(O165)),0,IF(ISBLANK(L165),"",IFERROR(ROUND(T165/INDEX(J8:V8,MATCH(I165,J7:V7,0)),2)&amp;" " &amp;I165,"")))</f>
        <v>0</v>
      </c>
      <c r="X165" s="2178"/>
      <c r="Y165" s="2803">
        <f t="shared" ca="1" si="70"/>
        <v>0</v>
      </c>
      <c r="AA165" s="92" t="s">
        <v>15</v>
      </c>
      <c r="AB165" s="476">
        <f t="shared" ref="AB165:AM165" ca="1" si="86">CELL("largeur",AB165)</f>
        <v>11</v>
      </c>
      <c r="AC165" s="91">
        <f t="shared" ca="1" si="86"/>
        <v>11</v>
      </c>
      <c r="AD165" s="91">
        <f t="shared" ca="1" si="86"/>
        <v>3</v>
      </c>
      <c r="AE165" s="91">
        <f t="shared" ca="1" si="86"/>
        <v>11</v>
      </c>
      <c r="AF165" s="91">
        <f t="shared" ca="1" si="86"/>
        <v>11</v>
      </c>
      <c r="AG165" s="91">
        <f t="shared" ca="1" si="86"/>
        <v>9</v>
      </c>
      <c r="AH165" s="91">
        <f t="shared" ca="1" si="86"/>
        <v>35</v>
      </c>
      <c r="AI165" s="91">
        <f t="shared" ca="1" si="86"/>
        <v>11</v>
      </c>
      <c r="AJ165" s="91">
        <f t="shared" ca="1" si="86"/>
        <v>11</v>
      </c>
      <c r="AK165" s="91">
        <f t="shared" ca="1" si="86"/>
        <v>11</v>
      </c>
      <c r="AL165" s="91">
        <f t="shared" ca="1" si="86"/>
        <v>11</v>
      </c>
      <c r="AM165" s="90">
        <f t="shared" ca="1" si="86"/>
        <v>11</v>
      </c>
      <c r="AN165" s="2130"/>
      <c r="AO165" s="2127"/>
      <c r="AP165" s="2128"/>
      <c r="AQ165" s="2129"/>
      <c r="AR165" s="2130"/>
      <c r="AS165" s="2130"/>
      <c r="AT165" s="2130"/>
      <c r="AU165" s="2140"/>
      <c r="AV165" s="2130"/>
      <c r="BE165" s="135">
        <v>1</v>
      </c>
    </row>
    <row r="166" spans="2:57" ht="19.5" thickTop="1">
      <c r="B166" s="2118" t="str">
        <f t="shared" si="67"/>
        <v>A</v>
      </c>
      <c r="D166" s="67" t="str">
        <f t="shared" si="73"/>
        <v>►</v>
      </c>
      <c r="E166" s="2813">
        <f t="shared" si="74"/>
        <v>0</v>
      </c>
      <c r="F166" s="2814">
        <f t="shared" si="75"/>
        <v>0</v>
      </c>
      <c r="G166" s="64">
        <f t="shared" si="76"/>
        <v>0</v>
      </c>
      <c r="H166" s="2814">
        <f t="shared" si="77"/>
        <v>0</v>
      </c>
      <c r="I166" s="2815">
        <f t="shared" si="78"/>
        <v>0</v>
      </c>
      <c r="J166" s="2166">
        <f>IFERROR(INDEX(J8:V8,MATCH(I166,J7:V7,0)) * H166 * IF(E166=0, 1, E166), 0)</f>
        <v>0</v>
      </c>
      <c r="K166" s="2167" t="str">
        <f t="shared" si="56"/>
        <v>③</v>
      </c>
      <c r="L166" s="2832"/>
      <c r="M166" s="2694"/>
      <c r="N166" s="2695"/>
      <c r="O166" s="504"/>
      <c r="P166" s="2817">
        <f t="shared" si="79"/>
        <v>0</v>
      </c>
      <c r="Q166" s="2171"/>
      <c r="R166" s="2187" t="str">
        <f t="shared" si="80"/>
        <v>►</v>
      </c>
      <c r="S166" s="2188">
        <v>1</v>
      </c>
      <c r="T166" s="2189">
        <f t="shared" si="81"/>
        <v>0</v>
      </c>
      <c r="U166" s="2190">
        <f t="shared" si="82"/>
        <v>0</v>
      </c>
      <c r="V166" s="2191">
        <f t="shared" si="83"/>
        <v>0</v>
      </c>
      <c r="W166" s="2192">
        <f>IF(OR(ISBLANK(M166),ISBLANK(O166)),0,IF(ISBLANK(L166),"",IFERROR(ROUND(T166/INDEX(J8:V8,MATCH(I166,J7:V7,0)),2)&amp;" " &amp;I166,"")))</f>
        <v>0</v>
      </c>
      <c r="X166" s="2193"/>
      <c r="Y166" s="2803">
        <f t="shared" si="70"/>
        <v>0</v>
      </c>
      <c r="AA166" s="53" t="s">
        <v>0</v>
      </c>
      <c r="AB166" s="89" t="s">
        <v>89</v>
      </c>
      <c r="AC166" s="88" t="s">
        <v>88</v>
      </c>
      <c r="AD166" s="87"/>
      <c r="AE166" s="3992" t="s">
        <v>87</v>
      </c>
      <c r="AF166" s="3994" t="s">
        <v>86</v>
      </c>
      <c r="AG166" s="4105" t="s">
        <v>85</v>
      </c>
      <c r="AH166" s="86" t="s">
        <v>84</v>
      </c>
      <c r="AI166" s="4142" t="s">
        <v>83</v>
      </c>
      <c r="AJ166" s="4155" t="s">
        <v>82</v>
      </c>
      <c r="AK166" s="4285" t="s">
        <v>1164</v>
      </c>
      <c r="AL166" s="4157" t="s">
        <v>80</v>
      </c>
      <c r="AM166" s="4052" t="s">
        <v>266</v>
      </c>
      <c r="AN166" s="2130"/>
      <c r="AO166" s="2127"/>
      <c r="AP166" s="2128"/>
      <c r="AQ166" s="2129"/>
      <c r="AR166" s="2130"/>
      <c r="AS166" s="2130"/>
      <c r="AT166" s="2130"/>
      <c r="AU166" s="2140"/>
      <c r="AV166" s="2130"/>
      <c r="BE166" s="135">
        <v>1</v>
      </c>
    </row>
    <row r="167" spans="2:57" ht="18.75">
      <c r="B167" s="2118" t="str">
        <f t="shared" si="67"/>
        <v>A</v>
      </c>
      <c r="D167" s="67" t="str">
        <f t="shared" si="73"/>
        <v>►</v>
      </c>
      <c r="E167" s="2813">
        <f t="shared" si="74"/>
        <v>0</v>
      </c>
      <c r="F167" s="2814">
        <f t="shared" si="75"/>
        <v>0</v>
      </c>
      <c r="G167" s="64">
        <f t="shared" si="76"/>
        <v>0</v>
      </c>
      <c r="H167" s="2814">
        <f t="shared" si="77"/>
        <v>0</v>
      </c>
      <c r="I167" s="2815">
        <f t="shared" si="78"/>
        <v>0</v>
      </c>
      <c r="J167" s="2166">
        <f>IFERROR(INDEX(J8:V8,MATCH(I167,J7:V7,0)) * H167 * IF(E167=0, 1, E167), 0)</f>
        <v>0</v>
      </c>
      <c r="K167" s="2167" t="str">
        <f t="shared" si="56"/>
        <v xml:space="preserve"> Denrées</v>
      </c>
      <c r="L167" s="2832"/>
      <c r="M167" s="2694"/>
      <c r="N167" s="2695"/>
      <c r="O167" s="504"/>
      <c r="P167" s="2817">
        <f t="shared" si="79"/>
        <v>0</v>
      </c>
      <c r="Q167" s="2171"/>
      <c r="R167" s="2187" t="str">
        <f t="shared" si="80"/>
        <v>►</v>
      </c>
      <c r="S167" s="2188">
        <v>1</v>
      </c>
      <c r="T167" s="2174">
        <f t="shared" si="81"/>
        <v>0</v>
      </c>
      <c r="U167" s="2175">
        <f t="shared" si="82"/>
        <v>0</v>
      </c>
      <c r="V167" s="2176">
        <f t="shared" si="83"/>
        <v>0</v>
      </c>
      <c r="W167" s="2177">
        <f>IF(OR(ISBLANK(M167),ISBLANK(O167)),0,IF(ISBLANK(L167),"",IFERROR(ROUND(T167/INDEX(J8:V8,MATCH(I167,J7:V7,0)),2)&amp;" " &amp;I167,"")))</f>
        <v>0</v>
      </c>
      <c r="X167" s="2178"/>
      <c r="Y167" s="2803">
        <f t="shared" si="70"/>
        <v>0</v>
      </c>
      <c r="AA167" s="53" t="s">
        <v>0</v>
      </c>
      <c r="AB167" s="83" t="s">
        <v>77</v>
      </c>
      <c r="AC167" s="82" t="s">
        <v>30</v>
      </c>
      <c r="AD167" s="81" t="s">
        <v>76</v>
      </c>
      <c r="AE167" s="3993"/>
      <c r="AF167" s="3995"/>
      <c r="AG167" s="4106"/>
      <c r="AH167" s="80" t="s">
        <v>75</v>
      </c>
      <c r="AI167" s="4143"/>
      <c r="AJ167" s="4156"/>
      <c r="AK167" s="4286"/>
      <c r="AL167" s="4158"/>
      <c r="AM167" s="4053"/>
      <c r="AN167" s="2130"/>
      <c r="AO167" s="2127"/>
      <c r="AP167" s="2128"/>
      <c r="AQ167" s="2129"/>
      <c r="AR167" s="2130"/>
      <c r="AS167" s="2130"/>
      <c r="AT167" s="2130"/>
      <c r="AU167" s="2140"/>
      <c r="AV167" s="2130"/>
      <c r="BE167" s="135">
        <v>1</v>
      </c>
    </row>
    <row r="168" spans="2:57" ht="18.75">
      <c r="B168" s="2118" t="str">
        <f t="shared" si="67"/>
        <v>A</v>
      </c>
      <c r="D168" s="67" t="str">
        <f t="shared" si="73"/>
        <v>A</v>
      </c>
      <c r="E168" s="2813">
        <f t="shared" si="74"/>
        <v>0</v>
      </c>
      <c r="F168" s="2814">
        <f t="shared" si="75"/>
        <v>0</v>
      </c>
      <c r="G168" s="64" t="str">
        <f t="shared" si="76"/>
        <v/>
      </c>
      <c r="H168" s="2814">
        <f t="shared" si="77"/>
        <v>700</v>
      </c>
      <c r="I168" s="2815" t="str">
        <f t="shared" si="78"/>
        <v>g</v>
      </c>
      <c r="J168" s="2166">
        <f>IFERROR(INDEX(J8:V8,MATCH(I168,J7:V7,0)) * H168 * IF(E168=0, 1, E168), 0)</f>
        <v>0.70000000000000007</v>
      </c>
      <c r="K168" s="2167" t="str">
        <f t="shared" ref="K168:K182" si="87">AH168</f>
        <v>Glaçage chocolat</v>
      </c>
      <c r="L168" s="2816" t="s">
        <v>4158</v>
      </c>
      <c r="M168" s="2694">
        <v>1</v>
      </c>
      <c r="N168" s="2695" t="s">
        <v>4185</v>
      </c>
      <c r="O168" s="504">
        <v>5</v>
      </c>
      <c r="P168" s="2817" t="str">
        <f t="shared" si="79"/>
        <v>cadre pour 1 cadre 60x40 -hauteur 3cm</v>
      </c>
      <c r="Q168" s="2171" t="s">
        <v>4169</v>
      </c>
      <c r="R168" s="2187" t="str">
        <f t="shared" si="80"/>
        <v>Glaçage chocolat</v>
      </c>
      <c r="S168" s="2188">
        <v>1</v>
      </c>
      <c r="T168" s="2189">
        <f t="shared" si="81"/>
        <v>3.5000000000000004</v>
      </c>
      <c r="U168" s="2190">
        <f t="shared" si="82"/>
        <v>0</v>
      </c>
      <c r="V168" s="2191">
        <f t="shared" si="83"/>
        <v>0</v>
      </c>
      <c r="W168" s="2192" t="str">
        <f>IF(OR(ISBLANK(M168),ISBLANK(O168)),0,IF(ISBLANK(L168),"",IFERROR(ROUND(T168/INDEX(J8:V8,MATCH(I168,J7:V7,0)),2)&amp;" " &amp;I168,"")))</f>
        <v>3500 g</v>
      </c>
      <c r="X168" s="2193"/>
      <c r="Y168" s="2803">
        <f t="shared" si="70"/>
        <v>0</v>
      </c>
      <c r="AA168" s="53" t="s">
        <v>0</v>
      </c>
      <c r="AB168" s="66"/>
      <c r="AC168" s="65"/>
      <c r="AD168" s="73" t="str">
        <f t="shared" ref="AD168:AD177" si="88">IF(AND(AB168&gt;0,AE168&gt;0),"de","")</f>
        <v/>
      </c>
      <c r="AE168" s="63">
        <v>700</v>
      </c>
      <c r="AF168" s="41" t="s">
        <v>62</v>
      </c>
      <c r="AG168" s="61">
        <v>1</v>
      </c>
      <c r="AH168" s="60" t="s">
        <v>4201</v>
      </c>
      <c r="AI168" s="59">
        <f>IFERROR(INDEX(AB180:AM180,MATCH(AF168,AB179:AM179,0)) * AE168 * IF(ISBLANK(AB168), 1, AB168), 0)</f>
        <v>0.70000000000000007</v>
      </c>
      <c r="AJ168" s="485">
        <f>IF(ISBLANK(AL161), 0, (AI168 * AG168) * (AL160 / AL161))</f>
        <v>2.1</v>
      </c>
      <c r="AK168" s="2234" t="str">
        <f>IF(OR(AF168="Kg",AF168="g",AF168="L",AF168="dl",AF168="cl",AF168="ml"),IF(AJ168&gt;0,IF(OR(AF168="Kg",AF168="g"),IF(ROUND(AJ168,3)&gt;=1,ROUND(AJ168,3)&amp;" Kg",ROUND(AJ168*1000,1)&amp;" g"),IF(ROUND(AJ168,3)&gt;=1,ROUND(AJ168,3)&amp;" L",ROUND(AJ168*100,1)&amp;" cl")),""),IF(AI168=0,0,IF(ISNUMBER(AE168)*ISNUMBER(AI168)*ISNUMBER(AJ168),IF((AE168/AI168)*AJ168&gt;=1,ROUND((AE168/AI168)*AJ168,2),INT((AE168/AI168)*AJ168))&amp;" "&amp;AF168,"#VALEUR!")))</f>
        <v>2.1 Kg</v>
      </c>
      <c r="AL168" s="2235">
        <f>(AB168/AL161)*AL160*AG168</f>
        <v>0</v>
      </c>
      <c r="AM168" s="2236">
        <f t="shared" ref="AM168:AM177" si="89">AC168</f>
        <v>0</v>
      </c>
      <c r="AN168" s="2130"/>
      <c r="AO168" s="2127"/>
      <c r="AP168" s="2128"/>
      <c r="AQ168" s="2129"/>
      <c r="AR168" s="2130"/>
      <c r="AS168" s="2130"/>
      <c r="AT168" s="2130"/>
      <c r="AU168" s="2140"/>
      <c r="AV168" s="2130"/>
      <c r="BE168" s="135">
        <v>1</v>
      </c>
    </row>
    <row r="169" spans="2:57" ht="18.75">
      <c r="B169" s="2118" t="str">
        <f t="shared" si="67"/>
        <v>A</v>
      </c>
      <c r="D169" s="67" t="str">
        <f t="shared" si="73"/>
        <v>A</v>
      </c>
      <c r="E169" s="2813">
        <f t="shared" si="74"/>
        <v>0</v>
      </c>
      <c r="F169" s="2814">
        <f t="shared" si="75"/>
        <v>0</v>
      </c>
      <c r="G169" s="64" t="str">
        <f t="shared" si="76"/>
        <v/>
      </c>
      <c r="H169" s="2814">
        <f t="shared" si="77"/>
        <v>1.28</v>
      </c>
      <c r="I169" s="2815" t="str">
        <f t="shared" si="78"/>
        <v>kg</v>
      </c>
      <c r="J169" s="2166">
        <f>IFERROR(INDEX(J8:V8,MATCH(I169,J7:V7,0)) * H169 * IF(E169=0, 1, E169), 0)</f>
        <v>1.28</v>
      </c>
      <c r="K169" s="2167" t="str">
        <f t="shared" si="87"/>
        <v>ganache</v>
      </c>
      <c r="L169" s="2816" t="s">
        <v>4158</v>
      </c>
      <c r="M169" s="2694">
        <v>1</v>
      </c>
      <c r="N169" s="2695" t="s">
        <v>4185</v>
      </c>
      <c r="O169" s="504">
        <v>5</v>
      </c>
      <c r="P169" s="2817" t="str">
        <f t="shared" si="79"/>
        <v>cadre pour 1 cadre 60x40 -hauteur 3cm</v>
      </c>
      <c r="Q169" s="2171" t="s">
        <v>4169</v>
      </c>
      <c r="R169" s="2187" t="str">
        <f t="shared" si="80"/>
        <v>ganache</v>
      </c>
      <c r="S169" s="2188">
        <v>1</v>
      </c>
      <c r="T169" s="2174">
        <f t="shared" si="81"/>
        <v>6.4</v>
      </c>
      <c r="U169" s="2175">
        <f t="shared" si="82"/>
        <v>0</v>
      </c>
      <c r="V169" s="2176">
        <f t="shared" si="83"/>
        <v>0</v>
      </c>
      <c r="W169" s="2177" t="str">
        <f>IF(OR(ISBLANK(M169),ISBLANK(O169)),0,IF(ISBLANK(L169),"",IFERROR(ROUND(T169/INDEX(J8:V8,MATCH(I169,J7:V7,0)),2)&amp;" " &amp;I169,"")))</f>
        <v>6.4 kg</v>
      </c>
      <c r="X169" s="2178"/>
      <c r="Y169" s="2803">
        <f t="shared" si="70"/>
        <v>0</v>
      </c>
      <c r="AA169" s="67" t="str">
        <f t="shared" ref="AA169:AA176" si="90">IF(AH169&lt;&gt;"","A","►")</f>
        <v>A</v>
      </c>
      <c r="AB169" s="66"/>
      <c r="AC169" s="65"/>
      <c r="AD169" s="64" t="str">
        <f t="shared" si="88"/>
        <v/>
      </c>
      <c r="AE169" s="2243">
        <v>1.28</v>
      </c>
      <c r="AF169" s="645" t="s">
        <v>61</v>
      </c>
      <c r="AG169" s="61">
        <v>1</v>
      </c>
      <c r="AH169" s="60" t="s">
        <v>4202</v>
      </c>
      <c r="AI169" s="59">
        <f>IFERROR(INDEX(AB180:AM180,MATCH(AF169,AB179:AM179,0)) * AE169 * IF(ISBLANK(AB169), 1, AB169), 0)</f>
        <v>1.28</v>
      </c>
      <c r="AJ169" s="485">
        <f>IF(ISBLANK(AL161), 0, (AI169 * AG169) * (AL160 / AL161))</f>
        <v>3.84</v>
      </c>
      <c r="AK169" s="2237" t="str">
        <f t="shared" ref="AK169:AK177" si="91">IF(OR(AF169="Kg",AF169="g",AF169="L",AF169="dl",AF169="cl",AF169="ml"),IF(AJ169&gt;0,IF(OR(AF169="Kg",AF169="g"),IF(ROUND(AJ169,3)&gt;=1,ROUND(AJ169,3)&amp;" Kg",ROUND(AJ169*1000,1)&amp;" g"),IF(ROUND(AJ169,3)&gt;=1,ROUND(AJ169,3)&amp;" L",ROUND(AJ169*100,1)&amp;" cl")),""),IF(AI169=0,0,IF(ISNUMBER(AE169)*ISNUMBER(AI169)*ISNUMBER(AJ169),IF((AE169/AI169)*AJ169&gt;=1,ROUND((AE169/AI169)*AJ169,2),INT((AE169/AI169)*AJ169))&amp;" "&amp;AF169,"#VALEUR!")))</f>
        <v>3.84 Kg</v>
      </c>
      <c r="AL169" s="2238">
        <f>(AB169/AL161)*AL160*AG169</f>
        <v>0</v>
      </c>
      <c r="AM169" s="2239">
        <f t="shared" si="89"/>
        <v>0</v>
      </c>
      <c r="AN169" s="2130"/>
      <c r="AO169" s="2127"/>
      <c r="AP169" s="2128"/>
      <c r="AQ169" s="2129"/>
      <c r="AR169" s="2130"/>
      <c r="AS169" s="2130"/>
      <c r="AT169" s="2130"/>
      <c r="AU169" s="2140"/>
      <c r="AV169" s="2130"/>
      <c r="BE169" s="135">
        <v>1</v>
      </c>
    </row>
    <row r="170" spans="2:57" ht="18.75">
      <c r="B170" s="2118" t="str">
        <f t="shared" si="67"/>
        <v>A</v>
      </c>
      <c r="D170" s="67" t="str">
        <f t="shared" si="73"/>
        <v>A</v>
      </c>
      <c r="E170" s="2813">
        <f t="shared" si="74"/>
        <v>0</v>
      </c>
      <c r="F170" s="2814">
        <f t="shared" si="75"/>
        <v>0</v>
      </c>
      <c r="G170" s="64" t="str">
        <f t="shared" si="76"/>
        <v/>
      </c>
      <c r="H170" s="2814">
        <f t="shared" si="77"/>
        <v>2.044</v>
      </c>
      <c r="I170" s="2815" t="str">
        <f t="shared" si="78"/>
        <v>kg</v>
      </c>
      <c r="J170" s="2166">
        <f>IFERROR(INDEX(J8:V8,MATCH(I170,J7:V7,0)) * H170 * IF(E170=0, 1, E170), 0)</f>
        <v>2.044</v>
      </c>
      <c r="K170" s="2167" t="str">
        <f t="shared" si="87"/>
        <v>crème au beurre</v>
      </c>
      <c r="L170" s="2816" t="s">
        <v>4158</v>
      </c>
      <c r="M170" s="2694">
        <v>1</v>
      </c>
      <c r="N170" s="2695" t="s">
        <v>4185</v>
      </c>
      <c r="O170" s="504">
        <v>5</v>
      </c>
      <c r="P170" s="2817" t="str">
        <f t="shared" si="79"/>
        <v>cadre pour 1 cadre 60x40 -hauteur 3cm</v>
      </c>
      <c r="Q170" s="2171" t="s">
        <v>4169</v>
      </c>
      <c r="R170" s="2187" t="str">
        <f t="shared" si="80"/>
        <v>crème au beurre</v>
      </c>
      <c r="S170" s="2188">
        <v>1</v>
      </c>
      <c r="T170" s="2189">
        <f t="shared" si="81"/>
        <v>10.220000000000001</v>
      </c>
      <c r="U170" s="2190">
        <f t="shared" si="82"/>
        <v>0</v>
      </c>
      <c r="V170" s="2191">
        <f t="shared" si="83"/>
        <v>0</v>
      </c>
      <c r="W170" s="2192" t="str">
        <f>IF(OR(ISBLANK(M170),ISBLANK(O170)),0,IF(ISBLANK(L170),"",IFERROR(ROUND(T170/INDEX(J8:V8,MATCH(I170,J7:V7,0)),2)&amp;" " &amp;I170,"")))</f>
        <v>10.22 kg</v>
      </c>
      <c r="X170" s="2193"/>
      <c r="Y170" s="2803">
        <f t="shared" si="70"/>
        <v>0</v>
      </c>
      <c r="AA170" s="67" t="str">
        <f t="shared" si="90"/>
        <v>A</v>
      </c>
      <c r="AB170" s="66"/>
      <c r="AC170" s="72"/>
      <c r="AD170" s="73" t="str">
        <f t="shared" si="88"/>
        <v/>
      </c>
      <c r="AE170" s="2243">
        <v>2.044</v>
      </c>
      <c r="AF170" s="645" t="s">
        <v>61</v>
      </c>
      <c r="AG170" s="61">
        <v>1</v>
      </c>
      <c r="AH170" s="60" t="s">
        <v>4203</v>
      </c>
      <c r="AI170" s="59">
        <f>IFERROR(INDEX(AB180:AM180,MATCH(AF170,AB179:AM179,0)) * AE170 * IF(ISBLANK(AB170), 1, AB170), 0)</f>
        <v>2.044</v>
      </c>
      <c r="AJ170" s="485">
        <f>IF(ISBLANK(AL161), 0, (AI170 * AG170) * (AL160 / AL161))</f>
        <v>6.1319999999999997</v>
      </c>
      <c r="AK170" s="2240" t="str">
        <f t="shared" si="91"/>
        <v>6.132 Kg</v>
      </c>
      <c r="AL170" s="2241">
        <f>(AB170/AL161)*AL160*AG170</f>
        <v>0</v>
      </c>
      <c r="AM170" s="2242">
        <f t="shared" si="89"/>
        <v>0</v>
      </c>
      <c r="AN170" s="2130"/>
      <c r="AO170" s="2127"/>
      <c r="AP170" s="2128"/>
      <c r="AQ170" s="2129"/>
      <c r="AR170" s="2130"/>
      <c r="AS170" s="2130"/>
      <c r="AT170" s="2130"/>
      <c r="AU170" s="2140"/>
      <c r="AV170" s="2130"/>
      <c r="BE170" s="135">
        <v>1</v>
      </c>
    </row>
    <row r="171" spans="2:57" ht="18.75">
      <c r="B171" s="2118" t="str">
        <f t="shared" si="67"/>
        <v>A</v>
      </c>
      <c r="D171" s="67" t="str">
        <f t="shared" si="73"/>
        <v>A</v>
      </c>
      <c r="E171" s="2813">
        <f t="shared" si="74"/>
        <v>0</v>
      </c>
      <c r="F171" s="2814">
        <f t="shared" si="75"/>
        <v>0</v>
      </c>
      <c r="G171" s="64" t="str">
        <f t="shared" si="76"/>
        <v/>
      </c>
      <c r="H171" s="2814">
        <f t="shared" si="77"/>
        <v>1.25</v>
      </c>
      <c r="I171" s="2815" t="str">
        <f t="shared" si="78"/>
        <v>kg</v>
      </c>
      <c r="J171" s="2166">
        <f>IFERROR(INDEX(J8:V8,MATCH(I171,J7:V7,0)) * H171 * IF(E171=0, 1, E171), 0)</f>
        <v>1.25</v>
      </c>
      <c r="K171" s="2167" t="str">
        <f t="shared" si="87"/>
        <v>sirop pour imbiber biscuit</v>
      </c>
      <c r="L171" s="2816" t="s">
        <v>4158</v>
      </c>
      <c r="M171" s="2694">
        <v>1</v>
      </c>
      <c r="N171" s="2695" t="s">
        <v>4185</v>
      </c>
      <c r="O171" s="504">
        <v>5</v>
      </c>
      <c r="P171" s="2817" t="str">
        <f t="shared" si="79"/>
        <v>cadre pour 1 cadre 60x40 -hauteur 3cm</v>
      </c>
      <c r="Q171" s="2171" t="s">
        <v>4169</v>
      </c>
      <c r="R171" s="2187" t="str">
        <f t="shared" si="80"/>
        <v>sirop pour imbiber biscuit</v>
      </c>
      <c r="S171" s="2188">
        <v>1</v>
      </c>
      <c r="T171" s="2174">
        <f t="shared" si="81"/>
        <v>6.25</v>
      </c>
      <c r="U171" s="2175">
        <f t="shared" si="82"/>
        <v>0</v>
      </c>
      <c r="V171" s="2176">
        <f t="shared" si="83"/>
        <v>0</v>
      </c>
      <c r="W171" s="2177" t="str">
        <f>IF(OR(ISBLANK(M171),ISBLANK(O171)),0,IF(ISBLANK(L171),"",IFERROR(ROUND(T171/INDEX(J8:V8,MATCH(I171,J7:V7,0)),2)&amp;" " &amp;I171,"")))</f>
        <v>6.25 kg</v>
      </c>
      <c r="X171" s="2178"/>
      <c r="Y171" s="2803">
        <f t="shared" si="70"/>
        <v>0</v>
      </c>
      <c r="AA171" s="67" t="str">
        <f t="shared" si="90"/>
        <v>A</v>
      </c>
      <c r="AB171" s="396"/>
      <c r="AC171" s="72"/>
      <c r="AD171" s="64" t="str">
        <f t="shared" si="88"/>
        <v/>
      </c>
      <c r="AE171" s="2243">
        <v>1.25</v>
      </c>
      <c r="AF171" s="645" t="s">
        <v>61</v>
      </c>
      <c r="AG171" s="61">
        <v>1</v>
      </c>
      <c r="AH171" s="60" t="s">
        <v>4204</v>
      </c>
      <c r="AI171" s="59">
        <f>IFERROR(INDEX(AB180:AM180,MATCH(AF171,AB179:AM179,0)) * AE171 * IF(ISBLANK(AB171), 1, AB171), 0)</f>
        <v>1.25</v>
      </c>
      <c r="AJ171" s="485">
        <f>IF(ISBLANK(AL161), 0, (AI171 * AG171) * (AL160 / AL161))</f>
        <v>3.75</v>
      </c>
      <c r="AK171" s="2237" t="str">
        <f t="shared" si="91"/>
        <v>3.75 Kg</v>
      </c>
      <c r="AL171" s="2238">
        <f>(AB171/AL161)*AL160*AG171</f>
        <v>0</v>
      </c>
      <c r="AM171" s="2239">
        <f t="shared" si="89"/>
        <v>0</v>
      </c>
      <c r="AN171" s="2130"/>
      <c r="AO171" s="2127"/>
      <c r="AP171" s="2128"/>
      <c r="AQ171" s="2129"/>
      <c r="AR171" s="2130"/>
      <c r="AS171" s="2130"/>
      <c r="AT171" s="2130"/>
      <c r="AU171" s="2140"/>
      <c r="AV171" s="2130"/>
      <c r="BE171" s="135">
        <v>1</v>
      </c>
    </row>
    <row r="172" spans="2:57" ht="18.75">
      <c r="B172" s="2118" t="str">
        <f t="shared" si="67"/>
        <v>A</v>
      </c>
      <c r="D172" s="67" t="str">
        <f t="shared" si="73"/>
        <v>A</v>
      </c>
      <c r="E172" s="2813">
        <f t="shared" si="74"/>
        <v>0</v>
      </c>
      <c r="F172" s="2814">
        <f t="shared" si="75"/>
        <v>0</v>
      </c>
      <c r="G172" s="64" t="str">
        <f t="shared" si="76"/>
        <v/>
      </c>
      <c r="H172" s="2814">
        <f t="shared" si="77"/>
        <v>2.7639999999999998</v>
      </c>
      <c r="I172" s="2815" t="str">
        <f t="shared" si="78"/>
        <v>kg</v>
      </c>
      <c r="J172" s="2166">
        <f>IFERROR(INDEX(J8:V8,MATCH(I172,J7:V7,0)) * H172 * IF(E172=0, 1, E172), 0)</f>
        <v>2.7639999999999998</v>
      </c>
      <c r="K172" s="2167" t="str">
        <f t="shared" si="87"/>
        <v>biscuit</v>
      </c>
      <c r="L172" s="2816" t="s">
        <v>4158</v>
      </c>
      <c r="M172" s="2694">
        <v>1</v>
      </c>
      <c r="N172" s="2695" t="s">
        <v>4185</v>
      </c>
      <c r="O172" s="504">
        <v>5</v>
      </c>
      <c r="P172" s="2817" t="str">
        <f t="shared" si="79"/>
        <v>cadre pour 1 cadre 60x40 -hauteur 3cm</v>
      </c>
      <c r="Q172" s="2171" t="s">
        <v>4169</v>
      </c>
      <c r="R172" s="2187" t="str">
        <f t="shared" si="80"/>
        <v>biscuit</v>
      </c>
      <c r="S172" s="2188">
        <v>1</v>
      </c>
      <c r="T172" s="2189">
        <f t="shared" si="81"/>
        <v>13.819999999999999</v>
      </c>
      <c r="U172" s="2190">
        <f t="shared" si="82"/>
        <v>0</v>
      </c>
      <c r="V172" s="2191">
        <f t="shared" si="83"/>
        <v>0</v>
      </c>
      <c r="W172" s="2192" t="str">
        <f>IF(OR(ISBLANK(M172),ISBLANK(O172)),0,IF(ISBLANK(L172),"",IFERROR(ROUND(T172/INDEX(J8:V8,MATCH(I172,J7:V7,0)),2)&amp;" " &amp;I172,"")))</f>
        <v>13.82 kg</v>
      </c>
      <c r="X172" s="2193"/>
      <c r="Y172" s="2803">
        <f t="shared" si="70"/>
        <v>0</v>
      </c>
      <c r="AA172" s="67" t="str">
        <f t="shared" si="90"/>
        <v>A</v>
      </c>
      <c r="AB172" s="66"/>
      <c r="AC172" s="72"/>
      <c r="AD172" s="73" t="str">
        <f t="shared" si="88"/>
        <v/>
      </c>
      <c r="AE172" s="2243">
        <v>2.7639999999999998</v>
      </c>
      <c r="AF172" s="645" t="s">
        <v>61</v>
      </c>
      <c r="AG172" s="61">
        <v>1</v>
      </c>
      <c r="AH172" s="60" t="s">
        <v>4205</v>
      </c>
      <c r="AI172" s="59">
        <f>IFERROR(INDEX(AB180:AM180,MATCH(AF172,AB179:AM179,0)) * AE172 * IF(ISBLANK(AB172), 1, AB172), 0)</f>
        <v>2.7639999999999998</v>
      </c>
      <c r="AJ172" s="485">
        <f>IF(ISBLANK(AL161), 0, (AI172 * AG172) * (AL160 / AL161))</f>
        <v>8.2919999999999998</v>
      </c>
      <c r="AK172" s="2240" t="str">
        <f t="shared" si="91"/>
        <v>8.292 Kg</v>
      </c>
      <c r="AL172" s="2241">
        <f>(AB172/AL161)*AL160*AG172</f>
        <v>0</v>
      </c>
      <c r="AM172" s="2242">
        <f t="shared" si="89"/>
        <v>0</v>
      </c>
      <c r="AN172" s="2130"/>
      <c r="AO172" s="2127"/>
      <c r="AP172" s="2128"/>
      <c r="AQ172" s="2129"/>
      <c r="AR172" s="2130"/>
      <c r="AS172" s="2130"/>
      <c r="AT172" s="2130"/>
      <c r="AU172" s="2140"/>
      <c r="AV172" s="2130"/>
      <c r="BE172" s="135">
        <v>1</v>
      </c>
    </row>
    <row r="173" spans="2:57" ht="18.75">
      <c r="B173" s="2118" t="str">
        <f t="shared" si="67"/>
        <v>A</v>
      </c>
      <c r="D173" s="67" t="str">
        <f t="shared" si="73"/>
        <v>A</v>
      </c>
      <c r="E173" s="2813">
        <f t="shared" si="74"/>
        <v>0</v>
      </c>
      <c r="F173" s="2814">
        <f t="shared" si="75"/>
        <v>0</v>
      </c>
      <c r="G173" s="64" t="str">
        <f t="shared" si="76"/>
        <v/>
      </c>
      <c r="H173" s="2814">
        <f t="shared" si="77"/>
        <v>500</v>
      </c>
      <c r="I173" s="2815" t="str">
        <f t="shared" si="78"/>
        <v>g</v>
      </c>
      <c r="J173" s="2166">
        <f>IFERROR(INDEX(J8:V8,MATCH(I173,J7:V7,0)) * H173 * IF(E173=0, 1, E173), 0)</f>
        <v>0.5</v>
      </c>
      <c r="K173" s="2167" t="str">
        <f t="shared" si="87"/>
        <v>chocolat de couverture chablonnage</v>
      </c>
      <c r="L173" s="2816" t="s">
        <v>4158</v>
      </c>
      <c r="M173" s="2694">
        <v>1</v>
      </c>
      <c r="N173" s="2695" t="s">
        <v>4185</v>
      </c>
      <c r="O173" s="504">
        <v>5</v>
      </c>
      <c r="P173" s="2817" t="str">
        <f t="shared" si="79"/>
        <v>cadre pour 1 cadre 60x40 -hauteur 3cm</v>
      </c>
      <c r="Q173" s="2171" t="s">
        <v>4169</v>
      </c>
      <c r="R173" s="2187" t="str">
        <f t="shared" si="80"/>
        <v>chocolat de couverture chablonnage</v>
      </c>
      <c r="S173" s="2188">
        <v>1</v>
      </c>
      <c r="T173" s="2174">
        <f t="shared" si="81"/>
        <v>2.5</v>
      </c>
      <c r="U173" s="2175">
        <f t="shared" si="82"/>
        <v>0</v>
      </c>
      <c r="V173" s="2176">
        <f t="shared" si="83"/>
        <v>0</v>
      </c>
      <c r="W173" s="2177" t="str">
        <f>IF(OR(ISBLANK(M173),ISBLANK(O173)),0,IF(ISBLANK(L173),"",IFERROR(ROUND(T173/INDEX(J8:V8,MATCH(I173,J7:V7,0)),2)&amp;" " &amp;I173,"")))</f>
        <v>2500 g</v>
      </c>
      <c r="X173" s="2178"/>
      <c r="Y173" s="2803">
        <f t="shared" si="70"/>
        <v>0</v>
      </c>
      <c r="AA173" s="67" t="str">
        <f t="shared" si="90"/>
        <v>A</v>
      </c>
      <c r="AB173" s="66"/>
      <c r="AC173" s="65"/>
      <c r="AD173" s="64" t="str">
        <f t="shared" si="88"/>
        <v/>
      </c>
      <c r="AE173" s="63">
        <v>500</v>
      </c>
      <c r="AF173" s="41" t="s">
        <v>62</v>
      </c>
      <c r="AG173" s="61">
        <v>1</v>
      </c>
      <c r="AH173" s="60" t="s">
        <v>4206</v>
      </c>
      <c r="AI173" s="59">
        <f>IFERROR(INDEX(AB180:AM180,MATCH(AF173,AB179:AM179,0)) * AE173 * IF(ISBLANK(AB173), 1, AB173), 0)</f>
        <v>0.5</v>
      </c>
      <c r="AJ173" s="485">
        <f>IF(ISBLANK(AL161), 0, (AI173 * AG173) * (AL160 / AL161))</f>
        <v>1.5</v>
      </c>
      <c r="AK173" s="2237" t="str">
        <f t="shared" si="91"/>
        <v>1.5 Kg</v>
      </c>
      <c r="AL173" s="2238">
        <f>(AB173/AL161)*AL160*AG173</f>
        <v>0</v>
      </c>
      <c r="AM173" s="2239">
        <f t="shared" si="89"/>
        <v>0</v>
      </c>
      <c r="AN173" s="2130"/>
      <c r="AO173" s="2127"/>
      <c r="AP173" s="2128"/>
      <c r="AQ173" s="2129"/>
      <c r="AR173" s="2130"/>
      <c r="AS173" s="2130"/>
      <c r="AT173" s="2130"/>
      <c r="AU173" s="2140"/>
      <c r="AV173" s="2130"/>
      <c r="BE173" s="135">
        <v>1</v>
      </c>
    </row>
    <row r="174" spans="2:57" ht="18.75">
      <c r="B174" s="2118" t="str">
        <f t="shared" si="67"/>
        <v>►</v>
      </c>
      <c r="D174" s="67" t="str">
        <f t="shared" si="73"/>
        <v>►</v>
      </c>
      <c r="E174" s="2813">
        <f t="shared" si="74"/>
        <v>0</v>
      </c>
      <c r="F174" s="2814">
        <f t="shared" si="75"/>
        <v>0</v>
      </c>
      <c r="G174" s="64">
        <f t="shared" si="76"/>
        <v>0</v>
      </c>
      <c r="H174" s="2814">
        <f t="shared" si="77"/>
        <v>0</v>
      </c>
      <c r="I174" s="2815">
        <f t="shared" si="78"/>
        <v>0</v>
      </c>
      <c r="J174" s="2166">
        <f>IFERROR(INDEX(J8:V8,MATCH(I174,J7:V7,0)) * H174 * IF(E174=0, 1, E174), 0)</f>
        <v>0</v>
      </c>
      <c r="K174" s="2167">
        <f t="shared" si="87"/>
        <v>0</v>
      </c>
      <c r="L174" s="2832"/>
      <c r="M174" s="2694"/>
      <c r="N174" s="2695"/>
      <c r="O174" s="504"/>
      <c r="P174" s="2817">
        <f t="shared" si="79"/>
        <v>0</v>
      </c>
      <c r="Q174" s="2171"/>
      <c r="R174" s="2187" t="str">
        <f t="shared" si="80"/>
        <v>►</v>
      </c>
      <c r="S174" s="2188">
        <v>1</v>
      </c>
      <c r="T174" s="2189">
        <f t="shared" si="81"/>
        <v>0</v>
      </c>
      <c r="U174" s="2190">
        <f t="shared" si="82"/>
        <v>0</v>
      </c>
      <c r="V174" s="2191">
        <f t="shared" si="83"/>
        <v>0</v>
      </c>
      <c r="W174" s="2192">
        <f>IF(OR(ISBLANK(M174),ISBLANK(O174)),0,IF(ISBLANK(L174),"",IFERROR(ROUND(T174/INDEX(J8:V8,MATCH(I174,J7:V7,0)),2)&amp;" " &amp;I174,"")))</f>
        <v>0</v>
      </c>
      <c r="X174" s="2193"/>
      <c r="Y174" s="2803">
        <f t="shared" si="70"/>
        <v>0</v>
      </c>
      <c r="AA174" s="67" t="str">
        <f t="shared" si="90"/>
        <v>►</v>
      </c>
      <c r="AB174" s="66"/>
      <c r="AC174" s="65"/>
      <c r="AD174" s="64" t="str">
        <f t="shared" si="88"/>
        <v/>
      </c>
      <c r="AE174" s="382"/>
      <c r="AF174" s="1950"/>
      <c r="AG174" s="61">
        <v>1</v>
      </c>
      <c r="AH174" s="60"/>
      <c r="AI174" s="59">
        <f>IFERROR(INDEX(AB180:AM180,MATCH(AF174,AB179:AM179,0)) * AE174 * IF(ISBLANK(AB174), 1, AB174), 0)</f>
        <v>0</v>
      </c>
      <c r="AJ174" s="485">
        <f>IF(ISBLANK(AL161), 0, (AI174 * AG174) * (AL160 / AL161))</f>
        <v>0</v>
      </c>
      <c r="AK174" s="2240">
        <f t="shared" si="91"/>
        <v>0</v>
      </c>
      <c r="AL174" s="2241">
        <f>(AB174/AL161)*AL160*AG174</f>
        <v>0</v>
      </c>
      <c r="AM174" s="2242">
        <f t="shared" si="89"/>
        <v>0</v>
      </c>
      <c r="AN174" s="2130"/>
      <c r="AO174" s="2127"/>
      <c r="AP174" s="2128"/>
      <c r="AQ174" s="2129"/>
      <c r="AR174" s="2130"/>
      <c r="AS174" s="2130"/>
      <c r="AT174" s="2130"/>
      <c r="AU174" s="2140"/>
      <c r="AV174" s="2130"/>
      <c r="BE174" s="135">
        <v>1</v>
      </c>
    </row>
    <row r="175" spans="2:57" ht="18.75">
      <c r="B175" s="2118" t="str">
        <f t="shared" si="67"/>
        <v>►</v>
      </c>
      <c r="D175" s="67" t="str">
        <f t="shared" si="73"/>
        <v>►</v>
      </c>
      <c r="E175" s="2813">
        <f t="shared" si="74"/>
        <v>0</v>
      </c>
      <c r="F175" s="2814">
        <f t="shared" si="75"/>
        <v>0</v>
      </c>
      <c r="G175" s="64">
        <f t="shared" si="76"/>
        <v>0</v>
      </c>
      <c r="H175" s="2814">
        <f t="shared" si="77"/>
        <v>0</v>
      </c>
      <c r="I175" s="2815">
        <f t="shared" si="78"/>
        <v>0</v>
      </c>
      <c r="J175" s="2166">
        <f>IFERROR(INDEX(J8:V8,MATCH(I175,J7:V7,0)) * H175 * IF(E175=0, 1, E175), 0)</f>
        <v>0</v>
      </c>
      <c r="K175" s="2167">
        <f t="shared" si="87"/>
        <v>0</v>
      </c>
      <c r="L175" s="2832"/>
      <c r="M175" s="2694"/>
      <c r="N175" s="2695"/>
      <c r="O175" s="504"/>
      <c r="P175" s="2817">
        <f t="shared" si="79"/>
        <v>0</v>
      </c>
      <c r="Q175" s="2171"/>
      <c r="R175" s="2187" t="str">
        <f t="shared" si="80"/>
        <v>►</v>
      </c>
      <c r="S175" s="2188">
        <v>1</v>
      </c>
      <c r="T175" s="2174">
        <f t="shared" si="81"/>
        <v>0</v>
      </c>
      <c r="U175" s="2175">
        <f t="shared" si="82"/>
        <v>0</v>
      </c>
      <c r="V175" s="2176">
        <f t="shared" si="83"/>
        <v>0</v>
      </c>
      <c r="W175" s="2177">
        <f>IF(OR(ISBLANK(M175),ISBLANK(O175)),0,IF(ISBLANK(L175),"",IFERROR(ROUND(T175/INDEX(J8:V8,MATCH(I175,J7:V7,0)),2)&amp;" " &amp;I175,"")))</f>
        <v>0</v>
      </c>
      <c r="X175" s="2178"/>
      <c r="Y175" s="2803">
        <f t="shared" si="70"/>
        <v>0</v>
      </c>
      <c r="AA175" s="67" t="str">
        <f t="shared" si="90"/>
        <v>►</v>
      </c>
      <c r="AB175" s="66"/>
      <c r="AC175" s="65"/>
      <c r="AD175" s="64" t="str">
        <f t="shared" si="88"/>
        <v/>
      </c>
      <c r="AE175" s="382"/>
      <c r="AF175" s="1950"/>
      <c r="AG175" s="61">
        <v>1</v>
      </c>
      <c r="AH175" s="60"/>
      <c r="AI175" s="59">
        <f>IFERROR(INDEX(AB180:AM180,MATCH(AF175,AB179:AM179,0)) * AE175 * IF(ISBLANK(AB175), 1, AB175), 0)</f>
        <v>0</v>
      </c>
      <c r="AJ175" s="485">
        <f>IF(ISBLANK(AL161), 0, (AI175 * AG175) * (AL160 / AL161))</f>
        <v>0</v>
      </c>
      <c r="AK175" s="2237">
        <f t="shared" si="91"/>
        <v>0</v>
      </c>
      <c r="AL175" s="2238">
        <f>(AB175/AL161)*AL160*AG175</f>
        <v>0</v>
      </c>
      <c r="AM175" s="2239">
        <f t="shared" si="89"/>
        <v>0</v>
      </c>
      <c r="AN175" s="2130"/>
      <c r="AO175" s="2127"/>
      <c r="AP175" s="2128"/>
      <c r="AQ175" s="2129"/>
      <c r="AR175" s="2130"/>
      <c r="AS175" s="2130"/>
      <c r="AT175" s="2130"/>
      <c r="AU175" s="2140"/>
      <c r="AV175" s="2130"/>
      <c r="BE175" s="135">
        <v>1</v>
      </c>
    </row>
    <row r="176" spans="2:57" ht="18.75">
      <c r="B176" s="2118" t="str">
        <f t="shared" si="67"/>
        <v>►</v>
      </c>
      <c r="D176" s="67" t="str">
        <f t="shared" si="73"/>
        <v>►</v>
      </c>
      <c r="E176" s="2813">
        <f t="shared" si="74"/>
        <v>0</v>
      </c>
      <c r="F176" s="2814">
        <f t="shared" si="75"/>
        <v>0</v>
      </c>
      <c r="G176" s="64">
        <f t="shared" si="76"/>
        <v>0</v>
      </c>
      <c r="H176" s="2814">
        <f t="shared" si="77"/>
        <v>0</v>
      </c>
      <c r="I176" s="2815">
        <f t="shared" si="78"/>
        <v>0</v>
      </c>
      <c r="J176" s="2166">
        <f>IFERROR(INDEX(J8:V8,MATCH(I176,J7:V7,0)) * H176 * IF(E176=0, 1, E176), 0)</f>
        <v>0</v>
      </c>
      <c r="K176" s="2167">
        <f t="shared" si="87"/>
        <v>0</v>
      </c>
      <c r="L176" s="2832"/>
      <c r="M176" s="2694"/>
      <c r="N176" s="2695"/>
      <c r="O176" s="504"/>
      <c r="P176" s="2817">
        <f t="shared" si="79"/>
        <v>0</v>
      </c>
      <c r="Q176" s="2171"/>
      <c r="R176" s="2187" t="str">
        <f t="shared" si="80"/>
        <v>►</v>
      </c>
      <c r="S176" s="2188">
        <v>1</v>
      </c>
      <c r="T176" s="2189">
        <f t="shared" si="81"/>
        <v>0</v>
      </c>
      <c r="U176" s="2190">
        <f t="shared" si="82"/>
        <v>0</v>
      </c>
      <c r="V176" s="2191">
        <f t="shared" si="83"/>
        <v>0</v>
      </c>
      <c r="W176" s="2192">
        <f>IF(OR(ISBLANK(M176),ISBLANK(O176)),0,IF(ISBLANK(L176),"",IFERROR(ROUND(T176/INDEX(J8:V8,MATCH(I176,J7:V7,0)),2)&amp;" " &amp;I176,"")))</f>
        <v>0</v>
      </c>
      <c r="X176" s="2193"/>
      <c r="Y176" s="2803">
        <f t="shared" si="70"/>
        <v>0</v>
      </c>
      <c r="AA176" s="67" t="str">
        <f t="shared" si="90"/>
        <v>►</v>
      </c>
      <c r="AB176" s="66"/>
      <c r="AC176" s="72"/>
      <c r="AD176" s="64" t="str">
        <f t="shared" si="88"/>
        <v/>
      </c>
      <c r="AE176" s="63"/>
      <c r="AF176" s="1950"/>
      <c r="AG176" s="61">
        <v>1</v>
      </c>
      <c r="AH176" s="60"/>
      <c r="AI176" s="59">
        <f>IFERROR(INDEX(AB180:AM180,MATCH(AF176,AB179:AM179,0)) * AE176 * IF(ISBLANK(AB176), 1, AB176), 0)</f>
        <v>0</v>
      </c>
      <c r="AJ176" s="485">
        <f>IF(ISBLANK(AL161), 0, (AI176 * AG176) * (AL160 / AL161))</f>
        <v>0</v>
      </c>
      <c r="AK176" s="2240">
        <f t="shared" si="91"/>
        <v>0</v>
      </c>
      <c r="AL176" s="2241">
        <f>(AB176/AL161)*AL160*AG176</f>
        <v>0</v>
      </c>
      <c r="AM176" s="2242">
        <f t="shared" si="89"/>
        <v>0</v>
      </c>
      <c r="AN176" s="2130"/>
      <c r="AO176" s="2127"/>
      <c r="AP176" s="2128"/>
      <c r="AQ176" s="2129"/>
      <c r="AR176" s="2130"/>
      <c r="AS176" s="2130"/>
      <c r="AT176" s="2130"/>
      <c r="AU176" s="2140"/>
      <c r="AV176" s="2130"/>
      <c r="BE176" s="135">
        <v>1</v>
      </c>
    </row>
    <row r="177" spans="2:57" ht="18.75">
      <c r="B177" s="2118" t="str">
        <f t="shared" si="67"/>
        <v>A</v>
      </c>
      <c r="D177" s="67" t="str">
        <f t="shared" si="73"/>
        <v>►</v>
      </c>
      <c r="E177" s="2813">
        <f t="shared" si="74"/>
        <v>0</v>
      </c>
      <c r="F177" s="2814">
        <f t="shared" si="75"/>
        <v>0</v>
      </c>
      <c r="G177" s="64">
        <f t="shared" si="76"/>
        <v>0</v>
      </c>
      <c r="H177" s="2814">
        <f t="shared" si="77"/>
        <v>0</v>
      </c>
      <c r="I177" s="2815">
        <f t="shared" si="78"/>
        <v>0</v>
      </c>
      <c r="J177" s="2166">
        <f>IFERROR(INDEX(J8:V8,MATCH(I177,J7:V7,0)) * H177 * IF(E177=0, 1, E177), 0)</f>
        <v>0</v>
      </c>
      <c r="K177" s="2167">
        <f t="shared" si="87"/>
        <v>0</v>
      </c>
      <c r="L177" s="2832"/>
      <c r="M177" s="2694"/>
      <c r="N177" s="2695"/>
      <c r="O177" s="504"/>
      <c r="P177" s="2817">
        <f t="shared" si="79"/>
        <v>0</v>
      </c>
      <c r="Q177" s="2171"/>
      <c r="R177" s="2187" t="str">
        <f t="shared" si="80"/>
        <v>►</v>
      </c>
      <c r="S177" s="2188">
        <v>1</v>
      </c>
      <c r="T177" s="2174">
        <f t="shared" si="81"/>
        <v>0</v>
      </c>
      <c r="U177" s="2175">
        <f t="shared" si="82"/>
        <v>0</v>
      </c>
      <c r="V177" s="2176">
        <f t="shared" si="83"/>
        <v>0</v>
      </c>
      <c r="W177" s="2177">
        <f>IF(OR(ISBLANK(M177),ISBLANK(O177)),0,IF(ISBLANK(L177),"",IFERROR(ROUND(T177/INDEX(J8:V8,MATCH(I177,J7:V7,0)),2)&amp;" " &amp;I177,"")))</f>
        <v>0</v>
      </c>
      <c r="X177" s="2178"/>
      <c r="Y177" s="2803">
        <f t="shared" si="70"/>
        <v>0</v>
      </c>
      <c r="AA177" s="53" t="s">
        <v>0</v>
      </c>
      <c r="AB177" s="66"/>
      <c r="AC177" s="72"/>
      <c r="AD177" s="64" t="str">
        <f t="shared" si="88"/>
        <v/>
      </c>
      <c r="AE177" s="63"/>
      <c r="AF177" s="1950"/>
      <c r="AG177" s="61">
        <v>1</v>
      </c>
      <c r="AH177" s="60"/>
      <c r="AI177" s="59">
        <f>IFERROR(INDEX(AB180:AM180,MATCH(AF177,AB179:AM179,0)) * AE177 * IF(ISBLANK(AB177), 1, AB177), 0)</f>
        <v>0</v>
      </c>
      <c r="AJ177" s="485">
        <f>IF(ISBLANK(AL161), 0, (AI177 * AG177) * (AL160 / AL161))</f>
        <v>0</v>
      </c>
      <c r="AK177" s="2237">
        <f t="shared" si="91"/>
        <v>0</v>
      </c>
      <c r="AL177" s="2238">
        <f>(AB177/AL161)*AL160*AG177</f>
        <v>0</v>
      </c>
      <c r="AM177" s="2239">
        <f t="shared" si="89"/>
        <v>0</v>
      </c>
      <c r="AN177" s="2130"/>
      <c r="AO177" s="2127"/>
      <c r="AP177" s="2128"/>
      <c r="AQ177" s="2129"/>
      <c r="AR177" s="2130"/>
      <c r="AS177" s="2130"/>
      <c r="AT177" s="2130"/>
      <c r="AU177" s="2140"/>
      <c r="AV177" s="2130"/>
      <c r="BE177" s="135">
        <v>1</v>
      </c>
    </row>
    <row r="178" spans="2:57" ht="18.75">
      <c r="B178" s="2118" t="str">
        <f t="shared" si="67"/>
        <v>A</v>
      </c>
      <c r="D178" s="67" t="str">
        <f t="shared" si="73"/>
        <v>►</v>
      </c>
      <c r="E178" s="2813">
        <f t="shared" si="74"/>
        <v>0</v>
      </c>
      <c r="F178" s="2814">
        <f t="shared" si="75"/>
        <v>0</v>
      </c>
      <c r="G178" s="64">
        <f t="shared" si="76"/>
        <v>0</v>
      </c>
      <c r="H178" s="2814">
        <f t="shared" si="77"/>
        <v>0</v>
      </c>
      <c r="I178" s="2815">
        <f t="shared" si="78"/>
        <v>0</v>
      </c>
      <c r="J178" s="2166">
        <f>IFERROR(INDEX(J8:V8,MATCH(I178,J7:V7,0)) * H178 * IF(E178=0, 1, E178), 0)</f>
        <v>0</v>
      </c>
      <c r="K178" s="2167">
        <f t="shared" si="87"/>
        <v>0</v>
      </c>
      <c r="L178" s="2832"/>
      <c r="M178" s="2694"/>
      <c r="N178" s="2695"/>
      <c r="O178" s="504"/>
      <c r="P178" s="2817">
        <f t="shared" si="79"/>
        <v>0</v>
      </c>
      <c r="Q178" s="2171"/>
      <c r="R178" s="2187" t="str">
        <f t="shared" si="80"/>
        <v>►</v>
      </c>
      <c r="S178" s="2188">
        <v>1</v>
      </c>
      <c r="T178" s="2189">
        <f t="shared" si="81"/>
        <v>0</v>
      </c>
      <c r="U178" s="2190">
        <f t="shared" si="82"/>
        <v>0</v>
      </c>
      <c r="V178" s="2191">
        <f t="shared" si="83"/>
        <v>0</v>
      </c>
      <c r="W178" s="2192">
        <f>IF(OR(ISBLANK(M178),ISBLANK(O178)),0,IF(ISBLANK(L178),"",IFERROR(ROUND(T178/INDEX(J8:V8,MATCH(I178,J7:V7,0)),2)&amp;" " &amp;I178,"")))</f>
        <v>0</v>
      </c>
      <c r="X178" s="2193"/>
      <c r="Y178" s="2803">
        <f t="shared" si="70"/>
        <v>0</v>
      </c>
      <c r="AA178" s="53" t="s">
        <v>0</v>
      </c>
      <c r="AB178" s="51"/>
      <c r="AC178" s="50"/>
      <c r="AD178" s="52"/>
      <c r="AE178" s="52"/>
      <c r="AF178" s="51"/>
      <c r="AG178" s="50"/>
      <c r="AH178" s="49"/>
      <c r="AI178" s="48">
        <f>SUM(AI168:AI177)</f>
        <v>8.5380000000000003</v>
      </c>
      <c r="AJ178" s="46">
        <f>SUM(AJ168:AJ177)</f>
        <v>25.613999999999997</v>
      </c>
      <c r="AK178" s="46"/>
      <c r="AL178" s="47"/>
      <c r="AM178" s="45"/>
      <c r="AN178" s="2130"/>
      <c r="AO178" s="2127"/>
      <c r="AP178" s="2128"/>
      <c r="AQ178" s="2129"/>
      <c r="AR178" s="2130"/>
      <c r="AS178" s="2130"/>
      <c r="AT178" s="2130"/>
      <c r="AU178" s="2140"/>
      <c r="AV178" s="2130"/>
      <c r="BE178" s="135">
        <v>1</v>
      </c>
    </row>
    <row r="179" spans="2:57" ht="15" customHeight="1">
      <c r="B179" s="2118" t="str">
        <f t="shared" si="67"/>
        <v>►</v>
      </c>
      <c r="D179" s="67" t="str">
        <f t="shared" si="73"/>
        <v>►</v>
      </c>
      <c r="E179" s="2813">
        <f t="shared" si="74"/>
        <v>0</v>
      </c>
      <c r="F179" s="2814">
        <f t="shared" si="75"/>
        <v>0</v>
      </c>
      <c r="G179" s="64">
        <f t="shared" si="76"/>
        <v>0</v>
      </c>
      <c r="H179" s="2814">
        <f t="shared" si="77"/>
        <v>0</v>
      </c>
      <c r="I179" s="2815">
        <f t="shared" si="78"/>
        <v>0</v>
      </c>
      <c r="J179" s="2166">
        <f>IFERROR(INDEX(J8:V8,MATCH(I179,J7:V7,0)) * H179 * IF(E179=0, 1, E179), 0)</f>
        <v>0</v>
      </c>
      <c r="K179" s="2167" t="str">
        <f t="shared" si="87"/>
        <v>kg</v>
      </c>
      <c r="L179" s="2832"/>
      <c r="M179" s="2694"/>
      <c r="N179" s="2695"/>
      <c r="O179" s="504"/>
      <c r="P179" s="2817">
        <f t="shared" si="79"/>
        <v>0</v>
      </c>
      <c r="Q179" s="2171"/>
      <c r="R179" s="2187" t="str">
        <f t="shared" si="80"/>
        <v>►</v>
      </c>
      <c r="S179" s="2188">
        <v>1</v>
      </c>
      <c r="T179" s="2174">
        <f t="shared" si="81"/>
        <v>0</v>
      </c>
      <c r="U179" s="2175">
        <f t="shared" si="82"/>
        <v>0</v>
      </c>
      <c r="V179" s="2176">
        <f t="shared" si="83"/>
        <v>0</v>
      </c>
      <c r="W179" s="2177">
        <f>IF(OR(ISBLANK(M179),ISBLANK(O179)),0,IF(ISBLANK(L179),"",IFERROR(ROUND(T179/INDEX(J8:V8,MATCH(I179,J7:V7,0)),2)&amp;" " &amp;I179,"")))</f>
        <v>0</v>
      </c>
      <c r="X179" s="2178"/>
      <c r="Y179" s="2803">
        <f t="shared" si="70"/>
        <v>0</v>
      </c>
      <c r="AA179" s="44" t="s">
        <v>15</v>
      </c>
      <c r="AB179" s="39" t="s">
        <v>66</v>
      </c>
      <c r="AC179" s="39" t="s">
        <v>65</v>
      </c>
      <c r="AD179" s="39" t="s">
        <v>60</v>
      </c>
      <c r="AE179" s="43" t="s">
        <v>64</v>
      </c>
      <c r="AF179" s="42" t="s">
        <v>63</v>
      </c>
      <c r="AG179" s="41" t="s">
        <v>62</v>
      </c>
      <c r="AH179" s="40" t="s">
        <v>61</v>
      </c>
      <c r="AI179" s="39" t="s">
        <v>59</v>
      </c>
      <c r="AJ179" s="624" t="s">
        <v>58</v>
      </c>
      <c r="AK179" s="624" t="s">
        <v>57</v>
      </c>
      <c r="AL179" s="320" t="s">
        <v>56</v>
      </c>
      <c r="AM179" s="404" t="s">
        <v>55</v>
      </c>
      <c r="AN179" s="2130"/>
      <c r="AO179" s="2127"/>
      <c r="AP179" s="2128"/>
      <c r="AQ179" s="2129"/>
      <c r="AR179" s="2130"/>
      <c r="AS179" s="2130"/>
      <c r="AT179" s="2130"/>
      <c r="AU179" s="2140"/>
      <c r="AV179" s="2130"/>
      <c r="BE179" s="135">
        <v>1</v>
      </c>
    </row>
    <row r="180" spans="2:57" ht="15.75" customHeight="1">
      <c r="B180" s="2118" t="str">
        <f t="shared" si="67"/>
        <v>►</v>
      </c>
      <c r="D180" s="67" t="str">
        <f t="shared" si="73"/>
        <v>►</v>
      </c>
      <c r="E180" s="2813">
        <f t="shared" si="74"/>
        <v>0</v>
      </c>
      <c r="F180" s="2814">
        <f t="shared" si="75"/>
        <v>0</v>
      </c>
      <c r="G180" s="64">
        <f t="shared" si="76"/>
        <v>0</v>
      </c>
      <c r="H180" s="2814">
        <f t="shared" si="77"/>
        <v>0</v>
      </c>
      <c r="I180" s="2815">
        <f t="shared" si="78"/>
        <v>0</v>
      </c>
      <c r="J180" s="2166">
        <f>IFERROR(INDEX(J8:V8,MATCH(I180,J7:V7,0)) * H180 * IF(E180=0, 1, E180), 0)</f>
        <v>0</v>
      </c>
      <c r="K180" s="2167">
        <f t="shared" si="87"/>
        <v>1</v>
      </c>
      <c r="L180" s="2832"/>
      <c r="M180" s="2694"/>
      <c r="N180" s="2695"/>
      <c r="O180" s="504"/>
      <c r="P180" s="2817">
        <f t="shared" si="79"/>
        <v>0</v>
      </c>
      <c r="Q180" s="2171"/>
      <c r="R180" s="2187" t="str">
        <f t="shared" si="80"/>
        <v>►</v>
      </c>
      <c r="S180" s="2188">
        <v>1</v>
      </c>
      <c r="T180" s="2189">
        <f t="shared" si="81"/>
        <v>0</v>
      </c>
      <c r="U180" s="2190">
        <f t="shared" si="82"/>
        <v>0</v>
      </c>
      <c r="V180" s="2191">
        <f t="shared" si="83"/>
        <v>0</v>
      </c>
      <c r="W180" s="2192">
        <f>IF(OR(ISBLANK(M180),ISBLANK(O180)),0,IF(ISBLANK(L180),"",IFERROR(ROUND(T180/INDEX(J8:V8,MATCH(I180,J7:V7,0)),2)&amp;" " &amp;I180,"")))</f>
        <v>0</v>
      </c>
      <c r="X180" s="2193"/>
      <c r="Y180" s="2803">
        <f t="shared" si="70"/>
        <v>0</v>
      </c>
      <c r="AA180" s="44" t="s">
        <v>15</v>
      </c>
      <c r="AB180" s="406">
        <v>0.5</v>
      </c>
      <c r="AC180" s="407">
        <v>0.25</v>
      </c>
      <c r="AD180" s="410">
        <v>0.22500000000000001</v>
      </c>
      <c r="AE180" s="407">
        <v>0.25</v>
      </c>
      <c r="AF180" s="409">
        <v>0.5</v>
      </c>
      <c r="AG180" s="410">
        <v>1E-3</v>
      </c>
      <c r="AH180" s="408">
        <v>1</v>
      </c>
      <c r="AI180" s="410">
        <v>0.01</v>
      </c>
      <c r="AJ180" s="678">
        <v>1</v>
      </c>
      <c r="AK180" s="679">
        <v>0.1</v>
      </c>
      <c r="AL180" s="408">
        <v>0.01</v>
      </c>
      <c r="AM180" s="411">
        <v>1E-3</v>
      </c>
      <c r="AN180" s="2130"/>
      <c r="AO180" s="2127"/>
      <c r="AP180" s="2128"/>
      <c r="AQ180" s="2129"/>
      <c r="AR180" s="2130"/>
      <c r="AS180" s="2130"/>
      <c r="AT180" s="2130"/>
      <c r="AU180" s="2140"/>
      <c r="AV180" s="2130"/>
      <c r="BE180" s="135">
        <v>1</v>
      </c>
    </row>
    <row r="181" spans="2:57" ht="18.75">
      <c r="B181" s="2118" t="str">
        <f t="shared" si="67"/>
        <v>A</v>
      </c>
      <c r="D181" s="67" t="str">
        <f t="shared" si="73"/>
        <v>►</v>
      </c>
      <c r="E181" s="2813">
        <f t="shared" si="74"/>
        <v>0</v>
      </c>
      <c r="F181" s="2814">
        <f t="shared" si="75"/>
        <v>0</v>
      </c>
      <c r="G181" s="64">
        <f t="shared" si="76"/>
        <v>0</v>
      </c>
      <c r="H181" s="2814">
        <f t="shared" si="77"/>
        <v>0</v>
      </c>
      <c r="I181" s="2815">
        <f t="shared" si="78"/>
        <v>0</v>
      </c>
      <c r="J181" s="2166">
        <f>IFERROR(INDEX(J8:V8,MATCH(I181,J7:V7,0)) * H181 * IF(E181=0, 1, E181), 0)</f>
        <v>0</v>
      </c>
      <c r="K181" s="2167">
        <f t="shared" si="87"/>
        <v>35</v>
      </c>
      <c r="L181" s="2832"/>
      <c r="M181" s="2694"/>
      <c r="N181" s="2695"/>
      <c r="O181" s="504"/>
      <c r="P181" s="2817">
        <f t="shared" si="79"/>
        <v>0</v>
      </c>
      <c r="Q181" s="2171"/>
      <c r="R181" s="2187" t="str">
        <f t="shared" si="80"/>
        <v>►</v>
      </c>
      <c r="S181" s="2188">
        <v>1</v>
      </c>
      <c r="T181" s="2174">
        <f t="shared" si="81"/>
        <v>0</v>
      </c>
      <c r="U181" s="2175">
        <f t="shared" si="82"/>
        <v>0</v>
      </c>
      <c r="V181" s="2176">
        <f t="shared" si="83"/>
        <v>0</v>
      </c>
      <c r="W181" s="2177">
        <f>IF(OR(ISBLANK(M181),ISBLANK(O181)),0,IF(ISBLANK(L181),"",IFERROR(ROUND(T181/INDEX(J8:V8,MATCH(I181,J7:V7,0)),2)&amp;" " &amp;I181,"")))</f>
        <v>0</v>
      </c>
      <c r="X181" s="2178"/>
      <c r="Y181" s="2803">
        <f t="shared" si="70"/>
        <v>0</v>
      </c>
      <c r="AA181" s="593" t="s">
        <v>0</v>
      </c>
      <c r="AB181" s="588">
        <v>11</v>
      </c>
      <c r="AC181" s="588">
        <v>11</v>
      </c>
      <c r="AD181" s="588">
        <v>3</v>
      </c>
      <c r="AE181" s="588">
        <v>11</v>
      </c>
      <c r="AF181" s="588">
        <v>11</v>
      </c>
      <c r="AG181" s="588">
        <v>9</v>
      </c>
      <c r="AH181" s="588">
        <v>35</v>
      </c>
      <c r="AI181" s="589">
        <v>0.2</v>
      </c>
      <c r="AJ181" s="588">
        <v>11</v>
      </c>
      <c r="AK181" s="588">
        <v>11</v>
      </c>
      <c r="AL181" s="588">
        <v>11</v>
      </c>
      <c r="AM181" s="591">
        <v>11</v>
      </c>
      <c r="AN181" s="2130"/>
      <c r="AO181" s="2127"/>
      <c r="AP181" s="2128"/>
      <c r="AQ181" s="2129"/>
      <c r="AR181" s="2130"/>
      <c r="AS181" s="2130"/>
      <c r="AT181" s="2130"/>
      <c r="AU181" s="2140"/>
      <c r="AV181" s="2130"/>
      <c r="BE181" s="135">
        <v>1</v>
      </c>
    </row>
    <row r="182" spans="2:57" ht="19.5" thickBot="1">
      <c r="B182" s="2118" t="str">
        <f t="shared" si="67"/>
        <v>A</v>
      </c>
      <c r="D182" s="67" t="str">
        <f t="shared" si="73"/>
        <v>►</v>
      </c>
      <c r="E182" s="2813">
        <f t="shared" si="74"/>
        <v>0</v>
      </c>
      <c r="F182" s="2814">
        <f t="shared" si="75"/>
        <v>0</v>
      </c>
      <c r="G182" s="64">
        <f t="shared" si="76"/>
        <v>0</v>
      </c>
      <c r="H182" s="2814">
        <f t="shared" si="77"/>
        <v>0</v>
      </c>
      <c r="I182" s="2815">
        <f t="shared" si="78"/>
        <v>0</v>
      </c>
      <c r="J182" s="2166">
        <f>IFERROR(INDEX(J8:V8,MATCH(I182,J7:V7,0)) * H182 * IF(E182=0, 1, E182), 0)</f>
        <v>0</v>
      </c>
      <c r="K182" s="2167">
        <f t="shared" ca="1" si="87"/>
        <v>35</v>
      </c>
      <c r="L182" s="2832"/>
      <c r="M182" s="2694"/>
      <c r="N182" s="2695"/>
      <c r="O182" s="504"/>
      <c r="P182" s="2817">
        <f t="shared" si="79"/>
        <v>0</v>
      </c>
      <c r="Q182" s="2171"/>
      <c r="R182" s="2187" t="str">
        <f t="shared" si="80"/>
        <v>►</v>
      </c>
      <c r="S182" s="2188">
        <v>1</v>
      </c>
      <c r="T182" s="2189">
        <f t="shared" si="81"/>
        <v>0</v>
      </c>
      <c r="U182" s="2190">
        <f t="shared" si="82"/>
        <v>0</v>
      </c>
      <c r="V182" s="2191">
        <f t="shared" si="83"/>
        <v>0</v>
      </c>
      <c r="W182" s="2192">
        <f>IF(OR(ISBLANK(M182),ISBLANK(O182)),0,IF(ISBLANK(L182),"",IFERROR(ROUND(T182/INDEX(J8:V8,MATCH(I182,J7:V7,0)),2)&amp;" " &amp;I182,"")))</f>
        <v>0</v>
      </c>
      <c r="X182" s="2193"/>
      <c r="Y182" s="2803">
        <f t="shared" ca="1" si="70"/>
        <v>0</v>
      </c>
      <c r="AA182" s="594" t="s">
        <v>0</v>
      </c>
      <c r="AB182" s="590">
        <f t="shared" ref="AB182:AM182" ca="1" si="92">CELL("largeur",AB182)</f>
        <v>11</v>
      </c>
      <c r="AC182" s="590">
        <f t="shared" ca="1" si="92"/>
        <v>11</v>
      </c>
      <c r="AD182" s="590">
        <f t="shared" ca="1" si="92"/>
        <v>3</v>
      </c>
      <c r="AE182" s="590">
        <f t="shared" ca="1" si="92"/>
        <v>11</v>
      </c>
      <c r="AF182" s="590">
        <f t="shared" ca="1" si="92"/>
        <v>11</v>
      </c>
      <c r="AG182" s="590">
        <f t="shared" ca="1" si="92"/>
        <v>9</v>
      </c>
      <c r="AH182" s="590">
        <f t="shared" ca="1" si="92"/>
        <v>35</v>
      </c>
      <c r="AI182" s="590">
        <f t="shared" ca="1" si="92"/>
        <v>11</v>
      </c>
      <c r="AJ182" s="590">
        <f t="shared" ca="1" si="92"/>
        <v>11</v>
      </c>
      <c r="AK182" s="590">
        <f t="shared" ca="1" si="92"/>
        <v>11</v>
      </c>
      <c r="AL182" s="590">
        <f t="shared" ca="1" si="92"/>
        <v>11</v>
      </c>
      <c r="AM182" s="592">
        <f t="shared" ca="1" si="92"/>
        <v>11</v>
      </c>
      <c r="AN182" s="2130"/>
      <c r="AO182" s="2127"/>
      <c r="AP182" s="2128"/>
      <c r="AQ182" s="2129"/>
      <c r="AR182" s="2130"/>
      <c r="AS182" s="2130"/>
      <c r="AT182" s="2130"/>
      <c r="AU182" s="2140"/>
      <c r="AV182" s="2130"/>
      <c r="BE182" s="135">
        <v>1</v>
      </c>
    </row>
    <row r="183" spans="2:57" ht="19.5" thickBot="1">
      <c r="B183" s="2118">
        <f t="shared" si="67"/>
        <v>0</v>
      </c>
      <c r="D183" s="67" t="str">
        <f t="shared" si="73"/>
        <v>►</v>
      </c>
      <c r="E183" s="2813">
        <f t="shared" si="74"/>
        <v>0</v>
      </c>
      <c r="F183" s="2814">
        <f t="shared" si="75"/>
        <v>0</v>
      </c>
      <c r="G183" s="64">
        <f t="shared" si="76"/>
        <v>0</v>
      </c>
      <c r="H183" s="2814">
        <f t="shared" si="77"/>
        <v>0</v>
      </c>
      <c r="I183" s="2815">
        <f t="shared" si="78"/>
        <v>0</v>
      </c>
      <c r="J183" s="2166">
        <f>IFERROR(INDEX(J8:V8,MATCH(I183,J7:V7,0)) * H183 * IF(E183=0, 1, E183), 0)</f>
        <v>0</v>
      </c>
      <c r="K183" s="2167">
        <f>AH183</f>
        <v>0</v>
      </c>
      <c r="L183" s="2832"/>
      <c r="M183" s="2694"/>
      <c r="N183" s="2695"/>
      <c r="O183" s="504"/>
      <c r="P183" s="2817">
        <f t="shared" si="79"/>
        <v>0</v>
      </c>
      <c r="Q183" s="2171"/>
      <c r="R183" s="2187" t="str">
        <f t="shared" si="80"/>
        <v>►</v>
      </c>
      <c r="S183" s="2188">
        <v>1</v>
      </c>
      <c r="T183" s="2174">
        <f t="shared" si="81"/>
        <v>0</v>
      </c>
      <c r="U183" s="2175">
        <f t="shared" si="82"/>
        <v>0</v>
      </c>
      <c r="V183" s="2176">
        <f t="shared" si="83"/>
        <v>0</v>
      </c>
      <c r="W183" s="2177">
        <f>IF(OR(ISBLANK(M183),ISBLANK(O183)),0,IF(ISBLANK(L183),"",IFERROR(ROUND(T183/INDEX(J8:V8,MATCH(I183,J7:V7,0)),2)&amp;" " &amp;I183,"")))</f>
        <v>0</v>
      </c>
      <c r="X183" s="2178"/>
      <c r="Y183" s="2803">
        <f t="shared" si="70"/>
        <v>0</v>
      </c>
      <c r="AA183" s="67"/>
      <c r="AB183" s="66"/>
      <c r="AC183" s="65"/>
      <c r="AD183" s="64"/>
      <c r="AE183" s="63"/>
      <c r="AF183" s="41"/>
      <c r="AG183" s="61"/>
      <c r="AH183" s="60"/>
      <c r="AI183" s="59"/>
      <c r="AJ183" s="2127"/>
      <c r="AK183" s="2127"/>
      <c r="AL183" s="2127"/>
      <c r="AM183" s="2127"/>
      <c r="AN183" s="2127"/>
      <c r="AO183" s="2127"/>
      <c r="AP183" s="2128"/>
      <c r="AQ183" s="2129"/>
      <c r="AR183" s="2130"/>
      <c r="AS183" s="2130"/>
      <c r="AT183" s="2130"/>
      <c r="AU183" s="2140"/>
      <c r="AV183" s="2130"/>
      <c r="BE183" s="135">
        <v>1</v>
      </c>
    </row>
    <row r="184" spans="2:57" ht="18.75">
      <c r="B184" s="2118" t="str">
        <f t="shared" si="67"/>
        <v>A</v>
      </c>
      <c r="D184" s="67" t="str">
        <f t="shared" si="73"/>
        <v>►</v>
      </c>
      <c r="E184" s="2813">
        <f t="shared" si="74"/>
        <v>0</v>
      </c>
      <c r="F184" s="2814">
        <f t="shared" si="75"/>
        <v>0</v>
      </c>
      <c r="G184" s="64">
        <f t="shared" si="76"/>
        <v>0</v>
      </c>
      <c r="H184" s="2814">
        <f t="shared" si="77"/>
        <v>0</v>
      </c>
      <c r="I184" s="2815">
        <f t="shared" si="78"/>
        <v>0</v>
      </c>
      <c r="J184" s="2166">
        <f>IFERROR(INDEX(J8:V8,MATCH(I184,J7:V7,0)) * H184 * IF(E184=0, 1, E184), 0)</f>
        <v>0</v>
      </c>
      <c r="K184" s="2167">
        <f t="shared" ref="K184:K247" si="93">AH184</f>
        <v>0</v>
      </c>
      <c r="L184" s="2832"/>
      <c r="M184" s="2694"/>
      <c r="N184" s="2695"/>
      <c r="O184" s="504"/>
      <c r="P184" s="2817">
        <f t="shared" si="79"/>
        <v>0</v>
      </c>
      <c r="Q184" s="2171"/>
      <c r="R184" s="2187" t="str">
        <f t="shared" si="80"/>
        <v>►</v>
      </c>
      <c r="S184" s="2188">
        <v>1</v>
      </c>
      <c r="T184" s="2189">
        <f t="shared" si="81"/>
        <v>0</v>
      </c>
      <c r="U184" s="2190">
        <f t="shared" si="82"/>
        <v>0</v>
      </c>
      <c r="V184" s="2191">
        <f t="shared" si="83"/>
        <v>0</v>
      </c>
      <c r="W184" s="2192">
        <f>IF(OR(ISBLANK(M184),ISBLANK(O184)),0,IF(ISBLANK(L184),"",IFERROR(ROUND(T184/INDEX(J8:V8,MATCH(I184,J7:V7,0)),2)&amp;" " &amp;I184,"")))</f>
        <v>0</v>
      </c>
      <c r="X184" s="2193"/>
      <c r="Y184" s="2803">
        <f t="shared" si="70"/>
        <v>0</v>
      </c>
      <c r="AA184" s="129" t="s">
        <v>0</v>
      </c>
      <c r="AB184" s="4138" t="s">
        <v>119</v>
      </c>
      <c r="AC184" s="4258" t="s">
        <v>4169</v>
      </c>
      <c r="AD184" s="4258"/>
      <c r="AE184" s="4258"/>
      <c r="AF184" s="4258"/>
      <c r="AG184" s="4258"/>
      <c r="AH184" s="4258"/>
      <c r="AI184" s="4258"/>
      <c r="AJ184" s="4140" t="s">
        <v>137</v>
      </c>
      <c r="AK184" s="4139" t="s">
        <v>366</v>
      </c>
      <c r="AL184" s="4139"/>
      <c r="AM184" s="4159" t="str">
        <f>LEFT(AC184,1)</f>
        <v>M</v>
      </c>
      <c r="AN184" s="2130"/>
      <c r="AO184" s="2127"/>
      <c r="AP184" s="2128"/>
      <c r="AQ184" s="2129"/>
      <c r="AR184" s="2130"/>
      <c r="AS184" s="2130"/>
      <c r="AT184" s="2130"/>
      <c r="AU184" s="2140"/>
      <c r="AV184" s="2130"/>
      <c r="BE184" s="135">
        <v>1</v>
      </c>
    </row>
    <row r="185" spans="2:57" ht="19.5" thickBot="1">
      <c r="B185" s="2118" t="str">
        <f t="shared" si="67"/>
        <v>A</v>
      </c>
      <c r="D185" s="67" t="str">
        <f t="shared" si="73"/>
        <v>►</v>
      </c>
      <c r="E185" s="2813">
        <f t="shared" si="74"/>
        <v>0</v>
      </c>
      <c r="F185" s="2814">
        <f t="shared" si="75"/>
        <v>0</v>
      </c>
      <c r="G185" s="64">
        <f t="shared" si="76"/>
        <v>0</v>
      </c>
      <c r="H185" s="2814">
        <f t="shared" si="77"/>
        <v>0</v>
      </c>
      <c r="I185" s="2815">
        <f t="shared" si="78"/>
        <v>0</v>
      </c>
      <c r="J185" s="2166">
        <f>IFERROR(INDEX(J8:V8,MATCH(I185,J7:V7,0)) * H185 * IF(E185=0, 1, E185), 0)</f>
        <v>0</v>
      </c>
      <c r="K185" s="2167">
        <f t="shared" si="93"/>
        <v>0</v>
      </c>
      <c r="L185" s="2832"/>
      <c r="M185" s="2694"/>
      <c r="N185" s="2695"/>
      <c r="O185" s="504"/>
      <c r="P185" s="2817">
        <f t="shared" si="79"/>
        <v>0</v>
      </c>
      <c r="Q185" s="2171"/>
      <c r="R185" s="2187" t="str">
        <f t="shared" si="80"/>
        <v>►</v>
      </c>
      <c r="S185" s="2188">
        <v>1</v>
      </c>
      <c r="T185" s="2174">
        <f t="shared" si="81"/>
        <v>0</v>
      </c>
      <c r="U185" s="2175">
        <f t="shared" si="82"/>
        <v>0</v>
      </c>
      <c r="V185" s="2176">
        <f t="shared" si="83"/>
        <v>0</v>
      </c>
      <c r="W185" s="2177">
        <f>IF(OR(ISBLANK(M185),ISBLANK(O185)),0,IF(ISBLANK(L185),"",IFERROR(ROUND(T185/INDEX(J8:V8,MATCH(I185,J7:V7,0)),2)&amp;" " &amp;I185,"")))</f>
        <v>0</v>
      </c>
      <c r="X185" s="2178"/>
      <c r="Y185" s="2803">
        <f t="shared" si="70"/>
        <v>0</v>
      </c>
      <c r="AA185" s="53" t="s">
        <v>0</v>
      </c>
      <c r="AB185" s="3850"/>
      <c r="AC185" s="4259"/>
      <c r="AD185" s="4259"/>
      <c r="AE185" s="4259"/>
      <c r="AF185" s="4259"/>
      <c r="AG185" s="4259"/>
      <c r="AH185" s="4259"/>
      <c r="AI185" s="4259"/>
      <c r="AJ185" s="4141"/>
      <c r="AK185" s="3990"/>
      <c r="AL185" s="3990"/>
      <c r="AM185" s="4260"/>
      <c r="AN185" s="2130"/>
      <c r="AO185" s="2127"/>
      <c r="AP185" s="2128"/>
      <c r="AQ185" s="2129"/>
      <c r="AR185" s="2130"/>
      <c r="AS185" s="2130"/>
      <c r="AT185" s="2130"/>
      <c r="AU185" s="2140"/>
      <c r="AV185" s="2130"/>
      <c r="BE185" s="135">
        <v>1</v>
      </c>
    </row>
    <row r="186" spans="2:57" ht="18.75">
      <c r="B186" s="2118" t="str">
        <f t="shared" si="67"/>
        <v>A</v>
      </c>
      <c r="D186" s="67" t="str">
        <f t="shared" si="73"/>
        <v>►</v>
      </c>
      <c r="E186" s="2813">
        <f t="shared" si="74"/>
        <v>0</v>
      </c>
      <c r="F186" s="2814">
        <f t="shared" si="75"/>
        <v>0</v>
      </c>
      <c r="G186" s="64">
        <f t="shared" si="76"/>
        <v>0</v>
      </c>
      <c r="H186" s="2814">
        <f t="shared" si="77"/>
        <v>0</v>
      </c>
      <c r="I186" s="2815">
        <f t="shared" si="78"/>
        <v>0</v>
      </c>
      <c r="J186" s="2166">
        <f>IFERROR(INDEX(J8:V8,MATCH(I186,J7:V7,0)) * H186 * IF(E186=0, 1, E186), 0)</f>
        <v>0</v>
      </c>
      <c r="K186" s="2167">
        <f t="shared" si="93"/>
        <v>0</v>
      </c>
      <c r="L186" s="2832"/>
      <c r="M186" s="2694"/>
      <c r="N186" s="2695"/>
      <c r="O186" s="504"/>
      <c r="P186" s="2817">
        <f t="shared" si="79"/>
        <v>0</v>
      </c>
      <c r="Q186" s="2171"/>
      <c r="R186" s="2187" t="str">
        <f t="shared" si="80"/>
        <v>►</v>
      </c>
      <c r="S186" s="2188">
        <v>1</v>
      </c>
      <c r="T186" s="2189">
        <f t="shared" si="81"/>
        <v>0</v>
      </c>
      <c r="U186" s="2190">
        <f t="shared" si="82"/>
        <v>0</v>
      </c>
      <c r="V186" s="2191">
        <f t="shared" si="83"/>
        <v>0</v>
      </c>
      <c r="W186" s="2192">
        <f>IF(OR(ISBLANK(M186),ISBLANK(O186)),0,IF(ISBLANK(L186),"",IFERROR(ROUND(T186/INDEX(J8:V8,MATCH(I186,J7:V7,0)),2)&amp;" " &amp;I186,"")))</f>
        <v>0</v>
      </c>
      <c r="X186" s="2193"/>
      <c r="Y186" s="2803">
        <f t="shared" si="70"/>
        <v>0</v>
      </c>
      <c r="AA186" s="53" t="s">
        <v>0</v>
      </c>
      <c r="AB186" s="128" t="s">
        <v>116</v>
      </c>
      <c r="AC186" s="127" t="s">
        <v>1083</v>
      </c>
      <c r="AD186" s="127"/>
      <c r="AE186" s="127"/>
      <c r="AF186" s="126" t="s">
        <v>115</v>
      </c>
      <c r="AG186" s="125" t="s">
        <v>4207</v>
      </c>
      <c r="AH186" s="124"/>
      <c r="AI186" s="124"/>
      <c r="AJ186" s="124"/>
      <c r="AK186" s="124"/>
      <c r="AL186" s="124"/>
      <c r="AM186" s="738"/>
      <c r="AN186" s="2130"/>
      <c r="AO186" s="2127"/>
      <c r="AP186" s="2128"/>
      <c r="AQ186" s="2129"/>
      <c r="AR186" s="2130"/>
      <c r="AS186" s="2130"/>
      <c r="AT186" s="2130"/>
      <c r="AU186" s="2140"/>
      <c r="AV186" s="2130"/>
      <c r="BE186" s="135">
        <v>1</v>
      </c>
    </row>
    <row r="187" spans="2:57" ht="18.75">
      <c r="B187" s="2118" t="str">
        <f t="shared" si="67"/>
        <v>A</v>
      </c>
      <c r="D187" s="67" t="str">
        <f t="shared" si="73"/>
        <v>►</v>
      </c>
      <c r="E187" s="2813">
        <f t="shared" si="74"/>
        <v>0</v>
      </c>
      <c r="F187" s="2814">
        <f t="shared" si="75"/>
        <v>0</v>
      </c>
      <c r="G187" s="64">
        <f t="shared" si="76"/>
        <v>0</v>
      </c>
      <c r="H187" s="2814">
        <f t="shared" si="77"/>
        <v>0</v>
      </c>
      <c r="I187" s="2815">
        <f t="shared" si="78"/>
        <v>0</v>
      </c>
      <c r="J187" s="2166">
        <f>IFERROR(INDEX(J8:V8,MATCH(I187,J7:V7,0)) * H187 * IF(E187=0, 1, E187), 0)</f>
        <v>0</v>
      </c>
      <c r="K187" s="2167">
        <f t="shared" si="93"/>
        <v>0</v>
      </c>
      <c r="L187" s="2832"/>
      <c r="M187" s="2694"/>
      <c r="N187" s="2695"/>
      <c r="O187" s="504"/>
      <c r="P187" s="2817">
        <f t="shared" si="79"/>
        <v>0</v>
      </c>
      <c r="Q187" s="2171"/>
      <c r="R187" s="2187" t="str">
        <f t="shared" si="80"/>
        <v>►</v>
      </c>
      <c r="S187" s="2188">
        <v>1</v>
      </c>
      <c r="T187" s="2174">
        <f t="shared" si="81"/>
        <v>0</v>
      </c>
      <c r="U187" s="2175">
        <f t="shared" si="82"/>
        <v>0</v>
      </c>
      <c r="V187" s="2176">
        <f t="shared" si="83"/>
        <v>0</v>
      </c>
      <c r="W187" s="2177">
        <f>IF(OR(ISBLANK(M187),ISBLANK(O187)),0,IF(ISBLANK(L187),"",IFERROR(ROUND(T187/INDEX(J8:V8,MATCH(I187,J7:V7,0)),2)&amp;" " &amp;I187,"")))</f>
        <v>0</v>
      </c>
      <c r="X187" s="2178"/>
      <c r="Y187" s="2803">
        <f t="shared" si="70"/>
        <v>0</v>
      </c>
      <c r="AA187" s="53" t="s">
        <v>0</v>
      </c>
      <c r="AB187" s="121" t="s">
        <v>113</v>
      </c>
      <c r="AC187" s="104"/>
      <c r="AD187" s="115"/>
      <c r="AE187" s="115"/>
      <c r="AF187" s="115"/>
      <c r="AG187" s="104" t="s">
        <v>4208</v>
      </c>
      <c r="AH187" s="104"/>
      <c r="AI187" s="104"/>
      <c r="AJ187" s="104"/>
      <c r="AK187" s="104"/>
      <c r="AL187" s="104"/>
      <c r="AM187" s="672"/>
      <c r="AN187" s="2130"/>
      <c r="AO187" s="2127"/>
      <c r="AP187" s="2128"/>
      <c r="AQ187" s="2129"/>
      <c r="AR187" s="2130"/>
      <c r="AS187" s="2130"/>
      <c r="AT187" s="2130"/>
      <c r="AU187" s="2140"/>
      <c r="AV187" s="2130"/>
      <c r="BE187" s="135">
        <v>1</v>
      </c>
    </row>
    <row r="188" spans="2:57" ht="21">
      <c r="B188" s="2118" t="str">
        <f t="shared" si="67"/>
        <v>A</v>
      </c>
      <c r="D188" s="67" t="str">
        <f t="shared" si="73"/>
        <v>►</v>
      </c>
      <c r="E188" s="2813">
        <f t="shared" si="74"/>
        <v>0</v>
      </c>
      <c r="F188" s="2814">
        <f t="shared" si="75"/>
        <v>0</v>
      </c>
      <c r="G188" s="64">
        <f t="shared" si="76"/>
        <v>0</v>
      </c>
      <c r="H188" s="2814">
        <f t="shared" si="77"/>
        <v>0</v>
      </c>
      <c r="I188" s="2815">
        <f t="shared" si="78"/>
        <v>0</v>
      </c>
      <c r="J188" s="2166">
        <f>IFERROR(INDEX(J8:V8,MATCH(I188,J7:V7,0)) * H188 * IF(E188=0, 1, E188), 0)</f>
        <v>0</v>
      </c>
      <c r="K188" s="2167" t="str">
        <f t="shared" si="93"/>
        <v>0 Lignes masquées</v>
      </c>
      <c r="L188" s="2832"/>
      <c r="M188" s="2694"/>
      <c r="N188" s="2695"/>
      <c r="O188" s="504"/>
      <c r="P188" s="2817">
        <f t="shared" si="79"/>
        <v>0</v>
      </c>
      <c r="Q188" s="2171"/>
      <c r="R188" s="2187" t="str">
        <f t="shared" si="80"/>
        <v>►</v>
      </c>
      <c r="S188" s="2188">
        <v>1</v>
      </c>
      <c r="T188" s="2189">
        <f t="shared" si="81"/>
        <v>0</v>
      </c>
      <c r="U188" s="2190">
        <f t="shared" si="82"/>
        <v>0</v>
      </c>
      <c r="V188" s="2191">
        <f t="shared" si="83"/>
        <v>0</v>
      </c>
      <c r="W188" s="2192">
        <f>IF(OR(ISBLANK(M188),ISBLANK(O188)),0,IF(ISBLANK(L188),"",IFERROR(ROUND(T188/INDEX(J8:V8,MATCH(I188,J7:V7,0)),2)&amp;" " &amp;I188,"")))</f>
        <v>0</v>
      </c>
      <c r="X188" s="2193"/>
      <c r="Y188" s="2803">
        <f t="shared" si="70"/>
        <v>0</v>
      </c>
      <c r="AA188" s="554" t="s">
        <v>0</v>
      </c>
      <c r="AB188" s="7"/>
      <c r="AC188" s="8" t="s">
        <v>3</v>
      </c>
      <c r="AD188" s="7"/>
      <c r="AE188" s="7"/>
      <c r="AF188" s="7"/>
      <c r="AG188" s="715" t="str">
        <f>COUNTIF(AA184:AA221,"**")&amp;" "&amp;"lignes"</f>
        <v>38 lignes</v>
      </c>
      <c r="AH188" s="564" t="str">
        <f>ROWS(AA184:AA221)-SUBTOTAL(103,AA184:AA221)&amp;" "&amp;"Lignes masquées"</f>
        <v>0 Lignes masquées</v>
      </c>
      <c r="AI188" s="2044"/>
      <c r="AJ188" s="2036"/>
      <c r="AK188" s="2244" t="s">
        <v>111</v>
      </c>
      <c r="AL188" s="132"/>
      <c r="AM188" s="167"/>
      <c r="AN188" s="2130"/>
      <c r="AO188" s="2127"/>
      <c r="AP188" s="2128"/>
      <c r="AQ188" s="2129"/>
      <c r="AR188" s="2130"/>
      <c r="AS188" s="2130"/>
      <c r="AT188" s="2130"/>
      <c r="AU188" s="2140"/>
      <c r="AV188" s="2130"/>
      <c r="BE188" s="135">
        <v>1</v>
      </c>
    </row>
    <row r="189" spans="2:57" ht="24">
      <c r="B189" s="2118" t="str">
        <f t="shared" si="67"/>
        <v>►</v>
      </c>
      <c r="D189" s="67" t="str">
        <f t="shared" si="73"/>
        <v>►</v>
      </c>
      <c r="E189" s="2813">
        <f t="shared" si="74"/>
        <v>0</v>
      </c>
      <c r="F189" s="2814">
        <f t="shared" si="75"/>
        <v>0</v>
      </c>
      <c r="G189" s="64">
        <f t="shared" si="76"/>
        <v>0</v>
      </c>
      <c r="H189" s="2814">
        <f t="shared" si="77"/>
        <v>0</v>
      </c>
      <c r="I189" s="2815">
        <f t="shared" si="78"/>
        <v>0</v>
      </c>
      <c r="J189" s="2166">
        <f>IFERROR(INDEX(J8:V8,MATCH(I189,J7:V7,0)) * H189 * IF(E189=0, 1, E189), 0)</f>
        <v>0</v>
      </c>
      <c r="K189" s="2167" t="str">
        <f t="shared" si="93"/>
        <v>20  lignes produits</v>
      </c>
      <c r="L189" s="2832"/>
      <c r="M189" s="2694"/>
      <c r="N189" s="2695"/>
      <c r="O189" s="504"/>
      <c r="P189" s="2817">
        <f t="shared" si="79"/>
        <v>0</v>
      </c>
      <c r="Q189" s="2171"/>
      <c r="R189" s="2187" t="str">
        <f t="shared" si="80"/>
        <v>►</v>
      </c>
      <c r="S189" s="2188">
        <v>1</v>
      </c>
      <c r="T189" s="2174">
        <f t="shared" si="81"/>
        <v>0</v>
      </c>
      <c r="U189" s="2175">
        <f t="shared" si="82"/>
        <v>0</v>
      </c>
      <c r="V189" s="2176">
        <f t="shared" si="83"/>
        <v>0</v>
      </c>
      <c r="W189" s="2177">
        <f>IF(OR(ISBLANK(M189),ISBLANK(O189)),0,IF(ISBLANK(L189),"",IFERROR(ROUND(T189/INDEX(J8:V8,MATCH(I189,J7:V7,0)),2)&amp;" " &amp;I189,"")))</f>
        <v>0</v>
      </c>
      <c r="X189" s="2178"/>
      <c r="Y189" s="2803">
        <f t="shared" si="70"/>
        <v>0</v>
      </c>
      <c r="AA189" s="44" t="s">
        <v>15</v>
      </c>
      <c r="AB189" s="668" t="s">
        <v>105</v>
      </c>
      <c r="AC189" s="572"/>
      <c r="AD189" s="572"/>
      <c r="AE189" s="572"/>
      <c r="AF189" s="572"/>
      <c r="AG189" s="1948"/>
      <c r="AH189" s="564" t="str">
        <f>COUNTA(AA197:AA216)&amp;"  lignes produits"</f>
        <v>20  lignes produits</v>
      </c>
      <c r="AI189" s="573"/>
      <c r="AJ189" s="2244"/>
      <c r="AK189" s="117">
        <v>3</v>
      </c>
      <c r="AL189" s="2245" t="str">
        <f>AL190</f>
        <v>cadre(s) 60x40 H3cm</v>
      </c>
      <c r="AM189" s="704"/>
      <c r="AN189" s="2130"/>
      <c r="AO189" s="2127"/>
      <c r="AP189" s="2128"/>
      <c r="AQ189" s="2129"/>
      <c r="AR189" s="2130"/>
      <c r="AS189" s="2130"/>
      <c r="AT189" s="2130"/>
      <c r="AU189" s="2140"/>
      <c r="AV189" s="2130"/>
      <c r="BE189" s="135">
        <v>1</v>
      </c>
    </row>
    <row r="190" spans="2:57" ht="16.5" customHeight="1">
      <c r="B190" s="2118" t="str">
        <f t="shared" si="67"/>
        <v>A</v>
      </c>
      <c r="D190" s="67" t="str">
        <f t="shared" si="73"/>
        <v>►</v>
      </c>
      <c r="E190" s="2813">
        <f t="shared" si="74"/>
        <v>0</v>
      </c>
      <c r="F190" s="2814">
        <f t="shared" si="75"/>
        <v>0</v>
      </c>
      <c r="G190" s="64">
        <f t="shared" si="76"/>
        <v>0</v>
      </c>
      <c r="H190" s="2814">
        <f t="shared" si="77"/>
        <v>0</v>
      </c>
      <c r="I190" s="2815">
        <f t="shared" si="78"/>
        <v>0</v>
      </c>
      <c r="J190" s="2166">
        <f>IFERROR(INDEX(J8:V8,MATCH(I190,J7:V7,0)) * H190 * IF(E190=0, 1, E190), 0)</f>
        <v>0</v>
      </c>
      <c r="K190" s="2167" t="str">
        <f t="shared" ca="1" si="93"/>
        <v>Aucune colonne masquée</v>
      </c>
      <c r="L190" s="2832"/>
      <c r="M190" s="2694"/>
      <c r="N190" s="2695"/>
      <c r="O190" s="504"/>
      <c r="P190" s="2817">
        <f t="shared" si="79"/>
        <v>0</v>
      </c>
      <c r="Q190" s="2171"/>
      <c r="R190" s="2187" t="str">
        <f t="shared" si="80"/>
        <v>►</v>
      </c>
      <c r="S190" s="2188">
        <v>1</v>
      </c>
      <c r="T190" s="2189">
        <f t="shared" si="81"/>
        <v>0</v>
      </c>
      <c r="U190" s="2190">
        <f t="shared" si="82"/>
        <v>0</v>
      </c>
      <c r="V190" s="2191">
        <f t="shared" si="83"/>
        <v>0</v>
      </c>
      <c r="W190" s="2192">
        <f>IF(OR(ISBLANK(M190),ISBLANK(O190)),0,IF(ISBLANK(L190),"",IFERROR(ROUND(T190/INDEX(J8:V8,MATCH(I190,J7:V7,0)),2)&amp;" " &amp;I190,"")))</f>
        <v>0</v>
      </c>
      <c r="X190" s="2193"/>
      <c r="Y190" s="2803">
        <f t="shared" si="70"/>
        <v>0</v>
      </c>
      <c r="AA190" s="53" t="s">
        <v>0</v>
      </c>
      <c r="AB190" s="114">
        <f>(AI217/AB191)</f>
        <v>8.5400000000000009</v>
      </c>
      <c r="AC190" s="113" t="s">
        <v>110</v>
      </c>
      <c r="AD190" s="112"/>
      <c r="AE190" s="111"/>
      <c r="AF190" s="111"/>
      <c r="AG190" s="1949" t="str">
        <f ca="1">IF(AB194&lt;0.5,AB193&amp;",","")&amp;IF(AC194&lt;0.5,AC193&amp;".","")&amp;IF(AD194&lt;0.5,AD193&amp;".","")&amp;IF(AE194&lt;0.5,AE193&amp;".","")&amp;IF(AF194&lt;0.5,AF193&amp;".","")&amp;IF(AG194&lt;0.5,AG193&amp;".","")</f>
        <v/>
      </c>
      <c r="AH190" s="564" t="str">
        <f ca="1">IF(COUNTIF(AB194:AM194,"&lt;0.5")=0,"Aucune colonne masquée",COUNTIF(AB194:AM194,"&lt;0.5")&amp;" colonnes masquées : "&amp;(AG190&amp;AG191))</f>
        <v>Aucune colonne masquée</v>
      </c>
      <c r="AI190" s="573"/>
      <c r="AJ190" s="2246" t="s">
        <v>109</v>
      </c>
      <c r="AK190" s="109">
        <v>1</v>
      </c>
      <c r="AL190" s="2247" t="s">
        <v>4193</v>
      </c>
      <c r="AM190" s="704"/>
      <c r="AN190" s="2130"/>
      <c r="AO190" s="2127"/>
      <c r="AP190" s="2128"/>
      <c r="AQ190" s="2129"/>
      <c r="AR190" s="2130"/>
      <c r="AS190" s="2130"/>
      <c r="AT190" s="2130"/>
      <c r="AU190" s="2140"/>
      <c r="AV190" s="2130"/>
      <c r="BE190" s="135">
        <v>1</v>
      </c>
    </row>
    <row r="191" spans="2:57" ht="19.5" thickBot="1">
      <c r="B191" s="2118" t="str">
        <f t="shared" si="67"/>
        <v>A</v>
      </c>
      <c r="D191" s="67" t="str">
        <f t="shared" si="73"/>
        <v>►</v>
      </c>
      <c r="E191" s="2813">
        <f t="shared" si="74"/>
        <v>0</v>
      </c>
      <c r="F191" s="2814">
        <f t="shared" si="75"/>
        <v>0</v>
      </c>
      <c r="G191" s="64">
        <f t="shared" si="76"/>
        <v>0</v>
      </c>
      <c r="H191" s="2814">
        <f t="shared" si="77"/>
        <v>0</v>
      </c>
      <c r="I191" s="2815">
        <f t="shared" si="78"/>
        <v>0</v>
      </c>
      <c r="J191" s="2166">
        <f>IFERROR(INDEX(J8:V8,MATCH(I191,J7:V7,0)) * H191 * IF(E191=0, 1, E191), 0)</f>
        <v>0</v>
      </c>
      <c r="K191" s="2167" t="str">
        <f t="shared" ca="1" si="93"/>
        <v>13 Colonnes Visibles</v>
      </c>
      <c r="L191" s="2832"/>
      <c r="M191" s="2694"/>
      <c r="N191" s="2695"/>
      <c r="O191" s="504"/>
      <c r="P191" s="2817">
        <f t="shared" si="79"/>
        <v>0</v>
      </c>
      <c r="Q191" s="2171"/>
      <c r="R191" s="2187" t="str">
        <f t="shared" si="80"/>
        <v>►</v>
      </c>
      <c r="S191" s="2188">
        <v>1</v>
      </c>
      <c r="T191" s="2174">
        <f t="shared" si="81"/>
        <v>0</v>
      </c>
      <c r="U191" s="2175">
        <f t="shared" si="82"/>
        <v>0</v>
      </c>
      <c r="V191" s="2176">
        <f t="shared" si="83"/>
        <v>0</v>
      </c>
      <c r="W191" s="2177">
        <f>IF(OR(ISBLANK(M191),ISBLANK(O191)),0,IF(ISBLANK(L191),"",IFERROR(ROUND(T191/INDEX(J8:V8,MATCH(I191,J7:V7,0)),2)&amp;" " &amp;I191,"")))</f>
        <v>0</v>
      </c>
      <c r="X191" s="2178"/>
      <c r="Y191" s="2803">
        <f t="shared" si="70"/>
        <v>0</v>
      </c>
      <c r="AA191" s="53" t="s">
        <v>0</v>
      </c>
      <c r="AB191" s="107">
        <v>1</v>
      </c>
      <c r="AC191" s="106" t="s">
        <v>4185</v>
      </c>
      <c r="AD191" s="105" t="s">
        <v>107</v>
      </c>
      <c r="AE191" s="105"/>
      <c r="AF191" s="104"/>
      <c r="AG191" s="1949" t="str">
        <f ca="1">IF(AH194&lt;0.5,AH193&amp;".","")&amp;IF(AI194&lt;0.5,AI193&amp;".","")&amp;IF(AJ194&lt;0.5,AJ193&amp;".","")&amp;IF(AK194&lt;0.5,AK193&amp;".","")&amp;IF(AL194&lt;0.5,AL193&amp;".","")&amp;IF(AM194&lt;0.5,AM193&amp;".","")</f>
        <v/>
      </c>
      <c r="AH191" s="564" t="str">
        <f ca="1">COUNTIF(AB194:AM194,"&gt;0.5")+1&amp;" "&amp;"Colonnes Visibles"</f>
        <v>13 Colonnes Visibles</v>
      </c>
      <c r="AI191" s="573"/>
      <c r="AJ191" s="2248" t="s">
        <v>106</v>
      </c>
      <c r="AK191" s="102"/>
      <c r="AL191" s="102"/>
      <c r="AM191" s="2249"/>
      <c r="AN191" s="2130"/>
      <c r="AO191" s="2127"/>
      <c r="AP191" s="2128"/>
      <c r="AQ191" s="2129"/>
      <c r="AR191" s="2130"/>
      <c r="AS191" s="2130"/>
      <c r="AT191" s="2130"/>
      <c r="AU191" s="2140"/>
      <c r="AV191" s="2130"/>
      <c r="BE191" s="135">
        <v>1</v>
      </c>
    </row>
    <row r="192" spans="2:57" ht="20.25" thickTop="1" thickBot="1">
      <c r="B192" s="2118" t="str">
        <f t="shared" si="67"/>
        <v>►</v>
      </c>
      <c r="D192" s="67" t="str">
        <f t="shared" si="73"/>
        <v>►</v>
      </c>
      <c r="E192" s="2813">
        <f t="shared" si="74"/>
        <v>0</v>
      </c>
      <c r="F192" s="2814">
        <f t="shared" si="75"/>
        <v>0</v>
      </c>
      <c r="G192" s="64">
        <f t="shared" si="76"/>
        <v>0</v>
      </c>
      <c r="H192" s="2814">
        <f t="shared" si="77"/>
        <v>0</v>
      </c>
      <c r="I192" s="2815">
        <f t="shared" si="78"/>
        <v>0</v>
      </c>
      <c r="J192" s="2166">
        <f>IFERROR(INDEX(J8:V8,MATCH(I192,J7:V7,0)) * H192 * IF(E192=0, 1, E192), 0)</f>
        <v>0</v>
      </c>
      <c r="K192" s="2167" t="str">
        <f t="shared" si="93"/>
        <v>Col.8</v>
      </c>
      <c r="L192" s="2832"/>
      <c r="M192" s="2694"/>
      <c r="N192" s="2695"/>
      <c r="O192" s="504"/>
      <c r="P192" s="2817">
        <f t="shared" si="79"/>
        <v>0</v>
      </c>
      <c r="Q192" s="2171"/>
      <c r="R192" s="2187" t="str">
        <f t="shared" si="80"/>
        <v>►</v>
      </c>
      <c r="S192" s="2188">
        <v>1</v>
      </c>
      <c r="T192" s="2189">
        <f t="shared" si="81"/>
        <v>0</v>
      </c>
      <c r="U192" s="2190">
        <f t="shared" si="82"/>
        <v>0</v>
      </c>
      <c r="V192" s="2191">
        <f t="shared" si="83"/>
        <v>0</v>
      </c>
      <c r="W192" s="2192">
        <f>IF(OR(ISBLANK(M192),ISBLANK(O192)),0,IF(ISBLANK(L192),"",IFERROR(ROUND(T192/INDEX(J8:V8,MATCH(I192,J7:V7,0)),2)&amp;" " &amp;I192,"")))</f>
        <v>0</v>
      </c>
      <c r="X192" s="2193"/>
      <c r="Y192" s="2803">
        <f t="shared" si="70"/>
        <v>0</v>
      </c>
      <c r="AA192" s="98" t="s">
        <v>15</v>
      </c>
      <c r="AB192" s="97" t="s">
        <v>104</v>
      </c>
      <c r="AC192" s="97" t="s">
        <v>103</v>
      </c>
      <c r="AD192" s="97" t="s">
        <v>102</v>
      </c>
      <c r="AE192" s="97" t="s">
        <v>101</v>
      </c>
      <c r="AF192" s="97" t="s">
        <v>100</v>
      </c>
      <c r="AG192" s="97" t="s">
        <v>99</v>
      </c>
      <c r="AH192" s="97" t="s">
        <v>98</v>
      </c>
      <c r="AI192" s="680" t="s">
        <v>97</v>
      </c>
      <c r="AJ192" s="97" t="s">
        <v>96</v>
      </c>
      <c r="AK192" s="97" t="s">
        <v>95</v>
      </c>
      <c r="AL192" s="97" t="s">
        <v>94</v>
      </c>
      <c r="AM192" s="96" t="s">
        <v>93</v>
      </c>
      <c r="AN192" s="2130"/>
      <c r="AO192" s="2127"/>
      <c r="AP192" s="2128"/>
      <c r="AQ192" s="2129"/>
      <c r="AR192" s="2130"/>
      <c r="AS192" s="2130"/>
      <c r="AT192" s="2130"/>
      <c r="AU192" s="2140"/>
      <c r="AV192" s="2130"/>
      <c r="BE192" s="135">
        <v>1</v>
      </c>
    </row>
    <row r="193" spans="2:57" ht="19.5" thickTop="1">
      <c r="B193" s="2118" t="str">
        <f t="shared" si="67"/>
        <v>►</v>
      </c>
      <c r="D193" s="67" t="str">
        <f t="shared" si="73"/>
        <v>►</v>
      </c>
      <c r="E193" s="2813">
        <f t="shared" si="74"/>
        <v>0</v>
      </c>
      <c r="F193" s="2814">
        <f t="shared" si="75"/>
        <v>0</v>
      </c>
      <c r="G193" s="64">
        <f t="shared" si="76"/>
        <v>0</v>
      </c>
      <c r="H193" s="2814">
        <f t="shared" si="77"/>
        <v>0</v>
      </c>
      <c r="I193" s="2815">
        <f t="shared" si="78"/>
        <v>0</v>
      </c>
      <c r="J193" s="2166">
        <f>IFERROR(INDEX(J8:V8,MATCH(I193,J7:V7,0)) * H193 * IF(E193=0, 1, E193), 0)</f>
        <v>0</v>
      </c>
      <c r="K193" s="2167" t="str">
        <f t="shared" si="93"/>
        <v>AH</v>
      </c>
      <c r="L193" s="2832"/>
      <c r="M193" s="2694"/>
      <c r="N193" s="2695"/>
      <c r="O193" s="504"/>
      <c r="P193" s="2817">
        <f t="shared" si="79"/>
        <v>0</v>
      </c>
      <c r="Q193" s="2171"/>
      <c r="R193" s="2187" t="str">
        <f t="shared" si="80"/>
        <v>►</v>
      </c>
      <c r="S193" s="2188">
        <v>1</v>
      </c>
      <c r="T193" s="2174">
        <f t="shared" si="81"/>
        <v>0</v>
      </c>
      <c r="U193" s="2175">
        <f t="shared" si="82"/>
        <v>0</v>
      </c>
      <c r="V193" s="2176">
        <f t="shared" si="83"/>
        <v>0</v>
      </c>
      <c r="W193" s="2177">
        <f>IF(OR(ISBLANK(M193),ISBLANK(O193)),0,IF(ISBLANK(L193),"",IFERROR(ROUND(T193/INDEX(J8:V8,MATCH(I193,J7:V7,0)),2)&amp;" " &amp;I193,"")))</f>
        <v>0</v>
      </c>
      <c r="X193" s="2178"/>
      <c r="Y193" s="2803">
        <f t="shared" si="70"/>
        <v>0</v>
      </c>
      <c r="AA193" s="92" t="s">
        <v>15</v>
      </c>
      <c r="AB193" s="95" t="str">
        <f t="shared" ref="AB193:AM193" si="94">SUBSTITUTE(ADDRESS(1,COLUMN(),4),"1","")</f>
        <v>AB</v>
      </c>
      <c r="AC193" s="94" t="str">
        <f t="shared" si="94"/>
        <v>AC</v>
      </c>
      <c r="AD193" s="94" t="str">
        <f t="shared" si="94"/>
        <v>AD</v>
      </c>
      <c r="AE193" s="94" t="str">
        <f t="shared" si="94"/>
        <v>AE</v>
      </c>
      <c r="AF193" s="94" t="str">
        <f t="shared" si="94"/>
        <v>AF</v>
      </c>
      <c r="AG193" s="94" t="str">
        <f t="shared" si="94"/>
        <v>AG</v>
      </c>
      <c r="AH193" s="94" t="str">
        <f t="shared" si="94"/>
        <v>AH</v>
      </c>
      <c r="AI193" s="682" t="str">
        <f t="shared" si="94"/>
        <v>AI</v>
      </c>
      <c r="AJ193" s="94" t="str">
        <f t="shared" si="94"/>
        <v>AJ</v>
      </c>
      <c r="AK193" s="94" t="str">
        <f t="shared" si="94"/>
        <v>AK</v>
      </c>
      <c r="AL193" s="94" t="str">
        <f t="shared" si="94"/>
        <v>AL</v>
      </c>
      <c r="AM193" s="93" t="str">
        <f t="shared" si="94"/>
        <v>AM</v>
      </c>
      <c r="AN193" s="2130"/>
      <c r="AO193" s="2127"/>
      <c r="AP193" s="2128"/>
      <c r="AQ193" s="2129"/>
      <c r="AR193" s="2130"/>
      <c r="AS193" s="2130"/>
      <c r="AT193" s="2130"/>
      <c r="AU193" s="2140"/>
      <c r="AV193" s="2130"/>
      <c r="BE193" s="135">
        <v>1</v>
      </c>
    </row>
    <row r="194" spans="2:57" ht="19.5" thickBot="1">
      <c r="B194" s="2118" t="str">
        <f t="shared" si="67"/>
        <v>►</v>
      </c>
      <c r="D194" s="67" t="str">
        <f t="shared" si="73"/>
        <v>►</v>
      </c>
      <c r="E194" s="2813">
        <f t="shared" si="74"/>
        <v>0</v>
      </c>
      <c r="F194" s="2814">
        <f t="shared" si="75"/>
        <v>0</v>
      </c>
      <c r="G194" s="64">
        <f t="shared" si="76"/>
        <v>0</v>
      </c>
      <c r="H194" s="2814">
        <f t="shared" si="77"/>
        <v>0</v>
      </c>
      <c r="I194" s="2815">
        <f t="shared" si="78"/>
        <v>0</v>
      </c>
      <c r="J194" s="2166">
        <f>IFERROR(INDEX(J8:V8,MATCH(I194,J7:V7,0)) * H194 * IF(E194=0, 1, E194), 0)</f>
        <v>0</v>
      </c>
      <c r="K194" s="2167">
        <f t="shared" ca="1" si="93"/>
        <v>35</v>
      </c>
      <c r="L194" s="2832"/>
      <c r="M194" s="2694"/>
      <c r="N194" s="2695"/>
      <c r="O194" s="504"/>
      <c r="P194" s="2817">
        <f t="shared" si="79"/>
        <v>0</v>
      </c>
      <c r="Q194" s="2171"/>
      <c r="R194" s="2187" t="str">
        <f t="shared" si="80"/>
        <v>►</v>
      </c>
      <c r="S194" s="2188">
        <v>1</v>
      </c>
      <c r="T194" s="2189">
        <f t="shared" si="81"/>
        <v>0</v>
      </c>
      <c r="U194" s="2190">
        <f t="shared" si="82"/>
        <v>0</v>
      </c>
      <c r="V194" s="2191">
        <f t="shared" si="83"/>
        <v>0</v>
      </c>
      <c r="W194" s="2192">
        <f>IF(OR(ISBLANK(M194),ISBLANK(O194)),0,IF(ISBLANK(L194),"",IFERROR(ROUND(T194/INDEX(J8:V8,MATCH(I194,J7:V7,0)),2)&amp;" " &amp;I194,"")))</f>
        <v>0</v>
      </c>
      <c r="X194" s="2193"/>
      <c r="Y194" s="2803">
        <f t="shared" ca="1" si="70"/>
        <v>0</v>
      </c>
      <c r="AA194" s="92" t="s">
        <v>15</v>
      </c>
      <c r="AB194" s="476">
        <f t="shared" ref="AB194:AM194" ca="1" si="95">CELL("largeur",AB194)</f>
        <v>11</v>
      </c>
      <c r="AC194" s="91">
        <f t="shared" ca="1" si="95"/>
        <v>11</v>
      </c>
      <c r="AD194" s="91">
        <f t="shared" ca="1" si="95"/>
        <v>3</v>
      </c>
      <c r="AE194" s="91">
        <f t="shared" ca="1" si="95"/>
        <v>11</v>
      </c>
      <c r="AF194" s="91">
        <f t="shared" ca="1" si="95"/>
        <v>11</v>
      </c>
      <c r="AG194" s="91">
        <f t="shared" ca="1" si="95"/>
        <v>9</v>
      </c>
      <c r="AH194" s="91">
        <f t="shared" ca="1" si="95"/>
        <v>35</v>
      </c>
      <c r="AI194" s="681">
        <f t="shared" ca="1" si="95"/>
        <v>11</v>
      </c>
      <c r="AJ194" s="91">
        <f t="shared" ca="1" si="95"/>
        <v>11</v>
      </c>
      <c r="AK194" s="91">
        <f t="shared" ca="1" si="95"/>
        <v>11</v>
      </c>
      <c r="AL194" s="91">
        <f t="shared" ca="1" si="95"/>
        <v>11</v>
      </c>
      <c r="AM194" s="90">
        <f t="shared" ca="1" si="95"/>
        <v>11</v>
      </c>
      <c r="AN194" s="2130"/>
      <c r="AO194" s="2127"/>
      <c r="AP194" s="2128"/>
      <c r="AQ194" s="2129"/>
      <c r="AR194" s="2130"/>
      <c r="AS194" s="2130"/>
      <c r="AT194" s="2130"/>
      <c r="AU194" s="2140"/>
      <c r="AV194" s="2130"/>
      <c r="BE194" s="135">
        <v>1</v>
      </c>
    </row>
    <row r="195" spans="2:57" ht="19.5" thickTop="1">
      <c r="B195" s="2118" t="str">
        <f t="shared" si="67"/>
        <v>A</v>
      </c>
      <c r="D195" s="67" t="str">
        <f t="shared" si="73"/>
        <v>►</v>
      </c>
      <c r="E195" s="2813">
        <f t="shared" si="74"/>
        <v>0</v>
      </c>
      <c r="F195" s="2814">
        <f t="shared" si="75"/>
        <v>0</v>
      </c>
      <c r="G195" s="64">
        <f t="shared" si="76"/>
        <v>0</v>
      </c>
      <c r="H195" s="2814">
        <f t="shared" si="77"/>
        <v>0</v>
      </c>
      <c r="I195" s="2815">
        <f t="shared" si="78"/>
        <v>0</v>
      </c>
      <c r="J195" s="2166">
        <f>IFERROR(INDEX(J8:V8,MATCH(I195,J7:V7,0)) * H195 * IF(E195=0, 1, E195), 0)</f>
        <v>0</v>
      </c>
      <c r="K195" s="2167" t="str">
        <f t="shared" si="93"/>
        <v>③</v>
      </c>
      <c r="L195" s="2832"/>
      <c r="M195" s="2694"/>
      <c r="N195" s="2695"/>
      <c r="O195" s="504"/>
      <c r="P195" s="2817">
        <f t="shared" si="79"/>
        <v>0</v>
      </c>
      <c r="Q195" s="2171"/>
      <c r="R195" s="2187" t="str">
        <f t="shared" si="80"/>
        <v>►</v>
      </c>
      <c r="S195" s="2188">
        <v>1</v>
      </c>
      <c r="T195" s="2174">
        <f t="shared" si="81"/>
        <v>0</v>
      </c>
      <c r="U195" s="2175">
        <f t="shared" si="82"/>
        <v>0</v>
      </c>
      <c r="V195" s="2176">
        <f t="shared" si="83"/>
        <v>0</v>
      </c>
      <c r="W195" s="2177">
        <f>IF(OR(ISBLANK(M195),ISBLANK(O195)),0,IF(ISBLANK(L195),"",IFERROR(ROUND(T195/INDEX(J8:V8,MATCH(I195,J7:V7,0)),2)&amp;" " &amp;I195,"")))</f>
        <v>0</v>
      </c>
      <c r="X195" s="2178"/>
      <c r="Y195" s="2803">
        <f t="shared" si="70"/>
        <v>0</v>
      </c>
      <c r="AA195" s="53" t="s">
        <v>0</v>
      </c>
      <c r="AB195" s="89" t="s">
        <v>89</v>
      </c>
      <c r="AC195" s="88" t="s">
        <v>88</v>
      </c>
      <c r="AD195" s="87"/>
      <c r="AE195" s="3992" t="s">
        <v>87</v>
      </c>
      <c r="AF195" s="3994" t="s">
        <v>86</v>
      </c>
      <c r="AG195" s="4105" t="s">
        <v>85</v>
      </c>
      <c r="AH195" s="86" t="s">
        <v>84</v>
      </c>
      <c r="AI195" s="4142" t="s">
        <v>83</v>
      </c>
      <c r="AJ195" s="4301" t="s">
        <v>82</v>
      </c>
      <c r="AK195" s="4016"/>
      <c r="AL195" s="4157" t="s">
        <v>80</v>
      </c>
      <c r="AM195" s="4052" t="s">
        <v>266</v>
      </c>
      <c r="AN195" s="2130"/>
      <c r="AO195" s="2127"/>
      <c r="AP195" s="2128"/>
      <c r="AQ195" s="2129"/>
      <c r="AR195" s="2130"/>
      <c r="AS195" s="2130"/>
      <c r="AT195" s="2130"/>
      <c r="AU195" s="2140"/>
      <c r="AV195" s="2130"/>
      <c r="BE195" s="135">
        <v>1</v>
      </c>
    </row>
    <row r="196" spans="2:57" ht="18.75">
      <c r="B196" s="2118" t="str">
        <f t="shared" si="67"/>
        <v>A</v>
      </c>
      <c r="D196" s="67" t="str">
        <f t="shared" si="73"/>
        <v>►</v>
      </c>
      <c r="E196" s="2813">
        <f t="shared" si="74"/>
        <v>0</v>
      </c>
      <c r="F196" s="2814">
        <f t="shared" si="75"/>
        <v>0</v>
      </c>
      <c r="G196" s="64">
        <f t="shared" si="76"/>
        <v>0</v>
      </c>
      <c r="H196" s="2814">
        <f t="shared" si="77"/>
        <v>0</v>
      </c>
      <c r="I196" s="2815">
        <f t="shared" si="78"/>
        <v>0</v>
      </c>
      <c r="J196" s="2166">
        <f>IFERROR(INDEX(J8:V8,MATCH(I196,J7:V7,0)) * H196 * IF(E196=0, 1, E196), 0)</f>
        <v>0</v>
      </c>
      <c r="K196" s="2167" t="str">
        <f t="shared" si="93"/>
        <v xml:space="preserve"> Denrées</v>
      </c>
      <c r="L196" s="2832"/>
      <c r="M196" s="2694"/>
      <c r="N196" s="2695"/>
      <c r="O196" s="504"/>
      <c r="P196" s="2817">
        <f t="shared" si="79"/>
        <v>0</v>
      </c>
      <c r="Q196" s="2171"/>
      <c r="R196" s="2187" t="str">
        <f t="shared" si="80"/>
        <v>►</v>
      </c>
      <c r="S196" s="2188">
        <v>1</v>
      </c>
      <c r="T196" s="2189">
        <f t="shared" si="81"/>
        <v>0</v>
      </c>
      <c r="U196" s="2190">
        <f t="shared" si="82"/>
        <v>0</v>
      </c>
      <c r="V196" s="2191">
        <f t="shared" si="83"/>
        <v>0</v>
      </c>
      <c r="W196" s="2192">
        <f>IF(OR(ISBLANK(M196),ISBLANK(O196)),0,IF(ISBLANK(L196),"",IFERROR(ROUND(T196/INDEX(J8:V8,MATCH(I196,J7:V7,0)),2)&amp;" " &amp;I196,"")))</f>
        <v>0</v>
      </c>
      <c r="X196" s="2193"/>
      <c r="Y196" s="2803">
        <f t="shared" si="70"/>
        <v>0</v>
      </c>
      <c r="AA196" s="53" t="s">
        <v>0</v>
      </c>
      <c r="AB196" s="83" t="s">
        <v>77</v>
      </c>
      <c r="AC196" s="82" t="s">
        <v>30</v>
      </c>
      <c r="AD196" s="81" t="s">
        <v>76</v>
      </c>
      <c r="AE196" s="3993"/>
      <c r="AF196" s="3995"/>
      <c r="AG196" s="4106"/>
      <c r="AH196" s="80" t="s">
        <v>75</v>
      </c>
      <c r="AI196" s="4143"/>
      <c r="AJ196" s="4302"/>
      <c r="AK196" s="4018"/>
      <c r="AL196" s="4303"/>
      <c r="AM196" s="4297"/>
      <c r="AN196" s="2130"/>
      <c r="AO196" s="2127"/>
      <c r="AP196" s="2128"/>
      <c r="AQ196" s="2129"/>
      <c r="AR196" s="2130"/>
      <c r="AS196" s="2130"/>
      <c r="AT196" s="2130"/>
      <c r="AU196" s="2140"/>
      <c r="AV196" s="2130"/>
      <c r="BE196" s="135">
        <v>1</v>
      </c>
    </row>
    <row r="197" spans="2:57" ht="18.75">
      <c r="B197" s="2118" t="str">
        <f t="shared" si="67"/>
        <v>A</v>
      </c>
      <c r="D197" s="67" t="str">
        <f t="shared" si="73"/>
        <v>A</v>
      </c>
      <c r="E197" s="2813">
        <f t="shared" si="74"/>
        <v>0</v>
      </c>
      <c r="F197" s="2814">
        <f t="shared" si="75"/>
        <v>0</v>
      </c>
      <c r="G197" s="64" t="str">
        <f t="shared" si="76"/>
        <v/>
      </c>
      <c r="H197" s="2814">
        <f t="shared" si="77"/>
        <v>700</v>
      </c>
      <c r="I197" s="2815" t="str">
        <f t="shared" si="78"/>
        <v>g</v>
      </c>
      <c r="J197" s="2166">
        <f>IFERROR(INDEX(J8:V8,MATCH(I197,J7:V7,0)) * H197 * IF(E197=0, 1, E197), 0)</f>
        <v>0.70000000000000007</v>
      </c>
      <c r="K197" s="2167" t="str">
        <f t="shared" si="93"/>
        <v>Glaçage chocolat</v>
      </c>
      <c r="L197" s="2816" t="s">
        <v>4158</v>
      </c>
      <c r="M197" s="2694">
        <v>1</v>
      </c>
      <c r="N197" s="2695" t="s">
        <v>4185</v>
      </c>
      <c r="O197" s="504">
        <v>5</v>
      </c>
      <c r="P197" s="2817" t="str">
        <f t="shared" si="79"/>
        <v>cadre pour 1 cadre 60x40 -hauteur 3cm</v>
      </c>
      <c r="Q197" s="2171" t="s">
        <v>4169</v>
      </c>
      <c r="R197" s="2187" t="str">
        <f t="shared" si="80"/>
        <v>Glaçage chocolat</v>
      </c>
      <c r="S197" s="2188">
        <v>1</v>
      </c>
      <c r="T197" s="2174">
        <f t="shared" si="81"/>
        <v>3.5000000000000004</v>
      </c>
      <c r="U197" s="2175">
        <f t="shared" si="82"/>
        <v>0</v>
      </c>
      <c r="V197" s="2176">
        <f t="shared" si="83"/>
        <v>0</v>
      </c>
      <c r="W197" s="2177" t="str">
        <f>IF(OR(ISBLANK(M197),ISBLANK(O197)),0,IF(ISBLANK(L197),"",IFERROR(ROUND(T197/INDEX(J8:V8,MATCH(I197,J7:V7,0)),2)&amp;" " &amp;I197,"")))</f>
        <v>3500 g</v>
      </c>
      <c r="X197" s="2178"/>
      <c r="Y197" s="2803">
        <f t="shared" si="70"/>
        <v>0</v>
      </c>
      <c r="AA197" s="53" t="s">
        <v>0</v>
      </c>
      <c r="AB197" s="66"/>
      <c r="AC197" s="65"/>
      <c r="AD197" s="64" t="str">
        <f t="shared" ref="AD197:AD204" si="96">IF(AND(AB197&gt;0,AE197&gt;0),"de","")</f>
        <v/>
      </c>
      <c r="AE197" s="63">
        <v>700</v>
      </c>
      <c r="AF197" s="41" t="s">
        <v>62</v>
      </c>
      <c r="AG197" s="61">
        <v>1</v>
      </c>
      <c r="AH197" s="60" t="s">
        <v>4201</v>
      </c>
      <c r="AI197" s="59">
        <f>IFERROR(INDEX(AB219:AM219,MATCH(AF197,AB218:AM218,0)) * AE197 * IF(ISBLANK(AB197), 1, AB197), 0)</f>
        <v>0.70000000000000007</v>
      </c>
      <c r="AJ197" s="2037">
        <f>IF(ISBLANK(AK190), 0, (AI197 * AG197) * (AK189 / AK190))</f>
        <v>2.1</v>
      </c>
      <c r="AK197" s="2038" t="str">
        <f>IFERROR(IF(AJ197=0, 0, IF(ISBLANK(AF197), "", IF(ROUND(AJ197/INDEX(AB219:AL219, MATCH(AF197,AB218:AL218, 0)), 2), ROUND(AJ197/INDEX(AB219:AL219, MATCH(AF197,AB218:AO218, 0)), 2) &amp; " " &amp; AF197))), "")</f>
        <v>2100 g</v>
      </c>
      <c r="AL197" s="2000">
        <f>(AB197/AK190)*AK189*AG197</f>
        <v>0</v>
      </c>
      <c r="AM197" s="2001">
        <f t="shared" ref="AM197:AM204" si="97">AC197</f>
        <v>0</v>
      </c>
      <c r="AN197" s="2130"/>
      <c r="AO197" s="2127"/>
      <c r="AP197" s="2128"/>
      <c r="AQ197" s="2129"/>
      <c r="AR197" s="2130"/>
      <c r="AS197" s="2130"/>
      <c r="AT197" s="2130"/>
      <c r="AU197" s="2140"/>
      <c r="AV197" s="2130"/>
      <c r="BE197" s="135">
        <v>1</v>
      </c>
    </row>
    <row r="198" spans="2:57" ht="18.75">
      <c r="B198" s="2118" t="str">
        <f t="shared" si="67"/>
        <v>A</v>
      </c>
      <c r="D198" s="67" t="str">
        <f t="shared" si="73"/>
        <v>A</v>
      </c>
      <c r="E198" s="2813">
        <f t="shared" si="74"/>
        <v>0</v>
      </c>
      <c r="F198" s="2814">
        <f t="shared" si="75"/>
        <v>0</v>
      </c>
      <c r="G198" s="64" t="str">
        <f t="shared" si="76"/>
        <v/>
      </c>
      <c r="H198" s="2814">
        <f t="shared" si="77"/>
        <v>1.28</v>
      </c>
      <c r="I198" s="2815" t="str">
        <f t="shared" si="78"/>
        <v>kg</v>
      </c>
      <c r="J198" s="2166">
        <f>IFERROR(INDEX(J8:V8,MATCH(I198,J7:V7,0)) * H198 * IF(E198=0, 1, E198), 0)</f>
        <v>1.28</v>
      </c>
      <c r="K198" s="2167" t="str">
        <f t="shared" si="93"/>
        <v>ganache</v>
      </c>
      <c r="L198" s="2816" t="s">
        <v>4158</v>
      </c>
      <c r="M198" s="2694">
        <v>1</v>
      </c>
      <c r="N198" s="2695" t="s">
        <v>4185</v>
      </c>
      <c r="O198" s="504">
        <v>5</v>
      </c>
      <c r="P198" s="2817" t="str">
        <f t="shared" si="79"/>
        <v>cadre pour 1 cadre 60x40 -hauteur 3cm</v>
      </c>
      <c r="Q198" s="2171" t="s">
        <v>4169</v>
      </c>
      <c r="R198" s="2187" t="str">
        <f t="shared" si="80"/>
        <v>ganache</v>
      </c>
      <c r="S198" s="2188">
        <v>1</v>
      </c>
      <c r="T198" s="2189">
        <f t="shared" si="81"/>
        <v>6.4</v>
      </c>
      <c r="U198" s="2190">
        <f t="shared" si="82"/>
        <v>0</v>
      </c>
      <c r="V198" s="2191">
        <f t="shared" si="83"/>
        <v>0</v>
      </c>
      <c r="W198" s="2192" t="str">
        <f>IF(OR(ISBLANK(M198),ISBLANK(O198)),0,IF(ISBLANK(L198),"",IFERROR(ROUND(T198/INDEX(J8:V8,MATCH(I198,J7:V7,0)),2)&amp;" " &amp;I198,"")))</f>
        <v>6.4 kg</v>
      </c>
      <c r="X198" s="2193"/>
      <c r="Y198" s="2803">
        <f t="shared" si="70"/>
        <v>0</v>
      </c>
      <c r="AA198" s="67" t="str">
        <f t="shared" ref="AA198:AA215" si="98">IF(AH198&lt;&gt;"","A","►")</f>
        <v>A</v>
      </c>
      <c r="AB198" s="66"/>
      <c r="AC198" s="72"/>
      <c r="AD198" s="73" t="str">
        <f t="shared" si="96"/>
        <v/>
      </c>
      <c r="AE198" s="2243">
        <v>1.28</v>
      </c>
      <c r="AF198" s="645" t="s">
        <v>61</v>
      </c>
      <c r="AG198" s="61">
        <v>1</v>
      </c>
      <c r="AH198" s="60" t="s">
        <v>4202</v>
      </c>
      <c r="AI198" s="59">
        <f>IFERROR(INDEX(AB219:AM219,MATCH(AF198,AB218:AM218,0)) * AE198 * IF(ISBLANK(AB198), 1, AB198), 0)</f>
        <v>1.28</v>
      </c>
      <c r="AJ198" s="2023">
        <f>IF(ISBLANK(AK190), 0, (AI198 * AG198) * (AK189 / AK190))</f>
        <v>3.84</v>
      </c>
      <c r="AK198" s="2024" t="str">
        <f>IFERROR(IF(AJ198=0, 0, IF(ISBLANK(AF198), "", IF(ROUND(AJ198/INDEX(AB219:AL219, MATCH(AF198,AB218:AL218, 0)), 2), ROUND(AJ198/INDEX(AB219:AL219, MATCH(AF198,AB218:AO218, 0)), 2) &amp; " " &amp; AF198))), "")</f>
        <v>3.84 kg</v>
      </c>
      <c r="AL198" s="2002">
        <f>(AB198/AK190)*AK189*AG198</f>
        <v>0</v>
      </c>
      <c r="AM198" s="2003">
        <f t="shared" si="97"/>
        <v>0</v>
      </c>
      <c r="AN198" s="2130"/>
      <c r="AO198" s="2127"/>
      <c r="AP198" s="2128"/>
      <c r="AQ198" s="2129"/>
      <c r="AR198" s="2130"/>
      <c r="AS198" s="2130"/>
      <c r="AT198" s="2130"/>
      <c r="AU198" s="2140"/>
      <c r="AV198" s="2130"/>
      <c r="BE198" s="135">
        <v>1</v>
      </c>
    </row>
    <row r="199" spans="2:57" ht="18.75">
      <c r="B199" s="2118" t="str">
        <f t="shared" si="67"/>
        <v>A</v>
      </c>
      <c r="D199" s="67" t="str">
        <f t="shared" si="73"/>
        <v>A</v>
      </c>
      <c r="E199" s="2813">
        <f t="shared" si="74"/>
        <v>0</v>
      </c>
      <c r="F199" s="2814">
        <f t="shared" si="75"/>
        <v>0</v>
      </c>
      <c r="G199" s="64" t="str">
        <f t="shared" si="76"/>
        <v/>
      </c>
      <c r="H199" s="2814">
        <f t="shared" si="77"/>
        <v>2.0449999999999999</v>
      </c>
      <c r="I199" s="2815" t="str">
        <f t="shared" si="78"/>
        <v>kg</v>
      </c>
      <c r="J199" s="2166">
        <f>IFERROR(INDEX(J8:V8,MATCH(I199,J7:V7,0)) * H199 * IF(E199=0, 1, E199), 0)</f>
        <v>2.0449999999999999</v>
      </c>
      <c r="K199" s="2167" t="str">
        <f t="shared" si="93"/>
        <v>crème au beurre</v>
      </c>
      <c r="L199" s="2816" t="s">
        <v>4158</v>
      </c>
      <c r="M199" s="2694">
        <v>1</v>
      </c>
      <c r="N199" s="2695" t="s">
        <v>4185</v>
      </c>
      <c r="O199" s="504">
        <v>5</v>
      </c>
      <c r="P199" s="2817" t="str">
        <f t="shared" si="79"/>
        <v>cadre pour 1 cadre 60x40 -hauteur 3cm</v>
      </c>
      <c r="Q199" s="2171" t="s">
        <v>4169</v>
      </c>
      <c r="R199" s="2187" t="str">
        <f t="shared" si="80"/>
        <v>crème au beurre</v>
      </c>
      <c r="S199" s="2188">
        <v>1</v>
      </c>
      <c r="T199" s="2174">
        <f t="shared" si="81"/>
        <v>10.225</v>
      </c>
      <c r="U199" s="2175">
        <f t="shared" si="82"/>
        <v>0</v>
      </c>
      <c r="V199" s="2176">
        <f t="shared" si="83"/>
        <v>0</v>
      </c>
      <c r="W199" s="2177" t="str">
        <f>IF(OR(ISBLANK(M199),ISBLANK(O199)),0,IF(ISBLANK(L199),"",IFERROR(ROUND(T199/INDEX(J8:V8,MATCH(I199,J7:V7,0)),2)&amp;" " &amp;I199,"")))</f>
        <v>10.23 kg</v>
      </c>
      <c r="X199" s="2178"/>
      <c r="Y199" s="2803">
        <f t="shared" si="70"/>
        <v>0</v>
      </c>
      <c r="AA199" s="67" t="str">
        <f t="shared" si="98"/>
        <v>A</v>
      </c>
      <c r="AB199" s="66"/>
      <c r="AC199" s="72"/>
      <c r="AD199" s="64" t="str">
        <f t="shared" si="96"/>
        <v/>
      </c>
      <c r="AE199" s="2243">
        <v>2.0449999999999999</v>
      </c>
      <c r="AF199" s="645" t="s">
        <v>61</v>
      </c>
      <c r="AG199" s="61">
        <v>1</v>
      </c>
      <c r="AH199" s="60" t="s">
        <v>4203</v>
      </c>
      <c r="AI199" s="59">
        <f>IFERROR(INDEX(AB219:AM219,MATCH(AF199,AB218:AM218,0)) * AE199 * IF(ISBLANK(AB199), 1, AB199), 0)</f>
        <v>2.0449999999999999</v>
      </c>
      <c r="AJ199" s="2025">
        <f>IF(ISBLANK(AK190), 0, (AI199 * AG199) * (AK189 / AK190))</f>
        <v>6.1349999999999998</v>
      </c>
      <c r="AK199" s="2027" t="str">
        <f>IFERROR(IF(AJ199=0, 0, IF(ISBLANK(AF199), "", IF(ROUND(AJ199/INDEX(AB219:AL219, MATCH(AF199,AB218:AL218, 0)), 2), ROUND(AJ199/INDEX(AB219:AL219, MATCH(AF199,AB218:AO218, 0)), 2) &amp; " " &amp; AF199))), "")</f>
        <v>6.14 kg</v>
      </c>
      <c r="AL199" s="2004">
        <f>(AB199/AK190)*AK189*AG199</f>
        <v>0</v>
      </c>
      <c r="AM199" s="2005">
        <f t="shared" si="97"/>
        <v>0</v>
      </c>
      <c r="AN199" s="2130"/>
      <c r="AO199" s="2127"/>
      <c r="AP199" s="2128"/>
      <c r="AQ199" s="2129"/>
      <c r="AR199" s="2130"/>
      <c r="AS199" s="2130"/>
      <c r="AT199" s="2130"/>
      <c r="AU199" s="2140"/>
      <c r="AV199" s="2130"/>
      <c r="BE199" s="135">
        <v>1</v>
      </c>
    </row>
    <row r="200" spans="2:57" ht="18.75">
      <c r="B200" s="2118" t="str">
        <f t="shared" si="67"/>
        <v>A</v>
      </c>
      <c r="D200" s="67" t="str">
        <f t="shared" si="73"/>
        <v>A</v>
      </c>
      <c r="E200" s="2813">
        <f t="shared" si="74"/>
        <v>0</v>
      </c>
      <c r="F200" s="2814">
        <f t="shared" si="75"/>
        <v>0</v>
      </c>
      <c r="G200" s="64" t="str">
        <f t="shared" si="76"/>
        <v/>
      </c>
      <c r="H200" s="2814">
        <f t="shared" si="77"/>
        <v>1.25</v>
      </c>
      <c r="I200" s="2815" t="str">
        <f t="shared" si="78"/>
        <v>kg</v>
      </c>
      <c r="J200" s="2166">
        <f>IFERROR(INDEX(J8:V8,MATCH(I200,J7:V7,0)) * H200 * IF(E200=0, 1, E200), 0)</f>
        <v>1.25</v>
      </c>
      <c r="K200" s="2167" t="str">
        <f t="shared" si="93"/>
        <v>sirop pour imbiber biscuit</v>
      </c>
      <c r="L200" s="2816" t="s">
        <v>4158</v>
      </c>
      <c r="M200" s="2694">
        <v>1</v>
      </c>
      <c r="N200" s="2695" t="s">
        <v>4185</v>
      </c>
      <c r="O200" s="504">
        <v>5</v>
      </c>
      <c r="P200" s="2817" t="str">
        <f t="shared" si="79"/>
        <v>cadre pour 1 cadre 60x40 -hauteur 3cm</v>
      </c>
      <c r="Q200" s="2171" t="s">
        <v>4169</v>
      </c>
      <c r="R200" s="2187" t="str">
        <f t="shared" si="80"/>
        <v>sirop pour imbiber biscuit</v>
      </c>
      <c r="S200" s="2188">
        <v>1</v>
      </c>
      <c r="T200" s="2189">
        <f t="shared" si="81"/>
        <v>6.25</v>
      </c>
      <c r="U200" s="2190">
        <f t="shared" si="82"/>
        <v>0</v>
      </c>
      <c r="V200" s="2191">
        <f t="shared" si="83"/>
        <v>0</v>
      </c>
      <c r="W200" s="2192" t="str">
        <f>IF(OR(ISBLANK(M200),ISBLANK(O200)),0,IF(ISBLANK(L200),"",IFERROR(ROUND(T200/INDEX(J8:V8,MATCH(I200,J7:V7,0)),2)&amp;" " &amp;I200,"")))</f>
        <v>6.25 kg</v>
      </c>
      <c r="X200" s="2193"/>
      <c r="Y200" s="2803">
        <f t="shared" si="70"/>
        <v>0</v>
      </c>
      <c r="AA200" s="67" t="str">
        <f t="shared" si="98"/>
        <v>A</v>
      </c>
      <c r="AB200" s="66"/>
      <c r="AC200" s="72"/>
      <c r="AD200" s="73" t="str">
        <f t="shared" si="96"/>
        <v/>
      </c>
      <c r="AE200" s="2243">
        <v>1.25</v>
      </c>
      <c r="AF200" s="645" t="s">
        <v>61</v>
      </c>
      <c r="AG200" s="61">
        <v>1</v>
      </c>
      <c r="AH200" s="60" t="s">
        <v>4204</v>
      </c>
      <c r="AI200" s="59">
        <f>IFERROR(INDEX(AB219:AM219,MATCH(AF200,AB218:AM218,0)) * AE200 * IF(ISBLANK(AB200), 1, AB200), 0)</f>
        <v>1.25</v>
      </c>
      <c r="AJ200" s="2023">
        <f>IF(ISBLANK(AK190), 0, (AI200 * AG200) * (AK189 / AK190))</f>
        <v>3.75</v>
      </c>
      <c r="AK200" s="2024" t="str">
        <f>IFERROR(IF(AJ200=0, 0, IF(ISBLANK(AF200), "", IF(ROUND(AJ200/INDEX(AB219:AL219, MATCH(AF200,AB218:AL218, 0)), 2), ROUND(AJ200/INDEX(AB219:AL219, MATCH(AF200,AB218:AO218, 0)), 2) &amp; " " &amp; AF200))), "")</f>
        <v>3.75 kg</v>
      </c>
      <c r="AL200" s="2002">
        <f>(AB200/AK190)*AK189*AG200</f>
        <v>0</v>
      </c>
      <c r="AM200" s="2003">
        <f t="shared" si="97"/>
        <v>0</v>
      </c>
      <c r="AN200" s="2130"/>
      <c r="AO200" s="2127"/>
      <c r="AP200" s="2128"/>
      <c r="AQ200" s="2129"/>
      <c r="AR200" s="2130"/>
      <c r="AS200" s="2130"/>
      <c r="AT200" s="2130"/>
      <c r="AU200" s="2140"/>
      <c r="AV200" s="2130"/>
      <c r="BE200" s="135">
        <v>1</v>
      </c>
    </row>
    <row r="201" spans="2:57" ht="18.75">
      <c r="B201" s="2118" t="str">
        <f t="shared" si="67"/>
        <v>A</v>
      </c>
      <c r="D201" s="67" t="str">
        <f t="shared" si="73"/>
        <v>A</v>
      </c>
      <c r="E201" s="2813">
        <f t="shared" si="74"/>
        <v>0</v>
      </c>
      <c r="F201" s="2814">
        <f t="shared" si="75"/>
        <v>0</v>
      </c>
      <c r="G201" s="64" t="str">
        <f t="shared" si="76"/>
        <v/>
      </c>
      <c r="H201" s="2814">
        <f t="shared" si="77"/>
        <v>2.7650000000000001</v>
      </c>
      <c r="I201" s="2815" t="str">
        <f t="shared" si="78"/>
        <v>kg</v>
      </c>
      <c r="J201" s="2166">
        <f>IFERROR(INDEX(J8:V8,MATCH(I201,J7:V7,0)) * H201 * IF(E201=0, 1, E201), 0)</f>
        <v>2.7650000000000001</v>
      </c>
      <c r="K201" s="2167" t="str">
        <f t="shared" si="93"/>
        <v>biscuit</v>
      </c>
      <c r="L201" s="2816" t="s">
        <v>4158</v>
      </c>
      <c r="M201" s="2694">
        <v>1</v>
      </c>
      <c r="N201" s="2695" t="s">
        <v>4185</v>
      </c>
      <c r="O201" s="504">
        <v>5</v>
      </c>
      <c r="P201" s="2817" t="str">
        <f t="shared" si="79"/>
        <v>cadre pour 1 cadre 60x40 -hauteur 3cm</v>
      </c>
      <c r="Q201" s="2171" t="s">
        <v>4169</v>
      </c>
      <c r="R201" s="2187" t="str">
        <f t="shared" si="80"/>
        <v>biscuit</v>
      </c>
      <c r="S201" s="2188">
        <v>1</v>
      </c>
      <c r="T201" s="2174">
        <f t="shared" si="81"/>
        <v>13.825000000000001</v>
      </c>
      <c r="U201" s="2175">
        <f t="shared" si="82"/>
        <v>0</v>
      </c>
      <c r="V201" s="2176">
        <f t="shared" si="83"/>
        <v>0</v>
      </c>
      <c r="W201" s="2177" t="str">
        <f>IF(OR(ISBLANK(M201),ISBLANK(O201)),0,IF(ISBLANK(L201),"",IFERROR(ROUND(T201/INDEX(J8:V8,MATCH(I201,J7:V7,0)),2)&amp;" " &amp;I201,"")))</f>
        <v>13.83 kg</v>
      </c>
      <c r="X201" s="2178"/>
      <c r="Y201" s="2803">
        <f t="shared" si="70"/>
        <v>0</v>
      </c>
      <c r="AA201" s="67" t="str">
        <f t="shared" si="98"/>
        <v>A</v>
      </c>
      <c r="AB201" s="66"/>
      <c r="AC201" s="65"/>
      <c r="AD201" s="64" t="str">
        <f t="shared" si="96"/>
        <v/>
      </c>
      <c r="AE201" s="2243">
        <v>2.7650000000000001</v>
      </c>
      <c r="AF201" s="645" t="s">
        <v>61</v>
      </c>
      <c r="AG201" s="61">
        <v>1</v>
      </c>
      <c r="AH201" s="60" t="s">
        <v>4205</v>
      </c>
      <c r="AI201" s="59">
        <f>IFERROR(INDEX(AB219:AM219,MATCH(AF201,AB218:AM218,0)) * AE201 * IF(ISBLANK(AB201), 1, AB201), 0)</f>
        <v>2.7650000000000001</v>
      </c>
      <c r="AJ201" s="2025">
        <f>IF(ISBLANK(AK190), 0, (AI201 * AG201) * (AK189 / AK190))</f>
        <v>8.2949999999999999</v>
      </c>
      <c r="AK201" s="2027" t="str">
        <f>IFERROR(IF(AJ201=0, 0, IF(ISBLANK(AF201), "", IF(ROUND(AJ201/INDEX(AB219:AL219, MATCH(AF201,AB218:AL218, 0)), 2), ROUND(AJ201/INDEX(AB219:AL219, MATCH(AF201,AB218:AO218, 0)), 2) &amp; " " &amp; AF201))), "")</f>
        <v>8.3 kg</v>
      </c>
      <c r="AL201" s="2004">
        <f>(AB201/AK190)*AK189*AG201</f>
        <v>0</v>
      </c>
      <c r="AM201" s="2005">
        <f t="shared" si="97"/>
        <v>0</v>
      </c>
      <c r="AN201" s="2130"/>
      <c r="AO201" s="2127"/>
      <c r="AP201" s="2128"/>
      <c r="AQ201" s="2129"/>
      <c r="AR201" s="2130"/>
      <c r="AS201" s="2130"/>
      <c r="AT201" s="2130"/>
      <c r="AU201" s="2140"/>
      <c r="AV201" s="2130"/>
      <c r="BE201" s="135">
        <v>1</v>
      </c>
    </row>
    <row r="202" spans="2:57" ht="18.75">
      <c r="B202" s="2118" t="str">
        <f t="shared" ref="B202:B265" si="99">AA202</f>
        <v>A</v>
      </c>
      <c r="D202" s="67" t="str">
        <f t="shared" si="73"/>
        <v>A</v>
      </c>
      <c r="E202" s="2813">
        <f t="shared" si="74"/>
        <v>0</v>
      </c>
      <c r="F202" s="2814">
        <f t="shared" si="75"/>
        <v>0</v>
      </c>
      <c r="G202" s="64" t="str">
        <f t="shared" si="76"/>
        <v/>
      </c>
      <c r="H202" s="2814">
        <f t="shared" si="77"/>
        <v>500</v>
      </c>
      <c r="I202" s="2815" t="str">
        <f t="shared" si="78"/>
        <v>g</v>
      </c>
      <c r="J202" s="2166">
        <f>IFERROR(INDEX(J8:V8,MATCH(I202,J7:V7,0)) * H202 * IF(E202=0, 1, E202), 0)</f>
        <v>0.5</v>
      </c>
      <c r="K202" s="2167" t="str">
        <f t="shared" si="93"/>
        <v>chocolat de couverture chablonnage</v>
      </c>
      <c r="L202" s="2816" t="s">
        <v>4158</v>
      </c>
      <c r="M202" s="2694">
        <v>1</v>
      </c>
      <c r="N202" s="2695" t="s">
        <v>4185</v>
      </c>
      <c r="O202" s="504">
        <v>5</v>
      </c>
      <c r="P202" s="2817" t="str">
        <f t="shared" si="79"/>
        <v>cadre pour 1 cadre 60x40 -hauteur 3cm</v>
      </c>
      <c r="Q202" s="2171" t="s">
        <v>4169</v>
      </c>
      <c r="R202" s="2187" t="str">
        <f t="shared" si="80"/>
        <v>chocolat de couverture chablonnage</v>
      </c>
      <c r="S202" s="2188">
        <v>1</v>
      </c>
      <c r="T202" s="2189">
        <f t="shared" si="81"/>
        <v>2.5</v>
      </c>
      <c r="U202" s="2190">
        <f t="shared" si="82"/>
        <v>0</v>
      </c>
      <c r="V202" s="2191">
        <f t="shared" si="83"/>
        <v>0</v>
      </c>
      <c r="W202" s="2192" t="str">
        <f>IF(OR(ISBLANK(M202),ISBLANK(O202)),0,IF(ISBLANK(L202),"",IFERROR(ROUND(T202/INDEX(J8:V8,MATCH(I202,J7:V7,0)),2)&amp;" " &amp;I202,"")))</f>
        <v>2500 g</v>
      </c>
      <c r="X202" s="2193"/>
      <c r="Y202" s="2803">
        <f t="shared" si="70"/>
        <v>0</v>
      </c>
      <c r="AA202" s="67" t="str">
        <f t="shared" si="98"/>
        <v>A</v>
      </c>
      <c r="AB202" s="66"/>
      <c r="AC202" s="65"/>
      <c r="AD202" s="64" t="str">
        <f t="shared" si="96"/>
        <v/>
      </c>
      <c r="AE202" s="63">
        <v>500</v>
      </c>
      <c r="AF202" s="41" t="s">
        <v>62</v>
      </c>
      <c r="AG202" s="61">
        <v>1</v>
      </c>
      <c r="AH202" s="2250" t="s">
        <v>4206</v>
      </c>
      <c r="AI202" s="59">
        <f>IFERROR(INDEX(AB219:AM219,MATCH(AF202,AB218:AM218,0)) * AE202 * IF(ISBLANK(AB202), 1, AB202), 0)</f>
        <v>0.5</v>
      </c>
      <c r="AJ202" s="2023">
        <f>IF(ISBLANK(AK190), 0, (AI202 * AG202) * (AK189 / AK190))</f>
        <v>1.5</v>
      </c>
      <c r="AK202" s="2024" t="str">
        <f>IFERROR(IF(AJ202=0, 0, IF(ISBLANK(AF202), "", IF(ROUND(AJ202/INDEX(AB219:AL219, MATCH(AF202,AB218:AL218, 0)), 2), ROUND(AJ202/INDEX(AB219:AL219, MATCH(AF202,AB218:AO218, 0)), 2) &amp; " " &amp; AF202))), "")</f>
        <v>1500 g</v>
      </c>
      <c r="AL202" s="2002">
        <f>(AB202/AK190)*AK189*AG202</f>
        <v>0</v>
      </c>
      <c r="AM202" s="2003">
        <f t="shared" si="97"/>
        <v>0</v>
      </c>
      <c r="AN202" s="2130"/>
      <c r="AO202" s="2127"/>
      <c r="AP202" s="2128"/>
      <c r="AQ202" s="2129"/>
      <c r="AR202" s="2130"/>
      <c r="AS202" s="2130"/>
      <c r="AT202" s="2130"/>
      <c r="AU202" s="2140"/>
      <c r="AV202" s="2130"/>
      <c r="BE202" s="135">
        <v>1</v>
      </c>
    </row>
    <row r="203" spans="2:57" ht="18.75">
      <c r="B203" s="2118" t="str">
        <f t="shared" si="99"/>
        <v>►</v>
      </c>
      <c r="D203" s="67" t="str">
        <f t="shared" si="73"/>
        <v>►</v>
      </c>
      <c r="E203" s="2813">
        <f t="shared" si="74"/>
        <v>0</v>
      </c>
      <c r="F203" s="2814">
        <f t="shared" si="75"/>
        <v>0</v>
      </c>
      <c r="G203" s="64">
        <f t="shared" si="76"/>
        <v>0</v>
      </c>
      <c r="H203" s="2814">
        <f t="shared" si="77"/>
        <v>0</v>
      </c>
      <c r="I203" s="2815">
        <f t="shared" si="78"/>
        <v>0</v>
      </c>
      <c r="J203" s="2166">
        <f>IFERROR(INDEX(J8:V8,MATCH(I203,J7:V7,0)) * H203 * IF(E203=0, 1, E203), 0)</f>
        <v>0</v>
      </c>
      <c r="K203" s="2167">
        <f t="shared" si="93"/>
        <v>0</v>
      </c>
      <c r="L203" s="2832"/>
      <c r="M203" s="2694"/>
      <c r="N203" s="2695"/>
      <c r="O203" s="504"/>
      <c r="P203" s="2817">
        <f t="shared" si="79"/>
        <v>0</v>
      </c>
      <c r="Q203" s="2171"/>
      <c r="R203" s="2187" t="str">
        <f t="shared" si="80"/>
        <v>►</v>
      </c>
      <c r="S203" s="2188">
        <v>1</v>
      </c>
      <c r="T203" s="2174">
        <f t="shared" si="81"/>
        <v>0</v>
      </c>
      <c r="U203" s="2175">
        <f t="shared" si="82"/>
        <v>0</v>
      </c>
      <c r="V203" s="2176">
        <f t="shared" si="83"/>
        <v>0</v>
      </c>
      <c r="W203" s="2177">
        <f>IF(OR(ISBLANK(M203),ISBLANK(O203)),0,IF(ISBLANK(L203),"",IFERROR(ROUND(T203/INDEX(J8:V8,MATCH(I203,J7:V7,0)),2)&amp;" " &amp;I203,"")))</f>
        <v>0</v>
      </c>
      <c r="X203" s="2178"/>
      <c r="Y203" s="2803">
        <f t="shared" si="70"/>
        <v>0</v>
      </c>
      <c r="AA203" s="67" t="str">
        <f t="shared" si="98"/>
        <v>►</v>
      </c>
      <c r="AB203" s="66"/>
      <c r="AC203" s="65"/>
      <c r="AD203" s="64" t="str">
        <f t="shared" si="96"/>
        <v/>
      </c>
      <c r="AE203" s="63"/>
      <c r="AF203" s="62"/>
      <c r="AG203" s="61">
        <v>1</v>
      </c>
      <c r="AH203" s="60"/>
      <c r="AI203" s="59">
        <f>IFERROR(INDEX(AB219:AM219,MATCH(AF203,AB218:AM218,0)) * AE203 * IF(ISBLANK(AB203), 1, AB203), 0)</f>
        <v>0</v>
      </c>
      <c r="AJ203" s="2025">
        <f>IF(ISBLANK(AK190), 0, (AI203 * AG203) * (AK189 / AK190))</f>
        <v>0</v>
      </c>
      <c r="AK203" s="2027">
        <f>IFERROR(IF(AJ203=0, 0, IF(ISBLANK(AF203), "", IF(ROUND(AJ203/INDEX(AB219:AL219, MATCH(AF203,AB218:AL218, 0)), 2), ROUND(AJ203/INDEX(AB219:AL219, MATCH(AF203,AB218:AO218, 0)), 2) &amp; " " &amp; AF203))), "")</f>
        <v>0</v>
      </c>
      <c r="AL203" s="2004">
        <f>(AB203/AK190)*AK189*AG203</f>
        <v>0</v>
      </c>
      <c r="AM203" s="2005">
        <f t="shared" si="97"/>
        <v>0</v>
      </c>
      <c r="AN203" s="2130"/>
      <c r="AO203" s="2127"/>
      <c r="AP203" s="2128"/>
      <c r="AQ203" s="2129"/>
      <c r="AR203" s="2130"/>
      <c r="AS203" s="2130"/>
      <c r="AT203" s="2130"/>
      <c r="AU203" s="2140"/>
      <c r="AV203" s="2130"/>
      <c r="BE203" s="135">
        <v>1</v>
      </c>
    </row>
    <row r="204" spans="2:57" ht="19.5" thickBot="1">
      <c r="B204" s="2118" t="str">
        <f t="shared" si="99"/>
        <v>►</v>
      </c>
      <c r="D204" s="67" t="str">
        <f t="shared" si="73"/>
        <v>►</v>
      </c>
      <c r="E204" s="2813">
        <f t="shared" si="74"/>
        <v>0</v>
      </c>
      <c r="F204" s="2814">
        <f t="shared" si="75"/>
        <v>0</v>
      </c>
      <c r="G204" s="64">
        <f t="shared" si="76"/>
        <v>0</v>
      </c>
      <c r="H204" s="2814">
        <f t="shared" si="77"/>
        <v>0</v>
      </c>
      <c r="I204" s="2815">
        <f t="shared" si="78"/>
        <v>0</v>
      </c>
      <c r="J204" s="2166">
        <f>IFERROR(INDEX(J8:V8,MATCH(I204,J7:V7,0)) * H204 * IF(E204=0, 1, E204), 0)</f>
        <v>0</v>
      </c>
      <c r="K204" s="2167">
        <f t="shared" si="93"/>
        <v>0</v>
      </c>
      <c r="L204" s="2832"/>
      <c r="M204" s="2694"/>
      <c r="N204" s="2695"/>
      <c r="O204" s="504"/>
      <c r="P204" s="2817">
        <f t="shared" si="79"/>
        <v>0</v>
      </c>
      <c r="Q204" s="2171"/>
      <c r="R204" s="2187" t="str">
        <f t="shared" si="80"/>
        <v>►</v>
      </c>
      <c r="S204" s="2188">
        <v>1</v>
      </c>
      <c r="T204" s="2189">
        <f t="shared" si="81"/>
        <v>0</v>
      </c>
      <c r="U204" s="2190">
        <f t="shared" si="82"/>
        <v>0</v>
      </c>
      <c r="V204" s="2191">
        <f t="shared" si="83"/>
        <v>0</v>
      </c>
      <c r="W204" s="2192">
        <f>IF(OR(ISBLANK(M204),ISBLANK(O204)),0,IF(ISBLANK(L204),"",IFERROR(ROUND(T204/INDEX(J8:V8,MATCH(I204,J7:V7,0)),2)&amp;" " &amp;I204,"")))</f>
        <v>0</v>
      </c>
      <c r="X204" s="2193"/>
      <c r="Y204" s="2803">
        <f t="shared" ref="Y204:Y267" si="100">IF(AF204="Auteur &gt;",AB204,0)</f>
        <v>0</v>
      </c>
      <c r="AA204" s="67" t="str">
        <f t="shared" si="98"/>
        <v>►</v>
      </c>
      <c r="AB204" s="2251"/>
      <c r="AC204" s="2252"/>
      <c r="AD204" s="64" t="str">
        <f t="shared" si="96"/>
        <v/>
      </c>
      <c r="AE204" s="2253"/>
      <c r="AF204" s="2254"/>
      <c r="AG204" s="2255">
        <v>1</v>
      </c>
      <c r="AH204" s="2256"/>
      <c r="AI204" s="59">
        <f>IFERROR(INDEX(AB219:AM219,MATCH(AF204,AB218:AM218,0)) * AE204 * IF(ISBLANK(AB204), 1, AB204), 0)</f>
        <v>0</v>
      </c>
      <c r="AJ204" s="2257">
        <f>IF(ISBLANK(AK190), 0, (AI204 * AG204) * (AK189 / AK190))</f>
        <v>0</v>
      </c>
      <c r="AK204" s="2258">
        <f>IFERROR(IF(AJ204=0, 0, IF(ISBLANK(AF204), "", IF(ROUND(AJ204/INDEX(AB219:AL219, MATCH(AF204,AB218:AL218, 0)), 2), ROUND(AJ204/INDEX(AB219:AL219, MATCH(AF204,AB218:AO218, 0)), 2) &amp; " " &amp; AF204))), "")</f>
        <v>0</v>
      </c>
      <c r="AL204" s="2259">
        <f>(AB204/AK190)*AK189*AG204</f>
        <v>0</v>
      </c>
      <c r="AM204" s="2260">
        <f t="shared" si="97"/>
        <v>0</v>
      </c>
      <c r="AN204" s="2130"/>
      <c r="AO204" s="2127"/>
      <c r="AP204" s="2128"/>
      <c r="AQ204" s="2129"/>
      <c r="AR204" s="2130"/>
      <c r="AS204" s="2130"/>
      <c r="AT204" s="2130"/>
      <c r="AU204" s="2140"/>
      <c r="AV204" s="2130"/>
      <c r="BE204" s="135">
        <v>1</v>
      </c>
    </row>
    <row r="205" spans="2:57" ht="18.75">
      <c r="B205" s="2118" t="str">
        <f t="shared" si="99"/>
        <v>►</v>
      </c>
      <c r="D205" s="67" t="str">
        <f t="shared" si="73"/>
        <v>►</v>
      </c>
      <c r="E205" s="2813">
        <f t="shared" si="74"/>
        <v>0</v>
      </c>
      <c r="F205" s="2814">
        <f t="shared" si="75"/>
        <v>0</v>
      </c>
      <c r="G205" s="64">
        <f t="shared" si="76"/>
        <v>0</v>
      </c>
      <c r="H205" s="2814">
        <f t="shared" si="77"/>
        <v>0</v>
      </c>
      <c r="I205" s="2815">
        <f t="shared" si="78"/>
        <v>0</v>
      </c>
      <c r="J205" s="2166">
        <f>IFERROR(INDEX(J8:V8,MATCH(I205,J7:V7,0)) * H205 * IF(E205=0, 1, E205), 0)</f>
        <v>0</v>
      </c>
      <c r="K205" s="2167">
        <f t="shared" si="93"/>
        <v>0</v>
      </c>
      <c r="L205" s="2832"/>
      <c r="M205" s="2694"/>
      <c r="N205" s="2695"/>
      <c r="O205" s="504"/>
      <c r="P205" s="2817">
        <f t="shared" si="79"/>
        <v>0</v>
      </c>
      <c r="Q205" s="2171"/>
      <c r="R205" s="2187" t="str">
        <f t="shared" si="80"/>
        <v>►</v>
      </c>
      <c r="S205" s="2188">
        <v>1</v>
      </c>
      <c r="T205" s="2174">
        <f t="shared" si="81"/>
        <v>0</v>
      </c>
      <c r="U205" s="2175">
        <f t="shared" si="82"/>
        <v>0</v>
      </c>
      <c r="V205" s="2176">
        <f t="shared" si="83"/>
        <v>0</v>
      </c>
      <c r="W205" s="2177">
        <f>IF(OR(ISBLANK(M205),ISBLANK(O205)),0,IF(ISBLANK(L205),"",IFERROR(ROUND(T205/INDEX(J8:V8,MATCH(I205,J7:V7,0)),2)&amp;" " &amp;I205,"")))</f>
        <v>0</v>
      </c>
      <c r="X205" s="2178"/>
      <c r="Y205" s="2803">
        <f t="shared" si="100"/>
        <v>0</v>
      </c>
      <c r="AA205" s="67" t="str">
        <f t="shared" si="98"/>
        <v>►</v>
      </c>
      <c r="AB205" s="2261"/>
      <c r="AC205" s="2262"/>
      <c r="AD205" s="2263"/>
      <c r="AE205" s="2264"/>
      <c r="AF205" s="2265" t="s">
        <v>4209</v>
      </c>
      <c r="AG205" s="2266" t="s">
        <v>4210</v>
      </c>
      <c r="AH205" s="2267"/>
      <c r="AI205" s="2268"/>
      <c r="AJ205" s="2269">
        <f>AK190</f>
        <v>1</v>
      </c>
      <c r="AK205" s="2269">
        <f>AK189</f>
        <v>3</v>
      </c>
      <c r="AL205" s="2270"/>
      <c r="AM205" s="2271" t="s">
        <v>4209</v>
      </c>
      <c r="AN205" s="2130"/>
      <c r="AO205" s="2127"/>
      <c r="AP205" s="2128"/>
      <c r="AQ205" s="2129"/>
      <c r="AR205" s="2130"/>
      <c r="AS205" s="2130"/>
      <c r="AT205" s="2130"/>
      <c r="AU205" s="2140"/>
      <c r="AV205" s="2130"/>
      <c r="BE205" s="135">
        <v>1</v>
      </c>
    </row>
    <row r="206" spans="2:57" ht="18.75">
      <c r="B206" s="2118" t="str">
        <f t="shared" si="99"/>
        <v>A</v>
      </c>
      <c r="D206" s="67" t="str">
        <f t="shared" si="73"/>
        <v>►</v>
      </c>
      <c r="E206" s="2813">
        <f t="shared" si="74"/>
        <v>0</v>
      </c>
      <c r="F206" s="2814">
        <f t="shared" si="75"/>
        <v>0</v>
      </c>
      <c r="G206" s="64">
        <f t="shared" si="76"/>
        <v>0</v>
      </c>
      <c r="H206" s="2814">
        <f t="shared" si="77"/>
        <v>0</v>
      </c>
      <c r="I206" s="2815">
        <f t="shared" si="78"/>
        <v>0</v>
      </c>
      <c r="J206" s="2166">
        <f>IFERROR(INDEX(J8:V8,MATCH(I206,J7:V7,0)) * H206 * IF(E206=0, 1, E206), 0)</f>
        <v>0</v>
      </c>
      <c r="K206" s="2167" t="str">
        <f t="shared" si="93"/>
        <v>Glaçage chocolat</v>
      </c>
      <c r="L206" s="2816"/>
      <c r="M206" s="2694"/>
      <c r="N206" s="2695"/>
      <c r="O206" s="504"/>
      <c r="P206" s="2817">
        <f t="shared" si="79"/>
        <v>0</v>
      </c>
      <c r="Q206" s="2171" t="s">
        <v>4169</v>
      </c>
      <c r="R206" s="2187" t="str">
        <f t="shared" si="80"/>
        <v>►</v>
      </c>
      <c r="S206" s="2188">
        <v>1</v>
      </c>
      <c r="T206" s="2189">
        <f t="shared" si="81"/>
        <v>0</v>
      </c>
      <c r="U206" s="2190">
        <f t="shared" si="82"/>
        <v>0</v>
      </c>
      <c r="V206" s="2191">
        <f t="shared" si="83"/>
        <v>0</v>
      </c>
      <c r="W206" s="2192">
        <f>IF(OR(ISBLANK(M206),ISBLANK(O206)),0,IF(ISBLANK(L206),"",IFERROR(ROUND(T206/INDEX(J8:V8,MATCH(I206,J7:V7,0)),2)&amp;" " &amp;I206,"")))</f>
        <v>0</v>
      </c>
      <c r="X206" s="2193"/>
      <c r="Y206" s="2803">
        <f t="shared" si="100"/>
        <v>0</v>
      </c>
      <c r="AA206" s="67" t="str">
        <f t="shared" si="98"/>
        <v>A</v>
      </c>
      <c r="AB206" s="2272"/>
      <c r="AC206" s="2273"/>
      <c r="AD206" s="2274"/>
      <c r="AE206" s="2275"/>
      <c r="AF206" s="2276" t="s">
        <v>14</v>
      </c>
      <c r="AG206" s="2277">
        <v>1</v>
      </c>
      <c r="AH206" s="2278" t="s">
        <v>4201</v>
      </c>
      <c r="AI206" s="59"/>
      <c r="AJ206" s="2279">
        <f>AI197/AG206</f>
        <v>0.70000000000000007</v>
      </c>
      <c r="AK206" s="2279">
        <f>AJ206/AJ205*AK205</f>
        <v>2.1</v>
      </c>
      <c r="AL206" s="2279">
        <f>AK206</f>
        <v>2.1</v>
      </c>
      <c r="AM206" s="2280" t="s">
        <v>14</v>
      </c>
      <c r="AN206" s="2130"/>
      <c r="AO206" s="2127"/>
      <c r="AP206" s="2128"/>
      <c r="AQ206" s="2129"/>
      <c r="AR206" s="2130"/>
      <c r="AS206" s="2130"/>
      <c r="AT206" s="2130"/>
      <c r="AU206" s="2140"/>
      <c r="AV206" s="2130"/>
      <c r="BE206" s="135">
        <v>1</v>
      </c>
    </row>
    <row r="207" spans="2:57" ht="18.75">
      <c r="B207" s="2118" t="str">
        <f t="shared" si="99"/>
        <v>A</v>
      </c>
      <c r="D207" s="67" t="str">
        <f t="shared" si="73"/>
        <v>►</v>
      </c>
      <c r="E207" s="2813">
        <f t="shared" si="74"/>
        <v>0</v>
      </c>
      <c r="F207" s="2814">
        <f t="shared" si="75"/>
        <v>0</v>
      </c>
      <c r="G207" s="64">
        <f t="shared" si="76"/>
        <v>0</v>
      </c>
      <c r="H207" s="2814">
        <f t="shared" si="77"/>
        <v>0</v>
      </c>
      <c r="I207" s="2815">
        <f t="shared" si="78"/>
        <v>0</v>
      </c>
      <c r="J207" s="2166">
        <f>IFERROR(INDEX(J8:V8,MATCH(I207,J7:V7,0)) * H207 * IF(E207=0, 1, E207), 0)</f>
        <v>0</v>
      </c>
      <c r="K207" s="2167" t="str">
        <f t="shared" si="93"/>
        <v>crème au beurre</v>
      </c>
      <c r="L207" s="2816"/>
      <c r="M207" s="2694"/>
      <c r="N207" s="2695"/>
      <c r="O207" s="504"/>
      <c r="P207" s="2817">
        <f t="shared" si="79"/>
        <v>0</v>
      </c>
      <c r="Q207" s="2171" t="s">
        <v>4169</v>
      </c>
      <c r="R207" s="2187" t="str">
        <f t="shared" si="80"/>
        <v>►</v>
      </c>
      <c r="S207" s="2188">
        <v>1</v>
      </c>
      <c r="T207" s="2174">
        <f t="shared" si="81"/>
        <v>0</v>
      </c>
      <c r="U207" s="2175">
        <f t="shared" si="82"/>
        <v>0</v>
      </c>
      <c r="V207" s="2176">
        <f t="shared" si="83"/>
        <v>0</v>
      </c>
      <c r="W207" s="2177">
        <f>IF(OR(ISBLANK(M207),ISBLANK(O207)),0,IF(ISBLANK(L207),"",IFERROR(ROUND(T207/INDEX(J8:V8,MATCH(I207,J7:V7,0)),2)&amp;" " &amp;I207,"")))</f>
        <v>0</v>
      </c>
      <c r="X207" s="2178"/>
      <c r="Y207" s="2803">
        <f t="shared" si="100"/>
        <v>0</v>
      </c>
      <c r="AA207" s="67" t="str">
        <f t="shared" si="98"/>
        <v>A</v>
      </c>
      <c r="AB207" s="2272"/>
      <c r="AC207" s="2273"/>
      <c r="AD207" s="2274"/>
      <c r="AE207" s="2275"/>
      <c r="AF207" s="2281" t="s">
        <v>16</v>
      </c>
      <c r="AG207" s="2282">
        <v>2</v>
      </c>
      <c r="AH207" s="2283" t="s">
        <v>4203</v>
      </c>
      <c r="AI207" s="59"/>
      <c r="AJ207" s="2284">
        <f>AI199/AG207</f>
        <v>1.0225</v>
      </c>
      <c r="AK207" s="2284">
        <f>AJ207/AJ205*AK205</f>
        <v>3.0674999999999999</v>
      </c>
      <c r="AL207" s="2284">
        <f>AK207+AK213</f>
        <v>6.1349999999999998</v>
      </c>
      <c r="AM207" s="2285" t="s">
        <v>16</v>
      </c>
      <c r="AN207" s="2130"/>
      <c r="AO207" s="2127"/>
      <c r="AP207" s="2128"/>
      <c r="AQ207" s="2129"/>
      <c r="AR207" s="2130"/>
      <c r="AS207" s="2130"/>
      <c r="AT207" s="2130"/>
      <c r="AU207" s="2140"/>
      <c r="AV207" s="2130"/>
      <c r="BE207" s="135">
        <v>1</v>
      </c>
    </row>
    <row r="208" spans="2:57" ht="18.75">
      <c r="B208" s="2118" t="str">
        <f t="shared" si="99"/>
        <v>A</v>
      </c>
      <c r="D208" s="67" t="str">
        <f t="shared" si="73"/>
        <v>►</v>
      </c>
      <c r="E208" s="2813">
        <f t="shared" si="74"/>
        <v>0</v>
      </c>
      <c r="F208" s="2814">
        <f t="shared" si="75"/>
        <v>0</v>
      </c>
      <c r="G208" s="64">
        <f t="shared" si="76"/>
        <v>0</v>
      </c>
      <c r="H208" s="2814">
        <f t="shared" si="77"/>
        <v>0</v>
      </c>
      <c r="I208" s="2815">
        <f t="shared" si="78"/>
        <v>0</v>
      </c>
      <c r="J208" s="2166">
        <f>IFERROR(INDEX(J8:V8,MATCH(I208,J7:V7,0)) * H208 * IF(E208=0, 1, E208), 0)</f>
        <v>0</v>
      </c>
      <c r="K208" s="2167" t="str">
        <f t="shared" si="93"/>
        <v>sirop pour imbiber biscuit</v>
      </c>
      <c r="L208" s="2816"/>
      <c r="M208" s="2694"/>
      <c r="N208" s="2695"/>
      <c r="O208" s="504"/>
      <c r="P208" s="2817">
        <f t="shared" si="79"/>
        <v>0</v>
      </c>
      <c r="Q208" s="2171" t="s">
        <v>4169</v>
      </c>
      <c r="R208" s="2187" t="str">
        <f t="shared" si="80"/>
        <v>►</v>
      </c>
      <c r="S208" s="2188">
        <v>1</v>
      </c>
      <c r="T208" s="2189">
        <f t="shared" si="81"/>
        <v>0</v>
      </c>
      <c r="U208" s="2190">
        <f t="shared" si="82"/>
        <v>0</v>
      </c>
      <c r="V208" s="2191">
        <f t="shared" si="83"/>
        <v>0</v>
      </c>
      <c r="W208" s="2192">
        <f>IF(OR(ISBLANK(M208),ISBLANK(O208)),0,IF(ISBLANK(L208),"",IFERROR(ROUND(T208/INDEX(J8:V8,MATCH(I208,J7:V7,0)),2)&amp;" " &amp;I208,"")))</f>
        <v>0</v>
      </c>
      <c r="X208" s="2193"/>
      <c r="Y208" s="2803">
        <f t="shared" si="100"/>
        <v>0</v>
      </c>
      <c r="AA208" s="67" t="str">
        <f t="shared" si="98"/>
        <v>A</v>
      </c>
      <c r="AB208" s="2272"/>
      <c r="AC208" s="2273"/>
      <c r="AD208" s="2274"/>
      <c r="AE208" s="2275"/>
      <c r="AF208" s="2286" t="s">
        <v>17</v>
      </c>
      <c r="AG208" s="2287">
        <v>3</v>
      </c>
      <c r="AH208" s="2288" t="s">
        <v>4204</v>
      </c>
      <c r="AI208" s="59"/>
      <c r="AJ208" s="2289">
        <f>AI200/AG208</f>
        <v>0.41666666666666669</v>
      </c>
      <c r="AK208" s="2289">
        <f>AJ208/AJ205*AK205</f>
        <v>1.25</v>
      </c>
      <c r="AL208" s="2289">
        <f>AK208+AK214</f>
        <v>2.5</v>
      </c>
      <c r="AM208" s="2290" t="s">
        <v>17</v>
      </c>
      <c r="AN208" s="2130"/>
      <c r="AO208" s="2127"/>
      <c r="AP208" s="2128"/>
      <c r="AQ208" s="2129"/>
      <c r="AR208" s="2130"/>
      <c r="AS208" s="2130"/>
      <c r="AT208" s="2130"/>
      <c r="AU208" s="2140"/>
      <c r="AV208" s="2130"/>
      <c r="BE208" s="135">
        <v>1</v>
      </c>
    </row>
    <row r="209" spans="2:57" ht="18.75">
      <c r="B209" s="2118" t="str">
        <f t="shared" si="99"/>
        <v>A</v>
      </c>
      <c r="D209" s="67" t="str">
        <f t="shared" si="73"/>
        <v>►</v>
      </c>
      <c r="E209" s="2813">
        <f t="shared" si="74"/>
        <v>0</v>
      </c>
      <c r="F209" s="2814">
        <f t="shared" si="75"/>
        <v>0</v>
      </c>
      <c r="G209" s="64">
        <f t="shared" si="76"/>
        <v>0</v>
      </c>
      <c r="H209" s="2814">
        <f t="shared" si="77"/>
        <v>0</v>
      </c>
      <c r="I209" s="2815">
        <f t="shared" si="78"/>
        <v>0</v>
      </c>
      <c r="J209" s="2166">
        <f>IFERROR(INDEX(J8:V8,MATCH(I209,J7:V7,0)) * H209 * IF(E209=0, 1, E209), 0)</f>
        <v>0</v>
      </c>
      <c r="K209" s="2167" t="str">
        <f t="shared" si="93"/>
        <v>biscuit</v>
      </c>
      <c r="L209" s="2816"/>
      <c r="M209" s="2694"/>
      <c r="N209" s="2695"/>
      <c r="O209" s="504"/>
      <c r="P209" s="2817">
        <f t="shared" si="79"/>
        <v>0</v>
      </c>
      <c r="Q209" s="2171" t="s">
        <v>4169</v>
      </c>
      <c r="R209" s="2187" t="str">
        <f t="shared" si="80"/>
        <v>►</v>
      </c>
      <c r="S209" s="2188">
        <v>1</v>
      </c>
      <c r="T209" s="2174">
        <f t="shared" si="81"/>
        <v>0</v>
      </c>
      <c r="U209" s="2175">
        <f t="shared" si="82"/>
        <v>0</v>
      </c>
      <c r="V209" s="2176">
        <f t="shared" si="83"/>
        <v>0</v>
      </c>
      <c r="W209" s="2177">
        <f>IF(OR(ISBLANK(M209),ISBLANK(O209)),0,IF(ISBLANK(L209),"",IFERROR(ROUND(T209/INDEX(J8:V8,MATCH(I209,J7:V7,0)),2)&amp;" " &amp;I209,"")))</f>
        <v>0</v>
      </c>
      <c r="X209" s="2178"/>
      <c r="Y209" s="2803">
        <f t="shared" si="100"/>
        <v>0</v>
      </c>
      <c r="AA209" s="67" t="str">
        <f t="shared" si="98"/>
        <v>A</v>
      </c>
      <c r="AB209" s="2272"/>
      <c r="AC209" s="2273"/>
      <c r="AD209" s="2274"/>
      <c r="AE209" s="2275"/>
      <c r="AF209" s="2286" t="s">
        <v>18</v>
      </c>
      <c r="AG209" s="2291">
        <v>3</v>
      </c>
      <c r="AH209" s="2292" t="s">
        <v>4205</v>
      </c>
      <c r="AI209" s="59"/>
      <c r="AJ209" s="2293">
        <f>AI201/AG209</f>
        <v>0.92166666666666675</v>
      </c>
      <c r="AK209" s="2293">
        <f>AJ209/AJ205*AK205</f>
        <v>2.7650000000000001</v>
      </c>
      <c r="AL209" s="2293">
        <f>AK209+AK215</f>
        <v>5.53</v>
      </c>
      <c r="AM209" s="2290" t="s">
        <v>18</v>
      </c>
      <c r="AN209" s="2130"/>
      <c r="AO209" s="2127"/>
      <c r="AP209" s="2128"/>
      <c r="AQ209" s="2129"/>
      <c r="AR209" s="2130"/>
      <c r="AS209" s="2130"/>
      <c r="AT209" s="2130"/>
      <c r="AU209" s="2140"/>
      <c r="AV209" s="2130"/>
      <c r="BE209" s="135">
        <v>1</v>
      </c>
    </row>
    <row r="210" spans="2:57" ht="18.75">
      <c r="B210" s="2118" t="str">
        <f t="shared" si="99"/>
        <v>A</v>
      </c>
      <c r="D210" s="67" t="str">
        <f t="shared" si="73"/>
        <v>►</v>
      </c>
      <c r="E210" s="2813">
        <f t="shared" si="74"/>
        <v>0</v>
      </c>
      <c r="F210" s="2814">
        <f t="shared" si="75"/>
        <v>0</v>
      </c>
      <c r="G210" s="64">
        <f t="shared" si="76"/>
        <v>0</v>
      </c>
      <c r="H210" s="2814">
        <f t="shared" si="77"/>
        <v>0</v>
      </c>
      <c r="I210" s="2815">
        <f t="shared" si="78"/>
        <v>0</v>
      </c>
      <c r="J210" s="2166">
        <f>IFERROR(INDEX(J8:V8,MATCH(I210,J7:V7,0)) * H210 * IF(E210=0, 1, E210), 0)</f>
        <v>0</v>
      </c>
      <c r="K210" s="2167" t="str">
        <f t="shared" si="93"/>
        <v>ganache</v>
      </c>
      <c r="L210" s="2816"/>
      <c r="M210" s="2694"/>
      <c r="N210" s="2695"/>
      <c r="O210" s="504"/>
      <c r="P210" s="2817">
        <f t="shared" si="79"/>
        <v>0</v>
      </c>
      <c r="Q210" s="2171" t="s">
        <v>4169</v>
      </c>
      <c r="R210" s="2187" t="str">
        <f t="shared" si="80"/>
        <v>►</v>
      </c>
      <c r="S210" s="2188">
        <v>1</v>
      </c>
      <c r="T210" s="2189">
        <f t="shared" si="81"/>
        <v>0</v>
      </c>
      <c r="U210" s="2190">
        <f t="shared" si="82"/>
        <v>0</v>
      </c>
      <c r="V210" s="2191">
        <f t="shared" si="83"/>
        <v>0</v>
      </c>
      <c r="W210" s="2192">
        <f>IF(OR(ISBLANK(M210),ISBLANK(O210)),0,IF(ISBLANK(L210),"",IFERROR(ROUND(T210/INDEX(J8:V8,MATCH(I210,J7:V7,0)),2)&amp;" " &amp;I210,"")))</f>
        <v>0</v>
      </c>
      <c r="X210" s="2193"/>
      <c r="Y210" s="2803">
        <f t="shared" si="100"/>
        <v>0</v>
      </c>
      <c r="AA210" s="67" t="str">
        <f t="shared" si="98"/>
        <v>A</v>
      </c>
      <c r="AB210" s="2294"/>
      <c r="AC210" s="2273"/>
      <c r="AD210" s="2274"/>
      <c r="AE210" s="2275"/>
      <c r="AF210" s="2295" t="s">
        <v>19</v>
      </c>
      <c r="AG210" s="2296">
        <v>1</v>
      </c>
      <c r="AH210" s="2297" t="s">
        <v>4202</v>
      </c>
      <c r="AI210" s="59"/>
      <c r="AJ210" s="2298">
        <f>AI197/AG210</f>
        <v>0.70000000000000007</v>
      </c>
      <c r="AK210" s="2298">
        <f>AJ210/AJ205*AK205</f>
        <v>2.1</v>
      </c>
      <c r="AL210" s="2298">
        <f>AK210</f>
        <v>2.1</v>
      </c>
      <c r="AM210" s="2299" t="s">
        <v>19</v>
      </c>
      <c r="AN210" s="2130"/>
      <c r="AO210" s="2127"/>
      <c r="AP210" s="2128"/>
      <c r="AQ210" s="2129"/>
      <c r="AR210" s="2130"/>
      <c r="AS210" s="2130"/>
      <c r="AT210" s="2130"/>
      <c r="AU210" s="2140"/>
      <c r="AV210" s="2130"/>
      <c r="BE210" s="135">
        <v>1</v>
      </c>
    </row>
    <row r="211" spans="2:57" ht="18.75">
      <c r="B211" s="2118" t="str">
        <f t="shared" si="99"/>
        <v>A</v>
      </c>
      <c r="D211" s="67" t="str">
        <f t="shared" si="73"/>
        <v>►</v>
      </c>
      <c r="E211" s="2813">
        <f t="shared" si="74"/>
        <v>0</v>
      </c>
      <c r="F211" s="2814">
        <f t="shared" si="75"/>
        <v>0</v>
      </c>
      <c r="G211" s="64">
        <f t="shared" si="76"/>
        <v>0</v>
      </c>
      <c r="H211" s="2814">
        <f t="shared" si="77"/>
        <v>0</v>
      </c>
      <c r="I211" s="2815">
        <f t="shared" si="78"/>
        <v>0</v>
      </c>
      <c r="J211" s="2166">
        <f>IFERROR(INDEX(J8:V8,MATCH(I211,J7:V7,0)) * H211 * IF(E211=0, 1, E211), 0)</f>
        <v>0</v>
      </c>
      <c r="K211" s="2167" t="str">
        <f t="shared" si="93"/>
        <v>sirop pour imbiber biscuit</v>
      </c>
      <c r="L211" s="2816"/>
      <c r="M211" s="2694"/>
      <c r="N211" s="2695"/>
      <c r="O211" s="504"/>
      <c r="P211" s="2817">
        <f t="shared" si="79"/>
        <v>0</v>
      </c>
      <c r="Q211" s="2171" t="s">
        <v>4169</v>
      </c>
      <c r="R211" s="2187" t="str">
        <f t="shared" si="80"/>
        <v>►</v>
      </c>
      <c r="S211" s="2188">
        <v>1</v>
      </c>
      <c r="T211" s="2174">
        <f t="shared" si="81"/>
        <v>0</v>
      </c>
      <c r="U211" s="2175">
        <f t="shared" si="82"/>
        <v>0</v>
      </c>
      <c r="V211" s="2176">
        <f t="shared" si="83"/>
        <v>0</v>
      </c>
      <c r="W211" s="2177">
        <f>IF(OR(ISBLANK(M211),ISBLANK(O211)),0,IF(ISBLANK(L211),"",IFERROR(ROUND(T211/INDEX(J8:V8,MATCH(I211,J7:V7,0)),2)&amp;" " &amp;I211,"")))</f>
        <v>0</v>
      </c>
      <c r="X211" s="2178"/>
      <c r="Y211" s="2803">
        <f t="shared" si="100"/>
        <v>0</v>
      </c>
      <c r="AA211" s="67" t="str">
        <f t="shared" si="98"/>
        <v>A</v>
      </c>
      <c r="AB211" s="2294"/>
      <c r="AC211" s="2273"/>
      <c r="AD211" s="2274"/>
      <c r="AE211" s="2275"/>
      <c r="AF211" s="2286" t="s">
        <v>20</v>
      </c>
      <c r="AG211" s="2287">
        <v>3</v>
      </c>
      <c r="AH211" s="2288" t="s">
        <v>4204</v>
      </c>
      <c r="AI211" s="59"/>
      <c r="AJ211" s="2289">
        <f>AI200/AG211</f>
        <v>0.41666666666666669</v>
      </c>
      <c r="AK211" s="2289">
        <f>AJ211/AJ205*AK205</f>
        <v>1.25</v>
      </c>
      <c r="AL211" s="2289"/>
      <c r="AM211" s="2290" t="s">
        <v>20</v>
      </c>
      <c r="AN211" s="2130"/>
      <c r="AO211" s="2127"/>
      <c r="AP211" s="2128"/>
      <c r="AQ211" s="2129"/>
      <c r="AR211" s="2130"/>
      <c r="AS211" s="2130"/>
      <c r="AT211" s="2130"/>
      <c r="AU211" s="2140"/>
      <c r="AV211" s="2130"/>
      <c r="BE211" s="135">
        <v>1</v>
      </c>
    </row>
    <row r="212" spans="2:57" ht="18.75">
      <c r="B212" s="2118" t="str">
        <f t="shared" si="99"/>
        <v>A</v>
      </c>
      <c r="D212" s="67" t="str">
        <f t="shared" si="73"/>
        <v>►</v>
      </c>
      <c r="E212" s="2813">
        <f t="shared" si="74"/>
        <v>0</v>
      </c>
      <c r="F212" s="2814">
        <f t="shared" si="75"/>
        <v>0</v>
      </c>
      <c r="G212" s="64">
        <f t="shared" si="76"/>
        <v>0</v>
      </c>
      <c r="H212" s="2814">
        <f t="shared" si="77"/>
        <v>0</v>
      </c>
      <c r="I212" s="2815">
        <f t="shared" si="78"/>
        <v>0</v>
      </c>
      <c r="J212" s="2166">
        <f>IFERROR(INDEX(J8:V8,MATCH(I212,J7:V7,0)) * H212 * IF(E212=0, 1, E212), 0)</f>
        <v>0</v>
      </c>
      <c r="K212" s="2167" t="str">
        <f t="shared" si="93"/>
        <v>biscuit</v>
      </c>
      <c r="L212" s="2816"/>
      <c r="M212" s="2694"/>
      <c r="N212" s="2695"/>
      <c r="O212" s="504"/>
      <c r="P212" s="2817">
        <f t="shared" si="79"/>
        <v>0</v>
      </c>
      <c r="Q212" s="2171" t="s">
        <v>4169</v>
      </c>
      <c r="R212" s="2187" t="str">
        <f t="shared" si="80"/>
        <v>►</v>
      </c>
      <c r="S212" s="2188">
        <v>1</v>
      </c>
      <c r="T212" s="2189">
        <f t="shared" si="81"/>
        <v>0</v>
      </c>
      <c r="U212" s="2190">
        <f t="shared" si="82"/>
        <v>0</v>
      </c>
      <c r="V212" s="2191">
        <f t="shared" si="83"/>
        <v>0</v>
      </c>
      <c r="W212" s="2192">
        <f>IF(OR(ISBLANK(M212),ISBLANK(O212)),0,IF(ISBLANK(L212),"",IFERROR(ROUND(T212/INDEX(J8:V8,MATCH(I212,J7:V7,0)),2)&amp;" " &amp;I212,"")))</f>
        <v>0</v>
      </c>
      <c r="X212" s="2193"/>
      <c r="Y212" s="2803">
        <f t="shared" si="100"/>
        <v>0</v>
      </c>
      <c r="AA212" s="67" t="str">
        <f t="shared" si="98"/>
        <v>A</v>
      </c>
      <c r="AB212" s="2294"/>
      <c r="AC212" s="2273"/>
      <c r="AD212" s="2274"/>
      <c r="AE212" s="2275"/>
      <c r="AF212" s="2286" t="s">
        <v>21</v>
      </c>
      <c r="AG212" s="2291">
        <v>2</v>
      </c>
      <c r="AH212" s="2292" t="s">
        <v>4205</v>
      </c>
      <c r="AI212" s="59"/>
      <c r="AJ212" s="2293">
        <f>AI201/AG212</f>
        <v>1.3825000000000001</v>
      </c>
      <c r="AK212" s="2293">
        <f>AJ212/AJ205*AK205</f>
        <v>4.1475</v>
      </c>
      <c r="AL212" s="2293"/>
      <c r="AM212" s="2290" t="s">
        <v>21</v>
      </c>
      <c r="AN212" s="2130"/>
      <c r="AO212" s="2127"/>
      <c r="AP212" s="2128"/>
      <c r="AQ212" s="2129"/>
      <c r="AR212" s="2130"/>
      <c r="AS212" s="2130"/>
      <c r="AT212" s="2130"/>
      <c r="AU212" s="2140"/>
      <c r="AV212" s="2130"/>
      <c r="BE212" s="135">
        <v>1</v>
      </c>
    </row>
    <row r="213" spans="2:57" ht="18.75">
      <c r="B213" s="2118" t="str">
        <f t="shared" si="99"/>
        <v>A</v>
      </c>
      <c r="D213" s="67" t="str">
        <f t="shared" si="73"/>
        <v>►</v>
      </c>
      <c r="E213" s="2813">
        <f t="shared" si="74"/>
        <v>0</v>
      </c>
      <c r="F213" s="2814">
        <f t="shared" si="75"/>
        <v>0</v>
      </c>
      <c r="G213" s="64">
        <f t="shared" si="76"/>
        <v>0</v>
      </c>
      <c r="H213" s="2814">
        <f t="shared" si="77"/>
        <v>0</v>
      </c>
      <c r="I213" s="2815">
        <f t="shared" si="78"/>
        <v>0</v>
      </c>
      <c r="J213" s="2166">
        <f>IFERROR(INDEX(J8:V8,MATCH(I213,J7:V7,0)) * H213 * IF(E213=0, 1, E213), 0)</f>
        <v>0</v>
      </c>
      <c r="K213" s="2167" t="str">
        <f t="shared" si="93"/>
        <v>crème au beurre</v>
      </c>
      <c r="L213" s="2816"/>
      <c r="M213" s="2694"/>
      <c r="N213" s="2695"/>
      <c r="O213" s="504"/>
      <c r="P213" s="2817">
        <f t="shared" si="79"/>
        <v>0</v>
      </c>
      <c r="Q213" s="2171" t="s">
        <v>4169</v>
      </c>
      <c r="R213" s="2187" t="str">
        <f t="shared" si="80"/>
        <v>►</v>
      </c>
      <c r="S213" s="2188">
        <v>1</v>
      </c>
      <c r="T213" s="2174">
        <f t="shared" si="81"/>
        <v>0</v>
      </c>
      <c r="U213" s="2175">
        <f t="shared" si="82"/>
        <v>0</v>
      </c>
      <c r="V213" s="2176">
        <f t="shared" si="83"/>
        <v>0</v>
      </c>
      <c r="W213" s="2177">
        <f>IF(OR(ISBLANK(M213),ISBLANK(O213)),0,IF(ISBLANK(L213),"",IFERROR(ROUND(T213/INDEX(J8:V8,MATCH(I213,J7:V7,0)),2)&amp;" " &amp;I213,"")))</f>
        <v>0</v>
      </c>
      <c r="X213" s="2178"/>
      <c r="Y213" s="2803">
        <f t="shared" si="100"/>
        <v>0</v>
      </c>
      <c r="AA213" s="67" t="str">
        <f t="shared" si="98"/>
        <v>A</v>
      </c>
      <c r="AB213" s="2294"/>
      <c r="AC213" s="2273"/>
      <c r="AD213" s="2274"/>
      <c r="AE213" s="2275"/>
      <c r="AF213" s="2281" t="s">
        <v>22</v>
      </c>
      <c r="AG213" s="2282">
        <v>2</v>
      </c>
      <c r="AH213" s="2283" t="s">
        <v>4203</v>
      </c>
      <c r="AI213" s="59"/>
      <c r="AJ213" s="2284">
        <f>AI199/AG213</f>
        <v>1.0225</v>
      </c>
      <c r="AK213" s="2284">
        <f>AJ213/AJ205*AK205</f>
        <v>3.0674999999999999</v>
      </c>
      <c r="AL213" s="2284"/>
      <c r="AM213" s="2285" t="s">
        <v>22</v>
      </c>
      <c r="AN213" s="2130"/>
      <c r="AO213" s="2127"/>
      <c r="AP213" s="2128"/>
      <c r="AQ213" s="2129"/>
      <c r="AR213" s="2130"/>
      <c r="AS213" s="2130"/>
      <c r="AT213" s="2130"/>
      <c r="AU213" s="2140"/>
      <c r="AV213" s="2130"/>
      <c r="BE213" s="135">
        <v>1</v>
      </c>
    </row>
    <row r="214" spans="2:57" ht="18.75">
      <c r="B214" s="2118" t="str">
        <f t="shared" si="99"/>
        <v>A</v>
      </c>
      <c r="D214" s="67" t="str">
        <f t="shared" si="73"/>
        <v>►</v>
      </c>
      <c r="E214" s="2813">
        <f t="shared" si="74"/>
        <v>0</v>
      </c>
      <c r="F214" s="2814">
        <f t="shared" si="75"/>
        <v>0</v>
      </c>
      <c r="G214" s="64">
        <f t="shared" si="76"/>
        <v>0</v>
      </c>
      <c r="H214" s="2814">
        <f t="shared" si="77"/>
        <v>0</v>
      </c>
      <c r="I214" s="2815">
        <f t="shared" si="78"/>
        <v>0</v>
      </c>
      <c r="J214" s="2166">
        <f>IFERROR(INDEX(J8:V8,MATCH(I214,J7:V7,0)) * H214 * IF(E214=0, 1, E214), 0)</f>
        <v>0</v>
      </c>
      <c r="K214" s="2167" t="str">
        <f t="shared" si="93"/>
        <v>sirop pour imbiber biscuit</v>
      </c>
      <c r="L214" s="2816"/>
      <c r="M214" s="2694"/>
      <c r="N214" s="2695"/>
      <c r="O214" s="504"/>
      <c r="P214" s="2817">
        <f t="shared" si="79"/>
        <v>0</v>
      </c>
      <c r="Q214" s="2171" t="s">
        <v>4169</v>
      </c>
      <c r="R214" s="2187" t="str">
        <f t="shared" si="80"/>
        <v>►</v>
      </c>
      <c r="S214" s="2188">
        <v>1</v>
      </c>
      <c r="T214" s="2189">
        <f t="shared" si="81"/>
        <v>0</v>
      </c>
      <c r="U214" s="2190">
        <f t="shared" si="82"/>
        <v>0</v>
      </c>
      <c r="V214" s="2191">
        <f t="shared" si="83"/>
        <v>0</v>
      </c>
      <c r="W214" s="2192">
        <f>IF(OR(ISBLANK(M214),ISBLANK(O214)),0,IF(ISBLANK(L214),"",IFERROR(ROUND(T214/INDEX(J8:V8,MATCH(I214,J7:V7,0)),2)&amp;" " &amp;I214,"")))</f>
        <v>0</v>
      </c>
      <c r="X214" s="2193"/>
      <c r="Y214" s="2803">
        <f t="shared" si="100"/>
        <v>0</v>
      </c>
      <c r="AA214" s="67" t="str">
        <f t="shared" si="98"/>
        <v>A</v>
      </c>
      <c r="AB214" s="2294"/>
      <c r="AC214" s="2273"/>
      <c r="AD214" s="2274"/>
      <c r="AE214" s="2275"/>
      <c r="AF214" s="2286" t="s">
        <v>23</v>
      </c>
      <c r="AG214" s="2287">
        <v>3</v>
      </c>
      <c r="AH214" s="2288" t="s">
        <v>4204</v>
      </c>
      <c r="AI214" s="59"/>
      <c r="AJ214" s="2289">
        <f>AI200/AG214</f>
        <v>0.41666666666666669</v>
      </c>
      <c r="AK214" s="2289">
        <f>AJ214/AJ205*AK205</f>
        <v>1.25</v>
      </c>
      <c r="AL214" s="2289"/>
      <c r="AM214" s="2290" t="s">
        <v>23</v>
      </c>
      <c r="AN214" s="2130"/>
      <c r="AO214" s="2127"/>
      <c r="AP214" s="2128"/>
      <c r="AQ214" s="2129"/>
      <c r="AR214" s="2130"/>
      <c r="AS214" s="2130"/>
      <c r="AT214" s="2130"/>
      <c r="AU214" s="2140"/>
      <c r="AV214" s="2130"/>
      <c r="BE214" s="135">
        <v>1</v>
      </c>
    </row>
    <row r="215" spans="2:57" ht="18.75">
      <c r="B215" s="2118" t="str">
        <f t="shared" si="99"/>
        <v>A</v>
      </c>
      <c r="D215" s="67" t="str">
        <f t="shared" ref="D215:D278" si="101">IF(L215&lt;&gt;"","A","►")</f>
        <v>►</v>
      </c>
      <c r="E215" s="2813">
        <f t="shared" ref="E215:E278" si="102">IF(L215&lt;&gt;"",AB215,0)</f>
        <v>0</v>
      </c>
      <c r="F215" s="2814">
        <f t="shared" ref="F215:F278" si="103">IF(L215&lt;&gt;"",AC215,0)</f>
        <v>0</v>
      </c>
      <c r="G215" s="64">
        <f t="shared" ref="G215:G278" si="104">IF(L215&lt;&gt;"",AD215,0)</f>
        <v>0</v>
      </c>
      <c r="H215" s="2814">
        <f t="shared" ref="H215:H278" si="105">IF(L215&lt;&gt;"",AE215,0)</f>
        <v>0</v>
      </c>
      <c r="I215" s="2815">
        <f t="shared" ref="I215:I278" si="106">IF(L215&lt;&gt;"",AF215,0)</f>
        <v>0</v>
      </c>
      <c r="J215" s="2166">
        <f>IFERROR(INDEX(J8:V8,MATCH(I215,J7:V7,0)) * H215 * IF(E215=0, 1, E215), 0)</f>
        <v>0</v>
      </c>
      <c r="K215" s="2167" t="str">
        <f t="shared" si="93"/>
        <v>biscuit</v>
      </c>
      <c r="L215" s="2816"/>
      <c r="M215" s="2694"/>
      <c r="N215" s="2695"/>
      <c r="O215" s="504"/>
      <c r="P215" s="2817">
        <f t="shared" ref="P215:P278" si="107">N215</f>
        <v>0</v>
      </c>
      <c r="Q215" s="2171" t="s">
        <v>4169</v>
      </c>
      <c r="R215" s="2187" t="str">
        <f t="shared" ref="R215:R278" si="108">IF(L215&lt;&gt;"",AH215,"►")</f>
        <v>►</v>
      </c>
      <c r="S215" s="2188">
        <v>1</v>
      </c>
      <c r="T215" s="2174">
        <f t="shared" ref="T215:T278" si="109">IF(OR(ISBLANK(M215),ISBLANK(O215)),0,IF(J215=0,0,IF(L215&lt;&gt;0,(J215*S215)/M215*O215,0)))</f>
        <v>0</v>
      </c>
      <c r="U215" s="2175">
        <f t="shared" ref="U215:U278" si="110">IF(OR(ISBLANK(M215),ISBLANK(O215)),0,IF(AND(E215&lt;&gt;"", L215&lt;&gt;""),(E215*S215)/M215*O215,0))</f>
        <v>0</v>
      </c>
      <c r="V215" s="2176">
        <f t="shared" ref="V215:V278" si="111">IF(L215&lt;&gt;"",AC215,0)</f>
        <v>0</v>
      </c>
      <c r="W215" s="2177">
        <f>IF(OR(ISBLANK(M215),ISBLANK(O215)),0,IF(ISBLANK(L215),"",IFERROR(ROUND(T215/INDEX(J8:V8,MATCH(I215,J7:V7,0)),2)&amp;" " &amp;I215,"")))</f>
        <v>0</v>
      </c>
      <c r="X215" s="2178"/>
      <c r="Y215" s="2803">
        <f t="shared" si="100"/>
        <v>0</v>
      </c>
      <c r="AA215" s="67" t="str">
        <f t="shared" si="98"/>
        <v>A</v>
      </c>
      <c r="AB215" s="2272"/>
      <c r="AC215" s="2273"/>
      <c r="AD215" s="2274"/>
      <c r="AE215" s="2275"/>
      <c r="AF215" s="2286" t="s">
        <v>24</v>
      </c>
      <c r="AG215" s="2300">
        <v>3</v>
      </c>
      <c r="AH215" s="2301" t="s">
        <v>4205</v>
      </c>
      <c r="AI215" s="59"/>
      <c r="AJ215" s="2293">
        <f>AI201/AG215</f>
        <v>0.92166666666666675</v>
      </c>
      <c r="AK215" s="2293">
        <f>AJ215/AJ205*AK205</f>
        <v>2.7650000000000001</v>
      </c>
      <c r="AL215" s="2293"/>
      <c r="AM215" s="2290" t="s">
        <v>24</v>
      </c>
      <c r="AN215" s="2130"/>
      <c r="AO215" s="2127"/>
      <c r="AP215" s="2128"/>
      <c r="AQ215" s="2129"/>
      <c r="AR215" s="2130"/>
      <c r="AS215" s="2130"/>
      <c r="AT215" s="2130"/>
      <c r="AU215" s="2140"/>
      <c r="AV215" s="2130"/>
      <c r="BE215" s="135">
        <v>1</v>
      </c>
    </row>
    <row r="216" spans="2:57" ht="18.75">
      <c r="B216" s="2118" t="str">
        <f t="shared" si="99"/>
        <v>A</v>
      </c>
      <c r="D216" s="67" t="str">
        <f t="shared" si="101"/>
        <v>►</v>
      </c>
      <c r="E216" s="2813">
        <f t="shared" si="102"/>
        <v>0</v>
      </c>
      <c r="F216" s="2814">
        <f t="shared" si="103"/>
        <v>0</v>
      </c>
      <c r="G216" s="64">
        <f t="shared" si="104"/>
        <v>0</v>
      </c>
      <c r="H216" s="2814">
        <f t="shared" si="105"/>
        <v>0</v>
      </c>
      <c r="I216" s="2815">
        <f t="shared" si="106"/>
        <v>0</v>
      </c>
      <c r="J216" s="2166">
        <f>IFERROR(INDEX(J8:V8,MATCH(I216,J7:V7,0)) * H216 * IF(E216=0, 1, E216), 0)</f>
        <v>0</v>
      </c>
      <c r="K216" s="2167" t="str">
        <f t="shared" si="93"/>
        <v>chocolat de couverture chablonnage</v>
      </c>
      <c r="L216" s="2816"/>
      <c r="M216" s="2694"/>
      <c r="N216" s="2695"/>
      <c r="O216" s="504"/>
      <c r="P216" s="2817">
        <f t="shared" si="107"/>
        <v>0</v>
      </c>
      <c r="Q216" s="2171" t="s">
        <v>4169</v>
      </c>
      <c r="R216" s="2187" t="str">
        <f t="shared" si="108"/>
        <v>►</v>
      </c>
      <c r="S216" s="2188">
        <v>1</v>
      </c>
      <c r="T216" s="2189">
        <f t="shared" si="109"/>
        <v>0</v>
      </c>
      <c r="U216" s="2190">
        <f t="shared" si="110"/>
        <v>0</v>
      </c>
      <c r="V216" s="2191">
        <f t="shared" si="111"/>
        <v>0</v>
      </c>
      <c r="W216" s="2192">
        <f>IF(OR(ISBLANK(M216),ISBLANK(O216)),0,IF(ISBLANK(L216),"",IFERROR(ROUND(T216/INDEX(J8:V8,MATCH(I216,J7:V7,0)),2)&amp;" " &amp;I216,"")))</f>
        <v>0</v>
      </c>
      <c r="X216" s="2193"/>
      <c r="Y216" s="2803">
        <f t="shared" si="100"/>
        <v>0</v>
      </c>
      <c r="AA216" s="53" t="s">
        <v>0</v>
      </c>
      <c r="AB216" s="2302"/>
      <c r="AC216" s="2303"/>
      <c r="AD216" s="2274"/>
      <c r="AE216" s="2304"/>
      <c r="AF216" s="2276" t="s">
        <v>25</v>
      </c>
      <c r="AG216" s="2305">
        <v>1</v>
      </c>
      <c r="AH216" s="2306" t="s">
        <v>4206</v>
      </c>
      <c r="AI216" s="59"/>
      <c r="AJ216" s="2279">
        <f>AI202/AG216</f>
        <v>0.5</v>
      </c>
      <c r="AK216" s="2279">
        <f>AJ216/AJ205*AK205</f>
        <v>1.5</v>
      </c>
      <c r="AL216" s="2279">
        <f>AK216</f>
        <v>1.5</v>
      </c>
      <c r="AM216" s="2280" t="s">
        <v>25</v>
      </c>
      <c r="AN216" s="2130"/>
      <c r="AO216" s="2127"/>
      <c r="AP216" s="2128"/>
      <c r="AQ216" s="2129"/>
      <c r="AR216" s="2130"/>
      <c r="AS216" s="2130"/>
      <c r="AT216" s="2130"/>
      <c r="AU216" s="2140"/>
      <c r="AV216" s="2130"/>
      <c r="BE216" s="135">
        <v>1</v>
      </c>
    </row>
    <row r="217" spans="2:57" ht="18.75">
      <c r="B217" s="2118" t="str">
        <f t="shared" si="99"/>
        <v>A</v>
      </c>
      <c r="D217" s="67" t="str">
        <f t="shared" si="101"/>
        <v>►</v>
      </c>
      <c r="E217" s="2813">
        <f t="shared" si="102"/>
        <v>0</v>
      </c>
      <c r="F217" s="2814">
        <f t="shared" si="103"/>
        <v>0</v>
      </c>
      <c r="G217" s="64">
        <f t="shared" si="104"/>
        <v>0</v>
      </c>
      <c r="H217" s="2814">
        <f t="shared" si="105"/>
        <v>0</v>
      </c>
      <c r="I217" s="2815">
        <f t="shared" si="106"/>
        <v>0</v>
      </c>
      <c r="J217" s="2166">
        <f>IFERROR(INDEX(J8:V8,MATCH(I217,J7:V7,0)) * H217 * IF(E217=0, 1, E217), 0)</f>
        <v>0</v>
      </c>
      <c r="K217" s="2167">
        <f t="shared" si="93"/>
        <v>0</v>
      </c>
      <c r="L217" s="2832"/>
      <c r="M217" s="2694"/>
      <c r="N217" s="2695"/>
      <c r="O217" s="504"/>
      <c r="P217" s="2817">
        <f t="shared" si="107"/>
        <v>0</v>
      </c>
      <c r="Q217" s="2171"/>
      <c r="R217" s="2187" t="str">
        <f t="shared" si="108"/>
        <v>►</v>
      </c>
      <c r="S217" s="2188">
        <v>1</v>
      </c>
      <c r="T217" s="2174">
        <f t="shared" si="109"/>
        <v>0</v>
      </c>
      <c r="U217" s="2175">
        <f t="shared" si="110"/>
        <v>0</v>
      </c>
      <c r="V217" s="2176">
        <f t="shared" si="111"/>
        <v>0</v>
      </c>
      <c r="W217" s="2177">
        <f>IF(OR(ISBLANK(M217),ISBLANK(O217)),0,IF(ISBLANK(L217),"",IFERROR(ROUND(T217/INDEX(J8:V8,MATCH(I217,J7:V7,0)),2)&amp;" " &amp;I217,"")))</f>
        <v>0</v>
      </c>
      <c r="X217" s="2178"/>
      <c r="Y217" s="2803">
        <f t="shared" si="100"/>
        <v>0</v>
      </c>
      <c r="AA217" s="53" t="s">
        <v>0</v>
      </c>
      <c r="AB217" s="51"/>
      <c r="AC217" s="50"/>
      <c r="AD217" s="52"/>
      <c r="AE217" s="52"/>
      <c r="AF217" s="51"/>
      <c r="AG217" s="50"/>
      <c r="AH217" s="49"/>
      <c r="AI217" s="48">
        <f>SUM(AI197:AI204)</f>
        <v>8.5400000000000009</v>
      </c>
      <c r="AJ217" s="46">
        <f>SUM(AJ197:AJ204)</f>
        <v>25.619999999999997</v>
      </c>
      <c r="AK217" s="46"/>
      <c r="AL217" s="47"/>
      <c r="AM217" s="45"/>
      <c r="AN217" s="2130"/>
      <c r="AO217" s="2127"/>
      <c r="AP217" s="2128"/>
      <c r="AQ217" s="2129"/>
      <c r="AR217" s="2130"/>
      <c r="AS217" s="2130"/>
      <c r="AT217" s="2130"/>
      <c r="AU217" s="2140"/>
      <c r="AV217" s="2130"/>
      <c r="BE217" s="135">
        <v>1</v>
      </c>
    </row>
    <row r="218" spans="2:57" ht="18.75">
      <c r="B218" s="2118" t="str">
        <f t="shared" si="99"/>
        <v>►</v>
      </c>
      <c r="D218" s="67" t="str">
        <f t="shared" si="101"/>
        <v>►</v>
      </c>
      <c r="E218" s="2813">
        <f t="shared" si="102"/>
        <v>0</v>
      </c>
      <c r="F218" s="2814">
        <f t="shared" si="103"/>
        <v>0</v>
      </c>
      <c r="G218" s="64">
        <f t="shared" si="104"/>
        <v>0</v>
      </c>
      <c r="H218" s="2814">
        <f t="shared" si="105"/>
        <v>0</v>
      </c>
      <c r="I218" s="2815">
        <f t="shared" si="106"/>
        <v>0</v>
      </c>
      <c r="J218" s="2166">
        <f>IFERROR(INDEX(J8:V8,MATCH(I218,J7:V7,0)) * H218 * IF(E218=0, 1, E218), 0)</f>
        <v>0</v>
      </c>
      <c r="K218" s="2167" t="str">
        <f t="shared" si="93"/>
        <v>kg</v>
      </c>
      <c r="L218" s="2832"/>
      <c r="M218" s="2694"/>
      <c r="N218" s="2695"/>
      <c r="O218" s="504"/>
      <c r="P218" s="2817">
        <f t="shared" si="107"/>
        <v>0</v>
      </c>
      <c r="Q218" s="2171"/>
      <c r="R218" s="2187" t="str">
        <f t="shared" si="108"/>
        <v>►</v>
      </c>
      <c r="S218" s="2188">
        <v>1</v>
      </c>
      <c r="T218" s="2189">
        <f t="shared" si="109"/>
        <v>0</v>
      </c>
      <c r="U218" s="2190">
        <f t="shared" si="110"/>
        <v>0</v>
      </c>
      <c r="V218" s="2191">
        <f t="shared" si="111"/>
        <v>0</v>
      </c>
      <c r="W218" s="2192">
        <f>IF(OR(ISBLANK(M218),ISBLANK(O218)),0,IF(ISBLANK(L218),"",IFERROR(ROUND(T218/INDEX(J8:V8,MATCH(I218,J7:V7,0)),2)&amp;" " &amp;I218,"")))</f>
        <v>0</v>
      </c>
      <c r="X218" s="2193"/>
      <c r="Y218" s="2803">
        <f t="shared" si="100"/>
        <v>0</v>
      </c>
      <c r="AA218" s="44" t="s">
        <v>15</v>
      </c>
      <c r="AB218" s="39" t="s">
        <v>66</v>
      </c>
      <c r="AC218" s="39" t="s">
        <v>65</v>
      </c>
      <c r="AD218" s="39" t="s">
        <v>60</v>
      </c>
      <c r="AE218" s="43" t="s">
        <v>64</v>
      </c>
      <c r="AF218" s="42" t="s">
        <v>63</v>
      </c>
      <c r="AG218" s="41" t="s">
        <v>62</v>
      </c>
      <c r="AH218" s="40" t="s">
        <v>61</v>
      </c>
      <c r="AI218" s="39" t="s">
        <v>59</v>
      </c>
      <c r="AJ218" s="624" t="s">
        <v>58</v>
      </c>
      <c r="AK218" s="624" t="s">
        <v>57</v>
      </c>
      <c r="AL218" s="320" t="s">
        <v>56</v>
      </c>
      <c r="AM218" s="404" t="s">
        <v>55</v>
      </c>
      <c r="AN218" s="2130"/>
      <c r="AO218" s="2127"/>
      <c r="AP218" s="2128"/>
      <c r="AQ218" s="2129"/>
      <c r="AR218" s="2130"/>
      <c r="AS218" s="2130"/>
      <c r="AT218" s="2130"/>
      <c r="AU218" s="2140"/>
      <c r="AV218" s="2130"/>
      <c r="BE218" s="135">
        <v>1</v>
      </c>
    </row>
    <row r="219" spans="2:57" ht="18.75">
      <c r="B219" s="2118" t="str">
        <f t="shared" si="99"/>
        <v>►</v>
      </c>
      <c r="D219" s="67" t="str">
        <f t="shared" si="101"/>
        <v>►</v>
      </c>
      <c r="E219" s="2813">
        <f t="shared" si="102"/>
        <v>0</v>
      </c>
      <c r="F219" s="2814">
        <f t="shared" si="103"/>
        <v>0</v>
      </c>
      <c r="G219" s="64">
        <f t="shared" si="104"/>
        <v>0</v>
      </c>
      <c r="H219" s="2814">
        <f t="shared" si="105"/>
        <v>0</v>
      </c>
      <c r="I219" s="2815">
        <f t="shared" si="106"/>
        <v>0</v>
      </c>
      <c r="J219" s="2166">
        <f>IFERROR(INDEX(J8:V8,MATCH(I219,J7:V7,0)) * H219 * IF(E219=0, 1, E219), 0)</f>
        <v>0</v>
      </c>
      <c r="K219" s="2167">
        <f t="shared" si="93"/>
        <v>1</v>
      </c>
      <c r="L219" s="2832"/>
      <c r="M219" s="2694"/>
      <c r="N219" s="2695"/>
      <c r="O219" s="504"/>
      <c r="P219" s="2817">
        <f t="shared" si="107"/>
        <v>0</v>
      </c>
      <c r="Q219" s="2171"/>
      <c r="R219" s="2187" t="str">
        <f t="shared" si="108"/>
        <v>►</v>
      </c>
      <c r="S219" s="2188">
        <v>1</v>
      </c>
      <c r="T219" s="2174">
        <f t="shared" si="109"/>
        <v>0</v>
      </c>
      <c r="U219" s="2175">
        <f t="shared" si="110"/>
        <v>0</v>
      </c>
      <c r="V219" s="2176">
        <f t="shared" si="111"/>
        <v>0</v>
      </c>
      <c r="W219" s="2177">
        <f>IF(OR(ISBLANK(M219),ISBLANK(O219)),0,IF(ISBLANK(L219),"",IFERROR(ROUND(T219/INDEX(J8:V8,MATCH(I219,J7:V7,0)),2)&amp;" " &amp;I219,"")))</f>
        <v>0</v>
      </c>
      <c r="X219" s="2178"/>
      <c r="Y219" s="2803">
        <f t="shared" si="100"/>
        <v>0</v>
      </c>
      <c r="AA219" s="44" t="s">
        <v>15</v>
      </c>
      <c r="AB219" s="406">
        <v>0.5</v>
      </c>
      <c r="AC219" s="407">
        <v>0.25</v>
      </c>
      <c r="AD219" s="410">
        <v>0.22500000000000001</v>
      </c>
      <c r="AE219" s="407">
        <v>0.25</v>
      </c>
      <c r="AF219" s="409">
        <v>0.5</v>
      </c>
      <c r="AG219" s="410">
        <v>1E-3</v>
      </c>
      <c r="AH219" s="408">
        <v>1</v>
      </c>
      <c r="AI219" s="410">
        <v>0.01</v>
      </c>
      <c r="AJ219" s="678">
        <v>1</v>
      </c>
      <c r="AK219" s="679">
        <v>0.1</v>
      </c>
      <c r="AL219" s="408">
        <v>0.01</v>
      </c>
      <c r="AM219" s="411">
        <v>1E-3</v>
      </c>
      <c r="AN219" s="2130"/>
      <c r="AO219" s="2127"/>
      <c r="AP219" s="2128"/>
      <c r="AQ219" s="2129"/>
      <c r="AR219" s="2130"/>
      <c r="AS219" s="2130"/>
      <c r="AT219" s="2130"/>
      <c r="AU219" s="2140"/>
      <c r="AV219" s="2130"/>
      <c r="BE219" s="135">
        <v>1</v>
      </c>
    </row>
    <row r="220" spans="2:57" ht="18.75">
      <c r="B220" s="2118" t="str">
        <f t="shared" si="99"/>
        <v>A</v>
      </c>
      <c r="D220" s="67" t="str">
        <f t="shared" si="101"/>
        <v>►</v>
      </c>
      <c r="E220" s="2813">
        <f t="shared" si="102"/>
        <v>0</v>
      </c>
      <c r="F220" s="2814">
        <f t="shared" si="103"/>
        <v>0</v>
      </c>
      <c r="G220" s="64">
        <f t="shared" si="104"/>
        <v>0</v>
      </c>
      <c r="H220" s="2814">
        <f t="shared" si="105"/>
        <v>0</v>
      </c>
      <c r="I220" s="2815">
        <f t="shared" si="106"/>
        <v>0</v>
      </c>
      <c r="J220" s="2166">
        <f>IFERROR(INDEX(J8:V8,MATCH(I220,J7:V7,0)) * H220 * IF(E220=0, 1, E220), 0)</f>
        <v>0</v>
      </c>
      <c r="K220" s="2167">
        <f t="shared" si="93"/>
        <v>35</v>
      </c>
      <c r="L220" s="2832"/>
      <c r="M220" s="2694"/>
      <c r="N220" s="2695"/>
      <c r="O220" s="504"/>
      <c r="P220" s="2817">
        <f t="shared" si="107"/>
        <v>0</v>
      </c>
      <c r="Q220" s="2171"/>
      <c r="R220" s="2187" t="str">
        <f t="shared" si="108"/>
        <v>►</v>
      </c>
      <c r="S220" s="2188">
        <v>1</v>
      </c>
      <c r="T220" s="2189">
        <f t="shared" si="109"/>
        <v>0</v>
      </c>
      <c r="U220" s="2190">
        <f t="shared" si="110"/>
        <v>0</v>
      </c>
      <c r="V220" s="2191">
        <f t="shared" si="111"/>
        <v>0</v>
      </c>
      <c r="W220" s="2192">
        <f>IF(OR(ISBLANK(M220),ISBLANK(O220)),0,IF(ISBLANK(L220),"",IFERROR(ROUND(T220/INDEX(J8:V8,MATCH(I220,J7:V7,0)),2)&amp;" " &amp;I220,"")))</f>
        <v>0</v>
      </c>
      <c r="X220" s="2193"/>
      <c r="Y220" s="2803">
        <f t="shared" si="100"/>
        <v>0</v>
      </c>
      <c r="AA220" s="593" t="s">
        <v>0</v>
      </c>
      <c r="AB220" s="588">
        <v>11</v>
      </c>
      <c r="AC220" s="588">
        <v>11</v>
      </c>
      <c r="AD220" s="588">
        <v>3</v>
      </c>
      <c r="AE220" s="588">
        <v>11</v>
      </c>
      <c r="AF220" s="588">
        <v>11</v>
      </c>
      <c r="AG220" s="588">
        <v>9</v>
      </c>
      <c r="AH220" s="588">
        <v>35</v>
      </c>
      <c r="AI220" s="589">
        <v>0.2</v>
      </c>
      <c r="AJ220" s="588">
        <v>11</v>
      </c>
      <c r="AK220" s="588">
        <v>11</v>
      </c>
      <c r="AL220" s="588">
        <v>11</v>
      </c>
      <c r="AM220" s="591">
        <v>11</v>
      </c>
      <c r="AN220" s="2130"/>
      <c r="AO220" s="2127"/>
      <c r="AP220" s="2128"/>
      <c r="AQ220" s="2129"/>
      <c r="AR220" s="2130"/>
      <c r="AS220" s="2130"/>
      <c r="AT220" s="2130"/>
      <c r="AU220" s="2140"/>
      <c r="AV220" s="2130"/>
      <c r="BE220" s="135">
        <v>1</v>
      </c>
    </row>
    <row r="221" spans="2:57" ht="19.5" thickBot="1">
      <c r="B221" s="2118" t="str">
        <f t="shared" si="99"/>
        <v>A</v>
      </c>
      <c r="D221" s="67" t="str">
        <f t="shared" si="101"/>
        <v>►</v>
      </c>
      <c r="E221" s="2813">
        <f t="shared" si="102"/>
        <v>0</v>
      </c>
      <c r="F221" s="2814">
        <f t="shared" si="103"/>
        <v>0</v>
      </c>
      <c r="G221" s="64">
        <f t="shared" si="104"/>
        <v>0</v>
      </c>
      <c r="H221" s="2814">
        <f t="shared" si="105"/>
        <v>0</v>
      </c>
      <c r="I221" s="2815">
        <f t="shared" si="106"/>
        <v>0</v>
      </c>
      <c r="J221" s="2166">
        <f>IFERROR(INDEX(J8:V8,MATCH(I221,J7:V7,0)) * H221 * IF(E221=0, 1, E221), 0)</f>
        <v>0</v>
      </c>
      <c r="K221" s="2167">
        <f t="shared" ca="1" si="93"/>
        <v>35</v>
      </c>
      <c r="L221" s="2832"/>
      <c r="M221" s="2694"/>
      <c r="N221" s="2695"/>
      <c r="O221" s="504"/>
      <c r="P221" s="2817">
        <f t="shared" si="107"/>
        <v>0</v>
      </c>
      <c r="Q221" s="2171"/>
      <c r="R221" s="2187" t="str">
        <f t="shared" si="108"/>
        <v>►</v>
      </c>
      <c r="S221" s="2188">
        <v>1</v>
      </c>
      <c r="T221" s="2174">
        <f t="shared" si="109"/>
        <v>0</v>
      </c>
      <c r="U221" s="2175">
        <f t="shared" si="110"/>
        <v>0</v>
      </c>
      <c r="V221" s="2176">
        <f t="shared" si="111"/>
        <v>0</v>
      </c>
      <c r="W221" s="2177">
        <f>IF(OR(ISBLANK(M221),ISBLANK(O221)),0,IF(ISBLANK(L221),"",IFERROR(ROUND(T221/INDEX(J8:V8,MATCH(I221,J7:V7,0)),2)&amp;" " &amp;I221,"")))</f>
        <v>0</v>
      </c>
      <c r="X221" s="2178"/>
      <c r="Y221" s="2803">
        <f t="shared" ca="1" si="100"/>
        <v>0</v>
      </c>
      <c r="AA221" s="594" t="s">
        <v>0</v>
      </c>
      <c r="AB221" s="590">
        <f t="shared" ref="AB221:AM221" ca="1" si="112">CELL("largeur",AB221)</f>
        <v>11</v>
      </c>
      <c r="AC221" s="590">
        <f t="shared" ca="1" si="112"/>
        <v>11</v>
      </c>
      <c r="AD221" s="590">
        <f t="shared" ca="1" si="112"/>
        <v>3</v>
      </c>
      <c r="AE221" s="590">
        <f t="shared" ca="1" si="112"/>
        <v>11</v>
      </c>
      <c r="AF221" s="590">
        <f t="shared" ca="1" si="112"/>
        <v>11</v>
      </c>
      <c r="AG221" s="590">
        <f t="shared" ca="1" si="112"/>
        <v>9</v>
      </c>
      <c r="AH221" s="590">
        <f t="shared" ca="1" si="112"/>
        <v>35</v>
      </c>
      <c r="AI221" s="590">
        <f t="shared" ca="1" si="112"/>
        <v>11</v>
      </c>
      <c r="AJ221" s="590">
        <f t="shared" ca="1" si="112"/>
        <v>11</v>
      </c>
      <c r="AK221" s="590">
        <f t="shared" ca="1" si="112"/>
        <v>11</v>
      </c>
      <c r="AL221" s="590">
        <f t="shared" ca="1" si="112"/>
        <v>11</v>
      </c>
      <c r="AM221" s="592">
        <f t="shared" ca="1" si="112"/>
        <v>11</v>
      </c>
      <c r="AN221" s="2130"/>
      <c r="AO221" s="2127"/>
      <c r="AP221" s="2128"/>
      <c r="AQ221" s="2129"/>
      <c r="AR221" s="2130"/>
      <c r="AS221" s="2130"/>
      <c r="AT221" s="2130"/>
      <c r="AU221" s="2140"/>
      <c r="AV221" s="2130"/>
      <c r="BE221" s="135">
        <v>1</v>
      </c>
    </row>
    <row r="222" spans="2:57" ht="19.5" thickBot="1">
      <c r="B222" s="2118">
        <f t="shared" si="99"/>
        <v>0</v>
      </c>
      <c r="D222" s="67" t="str">
        <f t="shared" si="101"/>
        <v>►</v>
      </c>
      <c r="E222" s="2813">
        <f t="shared" si="102"/>
        <v>0</v>
      </c>
      <c r="F222" s="2814">
        <f t="shared" si="103"/>
        <v>0</v>
      </c>
      <c r="G222" s="64">
        <f t="shared" si="104"/>
        <v>0</v>
      </c>
      <c r="H222" s="2814">
        <f t="shared" si="105"/>
        <v>0</v>
      </c>
      <c r="I222" s="2815">
        <f t="shared" si="106"/>
        <v>0</v>
      </c>
      <c r="J222" s="2166">
        <f>IFERROR(INDEX(J8:V8,MATCH(I222,J7:V7,0)) * H222 * IF(E222=0, 1, E222), 0)</f>
        <v>0</v>
      </c>
      <c r="K222" s="2167">
        <f t="shared" si="93"/>
        <v>0</v>
      </c>
      <c r="L222" s="2832"/>
      <c r="M222" s="2694"/>
      <c r="N222" s="2695"/>
      <c r="O222" s="504"/>
      <c r="P222" s="2817">
        <f t="shared" si="107"/>
        <v>0</v>
      </c>
      <c r="Q222" s="2171"/>
      <c r="R222" s="2187" t="str">
        <f t="shared" si="108"/>
        <v>►</v>
      </c>
      <c r="S222" s="2188">
        <v>1</v>
      </c>
      <c r="T222" s="2189">
        <f t="shared" si="109"/>
        <v>0</v>
      </c>
      <c r="U222" s="2190">
        <f t="shared" si="110"/>
        <v>0</v>
      </c>
      <c r="V222" s="2191">
        <f t="shared" si="111"/>
        <v>0</v>
      </c>
      <c r="W222" s="2192">
        <f>IF(OR(ISBLANK(M222),ISBLANK(O222)),0,IF(ISBLANK(L222),"",IFERROR(ROUND(T222/INDEX(J8:V8,MATCH(I222,J7:V7,0)),2)&amp;" " &amp;I222,"")))</f>
        <v>0</v>
      </c>
      <c r="X222" s="2193"/>
      <c r="Y222" s="2803">
        <f t="shared" si="100"/>
        <v>0</v>
      </c>
      <c r="AA222" s="67"/>
      <c r="AB222" s="66"/>
      <c r="AC222" s="65"/>
      <c r="AD222" s="64"/>
      <c r="AE222" s="63"/>
      <c r="AF222" s="41"/>
      <c r="AG222" s="61"/>
      <c r="AH222" s="60"/>
      <c r="AI222" s="59"/>
      <c r="AJ222" s="2127"/>
      <c r="AK222" s="2127"/>
      <c r="AL222" s="2127"/>
      <c r="AM222" s="2127"/>
      <c r="AN222" s="2127"/>
      <c r="AO222" s="2127"/>
      <c r="AP222" s="2128"/>
      <c r="AQ222" s="2129"/>
      <c r="AR222" s="2130"/>
      <c r="AS222" s="2130"/>
      <c r="AT222" s="2130"/>
      <c r="AU222" s="2140"/>
      <c r="AV222" s="2130"/>
      <c r="BE222" s="135">
        <v>1</v>
      </c>
    </row>
    <row r="223" spans="2:57" ht="18.75">
      <c r="B223" s="2118" t="str">
        <f t="shared" si="99"/>
        <v>A</v>
      </c>
      <c r="D223" s="67" t="str">
        <f t="shared" si="101"/>
        <v>►</v>
      </c>
      <c r="E223" s="2813">
        <f t="shared" si="102"/>
        <v>0</v>
      </c>
      <c r="F223" s="2814">
        <f t="shared" si="103"/>
        <v>0</v>
      </c>
      <c r="G223" s="64">
        <f t="shared" si="104"/>
        <v>0</v>
      </c>
      <c r="H223" s="2814">
        <f t="shared" si="105"/>
        <v>0</v>
      </c>
      <c r="I223" s="2815">
        <f t="shared" si="106"/>
        <v>0</v>
      </c>
      <c r="J223" s="2166">
        <f>IFERROR(INDEX(J8:V8,MATCH(I223,J7:V7,0)) * H223 * IF(E223=0, 1, E223), 0)</f>
        <v>0</v>
      </c>
      <c r="K223" s="2167">
        <f t="shared" si="93"/>
        <v>0</v>
      </c>
      <c r="L223" s="2832"/>
      <c r="M223" s="2694"/>
      <c r="N223" s="2695"/>
      <c r="O223" s="504"/>
      <c r="P223" s="2817">
        <f t="shared" si="107"/>
        <v>0</v>
      </c>
      <c r="Q223" s="2171"/>
      <c r="R223" s="2187" t="str">
        <f t="shared" si="108"/>
        <v>►</v>
      </c>
      <c r="S223" s="2188">
        <v>1</v>
      </c>
      <c r="T223" s="2174">
        <f t="shared" si="109"/>
        <v>0</v>
      </c>
      <c r="U223" s="2175">
        <f t="shared" si="110"/>
        <v>0</v>
      </c>
      <c r="V223" s="2176">
        <f t="shared" si="111"/>
        <v>0</v>
      </c>
      <c r="W223" s="2177">
        <f>IF(OR(ISBLANK(M223),ISBLANK(O223)),0,IF(ISBLANK(L223),"",IFERROR(ROUND(T223/INDEX(J8:V8,MATCH(I223,J7:V7,0)),2)&amp;" " &amp;I223,"")))</f>
        <v>0</v>
      </c>
      <c r="X223" s="2178"/>
      <c r="Y223" s="2803">
        <f t="shared" si="100"/>
        <v>0</v>
      </c>
      <c r="AA223" s="618" t="s">
        <v>0</v>
      </c>
      <c r="AB223" s="4187" t="s">
        <v>119</v>
      </c>
      <c r="AC223" s="4298" t="s">
        <v>1078</v>
      </c>
      <c r="AD223" s="4298"/>
      <c r="AE223" s="4298"/>
      <c r="AF223" s="4298"/>
      <c r="AG223" s="4298"/>
      <c r="AH223" s="4298"/>
      <c r="AI223" s="4298"/>
      <c r="AJ223" s="4144" t="s">
        <v>137</v>
      </c>
      <c r="AK223" s="4299" t="s">
        <v>117</v>
      </c>
      <c r="AL223" s="4299"/>
      <c r="AM223" s="4081" t="str">
        <f>LEFT(AC223,1)</f>
        <v>N</v>
      </c>
      <c r="AN223" s="2130"/>
      <c r="AO223" s="2127"/>
      <c r="AP223" s="2128"/>
      <c r="AQ223" s="2129"/>
      <c r="AR223" s="2130"/>
      <c r="AS223" s="2130"/>
      <c r="AT223" s="2130"/>
      <c r="AU223" s="2140"/>
      <c r="AV223" s="2130"/>
      <c r="BE223" s="135">
        <v>1</v>
      </c>
    </row>
    <row r="224" spans="2:57" ht="19.5" thickBot="1">
      <c r="B224" s="2118" t="str">
        <f t="shared" si="99"/>
        <v>A</v>
      </c>
      <c r="D224" s="67" t="str">
        <f t="shared" si="101"/>
        <v>►</v>
      </c>
      <c r="E224" s="2813">
        <f t="shared" si="102"/>
        <v>0</v>
      </c>
      <c r="F224" s="2814">
        <f t="shared" si="103"/>
        <v>0</v>
      </c>
      <c r="G224" s="64">
        <f t="shared" si="104"/>
        <v>0</v>
      </c>
      <c r="H224" s="2814">
        <f t="shared" si="105"/>
        <v>0</v>
      </c>
      <c r="I224" s="2815">
        <f t="shared" si="106"/>
        <v>0</v>
      </c>
      <c r="J224" s="2166">
        <f>IFERROR(INDEX(J8:V8,MATCH(I224,J7:V7,0)) * H224 * IF(E224=0, 1, E224), 0)</f>
        <v>0</v>
      </c>
      <c r="K224" s="2167">
        <f t="shared" si="93"/>
        <v>0</v>
      </c>
      <c r="L224" s="2832"/>
      <c r="M224" s="2694"/>
      <c r="N224" s="2695"/>
      <c r="O224" s="504"/>
      <c r="P224" s="2817">
        <f t="shared" si="107"/>
        <v>0</v>
      </c>
      <c r="Q224" s="2171"/>
      <c r="R224" s="2187" t="str">
        <f t="shared" si="108"/>
        <v>►</v>
      </c>
      <c r="S224" s="2188">
        <v>1</v>
      </c>
      <c r="T224" s="2189">
        <f t="shared" si="109"/>
        <v>0</v>
      </c>
      <c r="U224" s="2190">
        <f t="shared" si="110"/>
        <v>0</v>
      </c>
      <c r="V224" s="2191">
        <f t="shared" si="111"/>
        <v>0</v>
      </c>
      <c r="W224" s="2192">
        <f>IF(OR(ISBLANK(M224),ISBLANK(O224)),0,IF(ISBLANK(L224),"",IFERROR(ROUND(T224/INDEX(J8:V8,MATCH(I224,J7:V7,0)),2)&amp;" " &amp;I224,"")))</f>
        <v>0</v>
      </c>
      <c r="X224" s="2193"/>
      <c r="Y224" s="2803">
        <f t="shared" si="100"/>
        <v>0</v>
      </c>
      <c r="AA224" s="9" t="s">
        <v>0</v>
      </c>
      <c r="AB224" s="4188"/>
      <c r="AC224" s="4259"/>
      <c r="AD224" s="4259"/>
      <c r="AE224" s="4259"/>
      <c r="AF224" s="4259"/>
      <c r="AG224" s="4259"/>
      <c r="AH224" s="4259"/>
      <c r="AI224" s="4259"/>
      <c r="AJ224" s="4141"/>
      <c r="AK224" s="3886"/>
      <c r="AL224" s="3886"/>
      <c r="AM224" s="4300"/>
      <c r="AN224" s="2130"/>
      <c r="AO224" s="2127"/>
      <c r="AP224" s="2128"/>
      <c r="AQ224" s="2129"/>
      <c r="AR224" s="2130"/>
      <c r="AS224" s="2130"/>
      <c r="AT224" s="2130"/>
      <c r="AU224" s="2140"/>
      <c r="AV224" s="2130"/>
      <c r="BE224" s="135">
        <v>1</v>
      </c>
    </row>
    <row r="225" spans="2:57" ht="18.75">
      <c r="B225" s="2118" t="str">
        <f t="shared" si="99"/>
        <v>A</v>
      </c>
      <c r="D225" s="67" t="str">
        <f t="shared" si="101"/>
        <v>►</v>
      </c>
      <c r="E225" s="2813">
        <f t="shared" si="102"/>
        <v>0</v>
      </c>
      <c r="F225" s="2814">
        <f t="shared" si="103"/>
        <v>0</v>
      </c>
      <c r="G225" s="64">
        <f t="shared" si="104"/>
        <v>0</v>
      </c>
      <c r="H225" s="2814">
        <f t="shared" si="105"/>
        <v>0</v>
      </c>
      <c r="I225" s="2815">
        <f t="shared" si="106"/>
        <v>0</v>
      </c>
      <c r="J225" s="2166">
        <f>IFERROR(INDEX(J8:V8,MATCH(I225,J7:V7,0)) * H225 * IF(E225=0, 1, E225), 0)</f>
        <v>0</v>
      </c>
      <c r="K225" s="2167">
        <f t="shared" si="93"/>
        <v>0</v>
      </c>
      <c r="L225" s="2832"/>
      <c r="M225" s="2694"/>
      <c r="N225" s="2695"/>
      <c r="O225" s="504"/>
      <c r="P225" s="2817">
        <f t="shared" si="107"/>
        <v>0</v>
      </c>
      <c r="Q225" s="2171"/>
      <c r="R225" s="2187" t="str">
        <f t="shared" si="108"/>
        <v>►</v>
      </c>
      <c r="S225" s="2188">
        <v>1</v>
      </c>
      <c r="T225" s="2174">
        <f t="shared" si="109"/>
        <v>0</v>
      </c>
      <c r="U225" s="2175">
        <f t="shared" si="110"/>
        <v>0</v>
      </c>
      <c r="V225" s="2176">
        <f t="shared" si="111"/>
        <v>0</v>
      </c>
      <c r="W225" s="2177">
        <f>IF(OR(ISBLANK(M225),ISBLANK(O225)),0,IF(ISBLANK(L225),"",IFERROR(ROUND(T225/INDEX(J8:V8,MATCH(I225,J7:V7,0)),2)&amp;" " &amp;I225,"")))</f>
        <v>0</v>
      </c>
      <c r="X225" s="2178"/>
      <c r="Y225" s="2803">
        <f t="shared" si="100"/>
        <v>0</v>
      </c>
      <c r="AA225" s="9" t="s">
        <v>0</v>
      </c>
      <c r="AB225" s="128" t="s">
        <v>116</v>
      </c>
      <c r="AC225" s="127"/>
      <c r="AD225" s="127"/>
      <c r="AE225" s="127"/>
      <c r="AF225" s="126" t="s">
        <v>115</v>
      </c>
      <c r="AG225" s="125" t="s">
        <v>114</v>
      </c>
      <c r="AH225" s="124"/>
      <c r="AI225" s="124"/>
      <c r="AJ225" s="124"/>
      <c r="AK225" s="124"/>
      <c r="AL225" s="124"/>
      <c r="AM225" s="739"/>
      <c r="AN225" s="2130"/>
      <c r="AO225" s="2127"/>
      <c r="AP225" s="2128"/>
      <c r="AQ225" s="2129"/>
      <c r="AR225" s="2130"/>
      <c r="AS225" s="2130"/>
      <c r="AT225" s="2130"/>
      <c r="AU225" s="2140"/>
      <c r="AV225" s="2130"/>
      <c r="BE225" s="135">
        <v>1</v>
      </c>
    </row>
    <row r="226" spans="2:57" ht="18.75">
      <c r="B226" s="2118" t="str">
        <f t="shared" si="99"/>
        <v>A</v>
      </c>
      <c r="D226" s="67" t="str">
        <f t="shared" si="101"/>
        <v>►</v>
      </c>
      <c r="E226" s="2813">
        <f t="shared" si="102"/>
        <v>0</v>
      </c>
      <c r="F226" s="2814">
        <f t="shared" si="103"/>
        <v>0</v>
      </c>
      <c r="G226" s="64">
        <f t="shared" si="104"/>
        <v>0</v>
      </c>
      <c r="H226" s="2814">
        <f t="shared" si="105"/>
        <v>0</v>
      </c>
      <c r="I226" s="2815">
        <f t="shared" si="106"/>
        <v>0</v>
      </c>
      <c r="J226" s="2166">
        <f>IFERROR(INDEX(J8:V8,MATCH(I226,J7:V7,0)) * H226 * IF(E226=0, 1, E226), 0)</f>
        <v>0</v>
      </c>
      <c r="K226" s="2167">
        <f t="shared" si="93"/>
        <v>0</v>
      </c>
      <c r="L226" s="2832"/>
      <c r="M226" s="2694"/>
      <c r="N226" s="2695"/>
      <c r="O226" s="504"/>
      <c r="P226" s="2817">
        <f t="shared" si="107"/>
        <v>0</v>
      </c>
      <c r="Q226" s="2171"/>
      <c r="R226" s="2187" t="str">
        <f t="shared" si="108"/>
        <v>►</v>
      </c>
      <c r="S226" s="2188">
        <v>1</v>
      </c>
      <c r="T226" s="2189">
        <f t="shared" si="109"/>
        <v>0</v>
      </c>
      <c r="U226" s="2190">
        <f t="shared" si="110"/>
        <v>0</v>
      </c>
      <c r="V226" s="2191">
        <f t="shared" si="111"/>
        <v>0</v>
      </c>
      <c r="W226" s="2192">
        <f>IF(OR(ISBLANK(M226),ISBLANK(O226)),0,IF(ISBLANK(L226),"",IFERROR(ROUND(T226/INDEX(J8:V8,MATCH(I226,J7:V7,0)),2)&amp;" " &amp;I226,"")))</f>
        <v>0</v>
      </c>
      <c r="X226" s="2193"/>
      <c r="Y226" s="2803">
        <f t="shared" si="100"/>
        <v>0</v>
      </c>
      <c r="AA226" s="9" t="s">
        <v>0</v>
      </c>
      <c r="AB226" s="121" t="s">
        <v>113</v>
      </c>
      <c r="AC226" s="104"/>
      <c r="AD226" s="115"/>
      <c r="AE226" s="115"/>
      <c r="AF226" s="115"/>
      <c r="AG226" s="104" t="s">
        <v>112</v>
      </c>
      <c r="AH226" s="104"/>
      <c r="AI226" s="104"/>
      <c r="AJ226" s="104"/>
      <c r="AK226" s="104"/>
      <c r="AL226" s="104"/>
      <c r="AM226" s="619"/>
      <c r="AN226" s="2130"/>
      <c r="AO226" s="2127"/>
      <c r="AP226" s="2128"/>
      <c r="AQ226" s="2129"/>
      <c r="AR226" s="2130"/>
      <c r="AS226" s="2130"/>
      <c r="AT226" s="2130"/>
      <c r="AU226" s="2140"/>
      <c r="AV226" s="2130"/>
      <c r="BE226" s="135">
        <v>1</v>
      </c>
    </row>
    <row r="227" spans="2:57" ht="19.5" thickBot="1">
      <c r="B227" s="2118" t="str">
        <f t="shared" si="99"/>
        <v>►</v>
      </c>
      <c r="D227" s="67" t="str">
        <f t="shared" si="101"/>
        <v>►</v>
      </c>
      <c r="E227" s="2813">
        <f t="shared" si="102"/>
        <v>0</v>
      </c>
      <c r="F227" s="2814">
        <f t="shared" si="103"/>
        <v>0</v>
      </c>
      <c r="G227" s="64">
        <f t="shared" si="104"/>
        <v>0</v>
      </c>
      <c r="H227" s="2814">
        <f t="shared" si="105"/>
        <v>0</v>
      </c>
      <c r="I227" s="2815">
        <f t="shared" si="106"/>
        <v>0</v>
      </c>
      <c r="J227" s="2166">
        <f>IFERROR(INDEX(J8:V8,MATCH(I227,J7:V7,0)) * H227 * IF(E227=0, 1, E227), 0)</f>
        <v>0</v>
      </c>
      <c r="K227" s="2167" t="str">
        <f t="shared" si="93"/>
        <v>0 Lignes masquées</v>
      </c>
      <c r="L227" s="2832"/>
      <c r="M227" s="2694"/>
      <c r="N227" s="2695"/>
      <c r="O227" s="504"/>
      <c r="P227" s="2817">
        <f t="shared" si="107"/>
        <v>0</v>
      </c>
      <c r="Q227" s="2171"/>
      <c r="R227" s="2187" t="str">
        <f t="shared" si="108"/>
        <v>►</v>
      </c>
      <c r="S227" s="2188">
        <v>1</v>
      </c>
      <c r="T227" s="2174">
        <f t="shared" si="109"/>
        <v>0</v>
      </c>
      <c r="U227" s="2175">
        <f t="shared" si="110"/>
        <v>0</v>
      </c>
      <c r="V227" s="2176">
        <f t="shared" si="111"/>
        <v>0</v>
      </c>
      <c r="W227" s="2177">
        <f>IF(OR(ISBLANK(M227),ISBLANK(O227)),0,IF(ISBLANK(L227),"",IFERROR(ROUND(T227/INDEX(J8:V8,MATCH(I227,J7:V7,0)),2)&amp;" " &amp;I227,"")))</f>
        <v>0</v>
      </c>
      <c r="X227" s="2178"/>
      <c r="Y227" s="2803">
        <f t="shared" ca="1" si="100"/>
        <v>0</v>
      </c>
      <c r="AA227" s="596" t="s">
        <v>15</v>
      </c>
      <c r="AB227" s="121"/>
      <c r="AC227" s="597"/>
      <c r="AD227" s="598"/>
      <c r="AE227" s="1949" t="str">
        <f ca="1">IF(AB230&lt;0.5,AB229&amp;",","")&amp;IF(AC230&lt;0.5,AC229&amp;".","")&amp;IF(AD230&lt;0.5,AD229&amp;".","")&amp;IF(AE230&lt;0.5,AE229&amp;".","")&amp;IF(AF230&lt;0.5,AF229&amp;".","")&amp;IF(AG230&lt;0.5,AG229&amp;".","")&amp;IF(AH230&lt;0.5,AH229&amp;".","")&amp;IF(AI230&lt;0.5,AI229&amp;".","")</f>
        <v/>
      </c>
      <c r="AF227" s="1949" t="str">
        <f ca="1">IF(AJ230&lt;0.5,AJ229&amp;".","")&amp;IF(AK230&lt;0.5,AK229&amp;".","")&amp;IF(AL230&lt;0.5,AL229&amp;".","")&amp;IF(AM230&lt;0.5,AM229&amp;".","")</f>
        <v/>
      </c>
      <c r="AG227" s="715" t="str">
        <f>COUNTIF(AA223:AA251,"**")&amp;" "&amp;"lignes"</f>
        <v>29 lignes</v>
      </c>
      <c r="AH227" s="564" t="str">
        <f>ROWS(AA223:AA251)-SUBTOTAL(103,AA223:AA251)&amp;" "&amp;"Lignes masquées"</f>
        <v>0 Lignes masquées</v>
      </c>
      <c r="AI227" s="699"/>
      <c r="AJ227" s="701" t="str">
        <f ca="1">IF(COUNTIF(AB230:AM230,"&lt;0.5")=0,"Aucune colonne masquée",COUNTIF(AB230:AM230,"&lt;0.5")&amp;" colonnes masquées : "&amp;(AE227&amp;AF227))</f>
        <v>Aucune colonne masquée</v>
      </c>
      <c r="AK227" s="701"/>
      <c r="AL227" s="699"/>
      <c r="AM227" s="700"/>
      <c r="AN227" s="2130"/>
      <c r="AO227" s="2127"/>
      <c r="AP227" s="2128"/>
      <c r="AQ227" s="2129"/>
      <c r="AR227" s="2130"/>
      <c r="AS227" s="2130"/>
      <c r="AT227" s="2130"/>
      <c r="AU227" s="2140"/>
      <c r="AV227" s="2130"/>
      <c r="BE227" s="135">
        <v>1</v>
      </c>
    </row>
    <row r="228" spans="2:57" ht="20.25" thickTop="1" thickBot="1">
      <c r="B228" s="2118" t="str">
        <f t="shared" si="99"/>
        <v>►</v>
      </c>
      <c r="D228" s="67" t="str">
        <f t="shared" si="101"/>
        <v>►</v>
      </c>
      <c r="E228" s="2813">
        <f t="shared" si="102"/>
        <v>0</v>
      </c>
      <c r="F228" s="2814">
        <f t="shared" si="103"/>
        <v>0</v>
      </c>
      <c r="G228" s="64">
        <f t="shared" si="104"/>
        <v>0</v>
      </c>
      <c r="H228" s="2814">
        <f t="shared" si="105"/>
        <v>0</v>
      </c>
      <c r="I228" s="2815">
        <f t="shared" si="106"/>
        <v>0</v>
      </c>
      <c r="J228" s="2166">
        <f>IFERROR(INDEX(J8:V8,MATCH(I228,J7:V7,0)) * H228 * IF(E228=0, 1, E228), 0)</f>
        <v>0</v>
      </c>
      <c r="K228" s="2167" t="str">
        <f t="shared" si="93"/>
        <v>Col.8</v>
      </c>
      <c r="L228" s="2832"/>
      <c r="M228" s="2694"/>
      <c r="N228" s="2695"/>
      <c r="O228" s="504"/>
      <c r="P228" s="2817">
        <f t="shared" si="107"/>
        <v>0</v>
      </c>
      <c r="Q228" s="2171"/>
      <c r="R228" s="2187" t="str">
        <f t="shared" si="108"/>
        <v>►</v>
      </c>
      <c r="S228" s="2188">
        <v>1</v>
      </c>
      <c r="T228" s="2189">
        <f t="shared" si="109"/>
        <v>0</v>
      </c>
      <c r="U228" s="2190">
        <f t="shared" si="110"/>
        <v>0</v>
      </c>
      <c r="V228" s="2191">
        <f t="shared" si="111"/>
        <v>0</v>
      </c>
      <c r="W228" s="2192">
        <f>IF(OR(ISBLANK(M228),ISBLANK(O228)),0,IF(ISBLANK(L228),"",IFERROR(ROUND(T228/INDEX(J8:V8,MATCH(I228,J7:V7,0)),2)&amp;" " &amp;I228,"")))</f>
        <v>0</v>
      </c>
      <c r="X228" s="2193"/>
      <c r="Y228" s="2803">
        <f t="shared" si="100"/>
        <v>0</v>
      </c>
      <c r="AA228" s="596" t="s">
        <v>15</v>
      </c>
      <c r="AB228" s="97" t="s">
        <v>104</v>
      </c>
      <c r="AC228" s="97" t="s">
        <v>103</v>
      </c>
      <c r="AD228" s="97" t="s">
        <v>102</v>
      </c>
      <c r="AE228" s="97" t="s">
        <v>101</v>
      </c>
      <c r="AF228" s="97" t="s">
        <v>100</v>
      </c>
      <c r="AG228" s="97" t="s">
        <v>99</v>
      </c>
      <c r="AH228" s="97" t="s">
        <v>98</v>
      </c>
      <c r="AI228" s="97" t="s">
        <v>97</v>
      </c>
      <c r="AJ228" s="97" t="s">
        <v>96</v>
      </c>
      <c r="AK228" s="97" t="s">
        <v>95</v>
      </c>
      <c r="AL228" s="97" t="s">
        <v>94</v>
      </c>
      <c r="AM228" s="600" t="s">
        <v>93</v>
      </c>
      <c r="AN228" s="2130"/>
      <c r="AO228" s="2127"/>
      <c r="AP228" s="2128"/>
      <c r="AQ228" s="2129"/>
      <c r="AR228" s="2130"/>
      <c r="AS228" s="2130"/>
      <c r="AT228" s="2130"/>
      <c r="AU228" s="2140"/>
      <c r="AV228" s="2130"/>
      <c r="BE228" s="135">
        <v>1</v>
      </c>
    </row>
    <row r="229" spans="2:57" ht="19.5" thickTop="1">
      <c r="B229" s="2118" t="str">
        <f t="shared" si="99"/>
        <v>►</v>
      </c>
      <c r="D229" s="67" t="str">
        <f t="shared" si="101"/>
        <v>►</v>
      </c>
      <c r="E229" s="2813">
        <f t="shared" si="102"/>
        <v>0</v>
      </c>
      <c r="F229" s="2814">
        <f t="shared" si="103"/>
        <v>0</v>
      </c>
      <c r="G229" s="64">
        <f t="shared" si="104"/>
        <v>0</v>
      </c>
      <c r="H229" s="2814">
        <f t="shared" si="105"/>
        <v>0</v>
      </c>
      <c r="I229" s="2815">
        <f t="shared" si="106"/>
        <v>0</v>
      </c>
      <c r="J229" s="2166">
        <f>IFERROR(INDEX(J8:V8,MATCH(I229,J7:V7,0)) * H229 * IF(E229=0, 1, E229), 0)</f>
        <v>0</v>
      </c>
      <c r="K229" s="2167" t="str">
        <f t="shared" si="93"/>
        <v>AH</v>
      </c>
      <c r="L229" s="2832"/>
      <c r="M229" s="2694"/>
      <c r="N229" s="2695"/>
      <c r="O229" s="504"/>
      <c r="P229" s="2817">
        <f t="shared" si="107"/>
        <v>0</v>
      </c>
      <c r="Q229" s="2171"/>
      <c r="R229" s="2187" t="str">
        <f t="shared" si="108"/>
        <v>►</v>
      </c>
      <c r="S229" s="2188">
        <v>1</v>
      </c>
      <c r="T229" s="2174">
        <f t="shared" si="109"/>
        <v>0</v>
      </c>
      <c r="U229" s="2175">
        <f t="shared" si="110"/>
        <v>0</v>
      </c>
      <c r="V229" s="2176">
        <f t="shared" si="111"/>
        <v>0</v>
      </c>
      <c r="W229" s="2177">
        <f>IF(OR(ISBLANK(M229),ISBLANK(O229)),0,IF(ISBLANK(L229),"",IFERROR(ROUND(T229/INDEX(J8:V8,MATCH(I229,J7:V7,0)),2)&amp;" " &amp;I229,"")))</f>
        <v>0</v>
      </c>
      <c r="X229" s="2178"/>
      <c r="Y229" s="2803">
        <f t="shared" si="100"/>
        <v>0</v>
      </c>
      <c r="AA229" s="601" t="s">
        <v>15</v>
      </c>
      <c r="AB229" s="95" t="str">
        <f t="shared" ref="AB229:AM229" si="113">SUBSTITUTE(ADDRESS(1,COLUMN(),4),"1","")</f>
        <v>AB</v>
      </c>
      <c r="AC229" s="94" t="str">
        <f t="shared" si="113"/>
        <v>AC</v>
      </c>
      <c r="AD229" s="94" t="str">
        <f t="shared" si="113"/>
        <v>AD</v>
      </c>
      <c r="AE229" s="94" t="str">
        <f t="shared" si="113"/>
        <v>AE</v>
      </c>
      <c r="AF229" s="94" t="str">
        <f t="shared" si="113"/>
        <v>AF</v>
      </c>
      <c r="AG229" s="94" t="str">
        <f t="shared" si="113"/>
        <v>AG</v>
      </c>
      <c r="AH229" s="94" t="str">
        <f t="shared" si="113"/>
        <v>AH</v>
      </c>
      <c r="AI229" s="2031" t="str">
        <f t="shared" si="113"/>
        <v>AI</v>
      </c>
      <c r="AJ229" s="94" t="str">
        <f t="shared" si="113"/>
        <v>AJ</v>
      </c>
      <c r="AK229" s="94" t="str">
        <f t="shared" si="113"/>
        <v>AK</v>
      </c>
      <c r="AL229" s="94" t="str">
        <f t="shared" si="113"/>
        <v>AL</v>
      </c>
      <c r="AM229" s="602" t="str">
        <f t="shared" si="113"/>
        <v>AM</v>
      </c>
      <c r="AN229" s="2130"/>
      <c r="AO229" s="2127"/>
      <c r="AP229" s="2128"/>
      <c r="AQ229" s="2129"/>
      <c r="AR229" s="2130"/>
      <c r="AS229" s="2130"/>
      <c r="AT229" s="2130"/>
      <c r="AU229" s="2140"/>
      <c r="AV229" s="2130"/>
      <c r="BE229" s="135">
        <v>1</v>
      </c>
    </row>
    <row r="230" spans="2:57" ht="19.5" thickBot="1">
      <c r="B230" s="2118" t="str">
        <f t="shared" si="99"/>
        <v>►</v>
      </c>
      <c r="D230" s="67" t="str">
        <f t="shared" si="101"/>
        <v>►</v>
      </c>
      <c r="E230" s="2813">
        <f t="shared" si="102"/>
        <v>0</v>
      </c>
      <c r="F230" s="2814">
        <f t="shared" si="103"/>
        <v>0</v>
      </c>
      <c r="G230" s="64">
        <f t="shared" si="104"/>
        <v>0</v>
      </c>
      <c r="H230" s="2814">
        <f t="shared" si="105"/>
        <v>0</v>
      </c>
      <c r="I230" s="2815">
        <f t="shared" si="106"/>
        <v>0</v>
      </c>
      <c r="J230" s="2166">
        <f>IFERROR(INDEX(J8:V8,MATCH(I230,J7:V7,0)) * H230 * IF(E230=0, 1, E230), 0)</f>
        <v>0</v>
      </c>
      <c r="K230" s="2167">
        <f t="shared" ca="1" si="93"/>
        <v>35</v>
      </c>
      <c r="L230" s="2832"/>
      <c r="M230" s="2694"/>
      <c r="N230" s="2695"/>
      <c r="O230" s="504"/>
      <c r="P230" s="2817">
        <f t="shared" si="107"/>
        <v>0</v>
      </c>
      <c r="Q230" s="2171"/>
      <c r="R230" s="2187" t="str">
        <f t="shared" si="108"/>
        <v>►</v>
      </c>
      <c r="S230" s="2188">
        <v>1</v>
      </c>
      <c r="T230" s="2189">
        <f t="shared" si="109"/>
        <v>0</v>
      </c>
      <c r="U230" s="2190">
        <f t="shared" si="110"/>
        <v>0</v>
      </c>
      <c r="V230" s="2191">
        <f t="shared" si="111"/>
        <v>0</v>
      </c>
      <c r="W230" s="2192">
        <f>IF(OR(ISBLANK(M230),ISBLANK(O230)),0,IF(ISBLANK(L230),"",IFERROR(ROUND(T230/INDEX(J8:V8,MATCH(I230,J7:V7,0)),2)&amp;" " &amp;I230,"")))</f>
        <v>0</v>
      </c>
      <c r="X230" s="2193"/>
      <c r="Y230" s="2803">
        <f t="shared" ca="1" si="100"/>
        <v>0</v>
      </c>
      <c r="AA230" s="601" t="s">
        <v>15</v>
      </c>
      <c r="AB230" s="476">
        <f t="shared" ref="AB230:AM230" ca="1" si="114">CELL("largeur",AB230)</f>
        <v>11</v>
      </c>
      <c r="AC230" s="91">
        <f t="shared" ca="1" si="114"/>
        <v>11</v>
      </c>
      <c r="AD230" s="91">
        <f t="shared" ca="1" si="114"/>
        <v>3</v>
      </c>
      <c r="AE230" s="91">
        <f t="shared" ca="1" si="114"/>
        <v>11</v>
      </c>
      <c r="AF230" s="91">
        <f t="shared" ca="1" si="114"/>
        <v>11</v>
      </c>
      <c r="AG230" s="91">
        <f t="shared" ca="1" si="114"/>
        <v>9</v>
      </c>
      <c r="AH230" s="91">
        <f t="shared" ca="1" si="114"/>
        <v>35</v>
      </c>
      <c r="AI230" s="91">
        <f t="shared" ca="1" si="114"/>
        <v>11</v>
      </c>
      <c r="AJ230" s="91">
        <f t="shared" ca="1" si="114"/>
        <v>11</v>
      </c>
      <c r="AK230" s="91">
        <f t="shared" ca="1" si="114"/>
        <v>11</v>
      </c>
      <c r="AL230" s="91">
        <f t="shared" ca="1" si="114"/>
        <v>11</v>
      </c>
      <c r="AM230" s="603">
        <f t="shared" ca="1" si="114"/>
        <v>11</v>
      </c>
      <c r="AN230" s="2130"/>
      <c r="AO230" s="2127"/>
      <c r="AP230" s="2128"/>
      <c r="AQ230" s="2129"/>
      <c r="AR230" s="2130"/>
      <c r="AS230" s="2130"/>
      <c r="AT230" s="2130"/>
      <c r="AU230" s="2140"/>
      <c r="AV230" s="2130"/>
      <c r="BE230" s="135">
        <v>1</v>
      </c>
    </row>
    <row r="231" spans="2:57" ht="21.75" thickTop="1">
      <c r="B231" s="2118" t="str">
        <f t="shared" si="99"/>
        <v>A</v>
      </c>
      <c r="D231" s="67" t="str">
        <f t="shared" si="101"/>
        <v>►</v>
      </c>
      <c r="E231" s="2813">
        <f t="shared" si="102"/>
        <v>0</v>
      </c>
      <c r="F231" s="2814">
        <f t="shared" si="103"/>
        <v>0</v>
      </c>
      <c r="G231" s="64">
        <f t="shared" si="104"/>
        <v>0</v>
      </c>
      <c r="H231" s="2814">
        <f t="shared" si="105"/>
        <v>0</v>
      </c>
      <c r="I231" s="2815">
        <f t="shared" si="106"/>
        <v>0</v>
      </c>
      <c r="J231" s="2166">
        <f>IFERROR(INDEX(J8:V8,MATCH(I231,J7:V7,0)) * H231 * IF(E231=0, 1, E231), 0)</f>
        <v>0</v>
      </c>
      <c r="K231" s="2167" t="str">
        <f t="shared" si="93"/>
        <v>⓬  PHASES ESSENTIELLES  DE PROGRESSION ne rien saisir dans la colonne fond rouge qui devrait être masquée</v>
      </c>
      <c r="L231" s="2832"/>
      <c r="M231" s="2694"/>
      <c r="N231" s="2695"/>
      <c r="O231" s="504"/>
      <c r="P231" s="2817">
        <f t="shared" si="107"/>
        <v>0</v>
      </c>
      <c r="Q231" s="2171"/>
      <c r="R231" s="2187" t="str">
        <f t="shared" si="108"/>
        <v>►</v>
      </c>
      <c r="S231" s="2188">
        <v>1</v>
      </c>
      <c r="T231" s="2174">
        <f t="shared" si="109"/>
        <v>0</v>
      </c>
      <c r="U231" s="2175">
        <f t="shared" si="110"/>
        <v>0</v>
      </c>
      <c r="V231" s="2176">
        <f t="shared" si="111"/>
        <v>0</v>
      </c>
      <c r="W231" s="2177">
        <f>IF(OR(ISBLANK(M231),ISBLANK(O231)),0,IF(ISBLANK(L231),"",IFERROR(ROUND(T231/INDEX(J8:V8,MATCH(I231,J7:V7,0)),2)&amp;" " &amp;I231,"")))</f>
        <v>0</v>
      </c>
      <c r="X231" s="2178"/>
      <c r="Y231" s="2803">
        <f t="shared" si="100"/>
        <v>0</v>
      </c>
      <c r="AA231" s="9" t="s">
        <v>0</v>
      </c>
      <c r="AB231" s="2307"/>
      <c r="AC231" s="1954" t="s">
        <v>3</v>
      </c>
      <c r="AD231" s="1955"/>
      <c r="AE231" s="1955"/>
      <c r="AF231" s="1955"/>
      <c r="AG231" s="604">
        <v>0</v>
      </c>
      <c r="AH231" s="2039" t="s">
        <v>4097</v>
      </c>
      <c r="AI231" s="2032"/>
      <c r="AJ231" s="415"/>
      <c r="AK231" s="415"/>
      <c r="AL231" s="415"/>
      <c r="AM231" s="621"/>
      <c r="AN231" s="2130"/>
      <c r="AO231" s="2127"/>
      <c r="AP231" s="2128"/>
      <c r="AQ231" s="2129"/>
      <c r="AR231" s="2130"/>
      <c r="AS231" s="2130"/>
      <c r="AT231" s="2130"/>
      <c r="AU231" s="2140"/>
      <c r="AV231" s="2130"/>
      <c r="BE231" s="135">
        <v>1</v>
      </c>
    </row>
    <row r="232" spans="2:57" ht="18.75">
      <c r="B232" s="2118" t="str">
        <f t="shared" si="99"/>
        <v>A</v>
      </c>
      <c r="D232" s="67" t="str">
        <f t="shared" si="101"/>
        <v>►</v>
      </c>
      <c r="E232" s="2813">
        <f t="shared" si="102"/>
        <v>0</v>
      </c>
      <c r="F232" s="2814">
        <f t="shared" si="103"/>
        <v>0</v>
      </c>
      <c r="G232" s="64">
        <f t="shared" si="104"/>
        <v>0</v>
      </c>
      <c r="H232" s="2814">
        <f t="shared" si="105"/>
        <v>0</v>
      </c>
      <c r="I232" s="2815">
        <f t="shared" si="106"/>
        <v>0</v>
      </c>
      <c r="J232" s="2166">
        <f>IFERROR(INDEX(J8:V8,MATCH(I232,J7:V7,0)) * H232 * IF(E232=0, 1, E232), 0)</f>
        <v>0</v>
      </c>
      <c r="K232" s="2167" t="str">
        <f t="shared" si="93"/>
        <v xml:space="preserve"> POINTS CLÉS</v>
      </c>
      <c r="L232" s="2832"/>
      <c r="M232" s="2694"/>
      <c r="N232" s="2695"/>
      <c r="O232" s="504"/>
      <c r="P232" s="2817">
        <f t="shared" si="107"/>
        <v>0</v>
      </c>
      <c r="Q232" s="2171"/>
      <c r="R232" s="2187" t="str">
        <f t="shared" si="108"/>
        <v>►</v>
      </c>
      <c r="S232" s="2188">
        <v>1</v>
      </c>
      <c r="T232" s="2189">
        <f t="shared" si="109"/>
        <v>0</v>
      </c>
      <c r="U232" s="2190">
        <f t="shared" si="110"/>
        <v>0</v>
      </c>
      <c r="V232" s="2191">
        <f t="shared" si="111"/>
        <v>0</v>
      </c>
      <c r="W232" s="2192">
        <f>IF(OR(ISBLANK(M232),ISBLANK(O232)),0,IF(ISBLANK(L232),"",IFERROR(ROUND(T232/INDEX(J8:V8,MATCH(I232,J7:V7,0)),2)&amp;" " &amp;I232,"")))</f>
        <v>0</v>
      </c>
      <c r="X232" s="2193"/>
      <c r="Y232" s="2803">
        <f t="shared" si="100"/>
        <v>0</v>
      </c>
      <c r="AA232" s="718" t="s">
        <v>0</v>
      </c>
      <c r="AB232" s="1938" t="s">
        <v>53</v>
      </c>
      <c r="AC232" s="33"/>
      <c r="AD232" s="33"/>
      <c r="AE232" s="33"/>
      <c r="AF232" s="33"/>
      <c r="AG232" s="604">
        <f>IF(ISBLANK(AH232),"",LARGE(AG231:AG231,1)+1)</f>
        <v>1</v>
      </c>
      <c r="AH232" s="29" t="s">
        <v>569</v>
      </c>
      <c r="AI232" s="2035"/>
      <c r="AJ232" s="27"/>
      <c r="AK232" s="27"/>
      <c r="AL232" s="27"/>
      <c r="AM232" s="671"/>
      <c r="AN232" s="2130"/>
      <c r="AO232" s="2127"/>
      <c r="AP232" s="2128"/>
      <c r="AQ232" s="2129"/>
      <c r="AR232" s="2130"/>
      <c r="AS232" s="2130"/>
      <c r="AT232" s="2130"/>
      <c r="AU232" s="2140"/>
      <c r="AV232" s="2130"/>
      <c r="BE232" s="135">
        <v>1</v>
      </c>
    </row>
    <row r="233" spans="2:57" ht="18.75">
      <c r="B233" s="2118" t="str">
        <f t="shared" si="99"/>
        <v>A</v>
      </c>
      <c r="D233" s="67" t="str">
        <f t="shared" si="101"/>
        <v>►</v>
      </c>
      <c r="E233" s="2813">
        <f t="shared" si="102"/>
        <v>0</v>
      </c>
      <c r="F233" s="2814">
        <f t="shared" si="103"/>
        <v>0</v>
      </c>
      <c r="G233" s="64">
        <f t="shared" si="104"/>
        <v>0</v>
      </c>
      <c r="H233" s="2814">
        <f t="shared" si="105"/>
        <v>0</v>
      </c>
      <c r="I233" s="2815">
        <f t="shared" si="106"/>
        <v>0</v>
      </c>
      <c r="J233" s="2166">
        <f>IFERROR(INDEX(J8:V8,MATCH(I233,J7:V7,0)) * H233 * IF(E233=0, 1, E233), 0)</f>
        <v>0</v>
      </c>
      <c r="K233" s="2167" t="str">
        <f t="shared" si="93"/>
        <v>faire court &gt; 1 verbe = 1 action</v>
      </c>
      <c r="L233" s="2832"/>
      <c r="M233" s="2694"/>
      <c r="N233" s="2695"/>
      <c r="O233" s="504"/>
      <c r="P233" s="2817">
        <f t="shared" si="107"/>
        <v>0</v>
      </c>
      <c r="Q233" s="2171"/>
      <c r="R233" s="2187" t="str">
        <f t="shared" si="108"/>
        <v>►</v>
      </c>
      <c r="S233" s="2188">
        <v>1</v>
      </c>
      <c r="T233" s="2174">
        <f t="shared" si="109"/>
        <v>0</v>
      </c>
      <c r="U233" s="2175">
        <f t="shared" si="110"/>
        <v>0</v>
      </c>
      <c r="V233" s="2176">
        <f t="shared" si="111"/>
        <v>0</v>
      </c>
      <c r="W233" s="2177">
        <f>IF(OR(ISBLANK(M233),ISBLANK(O233)),0,IF(ISBLANK(L233),"",IFERROR(ROUND(T233/INDEX(J8:V8,MATCH(I233,J7:V7,0)),2)&amp;" " &amp;I233,"")))</f>
        <v>0</v>
      </c>
      <c r="X233" s="2178"/>
      <c r="Y233" s="2803">
        <f t="shared" si="100"/>
        <v>0</v>
      </c>
      <c r="AA233" s="28" t="str">
        <f t="shared" ref="AA233:AA238" si="115">IF(OR(AH233&lt;&gt;"",AJ233&lt;&gt;"",AK233&lt;&gt; "",AL233&lt;&gt; ""),"A", "►")</f>
        <v>A</v>
      </c>
      <c r="AB233" s="1939" t="s">
        <v>52</v>
      </c>
      <c r="AC233" s="31"/>
      <c r="AD233" s="31"/>
      <c r="AE233" s="31"/>
      <c r="AF233" s="31"/>
      <c r="AG233" s="604">
        <f>IF(ISBLANK(AH233),"",LARGE(AG231:AG232,1)+1)</f>
        <v>2</v>
      </c>
      <c r="AH233" s="29" t="s">
        <v>51</v>
      </c>
      <c r="AI233" s="2035"/>
      <c r="AJ233" s="27"/>
      <c r="AK233" s="27"/>
      <c r="AL233" s="27"/>
      <c r="AM233" s="671"/>
      <c r="AN233" s="2130"/>
      <c r="AO233" s="2127"/>
      <c r="AP233" s="2128"/>
      <c r="AQ233" s="2129"/>
      <c r="AR233" s="2130"/>
      <c r="AS233" s="2130"/>
      <c r="AT233" s="2130"/>
      <c r="AU233" s="2140"/>
      <c r="AV233" s="2130"/>
      <c r="BE233" s="135">
        <v>1</v>
      </c>
    </row>
    <row r="234" spans="2:57" ht="18.75">
      <c r="B234" s="2118" t="str">
        <f t="shared" si="99"/>
        <v>A</v>
      </c>
      <c r="D234" s="67" t="str">
        <f t="shared" si="101"/>
        <v>►</v>
      </c>
      <c r="E234" s="2813">
        <f t="shared" si="102"/>
        <v>0</v>
      </c>
      <c r="F234" s="2814">
        <f t="shared" si="103"/>
        <v>0</v>
      </c>
      <c r="G234" s="64">
        <f t="shared" si="104"/>
        <v>0</v>
      </c>
      <c r="H234" s="2814">
        <f t="shared" si="105"/>
        <v>0</v>
      </c>
      <c r="I234" s="2815">
        <f t="shared" si="106"/>
        <v>0</v>
      </c>
      <c r="J234" s="2166">
        <f>IFERROR(INDEX(J8:V8,MATCH(I234,J7:V7,0)) * H234 * IF(E234=0, 1, E234), 0)</f>
        <v>0</v>
      </c>
      <c r="K234" s="2167" t="str">
        <f t="shared" si="93"/>
        <v>utilisez le vocabulaire professionnel</v>
      </c>
      <c r="L234" s="2832"/>
      <c r="M234" s="2694"/>
      <c r="N234" s="2695"/>
      <c r="O234" s="504"/>
      <c r="P234" s="2817">
        <f t="shared" si="107"/>
        <v>0</v>
      </c>
      <c r="Q234" s="2171"/>
      <c r="R234" s="2187" t="str">
        <f t="shared" si="108"/>
        <v>►</v>
      </c>
      <c r="S234" s="2188">
        <v>1</v>
      </c>
      <c r="T234" s="2189">
        <f t="shared" si="109"/>
        <v>0</v>
      </c>
      <c r="U234" s="2190">
        <f t="shared" si="110"/>
        <v>0</v>
      </c>
      <c r="V234" s="2191">
        <f t="shared" si="111"/>
        <v>0</v>
      </c>
      <c r="W234" s="2192">
        <f>IF(OR(ISBLANK(M234),ISBLANK(O234)),0,IF(ISBLANK(L234),"",IFERROR(ROUND(T234/INDEX(J8:V8,MATCH(I234,J7:V7,0)),2)&amp;" " &amp;I234,"")))</f>
        <v>0</v>
      </c>
      <c r="X234" s="2193"/>
      <c r="Y234" s="2803">
        <f t="shared" si="100"/>
        <v>0</v>
      </c>
      <c r="AA234" s="28" t="str">
        <f t="shared" si="115"/>
        <v>A</v>
      </c>
      <c r="AB234" s="1939" t="s">
        <v>1010</v>
      </c>
      <c r="AC234" s="31"/>
      <c r="AD234" s="31"/>
      <c r="AE234" s="31"/>
      <c r="AF234" s="31"/>
      <c r="AG234" s="604">
        <f>IF(ISBLANK(AH234),"",LARGE(AG231:AG233,1)+1)</f>
        <v>3</v>
      </c>
      <c r="AH234" s="29" t="s">
        <v>50</v>
      </c>
      <c r="AI234" s="2035"/>
      <c r="AJ234" s="27"/>
      <c r="AK234" s="27"/>
      <c r="AL234" s="27"/>
      <c r="AM234" s="671"/>
      <c r="AN234" s="2130"/>
      <c r="AO234" s="2127"/>
      <c r="AP234" s="2128"/>
      <c r="AQ234" s="2129"/>
      <c r="AR234" s="2130"/>
      <c r="AS234" s="2130"/>
      <c r="AT234" s="2130"/>
      <c r="AU234" s="2140"/>
      <c r="AV234" s="2130"/>
      <c r="BE234" s="135">
        <v>1</v>
      </c>
    </row>
    <row r="235" spans="2:57" ht="18.75">
      <c r="B235" s="2118" t="str">
        <f t="shared" si="99"/>
        <v>A</v>
      </c>
      <c r="D235" s="67" t="str">
        <f t="shared" si="101"/>
        <v>►</v>
      </c>
      <c r="E235" s="2813">
        <f t="shared" si="102"/>
        <v>0</v>
      </c>
      <c r="F235" s="2814">
        <f t="shared" si="103"/>
        <v>0</v>
      </c>
      <c r="G235" s="64">
        <f t="shared" si="104"/>
        <v>0</v>
      </c>
      <c r="H235" s="2814">
        <f t="shared" si="105"/>
        <v>0</v>
      </c>
      <c r="I235" s="2815">
        <f t="shared" si="106"/>
        <v>0</v>
      </c>
      <c r="J235" s="2166">
        <f>IFERROR(INDEX(J8:V8,MATCH(I235,J7:V7,0)) * H235 * IF(E235=0, 1, E235), 0)</f>
        <v>0</v>
      </c>
      <c r="K235" s="2167" t="str">
        <f t="shared" si="93"/>
        <v>cuire 40 mn à 100°C</v>
      </c>
      <c r="L235" s="2832"/>
      <c r="M235" s="2694"/>
      <c r="N235" s="2695"/>
      <c r="O235" s="504"/>
      <c r="P235" s="2817">
        <f t="shared" si="107"/>
        <v>0</v>
      </c>
      <c r="Q235" s="2171"/>
      <c r="R235" s="2187" t="str">
        <f t="shared" si="108"/>
        <v>►</v>
      </c>
      <c r="S235" s="2188">
        <v>1</v>
      </c>
      <c r="T235" s="2174">
        <f t="shared" si="109"/>
        <v>0</v>
      </c>
      <c r="U235" s="2175">
        <f t="shared" si="110"/>
        <v>0</v>
      </c>
      <c r="V235" s="2176">
        <f t="shared" si="111"/>
        <v>0</v>
      </c>
      <c r="W235" s="2177">
        <f>IF(OR(ISBLANK(M235),ISBLANK(O235)),0,IF(ISBLANK(L235),"",IFERROR(ROUND(T235/INDEX(J8:V8,MATCH(I235,J7:V7,0)),2)&amp;" " &amp;I235,"")))</f>
        <v>0</v>
      </c>
      <c r="X235" s="2178"/>
      <c r="Y235" s="2803">
        <f t="shared" si="100"/>
        <v>0</v>
      </c>
      <c r="AA235" s="28" t="str">
        <f t="shared" si="115"/>
        <v>A</v>
      </c>
      <c r="AB235" s="1939" t="s">
        <v>48</v>
      </c>
      <c r="AC235" s="31"/>
      <c r="AD235" s="31"/>
      <c r="AE235" s="31"/>
      <c r="AF235" s="31"/>
      <c r="AG235" s="604">
        <f>IF(ISBLANK(AH235),"",LARGE(AG231:AG234,1)+1)</f>
        <v>4</v>
      </c>
      <c r="AH235" s="29" t="s">
        <v>47</v>
      </c>
      <c r="AI235" s="2035"/>
      <c r="AJ235" s="27"/>
      <c r="AK235" s="27"/>
      <c r="AL235" s="27"/>
      <c r="AM235" s="671"/>
      <c r="AN235" s="2130"/>
      <c r="AO235" s="2127"/>
      <c r="AP235" s="2128"/>
      <c r="AQ235" s="2129"/>
      <c r="AR235" s="2130"/>
      <c r="AS235" s="2130"/>
      <c r="AT235" s="2130"/>
      <c r="AU235" s="2140"/>
      <c r="AV235" s="2130"/>
      <c r="BE235" s="135">
        <v>1</v>
      </c>
    </row>
    <row r="236" spans="2:57" ht="18.75">
      <c r="B236" s="2118" t="str">
        <f t="shared" si="99"/>
        <v>A</v>
      </c>
      <c r="D236" s="67" t="str">
        <f t="shared" si="101"/>
        <v>►</v>
      </c>
      <c r="E236" s="2813">
        <f t="shared" si="102"/>
        <v>0</v>
      </c>
      <c r="F236" s="2814">
        <f t="shared" si="103"/>
        <v>0</v>
      </c>
      <c r="G236" s="64">
        <f t="shared" si="104"/>
        <v>0</v>
      </c>
      <c r="H236" s="2814">
        <f t="shared" si="105"/>
        <v>0</v>
      </c>
      <c r="I236" s="2815">
        <f t="shared" si="106"/>
        <v>0</v>
      </c>
      <c r="J236" s="2166">
        <f>IFERROR(INDEX(J8:V8,MATCH(I236,J7:V7,0)) * H236 * IF(E236=0, 1, E236), 0)</f>
        <v>0</v>
      </c>
      <c r="K236" s="2167" t="str">
        <f t="shared" si="93"/>
        <v xml:space="preserve">n'oubliez pas de réduire ou d'augmenter </v>
      </c>
      <c r="L236" s="2832"/>
      <c r="M236" s="2694"/>
      <c r="N236" s="2695"/>
      <c r="O236" s="504"/>
      <c r="P236" s="2817">
        <f t="shared" si="107"/>
        <v>0</v>
      </c>
      <c r="Q236" s="2171"/>
      <c r="R236" s="2187" t="str">
        <f t="shared" si="108"/>
        <v>►</v>
      </c>
      <c r="S236" s="2188">
        <v>1</v>
      </c>
      <c r="T236" s="2189">
        <f t="shared" si="109"/>
        <v>0</v>
      </c>
      <c r="U236" s="2190">
        <f t="shared" si="110"/>
        <v>0</v>
      </c>
      <c r="V236" s="2191">
        <f t="shared" si="111"/>
        <v>0</v>
      </c>
      <c r="W236" s="2192">
        <f>IF(OR(ISBLANK(M236),ISBLANK(O236)),0,IF(ISBLANK(L236),"",IFERROR(ROUND(T236/INDEX(J8:V8,MATCH(I236,J7:V7,0)),2)&amp;" " &amp;I236,"")))</f>
        <v>0</v>
      </c>
      <c r="X236" s="2193"/>
      <c r="Y236" s="2803">
        <f t="shared" si="100"/>
        <v>0</v>
      </c>
      <c r="AA236" s="28" t="str">
        <f t="shared" si="115"/>
        <v>A</v>
      </c>
      <c r="AB236" s="1939" t="s">
        <v>45</v>
      </c>
      <c r="AC236" s="31"/>
      <c r="AD236" s="31"/>
      <c r="AE236" s="31"/>
      <c r="AF236" s="31"/>
      <c r="AG236" s="604">
        <f>IF(ISBLANK(AH236),"",LARGE(AG231:AG235,1)+1)</f>
        <v>5</v>
      </c>
      <c r="AH236" s="29" t="s">
        <v>49</v>
      </c>
      <c r="AI236" s="2035"/>
      <c r="AJ236" s="27"/>
      <c r="AK236" s="27"/>
      <c r="AL236" s="27"/>
      <c r="AM236" s="671"/>
      <c r="AN236" s="2130"/>
      <c r="AO236" s="2127"/>
      <c r="AP236" s="2128"/>
      <c r="AQ236" s="2129"/>
      <c r="AR236" s="2130"/>
      <c r="AS236" s="2130"/>
      <c r="AT236" s="2130"/>
      <c r="AU236" s="2140"/>
      <c r="AV236" s="2130"/>
      <c r="BE236" s="135">
        <v>1</v>
      </c>
    </row>
    <row r="237" spans="2:57" ht="18.75">
      <c r="B237" s="2118" t="str">
        <f t="shared" si="99"/>
        <v>A</v>
      </c>
      <c r="D237" s="67" t="str">
        <f t="shared" si="101"/>
        <v>►</v>
      </c>
      <c r="E237" s="2813">
        <f t="shared" si="102"/>
        <v>0</v>
      </c>
      <c r="F237" s="2814">
        <f t="shared" si="103"/>
        <v>0</v>
      </c>
      <c r="G237" s="64">
        <f t="shared" si="104"/>
        <v>0</v>
      </c>
      <c r="H237" s="2814">
        <f t="shared" si="105"/>
        <v>0</v>
      </c>
      <c r="I237" s="2815">
        <f t="shared" si="106"/>
        <v>0</v>
      </c>
      <c r="J237" s="2166">
        <f>IFERROR(INDEX(J8:V8,MATCH(I237,J7:V7,0)) * H237 * IF(E237=0, 1, E237), 0)</f>
        <v>0</v>
      </c>
      <c r="K237" s="2167" t="str">
        <f t="shared" si="93"/>
        <v xml:space="preserve">les décimales  (+ ou - de 0 ) </v>
      </c>
      <c r="L237" s="2832"/>
      <c r="M237" s="2694"/>
      <c r="N237" s="2695"/>
      <c r="O237" s="504"/>
      <c r="P237" s="2817">
        <f t="shared" si="107"/>
        <v>0</v>
      </c>
      <c r="Q237" s="2171"/>
      <c r="R237" s="2187" t="str">
        <f t="shared" si="108"/>
        <v>►</v>
      </c>
      <c r="S237" s="2188">
        <v>1</v>
      </c>
      <c r="T237" s="2174">
        <f t="shared" si="109"/>
        <v>0</v>
      </c>
      <c r="U237" s="2175">
        <f t="shared" si="110"/>
        <v>0</v>
      </c>
      <c r="V237" s="2176">
        <f t="shared" si="111"/>
        <v>0</v>
      </c>
      <c r="W237" s="2177">
        <f>IF(OR(ISBLANK(M237),ISBLANK(O237)),0,IF(ISBLANK(L237),"",IFERROR(ROUND(T237/INDEX(J8:V8,MATCH(I237,J7:V7,0)),2)&amp;" " &amp;I237,"")))</f>
        <v>0</v>
      </c>
      <c r="X237" s="2178"/>
      <c r="Y237" s="2803">
        <f t="shared" si="100"/>
        <v>0</v>
      </c>
      <c r="AA237" s="28" t="str">
        <f t="shared" si="115"/>
        <v>A</v>
      </c>
      <c r="AB237" s="1939" t="s">
        <v>43</v>
      </c>
      <c r="AC237" s="31"/>
      <c r="AD237" s="31"/>
      <c r="AE237" s="31"/>
      <c r="AF237" s="31"/>
      <c r="AG237" s="604">
        <f>IF(ISBLANK(AH237),"",LARGE(AG231:AG236,1)+1)</f>
        <v>6</v>
      </c>
      <c r="AH237" s="29" t="s">
        <v>46</v>
      </c>
      <c r="AI237" s="2035"/>
      <c r="AJ237" s="27"/>
      <c r="AK237" s="27"/>
      <c r="AL237" s="27"/>
      <c r="AM237" s="671"/>
      <c r="AN237" s="2130"/>
      <c r="AO237" s="2127"/>
      <c r="AP237" s="2128"/>
      <c r="AQ237" s="2129"/>
      <c r="AR237" s="2130"/>
      <c r="AS237" s="2130"/>
      <c r="AT237" s="2130"/>
      <c r="AU237" s="2140"/>
      <c r="AV237" s="2130"/>
      <c r="BE237" s="135">
        <v>1</v>
      </c>
    </row>
    <row r="238" spans="2:57" ht="18.75" customHeight="1">
      <c r="B238" s="2118" t="str">
        <f t="shared" si="99"/>
        <v>A</v>
      </c>
      <c r="D238" s="67" t="str">
        <f t="shared" si="101"/>
        <v>►</v>
      </c>
      <c r="E238" s="2813">
        <f t="shared" si="102"/>
        <v>0</v>
      </c>
      <c r="F238" s="2814">
        <f t="shared" si="103"/>
        <v>0</v>
      </c>
      <c r="G238" s="64">
        <f t="shared" si="104"/>
        <v>0</v>
      </c>
      <c r="H238" s="2814">
        <f t="shared" si="105"/>
        <v>0</v>
      </c>
      <c r="I238" s="2815">
        <f t="shared" si="106"/>
        <v>0</v>
      </c>
      <c r="J238" s="2166">
        <f>IFERROR(INDEX(J8:V8,MATCH(I238,J7:V7,0)) * H238 * IF(E238=0, 1, E238), 0)</f>
        <v>0</v>
      </c>
      <c r="K238" s="2167" t="str">
        <f t="shared" si="93"/>
        <v>dans la colonne ⑥ Poids ou Volume</v>
      </c>
      <c r="L238" s="2832"/>
      <c r="M238" s="2694"/>
      <c r="N238" s="2695"/>
      <c r="O238" s="504"/>
      <c r="P238" s="2817">
        <f t="shared" si="107"/>
        <v>0</v>
      </c>
      <c r="Q238" s="2171"/>
      <c r="R238" s="2187" t="str">
        <f t="shared" si="108"/>
        <v>►</v>
      </c>
      <c r="S238" s="2188">
        <v>1</v>
      </c>
      <c r="T238" s="2189">
        <f t="shared" si="109"/>
        <v>0</v>
      </c>
      <c r="U238" s="2190">
        <f t="shared" si="110"/>
        <v>0</v>
      </c>
      <c r="V238" s="2191">
        <f t="shared" si="111"/>
        <v>0</v>
      </c>
      <c r="W238" s="2192">
        <f>IF(OR(ISBLANK(M238),ISBLANK(O238)),0,IF(ISBLANK(L238),"",IFERROR(ROUND(T238/INDEX(J8:V8,MATCH(I238,J7:V7,0)),2)&amp;" " &amp;I238,"")))</f>
        <v>0</v>
      </c>
      <c r="X238" s="2193"/>
      <c r="Y238" s="2803">
        <f t="shared" si="100"/>
        <v>0</v>
      </c>
      <c r="AA238" s="28" t="str">
        <f t="shared" si="115"/>
        <v>A</v>
      </c>
      <c r="AB238" s="1939" t="s">
        <v>41</v>
      </c>
      <c r="AC238" s="31"/>
      <c r="AD238" s="31"/>
      <c r="AE238" s="31"/>
      <c r="AF238" s="31"/>
      <c r="AG238" s="604">
        <f>IF(ISBLANK(AH238),"",LARGE(AG231:AG237,1)+1)</f>
        <v>7</v>
      </c>
      <c r="AH238" s="29" t="s">
        <v>44</v>
      </c>
      <c r="AI238" s="2035"/>
      <c r="AJ238" s="27"/>
      <c r="AK238" s="27"/>
      <c r="AL238" s="27"/>
      <c r="AM238" s="671"/>
      <c r="AN238" s="2130"/>
      <c r="AO238" s="2127"/>
      <c r="AP238" s="2128"/>
      <c r="AQ238" s="2129"/>
      <c r="AR238" s="2130"/>
      <c r="AS238" s="2130"/>
      <c r="AT238" s="2130"/>
      <c r="AU238" s="2140"/>
      <c r="AV238" s="2130"/>
      <c r="BE238" s="135">
        <v>1</v>
      </c>
    </row>
    <row r="239" spans="2:57" ht="19.5" customHeight="1">
      <c r="B239" s="2118" t="str">
        <f t="shared" si="99"/>
        <v>►</v>
      </c>
      <c r="D239" s="67" t="str">
        <f t="shared" si="101"/>
        <v>►</v>
      </c>
      <c r="E239" s="2813">
        <f t="shared" si="102"/>
        <v>0</v>
      </c>
      <c r="F239" s="2814">
        <f t="shared" si="103"/>
        <v>0</v>
      </c>
      <c r="G239" s="64">
        <f t="shared" si="104"/>
        <v>0</v>
      </c>
      <c r="H239" s="2814">
        <f t="shared" si="105"/>
        <v>0</v>
      </c>
      <c r="I239" s="2815">
        <f t="shared" si="106"/>
        <v>0</v>
      </c>
      <c r="J239" s="2166">
        <f>IFERROR(INDEX(J8:V8,MATCH(I239,J7:V7,0)) * H239 * IF(E239=0, 1, E239), 0)</f>
        <v>0</v>
      </c>
      <c r="K239" s="2167">
        <f t="shared" si="93"/>
        <v>0</v>
      </c>
      <c r="L239" s="2832"/>
      <c r="M239" s="2694"/>
      <c r="N239" s="2695"/>
      <c r="O239" s="504"/>
      <c r="P239" s="2817">
        <f t="shared" si="107"/>
        <v>0</v>
      </c>
      <c r="Q239" s="2171"/>
      <c r="R239" s="2187" t="str">
        <f t="shared" si="108"/>
        <v>►</v>
      </c>
      <c r="S239" s="2188">
        <v>1</v>
      </c>
      <c r="T239" s="2174">
        <f t="shared" si="109"/>
        <v>0</v>
      </c>
      <c r="U239" s="2175">
        <f t="shared" si="110"/>
        <v>0</v>
      </c>
      <c r="V239" s="2176">
        <f t="shared" si="111"/>
        <v>0</v>
      </c>
      <c r="W239" s="2177">
        <f>IF(OR(ISBLANK(M239),ISBLANK(O239)),0,IF(ISBLANK(L239),"",IFERROR(ROUND(T239/INDEX(J8:V8,MATCH(I239,J7:V7,0)),2)&amp;" " &amp;I239,"")))</f>
        <v>0</v>
      </c>
      <c r="X239" s="2178"/>
      <c r="Y239" s="2803">
        <f t="shared" si="100"/>
        <v>0</v>
      </c>
      <c r="AA239" s="28" t="str">
        <f>IF(OR(AH239&lt;&gt;"",AJ239&lt;&gt;"",AK239&lt;&gt; "",AL239&lt;&gt; ""),"A", "►")</f>
        <v>►</v>
      </c>
      <c r="AB239" s="1939" t="s">
        <v>40</v>
      </c>
      <c r="AC239" s="31"/>
      <c r="AD239" s="31"/>
      <c r="AE239" s="31"/>
      <c r="AF239" s="31"/>
      <c r="AG239" s="604" t="str">
        <f>IF(ISBLANK(AH239),"",LARGE(AG231:AG238,1)+1)</f>
        <v/>
      </c>
      <c r="AH239" s="29"/>
      <c r="AI239" s="2035"/>
      <c r="AJ239" s="27"/>
      <c r="AK239" s="27"/>
      <c r="AL239" s="27"/>
      <c r="AM239" s="671"/>
      <c r="AN239" s="2130"/>
      <c r="AO239" s="2127"/>
      <c r="AP239" s="2128"/>
      <c r="AQ239" s="2129"/>
      <c r="AR239" s="2130"/>
      <c r="AS239" s="2130"/>
      <c r="AT239" s="2130"/>
      <c r="AU239" s="2140"/>
      <c r="AV239" s="2130"/>
      <c r="BE239" s="135">
        <v>1</v>
      </c>
    </row>
    <row r="240" spans="2:57" ht="18.75">
      <c r="B240" s="2118" t="str">
        <f t="shared" si="99"/>
        <v>►</v>
      </c>
      <c r="D240" s="67" t="str">
        <f t="shared" si="101"/>
        <v>►</v>
      </c>
      <c r="E240" s="2813">
        <f t="shared" si="102"/>
        <v>0</v>
      </c>
      <c r="F240" s="2814">
        <f t="shared" si="103"/>
        <v>0</v>
      </c>
      <c r="G240" s="64">
        <f t="shared" si="104"/>
        <v>0</v>
      </c>
      <c r="H240" s="2814">
        <f t="shared" si="105"/>
        <v>0</v>
      </c>
      <c r="I240" s="2815">
        <f t="shared" si="106"/>
        <v>0</v>
      </c>
      <c r="J240" s="2166">
        <f>IFERROR(INDEX(J8:V8,MATCH(I240,J7:V7,0)) * H240 * IF(E240=0, 1, E240), 0)</f>
        <v>0</v>
      </c>
      <c r="K240" s="2167">
        <f t="shared" si="93"/>
        <v>0</v>
      </c>
      <c r="L240" s="2832"/>
      <c r="M240" s="2694"/>
      <c r="N240" s="2695"/>
      <c r="O240" s="504"/>
      <c r="P240" s="2817">
        <f t="shared" si="107"/>
        <v>0</v>
      </c>
      <c r="Q240" s="2171"/>
      <c r="R240" s="2187" t="str">
        <f t="shared" si="108"/>
        <v>►</v>
      </c>
      <c r="S240" s="2188">
        <v>1</v>
      </c>
      <c r="T240" s="2189">
        <f t="shared" si="109"/>
        <v>0</v>
      </c>
      <c r="U240" s="2190">
        <f t="shared" si="110"/>
        <v>0</v>
      </c>
      <c r="V240" s="2191">
        <f t="shared" si="111"/>
        <v>0</v>
      </c>
      <c r="W240" s="2192">
        <f>IF(OR(ISBLANK(M240),ISBLANK(O240)),0,IF(ISBLANK(L240),"",IFERROR(ROUND(T240/INDEX(J8:V8,MATCH(I240,J7:V7,0)),2)&amp;" " &amp;I240,"")))</f>
        <v>0</v>
      </c>
      <c r="X240" s="2193"/>
      <c r="Y240" s="2803">
        <f t="shared" si="100"/>
        <v>0</v>
      </c>
      <c r="AA240" s="28" t="str">
        <f t="shared" ref="AA240:AA244" si="116">IF(OR(AH240&lt;&gt;"",AJ240&lt;&gt;"",AK240&lt;&gt; "",AL240&lt;&gt; ""),"A", "►")</f>
        <v>►</v>
      </c>
      <c r="AB240" s="1939" t="s">
        <v>39</v>
      </c>
      <c r="AC240" s="31"/>
      <c r="AD240" s="31"/>
      <c r="AE240" s="31"/>
      <c r="AF240" s="31"/>
      <c r="AG240" s="604" t="str">
        <f>IF(ISBLANK(AH240),"",LARGE(AG231:AG239,1)+1)</f>
        <v/>
      </c>
      <c r="AH240" s="29"/>
      <c r="AI240" s="2035"/>
      <c r="AJ240" s="27"/>
      <c r="AK240" s="27"/>
      <c r="AL240" s="27"/>
      <c r="AM240" s="671"/>
      <c r="AN240" s="2130"/>
      <c r="AO240" s="2127"/>
      <c r="AP240" s="2128"/>
      <c r="AQ240" s="2129"/>
      <c r="AR240" s="2130"/>
      <c r="AS240" s="2130"/>
      <c r="AT240" s="2130"/>
      <c r="AU240" s="2140"/>
      <c r="AV240" s="2130"/>
      <c r="BE240" s="135">
        <v>1</v>
      </c>
    </row>
    <row r="241" spans="2:57" ht="18.75">
      <c r="B241" s="2118" t="str">
        <f t="shared" si="99"/>
        <v>A</v>
      </c>
      <c r="D241" s="67" t="str">
        <f t="shared" si="101"/>
        <v>►</v>
      </c>
      <c r="E241" s="2813">
        <f t="shared" si="102"/>
        <v>0</v>
      </c>
      <c r="F241" s="2814">
        <f t="shared" si="103"/>
        <v>0</v>
      </c>
      <c r="G241" s="64">
        <f t="shared" si="104"/>
        <v>0</v>
      </c>
      <c r="H241" s="2814">
        <f t="shared" si="105"/>
        <v>0</v>
      </c>
      <c r="I241" s="2815">
        <f t="shared" si="106"/>
        <v>0</v>
      </c>
      <c r="J241" s="2166">
        <f>IFERROR(INDEX(J8:V8,MATCH(I241,J7:V7,0)) * H241 * IF(E241=0, 1, E241), 0)</f>
        <v>0</v>
      </c>
      <c r="K241" s="2167" t="str">
        <f t="shared" si="93"/>
        <v>numérotation automatique dans cette colonne</v>
      </c>
      <c r="L241" s="2832"/>
      <c r="M241" s="2694"/>
      <c r="N241" s="2695"/>
      <c r="O241" s="504"/>
      <c r="P241" s="2817">
        <f t="shared" si="107"/>
        <v>0</v>
      </c>
      <c r="Q241" s="2171"/>
      <c r="R241" s="2187" t="str">
        <f t="shared" si="108"/>
        <v>►</v>
      </c>
      <c r="S241" s="2188">
        <v>1</v>
      </c>
      <c r="T241" s="2174">
        <f t="shared" si="109"/>
        <v>0</v>
      </c>
      <c r="U241" s="2175">
        <f t="shared" si="110"/>
        <v>0</v>
      </c>
      <c r="V241" s="2176">
        <f t="shared" si="111"/>
        <v>0</v>
      </c>
      <c r="W241" s="2177">
        <f>IF(OR(ISBLANK(M241),ISBLANK(O241)),0,IF(ISBLANK(L241),"",IFERROR(ROUND(T241/INDEX(J8:V8,MATCH(I241,J7:V7,0)),2)&amp;" " &amp;I241,"")))</f>
        <v>0</v>
      </c>
      <c r="X241" s="2178"/>
      <c r="Y241" s="2803">
        <f t="shared" si="100"/>
        <v>0</v>
      </c>
      <c r="AA241" s="28" t="str">
        <f t="shared" si="116"/>
        <v>A</v>
      </c>
      <c r="AB241" s="1939" t="s">
        <v>38</v>
      </c>
      <c r="AC241" s="31"/>
      <c r="AD241" s="31"/>
      <c r="AE241" s="31"/>
      <c r="AF241" s="31"/>
      <c r="AG241" s="604">
        <f>IF(ISBLANK(AH241),"",LARGE(AG231:AG240,1)+1)</f>
        <v>8</v>
      </c>
      <c r="AH241" s="29" t="s">
        <v>1031</v>
      </c>
      <c r="AI241" s="2035"/>
      <c r="AJ241" s="27"/>
      <c r="AK241" s="27"/>
      <c r="AL241" s="27"/>
      <c r="AM241" s="671"/>
      <c r="AN241" s="2130"/>
      <c r="AO241" s="2127"/>
      <c r="AP241" s="2128"/>
      <c r="AQ241" s="2129"/>
      <c r="AR241" s="2130"/>
      <c r="AS241" s="2130"/>
      <c r="AT241" s="2130"/>
      <c r="AU241" s="2140"/>
      <c r="AV241" s="2130"/>
      <c r="BE241" s="135">
        <v>1</v>
      </c>
    </row>
    <row r="242" spans="2:57" ht="18.75">
      <c r="B242" s="2118" t="str">
        <f t="shared" si="99"/>
        <v>►</v>
      </c>
      <c r="D242" s="67" t="str">
        <f t="shared" si="101"/>
        <v>►</v>
      </c>
      <c r="E242" s="2813">
        <f t="shared" si="102"/>
        <v>0</v>
      </c>
      <c r="F242" s="2814">
        <f t="shared" si="103"/>
        <v>0</v>
      </c>
      <c r="G242" s="64">
        <f t="shared" si="104"/>
        <v>0</v>
      </c>
      <c r="H242" s="2814">
        <f t="shared" si="105"/>
        <v>0</v>
      </c>
      <c r="I242" s="2815">
        <f t="shared" si="106"/>
        <v>0</v>
      </c>
      <c r="J242" s="2166">
        <f>IFERROR(INDEX(J8:V8,MATCH(I242,J7:V7,0)) * H242 * IF(E242=0, 1, E242), 0)</f>
        <v>0</v>
      </c>
      <c r="K242" s="2167">
        <f t="shared" si="93"/>
        <v>0</v>
      </c>
      <c r="L242" s="2832"/>
      <c r="M242" s="2694"/>
      <c r="N242" s="2695"/>
      <c r="O242" s="504"/>
      <c r="P242" s="2817">
        <f t="shared" si="107"/>
        <v>0</v>
      </c>
      <c r="Q242" s="2171"/>
      <c r="R242" s="2187" t="str">
        <f t="shared" si="108"/>
        <v>►</v>
      </c>
      <c r="S242" s="2188">
        <v>1</v>
      </c>
      <c r="T242" s="2189">
        <f t="shared" si="109"/>
        <v>0</v>
      </c>
      <c r="U242" s="2190">
        <f t="shared" si="110"/>
        <v>0</v>
      </c>
      <c r="V242" s="2191">
        <f t="shared" si="111"/>
        <v>0</v>
      </c>
      <c r="W242" s="2192">
        <f>IF(OR(ISBLANK(M242),ISBLANK(O242)),0,IF(ISBLANK(L242),"",IFERROR(ROUND(T242/INDEX(J8:V8,MATCH(I242,J7:V7,0)),2)&amp;" " &amp;I242,"")))</f>
        <v>0</v>
      </c>
      <c r="X242" s="2193"/>
      <c r="Y242" s="2803">
        <f t="shared" si="100"/>
        <v>0</v>
      </c>
      <c r="AA242" s="28" t="str">
        <f t="shared" si="116"/>
        <v>►</v>
      </c>
      <c r="AB242" s="1939" t="s">
        <v>1011</v>
      </c>
      <c r="AC242" s="31"/>
      <c r="AD242" s="31"/>
      <c r="AE242" s="31"/>
      <c r="AF242" s="31"/>
      <c r="AG242" s="604" t="str">
        <f>IF(ISBLANK(AH242),"",LARGE(AG231:AG241,1)+1)</f>
        <v/>
      </c>
      <c r="AH242" s="29"/>
      <c r="AI242" s="2035"/>
      <c r="AJ242" s="27"/>
      <c r="AK242" s="27"/>
      <c r="AL242" s="27"/>
      <c r="AM242" s="671"/>
      <c r="AN242" s="2130"/>
      <c r="AO242" s="2127"/>
      <c r="AP242" s="2128"/>
      <c r="AQ242" s="2129"/>
      <c r="AR242" s="2130"/>
      <c r="AS242" s="2130"/>
      <c r="AT242" s="2130"/>
      <c r="AU242" s="2140"/>
      <c r="AV242" s="2130"/>
      <c r="BE242" s="135">
        <v>1</v>
      </c>
    </row>
    <row r="243" spans="2:57" ht="18.75">
      <c r="B243" s="2118" t="str">
        <f t="shared" si="99"/>
        <v>►</v>
      </c>
      <c r="D243" s="67" t="str">
        <f t="shared" si="101"/>
        <v>►</v>
      </c>
      <c r="E243" s="2813">
        <f t="shared" si="102"/>
        <v>0</v>
      </c>
      <c r="F243" s="2814">
        <f t="shared" si="103"/>
        <v>0</v>
      </c>
      <c r="G243" s="64">
        <f t="shared" si="104"/>
        <v>0</v>
      </c>
      <c r="H243" s="2814">
        <f t="shared" si="105"/>
        <v>0</v>
      </c>
      <c r="I243" s="2815">
        <f t="shared" si="106"/>
        <v>0</v>
      </c>
      <c r="J243" s="2166">
        <f>IFERROR(INDEX(J8:V8,MATCH(I243,J7:V7,0)) * H243 * IF(E243=0, 1, E243), 0)</f>
        <v>0</v>
      </c>
      <c r="K243" s="2167">
        <f t="shared" si="93"/>
        <v>0</v>
      </c>
      <c r="L243" s="2832"/>
      <c r="M243" s="2694"/>
      <c r="N243" s="2695"/>
      <c r="O243" s="504"/>
      <c r="P243" s="2817">
        <f t="shared" si="107"/>
        <v>0</v>
      </c>
      <c r="Q243" s="2171"/>
      <c r="R243" s="2187" t="str">
        <f t="shared" si="108"/>
        <v>►</v>
      </c>
      <c r="S243" s="2188">
        <v>1</v>
      </c>
      <c r="T243" s="2174">
        <f t="shared" si="109"/>
        <v>0</v>
      </c>
      <c r="U243" s="2175">
        <f t="shared" si="110"/>
        <v>0</v>
      </c>
      <c r="V243" s="2176">
        <f t="shared" si="111"/>
        <v>0</v>
      </c>
      <c r="W243" s="2177">
        <f>IF(OR(ISBLANK(M243),ISBLANK(O243)),0,IF(ISBLANK(L243),"",IFERROR(ROUND(T243/INDEX(J8:V8,MATCH(I243,J7:V7,0)),2)&amp;" " &amp;I243,"")))</f>
        <v>0</v>
      </c>
      <c r="X243" s="2178"/>
      <c r="Y243" s="2803">
        <f t="shared" si="100"/>
        <v>0</v>
      </c>
      <c r="AA243" s="28" t="str">
        <f t="shared" si="116"/>
        <v>►</v>
      </c>
      <c r="AB243" s="1939" t="s">
        <v>37</v>
      </c>
      <c r="AC243" s="31"/>
      <c r="AD243" s="31"/>
      <c r="AE243" s="31"/>
      <c r="AF243" s="31"/>
      <c r="AG243" s="604" t="str">
        <f>IF(ISBLANK(AH243),"",LARGE(AG231:AG242,1)+1)</f>
        <v/>
      </c>
      <c r="AH243" s="29"/>
      <c r="AI243" s="2035"/>
      <c r="AJ243" s="27"/>
      <c r="AK243" s="27"/>
      <c r="AL243" s="27"/>
      <c r="AM243" s="671"/>
      <c r="AN243" s="2130"/>
      <c r="AO243" s="2127"/>
      <c r="AP243" s="2128"/>
      <c r="AQ243" s="2129"/>
      <c r="AR243" s="2130"/>
      <c r="AS243" s="2130"/>
      <c r="AT243" s="2130"/>
      <c r="AU243" s="2140"/>
      <c r="AV243" s="2130"/>
      <c r="BE243" s="135">
        <v>1</v>
      </c>
    </row>
    <row r="244" spans="2:57" ht="18.75">
      <c r="B244" s="2118" t="str">
        <f t="shared" si="99"/>
        <v>►</v>
      </c>
      <c r="D244" s="67" t="str">
        <f t="shared" si="101"/>
        <v>►</v>
      </c>
      <c r="E244" s="2813">
        <f t="shared" si="102"/>
        <v>0</v>
      </c>
      <c r="F244" s="2814">
        <f t="shared" si="103"/>
        <v>0</v>
      </c>
      <c r="G244" s="64">
        <f t="shared" si="104"/>
        <v>0</v>
      </c>
      <c r="H244" s="2814">
        <f t="shared" si="105"/>
        <v>0</v>
      </c>
      <c r="I244" s="2815">
        <f t="shared" si="106"/>
        <v>0</v>
      </c>
      <c r="J244" s="2166">
        <f>IFERROR(INDEX(J8:V8,MATCH(I244,J7:V7,0)) * H244 * IF(E244=0, 1, E244), 0)</f>
        <v>0</v>
      </c>
      <c r="K244" s="2167">
        <f t="shared" si="93"/>
        <v>0</v>
      </c>
      <c r="L244" s="2832"/>
      <c r="M244" s="2694"/>
      <c r="N244" s="2695"/>
      <c r="O244" s="504"/>
      <c r="P244" s="2817">
        <f t="shared" si="107"/>
        <v>0</v>
      </c>
      <c r="Q244" s="2171"/>
      <c r="R244" s="2187" t="str">
        <f t="shared" si="108"/>
        <v>►</v>
      </c>
      <c r="S244" s="2188">
        <v>1</v>
      </c>
      <c r="T244" s="2189">
        <f t="shared" si="109"/>
        <v>0</v>
      </c>
      <c r="U244" s="2190">
        <f t="shared" si="110"/>
        <v>0</v>
      </c>
      <c r="V244" s="2191">
        <f t="shared" si="111"/>
        <v>0</v>
      </c>
      <c r="W244" s="2192">
        <f>IF(OR(ISBLANK(M244),ISBLANK(O244)),0,IF(ISBLANK(L244),"",IFERROR(ROUND(T244/INDEX(J8:V8,MATCH(I244,J7:V7,0)),2)&amp;" " &amp;I244,"")))</f>
        <v>0</v>
      </c>
      <c r="X244" s="2193"/>
      <c r="Y244" s="2803">
        <f t="shared" si="100"/>
        <v>0</v>
      </c>
      <c r="AA244" s="28" t="str">
        <f t="shared" si="116"/>
        <v>►</v>
      </c>
      <c r="AB244" s="1939"/>
      <c r="AC244" s="31"/>
      <c r="AD244" s="31"/>
      <c r="AE244" s="31"/>
      <c r="AF244" s="31"/>
      <c r="AG244" s="604" t="str">
        <f>IF(ISBLANK(AH244),"",LARGE(AG237:AG243,1)+1)</f>
        <v/>
      </c>
      <c r="AH244" s="29"/>
      <c r="AI244" s="2035"/>
      <c r="AJ244" s="27"/>
      <c r="AK244" s="27"/>
      <c r="AL244" s="27"/>
      <c r="AM244" s="671"/>
      <c r="AN244" s="2130"/>
      <c r="AO244" s="2127"/>
      <c r="AP244" s="2128"/>
      <c r="AQ244" s="2129"/>
      <c r="AR244" s="2130"/>
      <c r="AS244" s="2130"/>
      <c r="AT244" s="2130"/>
      <c r="AU244" s="2140"/>
      <c r="AV244" s="2130"/>
      <c r="BE244" s="135">
        <v>1</v>
      </c>
    </row>
    <row r="245" spans="2:57" ht="18.75">
      <c r="B245" s="2118" t="str">
        <f t="shared" si="99"/>
        <v>A</v>
      </c>
      <c r="D245" s="67" t="str">
        <f t="shared" si="101"/>
        <v>►</v>
      </c>
      <c r="E245" s="2813">
        <f t="shared" si="102"/>
        <v>0</v>
      </c>
      <c r="F245" s="2814">
        <f t="shared" si="103"/>
        <v>0</v>
      </c>
      <c r="G245" s="64">
        <f t="shared" si="104"/>
        <v>0</v>
      </c>
      <c r="H245" s="2814">
        <f t="shared" si="105"/>
        <v>0</v>
      </c>
      <c r="I245" s="2815">
        <f t="shared" si="106"/>
        <v>0</v>
      </c>
      <c r="J245" s="2166">
        <f>IFERROR(INDEX(J8:V8,MATCH(I245,J7:V7,0)) * H245 * IF(E245=0, 1, E245), 0)</f>
        <v>0</v>
      </c>
      <c r="K245" s="2167">
        <f t="shared" si="93"/>
        <v>0</v>
      </c>
      <c r="L245" s="2832"/>
      <c r="M245" s="2694"/>
      <c r="N245" s="2695"/>
      <c r="O245" s="504"/>
      <c r="P245" s="2817">
        <f t="shared" si="107"/>
        <v>0</v>
      </c>
      <c r="Q245" s="2171"/>
      <c r="R245" s="2187" t="str">
        <f t="shared" si="108"/>
        <v>►</v>
      </c>
      <c r="S245" s="2188">
        <v>1</v>
      </c>
      <c r="T245" s="2174">
        <f t="shared" si="109"/>
        <v>0</v>
      </c>
      <c r="U245" s="2175">
        <f t="shared" si="110"/>
        <v>0</v>
      </c>
      <c r="V245" s="2176">
        <f t="shared" si="111"/>
        <v>0</v>
      </c>
      <c r="W245" s="2177">
        <f>IF(OR(ISBLANK(M245),ISBLANK(O245)),0,IF(ISBLANK(L245),"",IFERROR(ROUND(T245/INDEX(J8:V8,MATCH(I245,J7:V7,0)),2)&amp;" " &amp;I245,"")))</f>
        <v>0</v>
      </c>
      <c r="X245" s="2178"/>
      <c r="Y245" s="2803">
        <f t="shared" si="100"/>
        <v>0</v>
      </c>
      <c r="AA245" s="718" t="s">
        <v>0</v>
      </c>
      <c r="AB245" s="1939"/>
      <c r="AC245" s="31"/>
      <c r="AD245" s="31"/>
      <c r="AE245" s="31"/>
      <c r="AF245" s="31"/>
      <c r="AG245" s="2840" t="str">
        <f>IF(ISBLANK(AH245),"",LARGE(AG231:AG244,1)+1)</f>
        <v/>
      </c>
      <c r="AH245" s="2841"/>
      <c r="AI245" s="2035"/>
      <c r="AJ245" s="2842"/>
      <c r="AK245" s="2842"/>
      <c r="AL245" s="2842"/>
      <c r="AM245" s="2308"/>
      <c r="AN245" s="2130"/>
      <c r="AO245" s="2127"/>
      <c r="AP245" s="2128"/>
      <c r="AQ245" s="2129"/>
      <c r="AR245" s="2130"/>
      <c r="AS245" s="2130"/>
      <c r="AT245" s="2130"/>
      <c r="AU245" s="2140"/>
      <c r="AV245" s="2130"/>
      <c r="BE245" s="135">
        <v>1</v>
      </c>
    </row>
    <row r="246" spans="2:57" ht="21">
      <c r="B246" s="2118" t="str">
        <f t="shared" si="99"/>
        <v>A</v>
      </c>
      <c r="D246" s="67" t="str">
        <f t="shared" si="101"/>
        <v>►</v>
      </c>
      <c r="E246" s="2813">
        <f t="shared" si="102"/>
        <v>0</v>
      </c>
      <c r="F246" s="2814">
        <f t="shared" si="103"/>
        <v>0</v>
      </c>
      <c r="G246" s="64">
        <f t="shared" si="104"/>
        <v>0</v>
      </c>
      <c r="H246" s="2814">
        <f t="shared" si="105"/>
        <v>0</v>
      </c>
      <c r="I246" s="2815">
        <f t="shared" si="106"/>
        <v>0</v>
      </c>
      <c r="J246" s="2166">
        <f>IFERROR(INDEX(J8:V8,MATCH(I246,J7:V7,0)) * H246 * IF(E246=0, 1, E246), 0)</f>
        <v>0</v>
      </c>
      <c r="K246" s="2167" t="str">
        <f t="shared" si="93"/>
        <v>&lt; Temps de : Préparation</v>
      </c>
      <c r="L246" s="2832"/>
      <c r="M246" s="2694"/>
      <c r="N246" s="2695"/>
      <c r="O246" s="504"/>
      <c r="P246" s="2817">
        <f t="shared" si="107"/>
        <v>0</v>
      </c>
      <c r="Q246" s="2171"/>
      <c r="R246" s="2187" t="str">
        <f t="shared" si="108"/>
        <v>►</v>
      </c>
      <c r="S246" s="2188">
        <v>1</v>
      </c>
      <c r="T246" s="2189">
        <f t="shared" si="109"/>
        <v>0</v>
      </c>
      <c r="U246" s="2190">
        <f t="shared" si="110"/>
        <v>0</v>
      </c>
      <c r="V246" s="2191">
        <f t="shared" si="111"/>
        <v>0</v>
      </c>
      <c r="W246" s="2192">
        <f>IF(OR(ISBLANK(M246),ISBLANK(O246)),0,IF(ISBLANK(L246),"",IFERROR(ROUND(T246/INDEX(J8:V8,MATCH(I246,J7:V7,0)),2)&amp;" " &amp;I246,"")))</f>
        <v>0</v>
      </c>
      <c r="X246" s="2193"/>
      <c r="Y246" s="2803">
        <f t="shared" si="100"/>
        <v>0</v>
      </c>
      <c r="AA246" s="28" t="s">
        <v>0</v>
      </c>
      <c r="AB246" s="1939"/>
      <c r="AC246" s="31"/>
      <c r="AD246" s="31"/>
      <c r="AE246" s="31"/>
      <c r="AF246" s="31"/>
      <c r="AG246" s="698">
        <v>3.472222222222222E-3</v>
      </c>
      <c r="AH246" s="455" t="s">
        <v>1006</v>
      </c>
      <c r="AI246" s="547"/>
      <c r="AJ246" s="547"/>
      <c r="AK246" s="547"/>
      <c r="AL246" s="559" t="s">
        <v>1002</v>
      </c>
      <c r="AM246" s="697" t="s">
        <v>26</v>
      </c>
      <c r="AN246" s="2130"/>
      <c r="AO246" s="2127"/>
      <c r="AP246" s="2128"/>
      <c r="AQ246" s="2129"/>
      <c r="AR246" s="2130"/>
      <c r="AS246" s="2130"/>
      <c r="AT246" s="2130"/>
      <c r="AU246" s="2140"/>
      <c r="AV246" s="2130"/>
      <c r="BE246" s="135">
        <v>1</v>
      </c>
    </row>
    <row r="247" spans="2:57" ht="21">
      <c r="B247" s="2118" t="str">
        <f t="shared" si="99"/>
        <v>A</v>
      </c>
      <c r="D247" s="67" t="str">
        <f t="shared" si="101"/>
        <v>►</v>
      </c>
      <c r="E247" s="2813">
        <f t="shared" si="102"/>
        <v>0</v>
      </c>
      <c r="F247" s="2814">
        <f t="shared" si="103"/>
        <v>0</v>
      </c>
      <c r="G247" s="64">
        <f t="shared" si="104"/>
        <v>0</v>
      </c>
      <c r="H247" s="2814">
        <f t="shared" si="105"/>
        <v>0</v>
      </c>
      <c r="I247" s="2815">
        <f t="shared" si="106"/>
        <v>0</v>
      </c>
      <c r="J247" s="2166">
        <f>IFERROR(INDEX(J8:V8,MATCH(I247,J7:V7,0)) * H247 * IF(E247=0, 1, E247), 0)</f>
        <v>0</v>
      </c>
      <c r="K247" s="2167">
        <f t="shared" si="93"/>
        <v>0</v>
      </c>
      <c r="L247" s="2832"/>
      <c r="M247" s="2694"/>
      <c r="N247" s="2695"/>
      <c r="O247" s="504"/>
      <c r="P247" s="2817">
        <f t="shared" si="107"/>
        <v>0</v>
      </c>
      <c r="Q247" s="2171"/>
      <c r="R247" s="2187" t="str">
        <f t="shared" si="108"/>
        <v>►</v>
      </c>
      <c r="S247" s="2188">
        <v>1</v>
      </c>
      <c r="T247" s="2174">
        <f t="shared" si="109"/>
        <v>0</v>
      </c>
      <c r="U247" s="2175">
        <f t="shared" si="110"/>
        <v>0</v>
      </c>
      <c r="V247" s="2176">
        <f t="shared" si="111"/>
        <v>0</v>
      </c>
      <c r="W247" s="2177">
        <f>IF(OR(ISBLANK(M247),ISBLANK(O247)),0,IF(ISBLANK(L247),"",IFERROR(ROUND(T247/INDEX(J8:V8,MATCH(I247,J7:V7,0)),2)&amp;" " &amp;I247,"")))</f>
        <v>0</v>
      </c>
      <c r="X247" s="2178"/>
      <c r="Y247" s="2803">
        <f t="shared" si="100"/>
        <v>0</v>
      </c>
      <c r="AA247" s="28" t="s">
        <v>0</v>
      </c>
      <c r="AB247" s="1939"/>
      <c r="AC247" s="31"/>
      <c r="AD247" s="31"/>
      <c r="AE247" s="31"/>
      <c r="AF247" s="31"/>
      <c r="AG247" s="608"/>
      <c r="AH247" s="579"/>
      <c r="AI247" s="608"/>
      <c r="AJ247" s="608"/>
      <c r="AK247" s="608"/>
      <c r="AL247" s="579" t="s">
        <v>1003</v>
      </c>
      <c r="AM247" s="696" t="s">
        <v>26</v>
      </c>
      <c r="AN247" s="2130"/>
      <c r="AO247" s="2127"/>
      <c r="AP247" s="2128"/>
      <c r="AQ247" s="2129"/>
      <c r="AR247" s="2130"/>
      <c r="AS247" s="2130"/>
      <c r="AT247" s="2130"/>
      <c r="AU247" s="2140"/>
      <c r="AV247" s="2130"/>
      <c r="BE247" s="135">
        <v>1</v>
      </c>
    </row>
    <row r="248" spans="2:57" ht="18.75">
      <c r="B248" s="2118" t="str">
        <f t="shared" si="99"/>
        <v>A</v>
      </c>
      <c r="D248" s="67" t="str">
        <f t="shared" si="101"/>
        <v>►</v>
      </c>
      <c r="E248" s="2813">
        <f t="shared" si="102"/>
        <v>0</v>
      </c>
      <c r="F248" s="2814">
        <f t="shared" si="103"/>
        <v>0</v>
      </c>
      <c r="G248" s="64">
        <f t="shared" si="104"/>
        <v>0</v>
      </c>
      <c r="H248" s="2814">
        <f t="shared" si="105"/>
        <v>0</v>
      </c>
      <c r="I248" s="2815">
        <f t="shared" si="106"/>
        <v>0</v>
      </c>
      <c r="J248" s="2166">
        <f>IFERROR(INDEX(J8:V8,MATCH(I248,J7:V7,0)) * H248 * IF(E248=0, 1, E248), 0)</f>
        <v>0</v>
      </c>
      <c r="K248" s="2167">
        <f t="shared" ref="K248:K262" si="117">AH248</f>
        <v>0</v>
      </c>
      <c r="L248" s="2832"/>
      <c r="M248" s="2694"/>
      <c r="N248" s="2695"/>
      <c r="O248" s="504"/>
      <c r="P248" s="2817">
        <f t="shared" si="107"/>
        <v>0</v>
      </c>
      <c r="Q248" s="2171"/>
      <c r="R248" s="2187" t="str">
        <f t="shared" si="108"/>
        <v>►</v>
      </c>
      <c r="S248" s="2188">
        <v>1</v>
      </c>
      <c r="T248" s="2189">
        <f t="shared" si="109"/>
        <v>0</v>
      </c>
      <c r="U248" s="2190">
        <f t="shared" si="110"/>
        <v>0</v>
      </c>
      <c r="V248" s="2191">
        <f t="shared" si="111"/>
        <v>0</v>
      </c>
      <c r="W248" s="2192">
        <f>IF(OR(ISBLANK(M248),ISBLANK(O248)),0,IF(ISBLANK(L248),"",IFERROR(ROUND(T248/INDEX(J8:V8,MATCH(I248,J7:V7,0)),2)&amp;" " &amp;I248,"")))</f>
        <v>0</v>
      </c>
      <c r="X248" s="2193"/>
      <c r="Y248" s="2803">
        <f t="shared" si="100"/>
        <v>0</v>
      </c>
      <c r="AA248" s="28" t="s">
        <v>0</v>
      </c>
      <c r="AB248" s="1939"/>
      <c r="AC248" s="31"/>
      <c r="AD248" s="31"/>
      <c r="AE248" s="31"/>
      <c r="AF248" s="31"/>
      <c r="AG248" s="14" t="s">
        <v>4</v>
      </c>
      <c r="AH248" s="13"/>
      <c r="AI248" s="12"/>
      <c r="AJ248" s="11"/>
      <c r="AK248" s="11"/>
      <c r="AL248" s="11"/>
      <c r="AM248" s="10"/>
      <c r="AN248" s="2130"/>
      <c r="AO248" s="2127"/>
      <c r="AP248" s="2128"/>
      <c r="AQ248" s="2129"/>
      <c r="AR248" s="2130"/>
      <c r="AS248" s="2130"/>
      <c r="AT248" s="2130"/>
      <c r="AU248" s="2140"/>
      <c r="AV248" s="2130"/>
      <c r="BE248" s="135">
        <v>1</v>
      </c>
    </row>
    <row r="249" spans="2:57" ht="16.5" customHeight="1">
      <c r="B249" s="2118" t="str">
        <f t="shared" si="99"/>
        <v>A</v>
      </c>
      <c r="D249" s="67" t="str">
        <f t="shared" si="101"/>
        <v>►</v>
      </c>
      <c r="E249" s="2813">
        <f t="shared" si="102"/>
        <v>0</v>
      </c>
      <c r="F249" s="2814">
        <f t="shared" si="103"/>
        <v>0</v>
      </c>
      <c r="G249" s="64">
        <f t="shared" si="104"/>
        <v>0</v>
      </c>
      <c r="H249" s="2814">
        <f t="shared" si="105"/>
        <v>0</v>
      </c>
      <c r="I249" s="2815">
        <f t="shared" si="106"/>
        <v>0</v>
      </c>
      <c r="J249" s="2166">
        <f>IFERROR(INDEX(J8:V8,MATCH(I249,J7:V7,0)) * H249 * IF(E249=0, 1, E249), 0)</f>
        <v>0</v>
      </c>
      <c r="K249" s="2167" t="str">
        <f t="shared" si="117"/>
        <v>C:\Users\Joel\Desktop\CHANTIER\recettes\[ff.97.recettes de stephane.OK.27.09.xlsx]Feuil4</v>
      </c>
      <c r="L249" s="2832"/>
      <c r="M249" s="2694"/>
      <c r="N249" s="2695"/>
      <c r="O249" s="504"/>
      <c r="P249" s="2817">
        <f t="shared" si="107"/>
        <v>0</v>
      </c>
      <c r="Q249" s="2171"/>
      <c r="R249" s="2187" t="str">
        <f t="shared" si="108"/>
        <v>►</v>
      </c>
      <c r="S249" s="2188">
        <v>1</v>
      </c>
      <c r="T249" s="2174">
        <f t="shared" si="109"/>
        <v>0</v>
      </c>
      <c r="U249" s="2175">
        <f t="shared" si="110"/>
        <v>0</v>
      </c>
      <c r="V249" s="2176">
        <f t="shared" si="111"/>
        <v>0</v>
      </c>
      <c r="W249" s="2177">
        <f>IF(OR(ISBLANK(M249),ISBLANK(O249)),0,IF(ISBLANK(L249),"",IFERROR(ROUND(T249/INDEX(J8:V8,MATCH(I249,J7:V7,0)),2)&amp;" " &amp;I249,"")))</f>
        <v>0</v>
      </c>
      <c r="X249" s="2178"/>
      <c r="Y249" s="2803">
        <f t="shared" si="100"/>
        <v>0</v>
      </c>
      <c r="AA249" s="28" t="s">
        <v>0</v>
      </c>
      <c r="AB249" s="1939" t="s">
        <v>1154</v>
      </c>
      <c r="AC249" s="31"/>
      <c r="AD249" s="31"/>
      <c r="AE249" s="31"/>
      <c r="AF249" s="31"/>
      <c r="AG249" s="6" t="s">
        <v>2</v>
      </c>
      <c r="AH249" s="5" t="s">
        <v>1</v>
      </c>
      <c r="AI249" s="3"/>
      <c r="AJ249" s="3"/>
      <c r="AK249" s="3"/>
      <c r="AL249" s="3"/>
      <c r="AM249" s="463"/>
      <c r="AN249" s="2130"/>
      <c r="AO249" s="2127"/>
      <c r="AP249" s="2128"/>
      <c r="AQ249" s="2129"/>
      <c r="AR249" s="2130"/>
      <c r="AS249" s="2130"/>
      <c r="AT249" s="2130"/>
      <c r="AU249" s="2140"/>
      <c r="AV249" s="2130"/>
      <c r="BE249" s="135">
        <v>1</v>
      </c>
    </row>
    <row r="250" spans="2:57" ht="18.75">
      <c r="B250" s="2118" t="str">
        <f t="shared" si="99"/>
        <v>A</v>
      </c>
      <c r="D250" s="67" t="str">
        <f t="shared" si="101"/>
        <v>►</v>
      </c>
      <c r="E250" s="2813">
        <f t="shared" si="102"/>
        <v>0</v>
      </c>
      <c r="F250" s="2814">
        <f t="shared" si="103"/>
        <v>0</v>
      </c>
      <c r="G250" s="64">
        <f t="shared" si="104"/>
        <v>0</v>
      </c>
      <c r="H250" s="2814">
        <f t="shared" si="105"/>
        <v>0</v>
      </c>
      <c r="I250" s="2815">
        <f t="shared" si="106"/>
        <v>0</v>
      </c>
      <c r="J250" s="2166">
        <f>IFERROR(INDEX(J8:V8,MATCH(I250,J7:V7,0)) * H250 * IF(E250=0, 1, E250), 0)</f>
        <v>0</v>
      </c>
      <c r="K250" s="2167">
        <f t="shared" si="117"/>
        <v>35</v>
      </c>
      <c r="L250" s="2832"/>
      <c r="M250" s="2694"/>
      <c r="N250" s="2695"/>
      <c r="O250" s="504"/>
      <c r="P250" s="2817">
        <f t="shared" si="107"/>
        <v>0</v>
      </c>
      <c r="Q250" s="2171"/>
      <c r="R250" s="2187" t="str">
        <f t="shared" si="108"/>
        <v>►</v>
      </c>
      <c r="S250" s="2188">
        <v>1</v>
      </c>
      <c r="T250" s="2189">
        <f t="shared" si="109"/>
        <v>0</v>
      </c>
      <c r="U250" s="2190">
        <f t="shared" si="110"/>
        <v>0</v>
      </c>
      <c r="V250" s="2191">
        <f t="shared" si="111"/>
        <v>0</v>
      </c>
      <c r="W250" s="2192">
        <f>IF(OR(ISBLANK(M250),ISBLANK(O250)),0,IF(ISBLANK(L250),"",IFERROR(ROUND(T250/INDEX(J8:V8,MATCH(I250,J7:V7,0)),2)&amp;" " &amp;I250,"")))</f>
        <v>0</v>
      </c>
      <c r="X250" s="2193"/>
      <c r="Y250" s="2803">
        <f t="shared" si="100"/>
        <v>0</v>
      </c>
      <c r="AA250" s="718" t="s">
        <v>0</v>
      </c>
      <c r="AB250" s="588">
        <v>11</v>
      </c>
      <c r="AC250" s="588">
        <v>11</v>
      </c>
      <c r="AD250" s="588">
        <v>3</v>
      </c>
      <c r="AE250" s="588">
        <v>11</v>
      </c>
      <c r="AF250" s="588">
        <v>11</v>
      </c>
      <c r="AG250" s="588">
        <v>9</v>
      </c>
      <c r="AH250" s="588">
        <v>35</v>
      </c>
      <c r="AI250" s="2033">
        <v>0.2</v>
      </c>
      <c r="AJ250" s="588">
        <v>11</v>
      </c>
      <c r="AK250" s="588">
        <v>11</v>
      </c>
      <c r="AL250" s="588">
        <v>11</v>
      </c>
      <c r="AM250" s="719">
        <v>11</v>
      </c>
      <c r="AN250" s="2130"/>
      <c r="AO250" s="2127"/>
      <c r="AP250" s="2128"/>
      <c r="AQ250" s="2129"/>
      <c r="AR250" s="2130"/>
      <c r="AS250" s="2130"/>
      <c r="AT250" s="2130"/>
      <c r="AU250" s="2140"/>
      <c r="AV250" s="2130"/>
      <c r="BE250" s="135">
        <v>1</v>
      </c>
    </row>
    <row r="251" spans="2:57" ht="19.5" thickBot="1">
      <c r="B251" s="2118" t="str">
        <f t="shared" si="99"/>
        <v>A</v>
      </c>
      <c r="D251" s="67" t="str">
        <f t="shared" si="101"/>
        <v>►</v>
      </c>
      <c r="E251" s="2813">
        <f t="shared" si="102"/>
        <v>0</v>
      </c>
      <c r="F251" s="2814">
        <f t="shared" si="103"/>
        <v>0</v>
      </c>
      <c r="G251" s="64">
        <f t="shared" si="104"/>
        <v>0</v>
      </c>
      <c r="H251" s="2814">
        <f t="shared" si="105"/>
        <v>0</v>
      </c>
      <c r="I251" s="2815">
        <f t="shared" si="106"/>
        <v>0</v>
      </c>
      <c r="J251" s="2166">
        <f>IFERROR(INDEX(J8:V8,MATCH(I251,J7:V7,0)) * H251 * IF(E251=0, 1, E251), 0)</f>
        <v>0</v>
      </c>
      <c r="K251" s="2167">
        <f t="shared" ca="1" si="117"/>
        <v>35</v>
      </c>
      <c r="L251" s="2832"/>
      <c r="M251" s="2694"/>
      <c r="N251" s="2695"/>
      <c r="O251" s="504"/>
      <c r="P251" s="2817">
        <f t="shared" si="107"/>
        <v>0</v>
      </c>
      <c r="Q251" s="2171"/>
      <c r="R251" s="2187" t="str">
        <f t="shared" si="108"/>
        <v>►</v>
      </c>
      <c r="S251" s="2188">
        <v>1</v>
      </c>
      <c r="T251" s="2174">
        <f t="shared" si="109"/>
        <v>0</v>
      </c>
      <c r="U251" s="2175">
        <f t="shared" si="110"/>
        <v>0</v>
      </c>
      <c r="V251" s="2176">
        <f t="shared" si="111"/>
        <v>0</v>
      </c>
      <c r="W251" s="2177">
        <f>IF(OR(ISBLANK(M251),ISBLANK(O251)),0,IF(ISBLANK(L251),"",IFERROR(ROUND(T251/INDEX(J8:V8,MATCH(I251,J7:V7,0)),2)&amp;" " &amp;I251,"")))</f>
        <v>0</v>
      </c>
      <c r="X251" s="2178"/>
      <c r="Y251" s="2803">
        <f t="shared" ca="1" si="100"/>
        <v>0</v>
      </c>
      <c r="AA251" s="2" t="s">
        <v>0</v>
      </c>
      <c r="AB251" s="716">
        <f t="shared" ref="AB251:AM251" ca="1" si="118">CELL("largeur",AB251)</f>
        <v>11</v>
      </c>
      <c r="AC251" s="716">
        <f t="shared" ca="1" si="118"/>
        <v>11</v>
      </c>
      <c r="AD251" s="716">
        <f t="shared" ca="1" si="118"/>
        <v>3</v>
      </c>
      <c r="AE251" s="716">
        <f t="shared" ca="1" si="118"/>
        <v>11</v>
      </c>
      <c r="AF251" s="716">
        <f t="shared" ca="1" si="118"/>
        <v>11</v>
      </c>
      <c r="AG251" s="716">
        <f t="shared" ca="1" si="118"/>
        <v>9</v>
      </c>
      <c r="AH251" s="716">
        <f t="shared" ca="1" si="118"/>
        <v>35</v>
      </c>
      <c r="AI251" s="716">
        <f t="shared" ca="1" si="118"/>
        <v>11</v>
      </c>
      <c r="AJ251" s="716">
        <f t="shared" ca="1" si="118"/>
        <v>11</v>
      </c>
      <c r="AK251" s="716">
        <f t="shared" ca="1" si="118"/>
        <v>11</v>
      </c>
      <c r="AL251" s="716">
        <f t="shared" ca="1" si="118"/>
        <v>11</v>
      </c>
      <c r="AM251" s="717">
        <f t="shared" ca="1" si="118"/>
        <v>11</v>
      </c>
      <c r="AN251" s="2130"/>
      <c r="AO251" s="2127"/>
      <c r="AP251" s="2128"/>
      <c r="AQ251" s="2129"/>
      <c r="AR251" s="2130"/>
      <c r="AS251" s="2130"/>
      <c r="AT251" s="2130"/>
      <c r="AU251" s="2140"/>
      <c r="AV251" s="2130"/>
      <c r="BE251" s="135">
        <v>1</v>
      </c>
    </row>
    <row r="252" spans="2:57" ht="19.5" thickBot="1">
      <c r="B252" s="2118">
        <f t="shared" si="99"/>
        <v>0</v>
      </c>
      <c r="D252" s="67" t="str">
        <f t="shared" si="101"/>
        <v>►</v>
      </c>
      <c r="E252" s="2813">
        <f t="shared" si="102"/>
        <v>0</v>
      </c>
      <c r="F252" s="2814">
        <f t="shared" si="103"/>
        <v>0</v>
      </c>
      <c r="G252" s="64">
        <f t="shared" si="104"/>
        <v>0</v>
      </c>
      <c r="H252" s="2814">
        <f t="shared" si="105"/>
        <v>0</v>
      </c>
      <c r="I252" s="2815">
        <f t="shared" si="106"/>
        <v>0</v>
      </c>
      <c r="J252" s="2166">
        <f>IFERROR(INDEX(J8:V8,MATCH(I252,J7:V7,0)) * H252 * IF(E252=0, 1, E252), 0)</f>
        <v>0</v>
      </c>
      <c r="K252" s="2167">
        <f t="shared" si="117"/>
        <v>0</v>
      </c>
      <c r="L252" s="2832"/>
      <c r="M252" s="2694"/>
      <c r="N252" s="2695"/>
      <c r="O252" s="504"/>
      <c r="P252" s="2817">
        <f t="shared" si="107"/>
        <v>0</v>
      </c>
      <c r="Q252" s="2171"/>
      <c r="R252" s="2187" t="str">
        <f t="shared" si="108"/>
        <v>►</v>
      </c>
      <c r="S252" s="2188">
        <v>1</v>
      </c>
      <c r="T252" s="2189">
        <f t="shared" si="109"/>
        <v>0</v>
      </c>
      <c r="U252" s="2190">
        <f t="shared" si="110"/>
        <v>0</v>
      </c>
      <c r="V252" s="2191">
        <f t="shared" si="111"/>
        <v>0</v>
      </c>
      <c r="W252" s="2192">
        <f>IF(OR(ISBLANK(M252),ISBLANK(O252)),0,IF(ISBLANK(L252),"",IFERROR(ROUND(T252/INDEX(J8:V8,MATCH(I252,J7:V7,0)),2)&amp;" " &amp;I252,"")))</f>
        <v>0</v>
      </c>
      <c r="X252" s="2193"/>
      <c r="Y252" s="2803">
        <f t="shared" si="100"/>
        <v>0</v>
      </c>
      <c r="AA252" s="67"/>
      <c r="AB252" s="66"/>
      <c r="AC252" s="65"/>
      <c r="AD252" s="64"/>
      <c r="AE252" s="63"/>
      <c r="AF252" s="41"/>
      <c r="AG252" s="61"/>
      <c r="AH252" s="60"/>
      <c r="AI252" s="59"/>
      <c r="AJ252" s="2127"/>
      <c r="AK252" s="2127"/>
      <c r="AL252" s="2127"/>
      <c r="AM252" s="2127"/>
      <c r="AN252" s="2127"/>
      <c r="AO252" s="2127"/>
      <c r="AP252" s="2128"/>
      <c r="AQ252" s="2129"/>
      <c r="AR252" s="2130"/>
      <c r="AS252" s="2130"/>
      <c r="AT252" s="2130"/>
      <c r="AU252" s="2140"/>
      <c r="AV252" s="2130"/>
      <c r="BE252" s="135">
        <v>1</v>
      </c>
    </row>
    <row r="253" spans="2:57" ht="18.75">
      <c r="B253" s="2118" t="str">
        <f t="shared" si="99"/>
        <v>A</v>
      </c>
      <c r="D253" s="67" t="str">
        <f t="shared" si="101"/>
        <v>►</v>
      </c>
      <c r="E253" s="2813">
        <f t="shared" si="102"/>
        <v>0</v>
      </c>
      <c r="F253" s="2814">
        <f t="shared" si="103"/>
        <v>0</v>
      </c>
      <c r="G253" s="64">
        <f t="shared" si="104"/>
        <v>0</v>
      </c>
      <c r="H253" s="2814">
        <f t="shared" si="105"/>
        <v>0</v>
      </c>
      <c r="I253" s="2815">
        <f t="shared" si="106"/>
        <v>0</v>
      </c>
      <c r="J253" s="2166">
        <f>IFERROR(INDEX(J8:V8,MATCH(I253,J7:V7,0)) * H253 * IF(E253=0, 1, E253), 0)</f>
        <v>0</v>
      </c>
      <c r="K253" s="2167">
        <f t="shared" si="117"/>
        <v>0</v>
      </c>
      <c r="L253" s="2832"/>
      <c r="M253" s="2694"/>
      <c r="N253" s="2695"/>
      <c r="O253" s="504"/>
      <c r="P253" s="2817">
        <f t="shared" si="107"/>
        <v>0</v>
      </c>
      <c r="Q253" s="2171"/>
      <c r="R253" s="2187" t="str">
        <f t="shared" si="108"/>
        <v>►</v>
      </c>
      <c r="S253" s="2188">
        <v>1</v>
      </c>
      <c r="T253" s="2174">
        <f t="shared" si="109"/>
        <v>0</v>
      </c>
      <c r="U253" s="2175">
        <f t="shared" si="110"/>
        <v>0</v>
      </c>
      <c r="V253" s="2176">
        <f t="shared" si="111"/>
        <v>0</v>
      </c>
      <c r="W253" s="2177">
        <f>IF(OR(ISBLANK(M253),ISBLANK(O253)),0,IF(ISBLANK(L253),"",IFERROR(ROUND(T253/INDEX(J8:V8,MATCH(I253,J7:V7,0)),2)&amp;" " &amp;I253,"")))</f>
        <v>0</v>
      </c>
      <c r="X253" s="2178"/>
      <c r="Y253" s="2803">
        <f t="shared" si="100"/>
        <v>0</v>
      </c>
      <c r="AA253" s="2309" t="s">
        <v>0</v>
      </c>
      <c r="AB253" s="4287" t="s">
        <v>119</v>
      </c>
      <c r="AC253" s="4289" t="s">
        <v>4211</v>
      </c>
      <c r="AD253" s="4289"/>
      <c r="AE253" s="4289"/>
      <c r="AF253" s="4289"/>
      <c r="AG253" s="4289"/>
      <c r="AH253" s="4289"/>
      <c r="AI253" s="4289"/>
      <c r="AJ253" s="2127"/>
      <c r="AK253" s="2127"/>
      <c r="AL253" s="2127"/>
      <c r="AM253" s="2127"/>
      <c r="AN253" s="2127"/>
      <c r="AO253" s="2127"/>
      <c r="AP253" s="2128"/>
      <c r="AQ253" s="2129"/>
      <c r="AR253" s="2130"/>
      <c r="AS253" s="2130"/>
      <c r="AT253" s="2130"/>
      <c r="AU253" s="2140"/>
      <c r="AV253" s="2130"/>
      <c r="BE253" s="135">
        <v>1</v>
      </c>
    </row>
    <row r="254" spans="2:57" ht="18.75">
      <c r="B254" s="2118" t="str">
        <f t="shared" si="99"/>
        <v>A</v>
      </c>
      <c r="D254" s="67" t="str">
        <f t="shared" si="101"/>
        <v>►</v>
      </c>
      <c r="E254" s="2813">
        <f t="shared" si="102"/>
        <v>0</v>
      </c>
      <c r="F254" s="2814">
        <f t="shared" si="103"/>
        <v>0</v>
      </c>
      <c r="G254" s="64">
        <f t="shared" si="104"/>
        <v>0</v>
      </c>
      <c r="H254" s="2814">
        <f t="shared" si="105"/>
        <v>0</v>
      </c>
      <c r="I254" s="2815">
        <f t="shared" si="106"/>
        <v>0</v>
      </c>
      <c r="J254" s="2166">
        <f>IFERROR(INDEX(J8:V8,MATCH(I254,J7:V7,0)) * H254 * IF(E254=0, 1, E254), 0)</f>
        <v>0</v>
      </c>
      <c r="K254" s="2167">
        <f t="shared" si="117"/>
        <v>0</v>
      </c>
      <c r="L254" s="2832"/>
      <c r="M254" s="2694"/>
      <c r="N254" s="2695"/>
      <c r="O254" s="504"/>
      <c r="P254" s="2817">
        <f t="shared" si="107"/>
        <v>0</v>
      </c>
      <c r="Q254" s="2171"/>
      <c r="R254" s="2187" t="str">
        <f t="shared" si="108"/>
        <v>►</v>
      </c>
      <c r="S254" s="2188">
        <v>1</v>
      </c>
      <c r="T254" s="2189">
        <f t="shared" si="109"/>
        <v>0</v>
      </c>
      <c r="U254" s="2190">
        <f t="shared" si="110"/>
        <v>0</v>
      </c>
      <c r="V254" s="2191">
        <f t="shared" si="111"/>
        <v>0</v>
      </c>
      <c r="W254" s="2192">
        <f>IF(OR(ISBLANK(M254),ISBLANK(O254)),0,IF(ISBLANK(L254),"",IFERROR(ROUND(T254/INDEX(J8:V8,MATCH(I254,J7:V7,0)),2)&amp;" " &amp;I254,"")))</f>
        <v>0</v>
      </c>
      <c r="X254" s="2193"/>
      <c r="Y254" s="2803">
        <f t="shared" si="100"/>
        <v>0</v>
      </c>
      <c r="AA254" s="2310" t="s">
        <v>0</v>
      </c>
      <c r="AB254" s="4288"/>
      <c r="AC254" s="4290"/>
      <c r="AD254" s="4290"/>
      <c r="AE254" s="4290"/>
      <c r="AF254" s="4290"/>
      <c r="AG254" s="4290"/>
      <c r="AH254" s="4290"/>
      <c r="AI254" s="4290"/>
      <c r="AJ254" s="2127"/>
      <c r="AK254" s="2127"/>
      <c r="AL254" s="2127"/>
      <c r="AM254" s="2127"/>
      <c r="AN254" s="2127"/>
      <c r="AO254" s="2127"/>
      <c r="AP254" s="2128"/>
      <c r="AQ254" s="2129"/>
      <c r="AR254" s="2130"/>
      <c r="AS254" s="2130"/>
      <c r="AT254" s="2130"/>
      <c r="AU254" s="2140"/>
      <c r="AV254" s="2130"/>
      <c r="BE254" s="135">
        <v>1</v>
      </c>
    </row>
    <row r="255" spans="2:57" ht="19.5" thickBot="1">
      <c r="B255" s="2118" t="str">
        <f t="shared" si="99"/>
        <v>A</v>
      </c>
      <c r="D255" s="67" t="str">
        <f t="shared" si="101"/>
        <v>►</v>
      </c>
      <c r="E255" s="2813">
        <f t="shared" si="102"/>
        <v>0</v>
      </c>
      <c r="F255" s="2814">
        <f t="shared" si="103"/>
        <v>0</v>
      </c>
      <c r="G255" s="64">
        <f t="shared" si="104"/>
        <v>0</v>
      </c>
      <c r="H255" s="2814">
        <f t="shared" si="105"/>
        <v>0</v>
      </c>
      <c r="I255" s="2815">
        <f t="shared" si="106"/>
        <v>0</v>
      </c>
      <c r="J255" s="2166">
        <f>IFERROR(INDEX(J8:V8,MATCH(I255,J7:V7,0)) * H255 * IF(E255=0, 1, E255), 0)</f>
        <v>0</v>
      </c>
      <c r="K255" s="2167">
        <f t="shared" si="117"/>
        <v>0</v>
      </c>
      <c r="L255" s="2832"/>
      <c r="M255" s="2694"/>
      <c r="N255" s="2695"/>
      <c r="O255" s="504"/>
      <c r="P255" s="2817">
        <f t="shared" si="107"/>
        <v>0</v>
      </c>
      <c r="Q255" s="2171"/>
      <c r="R255" s="2187" t="str">
        <f t="shared" si="108"/>
        <v>►</v>
      </c>
      <c r="S255" s="2188">
        <v>1</v>
      </c>
      <c r="T255" s="2174">
        <f t="shared" si="109"/>
        <v>0</v>
      </c>
      <c r="U255" s="2175">
        <f t="shared" si="110"/>
        <v>0</v>
      </c>
      <c r="V255" s="2176">
        <f t="shared" si="111"/>
        <v>0</v>
      </c>
      <c r="W255" s="2177">
        <f>IF(OR(ISBLANK(M255),ISBLANK(O255)),0,IF(ISBLANK(L255),"",IFERROR(ROUND(T255/INDEX(J8:V8,MATCH(I255,J7:V7,0)),2)&amp;" " &amp;I255,"")))</f>
        <v>0</v>
      </c>
      <c r="X255" s="2178"/>
      <c r="Y255" s="2803">
        <f t="shared" si="100"/>
        <v>0</v>
      </c>
      <c r="AA255" s="2311" t="s">
        <v>0</v>
      </c>
      <c r="AB255" s="107">
        <v>10</v>
      </c>
      <c r="AC255" s="106" t="s">
        <v>108</v>
      </c>
      <c r="AD255" s="105" t="s">
        <v>107</v>
      </c>
      <c r="AE255" s="105"/>
      <c r="AF255" s="2312"/>
      <c r="AG255" s="2312" t="s">
        <v>112</v>
      </c>
      <c r="AH255" s="60"/>
      <c r="AI255" s="59"/>
      <c r="AJ255" s="2127"/>
      <c r="AK255" s="2127"/>
      <c r="AL255" s="2127"/>
      <c r="AM255" s="2127"/>
      <c r="AN255" s="2127"/>
      <c r="AO255" s="2127"/>
      <c r="AP255" s="2128"/>
      <c r="AQ255" s="2129"/>
      <c r="AR255" s="2130"/>
      <c r="AS255" s="2130"/>
      <c r="AT255" s="2130"/>
      <c r="AU255" s="2140"/>
      <c r="AV255" s="2130"/>
      <c r="BE255" s="135">
        <v>1</v>
      </c>
    </row>
    <row r="256" spans="2:57" ht="20.25" customHeight="1" thickTop="1" thickBot="1">
      <c r="B256" s="2118" t="str">
        <f t="shared" si="99"/>
        <v>A</v>
      </c>
      <c r="D256" s="67" t="str">
        <f t="shared" si="101"/>
        <v>►</v>
      </c>
      <c r="E256" s="2813">
        <f t="shared" si="102"/>
        <v>0</v>
      </c>
      <c r="F256" s="2814">
        <f t="shared" si="103"/>
        <v>0</v>
      </c>
      <c r="G256" s="64">
        <f t="shared" si="104"/>
        <v>0</v>
      </c>
      <c r="H256" s="2814">
        <f t="shared" si="105"/>
        <v>0</v>
      </c>
      <c r="I256" s="2815">
        <f t="shared" si="106"/>
        <v>0</v>
      </c>
      <c r="J256" s="2166">
        <f>IFERROR(INDEX(J8:V8,MATCH(I256,J7:V7,0)) * H256 * IF(E256=0, 1, E256), 0)</f>
        <v>0</v>
      </c>
      <c r="K256" s="2167" t="str">
        <f t="shared" si="117"/>
        <v>Col.8</v>
      </c>
      <c r="L256" s="2832"/>
      <c r="M256" s="2694"/>
      <c r="N256" s="2695"/>
      <c r="O256" s="504"/>
      <c r="P256" s="2817">
        <f t="shared" si="107"/>
        <v>0</v>
      </c>
      <c r="Q256" s="2171"/>
      <c r="R256" s="2187" t="str">
        <f t="shared" si="108"/>
        <v>►</v>
      </c>
      <c r="S256" s="2188">
        <v>1</v>
      </c>
      <c r="T256" s="2189">
        <f t="shared" si="109"/>
        <v>0</v>
      </c>
      <c r="U256" s="2190">
        <f t="shared" si="110"/>
        <v>0</v>
      </c>
      <c r="V256" s="2191">
        <f t="shared" si="111"/>
        <v>0</v>
      </c>
      <c r="W256" s="2192">
        <f>IF(OR(ISBLANK(M256),ISBLANK(O256)),0,IF(ISBLANK(L256),"",IFERROR(ROUND(T256/INDEX(J8:V8,MATCH(I256,J7:V7,0)),2)&amp;" " &amp;I256,"")))</f>
        <v>0</v>
      </c>
      <c r="X256" s="2193"/>
      <c r="Y256" s="2803">
        <f t="shared" si="100"/>
        <v>0</v>
      </c>
      <c r="AA256" s="2311" t="s">
        <v>0</v>
      </c>
      <c r="AB256" s="2313" t="s">
        <v>104</v>
      </c>
      <c r="AC256" s="2313" t="s">
        <v>103</v>
      </c>
      <c r="AD256" s="2313" t="s">
        <v>102</v>
      </c>
      <c r="AE256" s="2313" t="s">
        <v>101</v>
      </c>
      <c r="AF256" s="2313" t="s">
        <v>100</v>
      </c>
      <c r="AG256" s="2313" t="s">
        <v>99</v>
      </c>
      <c r="AH256" s="2313" t="s">
        <v>98</v>
      </c>
      <c r="AI256" s="59"/>
      <c r="AJ256" s="2127"/>
      <c r="AK256" s="2127"/>
      <c r="AL256" s="2127"/>
      <c r="AM256" s="2127"/>
      <c r="AN256" s="2127"/>
      <c r="AO256" s="2127"/>
      <c r="AP256" s="2128"/>
      <c r="AQ256" s="2129"/>
      <c r="AR256" s="2130"/>
      <c r="AS256" s="2130"/>
      <c r="AT256" s="2130"/>
      <c r="AU256" s="2140"/>
      <c r="AV256" s="2130"/>
      <c r="BE256" s="135">
        <v>1</v>
      </c>
    </row>
    <row r="257" spans="2:57" ht="19.5" thickTop="1">
      <c r="B257" s="2118" t="str">
        <f t="shared" si="99"/>
        <v>A</v>
      </c>
      <c r="D257" s="67" t="str">
        <f t="shared" si="101"/>
        <v>►</v>
      </c>
      <c r="E257" s="2813">
        <f t="shared" si="102"/>
        <v>0</v>
      </c>
      <c r="F257" s="2814">
        <f t="shared" si="103"/>
        <v>0</v>
      </c>
      <c r="G257" s="64">
        <f t="shared" si="104"/>
        <v>0</v>
      </c>
      <c r="H257" s="2814">
        <f t="shared" si="105"/>
        <v>0</v>
      </c>
      <c r="I257" s="2815">
        <f t="shared" si="106"/>
        <v>0</v>
      </c>
      <c r="J257" s="2166">
        <f>IFERROR(INDEX(J8:V8,MATCH(I257,J7:V7,0)) * H257 * IF(E257=0, 1, E257), 0)</f>
        <v>0</v>
      </c>
      <c r="K257" s="2167" t="str">
        <f t="shared" si="117"/>
        <v>③</v>
      </c>
      <c r="L257" s="2832"/>
      <c r="M257" s="2694"/>
      <c r="N257" s="2695"/>
      <c r="O257" s="504"/>
      <c r="P257" s="2817">
        <f t="shared" si="107"/>
        <v>0</v>
      </c>
      <c r="Q257" s="2171"/>
      <c r="R257" s="2187" t="str">
        <f t="shared" si="108"/>
        <v>►</v>
      </c>
      <c r="S257" s="2188">
        <v>1</v>
      </c>
      <c r="T257" s="2174">
        <f t="shared" si="109"/>
        <v>0</v>
      </c>
      <c r="U257" s="2175">
        <f t="shared" si="110"/>
        <v>0</v>
      </c>
      <c r="V257" s="2176">
        <f t="shared" si="111"/>
        <v>0</v>
      </c>
      <c r="W257" s="2177">
        <f>IF(OR(ISBLANK(M257),ISBLANK(O257)),0,IF(ISBLANK(L257),"",IFERROR(ROUND(T257/INDEX(J8:V8,MATCH(I257,J7:V7,0)),2)&amp;" " &amp;I257,"")))</f>
        <v>0</v>
      </c>
      <c r="X257" s="2178"/>
      <c r="Y257" s="2803">
        <f t="shared" si="100"/>
        <v>0</v>
      </c>
      <c r="AA257" s="2311" t="s">
        <v>0</v>
      </c>
      <c r="AB257" s="2314" t="s">
        <v>89</v>
      </c>
      <c r="AC257" s="2315" t="s">
        <v>88</v>
      </c>
      <c r="AD257" s="2147"/>
      <c r="AE257" s="4291" t="s">
        <v>87</v>
      </c>
      <c r="AF257" s="4292" t="s">
        <v>86</v>
      </c>
      <c r="AG257" s="4105" t="s">
        <v>85</v>
      </c>
      <c r="AH257" s="2316" t="s">
        <v>84</v>
      </c>
      <c r="AI257" s="59"/>
      <c r="AJ257" s="2127"/>
      <c r="AK257" s="2127"/>
      <c r="AL257" s="2127"/>
      <c r="AM257" s="2127"/>
      <c r="AN257" s="2127"/>
      <c r="AO257" s="2127"/>
      <c r="AP257" s="2128"/>
      <c r="AQ257" s="2129"/>
      <c r="AR257" s="2130"/>
      <c r="AS257" s="2130"/>
      <c r="AT257" s="2130"/>
      <c r="AU257" s="2140"/>
      <c r="AV257" s="2130"/>
      <c r="BE257" s="135">
        <v>1</v>
      </c>
    </row>
    <row r="258" spans="2:57" ht="18.75">
      <c r="B258" s="2118" t="str">
        <f t="shared" si="99"/>
        <v>A</v>
      </c>
      <c r="D258" s="67" t="str">
        <f t="shared" si="101"/>
        <v>►</v>
      </c>
      <c r="E258" s="2813">
        <f t="shared" si="102"/>
        <v>0</v>
      </c>
      <c r="F258" s="2814">
        <f t="shared" si="103"/>
        <v>0</v>
      </c>
      <c r="G258" s="64">
        <f t="shared" si="104"/>
        <v>0</v>
      </c>
      <c r="H258" s="2814">
        <f t="shared" si="105"/>
        <v>0</v>
      </c>
      <c r="I258" s="2815">
        <f t="shared" si="106"/>
        <v>0</v>
      </c>
      <c r="J258" s="2166">
        <f>IFERROR(INDEX(J8:V8,MATCH(I258,J7:V7,0)) * H258 * IF(E258=0, 1, E258), 0)</f>
        <v>0</v>
      </c>
      <c r="K258" s="2167" t="str">
        <f t="shared" si="117"/>
        <v xml:space="preserve"> Denrées</v>
      </c>
      <c r="L258" s="2832"/>
      <c r="M258" s="2694"/>
      <c r="N258" s="2695"/>
      <c r="O258" s="504"/>
      <c r="P258" s="2817">
        <f t="shared" si="107"/>
        <v>0</v>
      </c>
      <c r="Q258" s="2171"/>
      <c r="R258" s="2187" t="str">
        <f t="shared" si="108"/>
        <v>►</v>
      </c>
      <c r="S258" s="2188">
        <v>1</v>
      </c>
      <c r="T258" s="2189">
        <f t="shared" si="109"/>
        <v>0</v>
      </c>
      <c r="U258" s="2190">
        <f t="shared" si="110"/>
        <v>0</v>
      </c>
      <c r="V258" s="2191">
        <f t="shared" si="111"/>
        <v>0</v>
      </c>
      <c r="W258" s="2192">
        <f>IF(OR(ISBLANK(M258),ISBLANK(O258)),0,IF(ISBLANK(L258),"",IFERROR(ROUND(T258/INDEX(J8:V8,MATCH(I258,J7:V7,0)),2)&amp;" " &amp;I258,"")))</f>
        <v>0</v>
      </c>
      <c r="X258" s="2193"/>
      <c r="Y258" s="2803">
        <f t="shared" si="100"/>
        <v>0</v>
      </c>
      <c r="AA258" s="2311" t="s">
        <v>0</v>
      </c>
      <c r="AB258" s="2317" t="s">
        <v>80</v>
      </c>
      <c r="AC258" s="82" t="s">
        <v>30</v>
      </c>
      <c r="AD258" s="81" t="s">
        <v>76</v>
      </c>
      <c r="AE258" s="3993"/>
      <c r="AF258" s="3995"/>
      <c r="AG258" s="4106"/>
      <c r="AH258" s="80" t="s">
        <v>75</v>
      </c>
      <c r="AI258" s="59"/>
      <c r="AJ258" s="2127"/>
      <c r="AK258" s="2127"/>
      <c r="AL258" s="2127"/>
      <c r="AM258" s="2127"/>
      <c r="AN258" s="2127"/>
      <c r="AO258" s="2127"/>
      <c r="AP258" s="2128"/>
      <c r="AQ258" s="2129"/>
      <c r="AR258" s="2130"/>
      <c r="AS258" s="2130"/>
      <c r="AT258" s="2130"/>
      <c r="AU258" s="2140"/>
      <c r="AV258" s="2130"/>
      <c r="BE258" s="135">
        <v>1</v>
      </c>
    </row>
    <row r="259" spans="2:57" ht="18.75">
      <c r="B259" s="2118" t="str">
        <f t="shared" si="99"/>
        <v>A</v>
      </c>
      <c r="D259" s="67" t="str">
        <f t="shared" si="101"/>
        <v>►</v>
      </c>
      <c r="E259" s="2813">
        <f t="shared" si="102"/>
        <v>0</v>
      </c>
      <c r="F259" s="2814">
        <f t="shared" si="103"/>
        <v>0</v>
      </c>
      <c r="G259" s="64">
        <f t="shared" si="104"/>
        <v>0</v>
      </c>
      <c r="H259" s="2814">
        <f t="shared" si="105"/>
        <v>0</v>
      </c>
      <c r="I259" s="2815">
        <f t="shared" si="106"/>
        <v>0</v>
      </c>
      <c r="J259" s="2166">
        <f>IFERROR(INDEX(J8:V8,MATCH(I259,J7:V7,0)) * H259 * IF(E259=0, 1, E259), 0)</f>
        <v>0</v>
      </c>
      <c r="K259" s="2167">
        <f t="shared" si="117"/>
        <v>0</v>
      </c>
      <c r="L259" s="2832"/>
      <c r="M259" s="2694"/>
      <c r="N259" s="2695"/>
      <c r="O259" s="504"/>
      <c r="P259" s="2817">
        <f t="shared" si="107"/>
        <v>0</v>
      </c>
      <c r="Q259" s="2171"/>
      <c r="R259" s="2187" t="str">
        <f t="shared" si="108"/>
        <v>►</v>
      </c>
      <c r="S259" s="2188">
        <v>1</v>
      </c>
      <c r="T259" s="2174">
        <f t="shared" si="109"/>
        <v>0</v>
      </c>
      <c r="U259" s="2175">
        <f t="shared" si="110"/>
        <v>0</v>
      </c>
      <c r="V259" s="2176">
        <f t="shared" si="111"/>
        <v>0</v>
      </c>
      <c r="W259" s="2177">
        <f>IF(OR(ISBLANK(M259),ISBLANK(O259)),0,IF(ISBLANK(L259),"",IFERROR(ROUND(T259/INDEX(J8:V8,MATCH(I259,J7:V7,0)),2)&amp;" " &amp;I259,"")))</f>
        <v>0</v>
      </c>
      <c r="X259" s="2178"/>
      <c r="Y259" s="2803">
        <f t="shared" si="100"/>
        <v>0</v>
      </c>
      <c r="AA259" s="2311" t="s">
        <v>0</v>
      </c>
      <c r="AB259" s="396"/>
      <c r="AC259" s="65"/>
      <c r="AD259" s="73" t="str">
        <f t="shared" ref="AD259:AD266" si="119">IF(AND(AB259&gt;0,AE259&gt;0),"de","")</f>
        <v/>
      </c>
      <c r="AE259" s="382"/>
      <c r="AF259" s="62"/>
      <c r="AG259" s="61">
        <v>1</v>
      </c>
      <c r="AH259" s="2318"/>
      <c r="AI259" s="59"/>
      <c r="AJ259" s="2127"/>
      <c r="AK259" s="2127"/>
      <c r="AL259" s="2127"/>
      <c r="AM259" s="2127"/>
      <c r="AN259" s="2127"/>
      <c r="AO259" s="2127"/>
      <c r="AP259" s="2128"/>
      <c r="AQ259" s="2129"/>
      <c r="AR259" s="2130"/>
      <c r="AS259" s="2130"/>
      <c r="AT259" s="2130"/>
      <c r="AU259" s="2140"/>
      <c r="AV259" s="2130"/>
      <c r="BE259" s="135">
        <v>1</v>
      </c>
    </row>
    <row r="260" spans="2:57" ht="18.75">
      <c r="B260" s="2118" t="str">
        <f t="shared" si="99"/>
        <v>A</v>
      </c>
      <c r="D260" s="67" t="str">
        <f t="shared" si="101"/>
        <v>A</v>
      </c>
      <c r="E260" s="2813">
        <f t="shared" si="102"/>
        <v>0</v>
      </c>
      <c r="F260" s="2814">
        <f t="shared" si="103"/>
        <v>0</v>
      </c>
      <c r="G260" s="64" t="str">
        <f t="shared" si="104"/>
        <v/>
      </c>
      <c r="H260" s="2814">
        <f t="shared" si="105"/>
        <v>1.8</v>
      </c>
      <c r="I260" s="2815" t="str">
        <f t="shared" si="106"/>
        <v>Kg</v>
      </c>
      <c r="J260" s="2166">
        <f>IFERROR(INDEX(J8:V8,MATCH(I260,J7:V7,0)) * H260 * IF(E260=0, 1, E260), 0)</f>
        <v>1.8</v>
      </c>
      <c r="K260" s="2167" t="str">
        <f t="shared" si="117"/>
        <v>Pommes de terre</v>
      </c>
      <c r="L260" s="2816" t="s">
        <v>4158</v>
      </c>
      <c r="M260" s="2694">
        <v>10</v>
      </c>
      <c r="N260" s="2695" t="s">
        <v>108</v>
      </c>
      <c r="O260" s="504">
        <v>120</v>
      </c>
      <c r="P260" s="2817" t="str">
        <f t="shared" si="107"/>
        <v>couverts</v>
      </c>
      <c r="Q260" s="2171" t="s">
        <v>4211</v>
      </c>
      <c r="R260" s="2187" t="str">
        <f t="shared" si="108"/>
        <v>Pommes de terre</v>
      </c>
      <c r="S260" s="2188">
        <v>1</v>
      </c>
      <c r="T260" s="2189">
        <f t="shared" si="109"/>
        <v>21.599999999999998</v>
      </c>
      <c r="U260" s="2190">
        <f t="shared" si="110"/>
        <v>0</v>
      </c>
      <c r="V260" s="2191">
        <f t="shared" si="111"/>
        <v>0</v>
      </c>
      <c r="W260" s="2192" t="str">
        <f>IF(OR(ISBLANK(M260),ISBLANK(O260)),0,IF(ISBLANK(L260),"",IFERROR(ROUND(T260/INDEX(J8:V8,MATCH(I260,J7:V7,0)),2)&amp;" " &amp;I260,"")))</f>
        <v>21.6 Kg</v>
      </c>
      <c r="X260" s="2193"/>
      <c r="Y260" s="2803">
        <f t="shared" si="100"/>
        <v>0</v>
      </c>
      <c r="AA260" s="2319" t="str">
        <f t="shared" ref="AA260:AA266" si="120">IF(AG260&lt;&gt;"","A","►")</f>
        <v>A</v>
      </c>
      <c r="AB260" s="65"/>
      <c r="AC260" s="65"/>
      <c r="AD260" s="64" t="str">
        <f t="shared" si="119"/>
        <v/>
      </c>
      <c r="AE260" s="1997">
        <v>1.8</v>
      </c>
      <c r="AF260" s="645" t="s">
        <v>403</v>
      </c>
      <c r="AG260" s="61">
        <v>1</v>
      </c>
      <c r="AH260" s="2320" t="s">
        <v>4212</v>
      </c>
      <c r="AI260" s="59"/>
      <c r="AJ260" s="2127"/>
      <c r="AK260" s="2127"/>
      <c r="AL260" s="2127"/>
      <c r="AM260" s="2127"/>
      <c r="AN260" s="2127"/>
      <c r="AO260" s="2127"/>
      <c r="AP260" s="2128"/>
      <c r="AQ260" s="2129"/>
      <c r="AR260" s="2130"/>
      <c r="AS260" s="2130"/>
      <c r="AT260" s="2130"/>
      <c r="AU260" s="2140"/>
      <c r="AV260" s="2130"/>
      <c r="BE260" s="135">
        <v>1</v>
      </c>
    </row>
    <row r="261" spans="2:57" ht="18.75">
      <c r="B261" s="2118" t="str">
        <f t="shared" si="99"/>
        <v>A</v>
      </c>
      <c r="D261" s="67" t="str">
        <f t="shared" si="101"/>
        <v>A</v>
      </c>
      <c r="E261" s="2813">
        <f t="shared" si="102"/>
        <v>2</v>
      </c>
      <c r="F261" s="2814" t="str">
        <f t="shared" si="103"/>
        <v>gousses</v>
      </c>
      <c r="G261" s="64" t="str">
        <f t="shared" si="104"/>
        <v/>
      </c>
      <c r="H261" s="2814">
        <f t="shared" si="105"/>
        <v>0</v>
      </c>
      <c r="I261" s="2815">
        <f t="shared" si="106"/>
        <v>0</v>
      </c>
      <c r="J261" s="2166">
        <f>IFERROR(INDEX(J8:V8,MATCH(I261,J7:V7,0)) * H261 * IF(E261=0, 1, E261), 0)</f>
        <v>0</v>
      </c>
      <c r="K261" s="2167" t="str">
        <f t="shared" si="117"/>
        <v>Ail</v>
      </c>
      <c r="L261" s="2816" t="s">
        <v>4158</v>
      </c>
      <c r="M261" s="2694">
        <v>10</v>
      </c>
      <c r="N261" s="2695" t="s">
        <v>108</v>
      </c>
      <c r="O261" s="504">
        <v>120</v>
      </c>
      <c r="P261" s="2817" t="str">
        <f t="shared" si="107"/>
        <v>couverts</v>
      </c>
      <c r="Q261" s="2171" t="s">
        <v>4211</v>
      </c>
      <c r="R261" s="2187" t="str">
        <f t="shared" si="108"/>
        <v>Ail</v>
      </c>
      <c r="S261" s="2188">
        <v>1</v>
      </c>
      <c r="T261" s="2174">
        <f t="shared" si="109"/>
        <v>0</v>
      </c>
      <c r="U261" s="2175">
        <f t="shared" si="110"/>
        <v>24</v>
      </c>
      <c r="V261" s="2176" t="str">
        <f t="shared" si="111"/>
        <v>gousses</v>
      </c>
      <c r="W261" s="2177" t="str">
        <f>IF(OR(ISBLANK(M261),ISBLANK(O261)),0,IF(ISBLANK(L261),"",IFERROR(ROUND(T261/INDEX(J8:V8,MATCH(I261,J7:V7,0)),2)&amp;" " &amp;I261,"")))</f>
        <v/>
      </c>
      <c r="X261" s="2178"/>
      <c r="Y261" s="2803">
        <f t="shared" si="100"/>
        <v>0</v>
      </c>
      <c r="AA261" s="2319" t="str">
        <f t="shared" si="120"/>
        <v>A</v>
      </c>
      <c r="AB261" s="72">
        <v>2</v>
      </c>
      <c r="AC261" s="72" t="s">
        <v>4213</v>
      </c>
      <c r="AD261" s="73" t="str">
        <f t="shared" si="119"/>
        <v/>
      </c>
      <c r="AE261" s="63"/>
      <c r="AF261" s="62"/>
      <c r="AG261" s="61">
        <v>1</v>
      </c>
      <c r="AH261" s="2320" t="s">
        <v>4214</v>
      </c>
      <c r="AI261" s="59"/>
      <c r="AJ261" s="2127"/>
      <c r="AK261" s="2127"/>
      <c r="AL261" s="2127"/>
      <c r="AM261" s="2127"/>
      <c r="AN261" s="2127"/>
      <c r="AO261" s="2127"/>
      <c r="AP261" s="2128"/>
      <c r="AQ261" s="2129"/>
      <c r="AR261" s="2130"/>
      <c r="AS261" s="2130"/>
      <c r="AT261" s="2130"/>
      <c r="AU261" s="2140"/>
      <c r="AV261" s="2130"/>
      <c r="BE261" s="135">
        <v>1</v>
      </c>
    </row>
    <row r="262" spans="2:57" ht="18.75">
      <c r="B262" s="2118" t="str">
        <f t="shared" si="99"/>
        <v>A</v>
      </c>
      <c r="D262" s="67" t="str">
        <f t="shared" si="101"/>
        <v>A</v>
      </c>
      <c r="E262" s="2813">
        <f t="shared" si="102"/>
        <v>0</v>
      </c>
      <c r="F262" s="2814">
        <f t="shared" si="103"/>
        <v>0</v>
      </c>
      <c r="G262" s="64" t="str">
        <f t="shared" si="104"/>
        <v/>
      </c>
      <c r="H262" s="2814">
        <f t="shared" si="105"/>
        <v>150</v>
      </c>
      <c r="I262" s="2815" t="str">
        <f t="shared" si="106"/>
        <v>g</v>
      </c>
      <c r="J262" s="2166">
        <f>IFERROR(INDEX(J8:V8,MATCH(I262,J7:V7,0)) * H262 * IF(E262=0, 1, E262), 0)</f>
        <v>0.15</v>
      </c>
      <c r="K262" s="2167" t="str">
        <f t="shared" si="117"/>
        <v>Beurre</v>
      </c>
      <c r="L262" s="2816" t="s">
        <v>4158</v>
      </c>
      <c r="M262" s="2694">
        <v>10</v>
      </c>
      <c r="N262" s="2695" t="s">
        <v>108</v>
      </c>
      <c r="O262" s="504">
        <v>120</v>
      </c>
      <c r="P262" s="2817" t="str">
        <f t="shared" si="107"/>
        <v>couverts</v>
      </c>
      <c r="Q262" s="2171" t="s">
        <v>4211</v>
      </c>
      <c r="R262" s="2187" t="str">
        <f t="shared" si="108"/>
        <v>Beurre</v>
      </c>
      <c r="S262" s="2188">
        <v>1</v>
      </c>
      <c r="T262" s="2189">
        <f t="shared" si="109"/>
        <v>1.7999999999999998</v>
      </c>
      <c r="U262" s="2190">
        <f t="shared" si="110"/>
        <v>0</v>
      </c>
      <c r="V262" s="2191">
        <f t="shared" si="111"/>
        <v>0</v>
      </c>
      <c r="W262" s="2192" t="str">
        <f>IF(OR(ISBLANK(M262),ISBLANK(O262)),0,IF(ISBLANK(L262),"",IFERROR(ROUND(T262/INDEX(J8:V8,MATCH(I262,J7:V7,0)),2)&amp;" " &amp;I262,"")))</f>
        <v>1800 g</v>
      </c>
      <c r="X262" s="2193"/>
      <c r="Y262" s="2803">
        <f t="shared" si="100"/>
        <v>0</v>
      </c>
      <c r="AA262" s="2319" t="str">
        <f t="shared" si="120"/>
        <v>A</v>
      </c>
      <c r="AB262" s="72"/>
      <c r="AC262" s="72"/>
      <c r="AD262" s="64" t="str">
        <f t="shared" si="119"/>
        <v/>
      </c>
      <c r="AE262" s="63">
        <v>150</v>
      </c>
      <c r="AF262" s="645" t="s">
        <v>62</v>
      </c>
      <c r="AG262" s="61">
        <v>1</v>
      </c>
      <c r="AH262" s="2320" t="s">
        <v>4215</v>
      </c>
      <c r="AI262" s="59"/>
      <c r="AJ262" s="2127"/>
      <c r="AK262" s="2127"/>
      <c r="AL262" s="2127"/>
      <c r="AM262" s="2127"/>
      <c r="AN262" s="2127"/>
      <c r="AO262" s="2127"/>
      <c r="AP262" s="2128"/>
      <c r="AQ262" s="2129"/>
      <c r="AR262" s="2130"/>
      <c r="AS262" s="2130"/>
      <c r="AT262" s="2130"/>
      <c r="AU262" s="2140"/>
      <c r="AV262" s="2130"/>
      <c r="BE262" s="135">
        <v>1</v>
      </c>
    </row>
    <row r="263" spans="2:57" ht="18.75">
      <c r="B263" s="2118" t="str">
        <f t="shared" si="99"/>
        <v>A</v>
      </c>
      <c r="D263" s="67" t="str">
        <f t="shared" si="101"/>
        <v>A</v>
      </c>
      <c r="E263" s="2813">
        <f t="shared" si="102"/>
        <v>0</v>
      </c>
      <c r="F263" s="2814">
        <f t="shared" si="103"/>
        <v>0</v>
      </c>
      <c r="G263" s="64" t="str">
        <f t="shared" si="104"/>
        <v/>
      </c>
      <c r="H263" s="2814">
        <f t="shared" si="105"/>
        <v>300</v>
      </c>
      <c r="I263" s="2815" t="str">
        <f t="shared" si="106"/>
        <v>g</v>
      </c>
      <c r="J263" s="2166">
        <f>IFERROR(INDEX(J8:V8,MATCH(I263,J7:V7,0)) * H263 * IF(E263=0, 1, E263), 0)</f>
        <v>0.3</v>
      </c>
      <c r="K263" s="2167" t="str">
        <f>AH263</f>
        <v>Lait</v>
      </c>
      <c r="L263" s="2816" t="s">
        <v>4158</v>
      </c>
      <c r="M263" s="2694">
        <v>10</v>
      </c>
      <c r="N263" s="2695" t="s">
        <v>108</v>
      </c>
      <c r="O263" s="504">
        <v>120</v>
      </c>
      <c r="P263" s="2817" t="str">
        <f t="shared" si="107"/>
        <v>couverts</v>
      </c>
      <c r="Q263" s="2171" t="s">
        <v>4211</v>
      </c>
      <c r="R263" s="2187" t="str">
        <f t="shared" si="108"/>
        <v>Lait</v>
      </c>
      <c r="S263" s="2188">
        <v>1</v>
      </c>
      <c r="T263" s="2174">
        <f t="shared" si="109"/>
        <v>3.5999999999999996</v>
      </c>
      <c r="U263" s="2175">
        <f t="shared" si="110"/>
        <v>0</v>
      </c>
      <c r="V263" s="2176">
        <f t="shared" si="111"/>
        <v>0</v>
      </c>
      <c r="W263" s="2177" t="str">
        <f>IF(OR(ISBLANK(M263),ISBLANK(O263)),0,IF(ISBLANK(L263),"",IFERROR(ROUND(T263/INDEX(J8:V8,MATCH(I263,J7:V7,0)),2)&amp;" " &amp;I263,"")))</f>
        <v>3600 g</v>
      </c>
      <c r="X263" s="2178"/>
      <c r="Y263" s="2803">
        <f t="shared" si="100"/>
        <v>0</v>
      </c>
      <c r="AA263" s="2319" t="str">
        <f t="shared" si="120"/>
        <v>A</v>
      </c>
      <c r="AB263" s="72"/>
      <c r="AC263" s="72"/>
      <c r="AD263" s="73" t="str">
        <f t="shared" si="119"/>
        <v/>
      </c>
      <c r="AE263" s="63">
        <v>300</v>
      </c>
      <c r="AF263" s="645" t="s">
        <v>62</v>
      </c>
      <c r="AG263" s="61">
        <v>1</v>
      </c>
      <c r="AH263" s="2320" t="s">
        <v>4216</v>
      </c>
      <c r="AI263" s="59"/>
      <c r="AJ263" s="2127"/>
      <c r="AK263" s="2127"/>
      <c r="AL263" s="2127"/>
      <c r="AM263" s="2127"/>
      <c r="AN263" s="2127"/>
      <c r="AO263" s="2127"/>
      <c r="AP263" s="2128"/>
      <c r="AQ263" s="2129"/>
      <c r="AR263" s="2130"/>
      <c r="AS263" s="2130"/>
      <c r="AT263" s="2130"/>
      <c r="AU263" s="2140"/>
      <c r="AV263" s="2130"/>
      <c r="BE263" s="135">
        <v>1</v>
      </c>
    </row>
    <row r="264" spans="2:57" ht="18.75">
      <c r="B264" s="2118" t="str">
        <f t="shared" si="99"/>
        <v>A</v>
      </c>
      <c r="D264" s="67" t="str">
        <f t="shared" si="101"/>
        <v>A</v>
      </c>
      <c r="E264" s="2813">
        <f t="shared" si="102"/>
        <v>0</v>
      </c>
      <c r="F264" s="2814">
        <f t="shared" si="103"/>
        <v>0</v>
      </c>
      <c r="G264" s="64" t="str">
        <f t="shared" si="104"/>
        <v/>
      </c>
      <c r="H264" s="2814">
        <f t="shared" si="105"/>
        <v>300</v>
      </c>
      <c r="I264" s="2815" t="str">
        <f t="shared" si="106"/>
        <v>g</v>
      </c>
      <c r="J264" s="2166">
        <f>IFERROR(INDEX(J8:V8,MATCH(I264,J7:V7,0)) * H264 * IF(E264=0, 1, E264), 0)</f>
        <v>0.3</v>
      </c>
      <c r="K264" s="2167" t="str">
        <f t="shared" ref="K264:K327" si="121">AH264</f>
        <v>Crème</v>
      </c>
      <c r="L264" s="2816" t="s">
        <v>4158</v>
      </c>
      <c r="M264" s="2694">
        <v>10</v>
      </c>
      <c r="N264" s="2695" t="s">
        <v>108</v>
      </c>
      <c r="O264" s="504">
        <v>120</v>
      </c>
      <c r="P264" s="2817" t="str">
        <f t="shared" si="107"/>
        <v>couverts</v>
      </c>
      <c r="Q264" s="2171" t="s">
        <v>4211</v>
      </c>
      <c r="R264" s="2187" t="str">
        <f t="shared" si="108"/>
        <v>Crème</v>
      </c>
      <c r="S264" s="2188">
        <v>1</v>
      </c>
      <c r="T264" s="2189">
        <f t="shared" si="109"/>
        <v>3.5999999999999996</v>
      </c>
      <c r="U264" s="2190">
        <f t="shared" si="110"/>
        <v>0</v>
      </c>
      <c r="V264" s="2191">
        <f t="shared" si="111"/>
        <v>0</v>
      </c>
      <c r="W264" s="2192" t="str">
        <f>IF(OR(ISBLANK(M264),ISBLANK(O264)),0,IF(ISBLANK(L264),"",IFERROR(ROUND(T264/INDEX(J8:V8,MATCH(I264,J7:V7,0)),2)&amp;" " &amp;I264,"")))</f>
        <v>3600 g</v>
      </c>
      <c r="X264" s="2193"/>
      <c r="Y264" s="2803">
        <f t="shared" si="100"/>
        <v>0</v>
      </c>
      <c r="AA264" s="2319" t="str">
        <f t="shared" si="120"/>
        <v>A</v>
      </c>
      <c r="AB264" s="396"/>
      <c r="AC264" s="65"/>
      <c r="AD264" s="64" t="str">
        <f t="shared" si="119"/>
        <v/>
      </c>
      <c r="AE264" s="63">
        <v>300</v>
      </c>
      <c r="AF264" s="645" t="s">
        <v>62</v>
      </c>
      <c r="AG264" s="61">
        <v>1</v>
      </c>
      <c r="AH264" s="2320" t="s">
        <v>4217</v>
      </c>
      <c r="AI264" s="59"/>
      <c r="AJ264" s="2127"/>
      <c r="AK264" s="2127"/>
      <c r="AL264" s="2127"/>
      <c r="AM264" s="2127"/>
      <c r="AN264" s="2127"/>
      <c r="AO264" s="2127"/>
      <c r="AP264" s="2128"/>
      <c r="AQ264" s="2129"/>
      <c r="AR264" s="2130"/>
      <c r="AS264" s="2130"/>
      <c r="AT264" s="2130"/>
      <c r="AU264" s="2140"/>
      <c r="AV264" s="2130"/>
      <c r="BE264" s="135">
        <v>1</v>
      </c>
    </row>
    <row r="265" spans="2:57" ht="18.75">
      <c r="B265" s="2118" t="str">
        <f t="shared" si="99"/>
        <v>A</v>
      </c>
      <c r="D265" s="67" t="str">
        <f t="shared" si="101"/>
        <v>A</v>
      </c>
      <c r="E265" s="2813">
        <f t="shared" si="102"/>
        <v>0</v>
      </c>
      <c r="F265" s="2814" t="str">
        <f t="shared" si="103"/>
        <v>PM</v>
      </c>
      <c r="G265" s="64" t="str">
        <f t="shared" si="104"/>
        <v/>
      </c>
      <c r="H265" s="2814">
        <f t="shared" si="105"/>
        <v>0</v>
      </c>
      <c r="I265" s="2815">
        <f t="shared" si="106"/>
        <v>0</v>
      </c>
      <c r="J265" s="2166">
        <f>IFERROR(INDEX(J8:V8,MATCH(I265,J7:V7,0)) * H265 * IF(E265=0, 1, E265), 0)</f>
        <v>0</v>
      </c>
      <c r="K265" s="2167" t="str">
        <f t="shared" si="121"/>
        <v>Sel, poivre, muscade</v>
      </c>
      <c r="L265" s="2816" t="s">
        <v>4158</v>
      </c>
      <c r="M265" s="2694">
        <v>10</v>
      </c>
      <c r="N265" s="2695" t="s">
        <v>108</v>
      </c>
      <c r="O265" s="504">
        <v>120</v>
      </c>
      <c r="P265" s="2817" t="str">
        <f t="shared" si="107"/>
        <v>couverts</v>
      </c>
      <c r="Q265" s="2171" t="s">
        <v>4211</v>
      </c>
      <c r="R265" s="2187" t="str">
        <f t="shared" si="108"/>
        <v>Sel, poivre, muscade</v>
      </c>
      <c r="S265" s="2188">
        <v>1</v>
      </c>
      <c r="T265" s="2174">
        <f t="shared" si="109"/>
        <v>0</v>
      </c>
      <c r="U265" s="2175">
        <f t="shared" si="110"/>
        <v>0</v>
      </c>
      <c r="V265" s="2176" t="str">
        <f t="shared" si="111"/>
        <v>PM</v>
      </c>
      <c r="W265" s="2177" t="str">
        <f>IF(OR(ISBLANK(M265),ISBLANK(O265)),0,IF(ISBLANK(L265),"",IFERROR(ROUND(T265/INDEX(J8:V8,MATCH(I265,J7:V7,0)),2)&amp;" " &amp;I265,"")))</f>
        <v/>
      </c>
      <c r="X265" s="2178"/>
      <c r="Y265" s="2803">
        <f t="shared" si="100"/>
        <v>0</v>
      </c>
      <c r="AA265" s="2319" t="str">
        <f t="shared" si="120"/>
        <v>A</v>
      </c>
      <c r="AB265" s="65"/>
      <c r="AC265" s="65" t="s">
        <v>4218</v>
      </c>
      <c r="AD265" s="73" t="str">
        <f t="shared" si="119"/>
        <v/>
      </c>
      <c r="AE265" s="2243"/>
      <c r="AF265" s="62"/>
      <c r="AG265" s="61">
        <v>1</v>
      </c>
      <c r="AH265" s="2320" t="s">
        <v>4219</v>
      </c>
      <c r="AI265" s="59"/>
      <c r="AJ265" s="2127"/>
      <c r="AK265" s="2127"/>
      <c r="AL265" s="2127"/>
      <c r="AM265" s="2127"/>
      <c r="AN265" s="2127"/>
      <c r="AO265" s="2127"/>
      <c r="AP265" s="2128"/>
      <c r="AQ265" s="2129"/>
      <c r="AR265" s="2130"/>
      <c r="AS265" s="2130"/>
      <c r="AT265" s="2130"/>
      <c r="AU265" s="2140"/>
      <c r="AV265" s="2130"/>
      <c r="BE265" s="135">
        <v>1</v>
      </c>
    </row>
    <row r="266" spans="2:57" ht="18.75">
      <c r="B266" s="2118" t="str">
        <f t="shared" ref="B266:B329" si="122">AA266</f>
        <v>A</v>
      </c>
      <c r="D266" s="67" t="str">
        <f t="shared" si="101"/>
        <v>►</v>
      </c>
      <c r="E266" s="2813">
        <f t="shared" si="102"/>
        <v>0</v>
      </c>
      <c r="F266" s="2814">
        <f t="shared" si="103"/>
        <v>0</v>
      </c>
      <c r="G266" s="64">
        <f t="shared" si="104"/>
        <v>0</v>
      </c>
      <c r="H266" s="2814">
        <f t="shared" si="105"/>
        <v>0</v>
      </c>
      <c r="I266" s="2815">
        <f t="shared" si="106"/>
        <v>0</v>
      </c>
      <c r="J266" s="2166">
        <f>IFERROR(INDEX(J8:V8,MATCH(I266,J7:V7,0)) * H266 * IF(E266=0, 1, E266), 0)</f>
        <v>0</v>
      </c>
      <c r="K266" s="2167">
        <f t="shared" si="121"/>
        <v>0</v>
      </c>
      <c r="L266" s="2832"/>
      <c r="M266" s="2694"/>
      <c r="N266" s="2695"/>
      <c r="O266" s="504"/>
      <c r="P266" s="2817">
        <f t="shared" si="107"/>
        <v>0</v>
      </c>
      <c r="Q266" s="2171"/>
      <c r="R266" s="2187" t="str">
        <f t="shared" si="108"/>
        <v>►</v>
      </c>
      <c r="S266" s="2188">
        <v>1</v>
      </c>
      <c r="T266" s="2189">
        <f t="shared" si="109"/>
        <v>0</v>
      </c>
      <c r="U266" s="2190">
        <f t="shared" si="110"/>
        <v>0</v>
      </c>
      <c r="V266" s="2191">
        <f t="shared" si="111"/>
        <v>0</v>
      </c>
      <c r="W266" s="2192">
        <f>IF(OR(ISBLANK(M266),ISBLANK(O266)),0,IF(ISBLANK(L266),"",IFERROR(ROUND(T266/INDEX(J8:V8,MATCH(I266,J7:V7,0)),2)&amp;" " &amp;I266,"")))</f>
        <v>0</v>
      </c>
      <c r="X266" s="2193"/>
      <c r="Y266" s="2803">
        <f t="shared" si="100"/>
        <v>0</v>
      </c>
      <c r="AA266" s="2319" t="str">
        <f t="shared" si="120"/>
        <v>A</v>
      </c>
      <c r="AB266" s="72"/>
      <c r="AC266" s="72"/>
      <c r="AD266" s="64" t="str">
        <f t="shared" si="119"/>
        <v/>
      </c>
      <c r="AE266" s="2243"/>
      <c r="AF266" s="62"/>
      <c r="AG266" s="61">
        <v>1</v>
      </c>
      <c r="AH266" s="2320"/>
      <c r="AI266" s="59"/>
      <c r="AJ266" s="2127"/>
      <c r="AK266" s="2127"/>
      <c r="AL266" s="2127"/>
      <c r="AM266" s="2127"/>
      <c r="AN266" s="2127"/>
      <c r="AO266" s="2127"/>
      <c r="AP266" s="2128"/>
      <c r="AQ266" s="2129"/>
      <c r="AR266" s="2130"/>
      <c r="AS266" s="2130"/>
      <c r="AT266" s="2130"/>
      <c r="AU266" s="2140"/>
      <c r="AV266" s="2130"/>
      <c r="BE266" s="135">
        <v>1</v>
      </c>
    </row>
    <row r="267" spans="2:57" ht="18.75" customHeight="1">
      <c r="B267" s="2118">
        <f t="shared" si="122"/>
        <v>0</v>
      </c>
      <c r="D267" s="67" t="str">
        <f t="shared" si="101"/>
        <v>►</v>
      </c>
      <c r="E267" s="2813">
        <f t="shared" si="102"/>
        <v>0</v>
      </c>
      <c r="F267" s="2814">
        <f t="shared" si="103"/>
        <v>0</v>
      </c>
      <c r="G267" s="64">
        <f t="shared" si="104"/>
        <v>0</v>
      </c>
      <c r="H267" s="2814">
        <f t="shared" si="105"/>
        <v>0</v>
      </c>
      <c r="I267" s="2815">
        <f t="shared" si="106"/>
        <v>0</v>
      </c>
      <c r="J267" s="2166">
        <f>IFERROR(INDEX(J8:V8,MATCH(I267,J7:V7,0)) * H267 * IF(E267=0, 1, E267), 0)</f>
        <v>0</v>
      </c>
      <c r="K267" s="2167">
        <f t="shared" si="121"/>
        <v>0</v>
      </c>
      <c r="L267" s="2832"/>
      <c r="M267" s="2694"/>
      <c r="N267" s="2695"/>
      <c r="O267" s="504"/>
      <c r="P267" s="2817">
        <f t="shared" si="107"/>
        <v>0</v>
      </c>
      <c r="Q267" s="2171"/>
      <c r="R267" s="2187" t="str">
        <f t="shared" si="108"/>
        <v>►</v>
      </c>
      <c r="S267" s="2188">
        <v>1</v>
      </c>
      <c r="T267" s="2174">
        <f t="shared" si="109"/>
        <v>0</v>
      </c>
      <c r="U267" s="2175">
        <f t="shared" si="110"/>
        <v>0</v>
      </c>
      <c r="V267" s="2176">
        <f t="shared" si="111"/>
        <v>0</v>
      </c>
      <c r="W267" s="2177">
        <f>IF(OR(ISBLANK(M267),ISBLANK(O267)),0,IF(ISBLANK(L267),"",IFERROR(ROUND(T267/INDEX(J8:V8,MATCH(I267,J7:V7,0)),2)&amp;" " &amp;I267,"")))</f>
        <v>0</v>
      </c>
      <c r="X267" s="2178"/>
      <c r="Y267" s="2803">
        <f t="shared" si="100"/>
        <v>0</v>
      </c>
      <c r="AA267" s="67"/>
      <c r="AB267" s="66"/>
      <c r="AC267" s="65"/>
      <c r="AD267" s="64"/>
      <c r="AE267" s="63"/>
      <c r="AF267" s="41"/>
      <c r="AG267" s="61">
        <v>1</v>
      </c>
      <c r="AH267" s="61"/>
      <c r="AI267" s="59"/>
      <c r="AJ267" s="2127"/>
      <c r="AK267" s="2127"/>
      <c r="AL267" s="2127"/>
      <c r="AM267" s="2127"/>
      <c r="AN267" s="2127"/>
      <c r="AO267" s="2127"/>
      <c r="AP267" s="2128"/>
      <c r="AQ267" s="2129"/>
      <c r="AR267" s="2130"/>
      <c r="AS267" s="2130"/>
      <c r="AT267" s="2130"/>
      <c r="AU267" s="2140"/>
      <c r="AV267" s="2130"/>
      <c r="BE267" s="135">
        <v>1</v>
      </c>
    </row>
    <row r="268" spans="2:57" ht="19.5" customHeight="1" thickBot="1">
      <c r="B268" s="2118">
        <f t="shared" si="122"/>
        <v>0</v>
      </c>
      <c r="D268" s="67" t="str">
        <f t="shared" si="101"/>
        <v>►</v>
      </c>
      <c r="E268" s="2813">
        <f t="shared" si="102"/>
        <v>0</v>
      </c>
      <c r="F268" s="2814">
        <f t="shared" si="103"/>
        <v>0</v>
      </c>
      <c r="G268" s="64">
        <f t="shared" si="104"/>
        <v>0</v>
      </c>
      <c r="H268" s="2814">
        <f t="shared" si="105"/>
        <v>0</v>
      </c>
      <c r="I268" s="2815">
        <f t="shared" si="106"/>
        <v>0</v>
      </c>
      <c r="J268" s="2166">
        <f>IFERROR(INDEX(J8:V8,MATCH(I268,J7:V7,0)) * H268 * IF(E268=0, 1, E268), 0)</f>
        <v>0</v>
      </c>
      <c r="K268" s="2167">
        <f t="shared" si="121"/>
        <v>0</v>
      </c>
      <c r="L268" s="2832"/>
      <c r="M268" s="2694"/>
      <c r="N268" s="2695"/>
      <c r="O268" s="504"/>
      <c r="P268" s="2817">
        <f t="shared" si="107"/>
        <v>0</v>
      </c>
      <c r="Q268" s="2171"/>
      <c r="R268" s="2187" t="str">
        <f t="shared" si="108"/>
        <v>►</v>
      </c>
      <c r="S268" s="2188">
        <v>1</v>
      </c>
      <c r="T268" s="2189">
        <f t="shared" si="109"/>
        <v>0</v>
      </c>
      <c r="U268" s="2190">
        <f t="shared" si="110"/>
        <v>0</v>
      </c>
      <c r="V268" s="2191">
        <f t="shared" si="111"/>
        <v>0</v>
      </c>
      <c r="W268" s="2192">
        <f>IF(OR(ISBLANK(M268),ISBLANK(O268)),0,IF(ISBLANK(L268),"",IFERROR(ROUND(T268/INDEX(J8:V8,MATCH(I268,J7:V7,0)),2)&amp;" " &amp;I268,"")))</f>
        <v>0</v>
      </c>
      <c r="X268" s="2193"/>
      <c r="Y268" s="2803">
        <f t="shared" ref="Y268:Y306" si="123">IF(AF268="Auteur &gt;",AB268,0)</f>
        <v>0</v>
      </c>
      <c r="AA268" s="67"/>
      <c r="AB268" s="66"/>
      <c r="AC268" s="65"/>
      <c r="AD268" s="64"/>
      <c r="AE268" s="63"/>
      <c r="AF268" s="41"/>
      <c r="AG268" s="61">
        <v>1</v>
      </c>
      <c r="AH268" s="61"/>
      <c r="AI268" s="59"/>
      <c r="AJ268" s="2127"/>
      <c r="AK268" s="2127"/>
      <c r="AL268" s="2127"/>
      <c r="AM268" s="2127"/>
      <c r="AN268" s="2127"/>
      <c r="AO268" s="2127"/>
      <c r="AP268" s="2128"/>
      <c r="AQ268" s="2129"/>
      <c r="AR268" s="2130"/>
      <c r="AS268" s="2130"/>
      <c r="AT268" s="2130"/>
      <c r="AU268" s="2140"/>
      <c r="AV268" s="2130"/>
      <c r="BE268" s="135">
        <v>1</v>
      </c>
    </row>
    <row r="269" spans="2:57" ht="18.75">
      <c r="B269" s="2118" t="str">
        <f t="shared" si="122"/>
        <v>A</v>
      </c>
      <c r="D269" s="67" t="str">
        <f t="shared" si="101"/>
        <v>►</v>
      </c>
      <c r="E269" s="2813">
        <f t="shared" si="102"/>
        <v>0</v>
      </c>
      <c r="F269" s="2814">
        <f t="shared" si="103"/>
        <v>0</v>
      </c>
      <c r="G269" s="64">
        <f t="shared" si="104"/>
        <v>0</v>
      </c>
      <c r="H269" s="2814">
        <f t="shared" si="105"/>
        <v>0</v>
      </c>
      <c r="I269" s="2815">
        <f t="shared" si="106"/>
        <v>0</v>
      </c>
      <c r="J269" s="2166">
        <f>IFERROR(INDEX(J8:V8,MATCH(I269,J7:V7,0)) * H269 * IF(E269=0, 1, E269), 0)</f>
        <v>0</v>
      </c>
      <c r="K269" s="2167">
        <f t="shared" si="121"/>
        <v>0</v>
      </c>
      <c r="L269" s="2832"/>
      <c r="M269" s="2694"/>
      <c r="N269" s="2695"/>
      <c r="O269" s="504"/>
      <c r="P269" s="2817">
        <f t="shared" si="107"/>
        <v>0</v>
      </c>
      <c r="Q269" s="2171"/>
      <c r="R269" s="2187" t="str">
        <f t="shared" si="108"/>
        <v>►</v>
      </c>
      <c r="S269" s="2188">
        <v>1</v>
      </c>
      <c r="T269" s="2174">
        <f t="shared" si="109"/>
        <v>0</v>
      </c>
      <c r="U269" s="2175">
        <f t="shared" si="110"/>
        <v>0</v>
      </c>
      <c r="V269" s="2176">
        <f t="shared" si="111"/>
        <v>0</v>
      </c>
      <c r="W269" s="2177">
        <f>IF(OR(ISBLANK(M269),ISBLANK(O269)),0,IF(ISBLANK(L269),"",IFERROR(ROUND(T269/INDEX(J8:V8,MATCH(I269,J7:V7,0)),2)&amp;" " &amp;I269,"")))</f>
        <v>0</v>
      </c>
      <c r="X269" s="2178"/>
      <c r="Y269" s="2803">
        <f t="shared" si="123"/>
        <v>0</v>
      </c>
      <c r="AA269" s="2321" t="str">
        <f>IF(AB297&gt;0,"A","►")</f>
        <v>A</v>
      </c>
      <c r="AB269" s="4293" t="s">
        <v>4220</v>
      </c>
      <c r="AC269" s="4295" t="s">
        <v>4221</v>
      </c>
      <c r="AD269" s="4295"/>
      <c r="AE269" s="4295"/>
      <c r="AF269" s="4295"/>
      <c r="AG269" s="4295"/>
      <c r="AH269" s="4295"/>
      <c r="AI269" s="4295"/>
      <c r="AJ269" s="4295"/>
      <c r="AK269" s="4295"/>
      <c r="AL269" s="4295"/>
      <c r="AM269" s="4295"/>
      <c r="AN269" s="2127"/>
      <c r="AO269" s="2127"/>
      <c r="AP269" s="2128"/>
      <c r="AQ269" s="2129"/>
      <c r="AR269" s="2130"/>
      <c r="AS269" s="2130"/>
      <c r="AT269" s="2130"/>
      <c r="AU269" s="2140"/>
      <c r="AV269" s="2130"/>
      <c r="BE269" s="135">
        <v>1</v>
      </c>
    </row>
    <row r="270" spans="2:57" ht="18.75">
      <c r="B270" s="2118" t="str">
        <f t="shared" si="122"/>
        <v>A</v>
      </c>
      <c r="D270" s="67" t="str">
        <f t="shared" si="101"/>
        <v>►</v>
      </c>
      <c r="E270" s="2813">
        <f t="shared" si="102"/>
        <v>0</v>
      </c>
      <c r="F270" s="2814">
        <f t="shared" si="103"/>
        <v>0</v>
      </c>
      <c r="G270" s="64">
        <f t="shared" si="104"/>
        <v>0</v>
      </c>
      <c r="H270" s="2814">
        <f t="shared" si="105"/>
        <v>0</v>
      </c>
      <c r="I270" s="2815">
        <f t="shared" si="106"/>
        <v>0</v>
      </c>
      <c r="J270" s="2166">
        <f>IFERROR(INDEX(J8:V8,MATCH(I270,J7:V7,0)) * H270 * IF(E270=0, 1, E270), 0)</f>
        <v>0</v>
      </c>
      <c r="K270" s="2167">
        <f t="shared" si="121"/>
        <v>0</v>
      </c>
      <c r="L270" s="2832"/>
      <c r="M270" s="2694"/>
      <c r="N270" s="2695"/>
      <c r="O270" s="504"/>
      <c r="P270" s="2817">
        <f t="shared" si="107"/>
        <v>0</v>
      </c>
      <c r="Q270" s="2171"/>
      <c r="R270" s="2187" t="str">
        <f t="shared" si="108"/>
        <v>►</v>
      </c>
      <c r="S270" s="2188">
        <v>1</v>
      </c>
      <c r="T270" s="2189">
        <f t="shared" si="109"/>
        <v>0</v>
      </c>
      <c r="U270" s="2190">
        <f t="shared" si="110"/>
        <v>0</v>
      </c>
      <c r="V270" s="2191">
        <f t="shared" si="111"/>
        <v>0</v>
      </c>
      <c r="W270" s="2192">
        <f>IF(OR(ISBLANK(M270),ISBLANK(O270)),0,IF(ISBLANK(L270),"",IFERROR(ROUND(T270/INDEX(J8:V8,MATCH(I270,J7:V7,0)),2)&amp;" " &amp;I270,"")))</f>
        <v>0</v>
      </c>
      <c r="X270" s="2193"/>
      <c r="Y270" s="2803">
        <f t="shared" si="123"/>
        <v>0</v>
      </c>
      <c r="AA270" s="2322" t="str">
        <f>IF(AB297&gt;0,"A","►")</f>
        <v>A</v>
      </c>
      <c r="AB270" s="4294"/>
      <c r="AC270" s="4296"/>
      <c r="AD270" s="4296"/>
      <c r="AE270" s="4296"/>
      <c r="AF270" s="4296"/>
      <c r="AG270" s="4296"/>
      <c r="AH270" s="4296"/>
      <c r="AI270" s="4296"/>
      <c r="AJ270" s="4296"/>
      <c r="AK270" s="4296"/>
      <c r="AL270" s="4296"/>
      <c r="AM270" s="4296"/>
      <c r="AN270" s="2127"/>
      <c r="AO270" s="2127"/>
      <c r="AP270" s="2128"/>
      <c r="AQ270" s="2129"/>
      <c r="AR270" s="2130"/>
      <c r="AS270" s="2130"/>
      <c r="AT270" s="2130"/>
      <c r="AU270" s="2140"/>
      <c r="AV270" s="2130"/>
      <c r="BE270" s="135">
        <v>1</v>
      </c>
    </row>
    <row r="271" spans="2:57" ht="18.75">
      <c r="B271" s="2118" t="str">
        <f t="shared" si="122"/>
        <v>►</v>
      </c>
      <c r="D271" s="67" t="str">
        <f t="shared" si="101"/>
        <v>►</v>
      </c>
      <c r="E271" s="2813">
        <f t="shared" si="102"/>
        <v>0</v>
      </c>
      <c r="F271" s="2814">
        <f t="shared" si="103"/>
        <v>0</v>
      </c>
      <c r="G271" s="64">
        <f t="shared" si="104"/>
        <v>0</v>
      </c>
      <c r="H271" s="2814">
        <f t="shared" si="105"/>
        <v>0</v>
      </c>
      <c r="I271" s="2815">
        <f t="shared" si="106"/>
        <v>0</v>
      </c>
      <c r="J271" s="2166">
        <f>IFERROR(INDEX(J8:V8,MATCH(I271,J7:V7,0)) * H271 * IF(E271=0, 1, E271), 0)</f>
        <v>0</v>
      </c>
      <c r="K271" s="2167">
        <f t="shared" si="121"/>
        <v>0</v>
      </c>
      <c r="L271" s="2832"/>
      <c r="M271" s="2694"/>
      <c r="N271" s="2695"/>
      <c r="O271" s="504"/>
      <c r="P271" s="2817">
        <f t="shared" si="107"/>
        <v>0</v>
      </c>
      <c r="Q271" s="2171"/>
      <c r="R271" s="2187" t="str">
        <f t="shared" si="108"/>
        <v>►</v>
      </c>
      <c r="S271" s="2188">
        <v>1</v>
      </c>
      <c r="T271" s="2174">
        <f t="shared" si="109"/>
        <v>0</v>
      </c>
      <c r="U271" s="2175">
        <f t="shared" si="110"/>
        <v>0</v>
      </c>
      <c r="V271" s="2176">
        <f t="shared" si="111"/>
        <v>0</v>
      </c>
      <c r="W271" s="2177">
        <f>IF(OR(ISBLANK(M271),ISBLANK(O271)),0,IF(ISBLANK(L271),"",IFERROR(ROUND(T271/INDEX(J8:V8,MATCH(I271,J7:V7,0)),2)&amp;" " &amp;I271,"")))</f>
        <v>0</v>
      </c>
      <c r="X271" s="2178"/>
      <c r="Y271" s="2803">
        <f t="shared" si="123"/>
        <v>0</v>
      </c>
      <c r="AA271" s="2323" t="str">
        <f>IF(AB295&gt;0,"A","►")</f>
        <v>►</v>
      </c>
      <c r="AB271" s="107">
        <v>4</v>
      </c>
      <c r="AC271" s="106" t="s">
        <v>4222</v>
      </c>
      <c r="AD271" s="2324" t="s">
        <v>107</v>
      </c>
      <c r="AE271" s="1121"/>
      <c r="AF271" s="1120"/>
      <c r="AG271" s="2325"/>
      <c r="AH271" s="60"/>
      <c r="AI271" s="59"/>
      <c r="AJ271" s="2127"/>
      <c r="AK271" s="2127"/>
      <c r="AL271" s="2127"/>
      <c r="AM271" s="2127"/>
      <c r="AN271" s="2127"/>
      <c r="AO271" s="2127"/>
      <c r="AP271" s="2128"/>
      <c r="AQ271" s="2129"/>
      <c r="AR271" s="2130"/>
      <c r="AS271" s="2130"/>
      <c r="AT271" s="2130"/>
      <c r="AU271" s="2140"/>
      <c r="AV271" s="2130"/>
      <c r="BE271" s="135">
        <v>1</v>
      </c>
    </row>
    <row r="272" spans="2:57" ht="19.5" thickBot="1">
      <c r="B272" s="2118" t="str">
        <f t="shared" si="122"/>
        <v>►</v>
      </c>
      <c r="D272" s="67" t="str">
        <f t="shared" si="101"/>
        <v>►</v>
      </c>
      <c r="E272" s="2813">
        <f t="shared" si="102"/>
        <v>0</v>
      </c>
      <c r="F272" s="2814">
        <f t="shared" si="103"/>
        <v>0</v>
      </c>
      <c r="G272" s="64">
        <f t="shared" si="104"/>
        <v>0</v>
      </c>
      <c r="H272" s="2814">
        <f t="shared" si="105"/>
        <v>0</v>
      </c>
      <c r="I272" s="2815">
        <f t="shared" si="106"/>
        <v>0</v>
      </c>
      <c r="J272" s="2166">
        <f>IFERROR(INDEX(J8:V8,MATCH(I272,J7:V7,0)) * H272 * IF(E272=0, 1, E272), 0)</f>
        <v>0</v>
      </c>
      <c r="K272" s="2167">
        <f t="shared" si="121"/>
        <v>0</v>
      </c>
      <c r="L272" s="2832"/>
      <c r="M272" s="2694"/>
      <c r="N272" s="2695"/>
      <c r="O272" s="504"/>
      <c r="P272" s="2817">
        <f t="shared" si="107"/>
        <v>0</v>
      </c>
      <c r="Q272" s="2171"/>
      <c r="R272" s="2187" t="str">
        <f t="shared" si="108"/>
        <v>►</v>
      </c>
      <c r="S272" s="2188">
        <v>1</v>
      </c>
      <c r="T272" s="2189">
        <f t="shared" si="109"/>
        <v>0</v>
      </c>
      <c r="U272" s="2190">
        <f t="shared" si="110"/>
        <v>0</v>
      </c>
      <c r="V272" s="2191">
        <f t="shared" si="111"/>
        <v>0</v>
      </c>
      <c r="W272" s="2192">
        <f>IF(OR(ISBLANK(M272),ISBLANK(O272)),0,IF(ISBLANK(L272),"",IFERROR(ROUND(T272/INDEX(J8:V8,MATCH(I272,J7:V7,0)),2)&amp;" " &amp;I272,"")))</f>
        <v>0</v>
      </c>
      <c r="X272" s="2193"/>
      <c r="Y272" s="2803">
        <f t="shared" si="123"/>
        <v>0</v>
      </c>
      <c r="AA272" s="2323" t="str">
        <f>IF(AB295&gt;0,"A","►")</f>
        <v>►</v>
      </c>
      <c r="AB272" s="2843" t="s">
        <v>112</v>
      </c>
      <c r="AC272" s="1120"/>
      <c r="AD272" s="1120"/>
      <c r="AE272" s="1120"/>
      <c r="AF272" s="1121"/>
      <c r="AG272" s="2326"/>
      <c r="AH272" s="60"/>
      <c r="AI272" s="59"/>
      <c r="AJ272" s="2127"/>
      <c r="AK272" s="2127"/>
      <c r="AL272" s="2127"/>
      <c r="AM272" s="2127"/>
      <c r="AN272" s="2127"/>
      <c r="AO272" s="2127"/>
      <c r="AP272" s="2128"/>
      <c r="AQ272" s="2129"/>
      <c r="AR272" s="2130"/>
      <c r="AS272" s="2130"/>
      <c r="AT272" s="2130"/>
      <c r="AU272" s="2140"/>
      <c r="AV272" s="2130"/>
      <c r="BE272" s="135">
        <v>1</v>
      </c>
    </row>
    <row r="273" spans="2:57" ht="19.5" customHeight="1" thickTop="1">
      <c r="B273" s="2118" t="str">
        <f t="shared" si="122"/>
        <v>►</v>
      </c>
      <c r="D273" s="67" t="str">
        <f t="shared" si="101"/>
        <v>►</v>
      </c>
      <c r="E273" s="2813">
        <f t="shared" si="102"/>
        <v>0</v>
      </c>
      <c r="F273" s="2814">
        <f t="shared" si="103"/>
        <v>0</v>
      </c>
      <c r="G273" s="64">
        <f t="shared" si="104"/>
        <v>0</v>
      </c>
      <c r="H273" s="2814">
        <f t="shared" si="105"/>
        <v>0</v>
      </c>
      <c r="I273" s="2815">
        <f t="shared" si="106"/>
        <v>0</v>
      </c>
      <c r="J273" s="2166">
        <f>IFERROR(INDEX(J8:V8,MATCH(I273,J7:V7,0)) * H273 * IF(E273=0, 1, E273), 0)</f>
        <v>0</v>
      </c>
      <c r="K273" s="2167" t="str">
        <f t="shared" si="121"/>
        <v>③</v>
      </c>
      <c r="L273" s="2832"/>
      <c r="M273" s="2694"/>
      <c r="N273" s="2695"/>
      <c r="O273" s="504"/>
      <c r="P273" s="2817">
        <f t="shared" si="107"/>
        <v>0</v>
      </c>
      <c r="Q273" s="2171"/>
      <c r="R273" s="2187" t="str">
        <f t="shared" si="108"/>
        <v>►</v>
      </c>
      <c r="S273" s="2188">
        <v>1</v>
      </c>
      <c r="T273" s="2174">
        <f t="shared" si="109"/>
        <v>0</v>
      </c>
      <c r="U273" s="2175">
        <f t="shared" si="110"/>
        <v>0</v>
      </c>
      <c r="V273" s="2176">
        <f t="shared" si="111"/>
        <v>0</v>
      </c>
      <c r="W273" s="2177">
        <f>IF(OR(ISBLANK(M273),ISBLANK(O273)),0,IF(ISBLANK(L273),"",IFERROR(ROUND(T273/INDEX(J8:V8,MATCH(I273,J7:V7,0)),2)&amp;" " &amp;I273,"")))</f>
        <v>0</v>
      </c>
      <c r="X273" s="2178"/>
      <c r="Y273" s="2803">
        <f t="shared" si="123"/>
        <v>0</v>
      </c>
      <c r="AA273" s="2323" t="str">
        <f>IF(AB295&gt;0,"A","►")</f>
        <v>►</v>
      </c>
      <c r="AB273" s="2327" t="s">
        <v>89</v>
      </c>
      <c r="AC273" s="2328" t="s">
        <v>88</v>
      </c>
      <c r="AD273" s="2329"/>
      <c r="AE273" s="4306" t="s">
        <v>87</v>
      </c>
      <c r="AF273" s="4308" t="s">
        <v>86</v>
      </c>
      <c r="AG273" s="4105" t="s">
        <v>85</v>
      </c>
      <c r="AH273" s="2330" t="s">
        <v>84</v>
      </c>
      <c r="AI273" s="59"/>
      <c r="AJ273" s="2127"/>
      <c r="AK273" s="2127"/>
      <c r="AL273" s="2127"/>
      <c r="AM273" s="2127"/>
      <c r="AN273" s="2127"/>
      <c r="AO273" s="2127"/>
      <c r="AP273" s="2128"/>
      <c r="AQ273" s="2129"/>
      <c r="AR273" s="2130"/>
      <c r="AS273" s="2130"/>
      <c r="AT273" s="2130"/>
      <c r="AU273" s="2140"/>
      <c r="AV273" s="2130"/>
      <c r="BE273" s="135">
        <v>1</v>
      </c>
    </row>
    <row r="274" spans="2:57" ht="18.75">
      <c r="B274" s="2118" t="str">
        <f t="shared" si="122"/>
        <v>►</v>
      </c>
      <c r="D274" s="67" t="str">
        <f t="shared" si="101"/>
        <v>►</v>
      </c>
      <c r="E274" s="2813">
        <f t="shared" si="102"/>
        <v>0</v>
      </c>
      <c r="F274" s="2814">
        <f t="shared" si="103"/>
        <v>0</v>
      </c>
      <c r="G274" s="64">
        <f t="shared" si="104"/>
        <v>0</v>
      </c>
      <c r="H274" s="2814">
        <f t="shared" si="105"/>
        <v>0</v>
      </c>
      <c r="I274" s="2815">
        <f t="shared" si="106"/>
        <v>0</v>
      </c>
      <c r="J274" s="2166">
        <f>IFERROR(INDEX(J8:V8,MATCH(I274,J7:V7,0)) * H274 * IF(E274=0, 1, E274), 0)</f>
        <v>0</v>
      </c>
      <c r="K274" s="2167" t="str">
        <f t="shared" si="121"/>
        <v xml:space="preserve"> Denrées</v>
      </c>
      <c r="L274" s="2832"/>
      <c r="M274" s="2694"/>
      <c r="N274" s="2695"/>
      <c r="O274" s="504"/>
      <c r="P274" s="2817">
        <f t="shared" si="107"/>
        <v>0</v>
      </c>
      <c r="Q274" s="2171"/>
      <c r="R274" s="2187" t="str">
        <f t="shared" si="108"/>
        <v>►</v>
      </c>
      <c r="S274" s="2188">
        <v>1</v>
      </c>
      <c r="T274" s="2189">
        <f t="shared" si="109"/>
        <v>0</v>
      </c>
      <c r="U274" s="2190">
        <f t="shared" si="110"/>
        <v>0</v>
      </c>
      <c r="V274" s="2191">
        <f t="shared" si="111"/>
        <v>0</v>
      </c>
      <c r="W274" s="2192">
        <f>IF(OR(ISBLANK(M274),ISBLANK(O274)),0,IF(ISBLANK(L274),"",IFERROR(ROUND(T274/INDEX(J8:V8,MATCH(I274,J7:V7,0)),2)&amp;" " &amp;I274,"")))</f>
        <v>0</v>
      </c>
      <c r="X274" s="2193"/>
      <c r="Y274" s="2803">
        <f t="shared" si="123"/>
        <v>0</v>
      </c>
      <c r="AA274" s="2323" t="str">
        <f>IF(AB295&gt;0,"A","►")</f>
        <v>►</v>
      </c>
      <c r="AB274" s="2331" t="s">
        <v>80</v>
      </c>
      <c r="AC274" s="2332" t="s">
        <v>30</v>
      </c>
      <c r="AD274" s="2333" t="s">
        <v>76</v>
      </c>
      <c r="AE274" s="4307"/>
      <c r="AF274" s="4309"/>
      <c r="AG274" s="4106"/>
      <c r="AH274" s="2334" t="s">
        <v>75</v>
      </c>
      <c r="AI274" s="59"/>
      <c r="AJ274" s="2127"/>
      <c r="AK274" s="2127"/>
      <c r="AL274" s="2127"/>
      <c r="AM274" s="2127"/>
      <c r="AN274" s="2127"/>
      <c r="AO274" s="2127"/>
      <c r="AP274" s="2128"/>
      <c r="AQ274" s="2129"/>
      <c r="AR274" s="2130"/>
      <c r="AS274" s="2130"/>
      <c r="AT274" s="2130"/>
      <c r="AU274" s="2140"/>
      <c r="AV274" s="2130"/>
      <c r="BE274" s="135">
        <v>1</v>
      </c>
    </row>
    <row r="275" spans="2:57" ht="18.75">
      <c r="B275" s="2118" t="str">
        <f t="shared" si="122"/>
        <v>►</v>
      </c>
      <c r="D275" s="67" t="str">
        <f t="shared" si="101"/>
        <v>A</v>
      </c>
      <c r="E275" s="2813">
        <f t="shared" si="102"/>
        <v>1</v>
      </c>
      <c r="F275" s="2814" t="str">
        <f t="shared" si="103"/>
        <v>poignée</v>
      </c>
      <c r="G275" s="64" t="str">
        <f t="shared" si="104"/>
        <v/>
      </c>
      <c r="H275" s="2814">
        <f t="shared" si="105"/>
        <v>0</v>
      </c>
      <c r="I275" s="2815">
        <f t="shared" si="106"/>
        <v>0</v>
      </c>
      <c r="J275" s="2166">
        <f>IFERROR(INDEX(J8:V8,MATCH(I275,J7:V7,0)) * H275 * IF(E275=0, 1, E275), 0)</f>
        <v>0</v>
      </c>
      <c r="K275" s="2167" t="str">
        <f t="shared" si="121"/>
        <v>fleurs d'acacia</v>
      </c>
      <c r="L275" s="2816" t="s">
        <v>4158</v>
      </c>
      <c r="M275" s="2694">
        <v>4</v>
      </c>
      <c r="N275" s="2695" t="s">
        <v>4222</v>
      </c>
      <c r="O275" s="504">
        <v>61</v>
      </c>
      <c r="P275" s="2817" t="str">
        <f t="shared" si="107"/>
        <v>personnes</v>
      </c>
      <c r="Q275" s="2171" t="s">
        <v>4221</v>
      </c>
      <c r="R275" s="2187" t="str">
        <f t="shared" si="108"/>
        <v>fleurs d'acacia</v>
      </c>
      <c r="S275" s="2188">
        <v>1</v>
      </c>
      <c r="T275" s="2174">
        <f t="shared" si="109"/>
        <v>0</v>
      </c>
      <c r="U275" s="2175">
        <f t="shared" si="110"/>
        <v>15.25</v>
      </c>
      <c r="V275" s="2176" t="str">
        <f t="shared" si="111"/>
        <v>poignée</v>
      </c>
      <c r="W275" s="2177" t="str">
        <f>IF(OR(ISBLANK(M275),ISBLANK(O275)),0,IF(ISBLANK(L275),"",IFERROR(ROUND(T275/INDEX(J8:V8,MATCH(I275,J7:V7,0)),2)&amp;" " &amp;I275,"")))</f>
        <v/>
      </c>
      <c r="X275" s="2178"/>
      <c r="Y275" s="2803">
        <f t="shared" si="123"/>
        <v>0</v>
      </c>
      <c r="AA275" s="2323" t="str">
        <f>IF(AB295&gt;0,"A","►")</f>
        <v>►</v>
      </c>
      <c r="AB275" s="396">
        <v>1</v>
      </c>
      <c r="AC275" s="65" t="s">
        <v>4223</v>
      </c>
      <c r="AD275" s="73" t="str">
        <f t="shared" ref="AD275:AD283" si="124">IF(AND(AB275&gt;0,AE275&gt;0),"de","")</f>
        <v/>
      </c>
      <c r="AE275" s="63"/>
      <c r="AF275" s="2335"/>
      <c r="AG275" s="61">
        <v>1</v>
      </c>
      <c r="AH275" s="2318" t="s">
        <v>4224</v>
      </c>
      <c r="AI275" s="59"/>
      <c r="AJ275" s="2127"/>
      <c r="AK275" s="2127"/>
      <c r="AL275" s="2127"/>
      <c r="AM275" s="2127"/>
      <c r="AN275" s="2127"/>
      <c r="AO275" s="2127"/>
      <c r="AP275" s="2128"/>
      <c r="AQ275" s="2129"/>
      <c r="AR275" s="2130"/>
      <c r="AS275" s="2130"/>
      <c r="AT275" s="2130"/>
      <c r="AU275" s="2140"/>
      <c r="AV275" s="2130"/>
      <c r="BE275" s="135">
        <v>1</v>
      </c>
    </row>
    <row r="276" spans="2:57" ht="18.75">
      <c r="B276" s="2118" t="str">
        <f t="shared" si="122"/>
        <v>A</v>
      </c>
      <c r="D276" s="67" t="str">
        <f t="shared" si="101"/>
        <v>A</v>
      </c>
      <c r="E276" s="2813">
        <f t="shared" si="102"/>
        <v>0</v>
      </c>
      <c r="F276" s="2814">
        <f t="shared" si="103"/>
        <v>0</v>
      </c>
      <c r="G276" s="64" t="str">
        <f t="shared" si="104"/>
        <v/>
      </c>
      <c r="H276" s="2814">
        <f t="shared" si="105"/>
        <v>180</v>
      </c>
      <c r="I276" s="2815" t="str">
        <f t="shared" si="106"/>
        <v>g</v>
      </c>
      <c r="J276" s="2166">
        <f>IFERROR(INDEX(J8:V8,MATCH(I276,J7:V7,0)) * H276 * IF(E276=0, 1, E276), 0)</f>
        <v>0.18</v>
      </c>
      <c r="K276" s="2167" t="str">
        <f t="shared" si="121"/>
        <v>farine</v>
      </c>
      <c r="L276" s="2816" t="s">
        <v>4158</v>
      </c>
      <c r="M276" s="2694">
        <v>4</v>
      </c>
      <c r="N276" s="2695" t="s">
        <v>4222</v>
      </c>
      <c r="O276" s="504">
        <v>61</v>
      </c>
      <c r="P276" s="2817" t="str">
        <f t="shared" si="107"/>
        <v>personnes</v>
      </c>
      <c r="Q276" s="2171" t="s">
        <v>4221</v>
      </c>
      <c r="R276" s="2187" t="str">
        <f t="shared" si="108"/>
        <v>farine</v>
      </c>
      <c r="S276" s="2188">
        <v>1</v>
      </c>
      <c r="T276" s="2189">
        <f t="shared" si="109"/>
        <v>2.7450000000000001</v>
      </c>
      <c r="U276" s="2190">
        <f t="shared" si="110"/>
        <v>0</v>
      </c>
      <c r="V276" s="2191">
        <f t="shared" si="111"/>
        <v>0</v>
      </c>
      <c r="W276" s="2192" t="str">
        <f>IF(OR(ISBLANK(M276),ISBLANK(O276)),0,IF(ISBLANK(L276),"",IFERROR(ROUND(T276/INDEX(J8:V8,MATCH(I276,J7:V7,0)),2)&amp;" " &amp;I276,"")))</f>
        <v>2745 g</v>
      </c>
      <c r="X276" s="2193"/>
      <c r="Y276" s="2803">
        <f t="shared" si="123"/>
        <v>0</v>
      </c>
      <c r="AA276" s="1681" t="str">
        <f t="shared" ref="AA276:AA283" si="125">IF(AG276&lt;&gt;"","A","►")</f>
        <v>A</v>
      </c>
      <c r="AB276" s="65"/>
      <c r="AC276" s="65"/>
      <c r="AD276" s="64" t="str">
        <f t="shared" si="124"/>
        <v/>
      </c>
      <c r="AE276" s="63">
        <v>180</v>
      </c>
      <c r="AF276" s="41" t="s">
        <v>62</v>
      </c>
      <c r="AG276" s="61">
        <v>1</v>
      </c>
      <c r="AH276" s="2320" t="s">
        <v>1873</v>
      </c>
      <c r="AI276" s="59"/>
      <c r="AJ276" s="2127"/>
      <c r="AK276" s="2127"/>
      <c r="AL276" s="2127"/>
      <c r="AM276" s="2127"/>
      <c r="AN276" s="2127"/>
      <c r="AO276" s="2127"/>
      <c r="AP276" s="2128"/>
      <c r="AQ276" s="2129"/>
      <c r="AR276" s="2130"/>
      <c r="AS276" s="2130"/>
      <c r="AT276" s="2130"/>
      <c r="AU276" s="2140"/>
      <c r="AV276" s="2130"/>
      <c r="BE276" s="135">
        <v>1</v>
      </c>
    </row>
    <row r="277" spans="2:57" ht="18.75">
      <c r="B277" s="2118" t="str">
        <f t="shared" si="122"/>
        <v>A</v>
      </c>
      <c r="D277" s="67" t="str">
        <f t="shared" si="101"/>
        <v>A</v>
      </c>
      <c r="E277" s="2813">
        <f t="shared" si="102"/>
        <v>1</v>
      </c>
      <c r="F277" s="2814" t="str">
        <f t="shared" si="103"/>
        <v>œuf</v>
      </c>
      <c r="G277" s="64" t="str">
        <f t="shared" si="104"/>
        <v>de</v>
      </c>
      <c r="H277" s="2814">
        <f t="shared" si="105"/>
        <v>60</v>
      </c>
      <c r="I277" s="2815" t="str">
        <f t="shared" si="106"/>
        <v>g</v>
      </c>
      <c r="J277" s="2166">
        <f>IFERROR(INDEX(J8:V8,MATCH(I277,J7:V7,0)) * H277 * IF(E277=0, 1, E277), 0)</f>
        <v>0.06</v>
      </c>
      <c r="K277" s="2167" t="str">
        <f t="shared" si="121"/>
        <v>œuf</v>
      </c>
      <c r="L277" s="2816" t="s">
        <v>4158</v>
      </c>
      <c r="M277" s="2694">
        <v>4</v>
      </c>
      <c r="N277" s="2695" t="s">
        <v>4222</v>
      </c>
      <c r="O277" s="504">
        <v>61</v>
      </c>
      <c r="P277" s="2817" t="str">
        <f t="shared" si="107"/>
        <v>personnes</v>
      </c>
      <c r="Q277" s="2171" t="s">
        <v>4221</v>
      </c>
      <c r="R277" s="2187" t="str">
        <f t="shared" si="108"/>
        <v>œuf</v>
      </c>
      <c r="S277" s="2188">
        <v>1</v>
      </c>
      <c r="T277" s="2174">
        <f t="shared" si="109"/>
        <v>0.91499999999999992</v>
      </c>
      <c r="U277" s="2175">
        <f t="shared" si="110"/>
        <v>15.25</v>
      </c>
      <c r="V277" s="2176" t="str">
        <f t="shared" si="111"/>
        <v>œuf</v>
      </c>
      <c r="W277" s="2177" t="str">
        <f>IF(OR(ISBLANK(M277),ISBLANK(O277)),0,IF(ISBLANK(L277),"",IFERROR(ROUND(T277/INDEX(J8:V8,MATCH(I277,J7:V7,0)),2)&amp;" " &amp;I277,"")))</f>
        <v>915 g</v>
      </c>
      <c r="X277" s="2178"/>
      <c r="Y277" s="2803">
        <f t="shared" si="123"/>
        <v>0</v>
      </c>
      <c r="AA277" s="1681" t="str">
        <f t="shared" si="125"/>
        <v>A</v>
      </c>
      <c r="AB277" s="72">
        <v>1</v>
      </c>
      <c r="AC277" s="72" t="s">
        <v>2429</v>
      </c>
      <c r="AD277" s="73" t="str">
        <f t="shared" si="124"/>
        <v>de</v>
      </c>
      <c r="AE277" s="63">
        <v>60</v>
      </c>
      <c r="AF277" s="41" t="s">
        <v>62</v>
      </c>
      <c r="AG277" s="61">
        <v>1</v>
      </c>
      <c r="AH277" s="2320" t="s">
        <v>2429</v>
      </c>
      <c r="AI277" s="59"/>
      <c r="AJ277" s="2127"/>
      <c r="AK277" s="2127"/>
      <c r="AL277" s="2127"/>
      <c r="AM277" s="2127"/>
      <c r="AN277" s="2127"/>
      <c r="AO277" s="2127"/>
      <c r="AP277" s="2128"/>
      <c r="AQ277" s="2129"/>
      <c r="AR277" s="2130"/>
      <c r="AS277" s="2130"/>
      <c r="AT277" s="2130"/>
      <c r="AU277" s="2140"/>
      <c r="AV277" s="2130"/>
      <c r="BE277" s="135">
        <v>1</v>
      </c>
    </row>
    <row r="278" spans="2:57" ht="16.5" customHeight="1">
      <c r="B278" s="2118" t="str">
        <f t="shared" si="122"/>
        <v>A</v>
      </c>
      <c r="D278" s="67" t="str">
        <f t="shared" si="101"/>
        <v>A</v>
      </c>
      <c r="E278" s="2813">
        <f t="shared" si="102"/>
        <v>0</v>
      </c>
      <c r="F278" s="2814">
        <f t="shared" si="103"/>
        <v>0</v>
      </c>
      <c r="G278" s="64" t="str">
        <f t="shared" si="104"/>
        <v/>
      </c>
      <c r="H278" s="2814">
        <f t="shared" si="105"/>
        <v>25</v>
      </c>
      <c r="I278" s="2815" t="str">
        <f t="shared" si="106"/>
        <v>cl</v>
      </c>
      <c r="J278" s="2166">
        <f>IFERROR(INDEX(J8:V8,MATCH(I278,J7:V7,0)) * H278 * IF(E278=0, 1, E278), 0)</f>
        <v>0.25</v>
      </c>
      <c r="K278" s="2167" t="str">
        <f t="shared" si="121"/>
        <v>lait</v>
      </c>
      <c r="L278" s="2816" t="s">
        <v>4158</v>
      </c>
      <c r="M278" s="2694">
        <v>4</v>
      </c>
      <c r="N278" s="2695" t="s">
        <v>4222</v>
      </c>
      <c r="O278" s="504">
        <v>61</v>
      </c>
      <c r="P278" s="2817" t="str">
        <f t="shared" si="107"/>
        <v>personnes</v>
      </c>
      <c r="Q278" s="2171" t="s">
        <v>4221</v>
      </c>
      <c r="R278" s="2187" t="str">
        <f t="shared" si="108"/>
        <v>lait</v>
      </c>
      <c r="S278" s="2188">
        <v>1</v>
      </c>
      <c r="T278" s="2189">
        <f t="shared" si="109"/>
        <v>3.8125</v>
      </c>
      <c r="U278" s="2190">
        <f t="shared" si="110"/>
        <v>0</v>
      </c>
      <c r="V278" s="2191">
        <f t="shared" si="111"/>
        <v>0</v>
      </c>
      <c r="W278" s="2192" t="str">
        <f>IF(OR(ISBLANK(M278),ISBLANK(O278)),0,IF(ISBLANK(L278),"",IFERROR(ROUND(T278/INDEX(J8:V8,MATCH(I278,J7:V7,0)),2)&amp;" " &amp;I278,"")))</f>
        <v>381.25 cl</v>
      </c>
      <c r="X278" s="2193"/>
      <c r="Y278" s="2803">
        <f t="shared" si="123"/>
        <v>0</v>
      </c>
      <c r="AA278" s="1681" t="str">
        <f t="shared" si="125"/>
        <v>A</v>
      </c>
      <c r="AB278" s="72"/>
      <c r="AC278" s="72"/>
      <c r="AD278" s="64" t="str">
        <f t="shared" si="124"/>
        <v/>
      </c>
      <c r="AE278" s="63">
        <v>25</v>
      </c>
      <c r="AF278" s="38" t="s">
        <v>56</v>
      </c>
      <c r="AG278" s="61">
        <v>1</v>
      </c>
      <c r="AH278" s="2320" t="s">
        <v>1027</v>
      </c>
      <c r="AI278" s="59"/>
      <c r="AJ278" s="2127"/>
      <c r="AK278" s="2127"/>
      <c r="AL278" s="2127"/>
      <c r="AM278" s="2127"/>
      <c r="AN278" s="2127"/>
      <c r="AO278" s="2127"/>
      <c r="AP278" s="2128"/>
      <c r="AQ278" s="2129"/>
      <c r="AR278" s="2130"/>
      <c r="AS278" s="2130"/>
      <c r="AT278" s="2130"/>
      <c r="AU278" s="2140"/>
      <c r="AV278" s="2130"/>
      <c r="BE278" s="135">
        <v>1</v>
      </c>
    </row>
    <row r="279" spans="2:57" ht="18.75">
      <c r="B279" s="2118" t="str">
        <f t="shared" si="122"/>
        <v>A</v>
      </c>
      <c r="D279" s="67" t="str">
        <f t="shared" ref="D279:D342" si="126">IF(L279&lt;&gt;"","A","►")</f>
        <v>A</v>
      </c>
      <c r="E279" s="2813">
        <f t="shared" ref="E279:E342" si="127">IF(L279&lt;&gt;"",AB279,0)</f>
        <v>1</v>
      </c>
      <c r="F279" s="2814" t="str">
        <f t="shared" ref="F279:F342" si="128">IF(L279&lt;&gt;"",AC279,0)</f>
        <v>C/café</v>
      </c>
      <c r="G279" s="64" t="str">
        <f t="shared" ref="G279:G342" si="129">IF(L279&lt;&gt;"",AD279,0)</f>
        <v/>
      </c>
      <c r="H279" s="2814">
        <f t="shared" ref="H279:H342" si="130">IF(L279&lt;&gt;"",AE279,0)</f>
        <v>0</v>
      </c>
      <c r="I279" s="2815">
        <f t="shared" ref="I279:I342" si="131">IF(L279&lt;&gt;"",AF279,0)</f>
        <v>0</v>
      </c>
      <c r="J279" s="2166">
        <f>IFERROR(INDEX(J8:V8,MATCH(I279,J7:V7,0)) * H279 * IF(E279=0, 1, E279), 0)</f>
        <v>0</v>
      </c>
      <c r="K279" s="2167" t="str">
        <f t="shared" si="121"/>
        <v>levure</v>
      </c>
      <c r="L279" s="2816" t="s">
        <v>4158</v>
      </c>
      <c r="M279" s="2694">
        <v>4</v>
      </c>
      <c r="N279" s="2695" t="s">
        <v>4222</v>
      </c>
      <c r="O279" s="504">
        <v>61</v>
      </c>
      <c r="P279" s="2817" t="str">
        <f t="shared" ref="P279:P342" si="132">N279</f>
        <v>personnes</v>
      </c>
      <c r="Q279" s="2171" t="s">
        <v>4221</v>
      </c>
      <c r="R279" s="2187" t="str">
        <f t="shared" ref="R279:R342" si="133">IF(L279&lt;&gt;"",AH279,"►")</f>
        <v>levure</v>
      </c>
      <c r="S279" s="2188">
        <v>1</v>
      </c>
      <c r="T279" s="2174">
        <f t="shared" ref="T279:T342" si="134">IF(OR(ISBLANK(M279),ISBLANK(O279)),0,IF(J279=0,0,IF(L279&lt;&gt;0,(J279*S279)/M279*O279,0)))</f>
        <v>0</v>
      </c>
      <c r="U279" s="2175">
        <f t="shared" ref="U279:U342" si="135">IF(OR(ISBLANK(M279),ISBLANK(O279)),0,IF(AND(E279&lt;&gt;"", L279&lt;&gt;""),(E279*S279)/M279*O279,0))</f>
        <v>15.25</v>
      </c>
      <c r="V279" s="2176" t="str">
        <f t="shared" ref="V279:V342" si="136">IF(L279&lt;&gt;"",AC279,0)</f>
        <v>C/café</v>
      </c>
      <c r="W279" s="2177" t="str">
        <f>IF(OR(ISBLANK(M279),ISBLANK(O279)),0,IF(ISBLANK(L279),"",IFERROR(ROUND(T279/INDEX(J8:V8,MATCH(I279,J7:V7,0)),2)&amp;" " &amp;I279,"")))</f>
        <v/>
      </c>
      <c r="X279" s="2178"/>
      <c r="Y279" s="2803">
        <f t="shared" si="123"/>
        <v>0</v>
      </c>
      <c r="AA279" s="1681" t="str">
        <f t="shared" si="125"/>
        <v>A</v>
      </c>
      <c r="AB279" s="72">
        <v>1</v>
      </c>
      <c r="AC279" s="72" t="s">
        <v>4225</v>
      </c>
      <c r="AD279" s="73" t="str">
        <f t="shared" si="124"/>
        <v/>
      </c>
      <c r="AE279" s="63"/>
      <c r="AF279" s="2335"/>
      <c r="AG279" s="61">
        <v>1</v>
      </c>
      <c r="AH279" s="2320" t="s">
        <v>4226</v>
      </c>
      <c r="AI279" s="59"/>
      <c r="AJ279" s="2127"/>
      <c r="AK279" s="2127"/>
      <c r="AL279" s="2127"/>
      <c r="AM279" s="2127"/>
      <c r="AN279" s="2127"/>
      <c r="AO279" s="2127"/>
      <c r="AP279" s="2128"/>
      <c r="AQ279" s="2129"/>
      <c r="AR279" s="2130"/>
      <c r="AS279" s="2130"/>
      <c r="AT279" s="2130"/>
      <c r="AU279" s="2140"/>
      <c r="AV279" s="2130"/>
      <c r="BE279" s="135">
        <v>1</v>
      </c>
    </row>
    <row r="280" spans="2:57" ht="18.75">
      <c r="B280" s="2118" t="str">
        <f t="shared" si="122"/>
        <v>A</v>
      </c>
      <c r="D280" s="67" t="str">
        <f t="shared" si="126"/>
        <v>A</v>
      </c>
      <c r="E280" s="2813">
        <f t="shared" si="127"/>
        <v>0</v>
      </c>
      <c r="F280" s="2814">
        <f t="shared" si="128"/>
        <v>0</v>
      </c>
      <c r="G280" s="64" t="str">
        <f t="shared" si="129"/>
        <v/>
      </c>
      <c r="H280" s="2814">
        <f t="shared" si="130"/>
        <v>20</v>
      </c>
      <c r="I280" s="2815" t="str">
        <f t="shared" si="131"/>
        <v>g</v>
      </c>
      <c r="J280" s="2166">
        <f>IFERROR(INDEX(J8:V8,MATCH(I280,J7:V7,0)) * H280 * IF(E280=0, 1, E280), 0)</f>
        <v>0.02</v>
      </c>
      <c r="K280" s="2167" t="str">
        <f t="shared" si="121"/>
        <v>sucre</v>
      </c>
      <c r="L280" s="2816" t="s">
        <v>4158</v>
      </c>
      <c r="M280" s="2694">
        <v>4</v>
      </c>
      <c r="N280" s="2695" t="s">
        <v>4222</v>
      </c>
      <c r="O280" s="504">
        <v>61</v>
      </c>
      <c r="P280" s="2817" t="str">
        <f t="shared" si="132"/>
        <v>personnes</v>
      </c>
      <c r="Q280" s="2171" t="s">
        <v>4221</v>
      </c>
      <c r="R280" s="2187" t="str">
        <f t="shared" si="133"/>
        <v>sucre</v>
      </c>
      <c r="S280" s="2188">
        <v>1</v>
      </c>
      <c r="T280" s="2189">
        <f t="shared" si="134"/>
        <v>0.30499999999999999</v>
      </c>
      <c r="U280" s="2190">
        <f t="shared" si="135"/>
        <v>0</v>
      </c>
      <c r="V280" s="2191">
        <f t="shared" si="136"/>
        <v>0</v>
      </c>
      <c r="W280" s="2192" t="str">
        <f>IF(OR(ISBLANK(M280),ISBLANK(O280)),0,IF(ISBLANK(L280),"",IFERROR(ROUND(T280/INDEX(J8:V8,MATCH(I280,J7:V7,0)),2)&amp;" " &amp;I280,"")))</f>
        <v>305 g</v>
      </c>
      <c r="X280" s="2193"/>
      <c r="Y280" s="2803">
        <f t="shared" si="123"/>
        <v>0</v>
      </c>
      <c r="AA280" s="1681" t="str">
        <f t="shared" si="125"/>
        <v>A</v>
      </c>
      <c r="AB280" s="396"/>
      <c r="AC280" s="65"/>
      <c r="AD280" s="64" t="str">
        <f t="shared" si="124"/>
        <v/>
      </c>
      <c r="AE280" s="63">
        <v>20</v>
      </c>
      <c r="AF280" s="41" t="s">
        <v>62</v>
      </c>
      <c r="AG280" s="61">
        <v>1</v>
      </c>
      <c r="AH280" s="2320" t="s">
        <v>4188</v>
      </c>
      <c r="AI280" s="59"/>
      <c r="AJ280" s="2127"/>
      <c r="AK280" s="2127"/>
      <c r="AL280" s="2127"/>
      <c r="AM280" s="2127"/>
      <c r="AN280" s="2127"/>
      <c r="AO280" s="2127"/>
      <c r="AP280" s="2128"/>
      <c r="AQ280" s="2129"/>
      <c r="AR280" s="2130"/>
      <c r="AS280" s="2130"/>
      <c r="AT280" s="2130"/>
      <c r="AU280" s="2140"/>
      <c r="AV280" s="2130"/>
      <c r="BE280" s="135">
        <v>1</v>
      </c>
    </row>
    <row r="281" spans="2:57" ht="18.75">
      <c r="B281" s="2118" t="str">
        <f t="shared" si="122"/>
        <v>A</v>
      </c>
      <c r="D281" s="67" t="str">
        <f t="shared" si="126"/>
        <v>A</v>
      </c>
      <c r="E281" s="2813">
        <f t="shared" si="127"/>
        <v>0</v>
      </c>
      <c r="F281" s="2814">
        <f t="shared" si="128"/>
        <v>0</v>
      </c>
      <c r="G281" s="64" t="str">
        <f t="shared" si="129"/>
        <v/>
      </c>
      <c r="H281" s="2814">
        <f t="shared" si="130"/>
        <v>0</v>
      </c>
      <c r="I281" s="2815">
        <f t="shared" si="131"/>
        <v>0</v>
      </c>
      <c r="J281" s="2166">
        <f>IFERROR(INDEX(J8:V8,MATCH(I281,J7:V7,0)) * H281 * IF(E281=0, 1, E281), 0)</f>
        <v>0</v>
      </c>
      <c r="K281" s="2167">
        <f t="shared" si="121"/>
        <v>0</v>
      </c>
      <c r="L281" s="2816" t="s">
        <v>4158</v>
      </c>
      <c r="M281" s="2694">
        <v>4</v>
      </c>
      <c r="N281" s="2695" t="s">
        <v>4222</v>
      </c>
      <c r="O281" s="504">
        <v>61</v>
      </c>
      <c r="P281" s="2817" t="str">
        <f t="shared" si="132"/>
        <v>personnes</v>
      </c>
      <c r="Q281" s="2171" t="s">
        <v>4221</v>
      </c>
      <c r="R281" s="2187">
        <f t="shared" si="133"/>
        <v>0</v>
      </c>
      <c r="S281" s="2188">
        <v>1</v>
      </c>
      <c r="T281" s="2174">
        <f t="shared" si="134"/>
        <v>0</v>
      </c>
      <c r="U281" s="2175">
        <f t="shared" si="135"/>
        <v>0</v>
      </c>
      <c r="V281" s="2176">
        <f t="shared" si="136"/>
        <v>0</v>
      </c>
      <c r="W281" s="2177" t="str">
        <f>IF(OR(ISBLANK(M281),ISBLANK(O281)),0,IF(ISBLANK(L281),"",IFERROR(ROUND(T281/INDEX(J8:V8,MATCH(I281,J7:V7,0)),2)&amp;" " &amp;I281,"")))</f>
        <v/>
      </c>
      <c r="X281" s="2178"/>
      <c r="Y281" s="2803">
        <f t="shared" si="123"/>
        <v>0</v>
      </c>
      <c r="AA281" s="1681" t="str">
        <f t="shared" si="125"/>
        <v>A</v>
      </c>
      <c r="AB281" s="65"/>
      <c r="AC281" s="65"/>
      <c r="AD281" s="73" t="str">
        <f t="shared" si="124"/>
        <v/>
      </c>
      <c r="AE281" s="63"/>
      <c r="AF281" s="2335"/>
      <c r="AG281" s="61">
        <v>1</v>
      </c>
      <c r="AH281" s="2320"/>
      <c r="AI281" s="59"/>
      <c r="AJ281" s="2127"/>
      <c r="AK281" s="2127"/>
      <c r="AL281" s="2127"/>
      <c r="AM281" s="2127"/>
      <c r="AN281" s="2127"/>
      <c r="AO281" s="2127"/>
      <c r="AP281" s="2128"/>
      <c r="AQ281" s="2129"/>
      <c r="AR281" s="2130"/>
      <c r="AS281" s="2130"/>
      <c r="AT281" s="2130"/>
      <c r="AU281" s="2140"/>
      <c r="AV281" s="2130"/>
      <c r="BE281" s="135">
        <v>1</v>
      </c>
    </row>
    <row r="282" spans="2:57" ht="18.75">
      <c r="B282" s="2118" t="str">
        <f t="shared" si="122"/>
        <v>A</v>
      </c>
      <c r="D282" s="67" t="str">
        <f t="shared" si="126"/>
        <v>A</v>
      </c>
      <c r="E282" s="2813">
        <f t="shared" si="127"/>
        <v>0</v>
      </c>
      <c r="F282" s="2814" t="str">
        <f t="shared" si="128"/>
        <v>PM</v>
      </c>
      <c r="G282" s="64" t="str">
        <f t="shared" si="129"/>
        <v/>
      </c>
      <c r="H282" s="2814">
        <f t="shared" si="130"/>
        <v>0</v>
      </c>
      <c r="I282" s="2815">
        <f t="shared" si="131"/>
        <v>0</v>
      </c>
      <c r="J282" s="2166">
        <f>IFERROR(INDEX(J8:V8,MATCH(I282,J7:V7,0)) * H282 * IF(E282=0, 1, E282), 0)</f>
        <v>0</v>
      </c>
      <c r="K282" s="2167" t="str">
        <f t="shared" si="121"/>
        <v>sucre glace</v>
      </c>
      <c r="L282" s="2816" t="s">
        <v>4158</v>
      </c>
      <c r="M282" s="2694">
        <v>4</v>
      </c>
      <c r="N282" s="2695" t="s">
        <v>4222</v>
      </c>
      <c r="O282" s="504">
        <v>61</v>
      </c>
      <c r="P282" s="2817" t="str">
        <f t="shared" si="132"/>
        <v>personnes</v>
      </c>
      <c r="Q282" s="2171" t="s">
        <v>4221</v>
      </c>
      <c r="R282" s="2187" t="str">
        <f t="shared" si="133"/>
        <v>sucre glace</v>
      </c>
      <c r="S282" s="2188">
        <v>1</v>
      </c>
      <c r="T282" s="2189">
        <f t="shared" si="134"/>
        <v>0</v>
      </c>
      <c r="U282" s="2190">
        <f t="shared" si="135"/>
        <v>0</v>
      </c>
      <c r="V282" s="2191" t="str">
        <f t="shared" si="136"/>
        <v>PM</v>
      </c>
      <c r="W282" s="2192" t="str">
        <f>IF(OR(ISBLANK(M282),ISBLANK(O282)),0,IF(ISBLANK(L282),"",IFERROR(ROUND(T282/INDEX(J8:V8,MATCH(I282,J7:V7,0)),2)&amp;" " &amp;I282,"")))</f>
        <v/>
      </c>
      <c r="X282" s="2193"/>
      <c r="Y282" s="2803">
        <f t="shared" si="123"/>
        <v>0</v>
      </c>
      <c r="AA282" s="1681" t="str">
        <f t="shared" si="125"/>
        <v>A</v>
      </c>
      <c r="AB282" s="72"/>
      <c r="AC282" s="72" t="s">
        <v>4218</v>
      </c>
      <c r="AD282" s="64" t="str">
        <f t="shared" si="124"/>
        <v/>
      </c>
      <c r="AE282" s="63"/>
      <c r="AF282" s="2335"/>
      <c r="AG282" s="61">
        <v>1</v>
      </c>
      <c r="AH282" s="2320" t="s">
        <v>4227</v>
      </c>
      <c r="AI282" s="59"/>
      <c r="AJ282" s="2127"/>
      <c r="AK282" s="2127"/>
      <c r="AL282" s="2127"/>
      <c r="AM282" s="2127"/>
      <c r="AN282" s="2127"/>
      <c r="AO282" s="2127"/>
      <c r="AP282" s="2128"/>
      <c r="AQ282" s="2129"/>
      <c r="AR282" s="2130"/>
      <c r="AS282" s="2130"/>
      <c r="AT282" s="2130"/>
      <c r="AU282" s="2140"/>
      <c r="AV282" s="2130"/>
      <c r="BE282" s="135">
        <v>1</v>
      </c>
    </row>
    <row r="283" spans="2:57" ht="18.75">
      <c r="B283" s="2118" t="str">
        <f t="shared" si="122"/>
        <v>A</v>
      </c>
      <c r="D283" s="67" t="str">
        <f t="shared" si="126"/>
        <v>A</v>
      </c>
      <c r="E283" s="2813">
        <f t="shared" si="127"/>
        <v>0</v>
      </c>
      <c r="F283" s="2814" t="str">
        <f t="shared" si="128"/>
        <v>PM</v>
      </c>
      <c r="G283" s="64" t="str">
        <f t="shared" si="129"/>
        <v/>
      </c>
      <c r="H283" s="2814">
        <f t="shared" si="130"/>
        <v>0</v>
      </c>
      <c r="I283" s="2815">
        <f t="shared" si="131"/>
        <v>0</v>
      </c>
      <c r="J283" s="2166">
        <f>IFERROR(INDEX(J8:V8,MATCH(I283,J7:V7,0)) * H283 * IF(E283=0, 1, E283), 0)</f>
        <v>0</v>
      </c>
      <c r="K283" s="2167" t="str">
        <f t="shared" si="121"/>
        <v>bain de friture</v>
      </c>
      <c r="L283" s="2816" t="s">
        <v>4158</v>
      </c>
      <c r="M283" s="2694">
        <v>4</v>
      </c>
      <c r="N283" s="2695" t="s">
        <v>4222</v>
      </c>
      <c r="O283" s="504">
        <v>61</v>
      </c>
      <c r="P283" s="2817" t="str">
        <f t="shared" si="132"/>
        <v>personnes</v>
      </c>
      <c r="Q283" s="2171" t="s">
        <v>4221</v>
      </c>
      <c r="R283" s="2187" t="str">
        <f t="shared" si="133"/>
        <v>bain de friture</v>
      </c>
      <c r="S283" s="2188">
        <v>1</v>
      </c>
      <c r="T283" s="2174">
        <f t="shared" si="134"/>
        <v>0</v>
      </c>
      <c r="U283" s="2175">
        <f t="shared" si="135"/>
        <v>0</v>
      </c>
      <c r="V283" s="2176" t="str">
        <f t="shared" si="136"/>
        <v>PM</v>
      </c>
      <c r="W283" s="2177" t="str">
        <f>IF(OR(ISBLANK(M283),ISBLANK(O283)),0,IF(ISBLANK(L283),"",IFERROR(ROUND(T283/INDEX(J8:V8,MATCH(I283,J7:V7,0)),2)&amp;" " &amp;I283,"")))</f>
        <v/>
      </c>
      <c r="X283" s="2178"/>
      <c r="Y283" s="2803">
        <f t="shared" si="123"/>
        <v>0</v>
      </c>
      <c r="AA283" s="1681" t="str">
        <f t="shared" si="125"/>
        <v>A</v>
      </c>
      <c r="AB283" s="396"/>
      <c r="AC283" s="65" t="s">
        <v>4218</v>
      </c>
      <c r="AD283" s="73" t="str">
        <f t="shared" si="124"/>
        <v/>
      </c>
      <c r="AE283" s="63"/>
      <c r="AF283" s="2335"/>
      <c r="AG283" s="61">
        <v>1</v>
      </c>
      <c r="AH283" s="2320" t="s">
        <v>4228</v>
      </c>
      <c r="AI283" s="59"/>
      <c r="AJ283" s="2127"/>
      <c r="AK283" s="2127"/>
      <c r="AL283" s="2127"/>
      <c r="AM283" s="2127"/>
      <c r="AN283" s="2127"/>
      <c r="AO283" s="2127"/>
      <c r="AP283" s="2128"/>
      <c r="AQ283" s="2129"/>
      <c r="AR283" s="2130"/>
      <c r="AS283" s="2130"/>
      <c r="AT283" s="2130"/>
      <c r="AU283" s="2140"/>
      <c r="AV283" s="2130"/>
      <c r="BE283" s="135">
        <v>1</v>
      </c>
    </row>
    <row r="284" spans="2:57" ht="18.75">
      <c r="B284" s="2118">
        <f t="shared" si="122"/>
        <v>0</v>
      </c>
      <c r="D284" s="67" t="str">
        <f t="shared" si="126"/>
        <v>►</v>
      </c>
      <c r="E284" s="2813">
        <f t="shared" si="127"/>
        <v>0</v>
      </c>
      <c r="F284" s="2814">
        <f t="shared" si="128"/>
        <v>0</v>
      </c>
      <c r="G284" s="64">
        <f t="shared" si="129"/>
        <v>0</v>
      </c>
      <c r="H284" s="2814">
        <f t="shared" si="130"/>
        <v>0</v>
      </c>
      <c r="I284" s="2815">
        <f t="shared" si="131"/>
        <v>0</v>
      </c>
      <c r="J284" s="2166">
        <f>IFERROR(INDEX(J8:V8,MATCH(I284,J7:V7,0)) * H284 * IF(E284=0, 1, E284), 0)</f>
        <v>0</v>
      </c>
      <c r="K284" s="2167">
        <f t="shared" si="121"/>
        <v>0</v>
      </c>
      <c r="L284" s="2832"/>
      <c r="M284" s="2694"/>
      <c r="N284" s="2695"/>
      <c r="O284" s="504"/>
      <c r="P284" s="2817">
        <f t="shared" si="132"/>
        <v>0</v>
      </c>
      <c r="Q284" s="2171"/>
      <c r="R284" s="2187" t="str">
        <f t="shared" si="133"/>
        <v>►</v>
      </c>
      <c r="S284" s="2188">
        <v>1</v>
      </c>
      <c r="T284" s="2189">
        <f t="shared" si="134"/>
        <v>0</v>
      </c>
      <c r="U284" s="2190">
        <f t="shared" si="135"/>
        <v>0</v>
      </c>
      <c r="V284" s="2191">
        <f t="shared" si="136"/>
        <v>0</v>
      </c>
      <c r="W284" s="2192">
        <f>IF(OR(ISBLANK(M284),ISBLANK(O284)),0,IF(ISBLANK(L284),"",IFERROR(ROUND(T284/INDEX(J8:V8,MATCH(I284,J7:V7,0)),2)&amp;" " &amp;I284,"")))</f>
        <v>0</v>
      </c>
      <c r="X284" s="2193"/>
      <c r="Y284" s="2803">
        <f t="shared" si="123"/>
        <v>0</v>
      </c>
      <c r="AA284" s="67"/>
      <c r="AB284" s="66"/>
      <c r="AC284" s="65"/>
      <c r="AD284" s="64"/>
      <c r="AE284" s="63"/>
      <c r="AF284" s="41"/>
      <c r="AG284" s="61">
        <v>1</v>
      </c>
      <c r="AH284" s="61"/>
      <c r="AI284" s="59"/>
      <c r="AJ284" s="2127"/>
      <c r="AK284" s="2127"/>
      <c r="AL284" s="2127"/>
      <c r="AM284" s="2127"/>
      <c r="AN284" s="2127"/>
      <c r="AO284" s="2127"/>
      <c r="AP284" s="2128"/>
      <c r="AQ284" s="2129"/>
      <c r="AR284" s="2130"/>
      <c r="AS284" s="2130"/>
      <c r="AT284" s="2130"/>
      <c r="AU284" s="2140"/>
      <c r="AV284" s="2130"/>
      <c r="BE284" s="135">
        <v>1</v>
      </c>
    </row>
    <row r="285" spans="2:57" ht="19.5" thickBot="1">
      <c r="B285" s="2118">
        <f t="shared" si="122"/>
        <v>0</v>
      </c>
      <c r="D285" s="67" t="str">
        <f t="shared" si="126"/>
        <v>►</v>
      </c>
      <c r="E285" s="2813">
        <f t="shared" si="127"/>
        <v>0</v>
      </c>
      <c r="F285" s="2814">
        <f t="shared" si="128"/>
        <v>0</v>
      </c>
      <c r="G285" s="64">
        <f t="shared" si="129"/>
        <v>0</v>
      </c>
      <c r="H285" s="2814">
        <f t="shared" si="130"/>
        <v>0</v>
      </c>
      <c r="I285" s="2815">
        <f t="shared" si="131"/>
        <v>0</v>
      </c>
      <c r="J285" s="2166">
        <f>IFERROR(INDEX(J8:V8,MATCH(I285,J7:V7,0)) * H285 * IF(E285=0, 1, E285), 0)</f>
        <v>0</v>
      </c>
      <c r="K285" s="2167">
        <f t="shared" si="121"/>
        <v>0</v>
      </c>
      <c r="L285" s="2832"/>
      <c r="M285" s="2694"/>
      <c r="N285" s="2695"/>
      <c r="O285" s="504"/>
      <c r="P285" s="2817">
        <f t="shared" si="132"/>
        <v>0</v>
      </c>
      <c r="Q285" s="2171"/>
      <c r="R285" s="2187" t="str">
        <f t="shared" si="133"/>
        <v>►</v>
      </c>
      <c r="S285" s="2188">
        <v>1</v>
      </c>
      <c r="T285" s="2174">
        <f t="shared" si="134"/>
        <v>0</v>
      </c>
      <c r="U285" s="2175">
        <f t="shared" si="135"/>
        <v>0</v>
      </c>
      <c r="V285" s="2176">
        <f t="shared" si="136"/>
        <v>0</v>
      </c>
      <c r="W285" s="2177">
        <f>IF(OR(ISBLANK(M285),ISBLANK(O285)),0,IF(ISBLANK(L285),"",IFERROR(ROUND(T285/INDEX(J8:V8,MATCH(I285,J7:V7,0)),2)&amp;" " &amp;I285,"")))</f>
        <v>0</v>
      </c>
      <c r="X285" s="2178"/>
      <c r="Y285" s="2803">
        <f t="shared" si="123"/>
        <v>0</v>
      </c>
      <c r="AA285" s="67"/>
      <c r="AB285" s="66"/>
      <c r="AC285" s="65"/>
      <c r="AD285" s="64"/>
      <c r="AE285" s="63"/>
      <c r="AF285" s="41"/>
      <c r="AG285" s="61">
        <v>1</v>
      </c>
      <c r="AH285" s="61"/>
      <c r="AI285" s="59"/>
      <c r="AJ285" s="2127"/>
      <c r="AK285" s="2127"/>
      <c r="AL285" s="2127"/>
      <c r="AM285" s="2127"/>
      <c r="AN285" s="2127"/>
      <c r="AO285" s="2127"/>
      <c r="AP285" s="2128"/>
      <c r="AQ285" s="2129"/>
      <c r="AR285" s="2130"/>
      <c r="AS285" s="2130"/>
      <c r="AT285" s="2130"/>
      <c r="AU285" s="2140"/>
      <c r="AV285" s="2130"/>
      <c r="BE285" s="135">
        <v>1</v>
      </c>
    </row>
    <row r="286" spans="2:57" ht="18.75" customHeight="1">
      <c r="B286" s="2118" t="str">
        <f t="shared" si="122"/>
        <v>A</v>
      </c>
      <c r="D286" s="67" t="str">
        <f t="shared" si="126"/>
        <v>►</v>
      </c>
      <c r="E286" s="2813">
        <f t="shared" si="127"/>
        <v>0</v>
      </c>
      <c r="F286" s="2814">
        <f t="shared" si="128"/>
        <v>0</v>
      </c>
      <c r="G286" s="64">
        <f t="shared" si="129"/>
        <v>0</v>
      </c>
      <c r="H286" s="2814">
        <f t="shared" si="130"/>
        <v>0</v>
      </c>
      <c r="I286" s="2815">
        <f t="shared" si="131"/>
        <v>0</v>
      </c>
      <c r="J286" s="2166">
        <f>IFERROR(INDEX(J8:V8,MATCH(I286,J7:V7,0)) * H286 * IF(E286=0, 1, E286), 0)</f>
        <v>0</v>
      </c>
      <c r="K286" s="2167">
        <f t="shared" si="121"/>
        <v>0</v>
      </c>
      <c r="L286" s="2832"/>
      <c r="M286" s="2694"/>
      <c r="N286" s="2695"/>
      <c r="O286" s="504"/>
      <c r="P286" s="2817">
        <f t="shared" si="132"/>
        <v>0</v>
      </c>
      <c r="Q286" s="2171"/>
      <c r="R286" s="2187" t="str">
        <f t="shared" si="133"/>
        <v>►</v>
      </c>
      <c r="S286" s="2188">
        <v>1</v>
      </c>
      <c r="T286" s="2189">
        <f t="shared" si="134"/>
        <v>0</v>
      </c>
      <c r="U286" s="2190">
        <f t="shared" si="135"/>
        <v>0</v>
      </c>
      <c r="V286" s="2191">
        <f t="shared" si="136"/>
        <v>0</v>
      </c>
      <c r="W286" s="2192">
        <f>IF(OR(ISBLANK(M286),ISBLANK(O286)),0,IF(ISBLANK(L286),"",IFERROR(ROUND(T286/INDEX(J8:V8,MATCH(I286,J7:V7,0)),2)&amp;" " &amp;I286,"")))</f>
        <v>0</v>
      </c>
      <c r="X286" s="2193"/>
      <c r="Y286" s="2803">
        <f t="shared" si="123"/>
        <v>0</v>
      </c>
      <c r="AA286" s="2336" t="s">
        <v>0</v>
      </c>
      <c r="AB286" s="2337" t="s">
        <v>1811</v>
      </c>
      <c r="AC286" s="4310" t="s">
        <v>4229</v>
      </c>
      <c r="AD286" s="4310"/>
      <c r="AE286" s="4310"/>
      <c r="AF286" s="4310"/>
      <c r="AG286" s="4310"/>
      <c r="AH286" s="4310"/>
      <c r="AI286" s="4310"/>
      <c r="AJ286" s="4310"/>
      <c r="AK286" s="4310"/>
      <c r="AL286" s="4310"/>
      <c r="AM286" s="4310"/>
      <c r="AN286" s="4310"/>
      <c r="AO286" s="4310"/>
      <c r="AP286" s="4310"/>
      <c r="AQ286" s="4310"/>
      <c r="AR286" s="4310"/>
      <c r="AS286" s="4310"/>
      <c r="AT286" s="4310"/>
      <c r="AU286" s="4310"/>
      <c r="AV286" s="4310"/>
      <c r="AW286" s="4310"/>
      <c r="BE286" s="135">
        <v>1</v>
      </c>
    </row>
    <row r="287" spans="2:57" ht="18.75" customHeight="1">
      <c r="B287" s="2118" t="str">
        <f t="shared" si="122"/>
        <v>A</v>
      </c>
      <c r="D287" s="67" t="str">
        <f t="shared" si="126"/>
        <v>►</v>
      </c>
      <c r="E287" s="2813">
        <f t="shared" si="127"/>
        <v>0</v>
      </c>
      <c r="F287" s="2814">
        <f t="shared" si="128"/>
        <v>0</v>
      </c>
      <c r="G287" s="64">
        <f t="shared" si="129"/>
        <v>0</v>
      </c>
      <c r="H287" s="2814">
        <f t="shared" si="130"/>
        <v>0</v>
      </c>
      <c r="I287" s="2815">
        <f t="shared" si="131"/>
        <v>0</v>
      </c>
      <c r="J287" s="2166">
        <f>IFERROR(INDEX(J8:V8,MATCH(I287,J7:V7,0)) * H287 * IF(E287=0, 1, E287), 0)</f>
        <v>0</v>
      </c>
      <c r="K287" s="2167">
        <f t="shared" si="121"/>
        <v>0</v>
      </c>
      <c r="L287" s="2832"/>
      <c r="M287" s="2694"/>
      <c r="N287" s="2695"/>
      <c r="O287" s="504"/>
      <c r="P287" s="2817">
        <f t="shared" si="132"/>
        <v>0</v>
      </c>
      <c r="Q287" s="2171"/>
      <c r="R287" s="2187" t="str">
        <f t="shared" si="133"/>
        <v>►</v>
      </c>
      <c r="S287" s="2188">
        <v>1</v>
      </c>
      <c r="T287" s="2174">
        <f t="shared" si="134"/>
        <v>0</v>
      </c>
      <c r="U287" s="2175">
        <f t="shared" si="135"/>
        <v>0</v>
      </c>
      <c r="V287" s="2176">
        <f t="shared" si="136"/>
        <v>0</v>
      </c>
      <c r="W287" s="2177">
        <f>IF(OR(ISBLANK(M287),ISBLANK(O287)),0,IF(ISBLANK(L287),"",IFERROR(ROUND(T287/INDEX(J8:V8,MATCH(I287,J7:V7,0)),2)&amp;" " &amp;I287,"")))</f>
        <v>0</v>
      </c>
      <c r="X287" s="2178"/>
      <c r="Y287" s="2803">
        <f t="shared" si="123"/>
        <v>0</v>
      </c>
      <c r="AA287" s="2338" t="s">
        <v>0</v>
      </c>
      <c r="AB287" s="2844"/>
      <c r="AC287" s="4311"/>
      <c r="AD287" s="4311"/>
      <c r="AE287" s="4311"/>
      <c r="AF287" s="4311"/>
      <c r="AG287" s="4311"/>
      <c r="AH287" s="4311"/>
      <c r="AI287" s="4311"/>
      <c r="AJ287" s="4311"/>
      <c r="AK287" s="4311"/>
      <c r="AL287" s="4311"/>
      <c r="AM287" s="4311"/>
      <c r="AN287" s="4311"/>
      <c r="AO287" s="4311"/>
      <c r="AP287" s="4311"/>
      <c r="AQ287" s="4311"/>
      <c r="AR287" s="4311"/>
      <c r="AS287" s="4311"/>
      <c r="AT287" s="4311"/>
      <c r="AU287" s="4311"/>
      <c r="AV287" s="4311"/>
      <c r="AW287" s="4311"/>
      <c r="BE287" s="135">
        <v>1</v>
      </c>
    </row>
    <row r="288" spans="2:57" ht="18.75">
      <c r="B288" s="2118" t="str">
        <f t="shared" si="122"/>
        <v>A</v>
      </c>
      <c r="D288" s="67" t="str">
        <f t="shared" si="126"/>
        <v>►</v>
      </c>
      <c r="E288" s="2813">
        <f t="shared" si="127"/>
        <v>0</v>
      </c>
      <c r="F288" s="2814">
        <f t="shared" si="128"/>
        <v>0</v>
      </c>
      <c r="G288" s="64">
        <f t="shared" si="129"/>
        <v>0</v>
      </c>
      <c r="H288" s="2814">
        <f t="shared" si="130"/>
        <v>0</v>
      </c>
      <c r="I288" s="2815">
        <f t="shared" si="131"/>
        <v>0</v>
      </c>
      <c r="J288" s="2166">
        <f>IFERROR(INDEX(J8:V8,MATCH(I288,J7:V7,0)) * H288 * IF(E288=0, 1, E288), 0)</f>
        <v>0</v>
      </c>
      <c r="K288" s="2167">
        <f t="shared" si="121"/>
        <v>0</v>
      </c>
      <c r="L288" s="2832"/>
      <c r="M288" s="2694"/>
      <c r="N288" s="2695"/>
      <c r="O288" s="504"/>
      <c r="P288" s="2817">
        <f t="shared" si="132"/>
        <v>0</v>
      </c>
      <c r="Q288" s="2171"/>
      <c r="R288" s="2187" t="str">
        <f t="shared" si="133"/>
        <v>►</v>
      </c>
      <c r="S288" s="2188">
        <v>1</v>
      </c>
      <c r="T288" s="2189">
        <f t="shared" si="134"/>
        <v>0</v>
      </c>
      <c r="U288" s="2190">
        <f t="shared" si="135"/>
        <v>0</v>
      </c>
      <c r="V288" s="2191">
        <f t="shared" si="136"/>
        <v>0</v>
      </c>
      <c r="W288" s="2192">
        <f>IF(OR(ISBLANK(M288),ISBLANK(O288)),0,IF(ISBLANK(L288),"",IFERROR(ROUND(T288/INDEX(J8:V8,MATCH(I288,J7:V7,0)),2)&amp;" " &amp;I288,"")))</f>
        <v>0</v>
      </c>
      <c r="X288" s="2193"/>
      <c r="Y288" s="2803">
        <f t="shared" si="123"/>
        <v>0</v>
      </c>
      <c r="AA288" s="2339" t="s">
        <v>0</v>
      </c>
      <c r="AB288" s="4312" t="s">
        <v>4230</v>
      </c>
      <c r="AC288" s="4313"/>
      <c r="AD288" s="2340" t="s">
        <v>4231</v>
      </c>
      <c r="AE288" s="2340"/>
      <c r="AF288" s="2340"/>
      <c r="AG288" s="2340"/>
      <c r="AH288" s="2340"/>
      <c r="AI288" s="2340"/>
      <c r="AJ288" s="2340"/>
      <c r="AK288" s="2340"/>
      <c r="AL288" s="2340"/>
      <c r="AM288" s="2340"/>
      <c r="AN288" s="2340"/>
      <c r="AO288" s="2340"/>
      <c r="AP288" s="2340"/>
      <c r="AQ288" s="2340"/>
      <c r="AR288" s="2340"/>
      <c r="AS288" s="2340"/>
      <c r="AT288" s="2340"/>
      <c r="AU288" s="2340"/>
      <c r="AV288" s="2340"/>
      <c r="AW288" s="2340"/>
      <c r="BE288" s="135">
        <v>1</v>
      </c>
    </row>
    <row r="289" spans="2:57" ht="19.5" thickBot="1">
      <c r="B289" s="2118" t="str">
        <f t="shared" si="122"/>
        <v>A</v>
      </c>
      <c r="D289" s="67" t="str">
        <f t="shared" si="126"/>
        <v>►</v>
      </c>
      <c r="E289" s="2813">
        <f t="shared" si="127"/>
        <v>0</v>
      </c>
      <c r="F289" s="2814">
        <f t="shared" si="128"/>
        <v>0</v>
      </c>
      <c r="G289" s="64">
        <f t="shared" si="129"/>
        <v>0</v>
      </c>
      <c r="H289" s="2814">
        <f t="shared" si="130"/>
        <v>0</v>
      </c>
      <c r="I289" s="2815">
        <f t="shared" si="131"/>
        <v>0</v>
      </c>
      <c r="J289" s="2166">
        <f>IFERROR(INDEX(J8:V8,MATCH(I289,J7:V7,0)) * H289 * IF(E289=0, 1, E289), 0)</f>
        <v>0</v>
      </c>
      <c r="K289" s="2167">
        <f t="shared" si="121"/>
        <v>0</v>
      </c>
      <c r="L289" s="2832"/>
      <c r="M289" s="2694"/>
      <c r="N289" s="2695"/>
      <c r="O289" s="504"/>
      <c r="P289" s="2817">
        <f t="shared" si="132"/>
        <v>0</v>
      </c>
      <c r="Q289" s="2171"/>
      <c r="R289" s="2187" t="str">
        <f t="shared" si="133"/>
        <v>►</v>
      </c>
      <c r="S289" s="2188">
        <v>1</v>
      </c>
      <c r="T289" s="2174">
        <f t="shared" si="134"/>
        <v>0</v>
      </c>
      <c r="U289" s="2175">
        <f t="shared" si="135"/>
        <v>0</v>
      </c>
      <c r="V289" s="2176">
        <f t="shared" si="136"/>
        <v>0</v>
      </c>
      <c r="W289" s="2177">
        <f>IF(OR(ISBLANK(M289),ISBLANK(O289)),0,IF(ISBLANK(L289),"",IFERROR(ROUND(T289/INDEX(J8:V8,MATCH(I289,J7:V7,0)),2)&amp;" " &amp;I289,"")))</f>
        <v>0</v>
      </c>
      <c r="X289" s="2178"/>
      <c r="Y289" s="2803">
        <f t="shared" si="123"/>
        <v>0</v>
      </c>
      <c r="AA289" s="2341" t="s">
        <v>0</v>
      </c>
      <c r="AB289" s="2342">
        <v>0.40500000000000003</v>
      </c>
      <c r="AC289" s="2343" t="s">
        <v>4232</v>
      </c>
      <c r="AD289" s="2343"/>
      <c r="AE289" s="2344" t="s">
        <v>4233</v>
      </c>
      <c r="AF289" s="2345"/>
      <c r="AG289" s="2346"/>
      <c r="AH289" s="60"/>
      <c r="AI289" s="59"/>
      <c r="AJ289" s="2127"/>
      <c r="AK289" s="2127"/>
      <c r="AL289" s="2127"/>
      <c r="AM289" s="2127"/>
      <c r="AN289" s="2127"/>
      <c r="AO289" s="2127"/>
      <c r="AP289" s="2128"/>
      <c r="AQ289" s="2129"/>
      <c r="AR289" s="2130"/>
      <c r="AS289" s="2130"/>
      <c r="AT289" s="2130"/>
      <c r="AU289" s="2140"/>
      <c r="AV289" s="2130"/>
      <c r="BE289" s="135">
        <v>1</v>
      </c>
    </row>
    <row r="290" spans="2:57" ht="20.25" thickTop="1" thickBot="1">
      <c r="B290" s="2118" t="str">
        <f t="shared" si="122"/>
        <v>A</v>
      </c>
      <c r="D290" s="67" t="str">
        <f t="shared" si="126"/>
        <v>►</v>
      </c>
      <c r="E290" s="2813">
        <f t="shared" si="127"/>
        <v>0</v>
      </c>
      <c r="F290" s="2814">
        <f t="shared" si="128"/>
        <v>0</v>
      </c>
      <c r="G290" s="64">
        <f t="shared" si="129"/>
        <v>0</v>
      </c>
      <c r="H290" s="2814">
        <f t="shared" si="130"/>
        <v>0</v>
      </c>
      <c r="I290" s="2815">
        <f t="shared" si="131"/>
        <v>0</v>
      </c>
      <c r="J290" s="2166">
        <f>IFERROR(INDEX(J8:V8,MATCH(I290,J7:V7,0)) * H290 * IF(E290=0, 1, E290), 0)</f>
        <v>0</v>
      </c>
      <c r="K290" s="2167" t="str">
        <f t="shared" si="121"/>
        <v>Col.8</v>
      </c>
      <c r="L290" s="2832"/>
      <c r="M290" s="2694"/>
      <c r="N290" s="2695"/>
      <c r="O290" s="504"/>
      <c r="P290" s="2817">
        <f t="shared" si="132"/>
        <v>0</v>
      </c>
      <c r="Q290" s="2171"/>
      <c r="R290" s="2187" t="str">
        <f t="shared" si="133"/>
        <v>►</v>
      </c>
      <c r="S290" s="2188">
        <v>1</v>
      </c>
      <c r="T290" s="2189">
        <f t="shared" si="134"/>
        <v>0</v>
      </c>
      <c r="U290" s="2190">
        <f t="shared" si="135"/>
        <v>0</v>
      </c>
      <c r="V290" s="2191">
        <f t="shared" si="136"/>
        <v>0</v>
      </c>
      <c r="W290" s="2192">
        <f>IF(OR(ISBLANK(M290),ISBLANK(O290)),0,IF(ISBLANK(L290),"",IFERROR(ROUND(T290/INDEX(J8:V8,MATCH(I290,J7:V7,0)),2)&amp;" " &amp;I290,"")))</f>
        <v>0</v>
      </c>
      <c r="X290" s="2193"/>
      <c r="Y290" s="2803">
        <f t="shared" si="123"/>
        <v>0</v>
      </c>
      <c r="AA290" s="2339" t="s">
        <v>0</v>
      </c>
      <c r="AB290" s="2313" t="s">
        <v>104</v>
      </c>
      <c r="AC290" s="2313" t="s">
        <v>103</v>
      </c>
      <c r="AD290" s="2313" t="s">
        <v>102</v>
      </c>
      <c r="AE290" s="2313" t="s">
        <v>101</v>
      </c>
      <c r="AF290" s="2313" t="s">
        <v>100</v>
      </c>
      <c r="AG290" s="2313" t="s">
        <v>99</v>
      </c>
      <c r="AH290" s="2313" t="s">
        <v>98</v>
      </c>
      <c r="AI290" s="59"/>
      <c r="AJ290" s="2127"/>
      <c r="AK290" s="2127"/>
      <c r="AL290" s="2127"/>
      <c r="AM290" s="2127"/>
      <c r="AN290" s="2127"/>
      <c r="AO290" s="2127"/>
      <c r="AP290" s="2128"/>
      <c r="AQ290" s="2129"/>
      <c r="AR290" s="2130"/>
      <c r="AS290" s="2130"/>
      <c r="AT290" s="2130"/>
      <c r="AU290" s="2140"/>
      <c r="AV290" s="2130"/>
      <c r="BE290" s="135">
        <v>1</v>
      </c>
    </row>
    <row r="291" spans="2:57" ht="19.5" thickTop="1">
      <c r="B291" s="2118" t="str">
        <f t="shared" si="122"/>
        <v>A</v>
      </c>
      <c r="D291" s="67" t="str">
        <f t="shared" si="126"/>
        <v>►</v>
      </c>
      <c r="E291" s="2813">
        <f t="shared" si="127"/>
        <v>0</v>
      </c>
      <c r="F291" s="2814">
        <f t="shared" si="128"/>
        <v>0</v>
      </c>
      <c r="G291" s="64">
        <f t="shared" si="129"/>
        <v>0</v>
      </c>
      <c r="H291" s="2814">
        <f t="shared" si="130"/>
        <v>0</v>
      </c>
      <c r="I291" s="2815">
        <f t="shared" si="131"/>
        <v>0</v>
      </c>
      <c r="J291" s="2166">
        <f>IFERROR(INDEX(J8:V8,MATCH(I291,J7:V7,0)) * H291 * IF(E291=0, 1, E291), 0)</f>
        <v>0</v>
      </c>
      <c r="K291" s="2167" t="str">
        <f t="shared" si="121"/>
        <v xml:space="preserve">③ MATIÈRES PREMIÈRES </v>
      </c>
      <c r="L291" s="2832"/>
      <c r="M291" s="2694"/>
      <c r="N291" s="2695"/>
      <c r="O291" s="504"/>
      <c r="P291" s="2817">
        <f t="shared" si="132"/>
        <v>0</v>
      </c>
      <c r="Q291" s="2171"/>
      <c r="R291" s="2187" t="str">
        <f t="shared" si="133"/>
        <v>►</v>
      </c>
      <c r="S291" s="2188">
        <v>1</v>
      </c>
      <c r="T291" s="2174">
        <f t="shared" si="134"/>
        <v>0</v>
      </c>
      <c r="U291" s="2175">
        <f t="shared" si="135"/>
        <v>0</v>
      </c>
      <c r="V291" s="2176">
        <f t="shared" si="136"/>
        <v>0</v>
      </c>
      <c r="W291" s="2177">
        <f>IF(OR(ISBLANK(M291),ISBLANK(O291)),0,IF(ISBLANK(L291),"",IFERROR(ROUND(T291/INDEX(J8:V8,MATCH(I291,J7:V7,0)),2)&amp;" " &amp;I291,"")))</f>
        <v>0</v>
      </c>
      <c r="X291" s="2178"/>
      <c r="Y291" s="2803">
        <f t="shared" si="123"/>
        <v>0</v>
      </c>
      <c r="AA291" s="2339" t="s">
        <v>0</v>
      </c>
      <c r="AB291" s="4314" t="s">
        <v>560</v>
      </c>
      <c r="AC291" s="4316" t="s">
        <v>271</v>
      </c>
      <c r="AD291" s="4318" t="s">
        <v>4234</v>
      </c>
      <c r="AE291" s="4316" t="s">
        <v>87</v>
      </c>
      <c r="AF291" s="4320" t="s">
        <v>86</v>
      </c>
      <c r="AG291" s="4105" t="s">
        <v>85</v>
      </c>
      <c r="AH291" s="4304" t="s">
        <v>4235</v>
      </c>
      <c r="AI291" s="59"/>
      <c r="AJ291" s="2127"/>
      <c r="AK291" s="2127"/>
      <c r="AL291" s="2127"/>
      <c r="AM291" s="2127"/>
      <c r="AN291" s="2127"/>
      <c r="AO291" s="2127"/>
      <c r="AP291" s="2128"/>
      <c r="AQ291" s="2129"/>
      <c r="AR291" s="2130"/>
      <c r="AS291" s="2130"/>
      <c r="AT291" s="2130"/>
      <c r="AU291" s="2140"/>
      <c r="AV291" s="2130"/>
      <c r="BE291" s="135">
        <v>1</v>
      </c>
    </row>
    <row r="292" spans="2:57" ht="18.75">
      <c r="B292" s="2118" t="str">
        <f t="shared" si="122"/>
        <v>A</v>
      </c>
      <c r="D292" s="67" t="str">
        <f t="shared" si="126"/>
        <v>►</v>
      </c>
      <c r="E292" s="2813">
        <f t="shared" si="127"/>
        <v>0</v>
      </c>
      <c r="F292" s="2814">
        <f t="shared" si="128"/>
        <v>0</v>
      </c>
      <c r="G292" s="64">
        <f t="shared" si="129"/>
        <v>0</v>
      </c>
      <c r="H292" s="2814">
        <f t="shared" si="130"/>
        <v>0</v>
      </c>
      <c r="I292" s="2815">
        <f t="shared" si="131"/>
        <v>0</v>
      </c>
      <c r="J292" s="2166">
        <f>IFERROR(INDEX(J8:V8,MATCH(I292,J7:V7,0)) * H292 * IF(E292=0, 1, E292), 0)</f>
        <v>0</v>
      </c>
      <c r="K292" s="2167">
        <f t="shared" si="121"/>
        <v>0</v>
      </c>
      <c r="L292" s="2832"/>
      <c r="M292" s="2694"/>
      <c r="N292" s="2695"/>
      <c r="O292" s="504"/>
      <c r="P292" s="2817">
        <f t="shared" si="132"/>
        <v>0</v>
      </c>
      <c r="Q292" s="2171"/>
      <c r="R292" s="2187" t="str">
        <f t="shared" si="133"/>
        <v>►</v>
      </c>
      <c r="S292" s="2188">
        <v>1</v>
      </c>
      <c r="T292" s="2189">
        <f t="shared" si="134"/>
        <v>0</v>
      </c>
      <c r="U292" s="2190">
        <f t="shared" si="135"/>
        <v>0</v>
      </c>
      <c r="V292" s="2191">
        <f t="shared" si="136"/>
        <v>0</v>
      </c>
      <c r="W292" s="2192">
        <f>IF(OR(ISBLANK(M292),ISBLANK(O292)),0,IF(ISBLANK(L292),"",IFERROR(ROUND(T292/INDEX(J8:V8,MATCH(I292,J7:V7,0)),2)&amp;" " &amp;I292,"")))</f>
        <v>0</v>
      </c>
      <c r="X292" s="2193"/>
      <c r="Y292" s="2803">
        <f t="shared" si="123"/>
        <v>0</v>
      </c>
      <c r="AA292" s="2339" t="s">
        <v>0</v>
      </c>
      <c r="AB292" s="4315"/>
      <c r="AC292" s="4317"/>
      <c r="AD292" s="4319"/>
      <c r="AE292" s="4317"/>
      <c r="AF292" s="4321"/>
      <c r="AG292" s="4106"/>
      <c r="AH292" s="4305"/>
      <c r="AI292" s="59"/>
      <c r="AJ292" s="2127"/>
      <c r="AK292" s="2127"/>
      <c r="AL292" s="2127"/>
      <c r="AM292" s="2127"/>
      <c r="AN292" s="2127"/>
      <c r="AO292" s="2127"/>
      <c r="AP292" s="2128"/>
      <c r="AQ292" s="2129"/>
      <c r="AR292" s="2130"/>
      <c r="AS292" s="2130"/>
      <c r="AT292" s="2130"/>
      <c r="AU292" s="2140"/>
      <c r="AV292" s="2130"/>
      <c r="BE292" s="135">
        <v>1</v>
      </c>
    </row>
    <row r="293" spans="2:57" ht="18.75">
      <c r="B293" s="2118" t="str">
        <f t="shared" si="122"/>
        <v>A</v>
      </c>
      <c r="D293" s="67" t="str">
        <f t="shared" si="126"/>
        <v>A</v>
      </c>
      <c r="E293" s="2813">
        <f t="shared" si="127"/>
        <v>0</v>
      </c>
      <c r="F293" s="2814">
        <f t="shared" si="128"/>
        <v>0</v>
      </c>
      <c r="G293" s="64" t="str">
        <f t="shared" si="129"/>
        <v/>
      </c>
      <c r="H293" s="2814">
        <f t="shared" si="130"/>
        <v>200</v>
      </c>
      <c r="I293" s="2815" t="str">
        <f t="shared" si="131"/>
        <v>g</v>
      </c>
      <c r="J293" s="2166">
        <f>IFERROR(INDEX(J8:V8,MATCH(I293,J7:V7,0)) * H293 * IF(E293=0, 1, E293), 0)</f>
        <v>0.2</v>
      </c>
      <c r="K293" s="2167" t="str">
        <f t="shared" si="121"/>
        <v>poivre noir</v>
      </c>
      <c r="L293" s="2816" t="s">
        <v>4158</v>
      </c>
      <c r="M293" s="2694">
        <v>0.40500000000000003</v>
      </c>
      <c r="N293" s="2695" t="s">
        <v>4232</v>
      </c>
      <c r="O293" s="2347">
        <v>2.5</v>
      </c>
      <c r="P293" s="2817" t="str">
        <f t="shared" si="132"/>
        <v>Kg brut</v>
      </c>
      <c r="Q293" s="2171" t="s">
        <v>4229</v>
      </c>
      <c r="R293" s="2187" t="str">
        <f t="shared" si="133"/>
        <v>poivre noir</v>
      </c>
      <c r="S293" s="2188">
        <v>1</v>
      </c>
      <c r="T293" s="2174">
        <f t="shared" si="134"/>
        <v>1.2345679012345678</v>
      </c>
      <c r="U293" s="2175">
        <f t="shared" si="135"/>
        <v>0</v>
      </c>
      <c r="V293" s="2176">
        <f t="shared" si="136"/>
        <v>0</v>
      </c>
      <c r="W293" s="2177" t="str">
        <f>IF(OR(ISBLANK(M293),ISBLANK(O293)),0,IF(ISBLANK(L293),"",IFERROR(ROUND(T293/INDEX(J8:V8,MATCH(I293,J7:V7,0)),2)&amp;" " &amp;I293,"")))</f>
        <v>1234.57 g</v>
      </c>
      <c r="X293" s="2178"/>
      <c r="Y293" s="2803">
        <f t="shared" si="123"/>
        <v>0</v>
      </c>
      <c r="AA293" s="2339" t="s">
        <v>0</v>
      </c>
      <c r="AB293" s="2348"/>
      <c r="AC293" s="65"/>
      <c r="AD293" s="64" t="str">
        <f t="shared" ref="AD293:AD300" si="137">IF(AND(AB293&gt;0,AE293&gt;0),"de","")</f>
        <v/>
      </c>
      <c r="AE293" s="63">
        <v>200</v>
      </c>
      <c r="AF293" s="2845" t="s">
        <v>62</v>
      </c>
      <c r="AG293" s="61">
        <v>1</v>
      </c>
      <c r="AH293" s="2349" t="s">
        <v>4236</v>
      </c>
      <c r="AI293" s="59"/>
      <c r="AJ293" s="2127"/>
      <c r="AK293" s="2127"/>
      <c r="AL293" s="2127"/>
      <c r="AM293" s="2127"/>
      <c r="AN293" s="2127"/>
      <c r="AO293" s="2127"/>
      <c r="AP293" s="2128"/>
      <c r="AQ293" s="2129"/>
      <c r="AR293" s="2130"/>
      <c r="AS293" s="2130"/>
      <c r="AT293" s="2130"/>
      <c r="AU293" s="2140"/>
      <c r="AV293" s="2130"/>
      <c r="BE293" s="135">
        <v>1</v>
      </c>
    </row>
    <row r="294" spans="2:57" ht="18.75">
      <c r="B294" s="2118" t="str">
        <f t="shared" si="122"/>
        <v>A</v>
      </c>
      <c r="D294" s="67" t="str">
        <f t="shared" si="126"/>
        <v>A</v>
      </c>
      <c r="E294" s="2813">
        <f t="shared" si="127"/>
        <v>0</v>
      </c>
      <c r="F294" s="2814">
        <f t="shared" si="128"/>
        <v>0</v>
      </c>
      <c r="G294" s="64" t="str">
        <f t="shared" si="129"/>
        <v/>
      </c>
      <c r="H294" s="2814">
        <f t="shared" si="130"/>
        <v>50</v>
      </c>
      <c r="I294" s="2815" t="str">
        <f t="shared" si="131"/>
        <v>g</v>
      </c>
      <c r="J294" s="2166">
        <f>IFERROR(INDEX(J8:V8,MATCH(I294,J7:V7,0)) * H294 * IF(E294=0, 1, E294), 0)</f>
        <v>0.05</v>
      </c>
      <c r="K294" s="2167" t="str">
        <f t="shared" si="121"/>
        <v>poivre de Séchouan</v>
      </c>
      <c r="L294" s="2816" t="s">
        <v>4158</v>
      </c>
      <c r="M294" s="2694">
        <v>0.40500000000000003</v>
      </c>
      <c r="N294" s="2695" t="s">
        <v>4232</v>
      </c>
      <c r="O294" s="2347">
        <v>2.5</v>
      </c>
      <c r="P294" s="2817" t="str">
        <f t="shared" si="132"/>
        <v>Kg brut</v>
      </c>
      <c r="Q294" s="2171" t="s">
        <v>4229</v>
      </c>
      <c r="R294" s="2187" t="str">
        <f t="shared" si="133"/>
        <v>poivre de Séchouan</v>
      </c>
      <c r="S294" s="2188">
        <v>1</v>
      </c>
      <c r="T294" s="2189">
        <f t="shared" si="134"/>
        <v>0.30864197530864196</v>
      </c>
      <c r="U294" s="2190">
        <f t="shared" si="135"/>
        <v>0</v>
      </c>
      <c r="V294" s="2191">
        <f t="shared" si="136"/>
        <v>0</v>
      </c>
      <c r="W294" s="2192" t="str">
        <f>IF(OR(ISBLANK(M294),ISBLANK(O294)),0,IF(ISBLANK(L294),"",IFERROR(ROUND(T294/INDEX(J8:V8,MATCH(I294,J7:V7,0)),2)&amp;" " &amp;I294,"")))</f>
        <v>308.64 g</v>
      </c>
      <c r="X294" s="2193"/>
      <c r="Y294" s="2803">
        <f t="shared" si="123"/>
        <v>0</v>
      </c>
      <c r="AA294" s="1681" t="str">
        <f t="shared" ref="AA294:AA300" si="138">IF(AG294&lt;&gt;"","A","►")</f>
        <v>A</v>
      </c>
      <c r="AB294" s="2348"/>
      <c r="AC294" s="65"/>
      <c r="AD294" s="2350" t="str">
        <f t="shared" si="137"/>
        <v/>
      </c>
      <c r="AE294" s="2351">
        <v>50</v>
      </c>
      <c r="AF294" s="41" t="s">
        <v>62</v>
      </c>
      <c r="AG294" s="61">
        <v>1</v>
      </c>
      <c r="AH294" s="2352" t="s">
        <v>4237</v>
      </c>
      <c r="AI294" s="59"/>
      <c r="AJ294" s="2127"/>
      <c r="AK294" s="2127"/>
      <c r="AL294" s="2127"/>
      <c r="AM294" s="2127"/>
      <c r="AN294" s="2127"/>
      <c r="AO294" s="2127"/>
      <c r="AP294" s="2128"/>
      <c r="AQ294" s="2129"/>
      <c r="AR294" s="2130"/>
      <c r="AS294" s="2130"/>
      <c r="AT294" s="2130"/>
      <c r="AU294" s="2140"/>
      <c r="AV294" s="2130"/>
      <c r="BE294" s="135">
        <v>1</v>
      </c>
    </row>
    <row r="295" spans="2:57" ht="18.75">
      <c r="B295" s="2118" t="str">
        <f t="shared" si="122"/>
        <v>A</v>
      </c>
      <c r="D295" s="67" t="str">
        <f t="shared" si="126"/>
        <v>A</v>
      </c>
      <c r="E295" s="2813">
        <f t="shared" si="127"/>
        <v>0</v>
      </c>
      <c r="F295" s="2814">
        <f t="shared" si="128"/>
        <v>0</v>
      </c>
      <c r="G295" s="64" t="str">
        <f t="shared" si="129"/>
        <v/>
      </c>
      <c r="H295" s="2814">
        <f t="shared" si="130"/>
        <v>60</v>
      </c>
      <c r="I295" s="2815" t="str">
        <f t="shared" si="131"/>
        <v>g</v>
      </c>
      <c r="J295" s="2166">
        <f>IFERROR(INDEX(J8:V8,MATCH(I295,J7:V7,0)) * H295 * IF(E295=0, 1, E295), 0)</f>
        <v>0.06</v>
      </c>
      <c r="K295" s="2167" t="str">
        <f t="shared" si="121"/>
        <v>poivre long</v>
      </c>
      <c r="L295" s="2816" t="s">
        <v>4158</v>
      </c>
      <c r="M295" s="2694">
        <v>0.40500000000000003</v>
      </c>
      <c r="N295" s="2695" t="s">
        <v>4232</v>
      </c>
      <c r="O295" s="2347">
        <v>2.5</v>
      </c>
      <c r="P295" s="2817" t="str">
        <f t="shared" si="132"/>
        <v>Kg brut</v>
      </c>
      <c r="Q295" s="2171" t="s">
        <v>4229</v>
      </c>
      <c r="R295" s="2187" t="str">
        <f t="shared" si="133"/>
        <v>poivre long</v>
      </c>
      <c r="S295" s="2188">
        <v>1</v>
      </c>
      <c r="T295" s="2174">
        <f t="shared" si="134"/>
        <v>0.37037037037037035</v>
      </c>
      <c r="U295" s="2175">
        <f t="shared" si="135"/>
        <v>0</v>
      </c>
      <c r="V295" s="2176">
        <f t="shared" si="136"/>
        <v>0</v>
      </c>
      <c r="W295" s="2177" t="str">
        <f>IF(OR(ISBLANK(M295),ISBLANK(O295)),0,IF(ISBLANK(L295),"",IFERROR(ROUND(T295/INDEX(J8:V8,MATCH(I295,J7:V7,0)),2)&amp;" " &amp;I295,"")))</f>
        <v>370.37 g</v>
      </c>
      <c r="X295" s="2178"/>
      <c r="Y295" s="2803">
        <f t="shared" si="123"/>
        <v>0</v>
      </c>
      <c r="AA295" s="1681" t="str">
        <f t="shared" si="138"/>
        <v>A</v>
      </c>
      <c r="AB295" s="2348"/>
      <c r="AC295" s="65"/>
      <c r="AD295" s="2350" t="str">
        <f t="shared" si="137"/>
        <v/>
      </c>
      <c r="AE295" s="2351">
        <v>60</v>
      </c>
      <c r="AF295" s="41" t="s">
        <v>62</v>
      </c>
      <c r="AG295" s="61">
        <v>1</v>
      </c>
      <c r="AH295" s="2353" t="s">
        <v>4238</v>
      </c>
      <c r="AI295" s="59"/>
      <c r="AJ295" s="2127"/>
      <c r="AK295" s="2127"/>
      <c r="AL295" s="2127"/>
      <c r="AM295" s="2127"/>
      <c r="AN295" s="2127"/>
      <c r="AO295" s="2127"/>
      <c r="AP295" s="2128"/>
      <c r="AQ295" s="2129"/>
      <c r="AR295" s="2130"/>
      <c r="AS295" s="2130"/>
      <c r="AT295" s="2130"/>
      <c r="AU295" s="2140"/>
      <c r="AV295" s="2130"/>
      <c r="BE295" s="135">
        <v>1</v>
      </c>
    </row>
    <row r="296" spans="2:57" ht="18.75">
      <c r="B296" s="2118" t="str">
        <f t="shared" si="122"/>
        <v>A</v>
      </c>
      <c r="D296" s="67" t="str">
        <f t="shared" si="126"/>
        <v>A</v>
      </c>
      <c r="E296" s="2813">
        <f t="shared" si="127"/>
        <v>0</v>
      </c>
      <c r="F296" s="2814">
        <f t="shared" si="128"/>
        <v>0</v>
      </c>
      <c r="G296" s="64" t="str">
        <f t="shared" si="129"/>
        <v/>
      </c>
      <c r="H296" s="2814">
        <f t="shared" si="130"/>
        <v>50</v>
      </c>
      <c r="I296" s="2815" t="str">
        <f t="shared" si="131"/>
        <v>g</v>
      </c>
      <c r="J296" s="2166">
        <f>IFERROR(INDEX(J8:V8,MATCH(I296,J7:V7,0)) * H296 * IF(E296=0, 1, E296), 0)</f>
        <v>0.05</v>
      </c>
      <c r="K296" s="2167" t="str">
        <f t="shared" si="121"/>
        <v>cardamones</v>
      </c>
      <c r="L296" s="2816" t="s">
        <v>4158</v>
      </c>
      <c r="M296" s="2694">
        <v>0.40500000000000003</v>
      </c>
      <c r="N296" s="2695" t="s">
        <v>4232</v>
      </c>
      <c r="O296" s="2347">
        <v>2.5</v>
      </c>
      <c r="P296" s="2817" t="str">
        <f t="shared" si="132"/>
        <v>Kg brut</v>
      </c>
      <c r="Q296" s="2171" t="s">
        <v>4229</v>
      </c>
      <c r="R296" s="2187" t="str">
        <f t="shared" si="133"/>
        <v>cardamones</v>
      </c>
      <c r="S296" s="2188">
        <v>1</v>
      </c>
      <c r="T296" s="2189">
        <f t="shared" si="134"/>
        <v>0.30864197530864196</v>
      </c>
      <c r="U296" s="2190">
        <f t="shared" si="135"/>
        <v>0</v>
      </c>
      <c r="V296" s="2191">
        <f t="shared" si="136"/>
        <v>0</v>
      </c>
      <c r="W296" s="2192" t="str">
        <f>IF(OR(ISBLANK(M296),ISBLANK(O296)),0,IF(ISBLANK(L296),"",IFERROR(ROUND(T296/INDEX(J8:V8,MATCH(I296,J7:V7,0)),2)&amp;" " &amp;I296,"")))</f>
        <v>308.64 g</v>
      </c>
      <c r="X296" s="2193"/>
      <c r="Y296" s="2803">
        <f t="shared" si="123"/>
        <v>0</v>
      </c>
      <c r="AA296" s="1681" t="str">
        <f t="shared" si="138"/>
        <v>A</v>
      </c>
      <c r="AB296" s="2348"/>
      <c r="AC296" s="65"/>
      <c r="AD296" s="2350" t="str">
        <f t="shared" si="137"/>
        <v/>
      </c>
      <c r="AE296" s="2351">
        <v>50</v>
      </c>
      <c r="AF296" s="41" t="s">
        <v>62</v>
      </c>
      <c r="AG296" s="61">
        <v>1</v>
      </c>
      <c r="AH296" s="2352" t="s">
        <v>4239</v>
      </c>
      <c r="AI296" s="59"/>
      <c r="AJ296" s="2127"/>
      <c r="AK296" s="2127"/>
      <c r="AL296" s="2127"/>
      <c r="AM296" s="2127"/>
      <c r="AN296" s="2127"/>
      <c r="AO296" s="2127"/>
      <c r="AP296" s="2128"/>
      <c r="AQ296" s="2129"/>
      <c r="AR296" s="2130"/>
      <c r="AS296" s="2130"/>
      <c r="AT296" s="2130"/>
      <c r="AU296" s="2140"/>
      <c r="AV296" s="2130"/>
      <c r="BE296" s="135">
        <v>1</v>
      </c>
    </row>
    <row r="297" spans="2:57" ht="18.75">
      <c r="B297" s="2118" t="str">
        <f t="shared" si="122"/>
        <v>A</v>
      </c>
      <c r="D297" s="67" t="str">
        <f t="shared" si="126"/>
        <v>A</v>
      </c>
      <c r="E297" s="2813">
        <f t="shared" si="127"/>
        <v>5</v>
      </c>
      <c r="F297" s="2814" t="str">
        <f t="shared" si="128"/>
        <v>pincées</v>
      </c>
      <c r="G297" s="64" t="str">
        <f t="shared" si="129"/>
        <v/>
      </c>
      <c r="H297" s="2814">
        <f t="shared" si="130"/>
        <v>0</v>
      </c>
      <c r="I297" s="2815">
        <f t="shared" si="131"/>
        <v>0</v>
      </c>
      <c r="J297" s="2166">
        <f>IFERROR(INDEX(J8:V8,MATCH(I297,J7:V7,0)) * H297 * IF(E297=0, 1, E297), 0)</f>
        <v>0</v>
      </c>
      <c r="K297" s="2167" t="str">
        <f t="shared" si="121"/>
        <v>anis étoilé (pincées)</v>
      </c>
      <c r="L297" s="2816" t="s">
        <v>4158</v>
      </c>
      <c r="M297" s="2694">
        <v>0.40500000000000003</v>
      </c>
      <c r="N297" s="2695" t="s">
        <v>4232</v>
      </c>
      <c r="O297" s="2347">
        <v>2.5</v>
      </c>
      <c r="P297" s="2817" t="str">
        <f t="shared" si="132"/>
        <v>Kg brut</v>
      </c>
      <c r="Q297" s="2171" t="s">
        <v>4229</v>
      </c>
      <c r="R297" s="2187" t="str">
        <f t="shared" si="133"/>
        <v>anis étoilé (pincées)</v>
      </c>
      <c r="S297" s="2188">
        <v>1</v>
      </c>
      <c r="T297" s="2174">
        <f t="shared" si="134"/>
        <v>0</v>
      </c>
      <c r="U297" s="2175">
        <f t="shared" si="135"/>
        <v>30.864197530864196</v>
      </c>
      <c r="V297" s="2176" t="str">
        <f t="shared" si="136"/>
        <v>pincées</v>
      </c>
      <c r="W297" s="2177" t="str">
        <f>IF(OR(ISBLANK(M297),ISBLANK(O297)),0,IF(ISBLANK(L297),"",IFERROR(ROUND(T297/INDEX(J8:V8,MATCH(I297,J7:V7,0)),2)&amp;" " &amp;I297,"")))</f>
        <v/>
      </c>
      <c r="X297" s="2178"/>
      <c r="Y297" s="2803">
        <f t="shared" si="123"/>
        <v>0</v>
      </c>
      <c r="AA297" s="1681" t="str">
        <f t="shared" si="138"/>
        <v>A</v>
      </c>
      <c r="AB297" s="2348">
        <v>5</v>
      </c>
      <c r="AC297" s="65" t="s">
        <v>4240</v>
      </c>
      <c r="AD297" s="2350" t="str">
        <f t="shared" si="137"/>
        <v/>
      </c>
      <c r="AE297" s="2351"/>
      <c r="AF297" s="2354"/>
      <c r="AG297" s="61">
        <v>1</v>
      </c>
      <c r="AH297" s="2352" t="s">
        <v>4241</v>
      </c>
      <c r="AI297" s="59"/>
      <c r="AJ297" s="2127"/>
      <c r="AK297" s="2127"/>
      <c r="AL297" s="2127"/>
      <c r="AM297" s="2127"/>
      <c r="AN297" s="2127"/>
      <c r="AO297" s="2127"/>
      <c r="AP297" s="2128"/>
      <c r="AQ297" s="2129"/>
      <c r="AR297" s="2130"/>
      <c r="AS297" s="2130"/>
      <c r="AT297" s="2130"/>
      <c r="AU297" s="2140"/>
      <c r="AV297" s="2130"/>
      <c r="BE297" s="135">
        <v>1</v>
      </c>
    </row>
    <row r="298" spans="2:57" ht="18.75">
      <c r="B298" s="2118" t="str">
        <f t="shared" si="122"/>
        <v>A</v>
      </c>
      <c r="D298" s="67" t="str">
        <f t="shared" si="126"/>
        <v>A</v>
      </c>
      <c r="E298" s="2813">
        <f t="shared" si="127"/>
        <v>0</v>
      </c>
      <c r="F298" s="2814">
        <f t="shared" si="128"/>
        <v>0</v>
      </c>
      <c r="G298" s="64" t="str">
        <f t="shared" si="129"/>
        <v/>
      </c>
      <c r="H298" s="2814">
        <f t="shared" si="130"/>
        <v>20</v>
      </c>
      <c r="I298" s="2815" t="str">
        <f t="shared" si="131"/>
        <v>g</v>
      </c>
      <c r="J298" s="2166">
        <f>IFERROR(INDEX(J8:V8,MATCH(I298,J7:V7,0)) * H298 * IF(E298=0, 1, E298), 0)</f>
        <v>0.02</v>
      </c>
      <c r="K298" s="2167" t="str">
        <f t="shared" si="121"/>
        <v>5 épices</v>
      </c>
      <c r="L298" s="2816" t="s">
        <v>4158</v>
      </c>
      <c r="M298" s="2694">
        <v>0.40500000000000003</v>
      </c>
      <c r="N298" s="2695" t="s">
        <v>4232</v>
      </c>
      <c r="O298" s="2347">
        <v>2.5</v>
      </c>
      <c r="P298" s="2817" t="str">
        <f t="shared" si="132"/>
        <v>Kg brut</v>
      </c>
      <c r="Q298" s="2171" t="s">
        <v>4229</v>
      </c>
      <c r="R298" s="2187" t="str">
        <f t="shared" si="133"/>
        <v>5 épices</v>
      </c>
      <c r="S298" s="2188">
        <v>1</v>
      </c>
      <c r="T298" s="2189">
        <f t="shared" si="134"/>
        <v>0.12345679012345678</v>
      </c>
      <c r="U298" s="2190">
        <f t="shared" si="135"/>
        <v>0</v>
      </c>
      <c r="V298" s="2191">
        <f t="shared" si="136"/>
        <v>0</v>
      </c>
      <c r="W298" s="2192" t="str">
        <f>IF(OR(ISBLANK(M298),ISBLANK(O298)),0,IF(ISBLANK(L298),"",IFERROR(ROUND(T298/INDEX(J8:V8,MATCH(I298,J7:V7,0)),2)&amp;" " &amp;I298,"")))</f>
        <v>123.46 g</v>
      </c>
      <c r="X298" s="2193"/>
      <c r="Y298" s="2803">
        <f t="shared" si="123"/>
        <v>0</v>
      </c>
      <c r="AA298" s="1681" t="str">
        <f t="shared" si="138"/>
        <v>A</v>
      </c>
      <c r="AB298" s="2348"/>
      <c r="AC298" s="65"/>
      <c r="AD298" s="2350" t="str">
        <f t="shared" si="137"/>
        <v/>
      </c>
      <c r="AE298" s="2351">
        <v>20</v>
      </c>
      <c r="AF298" s="41" t="s">
        <v>62</v>
      </c>
      <c r="AG298" s="61">
        <v>1</v>
      </c>
      <c r="AH298" s="2352" t="s">
        <v>4242</v>
      </c>
      <c r="AI298" s="59"/>
      <c r="AJ298" s="2127"/>
      <c r="AK298" s="2127"/>
      <c r="AL298" s="2127"/>
      <c r="AM298" s="2127"/>
      <c r="AN298" s="2127"/>
      <c r="AO298" s="2127"/>
      <c r="AP298" s="2128"/>
      <c r="AQ298" s="2129"/>
      <c r="AR298" s="2130"/>
      <c r="AS298" s="2130"/>
      <c r="AT298" s="2130"/>
      <c r="AU298" s="2140"/>
      <c r="AV298" s="2130"/>
      <c r="BE298" s="135">
        <v>1</v>
      </c>
    </row>
    <row r="299" spans="2:57" ht="18.75">
      <c r="B299" s="2118" t="str">
        <f t="shared" si="122"/>
        <v>A</v>
      </c>
      <c r="D299" s="67" t="str">
        <f t="shared" si="126"/>
        <v>A</v>
      </c>
      <c r="E299" s="2813">
        <f t="shared" si="127"/>
        <v>0</v>
      </c>
      <c r="F299" s="2814">
        <f t="shared" si="128"/>
        <v>0</v>
      </c>
      <c r="G299" s="64" t="str">
        <f t="shared" si="129"/>
        <v/>
      </c>
      <c r="H299" s="2814">
        <f t="shared" si="130"/>
        <v>10</v>
      </c>
      <c r="I299" s="2815" t="str">
        <f t="shared" si="131"/>
        <v>g</v>
      </c>
      <c r="J299" s="2166">
        <f>IFERROR(INDEX(J8:V8,MATCH(I299,J7:V7,0)) * H299 * IF(E299=0, 1, E299), 0)</f>
        <v>0.01</v>
      </c>
      <c r="K299" s="2167" t="str">
        <f t="shared" si="121"/>
        <v>macis</v>
      </c>
      <c r="L299" s="2816" t="s">
        <v>4158</v>
      </c>
      <c r="M299" s="2694">
        <v>0.40500000000000003</v>
      </c>
      <c r="N299" s="2695" t="s">
        <v>4232</v>
      </c>
      <c r="O299" s="2347">
        <v>2.5</v>
      </c>
      <c r="P299" s="2817" t="str">
        <f t="shared" si="132"/>
        <v>Kg brut</v>
      </c>
      <c r="Q299" s="2171" t="s">
        <v>4229</v>
      </c>
      <c r="R299" s="2187" t="str">
        <f t="shared" si="133"/>
        <v>macis</v>
      </c>
      <c r="S299" s="2188">
        <v>1</v>
      </c>
      <c r="T299" s="2174">
        <f t="shared" si="134"/>
        <v>6.1728395061728392E-2</v>
      </c>
      <c r="U299" s="2175">
        <f t="shared" si="135"/>
        <v>0</v>
      </c>
      <c r="V299" s="2176">
        <f t="shared" si="136"/>
        <v>0</v>
      </c>
      <c r="W299" s="2177" t="str">
        <f>IF(OR(ISBLANK(M299),ISBLANK(O299)),0,IF(ISBLANK(L299),"",IFERROR(ROUND(T299/INDEX(J8:V8,MATCH(I299,J7:V7,0)),2)&amp;" " &amp;I299,"")))</f>
        <v>61.73 g</v>
      </c>
      <c r="X299" s="2178"/>
      <c r="Y299" s="2803">
        <f t="shared" si="123"/>
        <v>0</v>
      </c>
      <c r="AA299" s="1681" t="str">
        <f t="shared" si="138"/>
        <v>A</v>
      </c>
      <c r="AB299" s="2348"/>
      <c r="AC299" s="65"/>
      <c r="AD299" s="2350" t="str">
        <f t="shared" si="137"/>
        <v/>
      </c>
      <c r="AE299" s="2351">
        <v>10</v>
      </c>
      <c r="AF299" s="41" t="s">
        <v>62</v>
      </c>
      <c r="AG299" s="61">
        <v>1</v>
      </c>
      <c r="AH299" s="2352" t="s">
        <v>4243</v>
      </c>
      <c r="AI299" s="59"/>
      <c r="AJ299" s="2127"/>
      <c r="AK299" s="2127"/>
      <c r="AL299" s="2127"/>
      <c r="AM299" s="2127"/>
      <c r="AN299" s="2127"/>
      <c r="AO299" s="2127"/>
      <c r="AP299" s="2128"/>
      <c r="AQ299" s="2129"/>
      <c r="AR299" s="2130"/>
      <c r="AS299" s="2130"/>
      <c r="AT299" s="2130"/>
      <c r="AU299" s="2140"/>
      <c r="AV299" s="2130"/>
      <c r="BE299" s="135">
        <v>1</v>
      </c>
    </row>
    <row r="300" spans="2:57" ht="18.75">
      <c r="B300" s="2118" t="str">
        <f t="shared" si="122"/>
        <v>A</v>
      </c>
      <c r="D300" s="67" t="str">
        <f t="shared" si="126"/>
        <v>A</v>
      </c>
      <c r="E300" s="2813">
        <f t="shared" si="127"/>
        <v>0</v>
      </c>
      <c r="F300" s="2814">
        <f t="shared" si="128"/>
        <v>0</v>
      </c>
      <c r="G300" s="64" t="str">
        <f t="shared" si="129"/>
        <v/>
      </c>
      <c r="H300" s="2814">
        <f t="shared" si="130"/>
        <v>15</v>
      </c>
      <c r="I300" s="2815" t="str">
        <f t="shared" si="131"/>
        <v>g</v>
      </c>
      <c r="J300" s="2166">
        <f>IFERROR(INDEX(J8:V8,MATCH(I300,J7:V7,0)) * H300 * IF(E300=0, 1, E300), 0)</f>
        <v>1.4999999999999999E-2</v>
      </c>
      <c r="K300" s="2167" t="str">
        <f t="shared" si="121"/>
        <v>coriandre en poudre</v>
      </c>
      <c r="L300" s="2816" t="s">
        <v>4158</v>
      </c>
      <c r="M300" s="2694">
        <v>0.40500000000000003</v>
      </c>
      <c r="N300" s="2695" t="s">
        <v>4232</v>
      </c>
      <c r="O300" s="2347">
        <v>2.5</v>
      </c>
      <c r="P300" s="2817" t="str">
        <f t="shared" si="132"/>
        <v>Kg brut</v>
      </c>
      <c r="Q300" s="2171" t="s">
        <v>4229</v>
      </c>
      <c r="R300" s="2187" t="str">
        <f t="shared" si="133"/>
        <v>coriandre en poudre</v>
      </c>
      <c r="S300" s="2188">
        <v>1</v>
      </c>
      <c r="T300" s="2189">
        <f t="shared" si="134"/>
        <v>9.2592592592592587E-2</v>
      </c>
      <c r="U300" s="2190">
        <f t="shared" si="135"/>
        <v>0</v>
      </c>
      <c r="V300" s="2191">
        <f t="shared" si="136"/>
        <v>0</v>
      </c>
      <c r="W300" s="2192" t="str">
        <f>IF(OR(ISBLANK(M300),ISBLANK(O300)),0,IF(ISBLANK(L300),"",IFERROR(ROUND(T300/INDEX(J8:V8,MATCH(I300,J7:V7,0)),2)&amp;" " &amp;I300,"")))</f>
        <v>92.59 g</v>
      </c>
      <c r="X300" s="2193"/>
      <c r="Y300" s="2803">
        <f t="shared" si="123"/>
        <v>0</v>
      </c>
      <c r="AA300" s="1681" t="str">
        <f t="shared" si="138"/>
        <v>A</v>
      </c>
      <c r="AB300" s="2348"/>
      <c r="AC300" s="65"/>
      <c r="AD300" s="2350" t="str">
        <f t="shared" si="137"/>
        <v/>
      </c>
      <c r="AE300" s="2351">
        <v>15</v>
      </c>
      <c r="AF300" s="41" t="s">
        <v>62</v>
      </c>
      <c r="AG300" s="61">
        <v>1</v>
      </c>
      <c r="AH300" s="2352" t="s">
        <v>4244</v>
      </c>
      <c r="AI300" s="59"/>
      <c r="AJ300" s="2127"/>
      <c r="AK300" s="2127"/>
      <c r="AL300" s="2127"/>
      <c r="AM300" s="2127"/>
      <c r="AN300" s="2127"/>
      <c r="AO300" s="2127"/>
      <c r="AP300" s="2128"/>
      <c r="AQ300" s="2129"/>
      <c r="AR300" s="2130"/>
      <c r="AS300" s="2130"/>
      <c r="AT300" s="2130"/>
      <c r="AU300" s="2140"/>
      <c r="AV300" s="2130"/>
      <c r="BE300" s="135">
        <v>1</v>
      </c>
    </row>
    <row r="301" spans="2:57" ht="18.75">
      <c r="B301" s="2118">
        <f t="shared" si="122"/>
        <v>0</v>
      </c>
      <c r="D301" s="67" t="str">
        <f t="shared" si="126"/>
        <v>►</v>
      </c>
      <c r="E301" s="2813">
        <f t="shared" si="127"/>
        <v>0</v>
      </c>
      <c r="F301" s="2814">
        <f t="shared" si="128"/>
        <v>0</v>
      </c>
      <c r="G301" s="64">
        <f t="shared" si="129"/>
        <v>0</v>
      </c>
      <c r="H301" s="2814">
        <f t="shared" si="130"/>
        <v>0</v>
      </c>
      <c r="I301" s="2815">
        <f t="shared" si="131"/>
        <v>0</v>
      </c>
      <c r="J301" s="2166">
        <f>IFERROR(INDEX(J8:V8,MATCH(I301,J7:V7,0)) * H301 * IF(E301=0, 1, E301), 0)</f>
        <v>0</v>
      </c>
      <c r="K301" s="2167">
        <f t="shared" si="121"/>
        <v>0</v>
      </c>
      <c r="L301" s="2832"/>
      <c r="M301" s="2694"/>
      <c r="N301" s="2695"/>
      <c r="O301" s="504"/>
      <c r="P301" s="2817">
        <f t="shared" si="132"/>
        <v>0</v>
      </c>
      <c r="Q301" s="2171"/>
      <c r="R301" s="2187" t="str">
        <f t="shared" si="133"/>
        <v>►</v>
      </c>
      <c r="S301" s="2188">
        <v>1</v>
      </c>
      <c r="T301" s="2174">
        <f t="shared" si="134"/>
        <v>0</v>
      </c>
      <c r="U301" s="2175">
        <f t="shared" si="135"/>
        <v>0</v>
      </c>
      <c r="V301" s="2176">
        <f t="shared" si="136"/>
        <v>0</v>
      </c>
      <c r="W301" s="2177">
        <f>IF(OR(ISBLANK(M301),ISBLANK(O301)),0,IF(ISBLANK(L301),"",IFERROR(ROUND(T301/INDEX(J8:V8,MATCH(I301,J7:V7,0)),2)&amp;" " &amp;I301,"")))</f>
        <v>0</v>
      </c>
      <c r="X301" s="2178"/>
      <c r="Y301" s="2803">
        <f t="shared" si="123"/>
        <v>0</v>
      </c>
      <c r="AA301" s="67"/>
      <c r="AB301" s="66"/>
      <c r="AC301" s="65"/>
      <c r="AD301" s="64"/>
      <c r="AE301" s="63"/>
      <c r="AF301" s="41"/>
      <c r="AG301" s="61"/>
      <c r="AH301" s="60"/>
      <c r="AI301" s="59"/>
      <c r="AJ301" s="2127"/>
      <c r="AK301" s="2127"/>
      <c r="AL301" s="2127"/>
      <c r="AM301" s="2127"/>
      <c r="AN301" s="2127"/>
      <c r="AO301" s="2127"/>
      <c r="AP301" s="2128"/>
      <c r="AQ301" s="2129"/>
      <c r="AR301" s="2130"/>
      <c r="AS301" s="2130"/>
      <c r="AT301" s="2130"/>
      <c r="AU301" s="2140"/>
      <c r="AV301" s="2130"/>
      <c r="BE301" s="135">
        <v>1</v>
      </c>
    </row>
    <row r="302" spans="2:57" ht="18.75">
      <c r="B302" s="2118">
        <f t="shared" si="122"/>
        <v>0</v>
      </c>
      <c r="D302" s="67" t="str">
        <f t="shared" si="126"/>
        <v>►</v>
      </c>
      <c r="E302" s="2813">
        <f t="shared" si="127"/>
        <v>0</v>
      </c>
      <c r="F302" s="2814">
        <f t="shared" si="128"/>
        <v>0</v>
      </c>
      <c r="G302" s="64">
        <f t="shared" si="129"/>
        <v>0</v>
      </c>
      <c r="H302" s="2814">
        <f t="shared" si="130"/>
        <v>0</v>
      </c>
      <c r="I302" s="2815">
        <f t="shared" si="131"/>
        <v>0</v>
      </c>
      <c r="J302" s="2166">
        <f>IFERROR(INDEX(J8:V8,MATCH(I302,J7:V7,0)) * H302 * IF(E302=0, 1, E302), 0)</f>
        <v>0</v>
      </c>
      <c r="K302" s="2167">
        <f t="shared" si="121"/>
        <v>0</v>
      </c>
      <c r="L302" s="2832"/>
      <c r="M302" s="2694"/>
      <c r="N302" s="2695"/>
      <c r="O302" s="504"/>
      <c r="P302" s="2817">
        <f t="shared" si="132"/>
        <v>0</v>
      </c>
      <c r="Q302" s="2171"/>
      <c r="R302" s="2187" t="str">
        <f t="shared" si="133"/>
        <v>►</v>
      </c>
      <c r="S302" s="2188">
        <v>1</v>
      </c>
      <c r="T302" s="2189">
        <f t="shared" si="134"/>
        <v>0</v>
      </c>
      <c r="U302" s="2190">
        <f t="shared" si="135"/>
        <v>0</v>
      </c>
      <c r="V302" s="2191">
        <f t="shared" si="136"/>
        <v>0</v>
      </c>
      <c r="W302" s="2192">
        <f>IF(OR(ISBLANK(M302),ISBLANK(O302)),0,IF(ISBLANK(L302),"",IFERROR(ROUND(T302/INDEX(J8:V8,MATCH(I302,J7:V7,0)),2)&amp;" " &amp;I302,"")))</f>
        <v>0</v>
      </c>
      <c r="X302" s="2193"/>
      <c r="Y302" s="2803">
        <f t="shared" si="123"/>
        <v>0</v>
      </c>
      <c r="AA302" s="67"/>
      <c r="AB302" s="66"/>
      <c r="AC302" s="65"/>
      <c r="AD302" s="64"/>
      <c r="AE302" s="63"/>
      <c r="AF302" s="41"/>
      <c r="AG302" s="61"/>
      <c r="AH302" s="60"/>
      <c r="AI302" s="59"/>
      <c r="AJ302" s="2127"/>
      <c r="AK302" s="2127"/>
      <c r="AL302" s="2127"/>
      <c r="AM302" s="2127"/>
      <c r="AN302" s="2127"/>
      <c r="AO302" s="2127"/>
      <c r="AP302" s="2128"/>
      <c r="AQ302" s="2129"/>
      <c r="AR302" s="2130"/>
      <c r="AS302" s="2130"/>
      <c r="AT302" s="2130"/>
      <c r="AU302" s="2140"/>
      <c r="AV302" s="2130"/>
      <c r="BE302" s="135">
        <v>1</v>
      </c>
    </row>
    <row r="303" spans="2:57" ht="18.75">
      <c r="B303" s="2118">
        <f t="shared" si="122"/>
        <v>0</v>
      </c>
      <c r="D303" s="67" t="str">
        <f t="shared" si="126"/>
        <v>►</v>
      </c>
      <c r="E303" s="2813">
        <f t="shared" si="127"/>
        <v>0</v>
      </c>
      <c r="F303" s="2814">
        <f t="shared" si="128"/>
        <v>0</v>
      </c>
      <c r="G303" s="64">
        <f t="shared" si="129"/>
        <v>0</v>
      </c>
      <c r="H303" s="2814">
        <f t="shared" si="130"/>
        <v>0</v>
      </c>
      <c r="I303" s="2815">
        <f t="shared" si="131"/>
        <v>0</v>
      </c>
      <c r="J303" s="2166">
        <f>IFERROR(INDEX(J8:V8,MATCH(I303,J7:V7,0)) * H303 * IF(E303=0, 1, E303), 0)</f>
        <v>0</v>
      </c>
      <c r="K303" s="2167">
        <f t="shared" si="121"/>
        <v>0</v>
      </c>
      <c r="L303" s="2832"/>
      <c r="M303" s="2694"/>
      <c r="N303" s="2695"/>
      <c r="O303" s="504"/>
      <c r="P303" s="2817">
        <f t="shared" si="132"/>
        <v>0</v>
      </c>
      <c r="Q303" s="2171"/>
      <c r="R303" s="2187" t="str">
        <f t="shared" si="133"/>
        <v>►</v>
      </c>
      <c r="S303" s="2188">
        <v>1</v>
      </c>
      <c r="T303" s="2174">
        <f t="shared" si="134"/>
        <v>0</v>
      </c>
      <c r="U303" s="2175">
        <f t="shared" si="135"/>
        <v>0</v>
      </c>
      <c r="V303" s="2176">
        <f t="shared" si="136"/>
        <v>0</v>
      </c>
      <c r="W303" s="2177">
        <f>IF(OR(ISBLANK(M303),ISBLANK(O303)),0,IF(ISBLANK(L303),"",IFERROR(ROUND(T303/INDEX(J8:V8,MATCH(I303,J7:V7,0)),2)&amp;" " &amp;I303,"")))</f>
        <v>0</v>
      </c>
      <c r="X303" s="2178"/>
      <c r="Y303" s="2803">
        <f t="shared" si="123"/>
        <v>0</v>
      </c>
      <c r="AA303" s="67"/>
      <c r="AB303" s="66"/>
      <c r="AC303" s="65"/>
      <c r="AD303" s="64"/>
      <c r="AE303" s="63"/>
      <c r="AF303" s="41"/>
      <c r="AG303" s="61"/>
      <c r="AH303" s="60"/>
      <c r="AI303" s="59"/>
      <c r="AJ303" s="2127"/>
      <c r="AK303" s="2127"/>
      <c r="AL303" s="2127"/>
      <c r="AM303" s="2127"/>
      <c r="AN303" s="2127"/>
      <c r="AO303" s="2127"/>
      <c r="AP303" s="2128"/>
      <c r="AQ303" s="2129"/>
      <c r="AR303" s="2130"/>
      <c r="AS303" s="2130"/>
      <c r="AT303" s="2130"/>
      <c r="AU303" s="2140"/>
      <c r="AV303" s="2130"/>
      <c r="BE303" s="135">
        <v>1</v>
      </c>
    </row>
    <row r="304" spans="2:57" ht="18.75">
      <c r="B304" s="2118" t="str">
        <f t="shared" si="122"/>
        <v>▼</v>
      </c>
      <c r="D304" s="67" t="str">
        <f t="shared" si="126"/>
        <v>►</v>
      </c>
      <c r="E304" s="2813">
        <f t="shared" si="127"/>
        <v>0</v>
      </c>
      <c r="F304" s="2814">
        <f t="shared" si="128"/>
        <v>0</v>
      </c>
      <c r="G304" s="64">
        <f t="shared" si="129"/>
        <v>0</v>
      </c>
      <c r="H304" s="2814">
        <f t="shared" si="130"/>
        <v>0</v>
      </c>
      <c r="I304" s="2815">
        <f t="shared" si="131"/>
        <v>0</v>
      </c>
      <c r="J304" s="2166">
        <f>IFERROR(INDEX(J8:V8,MATCH(I304,J7:V7,0)) * H304 * IF(E304=0, 1, E304), 0)</f>
        <v>0</v>
      </c>
      <c r="K304" s="2167" t="str">
        <f t="shared" si="121"/>
        <v>▼</v>
      </c>
      <c r="L304" s="2832"/>
      <c r="M304" s="2694"/>
      <c r="N304" s="2695"/>
      <c r="O304" s="504"/>
      <c r="P304" s="2817">
        <f t="shared" si="132"/>
        <v>0</v>
      </c>
      <c r="Q304" s="2171"/>
      <c r="R304" s="2187" t="str">
        <f t="shared" si="133"/>
        <v>►</v>
      </c>
      <c r="S304" s="2188">
        <v>1</v>
      </c>
      <c r="T304" s="2189">
        <f t="shared" si="134"/>
        <v>0</v>
      </c>
      <c r="U304" s="2190">
        <f t="shared" si="135"/>
        <v>0</v>
      </c>
      <c r="V304" s="2191">
        <f t="shared" si="136"/>
        <v>0</v>
      </c>
      <c r="W304" s="2192">
        <f>IF(OR(ISBLANK(M304),ISBLANK(O304)),0,IF(ISBLANK(L304),"",IFERROR(ROUND(T304/INDEX(J8:V8,MATCH(I304,J7:V7,0)),2)&amp;" " &amp;I304,"")))</f>
        <v>0</v>
      </c>
      <c r="X304" s="2193"/>
      <c r="Y304" s="2803">
        <f t="shared" si="123"/>
        <v>0</v>
      </c>
      <c r="AA304" s="2794" t="s">
        <v>985</v>
      </c>
      <c r="AB304" s="2763"/>
      <c r="AC304" s="2763"/>
      <c r="AD304" s="2763"/>
      <c r="AE304" s="2763"/>
      <c r="AF304" s="2763"/>
      <c r="AG304" s="2764" t="s">
        <v>4502</v>
      </c>
      <c r="AH304" s="2765" t="s">
        <v>985</v>
      </c>
      <c r="AI304" s="59"/>
      <c r="AJ304" s="2127"/>
      <c r="AK304" s="2127"/>
      <c r="AL304" s="2127"/>
      <c r="AM304" s="2127"/>
      <c r="AN304" s="2127"/>
      <c r="AO304" s="2127"/>
      <c r="AP304" s="2128"/>
      <c r="AQ304" s="2129"/>
      <c r="AR304" s="2130"/>
      <c r="AS304" s="2130"/>
      <c r="AT304" s="2130"/>
      <c r="AU304" s="2140"/>
      <c r="AV304" s="2130"/>
      <c r="BE304" s="135">
        <v>1</v>
      </c>
    </row>
    <row r="305" spans="2:57" ht="19.5" thickBot="1">
      <c r="B305" s="2118" t="str">
        <f t="shared" si="122"/>
        <v>A</v>
      </c>
      <c r="D305" s="67" t="str">
        <f t="shared" si="126"/>
        <v>►</v>
      </c>
      <c r="E305" s="2813">
        <f t="shared" si="127"/>
        <v>0</v>
      </c>
      <c r="F305" s="2814">
        <f t="shared" si="128"/>
        <v>0</v>
      </c>
      <c r="G305" s="64">
        <f t="shared" si="129"/>
        <v>0</v>
      </c>
      <c r="H305" s="2814">
        <f t="shared" si="130"/>
        <v>0</v>
      </c>
      <c r="I305" s="2815">
        <f t="shared" si="131"/>
        <v>0</v>
      </c>
      <c r="J305" s="2166">
        <f>IFERROR(INDEX(J8:V8,MATCH(I305,J7:V7,0)) * H305 * IF(E305=0, 1, E305), 0)</f>
        <v>0</v>
      </c>
      <c r="K305" s="2167" t="str">
        <f t="shared" si="121"/>
        <v>Masquez cette colonne largeur = 0.2 ►</v>
      </c>
      <c r="L305" s="2832"/>
      <c r="M305" s="2694"/>
      <c r="N305" s="2695"/>
      <c r="O305" s="504"/>
      <c r="P305" s="2817">
        <f t="shared" si="132"/>
        <v>0</v>
      </c>
      <c r="Q305" s="2171"/>
      <c r="R305" s="2187" t="str">
        <f t="shared" si="133"/>
        <v>►</v>
      </c>
      <c r="S305" s="2188">
        <v>1</v>
      </c>
      <c r="T305" s="2174">
        <f t="shared" si="134"/>
        <v>0</v>
      </c>
      <c r="U305" s="2175">
        <f t="shared" si="135"/>
        <v>0</v>
      </c>
      <c r="V305" s="2176">
        <f t="shared" si="136"/>
        <v>0</v>
      </c>
      <c r="W305" s="2177">
        <f>IF(OR(ISBLANK(M305),ISBLANK(O305)),0,IF(ISBLANK(L305),"",IFERROR(ROUND(T305/INDEX(J8:V8,MATCH(I305,J7:V7,0)),2)&amp;" " &amp;I305,"")))</f>
        <v>0</v>
      </c>
      <c r="X305" s="2178"/>
      <c r="Y305" s="2803">
        <f t="shared" si="123"/>
        <v>0</v>
      </c>
      <c r="AA305" s="1" t="s">
        <v>0</v>
      </c>
      <c r="AB305" s="468"/>
      <c r="AC305" s="468"/>
      <c r="AD305" s="468"/>
      <c r="AE305" s="468"/>
      <c r="AF305" s="468"/>
      <c r="AG305" s="468"/>
      <c r="AH305" s="151" t="s">
        <v>1064</v>
      </c>
      <c r="AI305" s="59"/>
      <c r="AJ305" s="2127"/>
      <c r="AK305" s="2127"/>
      <c r="AL305" s="2127"/>
      <c r="AM305" s="2127"/>
      <c r="AN305" s="2127"/>
      <c r="AO305" s="2127"/>
      <c r="AP305" s="2128"/>
      <c r="AQ305" s="2129"/>
      <c r="AR305" s="2130"/>
      <c r="AS305" s="2130"/>
      <c r="AT305" s="2130"/>
      <c r="AU305" s="2140"/>
      <c r="AV305" s="2130"/>
      <c r="BE305" s="135">
        <v>1</v>
      </c>
    </row>
    <row r="306" spans="2:57" ht="24">
      <c r="B306" s="2118" t="str">
        <f t="shared" si="122"/>
        <v>A</v>
      </c>
      <c r="D306" s="67" t="str">
        <f t="shared" si="126"/>
        <v>►</v>
      </c>
      <c r="E306" s="2813">
        <f t="shared" si="127"/>
        <v>0</v>
      </c>
      <c r="F306" s="2814">
        <f t="shared" si="128"/>
        <v>0</v>
      </c>
      <c r="G306" s="64">
        <f t="shared" si="129"/>
        <v>0</v>
      </c>
      <c r="H306" s="2814">
        <f t="shared" si="130"/>
        <v>0</v>
      </c>
      <c r="I306" s="2815">
        <f t="shared" si="131"/>
        <v>0</v>
      </c>
      <c r="J306" s="2166">
        <f>IFERROR(INDEX(J8:V8,MATCH(I306,J7:V7,0)) * H306 * IF(E306=0, 1, E306), 0)</f>
        <v>0</v>
      </c>
      <c r="K306" s="2167">
        <f t="shared" si="121"/>
        <v>0</v>
      </c>
      <c r="L306" s="2832"/>
      <c r="M306" s="2694"/>
      <c r="N306" s="2695"/>
      <c r="O306" s="504"/>
      <c r="P306" s="2817">
        <f t="shared" si="132"/>
        <v>0</v>
      </c>
      <c r="Q306" s="2171"/>
      <c r="R306" s="2187" t="str">
        <f t="shared" si="133"/>
        <v>►</v>
      </c>
      <c r="S306" s="2188">
        <v>1</v>
      </c>
      <c r="T306" s="2189">
        <f t="shared" si="134"/>
        <v>0</v>
      </c>
      <c r="U306" s="2190">
        <f t="shared" si="135"/>
        <v>0</v>
      </c>
      <c r="V306" s="2191">
        <f t="shared" si="136"/>
        <v>0</v>
      </c>
      <c r="W306" s="2192">
        <f>IF(OR(ISBLANK(M306),ISBLANK(O306)),0,IF(ISBLANK(L306),"",IFERROR(ROUND(T306/INDEX(J8:V8,MATCH(I306,J7:V7,0)),2)&amp;" " &amp;I306,"")))</f>
        <v>0</v>
      </c>
      <c r="X306" s="2193"/>
      <c r="Y306" s="2803">
        <f t="shared" si="123"/>
        <v>0</v>
      </c>
      <c r="AA306" s="2675" t="s">
        <v>0</v>
      </c>
      <c r="AB306" s="2676" t="s">
        <v>4486</v>
      </c>
      <c r="AC306" s="2677"/>
      <c r="AD306" s="2677"/>
      <c r="AE306" s="2677"/>
      <c r="AF306" s="2678" t="s">
        <v>4482</v>
      </c>
      <c r="AG306" s="2679"/>
      <c r="AH306" s="2679"/>
      <c r="AI306" s="59"/>
      <c r="AJ306" s="2127"/>
      <c r="AK306" s="2127"/>
      <c r="AL306" s="2127"/>
      <c r="AM306" s="2127"/>
      <c r="AN306" s="2127"/>
      <c r="AO306" s="2127"/>
      <c r="AP306" s="2128"/>
      <c r="AQ306" s="2129"/>
      <c r="AR306" s="2130"/>
      <c r="AS306" s="2130"/>
      <c r="AT306" s="2130"/>
      <c r="AU306" s="2140"/>
      <c r="AV306" s="2130"/>
      <c r="BE306" s="135">
        <v>1</v>
      </c>
    </row>
    <row r="307" spans="2:57" ht="18.75">
      <c r="B307" s="2118" t="str">
        <f t="shared" si="122"/>
        <v>A</v>
      </c>
      <c r="D307" s="67" t="str">
        <f t="shared" si="126"/>
        <v>►</v>
      </c>
      <c r="E307" s="2813">
        <f t="shared" si="127"/>
        <v>0</v>
      </c>
      <c r="F307" s="2814">
        <f t="shared" si="128"/>
        <v>0</v>
      </c>
      <c r="G307" s="64">
        <f t="shared" si="129"/>
        <v>0</v>
      </c>
      <c r="H307" s="2814">
        <f t="shared" si="130"/>
        <v>0</v>
      </c>
      <c r="I307" s="2815">
        <f t="shared" si="131"/>
        <v>0</v>
      </c>
      <c r="J307" s="2166">
        <f>IFERROR(INDEX(J8:V8,MATCH(I307,J7:V7,0)) * H307 * IF(E307=0, 1, E307), 0)</f>
        <v>0</v>
      </c>
      <c r="K307" s="2167">
        <f t="shared" si="121"/>
        <v>0</v>
      </c>
      <c r="L307" s="2832"/>
      <c r="M307" s="2694"/>
      <c r="N307" s="2695"/>
      <c r="O307" s="504"/>
      <c r="P307" s="2817">
        <f t="shared" si="132"/>
        <v>0</v>
      </c>
      <c r="Q307" s="2171"/>
      <c r="R307" s="2187" t="str">
        <f t="shared" si="133"/>
        <v>►</v>
      </c>
      <c r="S307" s="2188">
        <v>1</v>
      </c>
      <c r="T307" s="2174">
        <f t="shared" si="134"/>
        <v>0</v>
      </c>
      <c r="U307" s="2175">
        <f t="shared" si="135"/>
        <v>0</v>
      </c>
      <c r="V307" s="2176">
        <f t="shared" si="136"/>
        <v>0</v>
      </c>
      <c r="W307" s="2177">
        <f>IF(OR(ISBLANK(M307),ISBLANK(O307)),0,IF(ISBLANK(L307),"",IFERROR(ROUND(T307/INDEX(J8:V8,MATCH(I307,J7:V7,0)),2)&amp;" " &amp;I307,"")))</f>
        <v>0</v>
      </c>
      <c r="X307" s="2178"/>
      <c r="Y307" s="2803" t="str">
        <f>IF(AF307="Auteur &gt;",AB307,0)</f>
        <v>Constituant de la TARTE SPÉCULOS à la compote d'orange et crémeux de chocolat agrumes</v>
      </c>
      <c r="AA307" s="16" t="s">
        <v>0</v>
      </c>
      <c r="AB307" s="4203" t="s">
        <v>4487</v>
      </c>
      <c r="AC307" s="4121"/>
      <c r="AD307" s="4121"/>
      <c r="AE307" s="4121"/>
      <c r="AF307" s="2688" t="s">
        <v>1823</v>
      </c>
      <c r="AG307" s="125" t="s">
        <v>114</v>
      </c>
      <c r="AH307" s="124"/>
      <c r="AI307" s="59"/>
      <c r="AJ307" s="2127"/>
      <c r="AK307" s="2127"/>
      <c r="AL307" s="2127"/>
      <c r="AM307" s="2127"/>
      <c r="AN307" s="2127"/>
      <c r="AO307" s="2127"/>
      <c r="AP307" s="2128"/>
      <c r="AQ307" s="2129"/>
      <c r="AR307" s="2130"/>
      <c r="AS307" s="2130"/>
      <c r="AT307" s="2130"/>
      <c r="AU307" s="2140"/>
      <c r="AV307" s="2130"/>
      <c r="BE307" s="135">
        <v>1</v>
      </c>
    </row>
    <row r="308" spans="2:57" ht="18.75">
      <c r="B308" s="2118" t="str">
        <f t="shared" si="122"/>
        <v>A</v>
      </c>
      <c r="D308" s="67" t="str">
        <f t="shared" si="126"/>
        <v>►</v>
      </c>
      <c r="E308" s="2813">
        <f t="shared" si="127"/>
        <v>0</v>
      </c>
      <c r="F308" s="2814">
        <f t="shared" si="128"/>
        <v>0</v>
      </c>
      <c r="G308" s="64">
        <f t="shared" si="129"/>
        <v>0</v>
      </c>
      <c r="H308" s="2814">
        <f t="shared" si="130"/>
        <v>0</v>
      </c>
      <c r="I308" s="2815">
        <f t="shared" si="131"/>
        <v>0</v>
      </c>
      <c r="J308" s="2166">
        <f>IFERROR(INDEX(J8:V8,MATCH(I308,J7:V7,0)) * H308 * IF(E308=0, 1, E308), 0)</f>
        <v>0</v>
      </c>
      <c r="K308" s="2167">
        <f t="shared" si="121"/>
        <v>0</v>
      </c>
      <c r="L308" s="2832"/>
      <c r="M308" s="2694"/>
      <c r="N308" s="2695"/>
      <c r="O308" s="504"/>
      <c r="P308" s="2817">
        <f t="shared" si="132"/>
        <v>0</v>
      </c>
      <c r="Q308" s="2171"/>
      <c r="R308" s="2187" t="str">
        <f t="shared" si="133"/>
        <v>►</v>
      </c>
      <c r="S308" s="2188">
        <v>1</v>
      </c>
      <c r="T308" s="2189">
        <f t="shared" si="134"/>
        <v>0</v>
      </c>
      <c r="U308" s="2190">
        <f t="shared" si="135"/>
        <v>0</v>
      </c>
      <c r="V308" s="2191">
        <f t="shared" si="136"/>
        <v>0</v>
      </c>
      <c r="W308" s="2192">
        <f>IF(OR(ISBLANK(M308),ISBLANK(O308)),0,IF(ISBLANK(L308),"",IFERROR(ROUND(T308/INDEX(J8:V8,MATCH(I308,J7:V7,0)),2)&amp;" " &amp;I308,"")))</f>
        <v>0</v>
      </c>
      <c r="X308" s="2193"/>
      <c r="Y308" s="2803">
        <f t="shared" ref="Y308:Y371" si="139">IF(AF308="Auteur &gt;",AB308,0)</f>
        <v>0</v>
      </c>
      <c r="AA308" s="16" t="s">
        <v>0</v>
      </c>
      <c r="AB308" s="4203"/>
      <c r="AC308" s="4121"/>
      <c r="AD308" s="4121"/>
      <c r="AE308" s="4121"/>
      <c r="AF308" s="2690" t="s">
        <v>4489</v>
      </c>
      <c r="AG308" s="104" t="s">
        <v>4487</v>
      </c>
      <c r="AH308" s="104"/>
      <c r="AI308" s="59"/>
      <c r="AJ308" s="2127"/>
      <c r="AK308" s="2127"/>
      <c r="AL308" s="2127"/>
      <c r="AM308" s="2127"/>
      <c r="AN308" s="2127"/>
      <c r="AO308" s="2127"/>
      <c r="AP308" s="2128"/>
      <c r="AQ308" s="2129"/>
      <c r="AR308" s="2130"/>
      <c r="AS308" s="2130"/>
      <c r="AT308" s="2130"/>
      <c r="AU308" s="2140"/>
      <c r="AV308" s="2130"/>
      <c r="BE308" s="135">
        <v>1</v>
      </c>
    </row>
    <row r="309" spans="2:57" ht="18.75">
      <c r="B309" s="2118" t="str">
        <f t="shared" si="122"/>
        <v>A</v>
      </c>
      <c r="D309" s="67" t="str">
        <f t="shared" si="126"/>
        <v>►</v>
      </c>
      <c r="E309" s="2813">
        <f t="shared" si="127"/>
        <v>0</v>
      </c>
      <c r="F309" s="2814">
        <f t="shared" si="128"/>
        <v>0</v>
      </c>
      <c r="G309" s="64">
        <f t="shared" si="129"/>
        <v>0</v>
      </c>
      <c r="H309" s="2814">
        <f t="shared" si="130"/>
        <v>0</v>
      </c>
      <c r="I309" s="2815">
        <f t="shared" si="131"/>
        <v>0</v>
      </c>
      <c r="J309" s="2166">
        <f>IFERROR(INDEX(J8:V8,MATCH(I309,J7:V7,0)) * H309 * IF(E309=0, 1, E309), 0)</f>
        <v>0</v>
      </c>
      <c r="K309" s="2167" t="str">
        <f t="shared" si="121"/>
        <v>Poids unitaire</v>
      </c>
      <c r="L309" s="2832"/>
      <c r="M309" s="2694"/>
      <c r="N309" s="2695"/>
      <c r="O309" s="504"/>
      <c r="P309" s="2817">
        <f t="shared" si="132"/>
        <v>0</v>
      </c>
      <c r="Q309" s="2171"/>
      <c r="R309" s="2187" t="str">
        <f t="shared" si="133"/>
        <v>►</v>
      </c>
      <c r="S309" s="2188">
        <v>1</v>
      </c>
      <c r="T309" s="2174">
        <f t="shared" si="134"/>
        <v>0</v>
      </c>
      <c r="U309" s="2175">
        <f t="shared" si="135"/>
        <v>0</v>
      </c>
      <c r="V309" s="2176">
        <f t="shared" si="136"/>
        <v>0</v>
      </c>
      <c r="W309" s="2177">
        <f>IF(OR(ISBLANK(M309),ISBLANK(O309)),0,IF(ISBLANK(L309),"",IFERROR(ROUND(T309/INDEX(J8:V8,MATCH(I309,J7:V7,0)),2)&amp;" " &amp;I309,"")))</f>
        <v>0</v>
      </c>
      <c r="X309" s="2178"/>
      <c r="Y309" s="2803">
        <f t="shared" si="139"/>
        <v>0</v>
      </c>
      <c r="AA309" s="16" t="s">
        <v>0</v>
      </c>
      <c r="AB309" s="4203"/>
      <c r="AC309" s="4121"/>
      <c r="AD309" s="4121"/>
      <c r="AE309" s="4121"/>
      <c r="AF309" s="2691"/>
      <c r="AG309" s="104"/>
      <c r="AH309" s="2692" t="s">
        <v>4490</v>
      </c>
      <c r="AI309" s="59"/>
      <c r="AJ309" s="2127"/>
      <c r="AK309" s="2127"/>
      <c r="AL309" s="2127"/>
      <c r="AM309" s="2127"/>
      <c r="AN309" s="2127"/>
      <c r="AO309" s="2127"/>
      <c r="AP309" s="2128"/>
      <c r="AQ309" s="2129"/>
      <c r="AR309" s="2130"/>
      <c r="AS309" s="2130"/>
      <c r="AT309" s="2130"/>
      <c r="AU309" s="2140"/>
      <c r="AV309" s="2130"/>
      <c r="BE309" s="135">
        <v>1</v>
      </c>
    </row>
    <row r="310" spans="2:57" ht="21">
      <c r="B310" s="2118" t="str">
        <f t="shared" si="122"/>
        <v>A</v>
      </c>
      <c r="D310" s="67" t="str">
        <f t="shared" si="126"/>
        <v>►</v>
      </c>
      <c r="E310" s="2813">
        <f t="shared" si="127"/>
        <v>0</v>
      </c>
      <c r="F310" s="2814">
        <f t="shared" si="128"/>
        <v>0</v>
      </c>
      <c r="G310" s="64">
        <f t="shared" si="129"/>
        <v>0</v>
      </c>
      <c r="H310" s="2814">
        <f t="shared" si="130"/>
        <v>0</v>
      </c>
      <c r="I310" s="2815">
        <f t="shared" si="131"/>
        <v>0</v>
      </c>
      <c r="J310" s="2166">
        <f>IFERROR(INDEX(J8:V8,MATCH(I310,J7:V7,0)) * H310 * IF(E310=0, 1, E310), 0)</f>
        <v>0</v>
      </c>
      <c r="K310" s="2167" t="str">
        <f t="shared" si="121"/>
        <v>❿ Référence</v>
      </c>
      <c r="L310" s="2832"/>
      <c r="M310" s="2694"/>
      <c r="N310" s="2695"/>
      <c r="O310" s="504"/>
      <c r="P310" s="2817">
        <f t="shared" si="132"/>
        <v>0</v>
      </c>
      <c r="Q310" s="2171"/>
      <c r="R310" s="2187" t="str">
        <f t="shared" si="133"/>
        <v>►</v>
      </c>
      <c r="S310" s="2188">
        <v>1</v>
      </c>
      <c r="T310" s="2189">
        <f t="shared" si="134"/>
        <v>0</v>
      </c>
      <c r="U310" s="2190">
        <f t="shared" si="135"/>
        <v>0</v>
      </c>
      <c r="V310" s="2191">
        <f t="shared" si="136"/>
        <v>0</v>
      </c>
      <c r="W310" s="2192">
        <f>IF(OR(ISBLANK(M310),ISBLANK(O310)),0,IF(ISBLANK(L310),"",IFERROR(ROUND(T310/INDEX(J8:V8,MATCH(I310,J7:V7,0)),2)&amp;" " &amp;I310,"")))</f>
        <v>0</v>
      </c>
      <c r="X310" s="2193"/>
      <c r="Y310" s="2803">
        <f t="shared" si="139"/>
        <v>0</v>
      </c>
      <c r="AA310" s="16" t="s">
        <v>0</v>
      </c>
      <c r="AB310" s="2795"/>
      <c r="AC310" s="8" t="s">
        <v>3</v>
      </c>
      <c r="AD310" s="7"/>
      <c r="AE310" s="7"/>
      <c r="AF310" s="7"/>
      <c r="AG310" s="641"/>
      <c r="AH310" s="110" t="s">
        <v>109</v>
      </c>
      <c r="AI310" s="59"/>
      <c r="AJ310" s="2127"/>
      <c r="AK310" s="2127"/>
      <c r="AL310" s="2127"/>
      <c r="AM310" s="2127"/>
      <c r="AN310" s="2127"/>
      <c r="AO310" s="2127"/>
      <c r="AP310" s="2128"/>
      <c r="AQ310" s="2129"/>
      <c r="AR310" s="2130"/>
      <c r="AS310" s="2130"/>
      <c r="AT310" s="2130"/>
      <c r="AU310" s="2140"/>
      <c r="AV310" s="2130"/>
      <c r="BE310" s="135">
        <v>1</v>
      </c>
    </row>
    <row r="311" spans="2:57" ht="18.75">
      <c r="B311" s="2118" t="str">
        <f t="shared" si="122"/>
        <v>A</v>
      </c>
      <c r="D311" s="67" t="str">
        <f t="shared" si="126"/>
        <v>►</v>
      </c>
      <c r="E311" s="2813">
        <f t="shared" si="127"/>
        <v>0</v>
      </c>
      <c r="F311" s="2814">
        <f t="shared" si="128"/>
        <v>0</v>
      </c>
      <c r="G311" s="64">
        <f t="shared" si="129"/>
        <v>0</v>
      </c>
      <c r="H311" s="2814">
        <f t="shared" si="130"/>
        <v>0</v>
      </c>
      <c r="I311" s="2815">
        <f t="shared" si="131"/>
        <v>0</v>
      </c>
      <c r="J311" s="2166">
        <f>IFERROR(INDEX(J8:V8,MATCH(I311,J7:V7,0)) * H311 * IF(E311=0, 1, E311), 0)</f>
        <v>0</v>
      </c>
      <c r="K311" s="2167" t="str">
        <f t="shared" si="121"/>
        <v>Produit de référence</v>
      </c>
      <c r="L311" s="2832"/>
      <c r="M311" s="2694"/>
      <c r="N311" s="2695"/>
      <c r="O311" s="504"/>
      <c r="P311" s="2817">
        <f t="shared" si="132"/>
        <v>0</v>
      </c>
      <c r="Q311" s="2171"/>
      <c r="R311" s="2187" t="str">
        <f t="shared" si="133"/>
        <v>►</v>
      </c>
      <c r="S311" s="2188">
        <v>1</v>
      </c>
      <c r="T311" s="2174">
        <f t="shared" si="134"/>
        <v>0</v>
      </c>
      <c r="U311" s="2175">
        <f t="shared" si="135"/>
        <v>0</v>
      </c>
      <c r="V311" s="2176">
        <f t="shared" si="136"/>
        <v>0</v>
      </c>
      <c r="W311" s="2177">
        <f>IF(OR(ISBLANK(M311),ISBLANK(O311)),0,IF(ISBLANK(L311),"",IFERROR(ROUND(T311/INDEX(J8:V8,MATCH(I311,J7:V7,0)),2)&amp;" " &amp;I311,"")))</f>
        <v>0</v>
      </c>
      <c r="X311" s="2178"/>
      <c r="Y311" s="2803">
        <f t="shared" si="139"/>
        <v>0</v>
      </c>
      <c r="AA311" s="16" t="s">
        <v>0</v>
      </c>
      <c r="AB311" s="2694">
        <v>1.1559999999999999</v>
      </c>
      <c r="AC311" s="2695" t="s">
        <v>403</v>
      </c>
      <c r="AD311" s="105" t="s">
        <v>107</v>
      </c>
      <c r="AE311" s="105"/>
      <c r="AF311" s="2696"/>
      <c r="AG311" s="103"/>
      <c r="AH311" s="103" t="s">
        <v>106</v>
      </c>
      <c r="AI311" s="59"/>
      <c r="AJ311" s="2127"/>
      <c r="AK311" s="2127"/>
      <c r="AL311" s="2127"/>
      <c r="AM311" s="2127"/>
      <c r="AN311" s="2127"/>
      <c r="AO311" s="2127"/>
      <c r="AP311" s="2128"/>
      <c r="AQ311" s="2129"/>
      <c r="AR311" s="2130"/>
      <c r="AS311" s="2130"/>
      <c r="AT311" s="2130"/>
      <c r="AU311" s="2140"/>
      <c r="AV311" s="2130"/>
      <c r="BE311" s="135">
        <v>1</v>
      </c>
    </row>
    <row r="312" spans="2:57" ht="18.75">
      <c r="B312" s="2118" t="str">
        <f t="shared" si="122"/>
        <v>A</v>
      </c>
      <c r="D312" s="67" t="str">
        <f t="shared" si="126"/>
        <v>►</v>
      </c>
      <c r="E312" s="2813">
        <f t="shared" si="127"/>
        <v>0</v>
      </c>
      <c r="F312" s="2814">
        <f t="shared" si="128"/>
        <v>0</v>
      </c>
      <c r="G312" s="64">
        <f t="shared" si="129"/>
        <v>0</v>
      </c>
      <c r="H312" s="2814">
        <f t="shared" si="130"/>
        <v>0</v>
      </c>
      <c r="I312" s="2815">
        <f t="shared" si="131"/>
        <v>0</v>
      </c>
      <c r="J312" s="2166">
        <f>IFERROR(INDEX(J8:V8,MATCH(I312,J7:V7,0)) * H312 * IF(E312=0, 1, E312), 0)</f>
        <v>0</v>
      </c>
      <c r="K312" s="2167">
        <f t="shared" si="121"/>
        <v>0</v>
      </c>
      <c r="L312" s="2832"/>
      <c r="M312" s="2694"/>
      <c r="N312" s="2695"/>
      <c r="O312" s="504"/>
      <c r="P312" s="2817">
        <f t="shared" si="132"/>
        <v>0</v>
      </c>
      <c r="Q312" s="2171"/>
      <c r="R312" s="2187" t="str">
        <f t="shared" si="133"/>
        <v>►</v>
      </c>
      <c r="S312" s="2188">
        <v>1</v>
      </c>
      <c r="T312" s="2189">
        <f t="shared" si="134"/>
        <v>0</v>
      </c>
      <c r="U312" s="2190">
        <f t="shared" si="135"/>
        <v>0</v>
      </c>
      <c r="V312" s="2191">
        <f t="shared" si="136"/>
        <v>0</v>
      </c>
      <c r="W312" s="2192">
        <f>IF(OR(ISBLANK(M312),ISBLANK(O312)),0,IF(ISBLANK(L312),"",IFERROR(ROUND(T312/INDEX(J8:V8,MATCH(I312,J7:V7,0)),2)&amp;" " &amp;I312,"")))</f>
        <v>0</v>
      </c>
      <c r="X312" s="2193"/>
      <c r="Y312" s="2803">
        <f t="shared" si="139"/>
        <v>0</v>
      </c>
      <c r="AA312" s="16" t="s">
        <v>0</v>
      </c>
      <c r="AB312" s="4204" t="s">
        <v>4491</v>
      </c>
      <c r="AC312" s="4125"/>
      <c r="AD312" s="4125"/>
      <c r="AE312" s="4125"/>
      <c r="AF312" s="4126"/>
      <c r="AG312" s="132"/>
      <c r="AH312" s="132"/>
      <c r="AI312" s="59"/>
      <c r="AJ312" s="2127"/>
      <c r="AK312" s="2127"/>
      <c r="AL312" s="2127"/>
      <c r="AM312" s="2127"/>
      <c r="AN312" s="2127"/>
      <c r="AO312" s="2127"/>
      <c r="AP312" s="2128"/>
      <c r="AQ312" s="2129"/>
      <c r="AR312" s="2130"/>
      <c r="AS312" s="2130"/>
      <c r="AT312" s="2130"/>
      <c r="AU312" s="2140"/>
      <c r="AV312" s="2130"/>
      <c r="BE312" s="135">
        <v>1</v>
      </c>
    </row>
    <row r="313" spans="2:57" ht="18.75">
      <c r="B313" s="2118" t="str">
        <f t="shared" si="122"/>
        <v>A</v>
      </c>
      <c r="D313" s="67" t="str">
        <f t="shared" si="126"/>
        <v>►</v>
      </c>
      <c r="E313" s="2813">
        <f t="shared" si="127"/>
        <v>0</v>
      </c>
      <c r="F313" s="2814">
        <f t="shared" si="128"/>
        <v>0</v>
      </c>
      <c r="G313" s="64">
        <f t="shared" si="129"/>
        <v>0</v>
      </c>
      <c r="H313" s="2814">
        <f t="shared" si="130"/>
        <v>0</v>
      </c>
      <c r="I313" s="2815">
        <f t="shared" si="131"/>
        <v>0</v>
      </c>
      <c r="J313" s="2166">
        <f>IFERROR(INDEX(J8:V8,MATCH(I313,J7:V7,0)) * H313 * IF(E313=0, 1, E313), 0)</f>
        <v>0</v>
      </c>
      <c r="K313" s="2167">
        <f t="shared" si="121"/>
        <v>0</v>
      </c>
      <c r="L313" s="2832"/>
      <c r="M313" s="2694"/>
      <c r="N313" s="2695"/>
      <c r="O313" s="504"/>
      <c r="P313" s="2817">
        <f t="shared" si="132"/>
        <v>0</v>
      </c>
      <c r="Q313" s="2171"/>
      <c r="R313" s="2187" t="str">
        <f t="shared" si="133"/>
        <v>►</v>
      </c>
      <c r="S313" s="2188">
        <v>1</v>
      </c>
      <c r="T313" s="2174">
        <f t="shared" si="134"/>
        <v>0</v>
      </c>
      <c r="U313" s="2175">
        <f t="shared" si="135"/>
        <v>0</v>
      </c>
      <c r="V313" s="2176">
        <f t="shared" si="136"/>
        <v>0</v>
      </c>
      <c r="W313" s="2177">
        <f>IF(OR(ISBLANK(M313),ISBLANK(O313)),0,IF(ISBLANK(L313),"",IFERROR(ROUND(T313/INDEX(J8:V8,MATCH(I313,J7:V7,0)),2)&amp;" " &amp;I313,"")))</f>
        <v>0</v>
      </c>
      <c r="X313" s="2178"/>
      <c r="Y313" s="2803">
        <f t="shared" si="139"/>
        <v>0</v>
      </c>
      <c r="AA313" s="16" t="s">
        <v>0</v>
      </c>
      <c r="AB313" s="4205"/>
      <c r="AC313" s="4127"/>
      <c r="AD313" s="4127"/>
      <c r="AE313" s="4127"/>
      <c r="AF313" s="4128"/>
      <c r="AG313" s="132"/>
      <c r="AH313" s="132"/>
      <c r="AI313" s="59"/>
      <c r="AJ313" s="2127"/>
      <c r="AK313" s="2127"/>
      <c r="AL313" s="2127"/>
      <c r="AM313" s="2127"/>
      <c r="AN313" s="2127"/>
      <c r="AO313" s="2127"/>
      <c r="AP313" s="2128"/>
      <c r="AQ313" s="2129"/>
      <c r="AR313" s="2130"/>
      <c r="AS313" s="2130"/>
      <c r="AT313" s="2130"/>
      <c r="AU313" s="2140"/>
      <c r="AV313" s="2130"/>
      <c r="BE313" s="135">
        <v>1</v>
      </c>
    </row>
    <row r="314" spans="2:57" ht="19.5" thickBot="1">
      <c r="B314" s="2118" t="str">
        <f t="shared" si="122"/>
        <v>A</v>
      </c>
      <c r="D314" s="67" t="str">
        <f t="shared" si="126"/>
        <v>►</v>
      </c>
      <c r="E314" s="2813">
        <f t="shared" si="127"/>
        <v>0</v>
      </c>
      <c r="F314" s="2814">
        <f t="shared" si="128"/>
        <v>0</v>
      </c>
      <c r="G314" s="64">
        <f t="shared" si="129"/>
        <v>0</v>
      </c>
      <c r="H314" s="2814">
        <f t="shared" si="130"/>
        <v>0</v>
      </c>
      <c r="I314" s="2815">
        <f t="shared" si="131"/>
        <v>0</v>
      </c>
      <c r="J314" s="2166">
        <f>IFERROR(INDEX(J8:V8,MATCH(I314,J7:V7,0)) * H314 * IF(E314=0, 1, E314), 0)</f>
        <v>0</v>
      </c>
      <c r="K314" s="2167">
        <f t="shared" si="121"/>
        <v>0</v>
      </c>
      <c r="L314" s="2832"/>
      <c r="M314" s="2694"/>
      <c r="N314" s="2695"/>
      <c r="O314" s="504"/>
      <c r="P314" s="2817">
        <f t="shared" si="132"/>
        <v>0</v>
      </c>
      <c r="Q314" s="2171"/>
      <c r="R314" s="2187" t="str">
        <f t="shared" si="133"/>
        <v>►</v>
      </c>
      <c r="S314" s="2188">
        <v>1</v>
      </c>
      <c r="T314" s="2189">
        <f t="shared" si="134"/>
        <v>0</v>
      </c>
      <c r="U314" s="2190">
        <f t="shared" si="135"/>
        <v>0</v>
      </c>
      <c r="V314" s="2191">
        <f t="shared" si="136"/>
        <v>0</v>
      </c>
      <c r="W314" s="2192">
        <f>IF(OR(ISBLANK(M314),ISBLANK(O314)),0,IF(ISBLANK(L314),"",IFERROR(ROUND(T314/INDEX(J8:V8,MATCH(I314,J7:V7,0)),2)&amp;" " &amp;I314,"")))</f>
        <v>0</v>
      </c>
      <c r="X314" s="2193"/>
      <c r="Y314" s="2803">
        <f t="shared" si="139"/>
        <v>0</v>
      </c>
      <c r="AA314" s="16" t="s">
        <v>0</v>
      </c>
      <c r="AB314" s="4206"/>
      <c r="AC314" s="4129"/>
      <c r="AD314" s="4129"/>
      <c r="AE314" s="4129"/>
      <c r="AF314" s="4130"/>
      <c r="AG314" s="132"/>
      <c r="AH314" s="132"/>
      <c r="AI314" s="59"/>
      <c r="AJ314" s="2127"/>
      <c r="AK314" s="2127"/>
      <c r="AL314" s="2127"/>
      <c r="AM314" s="2127"/>
      <c r="AN314" s="2127"/>
      <c r="AO314" s="2127"/>
      <c r="AP314" s="2128"/>
      <c r="AQ314" s="2129"/>
      <c r="AR314" s="2130"/>
      <c r="AS314" s="2130"/>
      <c r="AT314" s="2130"/>
      <c r="AU314" s="2140"/>
      <c r="AV314" s="2130"/>
      <c r="BE314" s="135">
        <v>1</v>
      </c>
    </row>
    <row r="315" spans="2:57" ht="20.25" thickTop="1" thickBot="1">
      <c r="B315" s="2118" t="str">
        <f t="shared" si="122"/>
        <v>A</v>
      </c>
      <c r="D315" s="67" t="str">
        <f t="shared" si="126"/>
        <v>►</v>
      </c>
      <c r="E315" s="2813">
        <f t="shared" si="127"/>
        <v>0</v>
      </c>
      <c r="F315" s="2814">
        <f t="shared" si="128"/>
        <v>0</v>
      </c>
      <c r="G315" s="64">
        <f t="shared" si="129"/>
        <v>0</v>
      </c>
      <c r="H315" s="2814">
        <f t="shared" si="130"/>
        <v>0</v>
      </c>
      <c r="I315" s="2815">
        <f t="shared" si="131"/>
        <v>0</v>
      </c>
      <c r="J315" s="2166">
        <f>IFERROR(INDEX(J8:V8,MATCH(I315,J7:V7,0)) * H315 * IF(E315=0, 1, E315), 0)</f>
        <v>0</v>
      </c>
      <c r="K315" s="2167" t="str">
        <f t="shared" si="121"/>
        <v>Col.8</v>
      </c>
      <c r="L315" s="2832"/>
      <c r="M315" s="2694"/>
      <c r="N315" s="2695"/>
      <c r="O315" s="504"/>
      <c r="P315" s="2817">
        <f t="shared" si="132"/>
        <v>0</v>
      </c>
      <c r="Q315" s="2171"/>
      <c r="R315" s="2187" t="str">
        <f t="shared" si="133"/>
        <v>►</v>
      </c>
      <c r="S315" s="2188">
        <v>1</v>
      </c>
      <c r="T315" s="2174">
        <f t="shared" si="134"/>
        <v>0</v>
      </c>
      <c r="U315" s="2175">
        <f t="shared" si="135"/>
        <v>0</v>
      </c>
      <c r="V315" s="2176">
        <f t="shared" si="136"/>
        <v>0</v>
      </c>
      <c r="W315" s="2177">
        <f>IF(OR(ISBLANK(M315),ISBLANK(O315)),0,IF(ISBLANK(L315),"",IFERROR(ROUND(T315/INDEX(J8:V8,MATCH(I315,J7:V7,0)),2)&amp;" " &amp;I315,"")))</f>
        <v>0</v>
      </c>
      <c r="X315" s="2178"/>
      <c r="Y315" s="2803">
        <f t="shared" si="139"/>
        <v>0</v>
      </c>
      <c r="AA315" s="16" t="s">
        <v>0</v>
      </c>
      <c r="AB315" s="2667" t="s">
        <v>104</v>
      </c>
      <c r="AC315" s="2667" t="s">
        <v>103</v>
      </c>
      <c r="AD315" s="2667" t="s">
        <v>102</v>
      </c>
      <c r="AE315" s="2667" t="s">
        <v>101</v>
      </c>
      <c r="AF315" s="2667" t="s">
        <v>100</v>
      </c>
      <c r="AG315" s="97" t="s">
        <v>99</v>
      </c>
      <c r="AH315" s="97" t="s">
        <v>98</v>
      </c>
      <c r="AI315" s="59"/>
      <c r="AJ315" s="2127"/>
      <c r="AK315" s="2127"/>
      <c r="AL315" s="2127"/>
      <c r="AM315" s="2127"/>
      <c r="AN315" s="2127"/>
      <c r="AO315" s="2127"/>
      <c r="AP315" s="2128"/>
      <c r="AQ315" s="2129"/>
      <c r="AR315" s="2130"/>
      <c r="AS315" s="2130"/>
      <c r="AT315" s="2130"/>
      <c r="AU315" s="2140"/>
      <c r="AV315" s="2130"/>
      <c r="BE315" s="135">
        <v>1</v>
      </c>
    </row>
    <row r="316" spans="2:57" ht="19.5" thickTop="1">
      <c r="B316" s="2118" t="str">
        <f t="shared" si="122"/>
        <v>►</v>
      </c>
      <c r="D316" s="67" t="str">
        <f t="shared" si="126"/>
        <v>►</v>
      </c>
      <c r="E316" s="2813">
        <f t="shared" si="127"/>
        <v>0</v>
      </c>
      <c r="F316" s="2814">
        <f t="shared" si="128"/>
        <v>0</v>
      </c>
      <c r="G316" s="64">
        <f t="shared" si="129"/>
        <v>0</v>
      </c>
      <c r="H316" s="2814">
        <f t="shared" si="130"/>
        <v>0</v>
      </c>
      <c r="I316" s="2815">
        <f t="shared" si="131"/>
        <v>0</v>
      </c>
      <c r="J316" s="2166">
        <f>IFERROR(INDEX(J8:V8,MATCH(I316,J7:V7,0)) * H316 * IF(E316=0, 1, E316), 0)</f>
        <v>0</v>
      </c>
      <c r="K316" s="2167" t="str">
        <f t="shared" si="121"/>
        <v>AH</v>
      </c>
      <c r="L316" s="2832"/>
      <c r="M316" s="2694"/>
      <c r="N316" s="2695"/>
      <c r="O316" s="504"/>
      <c r="P316" s="2817">
        <f t="shared" si="132"/>
        <v>0</v>
      </c>
      <c r="Q316" s="2171"/>
      <c r="R316" s="2187" t="str">
        <f t="shared" si="133"/>
        <v>►</v>
      </c>
      <c r="S316" s="2188">
        <v>1</v>
      </c>
      <c r="T316" s="2189">
        <f t="shared" si="134"/>
        <v>0</v>
      </c>
      <c r="U316" s="2190">
        <f t="shared" si="135"/>
        <v>0</v>
      </c>
      <c r="V316" s="2191">
        <f t="shared" si="136"/>
        <v>0</v>
      </c>
      <c r="W316" s="2192">
        <f>IF(OR(ISBLANK(M316),ISBLANK(O316)),0,IF(ISBLANK(L316),"",IFERROR(ROUND(T316/INDEX(J8:V8,MATCH(I316,J7:V7,0)),2)&amp;" " &amp;I316,"")))</f>
        <v>0</v>
      </c>
      <c r="X316" s="2193"/>
      <c r="Y316" s="2803">
        <f t="shared" si="139"/>
        <v>0</v>
      </c>
      <c r="AA316" s="601" t="s">
        <v>15</v>
      </c>
      <c r="AB316" s="2712" t="str">
        <f t="shared" ref="AB316:AH316" si="140">SUBSTITUTE(ADDRESS(1,COLUMN(),4),"1","")</f>
        <v>AB</v>
      </c>
      <c r="AC316" s="2713" t="str">
        <f t="shared" si="140"/>
        <v>AC</v>
      </c>
      <c r="AD316" s="2713" t="str">
        <f t="shared" si="140"/>
        <v>AD</v>
      </c>
      <c r="AE316" s="2713" t="str">
        <f t="shared" si="140"/>
        <v>AE</v>
      </c>
      <c r="AF316" s="2714" t="str">
        <f t="shared" si="140"/>
        <v>AF</v>
      </c>
      <c r="AG316" s="94" t="str">
        <f t="shared" si="140"/>
        <v>AG</v>
      </c>
      <c r="AH316" s="2715" t="str">
        <f t="shared" si="140"/>
        <v>AH</v>
      </c>
      <c r="AI316" s="59"/>
      <c r="AJ316" s="2127"/>
      <c r="AK316" s="2127"/>
      <c r="AL316" s="2127"/>
      <c r="AM316" s="2127"/>
      <c r="AN316" s="2127"/>
      <c r="AO316" s="2127"/>
      <c r="AP316" s="2128"/>
      <c r="AQ316" s="2129"/>
      <c r="AR316" s="2130"/>
      <c r="AS316" s="2130"/>
      <c r="AT316" s="2130"/>
      <c r="AU316" s="2140"/>
      <c r="AV316" s="2130"/>
      <c r="BE316" s="135">
        <v>1</v>
      </c>
    </row>
    <row r="317" spans="2:57" ht="19.5" thickBot="1">
      <c r="B317" s="2118" t="str">
        <f t="shared" si="122"/>
        <v>►</v>
      </c>
      <c r="D317" s="67" t="str">
        <f t="shared" si="126"/>
        <v>►</v>
      </c>
      <c r="E317" s="2813">
        <f t="shared" si="127"/>
        <v>0</v>
      </c>
      <c r="F317" s="2814">
        <f t="shared" si="128"/>
        <v>0</v>
      </c>
      <c r="G317" s="64">
        <f t="shared" si="129"/>
        <v>0</v>
      </c>
      <c r="H317" s="2814">
        <f t="shared" si="130"/>
        <v>0</v>
      </c>
      <c r="I317" s="2815">
        <f t="shared" si="131"/>
        <v>0</v>
      </c>
      <c r="J317" s="2166">
        <f>IFERROR(INDEX(J8:V8,MATCH(I317,J7:V7,0)) * H317 * IF(E317=0, 1, E317), 0)</f>
        <v>0</v>
      </c>
      <c r="K317" s="2167">
        <f t="shared" ca="1" si="121"/>
        <v>35</v>
      </c>
      <c r="L317" s="2832"/>
      <c r="M317" s="2694"/>
      <c r="N317" s="2695"/>
      <c r="O317" s="504"/>
      <c r="P317" s="2817">
        <f t="shared" si="132"/>
        <v>0</v>
      </c>
      <c r="Q317" s="2171"/>
      <c r="R317" s="2187" t="str">
        <f t="shared" si="133"/>
        <v>►</v>
      </c>
      <c r="S317" s="2188">
        <v>1</v>
      </c>
      <c r="T317" s="2174">
        <f t="shared" si="134"/>
        <v>0</v>
      </c>
      <c r="U317" s="2175">
        <f t="shared" si="135"/>
        <v>0</v>
      </c>
      <c r="V317" s="2176">
        <f t="shared" si="136"/>
        <v>0</v>
      </c>
      <c r="W317" s="2177">
        <f>IF(OR(ISBLANK(M317),ISBLANK(O317)),0,IF(ISBLANK(L317),"",IFERROR(ROUND(T317/INDEX(J8:V8,MATCH(I317,J7:V7,0)),2)&amp;" " &amp;I317,"")))</f>
        <v>0</v>
      </c>
      <c r="X317" s="2178"/>
      <c r="Y317" s="2803">
        <f t="shared" ca="1" si="139"/>
        <v>0</v>
      </c>
      <c r="AA317" s="601" t="s">
        <v>15</v>
      </c>
      <c r="AB317" s="91">
        <f t="shared" ref="AB317:AH317" ca="1" si="141">CELL("largeur",AB317)</f>
        <v>11</v>
      </c>
      <c r="AC317" s="91">
        <f t="shared" ca="1" si="141"/>
        <v>11</v>
      </c>
      <c r="AD317" s="91">
        <f t="shared" ca="1" si="141"/>
        <v>3</v>
      </c>
      <c r="AE317" s="91">
        <f t="shared" ca="1" si="141"/>
        <v>11</v>
      </c>
      <c r="AF317" s="91">
        <f t="shared" ca="1" si="141"/>
        <v>11</v>
      </c>
      <c r="AG317" s="91">
        <f t="shared" ca="1" si="141"/>
        <v>9</v>
      </c>
      <c r="AH317" s="2716">
        <f t="shared" ca="1" si="141"/>
        <v>35</v>
      </c>
      <c r="AI317" s="59"/>
      <c r="AJ317" s="2127"/>
      <c r="AK317" s="2127"/>
      <c r="AL317" s="2127"/>
      <c r="AM317" s="2127"/>
      <c r="AN317" s="2127"/>
      <c r="AO317" s="2127"/>
      <c r="AP317" s="2128"/>
      <c r="AQ317" s="2129"/>
      <c r="AR317" s="2130"/>
      <c r="AS317" s="2130"/>
      <c r="AT317" s="2130"/>
      <c r="AU317" s="2140"/>
      <c r="AV317" s="2130"/>
      <c r="BE317" s="135">
        <v>1</v>
      </c>
    </row>
    <row r="318" spans="2:57" ht="19.5" thickTop="1">
      <c r="B318" s="2118" t="str">
        <f t="shared" si="122"/>
        <v>A</v>
      </c>
      <c r="D318" s="67" t="str">
        <f t="shared" si="126"/>
        <v>►</v>
      </c>
      <c r="E318" s="2813">
        <f t="shared" si="127"/>
        <v>0</v>
      </c>
      <c r="F318" s="2814">
        <f t="shared" si="128"/>
        <v>0</v>
      </c>
      <c r="G318" s="64">
        <f t="shared" si="129"/>
        <v>0</v>
      </c>
      <c r="H318" s="2814">
        <f t="shared" si="130"/>
        <v>0</v>
      </c>
      <c r="I318" s="2815">
        <f t="shared" si="131"/>
        <v>0</v>
      </c>
      <c r="J318" s="2166">
        <f>IFERROR(INDEX(J8:V8,MATCH(I318,J7:V7,0)) * H318 * IF(E318=0, 1, E318), 0)</f>
        <v>0</v>
      </c>
      <c r="K318" s="2167" t="str">
        <f t="shared" si="121"/>
        <v>③</v>
      </c>
      <c r="L318" s="2832"/>
      <c r="M318" s="2694"/>
      <c r="N318" s="2695"/>
      <c r="O318" s="504"/>
      <c r="P318" s="2817">
        <f t="shared" si="132"/>
        <v>0</v>
      </c>
      <c r="Q318" s="2171"/>
      <c r="R318" s="2187" t="str">
        <f t="shared" si="133"/>
        <v>►</v>
      </c>
      <c r="S318" s="2188">
        <v>1</v>
      </c>
      <c r="T318" s="2189">
        <f t="shared" si="134"/>
        <v>0</v>
      </c>
      <c r="U318" s="2190">
        <f t="shared" si="135"/>
        <v>0</v>
      </c>
      <c r="V318" s="2191">
        <f t="shared" si="136"/>
        <v>0</v>
      </c>
      <c r="W318" s="2192">
        <f>IF(OR(ISBLANK(M318),ISBLANK(O318)),0,IF(ISBLANK(L318),"",IFERROR(ROUND(T318/INDEX(J8:V8,MATCH(I318,J7:V7,0)),2)&amp;" " &amp;I318,"")))</f>
        <v>0</v>
      </c>
      <c r="X318" s="2193"/>
      <c r="Y318" s="2803">
        <f t="shared" si="139"/>
        <v>0</v>
      </c>
      <c r="AA318" s="16" t="s">
        <v>0</v>
      </c>
      <c r="AB318" s="2528" t="s">
        <v>89</v>
      </c>
      <c r="AC318" s="88" t="s">
        <v>88</v>
      </c>
      <c r="AD318" s="87"/>
      <c r="AE318" s="3992" t="s">
        <v>87</v>
      </c>
      <c r="AF318" s="3994" t="s">
        <v>86</v>
      </c>
      <c r="AG318" s="4105" t="s">
        <v>85</v>
      </c>
      <c r="AH318" s="86" t="s">
        <v>84</v>
      </c>
      <c r="AI318" s="59"/>
      <c r="AJ318" s="2127"/>
      <c r="AK318" s="2127"/>
      <c r="AL318" s="2127"/>
      <c r="AM318" s="2127"/>
      <c r="AN318" s="2127"/>
      <c r="AO318" s="2127"/>
      <c r="AP318" s="2128"/>
      <c r="AQ318" s="2129"/>
      <c r="AR318" s="2130"/>
      <c r="AS318" s="2130"/>
      <c r="AT318" s="2130"/>
      <c r="AU318" s="2140"/>
      <c r="AV318" s="2130"/>
      <c r="BE318" s="135">
        <v>1</v>
      </c>
    </row>
    <row r="319" spans="2:57" ht="18.75">
      <c r="B319" s="2118" t="str">
        <f t="shared" si="122"/>
        <v>A</v>
      </c>
      <c r="D319" s="67" t="str">
        <f t="shared" si="126"/>
        <v>►</v>
      </c>
      <c r="E319" s="2813">
        <f t="shared" si="127"/>
        <v>0</v>
      </c>
      <c r="F319" s="2814">
        <f t="shared" si="128"/>
        <v>0</v>
      </c>
      <c r="G319" s="64">
        <f t="shared" si="129"/>
        <v>0</v>
      </c>
      <c r="H319" s="2814">
        <f t="shared" si="130"/>
        <v>0</v>
      </c>
      <c r="I319" s="2815">
        <f t="shared" si="131"/>
        <v>0</v>
      </c>
      <c r="J319" s="2166">
        <f>IFERROR(INDEX(J8:V8,MATCH(I319,J7:V7,0)) * H319 * IF(E319=0, 1, E319), 0)</f>
        <v>0</v>
      </c>
      <c r="K319" s="2167" t="str">
        <f t="shared" si="121"/>
        <v xml:space="preserve"> Denrées</v>
      </c>
      <c r="L319" s="2832"/>
      <c r="M319" s="2694"/>
      <c r="N319" s="2695"/>
      <c r="O319" s="504"/>
      <c r="P319" s="2817">
        <f t="shared" si="132"/>
        <v>0</v>
      </c>
      <c r="Q319" s="2171"/>
      <c r="R319" s="2187" t="str">
        <f t="shared" si="133"/>
        <v>►</v>
      </c>
      <c r="S319" s="2188">
        <v>1</v>
      </c>
      <c r="T319" s="2174">
        <f t="shared" si="134"/>
        <v>0</v>
      </c>
      <c r="U319" s="2175">
        <f t="shared" si="135"/>
        <v>0</v>
      </c>
      <c r="V319" s="2176">
        <f t="shared" si="136"/>
        <v>0</v>
      </c>
      <c r="W319" s="2177">
        <f>IF(OR(ISBLANK(M319),ISBLANK(O319)),0,IF(ISBLANK(L319),"",IFERROR(ROUND(T319/INDEX(J8:V8,MATCH(I319,J7:V7,0)),2)&amp;" " &amp;I319,"")))</f>
        <v>0</v>
      </c>
      <c r="X319" s="2178"/>
      <c r="Y319" s="2803">
        <f t="shared" si="139"/>
        <v>0</v>
      </c>
      <c r="AA319" s="16" t="s">
        <v>0</v>
      </c>
      <c r="AB319" s="2531" t="s">
        <v>77</v>
      </c>
      <c r="AC319" s="82" t="s">
        <v>30</v>
      </c>
      <c r="AD319" s="81" t="s">
        <v>76</v>
      </c>
      <c r="AE319" s="3993"/>
      <c r="AF319" s="3995"/>
      <c r="AG319" s="4106"/>
      <c r="AH319" s="80" t="s">
        <v>75</v>
      </c>
      <c r="AI319" s="59"/>
      <c r="AJ319" s="2127"/>
      <c r="AK319" s="2127"/>
      <c r="AL319" s="2127"/>
      <c r="AM319" s="2127"/>
      <c r="AN319" s="2127"/>
      <c r="AO319" s="2127"/>
      <c r="AP319" s="2128"/>
      <c r="AQ319" s="2129"/>
      <c r="AR319" s="2130"/>
      <c r="AS319" s="2130"/>
      <c r="AT319" s="2130"/>
      <c r="AU319" s="2140"/>
      <c r="AV319" s="2130"/>
      <c r="BE319" s="135">
        <v>1</v>
      </c>
    </row>
    <row r="320" spans="2:57" ht="18.75">
      <c r="B320" s="2118" t="str">
        <f t="shared" si="122"/>
        <v>A</v>
      </c>
      <c r="D320" s="67" t="str">
        <f t="shared" si="126"/>
        <v>►</v>
      </c>
      <c r="E320" s="2813">
        <f t="shared" si="127"/>
        <v>0</v>
      </c>
      <c r="F320" s="2814">
        <f t="shared" si="128"/>
        <v>0</v>
      </c>
      <c r="G320" s="64">
        <f t="shared" si="129"/>
        <v>0</v>
      </c>
      <c r="H320" s="2814">
        <f t="shared" si="130"/>
        <v>0</v>
      </c>
      <c r="I320" s="2815">
        <f t="shared" si="131"/>
        <v>0</v>
      </c>
      <c r="J320" s="2166">
        <f>IFERROR(INDEX(J8:V8,MATCH(I320,J7:V7,0)) * H320 * IF(E320=0, 1, E320), 0)</f>
        <v>0</v>
      </c>
      <c r="K320" s="2167">
        <f t="shared" si="121"/>
        <v>0</v>
      </c>
      <c r="L320" s="2832"/>
      <c r="M320" s="2694"/>
      <c r="N320" s="2695"/>
      <c r="O320" s="504"/>
      <c r="P320" s="2817">
        <f t="shared" si="132"/>
        <v>0</v>
      </c>
      <c r="Q320" s="2171"/>
      <c r="R320" s="2187" t="str">
        <f t="shared" si="133"/>
        <v>►</v>
      </c>
      <c r="S320" s="2188">
        <v>1</v>
      </c>
      <c r="T320" s="2189">
        <f t="shared" si="134"/>
        <v>0</v>
      </c>
      <c r="U320" s="2190">
        <f t="shared" si="135"/>
        <v>0</v>
      </c>
      <c r="V320" s="2191">
        <f t="shared" si="136"/>
        <v>0</v>
      </c>
      <c r="W320" s="2192">
        <f>IF(OR(ISBLANK(M320),ISBLANK(O320)),0,IF(ISBLANK(L320),"",IFERROR(ROUND(T320/INDEX(J8:V8,MATCH(I320,J7:V7,0)),2)&amp;" " &amp;I320,"")))</f>
        <v>0</v>
      </c>
      <c r="X320" s="2193"/>
      <c r="Y320" s="2803">
        <f t="shared" si="139"/>
        <v>0</v>
      </c>
      <c r="AA320" s="554" t="s">
        <v>0</v>
      </c>
      <c r="AB320" s="2721"/>
      <c r="AC320" s="65"/>
      <c r="AD320" s="73" t="str">
        <f t="shared" ref="AD320:AD359" si="142">IF(AND(AB320&gt;0,AE320&gt;0),"de","")</f>
        <v/>
      </c>
      <c r="AE320" s="63"/>
      <c r="AF320" s="1950"/>
      <c r="AG320" s="61">
        <v>1</v>
      </c>
      <c r="AH320" s="60"/>
      <c r="AI320" s="59"/>
      <c r="AJ320" s="2127"/>
      <c r="AK320" s="2127"/>
      <c r="AL320" s="2127"/>
      <c r="AM320" s="2127"/>
      <c r="AN320" s="2127"/>
      <c r="AO320" s="2127"/>
      <c r="AP320" s="2128"/>
      <c r="AQ320" s="2129"/>
      <c r="AR320" s="2130"/>
      <c r="AS320" s="2130"/>
      <c r="AT320" s="2130"/>
      <c r="AU320" s="2140"/>
      <c r="AV320" s="2130"/>
      <c r="BE320" s="135">
        <v>1</v>
      </c>
    </row>
    <row r="321" spans="2:57" ht="18.75">
      <c r="B321" s="2118" t="str">
        <f t="shared" si="122"/>
        <v>A</v>
      </c>
      <c r="D321" s="67" t="str">
        <f t="shared" si="126"/>
        <v>A</v>
      </c>
      <c r="E321" s="2813">
        <f t="shared" si="127"/>
        <v>0</v>
      </c>
      <c r="F321" s="2814">
        <f t="shared" si="128"/>
        <v>0</v>
      </c>
      <c r="G321" s="64" t="str">
        <f t="shared" si="129"/>
        <v/>
      </c>
      <c r="H321" s="2814">
        <f t="shared" si="130"/>
        <v>375</v>
      </c>
      <c r="I321" s="2815" t="str">
        <f t="shared" si="131"/>
        <v>g</v>
      </c>
      <c r="J321" s="2166">
        <f>IFERROR(INDEX(J8:V8,MATCH(I321,J7:V7,0)) * H321 * IF(E321=0, 1, E321), 0)</f>
        <v>0.375</v>
      </c>
      <c r="K321" s="2167" t="str">
        <f t="shared" si="121"/>
        <v>crème</v>
      </c>
      <c r="L321" s="2832" t="s">
        <v>4158</v>
      </c>
      <c r="M321" s="2694">
        <v>1.1559999999999999</v>
      </c>
      <c r="N321" s="2695" t="s">
        <v>403</v>
      </c>
      <c r="O321" s="504">
        <v>20</v>
      </c>
      <c r="P321" s="2817" t="str">
        <f t="shared" si="132"/>
        <v>Kg</v>
      </c>
      <c r="Q321" s="2171"/>
      <c r="R321" s="2187" t="str">
        <f t="shared" si="133"/>
        <v>crème</v>
      </c>
      <c r="S321" s="2188">
        <v>1</v>
      </c>
      <c r="T321" s="2174">
        <f t="shared" si="134"/>
        <v>6.4878892733564015</v>
      </c>
      <c r="U321" s="2175">
        <f t="shared" si="135"/>
        <v>0</v>
      </c>
      <c r="V321" s="2176">
        <f t="shared" si="136"/>
        <v>0</v>
      </c>
      <c r="W321" s="2177" t="str">
        <f>IF(OR(ISBLANK(M321),ISBLANK(O321)),0,IF(ISBLANK(L321),"",IFERROR(ROUND(T321/INDEX(J8:V8,MATCH(I321,J7:V7,0)),2)&amp;" " &amp;I321,"")))</f>
        <v>6487.89 g</v>
      </c>
      <c r="X321" s="2178"/>
      <c r="Y321" s="2803">
        <f t="shared" si="139"/>
        <v>0</v>
      </c>
      <c r="AA321" s="2598" t="str">
        <f t="shared" ref="AA321:AA358" si="143">IF(AH321&lt;&gt;"","A","►")</f>
        <v>A</v>
      </c>
      <c r="AB321" s="2721"/>
      <c r="AC321" s="65"/>
      <c r="AD321" s="64" t="str">
        <f t="shared" si="142"/>
        <v/>
      </c>
      <c r="AE321" s="63">
        <v>375</v>
      </c>
      <c r="AF321" s="41" t="s">
        <v>62</v>
      </c>
      <c r="AG321" s="61">
        <v>1</v>
      </c>
      <c r="AH321" s="60" t="s">
        <v>4266</v>
      </c>
      <c r="AI321" s="59"/>
      <c r="AJ321" s="2127"/>
      <c r="AK321" s="2127"/>
      <c r="AL321" s="2127"/>
      <c r="AM321" s="2127"/>
      <c r="AN321" s="2127"/>
      <c r="AO321" s="2127"/>
      <c r="AP321" s="2128"/>
      <c r="AQ321" s="2129"/>
      <c r="AR321" s="2130"/>
      <c r="AS321" s="2130"/>
      <c r="AT321" s="2130"/>
      <c r="AU321" s="2140"/>
      <c r="AV321" s="2130"/>
      <c r="BE321" s="135">
        <v>1</v>
      </c>
    </row>
    <row r="322" spans="2:57" ht="18.75">
      <c r="B322" s="2118" t="str">
        <f t="shared" si="122"/>
        <v>A</v>
      </c>
      <c r="D322" s="67" t="str">
        <f t="shared" si="126"/>
        <v>A</v>
      </c>
      <c r="E322" s="2813">
        <f t="shared" si="127"/>
        <v>0</v>
      </c>
      <c r="F322" s="2814">
        <f t="shared" si="128"/>
        <v>0</v>
      </c>
      <c r="G322" s="64" t="str">
        <f t="shared" si="129"/>
        <v/>
      </c>
      <c r="H322" s="2814">
        <f t="shared" si="130"/>
        <v>125</v>
      </c>
      <c r="I322" s="2815" t="str">
        <f t="shared" si="131"/>
        <v>g</v>
      </c>
      <c r="J322" s="2166">
        <f>IFERROR(INDEX(J8:V8,MATCH(I322,J7:V7,0)) * H322 * IF(E322=0, 1, E322), 0)</f>
        <v>0.125</v>
      </c>
      <c r="K322" s="2167" t="str">
        <f t="shared" si="121"/>
        <v>lait</v>
      </c>
      <c r="L322" s="2832" t="s">
        <v>4158</v>
      </c>
      <c r="M322" s="2694">
        <v>1.1559999999999999</v>
      </c>
      <c r="N322" s="2695" t="s">
        <v>403</v>
      </c>
      <c r="O322" s="504">
        <v>20</v>
      </c>
      <c r="P322" s="2817" t="str">
        <f t="shared" si="132"/>
        <v>Kg</v>
      </c>
      <c r="Q322" s="2171"/>
      <c r="R322" s="2187" t="str">
        <f t="shared" si="133"/>
        <v>lait</v>
      </c>
      <c r="S322" s="2188">
        <v>1</v>
      </c>
      <c r="T322" s="2189">
        <f t="shared" si="134"/>
        <v>2.1626297577854672</v>
      </c>
      <c r="U322" s="2190">
        <f t="shared" si="135"/>
        <v>0</v>
      </c>
      <c r="V322" s="2191">
        <f t="shared" si="136"/>
        <v>0</v>
      </c>
      <c r="W322" s="2192" t="str">
        <f>IF(OR(ISBLANK(M322),ISBLANK(O322)),0,IF(ISBLANK(L322),"",IFERROR(ROUND(T322/INDEX(J8:V8,MATCH(I322,J7:V7,0)),2)&amp;" " &amp;I322,"")))</f>
        <v>2162.63 g</v>
      </c>
      <c r="X322" s="2193"/>
      <c r="Y322" s="2803">
        <f t="shared" si="139"/>
        <v>0</v>
      </c>
      <c r="AA322" s="2598" t="str">
        <f t="shared" si="143"/>
        <v>A</v>
      </c>
      <c r="AB322" s="2721"/>
      <c r="AC322" s="72"/>
      <c r="AD322" s="73" t="str">
        <f t="shared" si="142"/>
        <v/>
      </c>
      <c r="AE322" s="63">
        <v>125</v>
      </c>
      <c r="AF322" s="41" t="s">
        <v>62</v>
      </c>
      <c r="AG322" s="61">
        <v>1</v>
      </c>
      <c r="AH322" s="60" t="s">
        <v>1027</v>
      </c>
      <c r="AI322" s="59"/>
      <c r="AJ322" s="2127"/>
      <c r="AK322" s="2127"/>
      <c r="AL322" s="2127"/>
      <c r="AM322" s="2127"/>
      <c r="AN322" s="2127"/>
      <c r="AO322" s="2127"/>
      <c r="AP322" s="2128"/>
      <c r="AQ322" s="2129"/>
      <c r="AR322" s="2130"/>
      <c r="AS322" s="2130"/>
      <c r="AT322" s="2130"/>
      <c r="AU322" s="2140"/>
      <c r="AV322" s="2130"/>
      <c r="BE322" s="135">
        <v>1</v>
      </c>
    </row>
    <row r="323" spans="2:57" ht="18.75">
      <c r="B323" s="2118" t="str">
        <f t="shared" si="122"/>
        <v>A</v>
      </c>
      <c r="D323" s="67" t="str">
        <f t="shared" si="126"/>
        <v>A</v>
      </c>
      <c r="E323" s="2813">
        <f t="shared" si="127"/>
        <v>0</v>
      </c>
      <c r="F323" s="2814">
        <f t="shared" si="128"/>
        <v>0</v>
      </c>
      <c r="G323" s="64" t="str">
        <f t="shared" si="129"/>
        <v/>
      </c>
      <c r="H323" s="2814">
        <f t="shared" si="130"/>
        <v>80</v>
      </c>
      <c r="I323" s="2815" t="str">
        <f t="shared" si="131"/>
        <v>g</v>
      </c>
      <c r="J323" s="2166">
        <f>IFERROR(INDEX(J8:V8,MATCH(I323,J7:V7,0)) * H323 * IF(E323=0, 1, E323), 0)</f>
        <v>0.08</v>
      </c>
      <c r="K323" s="2167" t="str">
        <f t="shared" si="121"/>
        <v>pain d'épices grillé</v>
      </c>
      <c r="L323" s="2832" t="s">
        <v>4158</v>
      </c>
      <c r="M323" s="2694">
        <v>1.1559999999999999</v>
      </c>
      <c r="N323" s="2695" t="s">
        <v>403</v>
      </c>
      <c r="O323" s="504">
        <v>20</v>
      </c>
      <c r="P323" s="2817" t="str">
        <f t="shared" si="132"/>
        <v>Kg</v>
      </c>
      <c r="Q323" s="2171"/>
      <c r="R323" s="2187" t="str">
        <f t="shared" si="133"/>
        <v>pain d'épices grillé</v>
      </c>
      <c r="S323" s="2188">
        <v>1</v>
      </c>
      <c r="T323" s="2174">
        <f t="shared" si="134"/>
        <v>1.3840830449826991</v>
      </c>
      <c r="U323" s="2175">
        <f t="shared" si="135"/>
        <v>0</v>
      </c>
      <c r="V323" s="2176">
        <f t="shared" si="136"/>
        <v>0</v>
      </c>
      <c r="W323" s="2177" t="str">
        <f>IF(OR(ISBLANK(M323),ISBLANK(O323)),0,IF(ISBLANK(L323),"",IFERROR(ROUND(T323/INDEX(J8:V8,MATCH(I323,J7:V7,0)),2)&amp;" " &amp;I323,"")))</f>
        <v>1384.08 g</v>
      </c>
      <c r="X323" s="2178"/>
      <c r="Y323" s="2803">
        <f t="shared" si="139"/>
        <v>0</v>
      </c>
      <c r="AA323" s="2598" t="str">
        <f t="shared" si="143"/>
        <v>A</v>
      </c>
      <c r="AB323" s="2348"/>
      <c r="AC323" s="72"/>
      <c r="AD323" s="64" t="str">
        <f t="shared" si="142"/>
        <v/>
      </c>
      <c r="AE323" s="63">
        <v>80</v>
      </c>
      <c r="AF323" s="41" t="s">
        <v>62</v>
      </c>
      <c r="AG323" s="61">
        <v>1</v>
      </c>
      <c r="AH323" s="60" t="s">
        <v>4493</v>
      </c>
      <c r="AI323" s="59"/>
      <c r="AJ323" s="2127"/>
      <c r="AK323" s="2127"/>
      <c r="AL323" s="2127"/>
      <c r="AM323" s="2127"/>
      <c r="AN323" s="2127"/>
      <c r="AO323" s="2127"/>
      <c r="AP323" s="2128"/>
      <c r="AQ323" s="2129"/>
      <c r="AR323" s="2130"/>
      <c r="AS323" s="2130"/>
      <c r="AT323" s="2130"/>
      <c r="AU323" s="2140"/>
      <c r="AV323" s="2130"/>
      <c r="BE323" s="135">
        <v>1</v>
      </c>
    </row>
    <row r="324" spans="2:57" ht="18.75">
      <c r="B324" s="2118" t="str">
        <f t="shared" si="122"/>
        <v>A</v>
      </c>
      <c r="D324" s="67" t="str">
        <f t="shared" si="126"/>
        <v>A</v>
      </c>
      <c r="E324" s="2813">
        <f t="shared" si="127"/>
        <v>3</v>
      </c>
      <c r="F324" s="2814" t="str">
        <f t="shared" si="128"/>
        <v>gousses</v>
      </c>
      <c r="G324" s="64" t="str">
        <f t="shared" si="129"/>
        <v/>
      </c>
      <c r="H324" s="2814">
        <f t="shared" si="130"/>
        <v>0</v>
      </c>
      <c r="I324" s="2815">
        <f t="shared" si="131"/>
        <v>0</v>
      </c>
      <c r="J324" s="2166">
        <f>IFERROR(INDEX(J8:V8,MATCH(I324,J7:V7,0)) * H324 * IF(E324=0, 1, E324), 0)</f>
        <v>0</v>
      </c>
      <c r="K324" s="2167" t="str">
        <f t="shared" si="121"/>
        <v>gousse de vanille</v>
      </c>
      <c r="L324" s="2832" t="s">
        <v>4158</v>
      </c>
      <c r="M324" s="2694">
        <v>1.1559999999999999</v>
      </c>
      <c r="N324" s="2695" t="s">
        <v>403</v>
      </c>
      <c r="O324" s="504">
        <v>20</v>
      </c>
      <c r="P324" s="2817" t="str">
        <f t="shared" si="132"/>
        <v>Kg</v>
      </c>
      <c r="Q324" s="2171"/>
      <c r="R324" s="2187" t="str">
        <f t="shared" si="133"/>
        <v>gousse de vanille</v>
      </c>
      <c r="S324" s="2188">
        <v>1</v>
      </c>
      <c r="T324" s="2189">
        <f t="shared" si="134"/>
        <v>0</v>
      </c>
      <c r="U324" s="2190">
        <f t="shared" si="135"/>
        <v>51.903114186851212</v>
      </c>
      <c r="V324" s="2191" t="str">
        <f t="shared" si="136"/>
        <v>gousses</v>
      </c>
      <c r="W324" s="2192" t="str">
        <f>IF(OR(ISBLANK(M324),ISBLANK(O324)),0,IF(ISBLANK(L324),"",IFERROR(ROUND(T324/INDEX(J8:V8,MATCH(I324,J7:V7,0)),2)&amp;" " &amp;I324,"")))</f>
        <v/>
      </c>
      <c r="X324" s="2193"/>
      <c r="Y324" s="2803">
        <f t="shared" si="139"/>
        <v>0</v>
      </c>
      <c r="AA324" s="2598" t="str">
        <f t="shared" si="143"/>
        <v>A</v>
      </c>
      <c r="AB324" s="2721">
        <v>3</v>
      </c>
      <c r="AC324" s="72" t="s">
        <v>4213</v>
      </c>
      <c r="AD324" s="73" t="str">
        <f t="shared" si="142"/>
        <v/>
      </c>
      <c r="AE324" s="63"/>
      <c r="AF324" s="1950"/>
      <c r="AG324" s="61">
        <v>1</v>
      </c>
      <c r="AH324" s="60" t="s">
        <v>4494</v>
      </c>
      <c r="AI324" s="59"/>
      <c r="AJ324" s="2127"/>
      <c r="AK324" s="2127"/>
      <c r="AL324" s="2127"/>
      <c r="AM324" s="2127"/>
      <c r="AN324" s="2127"/>
      <c r="AO324" s="2127"/>
      <c r="AP324" s="2128"/>
      <c r="AQ324" s="2129"/>
      <c r="AR324" s="2130"/>
      <c r="AS324" s="2130"/>
      <c r="AT324" s="2130"/>
      <c r="AU324" s="2140"/>
      <c r="AV324" s="2130"/>
      <c r="BE324" s="135">
        <v>1</v>
      </c>
    </row>
    <row r="325" spans="2:57" ht="18.75">
      <c r="B325" s="2118" t="str">
        <f t="shared" si="122"/>
        <v>A</v>
      </c>
      <c r="D325" s="67" t="str">
        <f t="shared" si="126"/>
        <v>A</v>
      </c>
      <c r="E325" s="2813">
        <f t="shared" si="127"/>
        <v>0</v>
      </c>
      <c r="F325" s="2814">
        <f t="shared" si="128"/>
        <v>0</v>
      </c>
      <c r="G325" s="64" t="str">
        <f t="shared" si="129"/>
        <v/>
      </c>
      <c r="H325" s="2814">
        <f t="shared" si="130"/>
        <v>100</v>
      </c>
      <c r="I325" s="2815" t="str">
        <f t="shared" si="131"/>
        <v>g</v>
      </c>
      <c r="J325" s="2166">
        <f>IFERROR(INDEX(J8:V8,MATCH(I325,J7:V7,0)) * H325 * IF(E325=0, 1, E325), 0)</f>
        <v>0.1</v>
      </c>
      <c r="K325" s="2167" t="str">
        <f t="shared" si="121"/>
        <v>sucre vergeoise blond</v>
      </c>
      <c r="L325" s="2832" t="s">
        <v>4158</v>
      </c>
      <c r="M325" s="2694">
        <v>1.1559999999999999</v>
      </c>
      <c r="N325" s="2695" t="s">
        <v>403</v>
      </c>
      <c r="O325" s="504">
        <v>20</v>
      </c>
      <c r="P325" s="2817" t="str">
        <f t="shared" si="132"/>
        <v>Kg</v>
      </c>
      <c r="Q325" s="2171"/>
      <c r="R325" s="2187" t="str">
        <f t="shared" si="133"/>
        <v>sucre vergeoise blond</v>
      </c>
      <c r="S325" s="2188">
        <v>1</v>
      </c>
      <c r="T325" s="2174">
        <f t="shared" si="134"/>
        <v>1.7301038062283738</v>
      </c>
      <c r="U325" s="2175">
        <f t="shared" si="135"/>
        <v>0</v>
      </c>
      <c r="V325" s="2176">
        <f t="shared" si="136"/>
        <v>0</v>
      </c>
      <c r="W325" s="2177" t="str">
        <f>IF(OR(ISBLANK(M325),ISBLANK(O325)),0,IF(ISBLANK(L325),"",IFERROR(ROUND(T325/INDEX(J8:V8,MATCH(I325,J7:V7,0)),2)&amp;" " &amp;I325,"")))</f>
        <v>1730.1 g</v>
      </c>
      <c r="X325" s="2178"/>
      <c r="Y325" s="2803">
        <f t="shared" si="139"/>
        <v>0</v>
      </c>
      <c r="AA325" s="2598" t="str">
        <f t="shared" si="143"/>
        <v>A</v>
      </c>
      <c r="AB325" s="2721"/>
      <c r="AC325" s="65"/>
      <c r="AD325" s="64" t="str">
        <f t="shared" si="142"/>
        <v/>
      </c>
      <c r="AE325" s="63">
        <v>100</v>
      </c>
      <c r="AF325" s="41" t="s">
        <v>62</v>
      </c>
      <c r="AG325" s="61">
        <v>1</v>
      </c>
      <c r="AH325" s="60" t="s">
        <v>4495</v>
      </c>
      <c r="AI325" s="59"/>
      <c r="AJ325" s="2127"/>
      <c r="AK325" s="2127"/>
      <c r="AL325" s="2127"/>
      <c r="AM325" s="2127"/>
      <c r="AN325" s="2127"/>
      <c r="AO325" s="2127"/>
      <c r="AP325" s="2128"/>
      <c r="AQ325" s="2129"/>
      <c r="AR325" s="2130"/>
      <c r="AS325" s="2130"/>
      <c r="AT325" s="2130"/>
      <c r="AU325" s="2140"/>
      <c r="AV325" s="2130"/>
      <c r="BE325" s="135">
        <v>1</v>
      </c>
    </row>
    <row r="326" spans="2:57" ht="18.75">
      <c r="B326" s="2118" t="str">
        <f t="shared" si="122"/>
        <v>A</v>
      </c>
      <c r="D326" s="67" t="str">
        <f t="shared" si="126"/>
        <v>A</v>
      </c>
      <c r="E326" s="2813">
        <f t="shared" si="127"/>
        <v>0</v>
      </c>
      <c r="F326" s="2814">
        <f t="shared" si="128"/>
        <v>0</v>
      </c>
      <c r="G326" s="64" t="str">
        <f t="shared" si="129"/>
        <v/>
      </c>
      <c r="H326" s="2814">
        <f t="shared" si="130"/>
        <v>120</v>
      </c>
      <c r="I326" s="2815" t="str">
        <f t="shared" si="131"/>
        <v>g</v>
      </c>
      <c r="J326" s="2166">
        <f>IFERROR(INDEX(J8:V8,MATCH(I326,J7:V7,0)) * H326 * IF(E326=0, 1, E326), 0)</f>
        <v>0.12</v>
      </c>
      <c r="K326" s="2167" t="str">
        <f t="shared" si="121"/>
        <v>jaunes d'œufs</v>
      </c>
      <c r="L326" s="2832" t="s">
        <v>4158</v>
      </c>
      <c r="M326" s="2694">
        <v>1.1559999999999999</v>
      </c>
      <c r="N326" s="2695" t="s">
        <v>403</v>
      </c>
      <c r="O326" s="504">
        <v>20</v>
      </c>
      <c r="P326" s="2817" t="str">
        <f t="shared" si="132"/>
        <v>Kg</v>
      </c>
      <c r="Q326" s="2171"/>
      <c r="R326" s="2187" t="str">
        <f t="shared" si="133"/>
        <v>jaunes d'œufs</v>
      </c>
      <c r="S326" s="2188">
        <v>1</v>
      </c>
      <c r="T326" s="2189">
        <f t="shared" si="134"/>
        <v>2.0761245674740487</v>
      </c>
      <c r="U326" s="2190">
        <f t="shared" si="135"/>
        <v>0</v>
      </c>
      <c r="V326" s="2191">
        <f t="shared" si="136"/>
        <v>0</v>
      </c>
      <c r="W326" s="2192" t="str">
        <f>IF(OR(ISBLANK(M326),ISBLANK(O326)),0,IF(ISBLANK(L326),"",IFERROR(ROUND(T326/INDEX(J8:V8,MATCH(I326,J7:V7,0)),2)&amp;" " &amp;I326,"")))</f>
        <v>2076.12 g</v>
      </c>
      <c r="X326" s="2193"/>
      <c r="Y326" s="2803">
        <f t="shared" si="139"/>
        <v>0</v>
      </c>
      <c r="AA326" s="2598" t="str">
        <f t="shared" si="143"/>
        <v>A</v>
      </c>
      <c r="AB326" s="2721"/>
      <c r="AC326" s="65"/>
      <c r="AD326" s="64" t="str">
        <f t="shared" si="142"/>
        <v/>
      </c>
      <c r="AE326" s="63">
        <v>120</v>
      </c>
      <c r="AF326" s="41" t="s">
        <v>62</v>
      </c>
      <c r="AG326" s="61">
        <v>1</v>
      </c>
      <c r="AH326" s="60" t="s">
        <v>71</v>
      </c>
      <c r="AI326" s="59"/>
      <c r="AJ326" s="2127"/>
      <c r="AK326" s="2127"/>
      <c r="AL326" s="2127"/>
      <c r="AM326" s="2127"/>
      <c r="AN326" s="2127"/>
      <c r="AO326" s="2127"/>
      <c r="AP326" s="2128"/>
      <c r="AQ326" s="2129"/>
      <c r="AR326" s="2130"/>
      <c r="AS326" s="2130"/>
      <c r="AT326" s="2130"/>
      <c r="AU326" s="2140"/>
      <c r="AV326" s="2130"/>
      <c r="BE326" s="135">
        <v>1</v>
      </c>
    </row>
    <row r="327" spans="2:57" ht="18.75">
      <c r="B327" s="2118" t="str">
        <f t="shared" si="122"/>
        <v>A</v>
      </c>
      <c r="D327" s="67" t="str">
        <f t="shared" si="126"/>
        <v>A</v>
      </c>
      <c r="E327" s="2813">
        <f t="shared" si="127"/>
        <v>0</v>
      </c>
      <c r="F327" s="2814">
        <f t="shared" si="128"/>
        <v>0</v>
      </c>
      <c r="G327" s="64" t="str">
        <f t="shared" si="129"/>
        <v/>
      </c>
      <c r="H327" s="2814">
        <f t="shared" si="130"/>
        <v>50</v>
      </c>
      <c r="I327" s="2815" t="str">
        <f t="shared" si="131"/>
        <v>g</v>
      </c>
      <c r="J327" s="2166">
        <f>IFERROR(INDEX(J8:V8,MATCH(I327,J7:V7,0)) * H327 * IF(E327=0, 1, E327), 0)</f>
        <v>0.05</v>
      </c>
      <c r="K327" s="2167" t="str">
        <f t="shared" si="121"/>
        <v>poudre à crème</v>
      </c>
      <c r="L327" s="2832" t="s">
        <v>4158</v>
      </c>
      <c r="M327" s="2694">
        <v>1.1559999999999999</v>
      </c>
      <c r="N327" s="2695" t="s">
        <v>403</v>
      </c>
      <c r="O327" s="504">
        <v>20</v>
      </c>
      <c r="P327" s="2817" t="str">
        <f t="shared" si="132"/>
        <v>Kg</v>
      </c>
      <c r="Q327" s="2171"/>
      <c r="R327" s="2187" t="str">
        <f t="shared" si="133"/>
        <v>poudre à crème</v>
      </c>
      <c r="S327" s="2188">
        <v>1</v>
      </c>
      <c r="T327" s="2174">
        <f t="shared" si="134"/>
        <v>0.86505190311418689</v>
      </c>
      <c r="U327" s="2175">
        <f t="shared" si="135"/>
        <v>0</v>
      </c>
      <c r="V327" s="2176">
        <f t="shared" si="136"/>
        <v>0</v>
      </c>
      <c r="W327" s="2177" t="str">
        <f>IF(OR(ISBLANK(M327),ISBLANK(O327)),0,IF(ISBLANK(L327),"",IFERROR(ROUND(T327/INDEX(J8:V8,MATCH(I327,J7:V7,0)),2)&amp;" " &amp;I327,"")))</f>
        <v>865.05 g</v>
      </c>
      <c r="X327" s="2178"/>
      <c r="Y327" s="2803">
        <f t="shared" si="139"/>
        <v>0</v>
      </c>
      <c r="AA327" s="2598" t="str">
        <f t="shared" si="143"/>
        <v>A</v>
      </c>
      <c r="AB327" s="2721"/>
      <c r="AC327" s="65"/>
      <c r="AD327" s="64" t="str">
        <f t="shared" si="142"/>
        <v/>
      </c>
      <c r="AE327" s="63">
        <v>50</v>
      </c>
      <c r="AF327" s="41" t="s">
        <v>62</v>
      </c>
      <c r="AG327" s="61">
        <v>1</v>
      </c>
      <c r="AH327" s="60" t="s">
        <v>4267</v>
      </c>
      <c r="AI327" s="59"/>
      <c r="AJ327" s="2127"/>
      <c r="AK327" s="2127"/>
      <c r="AL327" s="2127"/>
      <c r="AM327" s="2127"/>
      <c r="AN327" s="2127"/>
      <c r="AO327" s="2127"/>
      <c r="AP327" s="2128"/>
      <c r="AQ327" s="2129"/>
      <c r="AR327" s="2130"/>
      <c r="AS327" s="2130"/>
      <c r="AT327" s="2130"/>
      <c r="AU327" s="2140"/>
      <c r="AV327" s="2130"/>
      <c r="BE327" s="135">
        <v>1</v>
      </c>
    </row>
    <row r="328" spans="2:57" ht="18.75">
      <c r="B328" s="2118" t="str">
        <f t="shared" si="122"/>
        <v>A</v>
      </c>
      <c r="D328" s="67" t="str">
        <f t="shared" si="126"/>
        <v>A</v>
      </c>
      <c r="E328" s="2813">
        <f t="shared" si="127"/>
        <v>0</v>
      </c>
      <c r="F328" s="2814">
        <f t="shared" si="128"/>
        <v>0</v>
      </c>
      <c r="G328" s="64" t="str">
        <f t="shared" si="129"/>
        <v/>
      </c>
      <c r="H328" s="2814">
        <f t="shared" si="130"/>
        <v>100</v>
      </c>
      <c r="I328" s="2815" t="str">
        <f t="shared" si="131"/>
        <v>g</v>
      </c>
      <c r="J328" s="2166">
        <f>IFERROR(INDEX(J8:V8,MATCH(I328,J7:V7,0)) * H328 * IF(E328=0, 1, E328), 0)</f>
        <v>0.1</v>
      </c>
      <c r="K328" s="2167" t="str">
        <f t="shared" ref="K328:K342" si="144">AH328</f>
        <v>beurre</v>
      </c>
      <c r="L328" s="2832" t="s">
        <v>4158</v>
      </c>
      <c r="M328" s="2694">
        <v>1.1559999999999999</v>
      </c>
      <c r="N328" s="2695" t="s">
        <v>403</v>
      </c>
      <c r="O328" s="504">
        <v>20</v>
      </c>
      <c r="P328" s="2817" t="str">
        <f t="shared" si="132"/>
        <v>Kg</v>
      </c>
      <c r="Q328" s="2171"/>
      <c r="R328" s="2187" t="str">
        <f t="shared" si="133"/>
        <v>beurre</v>
      </c>
      <c r="S328" s="2188">
        <v>1</v>
      </c>
      <c r="T328" s="2189">
        <f t="shared" si="134"/>
        <v>1.7301038062283738</v>
      </c>
      <c r="U328" s="2190">
        <f t="shared" si="135"/>
        <v>0</v>
      </c>
      <c r="V328" s="2191">
        <f t="shared" si="136"/>
        <v>0</v>
      </c>
      <c r="W328" s="2192" t="str">
        <f>IF(OR(ISBLANK(M328),ISBLANK(O328)),0,IF(ISBLANK(L328),"",IFERROR(ROUND(T328/INDEX(J8:V8,MATCH(I328,J7:V7,0)),2)&amp;" " &amp;I328,"")))</f>
        <v>1730.1 g</v>
      </c>
      <c r="X328" s="2193"/>
      <c r="Y328" s="2803">
        <f t="shared" si="139"/>
        <v>0</v>
      </c>
      <c r="AA328" s="2598" t="str">
        <f t="shared" si="143"/>
        <v>A</v>
      </c>
      <c r="AB328" s="2721"/>
      <c r="AC328" s="72"/>
      <c r="AD328" s="64" t="str">
        <f t="shared" si="142"/>
        <v/>
      </c>
      <c r="AE328" s="63">
        <v>100</v>
      </c>
      <c r="AF328" s="41" t="s">
        <v>62</v>
      </c>
      <c r="AG328" s="61">
        <v>1</v>
      </c>
      <c r="AH328" s="60" t="s">
        <v>2016</v>
      </c>
      <c r="AI328" s="59"/>
      <c r="AJ328" s="2127"/>
      <c r="AK328" s="2127"/>
      <c r="AL328" s="2127"/>
      <c r="AM328" s="2127"/>
      <c r="AN328" s="2127"/>
      <c r="AO328" s="2127"/>
      <c r="AP328" s="2128"/>
      <c r="AQ328" s="2129"/>
      <c r="AR328" s="2130"/>
      <c r="AS328" s="2130"/>
      <c r="AT328" s="2130"/>
      <c r="AU328" s="2140"/>
      <c r="AV328" s="2130"/>
      <c r="BE328" s="135">
        <v>1</v>
      </c>
    </row>
    <row r="329" spans="2:57" ht="18.75">
      <c r="B329" s="2118" t="str">
        <f t="shared" si="122"/>
        <v>A</v>
      </c>
      <c r="D329" s="67" t="str">
        <f t="shared" si="126"/>
        <v>A</v>
      </c>
      <c r="E329" s="2813">
        <f t="shared" si="127"/>
        <v>0</v>
      </c>
      <c r="F329" s="2814">
        <f t="shared" si="128"/>
        <v>0</v>
      </c>
      <c r="G329" s="64" t="str">
        <f t="shared" si="129"/>
        <v/>
      </c>
      <c r="H329" s="2814">
        <f t="shared" si="130"/>
        <v>6</v>
      </c>
      <c r="I329" s="2815" t="str">
        <f t="shared" si="131"/>
        <v>g</v>
      </c>
      <c r="J329" s="2166">
        <f>IFERROR(INDEX(J8:V8,MATCH(I329,J7:V7,0)) * H329 * IF(E329=0, 1, E329), 0)</f>
        <v>6.0000000000000001E-3</v>
      </c>
      <c r="K329" s="2167" t="str">
        <f t="shared" si="144"/>
        <v>gélatine</v>
      </c>
      <c r="L329" s="2832" t="s">
        <v>4158</v>
      </c>
      <c r="M329" s="2694">
        <v>1.1559999999999999</v>
      </c>
      <c r="N329" s="2695" t="s">
        <v>403</v>
      </c>
      <c r="O329" s="504">
        <v>20</v>
      </c>
      <c r="P329" s="2817" t="str">
        <f t="shared" si="132"/>
        <v>Kg</v>
      </c>
      <c r="Q329" s="2171"/>
      <c r="R329" s="2187" t="str">
        <f t="shared" si="133"/>
        <v>gélatine</v>
      </c>
      <c r="S329" s="2188">
        <v>1</v>
      </c>
      <c r="T329" s="2174">
        <f t="shared" si="134"/>
        <v>0.10380622837370243</v>
      </c>
      <c r="U329" s="2175">
        <f t="shared" si="135"/>
        <v>0</v>
      </c>
      <c r="V329" s="2176">
        <f t="shared" si="136"/>
        <v>0</v>
      </c>
      <c r="W329" s="2177" t="str">
        <f>IF(OR(ISBLANK(M329),ISBLANK(O329)),0,IF(ISBLANK(L329),"",IFERROR(ROUND(T329/INDEX(J8:V8,MATCH(I329,J7:V7,0)),2)&amp;" " &amp;I329,"")))</f>
        <v>103.81 g</v>
      </c>
      <c r="X329" s="2178"/>
      <c r="Y329" s="2803">
        <f t="shared" si="139"/>
        <v>0</v>
      </c>
      <c r="AA329" s="2598" t="str">
        <f t="shared" si="143"/>
        <v>A</v>
      </c>
      <c r="AB329" s="2721"/>
      <c r="AC329" s="72"/>
      <c r="AD329" s="64" t="str">
        <f t="shared" si="142"/>
        <v/>
      </c>
      <c r="AE329" s="63">
        <v>6</v>
      </c>
      <c r="AF329" s="41" t="s">
        <v>62</v>
      </c>
      <c r="AG329" s="61">
        <v>1</v>
      </c>
      <c r="AH329" s="60" t="s">
        <v>2295</v>
      </c>
      <c r="AI329" s="59"/>
      <c r="AJ329" s="2127"/>
      <c r="AK329" s="2127"/>
      <c r="AL329" s="2127"/>
      <c r="AM329" s="2127"/>
      <c r="AN329" s="2127"/>
      <c r="AO329" s="2127"/>
      <c r="AP329" s="2128"/>
      <c r="AQ329" s="2129"/>
      <c r="AR329" s="2130"/>
      <c r="AS329" s="2130"/>
      <c r="AT329" s="2130"/>
      <c r="AU329" s="2140"/>
      <c r="AV329" s="2130"/>
      <c r="BE329" s="135">
        <v>1</v>
      </c>
    </row>
    <row r="330" spans="2:57" ht="18.75">
      <c r="B330" s="2118" t="str">
        <f t="shared" ref="B330:B393" si="145">AA330</f>
        <v>A</v>
      </c>
      <c r="D330" s="67" t="str">
        <f t="shared" si="126"/>
        <v>A</v>
      </c>
      <c r="E330" s="2813">
        <f t="shared" si="127"/>
        <v>0</v>
      </c>
      <c r="F330" s="2814">
        <f t="shared" si="128"/>
        <v>0</v>
      </c>
      <c r="G330" s="64" t="str">
        <f t="shared" si="129"/>
        <v/>
      </c>
      <c r="H330" s="2814">
        <f t="shared" si="130"/>
        <v>200</v>
      </c>
      <c r="I330" s="2815" t="str">
        <f t="shared" si="131"/>
        <v>g</v>
      </c>
      <c r="J330" s="2166">
        <f>IFERROR(INDEX(J8:V8,MATCH(I330,J7:V7,0)) * H330 * IF(E330=0, 1, E330), 0)</f>
        <v>0.2</v>
      </c>
      <c r="K330" s="2167" t="str">
        <f t="shared" si="144"/>
        <v>crème fouettée</v>
      </c>
      <c r="L330" s="2832" t="s">
        <v>4158</v>
      </c>
      <c r="M330" s="2694">
        <v>1.1559999999999999</v>
      </c>
      <c r="N330" s="2695" t="s">
        <v>403</v>
      </c>
      <c r="O330" s="504">
        <v>20</v>
      </c>
      <c r="P330" s="2817" t="str">
        <f t="shared" si="132"/>
        <v>Kg</v>
      </c>
      <c r="Q330" s="2171"/>
      <c r="R330" s="2187" t="str">
        <f t="shared" si="133"/>
        <v>crème fouettée</v>
      </c>
      <c r="S330" s="2188">
        <v>1</v>
      </c>
      <c r="T330" s="2189">
        <f t="shared" si="134"/>
        <v>3.4602076124567476</v>
      </c>
      <c r="U330" s="2190">
        <f t="shared" si="135"/>
        <v>0</v>
      </c>
      <c r="V330" s="2191">
        <f t="shared" si="136"/>
        <v>0</v>
      </c>
      <c r="W330" s="2192" t="str">
        <f>IF(OR(ISBLANK(M330),ISBLANK(O330)),0,IF(ISBLANK(L330),"",IFERROR(ROUND(T330/INDEX(J8:V8,MATCH(I330,J7:V7,0)),2)&amp;" " &amp;I330,"")))</f>
        <v>3460.21 g</v>
      </c>
      <c r="X330" s="2193"/>
      <c r="Y330" s="2803">
        <f t="shared" si="139"/>
        <v>0</v>
      </c>
      <c r="AA330" s="2598" t="str">
        <f t="shared" si="143"/>
        <v>A</v>
      </c>
      <c r="AB330" s="2721"/>
      <c r="AC330" s="72"/>
      <c r="AD330" s="64" t="str">
        <f t="shared" si="142"/>
        <v/>
      </c>
      <c r="AE330" s="63">
        <v>200</v>
      </c>
      <c r="AF330" s="41" t="s">
        <v>62</v>
      </c>
      <c r="AG330" s="61">
        <v>1</v>
      </c>
      <c r="AH330" s="60" t="s">
        <v>4496</v>
      </c>
      <c r="AI330" s="59"/>
      <c r="AJ330" s="2127"/>
      <c r="AK330" s="2127"/>
      <c r="AL330" s="2127"/>
      <c r="AM330" s="2127"/>
      <c r="AN330" s="2127"/>
      <c r="AO330" s="2127"/>
      <c r="AP330" s="2128"/>
      <c r="AQ330" s="2129"/>
      <c r="AR330" s="2130"/>
      <c r="AS330" s="2130"/>
      <c r="AT330" s="2130"/>
      <c r="AU330" s="2140"/>
      <c r="AV330" s="2130"/>
      <c r="BE330" s="135">
        <v>1</v>
      </c>
    </row>
    <row r="331" spans="2:57" ht="18.75">
      <c r="B331" s="2118" t="str">
        <f t="shared" si="145"/>
        <v>►</v>
      </c>
      <c r="D331" s="67" t="str">
        <f t="shared" si="126"/>
        <v>►</v>
      </c>
      <c r="E331" s="2813">
        <f t="shared" si="127"/>
        <v>0</v>
      </c>
      <c r="F331" s="2814">
        <f t="shared" si="128"/>
        <v>0</v>
      </c>
      <c r="G331" s="64">
        <f t="shared" si="129"/>
        <v>0</v>
      </c>
      <c r="H331" s="2814">
        <f t="shared" si="130"/>
        <v>0</v>
      </c>
      <c r="I331" s="2815">
        <f t="shared" si="131"/>
        <v>0</v>
      </c>
      <c r="J331" s="2166">
        <f>IFERROR(INDEX(J8:V8,MATCH(I331,J7:V7,0)) * H331 * IF(E331=0, 1, E331), 0)</f>
        <v>0</v>
      </c>
      <c r="K331" s="2167">
        <f t="shared" si="144"/>
        <v>0</v>
      </c>
      <c r="L331" s="2832"/>
      <c r="M331" s="2694"/>
      <c r="N331" s="2695"/>
      <c r="O331" s="504"/>
      <c r="P331" s="2817">
        <f t="shared" si="132"/>
        <v>0</v>
      </c>
      <c r="Q331" s="2171"/>
      <c r="R331" s="2187" t="str">
        <f t="shared" si="133"/>
        <v>►</v>
      </c>
      <c r="S331" s="2188">
        <v>1</v>
      </c>
      <c r="T331" s="2174">
        <f t="shared" si="134"/>
        <v>0</v>
      </c>
      <c r="U331" s="2175">
        <f t="shared" si="135"/>
        <v>0</v>
      </c>
      <c r="V331" s="2176">
        <f t="shared" si="136"/>
        <v>0</v>
      </c>
      <c r="W331" s="2177">
        <f>IF(OR(ISBLANK(M331),ISBLANK(O331)),0,IF(ISBLANK(L331),"",IFERROR(ROUND(T331/INDEX(J8:V8,MATCH(I331,J7:V7,0)),2)&amp;" " &amp;I331,"")))</f>
        <v>0</v>
      </c>
      <c r="X331" s="2178"/>
      <c r="Y331" s="2803">
        <f t="shared" si="139"/>
        <v>0</v>
      </c>
      <c r="AA331" s="2598" t="str">
        <f t="shared" si="143"/>
        <v>►</v>
      </c>
      <c r="AB331" s="2721"/>
      <c r="AC331" s="65"/>
      <c r="AD331" s="64" t="str">
        <f t="shared" si="142"/>
        <v/>
      </c>
      <c r="AE331" s="63"/>
      <c r="AF331" s="1950"/>
      <c r="AG331" s="61">
        <v>1</v>
      </c>
      <c r="AH331" s="60"/>
      <c r="AI331" s="59"/>
      <c r="AJ331" s="2127"/>
      <c r="AK331" s="2127"/>
      <c r="AL331" s="2127"/>
      <c r="AM331" s="2127"/>
      <c r="AN331" s="2127"/>
      <c r="AO331" s="2127"/>
      <c r="AP331" s="2128"/>
      <c r="AQ331" s="2129"/>
      <c r="AR331" s="2130"/>
      <c r="AS331" s="2130"/>
      <c r="AT331" s="2130"/>
      <c r="AU331" s="2140"/>
      <c r="AV331" s="2130"/>
      <c r="BE331" s="135">
        <v>1</v>
      </c>
    </row>
    <row r="332" spans="2:57" ht="18.75">
      <c r="B332" s="2118" t="str">
        <f t="shared" si="145"/>
        <v>►</v>
      </c>
      <c r="D332" s="67" t="str">
        <f t="shared" si="126"/>
        <v>►</v>
      </c>
      <c r="E332" s="2813">
        <f t="shared" si="127"/>
        <v>0</v>
      </c>
      <c r="F332" s="2814">
        <f t="shared" si="128"/>
        <v>0</v>
      </c>
      <c r="G332" s="64">
        <f t="shared" si="129"/>
        <v>0</v>
      </c>
      <c r="H332" s="2814">
        <f t="shared" si="130"/>
        <v>0</v>
      </c>
      <c r="I332" s="2815">
        <f t="shared" si="131"/>
        <v>0</v>
      </c>
      <c r="J332" s="2166">
        <f>IFERROR(INDEX(J8:V8,MATCH(I332,J7:V7,0)) * H332 * IF(E332=0, 1, E332), 0)</f>
        <v>0</v>
      </c>
      <c r="K332" s="2167">
        <f t="shared" si="144"/>
        <v>0</v>
      </c>
      <c r="L332" s="2832"/>
      <c r="M332" s="2694"/>
      <c r="N332" s="2695"/>
      <c r="O332" s="504"/>
      <c r="P332" s="2817">
        <f t="shared" si="132"/>
        <v>0</v>
      </c>
      <c r="Q332" s="2171"/>
      <c r="R332" s="2187" t="str">
        <f t="shared" si="133"/>
        <v>►</v>
      </c>
      <c r="S332" s="2188">
        <v>1</v>
      </c>
      <c r="T332" s="2189">
        <f t="shared" si="134"/>
        <v>0</v>
      </c>
      <c r="U332" s="2190">
        <f t="shared" si="135"/>
        <v>0</v>
      </c>
      <c r="V332" s="2191">
        <f t="shared" si="136"/>
        <v>0</v>
      </c>
      <c r="W332" s="2192">
        <f>IF(OR(ISBLANK(M332),ISBLANK(O332)),0,IF(ISBLANK(L332),"",IFERROR(ROUND(T332/INDEX(J8:V8,MATCH(I332,J7:V7,0)),2)&amp;" " &amp;I332,"")))</f>
        <v>0</v>
      </c>
      <c r="X332" s="2193"/>
      <c r="Y332" s="2803">
        <f t="shared" si="139"/>
        <v>0</v>
      </c>
      <c r="AA332" s="2598" t="str">
        <f t="shared" si="143"/>
        <v>►</v>
      </c>
      <c r="AB332" s="2721"/>
      <c r="AC332" s="65"/>
      <c r="AD332" s="64" t="str">
        <f t="shared" si="142"/>
        <v/>
      </c>
      <c r="AE332" s="63"/>
      <c r="AF332" s="1950"/>
      <c r="AG332" s="61">
        <v>1</v>
      </c>
      <c r="AH332" s="60"/>
      <c r="AI332" s="59"/>
      <c r="AJ332" s="2127"/>
      <c r="AK332" s="2127"/>
      <c r="AL332" s="2127"/>
      <c r="AM332" s="2127"/>
      <c r="AN332" s="2127"/>
      <c r="AO332" s="2127"/>
      <c r="AP332" s="2128"/>
      <c r="AQ332" s="2129"/>
      <c r="AR332" s="2130"/>
      <c r="AS332" s="2130"/>
      <c r="AT332" s="2130"/>
      <c r="AU332" s="2140"/>
      <c r="AV332" s="2130"/>
      <c r="BE332" s="135">
        <v>1</v>
      </c>
    </row>
    <row r="333" spans="2:57" ht="18.75">
      <c r="B333" s="2118" t="str">
        <f t="shared" si="145"/>
        <v>►</v>
      </c>
      <c r="D333" s="67" t="str">
        <f t="shared" si="126"/>
        <v>►</v>
      </c>
      <c r="E333" s="2813">
        <f t="shared" si="127"/>
        <v>0</v>
      </c>
      <c r="F333" s="2814">
        <f t="shared" si="128"/>
        <v>0</v>
      </c>
      <c r="G333" s="64">
        <f t="shared" si="129"/>
        <v>0</v>
      </c>
      <c r="H333" s="2814">
        <f t="shared" si="130"/>
        <v>0</v>
      </c>
      <c r="I333" s="2815">
        <f t="shared" si="131"/>
        <v>0</v>
      </c>
      <c r="J333" s="2166">
        <f>IFERROR(INDEX(J8:V8,MATCH(I333,J7:V7,0)) * H333 * IF(E333=0, 1, E333), 0)</f>
        <v>0</v>
      </c>
      <c r="K333" s="2167">
        <f t="shared" si="144"/>
        <v>0</v>
      </c>
      <c r="L333" s="2832"/>
      <c r="M333" s="2694"/>
      <c r="N333" s="2695"/>
      <c r="O333" s="504"/>
      <c r="P333" s="2817">
        <f t="shared" si="132"/>
        <v>0</v>
      </c>
      <c r="Q333" s="2171"/>
      <c r="R333" s="2187" t="str">
        <f t="shared" si="133"/>
        <v>►</v>
      </c>
      <c r="S333" s="2188">
        <v>1</v>
      </c>
      <c r="T333" s="2174">
        <f t="shared" si="134"/>
        <v>0</v>
      </c>
      <c r="U333" s="2175">
        <f t="shared" si="135"/>
        <v>0</v>
      </c>
      <c r="V333" s="2176">
        <f t="shared" si="136"/>
        <v>0</v>
      </c>
      <c r="W333" s="2177">
        <f>IF(OR(ISBLANK(M333),ISBLANK(O333)),0,IF(ISBLANK(L333),"",IFERROR(ROUND(T333/INDEX(J8:V8,MATCH(I333,J7:V7,0)),2)&amp;" " &amp;I333,"")))</f>
        <v>0</v>
      </c>
      <c r="X333" s="2178"/>
      <c r="Y333" s="2803">
        <f t="shared" si="139"/>
        <v>0</v>
      </c>
      <c r="AA333" s="2598" t="str">
        <f t="shared" si="143"/>
        <v>►</v>
      </c>
      <c r="AB333" s="2721"/>
      <c r="AC333" s="65"/>
      <c r="AD333" s="64" t="str">
        <f t="shared" si="142"/>
        <v/>
      </c>
      <c r="AE333" s="63"/>
      <c r="AF333" s="1950"/>
      <c r="AG333" s="61">
        <v>1</v>
      </c>
      <c r="AH333" s="60"/>
      <c r="AI333" s="59"/>
      <c r="AJ333" s="2127"/>
      <c r="AK333" s="2127"/>
      <c r="AL333" s="2127"/>
      <c r="AM333" s="2127"/>
      <c r="AN333" s="2127"/>
      <c r="AO333" s="2127"/>
      <c r="AP333" s="2128"/>
      <c r="AQ333" s="2129"/>
      <c r="AR333" s="2130"/>
      <c r="AS333" s="2130"/>
      <c r="AT333" s="2130"/>
      <c r="AU333" s="2140"/>
      <c r="AV333" s="2130"/>
      <c r="BE333" s="135">
        <v>1</v>
      </c>
    </row>
    <row r="334" spans="2:57" ht="18.75">
      <c r="B334" s="2118" t="str">
        <f t="shared" si="145"/>
        <v>►</v>
      </c>
      <c r="D334" s="67" t="str">
        <f t="shared" si="126"/>
        <v>►</v>
      </c>
      <c r="E334" s="2813">
        <f t="shared" si="127"/>
        <v>0</v>
      </c>
      <c r="F334" s="2814">
        <f t="shared" si="128"/>
        <v>0</v>
      </c>
      <c r="G334" s="64">
        <f t="shared" si="129"/>
        <v>0</v>
      </c>
      <c r="H334" s="2814">
        <f t="shared" si="130"/>
        <v>0</v>
      </c>
      <c r="I334" s="2815">
        <f t="shared" si="131"/>
        <v>0</v>
      </c>
      <c r="J334" s="2166">
        <f>IFERROR(INDEX(J8:V8,MATCH(I334,J7:V7,0)) * H334 * IF(E334=0, 1, E334), 0)</f>
        <v>0</v>
      </c>
      <c r="K334" s="2167">
        <f t="shared" si="144"/>
        <v>0</v>
      </c>
      <c r="L334" s="2832"/>
      <c r="M334" s="2694"/>
      <c r="N334" s="2695"/>
      <c r="O334" s="504"/>
      <c r="P334" s="2817">
        <f t="shared" si="132"/>
        <v>0</v>
      </c>
      <c r="Q334" s="2171"/>
      <c r="R334" s="2187" t="str">
        <f t="shared" si="133"/>
        <v>►</v>
      </c>
      <c r="S334" s="2188">
        <v>1</v>
      </c>
      <c r="T334" s="2189">
        <f t="shared" si="134"/>
        <v>0</v>
      </c>
      <c r="U334" s="2190">
        <f t="shared" si="135"/>
        <v>0</v>
      </c>
      <c r="V334" s="2191">
        <f t="shared" si="136"/>
        <v>0</v>
      </c>
      <c r="W334" s="2192">
        <f>IF(OR(ISBLANK(M334),ISBLANK(O334)),0,IF(ISBLANK(L334),"",IFERROR(ROUND(T334/INDEX(J8:V8,MATCH(I334,J7:V7,0)),2)&amp;" " &amp;I334,"")))</f>
        <v>0</v>
      </c>
      <c r="X334" s="2193"/>
      <c r="Y334" s="2803">
        <f t="shared" si="139"/>
        <v>0</v>
      </c>
      <c r="AA334" s="2598" t="str">
        <f t="shared" si="143"/>
        <v>►</v>
      </c>
      <c r="AB334" s="2721"/>
      <c r="AC334" s="65"/>
      <c r="AD334" s="64" t="str">
        <f t="shared" si="142"/>
        <v/>
      </c>
      <c r="AE334" s="63"/>
      <c r="AF334" s="1950"/>
      <c r="AG334" s="61">
        <v>1</v>
      </c>
      <c r="AH334" s="60"/>
      <c r="AI334" s="59"/>
      <c r="AJ334" s="2127"/>
      <c r="AK334" s="2127"/>
      <c r="AL334" s="2127"/>
      <c r="AM334" s="2127"/>
      <c r="AN334" s="2127"/>
      <c r="AO334" s="2127"/>
      <c r="AP334" s="2128"/>
      <c r="AQ334" s="2129"/>
      <c r="AR334" s="2130"/>
      <c r="AS334" s="2130"/>
      <c r="AT334" s="2130"/>
      <c r="AU334" s="2140"/>
      <c r="AV334" s="2130"/>
      <c r="BE334" s="135">
        <v>1</v>
      </c>
    </row>
    <row r="335" spans="2:57" ht="18.75">
      <c r="B335" s="2118" t="str">
        <f t="shared" si="145"/>
        <v>►</v>
      </c>
      <c r="D335" s="67" t="str">
        <f t="shared" si="126"/>
        <v>►</v>
      </c>
      <c r="E335" s="2813">
        <f t="shared" si="127"/>
        <v>0</v>
      </c>
      <c r="F335" s="2814">
        <f t="shared" si="128"/>
        <v>0</v>
      </c>
      <c r="G335" s="64">
        <f t="shared" si="129"/>
        <v>0</v>
      </c>
      <c r="H335" s="2814">
        <f t="shared" si="130"/>
        <v>0</v>
      </c>
      <c r="I335" s="2815">
        <f t="shared" si="131"/>
        <v>0</v>
      </c>
      <c r="J335" s="2166">
        <f>IFERROR(INDEX(J8:V8,MATCH(I335,J7:V7,0)) * H335 * IF(E335=0, 1, E335), 0)</f>
        <v>0</v>
      </c>
      <c r="K335" s="2167">
        <f t="shared" si="144"/>
        <v>0</v>
      </c>
      <c r="L335" s="2832"/>
      <c r="M335" s="2694"/>
      <c r="N335" s="2695"/>
      <c r="O335" s="504"/>
      <c r="P335" s="2817">
        <f t="shared" si="132"/>
        <v>0</v>
      </c>
      <c r="Q335" s="2171"/>
      <c r="R335" s="2187" t="str">
        <f t="shared" si="133"/>
        <v>►</v>
      </c>
      <c r="S335" s="2188">
        <v>1</v>
      </c>
      <c r="T335" s="2174">
        <f t="shared" si="134"/>
        <v>0</v>
      </c>
      <c r="U335" s="2175">
        <f t="shared" si="135"/>
        <v>0</v>
      </c>
      <c r="V335" s="2176">
        <f t="shared" si="136"/>
        <v>0</v>
      </c>
      <c r="W335" s="2177">
        <f>IF(OR(ISBLANK(M335),ISBLANK(O335)),0,IF(ISBLANK(L335),"",IFERROR(ROUND(T335/INDEX(J8:V8,MATCH(I335,J7:V7,0)),2)&amp;" " &amp;I335,"")))</f>
        <v>0</v>
      </c>
      <c r="X335" s="2178"/>
      <c r="Y335" s="2803">
        <f t="shared" si="139"/>
        <v>0</v>
      </c>
      <c r="AA335" s="2598" t="str">
        <f t="shared" si="143"/>
        <v>►</v>
      </c>
      <c r="AB335" s="2721"/>
      <c r="AC335" s="65"/>
      <c r="AD335" s="64" t="str">
        <f t="shared" si="142"/>
        <v/>
      </c>
      <c r="AE335" s="63"/>
      <c r="AF335" s="1950"/>
      <c r="AG335" s="61">
        <v>1</v>
      </c>
      <c r="AH335" s="60"/>
      <c r="AI335" s="59"/>
      <c r="AJ335" s="2127"/>
      <c r="AK335" s="2127"/>
      <c r="AL335" s="2127"/>
      <c r="AM335" s="2127"/>
      <c r="AN335" s="2127"/>
      <c r="AO335" s="2127"/>
      <c r="AP335" s="2128"/>
      <c r="AQ335" s="2129"/>
      <c r="AR335" s="2130"/>
      <c r="AS335" s="2130"/>
      <c r="AT335" s="2130"/>
      <c r="AU335" s="2140"/>
      <c r="AV335" s="2130"/>
      <c r="BE335" s="135">
        <v>1</v>
      </c>
    </row>
    <row r="336" spans="2:57" ht="18.75">
      <c r="B336" s="2118" t="str">
        <f t="shared" si="145"/>
        <v>►</v>
      </c>
      <c r="D336" s="67" t="str">
        <f t="shared" si="126"/>
        <v>►</v>
      </c>
      <c r="E336" s="2813">
        <f t="shared" si="127"/>
        <v>0</v>
      </c>
      <c r="F336" s="2814">
        <f t="shared" si="128"/>
        <v>0</v>
      </c>
      <c r="G336" s="64">
        <f t="shared" si="129"/>
        <v>0</v>
      </c>
      <c r="H336" s="2814">
        <f t="shared" si="130"/>
        <v>0</v>
      </c>
      <c r="I336" s="2815">
        <f t="shared" si="131"/>
        <v>0</v>
      </c>
      <c r="J336" s="2166">
        <f>IFERROR(INDEX(J8:V8,MATCH(I336,J7:V7,0)) * H336 * IF(E336=0, 1, E336), 0)</f>
        <v>0</v>
      </c>
      <c r="K336" s="2167">
        <f t="shared" si="144"/>
        <v>0</v>
      </c>
      <c r="L336" s="2832"/>
      <c r="M336" s="2694"/>
      <c r="N336" s="2695"/>
      <c r="O336" s="504"/>
      <c r="P336" s="2817">
        <f t="shared" si="132"/>
        <v>0</v>
      </c>
      <c r="Q336" s="2171"/>
      <c r="R336" s="2187" t="str">
        <f t="shared" si="133"/>
        <v>►</v>
      </c>
      <c r="S336" s="2188">
        <v>1</v>
      </c>
      <c r="T336" s="2189">
        <f t="shared" si="134"/>
        <v>0</v>
      </c>
      <c r="U336" s="2190">
        <f t="shared" si="135"/>
        <v>0</v>
      </c>
      <c r="V336" s="2191">
        <f t="shared" si="136"/>
        <v>0</v>
      </c>
      <c r="W336" s="2192">
        <f>IF(OR(ISBLANK(M336),ISBLANK(O336)),0,IF(ISBLANK(L336),"",IFERROR(ROUND(T336/INDEX(J8:V8,MATCH(I336,J7:V7,0)),2)&amp;" " &amp;I336,"")))</f>
        <v>0</v>
      </c>
      <c r="X336" s="2193"/>
      <c r="Y336" s="2803">
        <f t="shared" si="139"/>
        <v>0</v>
      </c>
      <c r="AA336" s="2598" t="str">
        <f t="shared" si="143"/>
        <v>►</v>
      </c>
      <c r="AB336" s="2721"/>
      <c r="AC336" s="65"/>
      <c r="AD336" s="64" t="str">
        <f t="shared" si="142"/>
        <v/>
      </c>
      <c r="AE336" s="63"/>
      <c r="AF336" s="1950"/>
      <c r="AG336" s="61">
        <v>1</v>
      </c>
      <c r="AH336" s="60"/>
      <c r="AI336" s="59"/>
      <c r="AJ336" s="2127"/>
      <c r="AK336" s="2127"/>
      <c r="AL336" s="2127"/>
      <c r="AM336" s="2127"/>
      <c r="AN336" s="2127"/>
      <c r="AO336" s="2127"/>
      <c r="AP336" s="2128"/>
      <c r="AQ336" s="2129"/>
      <c r="AR336" s="2130"/>
      <c r="AS336" s="2130"/>
      <c r="AT336" s="2130"/>
      <c r="AU336" s="2140"/>
      <c r="AV336" s="2130"/>
      <c r="BE336" s="135">
        <v>1</v>
      </c>
    </row>
    <row r="337" spans="2:57" ht="18.75">
      <c r="B337" s="2118" t="str">
        <f t="shared" si="145"/>
        <v>►</v>
      </c>
      <c r="D337" s="67" t="str">
        <f t="shared" si="126"/>
        <v>►</v>
      </c>
      <c r="E337" s="2813">
        <f t="shared" si="127"/>
        <v>0</v>
      </c>
      <c r="F337" s="2814">
        <f t="shared" si="128"/>
        <v>0</v>
      </c>
      <c r="G337" s="64">
        <f t="shared" si="129"/>
        <v>0</v>
      </c>
      <c r="H337" s="2814">
        <f t="shared" si="130"/>
        <v>0</v>
      </c>
      <c r="I337" s="2815">
        <f t="shared" si="131"/>
        <v>0</v>
      </c>
      <c r="J337" s="2166">
        <f>IFERROR(INDEX(J8:V8,MATCH(I337,J7:V7,0)) * H337 * IF(E337=0, 1, E337), 0)</f>
        <v>0</v>
      </c>
      <c r="K337" s="2167">
        <f t="shared" si="144"/>
        <v>0</v>
      </c>
      <c r="L337" s="2832"/>
      <c r="M337" s="2694"/>
      <c r="N337" s="2695"/>
      <c r="O337" s="504"/>
      <c r="P337" s="2817">
        <f t="shared" si="132"/>
        <v>0</v>
      </c>
      <c r="Q337" s="2171"/>
      <c r="R337" s="2187" t="str">
        <f t="shared" si="133"/>
        <v>►</v>
      </c>
      <c r="S337" s="2188">
        <v>1</v>
      </c>
      <c r="T337" s="2174">
        <f t="shared" si="134"/>
        <v>0</v>
      </c>
      <c r="U337" s="2175">
        <f t="shared" si="135"/>
        <v>0</v>
      </c>
      <c r="V337" s="2176">
        <f t="shared" si="136"/>
        <v>0</v>
      </c>
      <c r="W337" s="2177">
        <f>IF(OR(ISBLANK(M337),ISBLANK(O337)),0,IF(ISBLANK(L337),"",IFERROR(ROUND(T337/INDEX(J8:V8,MATCH(I337,J7:V7,0)),2)&amp;" " &amp;I337,"")))</f>
        <v>0</v>
      </c>
      <c r="X337" s="2178"/>
      <c r="Y337" s="2803">
        <f t="shared" si="139"/>
        <v>0</v>
      </c>
      <c r="AA337" s="2598" t="str">
        <f t="shared" si="143"/>
        <v>►</v>
      </c>
      <c r="AB337" s="2721"/>
      <c r="AC337" s="72"/>
      <c r="AD337" s="73" t="str">
        <f t="shared" si="142"/>
        <v/>
      </c>
      <c r="AE337" s="1997"/>
      <c r="AF337" s="1950"/>
      <c r="AG337" s="61">
        <v>1</v>
      </c>
      <c r="AH337" s="60"/>
      <c r="AI337" s="59"/>
      <c r="AJ337" s="2127"/>
      <c r="AK337" s="2127"/>
      <c r="AL337" s="2127"/>
      <c r="AM337" s="2127"/>
      <c r="AN337" s="2127"/>
      <c r="AO337" s="2127"/>
      <c r="AP337" s="2128"/>
      <c r="AQ337" s="2129"/>
      <c r="AR337" s="2130"/>
      <c r="AS337" s="2130"/>
      <c r="AT337" s="2130"/>
      <c r="AU337" s="2140"/>
      <c r="AV337" s="2130"/>
      <c r="BE337" s="135">
        <v>1</v>
      </c>
    </row>
    <row r="338" spans="2:57" ht="18.75">
      <c r="B338" s="2118" t="str">
        <f t="shared" si="145"/>
        <v>►</v>
      </c>
      <c r="D338" s="67" t="str">
        <f t="shared" si="126"/>
        <v>►</v>
      </c>
      <c r="E338" s="2813">
        <f t="shared" si="127"/>
        <v>0</v>
      </c>
      <c r="F338" s="2814">
        <f t="shared" si="128"/>
        <v>0</v>
      </c>
      <c r="G338" s="64">
        <f t="shared" si="129"/>
        <v>0</v>
      </c>
      <c r="H338" s="2814">
        <f t="shared" si="130"/>
        <v>0</v>
      </c>
      <c r="I338" s="2815">
        <f t="shared" si="131"/>
        <v>0</v>
      </c>
      <c r="J338" s="2166">
        <f>IFERROR(INDEX(J8:V8,MATCH(I338,J7:V7,0)) * H338 * IF(E338=0, 1, E338), 0)</f>
        <v>0</v>
      </c>
      <c r="K338" s="2167">
        <f t="shared" si="144"/>
        <v>0</v>
      </c>
      <c r="L338" s="2832"/>
      <c r="M338" s="2694"/>
      <c r="N338" s="2695"/>
      <c r="O338" s="504"/>
      <c r="P338" s="2817">
        <f t="shared" si="132"/>
        <v>0</v>
      </c>
      <c r="Q338" s="2171"/>
      <c r="R338" s="2187" t="str">
        <f t="shared" si="133"/>
        <v>►</v>
      </c>
      <c r="S338" s="2188">
        <v>1</v>
      </c>
      <c r="T338" s="2189">
        <f t="shared" si="134"/>
        <v>0</v>
      </c>
      <c r="U338" s="2190">
        <f t="shared" si="135"/>
        <v>0</v>
      </c>
      <c r="V338" s="2191">
        <f t="shared" si="136"/>
        <v>0</v>
      </c>
      <c r="W338" s="2192">
        <f>IF(OR(ISBLANK(M338),ISBLANK(O338)),0,IF(ISBLANK(L338),"",IFERROR(ROUND(T338/INDEX(J8:V8,MATCH(I338,J7:V7,0)),2)&amp;" " &amp;I338,"")))</f>
        <v>0</v>
      </c>
      <c r="X338" s="2193"/>
      <c r="Y338" s="2803">
        <f t="shared" si="139"/>
        <v>0</v>
      </c>
      <c r="AA338" s="2598" t="str">
        <f t="shared" si="143"/>
        <v>►</v>
      </c>
      <c r="AB338" s="2721"/>
      <c r="AC338" s="72"/>
      <c r="AD338" s="64" t="str">
        <f t="shared" si="142"/>
        <v/>
      </c>
      <c r="AE338" s="1997"/>
      <c r="AF338" s="1950"/>
      <c r="AG338" s="61">
        <v>1</v>
      </c>
      <c r="AH338" s="60"/>
      <c r="AI338" s="59"/>
      <c r="AJ338" s="2127"/>
      <c r="AK338" s="2127"/>
      <c r="AL338" s="2127"/>
      <c r="AM338" s="2127"/>
      <c r="AN338" s="2127"/>
      <c r="AO338" s="2127"/>
      <c r="AP338" s="2128"/>
      <c r="AQ338" s="2129"/>
      <c r="AR338" s="2130"/>
      <c r="AS338" s="2130"/>
      <c r="AT338" s="2130"/>
      <c r="AU338" s="2140"/>
      <c r="AV338" s="2130"/>
      <c r="BE338" s="135">
        <v>1</v>
      </c>
    </row>
    <row r="339" spans="2:57" ht="18.75">
      <c r="B339" s="2118" t="str">
        <f t="shared" si="145"/>
        <v>►</v>
      </c>
      <c r="D339" s="67" t="str">
        <f t="shared" si="126"/>
        <v>►</v>
      </c>
      <c r="E339" s="2813">
        <f t="shared" si="127"/>
        <v>0</v>
      </c>
      <c r="F339" s="2814">
        <f t="shared" si="128"/>
        <v>0</v>
      </c>
      <c r="G339" s="64">
        <f t="shared" si="129"/>
        <v>0</v>
      </c>
      <c r="H339" s="2814">
        <f t="shared" si="130"/>
        <v>0</v>
      </c>
      <c r="I339" s="2815">
        <f t="shared" si="131"/>
        <v>0</v>
      </c>
      <c r="J339" s="2166">
        <f>IFERROR(INDEX(J8:V8,MATCH(I339,J7:V7,0)) * H339 * IF(E339=0, 1, E339), 0)</f>
        <v>0</v>
      </c>
      <c r="K339" s="2167">
        <f t="shared" si="144"/>
        <v>0</v>
      </c>
      <c r="L339" s="2832"/>
      <c r="M339" s="2694"/>
      <c r="N339" s="2695"/>
      <c r="O339" s="504"/>
      <c r="P339" s="2817">
        <f t="shared" si="132"/>
        <v>0</v>
      </c>
      <c r="Q339" s="2171"/>
      <c r="R339" s="2187" t="str">
        <f t="shared" si="133"/>
        <v>►</v>
      </c>
      <c r="S339" s="2188">
        <v>1</v>
      </c>
      <c r="T339" s="2174">
        <f t="shared" si="134"/>
        <v>0</v>
      </c>
      <c r="U339" s="2175">
        <f t="shared" si="135"/>
        <v>0</v>
      </c>
      <c r="V339" s="2176">
        <f t="shared" si="136"/>
        <v>0</v>
      </c>
      <c r="W339" s="2177">
        <f>IF(OR(ISBLANK(M339),ISBLANK(O339)),0,IF(ISBLANK(L339),"",IFERROR(ROUND(T339/INDEX(J8:V8,MATCH(I339,J7:V7,0)),2)&amp;" " &amp;I339,"")))</f>
        <v>0</v>
      </c>
      <c r="X339" s="2178"/>
      <c r="Y339" s="2803">
        <f t="shared" si="139"/>
        <v>0</v>
      </c>
      <c r="AA339" s="2598" t="str">
        <f t="shared" si="143"/>
        <v>►</v>
      </c>
      <c r="AB339" s="2721"/>
      <c r="AC339" s="72"/>
      <c r="AD339" s="73" t="str">
        <f t="shared" si="142"/>
        <v/>
      </c>
      <c r="AE339" s="63"/>
      <c r="AF339" s="1950"/>
      <c r="AG339" s="61">
        <v>1</v>
      </c>
      <c r="AH339" s="60"/>
      <c r="AI339" s="59"/>
      <c r="AJ339" s="2127"/>
      <c r="AK339" s="2127"/>
      <c r="AL339" s="2127"/>
      <c r="AM339" s="2127"/>
      <c r="AN339" s="2127"/>
      <c r="AO339" s="2127"/>
      <c r="AP339" s="2128"/>
      <c r="AQ339" s="2129"/>
      <c r="AR339" s="2130"/>
      <c r="AS339" s="2130"/>
      <c r="AT339" s="2130"/>
      <c r="AU339" s="2140"/>
      <c r="AV339" s="2130"/>
      <c r="BE339" s="135">
        <v>1</v>
      </c>
    </row>
    <row r="340" spans="2:57" ht="18.75">
      <c r="B340" s="2118" t="str">
        <f t="shared" si="145"/>
        <v>►</v>
      </c>
      <c r="D340" s="67" t="str">
        <f t="shared" si="126"/>
        <v>►</v>
      </c>
      <c r="E340" s="2813">
        <f t="shared" si="127"/>
        <v>0</v>
      </c>
      <c r="F340" s="2814">
        <f t="shared" si="128"/>
        <v>0</v>
      </c>
      <c r="G340" s="64">
        <f t="shared" si="129"/>
        <v>0</v>
      </c>
      <c r="H340" s="2814">
        <f t="shared" si="130"/>
        <v>0</v>
      </c>
      <c r="I340" s="2815">
        <f t="shared" si="131"/>
        <v>0</v>
      </c>
      <c r="J340" s="2166">
        <f>IFERROR(INDEX(J8:V8,MATCH(I340,J7:V7,0)) * H340 * IF(E340=0, 1, E340), 0)</f>
        <v>0</v>
      </c>
      <c r="K340" s="2167">
        <f t="shared" si="144"/>
        <v>0</v>
      </c>
      <c r="L340" s="2832"/>
      <c r="M340" s="2694"/>
      <c r="N340" s="2695"/>
      <c r="O340" s="504"/>
      <c r="P340" s="2817">
        <f t="shared" si="132"/>
        <v>0</v>
      </c>
      <c r="Q340" s="2171"/>
      <c r="R340" s="2187" t="str">
        <f t="shared" si="133"/>
        <v>►</v>
      </c>
      <c r="S340" s="2188">
        <v>1</v>
      </c>
      <c r="T340" s="2189">
        <f t="shared" si="134"/>
        <v>0</v>
      </c>
      <c r="U340" s="2190">
        <f t="shared" si="135"/>
        <v>0</v>
      </c>
      <c r="V340" s="2191">
        <f t="shared" si="136"/>
        <v>0</v>
      </c>
      <c r="W340" s="2192">
        <f>IF(OR(ISBLANK(M340),ISBLANK(O340)),0,IF(ISBLANK(L340),"",IFERROR(ROUND(T340/INDEX(J8:V8,MATCH(I340,J7:V7,0)),2)&amp;" " &amp;I340,"")))</f>
        <v>0</v>
      </c>
      <c r="X340" s="2193"/>
      <c r="Y340" s="2803">
        <f t="shared" si="139"/>
        <v>0</v>
      </c>
      <c r="AA340" s="2598" t="str">
        <f t="shared" si="143"/>
        <v>►</v>
      </c>
      <c r="AB340" s="2721"/>
      <c r="AC340" s="65"/>
      <c r="AD340" s="64" t="str">
        <f t="shared" si="142"/>
        <v/>
      </c>
      <c r="AE340" s="382"/>
      <c r="AF340" s="1950"/>
      <c r="AG340" s="61">
        <v>1</v>
      </c>
      <c r="AH340" s="60"/>
      <c r="AI340" s="59"/>
      <c r="AJ340" s="2127"/>
      <c r="AK340" s="2127"/>
      <c r="AL340" s="2127"/>
      <c r="AM340" s="2127"/>
      <c r="AN340" s="2127"/>
      <c r="AO340" s="2127"/>
      <c r="AP340" s="2128"/>
      <c r="AQ340" s="2129"/>
      <c r="AR340" s="2130"/>
      <c r="AS340" s="2130"/>
      <c r="AT340" s="2130"/>
      <c r="AU340" s="2140"/>
      <c r="AV340" s="2130"/>
      <c r="BE340" s="135">
        <v>1</v>
      </c>
    </row>
    <row r="341" spans="2:57" ht="18.75">
      <c r="B341" s="2118" t="str">
        <f t="shared" si="145"/>
        <v>►</v>
      </c>
      <c r="D341" s="67" t="str">
        <f t="shared" si="126"/>
        <v>►</v>
      </c>
      <c r="E341" s="2813">
        <f t="shared" si="127"/>
        <v>0</v>
      </c>
      <c r="F341" s="2814">
        <f t="shared" si="128"/>
        <v>0</v>
      </c>
      <c r="G341" s="64">
        <f t="shared" si="129"/>
        <v>0</v>
      </c>
      <c r="H341" s="2814">
        <f t="shared" si="130"/>
        <v>0</v>
      </c>
      <c r="I341" s="2815">
        <f t="shared" si="131"/>
        <v>0</v>
      </c>
      <c r="J341" s="2166">
        <f>IFERROR(INDEX(J8:V8,MATCH(I341,J7:V7,0)) * H341 * IF(E341=0, 1, E341), 0)</f>
        <v>0</v>
      </c>
      <c r="K341" s="2167">
        <f t="shared" si="144"/>
        <v>0</v>
      </c>
      <c r="L341" s="2832"/>
      <c r="M341" s="2694"/>
      <c r="N341" s="2695"/>
      <c r="O341" s="504"/>
      <c r="P341" s="2817">
        <f t="shared" si="132"/>
        <v>0</v>
      </c>
      <c r="Q341" s="2171"/>
      <c r="R341" s="2187" t="str">
        <f t="shared" si="133"/>
        <v>►</v>
      </c>
      <c r="S341" s="2188">
        <v>1</v>
      </c>
      <c r="T341" s="2174">
        <f t="shared" si="134"/>
        <v>0</v>
      </c>
      <c r="U341" s="2175">
        <f t="shared" si="135"/>
        <v>0</v>
      </c>
      <c r="V341" s="2176">
        <f t="shared" si="136"/>
        <v>0</v>
      </c>
      <c r="W341" s="2177">
        <f>IF(OR(ISBLANK(M341),ISBLANK(O341)),0,IF(ISBLANK(L341),"",IFERROR(ROUND(T341/INDEX(J8:V8,MATCH(I341,J7:V7,0)),2)&amp;" " &amp;I341,"")))</f>
        <v>0</v>
      </c>
      <c r="X341" s="2178"/>
      <c r="Y341" s="2803">
        <f t="shared" si="139"/>
        <v>0</v>
      </c>
      <c r="AA341" s="2598" t="str">
        <f t="shared" si="143"/>
        <v>►</v>
      </c>
      <c r="AB341" s="2721"/>
      <c r="AC341" s="65"/>
      <c r="AD341" s="64" t="str">
        <f t="shared" si="142"/>
        <v/>
      </c>
      <c r="AE341" s="382"/>
      <c r="AF341" s="1950"/>
      <c r="AG341" s="61">
        <v>1</v>
      </c>
      <c r="AH341" s="60"/>
      <c r="AI341" s="59"/>
      <c r="AJ341" s="2127"/>
      <c r="AK341" s="2127"/>
      <c r="AL341" s="2127"/>
      <c r="AM341" s="2127"/>
      <c r="AN341" s="2127"/>
      <c r="AO341" s="2127"/>
      <c r="AP341" s="2128"/>
      <c r="AQ341" s="2129"/>
      <c r="AR341" s="2130"/>
      <c r="AS341" s="2130"/>
      <c r="AT341" s="2130"/>
      <c r="AU341" s="2140"/>
      <c r="AV341" s="2130"/>
      <c r="BE341" s="135">
        <v>1</v>
      </c>
    </row>
    <row r="342" spans="2:57" ht="18.75">
      <c r="B342" s="2118" t="str">
        <f t="shared" si="145"/>
        <v>►</v>
      </c>
      <c r="D342" s="67" t="str">
        <f t="shared" si="126"/>
        <v>►</v>
      </c>
      <c r="E342" s="2813">
        <f t="shared" si="127"/>
        <v>0</v>
      </c>
      <c r="F342" s="2814">
        <f t="shared" si="128"/>
        <v>0</v>
      </c>
      <c r="G342" s="64">
        <f t="shared" si="129"/>
        <v>0</v>
      </c>
      <c r="H342" s="2814">
        <f t="shared" si="130"/>
        <v>0</v>
      </c>
      <c r="I342" s="2815">
        <f t="shared" si="131"/>
        <v>0</v>
      </c>
      <c r="J342" s="2166">
        <f>IFERROR(INDEX(J8:V8,MATCH(I342,J7:V7,0)) * H342 * IF(E342=0, 1, E342), 0)</f>
        <v>0</v>
      </c>
      <c r="K342" s="2167">
        <f t="shared" si="144"/>
        <v>0</v>
      </c>
      <c r="L342" s="2832"/>
      <c r="M342" s="2694"/>
      <c r="N342" s="2695"/>
      <c r="O342" s="504"/>
      <c r="P342" s="2817">
        <f t="shared" si="132"/>
        <v>0</v>
      </c>
      <c r="Q342" s="2171"/>
      <c r="R342" s="2187" t="str">
        <f t="shared" si="133"/>
        <v>►</v>
      </c>
      <c r="S342" s="2188">
        <v>1</v>
      </c>
      <c r="T342" s="2189">
        <f t="shared" si="134"/>
        <v>0</v>
      </c>
      <c r="U342" s="2190">
        <f t="shared" si="135"/>
        <v>0</v>
      </c>
      <c r="V342" s="2191">
        <f t="shared" si="136"/>
        <v>0</v>
      </c>
      <c r="W342" s="2192">
        <f>IF(OR(ISBLANK(M342),ISBLANK(O342)),0,IF(ISBLANK(L342),"",IFERROR(ROUND(T342/INDEX(J8:V8,MATCH(I342,J7:V7,0)),2)&amp;" " &amp;I342,"")))</f>
        <v>0</v>
      </c>
      <c r="X342" s="2193"/>
      <c r="Y342" s="2803">
        <f t="shared" si="139"/>
        <v>0</v>
      </c>
      <c r="AA342" s="2598" t="str">
        <f t="shared" si="143"/>
        <v>►</v>
      </c>
      <c r="AB342" s="2721"/>
      <c r="AC342" s="65"/>
      <c r="AD342" s="64" t="str">
        <f t="shared" si="142"/>
        <v/>
      </c>
      <c r="AE342" s="63"/>
      <c r="AF342" s="1950"/>
      <c r="AG342" s="61">
        <v>1</v>
      </c>
      <c r="AH342" s="60"/>
      <c r="AI342" s="59"/>
      <c r="AJ342" s="2127"/>
      <c r="AK342" s="2127"/>
      <c r="AL342" s="2127"/>
      <c r="AM342" s="2127"/>
      <c r="AN342" s="2127"/>
      <c r="AO342" s="2127"/>
      <c r="AP342" s="2128"/>
      <c r="AQ342" s="2129"/>
      <c r="AR342" s="2130"/>
      <c r="AS342" s="2130"/>
      <c r="AT342" s="2130"/>
      <c r="AU342" s="2140"/>
      <c r="AV342" s="2130"/>
      <c r="BE342" s="135">
        <v>1</v>
      </c>
    </row>
    <row r="343" spans="2:57" ht="18.75">
      <c r="B343" s="2118" t="str">
        <f t="shared" si="145"/>
        <v>►</v>
      </c>
      <c r="D343" s="67" t="str">
        <f t="shared" ref="D343:D400" si="146">IF(L343&lt;&gt;"","A","►")</f>
        <v>►</v>
      </c>
      <c r="E343" s="2813">
        <f t="shared" ref="E343:E400" si="147">IF(L343&lt;&gt;"",AB343,0)</f>
        <v>0</v>
      </c>
      <c r="F343" s="2814">
        <f t="shared" ref="F343:F400" si="148">IF(L343&lt;&gt;"",AC343,0)</f>
        <v>0</v>
      </c>
      <c r="G343" s="64">
        <f t="shared" ref="G343:G400" si="149">IF(L343&lt;&gt;"",AD343,0)</f>
        <v>0</v>
      </c>
      <c r="H343" s="2814">
        <f t="shared" ref="H343:H400" si="150">IF(L343&lt;&gt;"",AE343,0)</f>
        <v>0</v>
      </c>
      <c r="I343" s="2815">
        <f t="shared" ref="I343:I400" si="151">IF(L343&lt;&gt;"",AF343,0)</f>
        <v>0</v>
      </c>
      <c r="J343" s="2166">
        <f>IFERROR(INDEX(J8:V8,MATCH(I343,J7:V7,0)) * H343 * IF(E343=0, 1, E343), 0)</f>
        <v>0</v>
      </c>
      <c r="K343" s="2167">
        <f>AH343</f>
        <v>0</v>
      </c>
      <c r="L343" s="2832"/>
      <c r="M343" s="2694"/>
      <c r="N343" s="2695"/>
      <c r="O343" s="504"/>
      <c r="P343" s="2817">
        <f t="shared" ref="P343:P400" si="152">N343</f>
        <v>0</v>
      </c>
      <c r="Q343" s="2171"/>
      <c r="R343" s="2187" t="str">
        <f t="shared" ref="R343:R400" si="153">IF(L343&lt;&gt;"",AH343,"►")</f>
        <v>►</v>
      </c>
      <c r="S343" s="2188">
        <v>1</v>
      </c>
      <c r="T343" s="2174">
        <f t="shared" ref="T343:T400" si="154">IF(OR(ISBLANK(M343),ISBLANK(O343)),0,IF(J343=0,0,IF(L343&lt;&gt;0,(J343*S343)/M343*O343,0)))</f>
        <v>0</v>
      </c>
      <c r="U343" s="2175">
        <f t="shared" ref="U343:U400" si="155">IF(OR(ISBLANK(M343),ISBLANK(O343)),0,IF(AND(E343&lt;&gt;"", L343&lt;&gt;""),(E343*S343)/M343*O343,0))</f>
        <v>0</v>
      </c>
      <c r="V343" s="2176">
        <f t="shared" ref="V343:V400" si="156">IF(L343&lt;&gt;"",AC343,0)</f>
        <v>0</v>
      </c>
      <c r="W343" s="2177">
        <f>IF(OR(ISBLANK(M343),ISBLANK(O343)),0,IF(ISBLANK(L343),"",IFERROR(ROUND(T343/INDEX(J8:V8,MATCH(I343,J7:V7,0)),2)&amp;" " &amp;I343,"")))</f>
        <v>0</v>
      </c>
      <c r="X343" s="2178"/>
      <c r="Y343" s="2803">
        <f t="shared" si="139"/>
        <v>0</v>
      </c>
      <c r="AA343" s="2598" t="str">
        <f t="shared" si="143"/>
        <v>►</v>
      </c>
      <c r="AB343" s="2721"/>
      <c r="AC343" s="72"/>
      <c r="AD343" s="64" t="str">
        <f t="shared" si="142"/>
        <v/>
      </c>
      <c r="AE343" s="63"/>
      <c r="AF343" s="1950"/>
      <c r="AG343" s="61">
        <v>1</v>
      </c>
      <c r="AH343" s="60"/>
      <c r="AI343" s="59"/>
      <c r="AJ343" s="2127"/>
      <c r="AK343" s="2127"/>
      <c r="AL343" s="2127"/>
      <c r="AM343" s="2127"/>
      <c r="AN343" s="2127"/>
      <c r="AO343" s="2127"/>
      <c r="AP343" s="2128"/>
      <c r="AQ343" s="2129"/>
      <c r="AR343" s="2130"/>
      <c r="AS343" s="2130"/>
      <c r="AT343" s="2130"/>
      <c r="AU343" s="2140"/>
      <c r="AV343" s="2130"/>
      <c r="BE343" s="135">
        <v>1</v>
      </c>
    </row>
    <row r="344" spans="2:57" ht="18.75">
      <c r="B344" s="2118" t="str">
        <f t="shared" si="145"/>
        <v>►</v>
      </c>
      <c r="D344" s="67" t="str">
        <f t="shared" si="146"/>
        <v>►</v>
      </c>
      <c r="E344" s="2813">
        <f t="shared" si="147"/>
        <v>0</v>
      </c>
      <c r="F344" s="2814">
        <f t="shared" si="148"/>
        <v>0</v>
      </c>
      <c r="G344" s="64">
        <f t="shared" si="149"/>
        <v>0</v>
      </c>
      <c r="H344" s="2814">
        <f t="shared" si="150"/>
        <v>0</v>
      </c>
      <c r="I344" s="2815">
        <f t="shared" si="151"/>
        <v>0</v>
      </c>
      <c r="J344" s="2166">
        <f>IFERROR(INDEX(J8:V8,MATCH(I344,J7:V7,0)) * H344 * IF(E344=0, 1, E344), 0)</f>
        <v>0</v>
      </c>
      <c r="K344" s="2167">
        <f t="shared" ref="K344:K400" si="157">AH344</f>
        <v>0</v>
      </c>
      <c r="L344" s="2832"/>
      <c r="M344" s="2694"/>
      <c r="N344" s="2695"/>
      <c r="O344" s="504"/>
      <c r="P344" s="2817">
        <f t="shared" si="152"/>
        <v>0</v>
      </c>
      <c r="Q344" s="2171"/>
      <c r="R344" s="2187" t="str">
        <f t="shared" si="153"/>
        <v>►</v>
      </c>
      <c r="S344" s="2188">
        <v>1</v>
      </c>
      <c r="T344" s="2189">
        <f t="shared" si="154"/>
        <v>0</v>
      </c>
      <c r="U344" s="2190">
        <f t="shared" si="155"/>
        <v>0</v>
      </c>
      <c r="V344" s="2191">
        <f t="shared" si="156"/>
        <v>0</v>
      </c>
      <c r="W344" s="2192">
        <f>IF(OR(ISBLANK(M344),ISBLANK(O344)),0,IF(ISBLANK(L344),"",IFERROR(ROUND(T344/INDEX(J8:V8,MATCH(I344,J7:V7,0)),2)&amp;" " &amp;I344,"")))</f>
        <v>0</v>
      </c>
      <c r="X344" s="2193"/>
      <c r="Y344" s="2803">
        <f t="shared" si="139"/>
        <v>0</v>
      </c>
      <c r="AA344" s="2598" t="str">
        <f t="shared" si="143"/>
        <v>►</v>
      </c>
      <c r="AB344" s="2721"/>
      <c r="AC344" s="72"/>
      <c r="AD344" s="64" t="str">
        <f t="shared" si="142"/>
        <v/>
      </c>
      <c r="AE344" s="63"/>
      <c r="AF344" s="1950"/>
      <c r="AG344" s="61">
        <v>1</v>
      </c>
      <c r="AH344" s="60"/>
      <c r="AI344" s="59"/>
      <c r="AJ344" s="2127"/>
      <c r="AK344" s="2127"/>
      <c r="AL344" s="2127"/>
      <c r="AM344" s="2127"/>
      <c r="AN344" s="2127"/>
      <c r="AO344" s="2127"/>
      <c r="AP344" s="2128"/>
      <c r="AQ344" s="2129"/>
      <c r="AR344" s="2130"/>
      <c r="AS344" s="2130"/>
      <c r="AT344" s="2130"/>
      <c r="AU344" s="2140"/>
      <c r="AV344" s="2130"/>
      <c r="BE344" s="135">
        <v>1</v>
      </c>
    </row>
    <row r="345" spans="2:57" ht="18.75">
      <c r="B345" s="2118" t="str">
        <f t="shared" si="145"/>
        <v>►</v>
      </c>
      <c r="D345" s="67" t="str">
        <f t="shared" si="146"/>
        <v>►</v>
      </c>
      <c r="E345" s="2813">
        <f t="shared" si="147"/>
        <v>0</v>
      </c>
      <c r="F345" s="2814">
        <f t="shared" si="148"/>
        <v>0</v>
      </c>
      <c r="G345" s="64">
        <f t="shared" si="149"/>
        <v>0</v>
      </c>
      <c r="H345" s="2814">
        <f t="shared" si="150"/>
        <v>0</v>
      </c>
      <c r="I345" s="2815">
        <f t="shared" si="151"/>
        <v>0</v>
      </c>
      <c r="J345" s="2166">
        <f>IFERROR(INDEX(J8:V8,MATCH(I345,J7:V7,0)) * H345 * IF(E345=0, 1, E345), 0)</f>
        <v>0</v>
      </c>
      <c r="K345" s="2167">
        <f t="shared" si="157"/>
        <v>0</v>
      </c>
      <c r="L345" s="2832"/>
      <c r="M345" s="2694"/>
      <c r="N345" s="2695"/>
      <c r="O345" s="504"/>
      <c r="P345" s="2817">
        <f t="shared" si="152"/>
        <v>0</v>
      </c>
      <c r="Q345" s="2171"/>
      <c r="R345" s="2187" t="str">
        <f t="shared" si="153"/>
        <v>►</v>
      </c>
      <c r="S345" s="2188">
        <v>1</v>
      </c>
      <c r="T345" s="2174">
        <f t="shared" si="154"/>
        <v>0</v>
      </c>
      <c r="U345" s="2175">
        <f t="shared" si="155"/>
        <v>0</v>
      </c>
      <c r="V345" s="2176">
        <f t="shared" si="156"/>
        <v>0</v>
      </c>
      <c r="W345" s="2177">
        <f>IF(OR(ISBLANK(M345),ISBLANK(O345)),0,IF(ISBLANK(L345),"",IFERROR(ROUND(T345/INDEX(J8:V8,MATCH(I345,J7:V7,0)),2)&amp;" " &amp;I345,"")))</f>
        <v>0</v>
      </c>
      <c r="X345" s="2178"/>
      <c r="Y345" s="2803">
        <f t="shared" si="139"/>
        <v>0</v>
      </c>
      <c r="AA345" s="2598" t="str">
        <f t="shared" si="143"/>
        <v>►</v>
      </c>
      <c r="AB345" s="2721"/>
      <c r="AC345" s="72"/>
      <c r="AD345" s="64" t="str">
        <f t="shared" si="142"/>
        <v/>
      </c>
      <c r="AE345" s="63"/>
      <c r="AF345" s="1950"/>
      <c r="AG345" s="61">
        <v>1</v>
      </c>
      <c r="AH345" s="60"/>
      <c r="AI345" s="59"/>
      <c r="AJ345" s="2127"/>
      <c r="AK345" s="2127"/>
      <c r="AL345" s="2127"/>
      <c r="AM345" s="2127"/>
      <c r="AN345" s="2127"/>
      <c r="AO345" s="2127"/>
      <c r="AP345" s="2128"/>
      <c r="AQ345" s="2129"/>
      <c r="AR345" s="2130"/>
      <c r="AS345" s="2130"/>
      <c r="AT345" s="2130"/>
      <c r="AU345" s="2140"/>
      <c r="AV345" s="2130"/>
      <c r="BE345" s="135">
        <v>1</v>
      </c>
    </row>
    <row r="346" spans="2:57" ht="18.75">
      <c r="B346" s="2118" t="str">
        <f t="shared" si="145"/>
        <v>►</v>
      </c>
      <c r="D346" s="67" t="str">
        <f t="shared" si="146"/>
        <v>►</v>
      </c>
      <c r="E346" s="2813">
        <f t="shared" si="147"/>
        <v>0</v>
      </c>
      <c r="F346" s="2814">
        <f t="shared" si="148"/>
        <v>0</v>
      </c>
      <c r="G346" s="64">
        <f t="shared" si="149"/>
        <v>0</v>
      </c>
      <c r="H346" s="2814">
        <f t="shared" si="150"/>
        <v>0</v>
      </c>
      <c r="I346" s="2815">
        <f t="shared" si="151"/>
        <v>0</v>
      </c>
      <c r="J346" s="2166">
        <f>IFERROR(INDEX(J8:V8,MATCH(I346,J7:V7,0)) * H346 * IF(E346=0, 1, E346), 0)</f>
        <v>0</v>
      </c>
      <c r="K346" s="2167">
        <f t="shared" si="157"/>
        <v>0</v>
      </c>
      <c r="L346" s="2832"/>
      <c r="M346" s="2694"/>
      <c r="N346" s="2695"/>
      <c r="O346" s="504"/>
      <c r="P346" s="2817">
        <f t="shared" si="152"/>
        <v>0</v>
      </c>
      <c r="Q346" s="2171"/>
      <c r="R346" s="2187" t="str">
        <f t="shared" si="153"/>
        <v>►</v>
      </c>
      <c r="S346" s="2188">
        <v>1</v>
      </c>
      <c r="T346" s="2189">
        <f t="shared" si="154"/>
        <v>0</v>
      </c>
      <c r="U346" s="2190">
        <f t="shared" si="155"/>
        <v>0</v>
      </c>
      <c r="V346" s="2191">
        <f t="shared" si="156"/>
        <v>0</v>
      </c>
      <c r="W346" s="2192">
        <f>IF(OR(ISBLANK(M346),ISBLANK(O346)),0,IF(ISBLANK(L346),"",IFERROR(ROUND(T346/INDEX(J8:V8,MATCH(I346,J7:V7,0)),2)&amp;" " &amp;I346,"")))</f>
        <v>0</v>
      </c>
      <c r="X346" s="2193"/>
      <c r="Y346" s="2803">
        <f t="shared" si="139"/>
        <v>0</v>
      </c>
      <c r="AA346" s="2598" t="str">
        <f t="shared" si="143"/>
        <v>►</v>
      </c>
      <c r="AB346" s="2721"/>
      <c r="AC346" s="72"/>
      <c r="AD346" s="64" t="str">
        <f t="shared" si="142"/>
        <v/>
      </c>
      <c r="AE346" s="63"/>
      <c r="AF346" s="1950"/>
      <c r="AG346" s="61">
        <v>1</v>
      </c>
      <c r="AH346" s="60"/>
      <c r="AI346" s="59"/>
      <c r="AJ346" s="2127"/>
      <c r="AK346" s="2127"/>
      <c r="AL346" s="2127"/>
      <c r="AM346" s="2127"/>
      <c r="AN346" s="2127"/>
      <c r="AO346" s="2127"/>
      <c r="AP346" s="2128"/>
      <c r="AQ346" s="2129"/>
      <c r="AR346" s="2130"/>
      <c r="AS346" s="2130"/>
      <c r="AT346" s="2130"/>
      <c r="AU346" s="2140"/>
      <c r="AV346" s="2130"/>
      <c r="BE346" s="135">
        <v>1</v>
      </c>
    </row>
    <row r="347" spans="2:57" ht="18.75">
      <c r="B347" s="2118" t="str">
        <f t="shared" si="145"/>
        <v>►</v>
      </c>
      <c r="D347" s="67" t="str">
        <f t="shared" si="146"/>
        <v>►</v>
      </c>
      <c r="E347" s="2813">
        <f t="shared" si="147"/>
        <v>0</v>
      </c>
      <c r="F347" s="2814">
        <f t="shared" si="148"/>
        <v>0</v>
      </c>
      <c r="G347" s="64">
        <f t="shared" si="149"/>
        <v>0</v>
      </c>
      <c r="H347" s="2814">
        <f t="shared" si="150"/>
        <v>0</v>
      </c>
      <c r="I347" s="2815">
        <f t="shared" si="151"/>
        <v>0</v>
      </c>
      <c r="J347" s="2166">
        <f>IFERROR(INDEX(J8:V8,MATCH(I347,J7:V7,0)) * H347 * IF(E347=0, 1, E347), 0)</f>
        <v>0</v>
      </c>
      <c r="K347" s="2167">
        <f t="shared" si="157"/>
        <v>0</v>
      </c>
      <c r="L347" s="2832"/>
      <c r="M347" s="2694"/>
      <c r="N347" s="2695"/>
      <c r="O347" s="504"/>
      <c r="P347" s="2817">
        <f t="shared" si="152"/>
        <v>0</v>
      </c>
      <c r="Q347" s="2171"/>
      <c r="R347" s="2187" t="str">
        <f t="shared" si="153"/>
        <v>►</v>
      </c>
      <c r="S347" s="2188">
        <v>1</v>
      </c>
      <c r="T347" s="2174">
        <f t="shared" si="154"/>
        <v>0</v>
      </c>
      <c r="U347" s="2175">
        <f t="shared" si="155"/>
        <v>0</v>
      </c>
      <c r="V347" s="2176">
        <f t="shared" si="156"/>
        <v>0</v>
      </c>
      <c r="W347" s="2177">
        <f>IF(OR(ISBLANK(M347),ISBLANK(O347)),0,IF(ISBLANK(L347),"",IFERROR(ROUND(T347/INDEX(J8:V8,MATCH(I347,J7:V7,0)),2)&amp;" " &amp;I347,"")))</f>
        <v>0</v>
      </c>
      <c r="X347" s="2178"/>
      <c r="Y347" s="2803">
        <f t="shared" si="139"/>
        <v>0</v>
      </c>
      <c r="AA347" s="2598" t="str">
        <f t="shared" si="143"/>
        <v>►</v>
      </c>
      <c r="AB347" s="2721"/>
      <c r="AC347" s="65"/>
      <c r="AD347" s="64" t="str">
        <f t="shared" si="142"/>
        <v/>
      </c>
      <c r="AE347" s="63"/>
      <c r="AF347" s="1950"/>
      <c r="AG347" s="61">
        <v>1</v>
      </c>
      <c r="AH347" s="60"/>
      <c r="AI347" s="59"/>
      <c r="AJ347" s="2127"/>
      <c r="AK347" s="2127"/>
      <c r="AL347" s="2127"/>
      <c r="AM347" s="2127"/>
      <c r="AN347" s="2127"/>
      <c r="AO347" s="2127"/>
      <c r="AP347" s="2128"/>
      <c r="AQ347" s="2129"/>
      <c r="AR347" s="2130"/>
      <c r="AS347" s="2130"/>
      <c r="AT347" s="2130"/>
      <c r="AU347" s="2140"/>
      <c r="AV347" s="2130"/>
      <c r="BE347" s="135">
        <v>1</v>
      </c>
    </row>
    <row r="348" spans="2:57" ht="18.75">
      <c r="B348" s="2118" t="str">
        <f t="shared" si="145"/>
        <v>►</v>
      </c>
      <c r="D348" s="67" t="str">
        <f t="shared" si="146"/>
        <v>►</v>
      </c>
      <c r="E348" s="2813">
        <f t="shared" si="147"/>
        <v>0</v>
      </c>
      <c r="F348" s="2814">
        <f t="shared" si="148"/>
        <v>0</v>
      </c>
      <c r="G348" s="64">
        <f t="shared" si="149"/>
        <v>0</v>
      </c>
      <c r="H348" s="2814">
        <f t="shared" si="150"/>
        <v>0</v>
      </c>
      <c r="I348" s="2815">
        <f t="shared" si="151"/>
        <v>0</v>
      </c>
      <c r="J348" s="2166">
        <f>IFERROR(INDEX(J8:V8,MATCH(I348,J7:V7,0)) * H348 * IF(E348=0, 1, E348), 0)</f>
        <v>0</v>
      </c>
      <c r="K348" s="2167">
        <f t="shared" si="157"/>
        <v>0</v>
      </c>
      <c r="L348" s="2832"/>
      <c r="M348" s="2694"/>
      <c r="N348" s="2695"/>
      <c r="O348" s="504"/>
      <c r="P348" s="2817">
        <f t="shared" si="152"/>
        <v>0</v>
      </c>
      <c r="Q348" s="2171"/>
      <c r="R348" s="2187" t="str">
        <f t="shared" si="153"/>
        <v>►</v>
      </c>
      <c r="S348" s="2188">
        <v>1</v>
      </c>
      <c r="T348" s="2189">
        <f t="shared" si="154"/>
        <v>0</v>
      </c>
      <c r="U348" s="2190">
        <f t="shared" si="155"/>
        <v>0</v>
      </c>
      <c r="V348" s="2191">
        <f t="shared" si="156"/>
        <v>0</v>
      </c>
      <c r="W348" s="2192">
        <f>IF(OR(ISBLANK(M348),ISBLANK(O348)),0,IF(ISBLANK(L348),"",IFERROR(ROUND(T348/INDEX(J8:V8,MATCH(I348,J7:V7,0)),2)&amp;" " &amp;I348,"")))</f>
        <v>0</v>
      </c>
      <c r="X348" s="2193"/>
      <c r="Y348" s="2803">
        <f t="shared" si="139"/>
        <v>0</v>
      </c>
      <c r="AA348" s="2598" t="str">
        <f t="shared" si="143"/>
        <v>►</v>
      </c>
      <c r="AB348" s="2721"/>
      <c r="AC348" s="65"/>
      <c r="AD348" s="64" t="str">
        <f t="shared" si="142"/>
        <v/>
      </c>
      <c r="AE348" s="63"/>
      <c r="AF348" s="1950"/>
      <c r="AG348" s="61">
        <v>1</v>
      </c>
      <c r="AH348" s="60"/>
      <c r="AI348" s="59"/>
      <c r="AJ348" s="2127"/>
      <c r="AK348" s="2127"/>
      <c r="AL348" s="2127"/>
      <c r="AM348" s="2127"/>
      <c r="AN348" s="2127"/>
      <c r="AO348" s="2127"/>
      <c r="AP348" s="2128"/>
      <c r="AQ348" s="2129"/>
      <c r="AR348" s="2130"/>
      <c r="AS348" s="2130"/>
      <c r="AT348" s="2130"/>
      <c r="AU348" s="2140"/>
      <c r="AV348" s="2130"/>
      <c r="BE348" s="135">
        <v>1</v>
      </c>
    </row>
    <row r="349" spans="2:57" ht="18.75">
      <c r="B349" s="2118" t="str">
        <f t="shared" si="145"/>
        <v>►</v>
      </c>
      <c r="D349" s="67" t="str">
        <f t="shared" si="146"/>
        <v>►</v>
      </c>
      <c r="E349" s="2813">
        <f t="shared" si="147"/>
        <v>0</v>
      </c>
      <c r="F349" s="2814">
        <f t="shared" si="148"/>
        <v>0</v>
      </c>
      <c r="G349" s="64">
        <f t="shared" si="149"/>
        <v>0</v>
      </c>
      <c r="H349" s="2814">
        <f t="shared" si="150"/>
        <v>0</v>
      </c>
      <c r="I349" s="2815">
        <f t="shared" si="151"/>
        <v>0</v>
      </c>
      <c r="J349" s="2166">
        <f>IFERROR(INDEX(J8:V8,MATCH(I349,J7:V7,0)) * H349 * IF(E349=0, 1, E349), 0)</f>
        <v>0</v>
      </c>
      <c r="K349" s="2167">
        <f t="shared" si="157"/>
        <v>0</v>
      </c>
      <c r="L349" s="2832"/>
      <c r="M349" s="2694"/>
      <c r="N349" s="2695"/>
      <c r="O349" s="504"/>
      <c r="P349" s="2817">
        <f t="shared" si="152"/>
        <v>0</v>
      </c>
      <c r="Q349" s="2171"/>
      <c r="R349" s="2187" t="str">
        <f t="shared" si="153"/>
        <v>►</v>
      </c>
      <c r="S349" s="2188">
        <v>1</v>
      </c>
      <c r="T349" s="2174">
        <f t="shared" si="154"/>
        <v>0</v>
      </c>
      <c r="U349" s="2175">
        <f t="shared" si="155"/>
        <v>0</v>
      </c>
      <c r="V349" s="2176">
        <f t="shared" si="156"/>
        <v>0</v>
      </c>
      <c r="W349" s="2177">
        <f>IF(OR(ISBLANK(M349),ISBLANK(O349)),0,IF(ISBLANK(L349),"",IFERROR(ROUND(T349/INDEX(J8:V8,MATCH(I349,J7:V7,0)),2)&amp;" " &amp;I349,"")))</f>
        <v>0</v>
      </c>
      <c r="X349" s="2178"/>
      <c r="Y349" s="2803">
        <f t="shared" si="139"/>
        <v>0</v>
      </c>
      <c r="AA349" s="2598" t="str">
        <f t="shared" si="143"/>
        <v>►</v>
      </c>
      <c r="AB349" s="2721"/>
      <c r="AC349" s="65"/>
      <c r="AD349" s="64" t="str">
        <f t="shared" si="142"/>
        <v/>
      </c>
      <c r="AE349" s="63"/>
      <c r="AF349" s="1950"/>
      <c r="AG349" s="61">
        <v>1</v>
      </c>
      <c r="AH349" s="60"/>
      <c r="AI349" s="59"/>
      <c r="AJ349" s="2127"/>
      <c r="AK349" s="2127"/>
      <c r="AL349" s="2127"/>
      <c r="AM349" s="2127"/>
      <c r="AN349" s="2127"/>
      <c r="AO349" s="2127"/>
      <c r="AP349" s="2128"/>
      <c r="AQ349" s="2129"/>
      <c r="AR349" s="2130"/>
      <c r="AS349" s="2130"/>
      <c r="AT349" s="2130"/>
      <c r="AU349" s="2140"/>
      <c r="AV349" s="2130"/>
      <c r="BE349" s="135">
        <v>1</v>
      </c>
    </row>
    <row r="350" spans="2:57" ht="18.75">
      <c r="B350" s="2118" t="str">
        <f t="shared" si="145"/>
        <v>►</v>
      </c>
      <c r="D350" s="67" t="str">
        <f t="shared" si="146"/>
        <v>►</v>
      </c>
      <c r="E350" s="2813">
        <f t="shared" si="147"/>
        <v>0</v>
      </c>
      <c r="F350" s="2814">
        <f t="shared" si="148"/>
        <v>0</v>
      </c>
      <c r="G350" s="64">
        <f t="shared" si="149"/>
        <v>0</v>
      </c>
      <c r="H350" s="2814">
        <f t="shared" si="150"/>
        <v>0</v>
      </c>
      <c r="I350" s="2815">
        <f t="shared" si="151"/>
        <v>0</v>
      </c>
      <c r="J350" s="2166">
        <f>IFERROR(INDEX(J8:V8,MATCH(I350,J7:V7,0)) * H350 * IF(E350=0, 1, E350), 0)</f>
        <v>0</v>
      </c>
      <c r="K350" s="2167">
        <f t="shared" si="157"/>
        <v>0</v>
      </c>
      <c r="L350" s="2832"/>
      <c r="M350" s="2694"/>
      <c r="N350" s="2695"/>
      <c r="O350" s="504"/>
      <c r="P350" s="2817">
        <f t="shared" si="152"/>
        <v>0</v>
      </c>
      <c r="Q350" s="2171"/>
      <c r="R350" s="2187" t="str">
        <f t="shared" si="153"/>
        <v>►</v>
      </c>
      <c r="S350" s="2188">
        <v>1</v>
      </c>
      <c r="T350" s="2189">
        <f t="shared" si="154"/>
        <v>0</v>
      </c>
      <c r="U350" s="2190">
        <f t="shared" si="155"/>
        <v>0</v>
      </c>
      <c r="V350" s="2191">
        <f t="shared" si="156"/>
        <v>0</v>
      </c>
      <c r="W350" s="2192">
        <f>IF(OR(ISBLANK(M350),ISBLANK(O350)),0,IF(ISBLANK(L350),"",IFERROR(ROUND(T350/INDEX(J8:V8,MATCH(I350,J7:V7,0)),2)&amp;" " &amp;I350,"")))</f>
        <v>0</v>
      </c>
      <c r="X350" s="2193"/>
      <c r="Y350" s="2803">
        <f t="shared" si="139"/>
        <v>0</v>
      </c>
      <c r="AA350" s="2598" t="str">
        <f t="shared" si="143"/>
        <v>►</v>
      </c>
      <c r="AB350" s="2721"/>
      <c r="AC350" s="65"/>
      <c r="AD350" s="64" t="str">
        <f t="shared" si="142"/>
        <v/>
      </c>
      <c r="AE350" s="63"/>
      <c r="AF350" s="1950"/>
      <c r="AG350" s="61">
        <v>1</v>
      </c>
      <c r="AH350" s="60"/>
      <c r="AI350" s="59"/>
      <c r="AJ350" s="2127"/>
      <c r="AK350" s="2127"/>
      <c r="AL350" s="2127"/>
      <c r="AM350" s="2127"/>
      <c r="AN350" s="2127"/>
      <c r="AO350" s="2127"/>
      <c r="AP350" s="2128"/>
      <c r="AQ350" s="2129"/>
      <c r="AR350" s="2130"/>
      <c r="AS350" s="2130"/>
      <c r="AT350" s="2130"/>
      <c r="AU350" s="2140"/>
      <c r="AV350" s="2130"/>
      <c r="BE350" s="135">
        <v>1</v>
      </c>
    </row>
    <row r="351" spans="2:57" ht="18.75">
      <c r="B351" s="2118" t="str">
        <f t="shared" si="145"/>
        <v>►</v>
      </c>
      <c r="D351" s="67" t="str">
        <f t="shared" si="146"/>
        <v>►</v>
      </c>
      <c r="E351" s="2813">
        <f t="shared" si="147"/>
        <v>0</v>
      </c>
      <c r="F351" s="2814">
        <f t="shared" si="148"/>
        <v>0</v>
      </c>
      <c r="G351" s="64">
        <f t="shared" si="149"/>
        <v>0</v>
      </c>
      <c r="H351" s="2814">
        <f t="shared" si="150"/>
        <v>0</v>
      </c>
      <c r="I351" s="2815">
        <f t="shared" si="151"/>
        <v>0</v>
      </c>
      <c r="J351" s="2166">
        <f>IFERROR(INDEX(J8:V8,MATCH(I351,J7:V7,0)) * H351 * IF(E351=0, 1, E351), 0)</f>
        <v>0</v>
      </c>
      <c r="K351" s="2167">
        <f t="shared" si="157"/>
        <v>0</v>
      </c>
      <c r="L351" s="2832"/>
      <c r="M351" s="2694"/>
      <c r="N351" s="2695"/>
      <c r="O351" s="504"/>
      <c r="P351" s="2817">
        <f t="shared" si="152"/>
        <v>0</v>
      </c>
      <c r="Q351" s="2171"/>
      <c r="R351" s="2187" t="str">
        <f t="shared" si="153"/>
        <v>►</v>
      </c>
      <c r="S351" s="2188">
        <v>1</v>
      </c>
      <c r="T351" s="2174">
        <f t="shared" si="154"/>
        <v>0</v>
      </c>
      <c r="U351" s="2175">
        <f t="shared" si="155"/>
        <v>0</v>
      </c>
      <c r="V351" s="2176">
        <f t="shared" si="156"/>
        <v>0</v>
      </c>
      <c r="W351" s="2177">
        <f>IF(OR(ISBLANK(M351),ISBLANK(O351)),0,IF(ISBLANK(L351),"",IFERROR(ROUND(T351/INDEX(J8:V8,MATCH(I351,J7:V7,0)),2)&amp;" " &amp;I351,"")))</f>
        <v>0</v>
      </c>
      <c r="X351" s="2178"/>
      <c r="Y351" s="2803">
        <f t="shared" si="139"/>
        <v>0</v>
      </c>
      <c r="AA351" s="2598" t="str">
        <f t="shared" si="143"/>
        <v>►</v>
      </c>
      <c r="AB351" s="2721"/>
      <c r="AC351" s="65"/>
      <c r="AD351" s="64" t="str">
        <f t="shared" si="142"/>
        <v/>
      </c>
      <c r="AE351" s="63"/>
      <c r="AF351" s="62"/>
      <c r="AG351" s="61">
        <v>1</v>
      </c>
      <c r="AH351" s="60"/>
      <c r="AI351" s="59"/>
      <c r="AJ351" s="2127"/>
      <c r="AK351" s="2127"/>
      <c r="AL351" s="2127"/>
      <c r="AM351" s="2127"/>
      <c r="AN351" s="2127"/>
      <c r="AO351" s="2127"/>
      <c r="AP351" s="2128"/>
      <c r="AQ351" s="2129"/>
      <c r="AR351" s="2130"/>
      <c r="AS351" s="2130"/>
      <c r="AT351" s="2130"/>
      <c r="AU351" s="2140"/>
      <c r="AV351" s="2130"/>
      <c r="BE351" s="135">
        <v>1</v>
      </c>
    </row>
    <row r="352" spans="2:57" ht="18.75">
      <c r="B352" s="2118" t="str">
        <f t="shared" si="145"/>
        <v>►</v>
      </c>
      <c r="D352" s="67" t="str">
        <f t="shared" si="146"/>
        <v>►</v>
      </c>
      <c r="E352" s="2813">
        <f t="shared" si="147"/>
        <v>0</v>
      </c>
      <c r="F352" s="2814">
        <f t="shared" si="148"/>
        <v>0</v>
      </c>
      <c r="G352" s="64">
        <f t="shared" si="149"/>
        <v>0</v>
      </c>
      <c r="H352" s="2814">
        <f t="shared" si="150"/>
        <v>0</v>
      </c>
      <c r="I352" s="2815">
        <f t="shared" si="151"/>
        <v>0</v>
      </c>
      <c r="J352" s="2166">
        <f>IFERROR(INDEX(J8:V8,MATCH(I352,J7:V7,0)) * H352 * IF(E352=0, 1, E352), 0)</f>
        <v>0</v>
      </c>
      <c r="K352" s="2167">
        <f t="shared" si="157"/>
        <v>0</v>
      </c>
      <c r="L352" s="2832"/>
      <c r="M352" s="2694"/>
      <c r="N352" s="2695"/>
      <c r="O352" s="504"/>
      <c r="P352" s="2817">
        <f t="shared" si="152"/>
        <v>0</v>
      </c>
      <c r="Q352" s="2171"/>
      <c r="R352" s="2187" t="str">
        <f t="shared" si="153"/>
        <v>►</v>
      </c>
      <c r="S352" s="2188">
        <v>1</v>
      </c>
      <c r="T352" s="2189">
        <f t="shared" si="154"/>
        <v>0</v>
      </c>
      <c r="U352" s="2190">
        <f t="shared" si="155"/>
        <v>0</v>
      </c>
      <c r="V352" s="2191">
        <f t="shared" si="156"/>
        <v>0</v>
      </c>
      <c r="W352" s="2192">
        <f>IF(OR(ISBLANK(M352),ISBLANK(O352)),0,IF(ISBLANK(L352),"",IFERROR(ROUND(T352/INDEX(J8:V8,MATCH(I352,J7:V7,0)),2)&amp;" " &amp;I352,"")))</f>
        <v>0</v>
      </c>
      <c r="X352" s="2193"/>
      <c r="Y352" s="2803">
        <f t="shared" si="139"/>
        <v>0</v>
      </c>
      <c r="AA352" s="2598" t="str">
        <f t="shared" si="143"/>
        <v>►</v>
      </c>
      <c r="AB352" s="2721"/>
      <c r="AC352" s="65"/>
      <c r="AD352" s="64" t="str">
        <f t="shared" si="142"/>
        <v/>
      </c>
      <c r="AE352" s="63"/>
      <c r="AF352" s="62"/>
      <c r="AG352" s="61">
        <v>1</v>
      </c>
      <c r="AH352" s="60"/>
      <c r="AI352" s="59"/>
      <c r="AJ352" s="2127"/>
      <c r="AK352" s="2127"/>
      <c r="AL352" s="2127"/>
      <c r="AM352" s="2127"/>
      <c r="AN352" s="2127"/>
      <c r="AO352" s="2127"/>
      <c r="AP352" s="2128"/>
      <c r="AQ352" s="2129"/>
      <c r="AR352" s="2130"/>
      <c r="AS352" s="2130"/>
      <c r="AT352" s="2130"/>
      <c r="AU352" s="2140"/>
      <c r="AV352" s="2130"/>
      <c r="BE352" s="135">
        <v>1</v>
      </c>
    </row>
    <row r="353" spans="2:57" ht="18.75">
      <c r="B353" s="2118" t="str">
        <f t="shared" si="145"/>
        <v>►</v>
      </c>
      <c r="D353" s="67" t="str">
        <f t="shared" si="146"/>
        <v>►</v>
      </c>
      <c r="E353" s="2813">
        <f t="shared" si="147"/>
        <v>0</v>
      </c>
      <c r="F353" s="2814">
        <f t="shared" si="148"/>
        <v>0</v>
      </c>
      <c r="G353" s="64">
        <f t="shared" si="149"/>
        <v>0</v>
      </c>
      <c r="H353" s="2814">
        <f t="shared" si="150"/>
        <v>0</v>
      </c>
      <c r="I353" s="2815">
        <f t="shared" si="151"/>
        <v>0</v>
      </c>
      <c r="J353" s="2166">
        <f>IFERROR(INDEX(J8:V8,MATCH(I353,J7:V7,0)) * H353 * IF(E353=0, 1, E353), 0)</f>
        <v>0</v>
      </c>
      <c r="K353" s="2167">
        <f t="shared" si="157"/>
        <v>0</v>
      </c>
      <c r="L353" s="2832"/>
      <c r="M353" s="2694"/>
      <c r="N353" s="2695"/>
      <c r="O353" s="504"/>
      <c r="P353" s="2817">
        <f t="shared" si="152"/>
        <v>0</v>
      </c>
      <c r="Q353" s="2171"/>
      <c r="R353" s="2187" t="str">
        <f t="shared" si="153"/>
        <v>►</v>
      </c>
      <c r="S353" s="2188">
        <v>1</v>
      </c>
      <c r="T353" s="2174">
        <f t="shared" si="154"/>
        <v>0</v>
      </c>
      <c r="U353" s="2175">
        <f t="shared" si="155"/>
        <v>0</v>
      </c>
      <c r="V353" s="2176">
        <f t="shared" si="156"/>
        <v>0</v>
      </c>
      <c r="W353" s="2177">
        <f>IF(OR(ISBLANK(M353),ISBLANK(O353)),0,IF(ISBLANK(L353),"",IFERROR(ROUND(T353/INDEX(J8:V8,MATCH(I353,J7:V7,0)),2)&amp;" " &amp;I353,"")))</f>
        <v>0</v>
      </c>
      <c r="X353" s="2178"/>
      <c r="Y353" s="2803">
        <f t="shared" si="139"/>
        <v>0</v>
      </c>
      <c r="AA353" s="2598" t="str">
        <f t="shared" si="143"/>
        <v>►</v>
      </c>
      <c r="AB353" s="2721"/>
      <c r="AC353" s="65"/>
      <c r="AD353" s="64" t="str">
        <f t="shared" si="142"/>
        <v/>
      </c>
      <c r="AE353" s="63"/>
      <c r="AF353" s="62"/>
      <c r="AG353" s="61">
        <v>1</v>
      </c>
      <c r="AH353" s="60"/>
      <c r="AI353" s="59"/>
      <c r="AJ353" s="2127"/>
      <c r="AK353" s="2127"/>
      <c r="AL353" s="2127"/>
      <c r="AM353" s="2127"/>
      <c r="AN353" s="2127"/>
      <c r="AO353" s="2127"/>
      <c r="AP353" s="2128"/>
      <c r="AQ353" s="2129"/>
      <c r="AR353" s="2130"/>
      <c r="AS353" s="2130"/>
      <c r="AT353" s="2130"/>
      <c r="AU353" s="2140"/>
      <c r="AV353" s="2130"/>
      <c r="BE353" s="135">
        <v>1</v>
      </c>
    </row>
    <row r="354" spans="2:57" ht="18.75">
      <c r="B354" s="2118" t="str">
        <f t="shared" si="145"/>
        <v>►</v>
      </c>
      <c r="D354" s="67" t="str">
        <f t="shared" si="146"/>
        <v>►</v>
      </c>
      <c r="E354" s="2813">
        <f t="shared" si="147"/>
        <v>0</v>
      </c>
      <c r="F354" s="2814">
        <f t="shared" si="148"/>
        <v>0</v>
      </c>
      <c r="G354" s="64">
        <f t="shared" si="149"/>
        <v>0</v>
      </c>
      <c r="H354" s="2814">
        <f t="shared" si="150"/>
        <v>0</v>
      </c>
      <c r="I354" s="2815">
        <f t="shared" si="151"/>
        <v>0</v>
      </c>
      <c r="J354" s="2166">
        <f>IFERROR(INDEX(J8:V8,MATCH(I354,J7:V7,0)) * H354 * IF(E354=0, 1, E354), 0)</f>
        <v>0</v>
      </c>
      <c r="K354" s="2167">
        <f t="shared" si="157"/>
        <v>0</v>
      </c>
      <c r="L354" s="2832"/>
      <c r="M354" s="2694"/>
      <c r="N354" s="2695"/>
      <c r="O354" s="504"/>
      <c r="P354" s="2817">
        <f t="shared" si="152"/>
        <v>0</v>
      </c>
      <c r="Q354" s="2171"/>
      <c r="R354" s="2187" t="str">
        <f t="shared" si="153"/>
        <v>►</v>
      </c>
      <c r="S354" s="2188">
        <v>1</v>
      </c>
      <c r="T354" s="2189">
        <f t="shared" si="154"/>
        <v>0</v>
      </c>
      <c r="U354" s="2190">
        <f t="shared" si="155"/>
        <v>0</v>
      </c>
      <c r="V354" s="2191">
        <f t="shared" si="156"/>
        <v>0</v>
      </c>
      <c r="W354" s="2192">
        <f>IF(OR(ISBLANK(M354),ISBLANK(O354)),0,IF(ISBLANK(L354),"",IFERROR(ROUND(T354/INDEX(J8:V8,MATCH(I354,J7:V7,0)),2)&amp;" " &amp;I354,"")))</f>
        <v>0</v>
      </c>
      <c r="X354" s="2193"/>
      <c r="Y354" s="2803">
        <f t="shared" si="139"/>
        <v>0</v>
      </c>
      <c r="AA354" s="2598" t="str">
        <f t="shared" si="143"/>
        <v>►</v>
      </c>
      <c r="AB354" s="2721"/>
      <c r="AC354" s="65"/>
      <c r="AD354" s="64" t="str">
        <f t="shared" si="142"/>
        <v/>
      </c>
      <c r="AE354" s="63"/>
      <c r="AF354" s="62"/>
      <c r="AG354" s="61">
        <v>1</v>
      </c>
      <c r="AH354" s="60"/>
      <c r="AI354" s="59"/>
      <c r="AJ354" s="2127"/>
      <c r="AK354" s="2127"/>
      <c r="AL354" s="2127"/>
      <c r="AM354" s="2127"/>
      <c r="AN354" s="2127"/>
      <c r="AO354" s="2127"/>
      <c r="AP354" s="2128"/>
      <c r="AQ354" s="2129"/>
      <c r="AR354" s="2130"/>
      <c r="AS354" s="2130"/>
      <c r="AT354" s="2130"/>
      <c r="AU354" s="2140"/>
      <c r="AV354" s="2130"/>
      <c r="BE354" s="135">
        <v>1</v>
      </c>
    </row>
    <row r="355" spans="2:57" ht="18.75">
      <c r="B355" s="2118" t="str">
        <f t="shared" si="145"/>
        <v>►</v>
      </c>
      <c r="D355" s="67" t="str">
        <f t="shared" si="146"/>
        <v>►</v>
      </c>
      <c r="E355" s="2813">
        <f t="shared" si="147"/>
        <v>0</v>
      </c>
      <c r="F355" s="2814">
        <f t="shared" si="148"/>
        <v>0</v>
      </c>
      <c r="G355" s="64">
        <f t="shared" si="149"/>
        <v>0</v>
      </c>
      <c r="H355" s="2814">
        <f t="shared" si="150"/>
        <v>0</v>
      </c>
      <c r="I355" s="2815">
        <f t="shared" si="151"/>
        <v>0</v>
      </c>
      <c r="J355" s="2166">
        <f>IFERROR(INDEX(J8:V8,MATCH(I355,J7:V7,0)) * H355 * IF(E355=0, 1, E355), 0)</f>
        <v>0</v>
      </c>
      <c r="K355" s="2167">
        <f t="shared" si="157"/>
        <v>0</v>
      </c>
      <c r="L355" s="2832"/>
      <c r="M355" s="2694"/>
      <c r="N355" s="2695"/>
      <c r="O355" s="504"/>
      <c r="P355" s="2817">
        <f t="shared" si="152"/>
        <v>0</v>
      </c>
      <c r="Q355" s="2171"/>
      <c r="R355" s="2187" t="str">
        <f t="shared" si="153"/>
        <v>►</v>
      </c>
      <c r="S355" s="2188">
        <v>1</v>
      </c>
      <c r="T355" s="2174">
        <f t="shared" si="154"/>
        <v>0</v>
      </c>
      <c r="U355" s="2175">
        <f t="shared" si="155"/>
        <v>0</v>
      </c>
      <c r="V355" s="2176">
        <f t="shared" si="156"/>
        <v>0</v>
      </c>
      <c r="W355" s="2177">
        <f>IF(OR(ISBLANK(M355),ISBLANK(O355)),0,IF(ISBLANK(L355),"",IFERROR(ROUND(T355/INDEX(J8:V8,MATCH(I355,J7:V7,0)),2)&amp;" " &amp;I355,"")))</f>
        <v>0</v>
      </c>
      <c r="X355" s="2178"/>
      <c r="Y355" s="2803">
        <f t="shared" si="139"/>
        <v>0</v>
      </c>
      <c r="AA355" s="2598" t="str">
        <f t="shared" si="143"/>
        <v>►</v>
      </c>
      <c r="AB355" s="2721"/>
      <c r="AC355" s="65"/>
      <c r="AD355" s="64" t="str">
        <f t="shared" si="142"/>
        <v/>
      </c>
      <c r="AE355" s="63"/>
      <c r="AF355" s="62"/>
      <c r="AG355" s="61">
        <v>1</v>
      </c>
      <c r="AH355" s="60"/>
      <c r="AI355" s="59"/>
      <c r="AJ355" s="2127"/>
      <c r="AK355" s="2127"/>
      <c r="AL355" s="2127"/>
      <c r="AM355" s="2127"/>
      <c r="AN355" s="2127"/>
      <c r="AO355" s="2127"/>
      <c r="AP355" s="2128"/>
      <c r="AQ355" s="2129"/>
      <c r="AR355" s="2130"/>
      <c r="AS355" s="2130"/>
      <c r="AT355" s="2130"/>
      <c r="AU355" s="2140"/>
      <c r="AV355" s="2130"/>
      <c r="BE355" s="135">
        <v>1</v>
      </c>
    </row>
    <row r="356" spans="2:57" ht="18.75">
      <c r="B356" s="2118" t="str">
        <f t="shared" si="145"/>
        <v>►</v>
      </c>
      <c r="D356" s="67" t="str">
        <f t="shared" si="146"/>
        <v>►</v>
      </c>
      <c r="E356" s="2813">
        <f t="shared" si="147"/>
        <v>0</v>
      </c>
      <c r="F356" s="2814">
        <f t="shared" si="148"/>
        <v>0</v>
      </c>
      <c r="G356" s="64">
        <f t="shared" si="149"/>
        <v>0</v>
      </c>
      <c r="H356" s="2814">
        <f t="shared" si="150"/>
        <v>0</v>
      </c>
      <c r="I356" s="2815">
        <f t="shared" si="151"/>
        <v>0</v>
      </c>
      <c r="J356" s="2166">
        <f>IFERROR(INDEX(J8:V8,MATCH(I356,J7:V7,0)) * H356 * IF(E356=0, 1, E356), 0)</f>
        <v>0</v>
      </c>
      <c r="K356" s="2167">
        <f t="shared" si="157"/>
        <v>0</v>
      </c>
      <c r="L356" s="2832"/>
      <c r="M356" s="2694"/>
      <c r="N356" s="2695"/>
      <c r="O356" s="504"/>
      <c r="P356" s="2817">
        <f t="shared" si="152"/>
        <v>0</v>
      </c>
      <c r="Q356" s="2171"/>
      <c r="R356" s="2187" t="str">
        <f t="shared" si="153"/>
        <v>►</v>
      </c>
      <c r="S356" s="2188">
        <v>1</v>
      </c>
      <c r="T356" s="2189">
        <f t="shared" si="154"/>
        <v>0</v>
      </c>
      <c r="U356" s="2190">
        <f t="shared" si="155"/>
        <v>0</v>
      </c>
      <c r="V356" s="2191">
        <f t="shared" si="156"/>
        <v>0</v>
      </c>
      <c r="W356" s="2192">
        <f>IF(OR(ISBLANK(M356),ISBLANK(O356)),0,IF(ISBLANK(L356),"",IFERROR(ROUND(T356/INDEX(J8:V8,MATCH(I356,J7:V7,0)),2)&amp;" " &amp;I356,"")))</f>
        <v>0</v>
      </c>
      <c r="X356" s="2193"/>
      <c r="Y356" s="2803">
        <f t="shared" si="139"/>
        <v>0</v>
      </c>
      <c r="AA356" s="2598" t="str">
        <f t="shared" si="143"/>
        <v>►</v>
      </c>
      <c r="AB356" s="2721"/>
      <c r="AC356" s="65"/>
      <c r="AD356" s="64" t="str">
        <f t="shared" si="142"/>
        <v/>
      </c>
      <c r="AE356" s="63"/>
      <c r="AF356" s="62"/>
      <c r="AG356" s="61">
        <v>1</v>
      </c>
      <c r="AH356" s="60"/>
      <c r="AI356" s="59"/>
      <c r="AJ356" s="2127"/>
      <c r="AK356" s="2127"/>
      <c r="AL356" s="2127"/>
      <c r="AM356" s="2127"/>
      <c r="AN356" s="2127"/>
      <c r="AO356" s="2127"/>
      <c r="AP356" s="2128"/>
      <c r="AQ356" s="2129"/>
      <c r="AR356" s="2130"/>
      <c r="AS356" s="2130"/>
      <c r="AT356" s="2130"/>
      <c r="AU356" s="2140"/>
      <c r="AV356" s="2130"/>
      <c r="BE356" s="135">
        <v>1</v>
      </c>
    </row>
    <row r="357" spans="2:57" ht="18.75">
      <c r="B357" s="2118" t="str">
        <f t="shared" si="145"/>
        <v>►</v>
      </c>
      <c r="D357" s="67" t="str">
        <f t="shared" si="146"/>
        <v>►</v>
      </c>
      <c r="E357" s="2813">
        <f t="shared" si="147"/>
        <v>0</v>
      </c>
      <c r="F357" s="2814">
        <f t="shared" si="148"/>
        <v>0</v>
      </c>
      <c r="G357" s="64">
        <f t="shared" si="149"/>
        <v>0</v>
      </c>
      <c r="H357" s="2814">
        <f t="shared" si="150"/>
        <v>0</v>
      </c>
      <c r="I357" s="2815">
        <f t="shared" si="151"/>
        <v>0</v>
      </c>
      <c r="J357" s="2166">
        <f>IFERROR(INDEX(J8:V8,MATCH(I357,J7:V7,0)) * H357 * IF(E357=0, 1, E357), 0)</f>
        <v>0</v>
      </c>
      <c r="K357" s="2167">
        <f t="shared" si="157"/>
        <v>0</v>
      </c>
      <c r="L357" s="2832"/>
      <c r="M357" s="2694"/>
      <c r="N357" s="2695"/>
      <c r="O357" s="504"/>
      <c r="P357" s="2817">
        <f t="shared" si="152"/>
        <v>0</v>
      </c>
      <c r="Q357" s="2171"/>
      <c r="R357" s="2187" t="str">
        <f t="shared" si="153"/>
        <v>►</v>
      </c>
      <c r="S357" s="2188">
        <v>1</v>
      </c>
      <c r="T357" s="2174">
        <f t="shared" si="154"/>
        <v>0</v>
      </c>
      <c r="U357" s="2175">
        <f t="shared" si="155"/>
        <v>0</v>
      </c>
      <c r="V357" s="2176">
        <f t="shared" si="156"/>
        <v>0</v>
      </c>
      <c r="W357" s="2177">
        <f>IF(OR(ISBLANK(M357),ISBLANK(O357)),0,IF(ISBLANK(L357),"",IFERROR(ROUND(T357/INDEX(J8:V8,MATCH(I357,J7:V7,0)),2)&amp;" " &amp;I357,"")))</f>
        <v>0</v>
      </c>
      <c r="X357" s="2178"/>
      <c r="Y357" s="2803">
        <f t="shared" si="139"/>
        <v>0</v>
      </c>
      <c r="AA357" s="2598" t="str">
        <f t="shared" si="143"/>
        <v>►</v>
      </c>
      <c r="AB357" s="2721"/>
      <c r="AC357" s="65"/>
      <c r="AD357" s="64" t="str">
        <f t="shared" si="142"/>
        <v/>
      </c>
      <c r="AE357" s="63"/>
      <c r="AF357" s="62"/>
      <c r="AG357" s="61">
        <v>1</v>
      </c>
      <c r="AH357" s="60"/>
      <c r="AI357" s="59"/>
      <c r="AJ357" s="2127"/>
      <c r="AK357" s="2127"/>
      <c r="AL357" s="2127"/>
      <c r="AM357" s="2127"/>
      <c r="AN357" s="2127"/>
      <c r="AO357" s="2127"/>
      <c r="AP357" s="2128"/>
      <c r="AQ357" s="2129"/>
      <c r="AR357" s="2130"/>
      <c r="AS357" s="2130"/>
      <c r="AT357" s="2130"/>
      <c r="AU357" s="2140"/>
      <c r="AV357" s="2130"/>
      <c r="BE357" s="135">
        <v>1</v>
      </c>
    </row>
    <row r="358" spans="2:57" ht="18.75">
      <c r="B358" s="2118" t="str">
        <f t="shared" si="145"/>
        <v>►</v>
      </c>
      <c r="D358" s="67" t="str">
        <f t="shared" si="146"/>
        <v>►</v>
      </c>
      <c r="E358" s="2813">
        <f t="shared" si="147"/>
        <v>0</v>
      </c>
      <c r="F358" s="2814">
        <f t="shared" si="148"/>
        <v>0</v>
      </c>
      <c r="G358" s="64">
        <f t="shared" si="149"/>
        <v>0</v>
      </c>
      <c r="H358" s="2814">
        <f t="shared" si="150"/>
        <v>0</v>
      </c>
      <c r="I358" s="2815">
        <f t="shared" si="151"/>
        <v>0</v>
      </c>
      <c r="J358" s="2166">
        <f>IFERROR(INDEX(J8:V8,MATCH(I358,J7:V7,0)) * H358 * IF(E358=0, 1, E358), 0)</f>
        <v>0</v>
      </c>
      <c r="K358" s="2167">
        <f t="shared" si="157"/>
        <v>0</v>
      </c>
      <c r="L358" s="2832"/>
      <c r="M358" s="2694"/>
      <c r="N358" s="2695"/>
      <c r="O358" s="504"/>
      <c r="P358" s="2817">
        <f t="shared" si="152"/>
        <v>0</v>
      </c>
      <c r="Q358" s="2171"/>
      <c r="R358" s="2187" t="str">
        <f t="shared" si="153"/>
        <v>►</v>
      </c>
      <c r="S358" s="2188">
        <v>1</v>
      </c>
      <c r="T358" s="2189">
        <f t="shared" si="154"/>
        <v>0</v>
      </c>
      <c r="U358" s="2190">
        <f t="shared" si="155"/>
        <v>0</v>
      </c>
      <c r="V358" s="2191">
        <f t="shared" si="156"/>
        <v>0</v>
      </c>
      <c r="W358" s="2192">
        <f>IF(OR(ISBLANK(M358),ISBLANK(O358)),0,IF(ISBLANK(L358),"",IFERROR(ROUND(T358/INDEX(J8:V8,MATCH(I358,J7:V7,0)),2)&amp;" " &amp;I358,"")))</f>
        <v>0</v>
      </c>
      <c r="X358" s="2193"/>
      <c r="Y358" s="2803">
        <f t="shared" si="139"/>
        <v>0</v>
      </c>
      <c r="AA358" s="2598" t="str">
        <f t="shared" si="143"/>
        <v>►</v>
      </c>
      <c r="AB358" s="2721"/>
      <c r="AC358" s="65"/>
      <c r="AD358" s="64" t="str">
        <f t="shared" si="142"/>
        <v/>
      </c>
      <c r="AE358" s="63"/>
      <c r="AF358" s="62"/>
      <c r="AG358" s="61">
        <v>1</v>
      </c>
      <c r="AH358" s="60"/>
      <c r="AI358" s="59"/>
      <c r="AJ358" s="2127"/>
      <c r="AK358" s="2127"/>
      <c r="AL358" s="2127"/>
      <c r="AM358" s="2127"/>
      <c r="AN358" s="2127"/>
      <c r="AO358" s="2127"/>
      <c r="AP358" s="2128"/>
      <c r="AQ358" s="2129"/>
      <c r="AR358" s="2130"/>
      <c r="AS358" s="2130"/>
      <c r="AT358" s="2130"/>
      <c r="AU358" s="2140"/>
      <c r="AV358" s="2130"/>
      <c r="BE358" s="135">
        <v>1</v>
      </c>
    </row>
    <row r="359" spans="2:57" ht="18.75">
      <c r="B359" s="2118" t="str">
        <f t="shared" si="145"/>
        <v>A</v>
      </c>
      <c r="D359" s="67" t="str">
        <f t="shared" si="146"/>
        <v>►</v>
      </c>
      <c r="E359" s="2813">
        <f t="shared" si="147"/>
        <v>0</v>
      </c>
      <c r="F359" s="2814">
        <f t="shared" si="148"/>
        <v>0</v>
      </c>
      <c r="G359" s="64">
        <f t="shared" si="149"/>
        <v>0</v>
      </c>
      <c r="H359" s="2814">
        <f t="shared" si="150"/>
        <v>0</v>
      </c>
      <c r="I359" s="2815">
        <f t="shared" si="151"/>
        <v>0</v>
      </c>
      <c r="J359" s="2166">
        <f>IFERROR(INDEX(J8:V8,MATCH(I359,J7:V7,0)) * H359 * IF(E359=0, 1, E359), 0)</f>
        <v>0</v>
      </c>
      <c r="K359" s="2167">
        <f t="shared" si="157"/>
        <v>0</v>
      </c>
      <c r="L359" s="2832"/>
      <c r="M359" s="2694"/>
      <c r="N359" s="2695"/>
      <c r="O359" s="504"/>
      <c r="P359" s="2817">
        <f t="shared" si="152"/>
        <v>0</v>
      </c>
      <c r="Q359" s="2171"/>
      <c r="R359" s="2187" t="str">
        <f t="shared" si="153"/>
        <v>►</v>
      </c>
      <c r="S359" s="2188">
        <v>1</v>
      </c>
      <c r="T359" s="2174">
        <f t="shared" si="154"/>
        <v>0</v>
      </c>
      <c r="U359" s="2175">
        <f t="shared" si="155"/>
        <v>0</v>
      </c>
      <c r="V359" s="2176">
        <f t="shared" si="156"/>
        <v>0</v>
      </c>
      <c r="W359" s="2177">
        <f>IF(OR(ISBLANK(M359),ISBLANK(O359)),0,IF(ISBLANK(L359),"",IFERROR(ROUND(T359/INDEX(J8:V8,MATCH(I359,J7:V7,0)),2)&amp;" " &amp;I359,"")))</f>
        <v>0</v>
      </c>
      <c r="X359" s="2178"/>
      <c r="Y359" s="2803">
        <f t="shared" si="139"/>
        <v>0</v>
      </c>
      <c r="AA359" s="554" t="s">
        <v>0</v>
      </c>
      <c r="AB359" s="2721"/>
      <c r="AC359" s="65"/>
      <c r="AD359" s="64" t="str">
        <f t="shared" si="142"/>
        <v/>
      </c>
      <c r="AE359" s="63"/>
      <c r="AF359" s="62"/>
      <c r="AG359" s="61">
        <v>1</v>
      </c>
      <c r="AH359" s="60"/>
      <c r="AI359" s="59"/>
      <c r="AJ359" s="2127"/>
      <c r="AK359" s="2127"/>
      <c r="AL359" s="2127"/>
      <c r="AM359" s="2127"/>
      <c r="AN359" s="2127"/>
      <c r="AO359" s="2127"/>
      <c r="AP359" s="2128"/>
      <c r="AQ359" s="2129"/>
      <c r="AR359" s="2130"/>
      <c r="AS359" s="2130"/>
      <c r="AT359" s="2130"/>
      <c r="AU359" s="2140"/>
      <c r="AV359" s="2130"/>
      <c r="BE359" s="135">
        <v>1</v>
      </c>
    </row>
    <row r="360" spans="2:57" ht="18.75">
      <c r="B360" s="2118" t="str">
        <f t="shared" si="145"/>
        <v>A</v>
      </c>
      <c r="D360" s="67" t="str">
        <f t="shared" si="146"/>
        <v>►</v>
      </c>
      <c r="E360" s="2813">
        <f t="shared" si="147"/>
        <v>0</v>
      </c>
      <c r="F360" s="2814">
        <f t="shared" si="148"/>
        <v>0</v>
      </c>
      <c r="G360" s="64">
        <f t="shared" si="149"/>
        <v>0</v>
      </c>
      <c r="H360" s="2814">
        <f t="shared" si="150"/>
        <v>0</v>
      </c>
      <c r="I360" s="2815">
        <f t="shared" si="151"/>
        <v>0</v>
      </c>
      <c r="J360" s="2166">
        <f>IFERROR(INDEX(J8:V8,MATCH(I360,J7:V7,0)) * H360 * IF(E360=0, 1, E360), 0)</f>
        <v>0</v>
      </c>
      <c r="K360" s="2167">
        <f t="shared" si="157"/>
        <v>0</v>
      </c>
      <c r="L360" s="2832"/>
      <c r="M360" s="2694"/>
      <c r="N360" s="2695"/>
      <c r="O360" s="504"/>
      <c r="P360" s="2817">
        <f t="shared" si="152"/>
        <v>0</v>
      </c>
      <c r="Q360" s="2171"/>
      <c r="R360" s="2187" t="str">
        <f t="shared" si="153"/>
        <v>►</v>
      </c>
      <c r="S360" s="2188">
        <v>1</v>
      </c>
      <c r="T360" s="2189">
        <f t="shared" si="154"/>
        <v>0</v>
      </c>
      <c r="U360" s="2190">
        <f t="shared" si="155"/>
        <v>0</v>
      </c>
      <c r="V360" s="2191">
        <f t="shared" si="156"/>
        <v>0</v>
      </c>
      <c r="W360" s="2192">
        <f>IF(OR(ISBLANK(M360),ISBLANK(O360)),0,IF(ISBLANK(L360),"",IFERROR(ROUND(T360/INDEX(J8:V8,MATCH(I360,J7:V7,0)),2)&amp;" " &amp;I360,"")))</f>
        <v>0</v>
      </c>
      <c r="X360" s="2193"/>
      <c r="Y360" s="2803">
        <f t="shared" si="139"/>
        <v>0</v>
      </c>
      <c r="AA360" s="554" t="s">
        <v>0</v>
      </c>
      <c r="AB360" s="2766" t="s">
        <v>4503</v>
      </c>
      <c r="AC360" s="2741"/>
      <c r="AD360" s="2742"/>
      <c r="AE360" s="2742"/>
      <c r="AF360" s="2743"/>
      <c r="AG360" s="2733"/>
      <c r="AH360" s="2733"/>
      <c r="AI360" s="59"/>
      <c r="AJ360" s="2127"/>
      <c r="AK360" s="2127"/>
      <c r="AL360" s="2127"/>
      <c r="AM360" s="2127"/>
      <c r="AN360" s="2127"/>
      <c r="AO360" s="2127"/>
      <c r="AP360" s="2128"/>
      <c r="AQ360" s="2129"/>
      <c r="AR360" s="2130"/>
      <c r="AS360" s="2130"/>
      <c r="AT360" s="2130"/>
      <c r="AU360" s="2140"/>
      <c r="AV360" s="2130"/>
      <c r="BE360" s="135">
        <v>1</v>
      </c>
    </row>
    <row r="361" spans="2:57" ht="18.75">
      <c r="B361" s="2118">
        <f t="shared" si="145"/>
        <v>0</v>
      </c>
      <c r="D361" s="67" t="str">
        <f t="shared" si="146"/>
        <v>►</v>
      </c>
      <c r="E361" s="2813">
        <f t="shared" si="147"/>
        <v>0</v>
      </c>
      <c r="F361" s="2814">
        <f t="shared" si="148"/>
        <v>0</v>
      </c>
      <c r="G361" s="64">
        <f t="shared" si="149"/>
        <v>0</v>
      </c>
      <c r="H361" s="2814">
        <f t="shared" si="150"/>
        <v>0</v>
      </c>
      <c r="I361" s="2815">
        <f t="shared" si="151"/>
        <v>0</v>
      </c>
      <c r="J361" s="2166">
        <f>IFERROR(INDEX(J8:V8,MATCH(I361,J7:V7,0)) * H361 * IF(E361=0, 1, E361), 0)</f>
        <v>0</v>
      </c>
      <c r="K361" s="2167">
        <f t="shared" si="157"/>
        <v>0</v>
      </c>
      <c r="L361" s="2832"/>
      <c r="M361" s="2694"/>
      <c r="N361" s="2695"/>
      <c r="O361" s="504"/>
      <c r="P361" s="2817">
        <f t="shared" si="152"/>
        <v>0</v>
      </c>
      <c r="Q361" s="2171"/>
      <c r="R361" s="2187" t="str">
        <f t="shared" si="153"/>
        <v>►</v>
      </c>
      <c r="S361" s="2188">
        <v>1</v>
      </c>
      <c r="T361" s="2174">
        <f t="shared" si="154"/>
        <v>0</v>
      </c>
      <c r="U361" s="2175">
        <f t="shared" si="155"/>
        <v>0</v>
      </c>
      <c r="V361" s="2176">
        <f t="shared" si="156"/>
        <v>0</v>
      </c>
      <c r="W361" s="2177">
        <f>IF(OR(ISBLANK(M361),ISBLANK(O361)),0,IF(ISBLANK(L361),"",IFERROR(ROUND(T361/INDEX(J8:V8,MATCH(I361,J7:V7,0)),2)&amp;" " &amp;I361,"")))</f>
        <v>0</v>
      </c>
      <c r="X361" s="2178"/>
      <c r="Y361" s="2803">
        <f t="shared" si="139"/>
        <v>0</v>
      </c>
      <c r="AA361" s="67"/>
      <c r="AB361" s="66"/>
      <c r="AC361" s="65"/>
      <c r="AD361" s="64"/>
      <c r="AE361" s="63"/>
      <c r="AF361" s="41"/>
      <c r="AG361" s="61"/>
      <c r="AH361" s="60"/>
      <c r="AI361" s="59"/>
      <c r="AJ361" s="2127"/>
      <c r="AK361" s="2127"/>
      <c r="AL361" s="2127"/>
      <c r="AM361" s="2127"/>
      <c r="AN361" s="2127"/>
      <c r="AO361" s="2127"/>
      <c r="AP361" s="2128"/>
      <c r="AQ361" s="2129"/>
      <c r="AR361" s="2130"/>
      <c r="AS361" s="2130"/>
      <c r="AT361" s="2130"/>
      <c r="AU361" s="2140"/>
      <c r="AV361" s="2130"/>
      <c r="BE361" s="135">
        <v>1</v>
      </c>
    </row>
    <row r="362" spans="2:57" ht="18.75">
      <c r="B362" s="2118">
        <f t="shared" si="145"/>
        <v>0</v>
      </c>
      <c r="D362" s="67" t="str">
        <f t="shared" si="146"/>
        <v>►</v>
      </c>
      <c r="E362" s="2813">
        <f t="shared" si="147"/>
        <v>0</v>
      </c>
      <c r="F362" s="2814">
        <f t="shared" si="148"/>
        <v>0</v>
      </c>
      <c r="G362" s="64">
        <f t="shared" si="149"/>
        <v>0</v>
      </c>
      <c r="H362" s="2814">
        <f t="shared" si="150"/>
        <v>0</v>
      </c>
      <c r="I362" s="2815">
        <f t="shared" si="151"/>
        <v>0</v>
      </c>
      <c r="J362" s="2166">
        <f>IFERROR(INDEX(J8:V8,MATCH(I362,J7:V7,0)) * H362 * IF(E362=0, 1, E362), 0)</f>
        <v>0</v>
      </c>
      <c r="K362" s="2167">
        <f t="shared" si="157"/>
        <v>0</v>
      </c>
      <c r="L362" s="2832"/>
      <c r="M362" s="2694"/>
      <c r="N362" s="2695"/>
      <c r="O362" s="504"/>
      <c r="P362" s="2817">
        <f t="shared" si="152"/>
        <v>0</v>
      </c>
      <c r="Q362" s="2171"/>
      <c r="R362" s="2187" t="str">
        <f t="shared" si="153"/>
        <v>►</v>
      </c>
      <c r="S362" s="2188">
        <v>1</v>
      </c>
      <c r="T362" s="2189">
        <f t="shared" si="154"/>
        <v>0</v>
      </c>
      <c r="U362" s="2190">
        <f t="shared" si="155"/>
        <v>0</v>
      </c>
      <c r="V362" s="2191">
        <f t="shared" si="156"/>
        <v>0</v>
      </c>
      <c r="W362" s="2192">
        <f>IF(OR(ISBLANK(M362),ISBLANK(O362)),0,IF(ISBLANK(L362),"",IFERROR(ROUND(T362/INDEX(J8:V8,MATCH(I362,J7:V7,0)),2)&amp;" " &amp;I362,"")))</f>
        <v>0</v>
      </c>
      <c r="X362" s="2193"/>
      <c r="Y362" s="2803">
        <f t="shared" si="139"/>
        <v>0</v>
      </c>
      <c r="AA362" s="67"/>
      <c r="AB362" s="66"/>
      <c r="AC362" s="65"/>
      <c r="AD362" s="64"/>
      <c r="AE362" s="63"/>
      <c r="AF362" s="41"/>
      <c r="AG362" s="61"/>
      <c r="AH362" s="60"/>
      <c r="AI362" s="59"/>
      <c r="AJ362" s="2127"/>
      <c r="AK362" s="2127"/>
      <c r="AL362" s="2127"/>
      <c r="AM362" s="2127"/>
      <c r="AN362" s="2127"/>
      <c r="AO362" s="2127"/>
      <c r="AP362" s="2128"/>
      <c r="AQ362" s="2129"/>
      <c r="AR362" s="2130"/>
      <c r="AS362" s="2130"/>
      <c r="AT362" s="2130"/>
      <c r="AU362" s="2140"/>
      <c r="AV362" s="2130"/>
      <c r="BE362" s="135">
        <v>1</v>
      </c>
    </row>
    <row r="363" spans="2:57" ht="18.75">
      <c r="B363" s="2118">
        <f t="shared" si="145"/>
        <v>0</v>
      </c>
      <c r="D363" s="67" t="str">
        <f t="shared" si="146"/>
        <v>►</v>
      </c>
      <c r="E363" s="2813">
        <f t="shared" si="147"/>
        <v>0</v>
      </c>
      <c r="F363" s="2814">
        <f t="shared" si="148"/>
        <v>0</v>
      </c>
      <c r="G363" s="64">
        <f t="shared" si="149"/>
        <v>0</v>
      </c>
      <c r="H363" s="2814">
        <f t="shared" si="150"/>
        <v>0</v>
      </c>
      <c r="I363" s="2815">
        <f t="shared" si="151"/>
        <v>0</v>
      </c>
      <c r="J363" s="2166">
        <f>IFERROR(INDEX(J8:V8,MATCH(I363,J7:V7,0)) * H363 * IF(E363=0, 1, E363), 0)</f>
        <v>0</v>
      </c>
      <c r="K363" s="2167">
        <f t="shared" si="157"/>
        <v>0</v>
      </c>
      <c r="L363" s="2832"/>
      <c r="M363" s="2694"/>
      <c r="N363" s="2695"/>
      <c r="O363" s="504"/>
      <c r="P363" s="2817">
        <f t="shared" si="152"/>
        <v>0</v>
      </c>
      <c r="Q363" s="2171"/>
      <c r="R363" s="2187" t="str">
        <f t="shared" si="153"/>
        <v>►</v>
      </c>
      <c r="S363" s="2188">
        <v>1</v>
      </c>
      <c r="T363" s="2174">
        <f t="shared" si="154"/>
        <v>0</v>
      </c>
      <c r="U363" s="2175">
        <f t="shared" si="155"/>
        <v>0</v>
      </c>
      <c r="V363" s="2176">
        <f t="shared" si="156"/>
        <v>0</v>
      </c>
      <c r="W363" s="2177">
        <f>IF(OR(ISBLANK(M363),ISBLANK(O363)),0,IF(ISBLANK(L363),"",IFERROR(ROUND(T363/INDEX(J8:V8,MATCH(I363,J7:V7,0)),2)&amp;" " &amp;I363,"")))</f>
        <v>0</v>
      </c>
      <c r="X363" s="2178"/>
      <c r="Y363" s="2803">
        <f t="shared" si="139"/>
        <v>0</v>
      </c>
      <c r="AA363" s="67"/>
      <c r="AB363" s="66"/>
      <c r="AC363" s="65"/>
      <c r="AD363" s="64"/>
      <c r="AE363" s="63"/>
      <c r="AF363" s="41"/>
      <c r="AG363" s="61"/>
      <c r="AH363" s="60"/>
      <c r="AI363" s="59"/>
      <c r="AJ363" s="2127"/>
      <c r="AK363" s="2127"/>
      <c r="AL363" s="2127"/>
      <c r="AM363" s="2127"/>
      <c r="AN363" s="2127"/>
      <c r="AO363" s="2127"/>
      <c r="AP363" s="2128"/>
      <c r="AQ363" s="2129"/>
      <c r="AR363" s="2130"/>
      <c r="AS363" s="2130"/>
      <c r="AT363" s="2130"/>
      <c r="AU363" s="2140"/>
      <c r="AV363" s="2130"/>
      <c r="BE363" s="135">
        <v>1</v>
      </c>
    </row>
    <row r="364" spans="2:57" ht="18.75">
      <c r="B364" s="2118">
        <f t="shared" si="145"/>
        <v>0</v>
      </c>
      <c r="D364" s="67" t="str">
        <f t="shared" si="146"/>
        <v>►</v>
      </c>
      <c r="E364" s="2813">
        <f t="shared" si="147"/>
        <v>0</v>
      </c>
      <c r="F364" s="2814">
        <f t="shared" si="148"/>
        <v>0</v>
      </c>
      <c r="G364" s="64">
        <f t="shared" si="149"/>
        <v>0</v>
      </c>
      <c r="H364" s="2814">
        <f t="shared" si="150"/>
        <v>0</v>
      </c>
      <c r="I364" s="2815">
        <f t="shared" si="151"/>
        <v>0</v>
      </c>
      <c r="J364" s="2166">
        <f>IFERROR(INDEX(J8:V8,MATCH(I364,J7:V7,0)) * H364 * IF(E364=0, 1, E364), 0)</f>
        <v>0</v>
      </c>
      <c r="K364" s="2167">
        <f t="shared" si="157"/>
        <v>0</v>
      </c>
      <c r="L364" s="2832"/>
      <c r="M364" s="2694"/>
      <c r="N364" s="2695"/>
      <c r="O364" s="504"/>
      <c r="P364" s="2817">
        <f t="shared" si="152"/>
        <v>0</v>
      </c>
      <c r="Q364" s="2171"/>
      <c r="R364" s="2187" t="str">
        <f t="shared" si="153"/>
        <v>►</v>
      </c>
      <c r="S364" s="2188">
        <v>1</v>
      </c>
      <c r="T364" s="2189">
        <f t="shared" si="154"/>
        <v>0</v>
      </c>
      <c r="U364" s="2190">
        <f t="shared" si="155"/>
        <v>0</v>
      </c>
      <c r="V364" s="2191">
        <f t="shared" si="156"/>
        <v>0</v>
      </c>
      <c r="W364" s="2192">
        <f>IF(OR(ISBLANK(M364),ISBLANK(O364)),0,IF(ISBLANK(L364),"",IFERROR(ROUND(T364/INDEX(J8:V8,MATCH(I364,J7:V7,0)),2)&amp;" " &amp;I364,"")))</f>
        <v>0</v>
      </c>
      <c r="X364" s="2193"/>
      <c r="Y364" s="2803">
        <f t="shared" si="139"/>
        <v>0</v>
      </c>
      <c r="AA364" s="67"/>
      <c r="AB364" s="66"/>
      <c r="AC364" s="65"/>
      <c r="AD364" s="64"/>
      <c r="AE364" s="63"/>
      <c r="AF364" s="41"/>
      <c r="AG364" s="61"/>
      <c r="AH364" s="60"/>
      <c r="AI364" s="59"/>
      <c r="AJ364" s="2127"/>
      <c r="AK364" s="2127"/>
      <c r="AL364" s="2127"/>
      <c r="AM364" s="2127"/>
      <c r="AN364" s="2127"/>
      <c r="AO364" s="2127"/>
      <c r="AP364" s="2128"/>
      <c r="AQ364" s="2129"/>
      <c r="AR364" s="2130"/>
      <c r="AS364" s="2130"/>
      <c r="AT364" s="2130"/>
      <c r="AU364" s="2140"/>
      <c r="AV364" s="2130"/>
      <c r="BE364" s="135">
        <v>1</v>
      </c>
    </row>
    <row r="365" spans="2:57" ht="18.75">
      <c r="B365" s="2118">
        <f t="shared" si="145"/>
        <v>0</v>
      </c>
      <c r="D365" s="67" t="str">
        <f t="shared" si="146"/>
        <v>►</v>
      </c>
      <c r="E365" s="2813">
        <f t="shared" si="147"/>
        <v>0</v>
      </c>
      <c r="F365" s="2814">
        <f t="shared" si="148"/>
        <v>0</v>
      </c>
      <c r="G365" s="64">
        <f t="shared" si="149"/>
        <v>0</v>
      </c>
      <c r="H365" s="2814">
        <f t="shared" si="150"/>
        <v>0</v>
      </c>
      <c r="I365" s="2815">
        <f t="shared" si="151"/>
        <v>0</v>
      </c>
      <c r="J365" s="2166">
        <f>IFERROR(INDEX(J8:V8,MATCH(I365,J7:V7,0)) * H365 * IF(E365=0, 1, E365), 0)</f>
        <v>0</v>
      </c>
      <c r="K365" s="2167">
        <f t="shared" si="157"/>
        <v>0</v>
      </c>
      <c r="L365" s="2832"/>
      <c r="M365" s="2694"/>
      <c r="N365" s="2695"/>
      <c r="O365" s="504"/>
      <c r="P365" s="2817">
        <f t="shared" si="152"/>
        <v>0</v>
      </c>
      <c r="Q365" s="2171"/>
      <c r="R365" s="2187" t="str">
        <f t="shared" si="153"/>
        <v>►</v>
      </c>
      <c r="S365" s="2188">
        <v>1</v>
      </c>
      <c r="T365" s="2174">
        <f t="shared" si="154"/>
        <v>0</v>
      </c>
      <c r="U365" s="2175">
        <f t="shared" si="155"/>
        <v>0</v>
      </c>
      <c r="V365" s="2176">
        <f t="shared" si="156"/>
        <v>0</v>
      </c>
      <c r="W365" s="2177">
        <f>IF(OR(ISBLANK(M365),ISBLANK(O365)),0,IF(ISBLANK(L365),"",IFERROR(ROUND(T365/INDEX(J8:V8,MATCH(I365,J7:V7,0)),2)&amp;" " &amp;I365,"")))</f>
        <v>0</v>
      </c>
      <c r="X365" s="2178"/>
      <c r="Y365" s="2803">
        <f t="shared" si="139"/>
        <v>0</v>
      </c>
      <c r="AA365" s="67"/>
      <c r="AB365" s="66"/>
      <c r="AC365" s="65"/>
      <c r="AD365" s="64"/>
      <c r="AE365" s="63"/>
      <c r="AF365" s="41"/>
      <c r="AG365" s="61"/>
      <c r="AH365" s="60"/>
      <c r="AI365" s="59"/>
      <c r="AJ365" s="2127"/>
      <c r="AK365" s="2127"/>
      <c r="AL365" s="2127"/>
      <c r="AM365" s="2127"/>
      <c r="AN365" s="2127"/>
      <c r="AO365" s="2127"/>
      <c r="AP365" s="2128"/>
      <c r="AQ365" s="2129"/>
      <c r="AR365" s="2130"/>
      <c r="AS365" s="2130"/>
      <c r="AT365" s="2130"/>
      <c r="AU365" s="2140"/>
      <c r="AV365" s="2130"/>
      <c r="BE365" s="135">
        <v>1</v>
      </c>
    </row>
    <row r="366" spans="2:57" ht="18.75">
      <c r="B366" s="2118">
        <f t="shared" si="145"/>
        <v>0</v>
      </c>
      <c r="D366" s="67" t="str">
        <f t="shared" si="146"/>
        <v>►</v>
      </c>
      <c r="E366" s="2813">
        <f t="shared" si="147"/>
        <v>0</v>
      </c>
      <c r="F366" s="2814">
        <f t="shared" si="148"/>
        <v>0</v>
      </c>
      <c r="G366" s="64">
        <f t="shared" si="149"/>
        <v>0</v>
      </c>
      <c r="H366" s="2814">
        <f t="shared" si="150"/>
        <v>0</v>
      </c>
      <c r="I366" s="2815">
        <f t="shared" si="151"/>
        <v>0</v>
      </c>
      <c r="J366" s="2166">
        <f>IFERROR(INDEX(J8:V8,MATCH(I366,J7:V7,0)) * H366 * IF(E366=0, 1, E366), 0)</f>
        <v>0</v>
      </c>
      <c r="K366" s="2167">
        <f t="shared" si="157"/>
        <v>0</v>
      </c>
      <c r="L366" s="2832"/>
      <c r="M366" s="2694"/>
      <c r="N366" s="2695"/>
      <c r="O366" s="504"/>
      <c r="P366" s="2817">
        <f t="shared" si="152"/>
        <v>0</v>
      </c>
      <c r="Q366" s="2171"/>
      <c r="R366" s="2187" t="str">
        <f t="shared" si="153"/>
        <v>►</v>
      </c>
      <c r="S366" s="2188">
        <v>1</v>
      </c>
      <c r="T366" s="2189">
        <f t="shared" si="154"/>
        <v>0</v>
      </c>
      <c r="U366" s="2190">
        <f t="shared" si="155"/>
        <v>0</v>
      </c>
      <c r="V366" s="2191">
        <f t="shared" si="156"/>
        <v>0</v>
      </c>
      <c r="W366" s="2192">
        <f>IF(OR(ISBLANK(M366),ISBLANK(O366)),0,IF(ISBLANK(L366),"",IFERROR(ROUND(T366/INDEX(J8:V8,MATCH(I366,J7:V7,0)),2)&amp;" " &amp;I366,"")))</f>
        <v>0</v>
      </c>
      <c r="X366" s="2193"/>
      <c r="Y366" s="2803">
        <f t="shared" si="139"/>
        <v>0</v>
      </c>
      <c r="AA366" s="67"/>
      <c r="AB366" s="66"/>
      <c r="AC366" s="65"/>
      <c r="AD366" s="64"/>
      <c r="AE366" s="63"/>
      <c r="AF366" s="41"/>
      <c r="AG366" s="61"/>
      <c r="AH366" s="60"/>
      <c r="AI366" s="59"/>
      <c r="AJ366" s="2127"/>
      <c r="AK366" s="2127"/>
      <c r="AL366" s="2127"/>
      <c r="AM366" s="2127"/>
      <c r="AN366" s="2127"/>
      <c r="AO366" s="2127"/>
      <c r="AP366" s="2128"/>
      <c r="AQ366" s="2129"/>
      <c r="AR366" s="2130"/>
      <c r="AS366" s="2130"/>
      <c r="AT366" s="2130"/>
      <c r="AU366" s="2140"/>
      <c r="AV366" s="2130"/>
      <c r="BE366" s="135">
        <v>1</v>
      </c>
    </row>
    <row r="367" spans="2:57" ht="18.75">
      <c r="B367" s="2118">
        <f t="shared" si="145"/>
        <v>0</v>
      </c>
      <c r="D367" s="67" t="str">
        <f t="shared" si="146"/>
        <v>►</v>
      </c>
      <c r="E367" s="2813">
        <f t="shared" si="147"/>
        <v>0</v>
      </c>
      <c r="F367" s="2814">
        <f t="shared" si="148"/>
        <v>0</v>
      </c>
      <c r="G367" s="64">
        <f t="shared" si="149"/>
        <v>0</v>
      </c>
      <c r="H367" s="2814">
        <f t="shared" si="150"/>
        <v>0</v>
      </c>
      <c r="I367" s="2815">
        <f t="shared" si="151"/>
        <v>0</v>
      </c>
      <c r="J367" s="2166">
        <f>IFERROR(INDEX(J8:V8,MATCH(I367,J7:V7,0)) * H367 * IF(E367=0, 1, E367), 0)</f>
        <v>0</v>
      </c>
      <c r="K367" s="2167">
        <f t="shared" si="157"/>
        <v>0</v>
      </c>
      <c r="L367" s="2832"/>
      <c r="M367" s="2694"/>
      <c r="N367" s="2695"/>
      <c r="O367" s="504"/>
      <c r="P367" s="2817">
        <f t="shared" si="152"/>
        <v>0</v>
      </c>
      <c r="Q367" s="2171"/>
      <c r="R367" s="2187" t="str">
        <f t="shared" si="153"/>
        <v>►</v>
      </c>
      <c r="S367" s="2188">
        <v>1</v>
      </c>
      <c r="T367" s="2174">
        <f t="shared" si="154"/>
        <v>0</v>
      </c>
      <c r="U367" s="2175">
        <f t="shared" si="155"/>
        <v>0</v>
      </c>
      <c r="V367" s="2176">
        <f t="shared" si="156"/>
        <v>0</v>
      </c>
      <c r="W367" s="2177">
        <f>IF(OR(ISBLANK(M367),ISBLANK(O367)),0,IF(ISBLANK(L367),"",IFERROR(ROUND(T367/INDEX(J8:V8,MATCH(I367,J7:V7,0)),2)&amp;" " &amp;I367,"")))</f>
        <v>0</v>
      </c>
      <c r="X367" s="2178"/>
      <c r="Y367" s="2803">
        <f t="shared" si="139"/>
        <v>0</v>
      </c>
      <c r="AA367" s="67"/>
      <c r="AB367" s="66"/>
      <c r="AC367" s="65"/>
      <c r="AD367" s="64"/>
      <c r="AE367" s="63"/>
      <c r="AF367" s="41"/>
      <c r="AG367" s="61"/>
      <c r="AH367" s="60"/>
      <c r="AI367" s="59"/>
      <c r="AJ367" s="2127"/>
      <c r="AK367" s="2127"/>
      <c r="AL367" s="2127"/>
      <c r="AM367" s="2127"/>
      <c r="AN367" s="2127"/>
      <c r="AO367" s="2127"/>
      <c r="AP367" s="2128"/>
      <c r="AQ367" s="2129"/>
      <c r="AR367" s="2130"/>
      <c r="AS367" s="2130"/>
      <c r="AT367" s="2130"/>
      <c r="AU367" s="2140"/>
      <c r="AV367" s="2130"/>
      <c r="BE367" s="135">
        <v>1</v>
      </c>
    </row>
    <row r="368" spans="2:57" ht="18.75">
      <c r="B368" s="2118">
        <f t="shared" si="145"/>
        <v>0</v>
      </c>
      <c r="D368" s="67" t="str">
        <f t="shared" si="146"/>
        <v>►</v>
      </c>
      <c r="E368" s="2813">
        <f t="shared" si="147"/>
        <v>0</v>
      </c>
      <c r="F368" s="2814">
        <f t="shared" si="148"/>
        <v>0</v>
      </c>
      <c r="G368" s="64">
        <f t="shared" si="149"/>
        <v>0</v>
      </c>
      <c r="H368" s="2814">
        <f t="shared" si="150"/>
        <v>0</v>
      </c>
      <c r="I368" s="2815">
        <f t="shared" si="151"/>
        <v>0</v>
      </c>
      <c r="J368" s="2166">
        <f>IFERROR(INDEX(J8:V8,MATCH(I368,J7:V7,0)) * H368 * IF(E368=0, 1, E368), 0)</f>
        <v>0</v>
      </c>
      <c r="K368" s="2167">
        <f t="shared" si="157"/>
        <v>0</v>
      </c>
      <c r="L368" s="2832"/>
      <c r="M368" s="2694"/>
      <c r="N368" s="2695"/>
      <c r="O368" s="504"/>
      <c r="P368" s="2817">
        <f t="shared" si="152"/>
        <v>0</v>
      </c>
      <c r="Q368" s="2171"/>
      <c r="R368" s="2187" t="str">
        <f t="shared" si="153"/>
        <v>►</v>
      </c>
      <c r="S368" s="2188">
        <v>1</v>
      </c>
      <c r="T368" s="2189">
        <f t="shared" si="154"/>
        <v>0</v>
      </c>
      <c r="U368" s="2190">
        <f t="shared" si="155"/>
        <v>0</v>
      </c>
      <c r="V368" s="2191">
        <f t="shared" si="156"/>
        <v>0</v>
      </c>
      <c r="W368" s="2192">
        <f>IF(OR(ISBLANK(M368),ISBLANK(O368)),0,IF(ISBLANK(L368),"",IFERROR(ROUND(T368/INDEX(J8:V8,MATCH(I368,J7:V7,0)),2)&amp;" " &amp;I368,"")))</f>
        <v>0</v>
      </c>
      <c r="X368" s="2193"/>
      <c r="Y368" s="2803">
        <f t="shared" si="139"/>
        <v>0</v>
      </c>
      <c r="AA368" s="67"/>
      <c r="AB368" s="66"/>
      <c r="AC368" s="65"/>
      <c r="AD368" s="64"/>
      <c r="AE368" s="63"/>
      <c r="AF368" s="41"/>
      <c r="AG368" s="61"/>
      <c r="AH368" s="60"/>
      <c r="AI368" s="59"/>
      <c r="AJ368" s="2127"/>
      <c r="AK368" s="2127"/>
      <c r="AL368" s="2127"/>
      <c r="AM368" s="2127"/>
      <c r="AN368" s="2127"/>
      <c r="AO368" s="2127"/>
      <c r="AP368" s="2128"/>
      <c r="AQ368" s="2129"/>
      <c r="AR368" s="2130"/>
      <c r="AS368" s="2130"/>
      <c r="AT368" s="2130"/>
      <c r="AU368" s="2140"/>
      <c r="AV368" s="2130"/>
      <c r="BE368" s="135">
        <v>1</v>
      </c>
    </row>
    <row r="369" spans="2:57" ht="18.75">
      <c r="B369" s="2118">
        <f t="shared" si="145"/>
        <v>0</v>
      </c>
      <c r="D369" s="67" t="str">
        <f t="shared" si="146"/>
        <v>►</v>
      </c>
      <c r="E369" s="2813">
        <f t="shared" si="147"/>
        <v>0</v>
      </c>
      <c r="F369" s="2814">
        <f t="shared" si="148"/>
        <v>0</v>
      </c>
      <c r="G369" s="64">
        <f t="shared" si="149"/>
        <v>0</v>
      </c>
      <c r="H369" s="2814">
        <f t="shared" si="150"/>
        <v>0</v>
      </c>
      <c r="I369" s="2815">
        <f t="shared" si="151"/>
        <v>0</v>
      </c>
      <c r="J369" s="2166">
        <f>IFERROR(INDEX(J8:V8,MATCH(I369,J7:V7,0)) * H369 * IF(E369=0, 1, E369), 0)</f>
        <v>0</v>
      </c>
      <c r="K369" s="2167">
        <f t="shared" si="157"/>
        <v>0</v>
      </c>
      <c r="L369" s="2832"/>
      <c r="M369" s="2694"/>
      <c r="N369" s="2695"/>
      <c r="O369" s="504"/>
      <c r="P369" s="2817">
        <f t="shared" si="152"/>
        <v>0</v>
      </c>
      <c r="Q369" s="2171"/>
      <c r="R369" s="2187" t="str">
        <f t="shared" si="153"/>
        <v>►</v>
      </c>
      <c r="S369" s="2188">
        <v>1</v>
      </c>
      <c r="T369" s="2174">
        <f t="shared" si="154"/>
        <v>0</v>
      </c>
      <c r="U369" s="2175">
        <f t="shared" si="155"/>
        <v>0</v>
      </c>
      <c r="V369" s="2176">
        <f t="shared" si="156"/>
        <v>0</v>
      </c>
      <c r="W369" s="2177">
        <f>IF(OR(ISBLANK(M369),ISBLANK(O369)),0,IF(ISBLANK(L369),"",IFERROR(ROUND(T369/INDEX(J8:V8,MATCH(I369,J7:V7,0)),2)&amp;" " &amp;I369,"")))</f>
        <v>0</v>
      </c>
      <c r="X369" s="2178"/>
      <c r="Y369" s="2803">
        <f t="shared" si="139"/>
        <v>0</v>
      </c>
      <c r="AA369" s="67"/>
      <c r="AB369" s="66"/>
      <c r="AC369" s="65"/>
      <c r="AD369" s="64"/>
      <c r="AE369" s="63"/>
      <c r="AF369" s="41"/>
      <c r="AG369" s="61"/>
      <c r="AH369" s="60"/>
      <c r="AI369" s="59"/>
      <c r="AJ369" s="2127"/>
      <c r="AK369" s="2127"/>
      <c r="AL369" s="2127"/>
      <c r="AM369" s="2127"/>
      <c r="AN369" s="2127"/>
      <c r="AO369" s="2127"/>
      <c r="AP369" s="2128"/>
      <c r="AQ369" s="2129"/>
      <c r="AR369" s="2130"/>
      <c r="AS369" s="2130"/>
      <c r="AT369" s="2130"/>
      <c r="AU369" s="2140"/>
      <c r="AV369" s="2130"/>
      <c r="BE369" s="135">
        <v>1</v>
      </c>
    </row>
    <row r="370" spans="2:57" ht="18.75">
      <c r="B370" s="2118">
        <f t="shared" si="145"/>
        <v>0</v>
      </c>
      <c r="D370" s="67" t="str">
        <f t="shared" si="146"/>
        <v>►</v>
      </c>
      <c r="E370" s="2813">
        <f t="shared" si="147"/>
        <v>0</v>
      </c>
      <c r="F370" s="2814">
        <f t="shared" si="148"/>
        <v>0</v>
      </c>
      <c r="G370" s="64">
        <f t="shared" si="149"/>
        <v>0</v>
      </c>
      <c r="H370" s="2814">
        <f t="shared" si="150"/>
        <v>0</v>
      </c>
      <c r="I370" s="2815">
        <f t="shared" si="151"/>
        <v>0</v>
      </c>
      <c r="J370" s="2166">
        <f>IFERROR(INDEX(J8:V8,MATCH(I370,J7:V7,0)) * H370 * IF(E370=0, 1, E370), 0)</f>
        <v>0</v>
      </c>
      <c r="K370" s="2167">
        <f t="shared" si="157"/>
        <v>0</v>
      </c>
      <c r="L370" s="2832"/>
      <c r="M370" s="2694"/>
      <c r="N370" s="2695"/>
      <c r="O370" s="504"/>
      <c r="P370" s="2817">
        <f t="shared" si="152"/>
        <v>0</v>
      </c>
      <c r="Q370" s="2171"/>
      <c r="R370" s="2187" t="str">
        <f t="shared" si="153"/>
        <v>►</v>
      </c>
      <c r="S370" s="2188">
        <v>1</v>
      </c>
      <c r="T370" s="2189">
        <f t="shared" si="154"/>
        <v>0</v>
      </c>
      <c r="U370" s="2190">
        <f t="shared" si="155"/>
        <v>0</v>
      </c>
      <c r="V370" s="2191">
        <f t="shared" si="156"/>
        <v>0</v>
      </c>
      <c r="W370" s="2192">
        <f>IF(OR(ISBLANK(M370),ISBLANK(O370)),0,IF(ISBLANK(L370),"",IFERROR(ROUND(T370/INDEX(J8:V8,MATCH(I370,J7:V7,0)),2)&amp;" " &amp;I370,"")))</f>
        <v>0</v>
      </c>
      <c r="X370" s="2193"/>
      <c r="Y370" s="2803">
        <f t="shared" si="139"/>
        <v>0</v>
      </c>
      <c r="AA370" s="67"/>
      <c r="AB370" s="66"/>
      <c r="AC370" s="65"/>
      <c r="AD370" s="64"/>
      <c r="AE370" s="63"/>
      <c r="AF370" s="41"/>
      <c r="AG370" s="61"/>
      <c r="AH370" s="60"/>
      <c r="AI370" s="59"/>
      <c r="AJ370" s="2127"/>
      <c r="AK370" s="2127"/>
      <c r="AL370" s="2127"/>
      <c r="AM370" s="2127"/>
      <c r="AN370" s="2127"/>
      <c r="AO370" s="2127"/>
      <c r="AP370" s="2128"/>
      <c r="AQ370" s="2129"/>
      <c r="AR370" s="2130"/>
      <c r="AS370" s="2130"/>
      <c r="AT370" s="2130"/>
      <c r="AU370" s="2140"/>
      <c r="AV370" s="2130"/>
      <c r="BE370" s="135">
        <v>1</v>
      </c>
    </row>
    <row r="371" spans="2:57" ht="18.75">
      <c r="B371" s="2118">
        <f t="shared" si="145"/>
        <v>0</v>
      </c>
      <c r="D371" s="67" t="str">
        <f t="shared" si="146"/>
        <v>►</v>
      </c>
      <c r="E371" s="2813">
        <f t="shared" si="147"/>
        <v>0</v>
      </c>
      <c r="F371" s="2814">
        <f t="shared" si="148"/>
        <v>0</v>
      </c>
      <c r="G371" s="64">
        <f t="shared" si="149"/>
        <v>0</v>
      </c>
      <c r="H371" s="2814">
        <f t="shared" si="150"/>
        <v>0</v>
      </c>
      <c r="I371" s="2815">
        <f t="shared" si="151"/>
        <v>0</v>
      </c>
      <c r="J371" s="2166">
        <f>IFERROR(INDEX(J8:V8,MATCH(I371,J7:V7,0)) * H371 * IF(E371=0, 1, E371), 0)</f>
        <v>0</v>
      </c>
      <c r="K371" s="2167">
        <f t="shared" si="157"/>
        <v>0</v>
      </c>
      <c r="L371" s="2832"/>
      <c r="M371" s="2694"/>
      <c r="N371" s="2695"/>
      <c r="O371" s="504"/>
      <c r="P371" s="2817">
        <f t="shared" si="152"/>
        <v>0</v>
      </c>
      <c r="Q371" s="2171"/>
      <c r="R371" s="2187" t="str">
        <f t="shared" si="153"/>
        <v>►</v>
      </c>
      <c r="S371" s="2188">
        <v>1</v>
      </c>
      <c r="T371" s="2174">
        <f t="shared" si="154"/>
        <v>0</v>
      </c>
      <c r="U371" s="2175">
        <f t="shared" si="155"/>
        <v>0</v>
      </c>
      <c r="V371" s="2176">
        <f t="shared" si="156"/>
        <v>0</v>
      </c>
      <c r="W371" s="2177">
        <f>IF(OR(ISBLANK(M371),ISBLANK(O371)),0,IF(ISBLANK(L371),"",IFERROR(ROUND(T371/INDEX(J8:V8,MATCH(I371,J7:V7,0)),2)&amp;" " &amp;I371,"")))</f>
        <v>0</v>
      </c>
      <c r="X371" s="2178"/>
      <c r="Y371" s="2803">
        <f t="shared" si="139"/>
        <v>0</v>
      </c>
      <c r="AA371" s="67"/>
      <c r="AB371" s="66"/>
      <c r="AC371" s="65"/>
      <c r="AD371" s="64"/>
      <c r="AE371" s="63"/>
      <c r="AF371" s="41"/>
      <c r="AG371" s="61"/>
      <c r="AH371" s="60"/>
      <c r="AI371" s="59"/>
      <c r="AJ371" s="2127"/>
      <c r="AK371" s="2127"/>
      <c r="AL371" s="2127"/>
      <c r="AM371" s="2127"/>
      <c r="AN371" s="2127"/>
      <c r="AO371" s="2127"/>
      <c r="AP371" s="2128"/>
      <c r="AQ371" s="2129"/>
      <c r="AR371" s="2130"/>
      <c r="AS371" s="2130"/>
      <c r="AT371" s="2130"/>
      <c r="AU371" s="2140"/>
      <c r="AV371" s="2130"/>
      <c r="BE371" s="135">
        <v>1</v>
      </c>
    </row>
    <row r="372" spans="2:57" ht="18.75">
      <c r="B372" s="2118">
        <f t="shared" si="145"/>
        <v>0</v>
      </c>
      <c r="D372" s="67" t="str">
        <f t="shared" si="146"/>
        <v>►</v>
      </c>
      <c r="E372" s="2813">
        <f t="shared" si="147"/>
        <v>0</v>
      </c>
      <c r="F372" s="2814">
        <f t="shared" si="148"/>
        <v>0</v>
      </c>
      <c r="G372" s="64">
        <f t="shared" si="149"/>
        <v>0</v>
      </c>
      <c r="H372" s="2814">
        <f t="shared" si="150"/>
        <v>0</v>
      </c>
      <c r="I372" s="2815">
        <f t="shared" si="151"/>
        <v>0</v>
      </c>
      <c r="J372" s="2166">
        <f>IFERROR(INDEX(J8:V8,MATCH(I372,J7:V7,0)) * H372 * IF(E372=0, 1, E372), 0)</f>
        <v>0</v>
      </c>
      <c r="K372" s="2167">
        <f t="shared" si="157"/>
        <v>0</v>
      </c>
      <c r="L372" s="2832"/>
      <c r="M372" s="2694"/>
      <c r="N372" s="2695"/>
      <c r="O372" s="504"/>
      <c r="P372" s="2817">
        <f t="shared" si="152"/>
        <v>0</v>
      </c>
      <c r="Q372" s="2171"/>
      <c r="R372" s="2187" t="str">
        <f t="shared" si="153"/>
        <v>►</v>
      </c>
      <c r="S372" s="2188">
        <v>1</v>
      </c>
      <c r="T372" s="2189">
        <f t="shared" si="154"/>
        <v>0</v>
      </c>
      <c r="U372" s="2190">
        <f t="shared" si="155"/>
        <v>0</v>
      </c>
      <c r="V372" s="2191">
        <f t="shared" si="156"/>
        <v>0</v>
      </c>
      <c r="W372" s="2192">
        <f>IF(OR(ISBLANK(M372),ISBLANK(O372)),0,IF(ISBLANK(L372),"",IFERROR(ROUND(T372/INDEX(J8:V8,MATCH(I372,J7:V7,0)),2)&amp;" " &amp;I372,"")))</f>
        <v>0</v>
      </c>
      <c r="X372" s="2193"/>
      <c r="Y372" s="2803">
        <f t="shared" ref="Y372:Y400" si="158">IF(AF372="Auteur &gt;",AB372,0)</f>
        <v>0</v>
      </c>
      <c r="AA372" s="67"/>
      <c r="AB372" s="66"/>
      <c r="AC372" s="65"/>
      <c r="AD372" s="64"/>
      <c r="AE372" s="63"/>
      <c r="AF372" s="41"/>
      <c r="AG372" s="61"/>
      <c r="AH372" s="60"/>
      <c r="AI372" s="59"/>
      <c r="AJ372" s="2127"/>
      <c r="AK372" s="2127"/>
      <c r="AL372" s="2127"/>
      <c r="AM372" s="2127"/>
      <c r="AN372" s="2127"/>
      <c r="AO372" s="2127"/>
      <c r="AP372" s="2128"/>
      <c r="AQ372" s="2129"/>
      <c r="AR372" s="2130"/>
      <c r="AS372" s="2130"/>
      <c r="AT372" s="2130"/>
      <c r="AU372" s="2140"/>
      <c r="AV372" s="2130"/>
      <c r="BE372" s="135">
        <v>1</v>
      </c>
    </row>
    <row r="373" spans="2:57" ht="18.75">
      <c r="B373" s="2118">
        <f t="shared" si="145"/>
        <v>0</v>
      </c>
      <c r="D373" s="67" t="str">
        <f t="shared" si="146"/>
        <v>►</v>
      </c>
      <c r="E373" s="2813">
        <f t="shared" si="147"/>
        <v>0</v>
      </c>
      <c r="F373" s="2814">
        <f t="shared" si="148"/>
        <v>0</v>
      </c>
      <c r="G373" s="64">
        <f t="shared" si="149"/>
        <v>0</v>
      </c>
      <c r="H373" s="2814">
        <f t="shared" si="150"/>
        <v>0</v>
      </c>
      <c r="I373" s="2815">
        <f t="shared" si="151"/>
        <v>0</v>
      </c>
      <c r="J373" s="2166">
        <f>IFERROR(INDEX(J8:V8,MATCH(I373,J7:V7,0)) * H373 * IF(E373=0, 1, E373), 0)</f>
        <v>0</v>
      </c>
      <c r="K373" s="2167">
        <f t="shared" si="157"/>
        <v>0</v>
      </c>
      <c r="L373" s="2832"/>
      <c r="M373" s="2694"/>
      <c r="N373" s="2695"/>
      <c r="O373" s="504"/>
      <c r="P373" s="2817">
        <f t="shared" si="152"/>
        <v>0</v>
      </c>
      <c r="Q373" s="2171"/>
      <c r="R373" s="2187" t="str">
        <f t="shared" si="153"/>
        <v>►</v>
      </c>
      <c r="S373" s="2188">
        <v>1</v>
      </c>
      <c r="T373" s="2174">
        <f t="shared" si="154"/>
        <v>0</v>
      </c>
      <c r="U373" s="2175">
        <f t="shared" si="155"/>
        <v>0</v>
      </c>
      <c r="V373" s="2176">
        <f t="shared" si="156"/>
        <v>0</v>
      </c>
      <c r="W373" s="2177">
        <f>IF(OR(ISBLANK(M373),ISBLANK(O373)),0,IF(ISBLANK(L373),"",IFERROR(ROUND(T373/INDEX(J8:V8,MATCH(I373,J7:V7,0)),2)&amp;" " &amp;I373,"")))</f>
        <v>0</v>
      </c>
      <c r="X373" s="2178"/>
      <c r="Y373" s="2803">
        <f t="shared" si="158"/>
        <v>0</v>
      </c>
      <c r="AA373" s="67"/>
      <c r="AB373" s="66"/>
      <c r="AC373" s="65"/>
      <c r="AD373" s="64"/>
      <c r="AE373" s="63"/>
      <c r="AF373" s="41"/>
      <c r="AG373" s="61"/>
      <c r="AH373" s="60"/>
      <c r="AI373" s="59"/>
      <c r="AJ373" s="2127"/>
      <c r="AK373" s="2127"/>
      <c r="AL373" s="2127"/>
      <c r="AM373" s="2127"/>
      <c r="AN373" s="2127"/>
      <c r="AO373" s="2127"/>
      <c r="AP373" s="2128"/>
      <c r="AQ373" s="2129"/>
      <c r="AR373" s="2130"/>
      <c r="AS373" s="2130"/>
      <c r="AT373" s="2130"/>
      <c r="AU373" s="2140"/>
      <c r="AV373" s="2130"/>
      <c r="BE373" s="135">
        <v>1</v>
      </c>
    </row>
    <row r="374" spans="2:57" ht="18.75">
      <c r="B374" s="2118">
        <f t="shared" si="145"/>
        <v>0</v>
      </c>
      <c r="D374" s="67" t="str">
        <f t="shared" si="146"/>
        <v>►</v>
      </c>
      <c r="E374" s="2813">
        <f t="shared" si="147"/>
        <v>0</v>
      </c>
      <c r="F374" s="2814">
        <f t="shared" si="148"/>
        <v>0</v>
      </c>
      <c r="G374" s="64">
        <f t="shared" si="149"/>
        <v>0</v>
      </c>
      <c r="H374" s="2814">
        <f t="shared" si="150"/>
        <v>0</v>
      </c>
      <c r="I374" s="2815">
        <f t="shared" si="151"/>
        <v>0</v>
      </c>
      <c r="J374" s="2166">
        <f>IFERROR(INDEX(J8:V8,MATCH(I374,J7:V7,0)) * H374 * IF(E374=0, 1, E374), 0)</f>
        <v>0</v>
      </c>
      <c r="K374" s="2167">
        <f t="shared" si="157"/>
        <v>0</v>
      </c>
      <c r="L374" s="2832"/>
      <c r="M374" s="2694"/>
      <c r="N374" s="2695"/>
      <c r="O374" s="504"/>
      <c r="P374" s="2817">
        <f t="shared" si="152"/>
        <v>0</v>
      </c>
      <c r="Q374" s="2171"/>
      <c r="R374" s="2187" t="str">
        <f t="shared" si="153"/>
        <v>►</v>
      </c>
      <c r="S374" s="2188">
        <v>1</v>
      </c>
      <c r="T374" s="2189">
        <f t="shared" si="154"/>
        <v>0</v>
      </c>
      <c r="U374" s="2190">
        <f t="shared" si="155"/>
        <v>0</v>
      </c>
      <c r="V374" s="2191">
        <f t="shared" si="156"/>
        <v>0</v>
      </c>
      <c r="W374" s="2192">
        <f>IF(OR(ISBLANK(M374),ISBLANK(O374)),0,IF(ISBLANK(L374),"",IFERROR(ROUND(T374/INDEX(J8:V8,MATCH(I374,J7:V7,0)),2)&amp;" " &amp;I374,"")))</f>
        <v>0</v>
      </c>
      <c r="X374" s="2193"/>
      <c r="Y374" s="2803">
        <f t="shared" si="158"/>
        <v>0</v>
      </c>
      <c r="AA374" s="67"/>
      <c r="AB374" s="66"/>
      <c r="AC374" s="65"/>
      <c r="AD374" s="64"/>
      <c r="AE374" s="63"/>
      <c r="AF374" s="41"/>
      <c r="AG374" s="61"/>
      <c r="AH374" s="60"/>
      <c r="AI374" s="59"/>
      <c r="AJ374" s="2127"/>
      <c r="AK374" s="2127"/>
      <c r="AL374" s="2127"/>
      <c r="AM374" s="2127"/>
      <c r="AN374" s="2127"/>
      <c r="AO374" s="2127"/>
      <c r="AP374" s="2128"/>
      <c r="AQ374" s="2129"/>
      <c r="AR374" s="2130"/>
      <c r="AS374" s="2130"/>
      <c r="AT374" s="2130"/>
      <c r="AU374" s="2140"/>
      <c r="AV374" s="2130"/>
      <c r="BE374" s="135">
        <v>1</v>
      </c>
    </row>
    <row r="375" spans="2:57" ht="18.75">
      <c r="B375" s="2118">
        <f t="shared" si="145"/>
        <v>0</v>
      </c>
      <c r="D375" s="67" t="str">
        <f t="shared" si="146"/>
        <v>►</v>
      </c>
      <c r="E375" s="2813">
        <f t="shared" si="147"/>
        <v>0</v>
      </c>
      <c r="F375" s="2814">
        <f t="shared" si="148"/>
        <v>0</v>
      </c>
      <c r="G375" s="64">
        <f t="shared" si="149"/>
        <v>0</v>
      </c>
      <c r="H375" s="2814">
        <f t="shared" si="150"/>
        <v>0</v>
      </c>
      <c r="I375" s="2815">
        <f t="shared" si="151"/>
        <v>0</v>
      </c>
      <c r="J375" s="2166">
        <f>IFERROR(INDEX(J8:V8,MATCH(I375,J7:V7,0)) * H375 * IF(E375=0, 1, E375), 0)</f>
        <v>0</v>
      </c>
      <c r="K375" s="2167">
        <f t="shared" si="157"/>
        <v>0</v>
      </c>
      <c r="L375" s="2832"/>
      <c r="M375" s="2694"/>
      <c r="N375" s="2695"/>
      <c r="O375" s="504"/>
      <c r="P375" s="2817">
        <f t="shared" si="152"/>
        <v>0</v>
      </c>
      <c r="Q375" s="2171"/>
      <c r="R375" s="2187" t="str">
        <f t="shared" si="153"/>
        <v>►</v>
      </c>
      <c r="S375" s="2188">
        <v>1</v>
      </c>
      <c r="T375" s="2174">
        <f t="shared" si="154"/>
        <v>0</v>
      </c>
      <c r="U375" s="2175">
        <f t="shared" si="155"/>
        <v>0</v>
      </c>
      <c r="V375" s="2176">
        <f t="shared" si="156"/>
        <v>0</v>
      </c>
      <c r="W375" s="2177">
        <f>IF(OR(ISBLANK(M375),ISBLANK(O375)),0,IF(ISBLANK(L375),"",IFERROR(ROUND(T375/INDEX(J8:V8,MATCH(I375,J7:V7,0)),2)&amp;" " &amp;I375,"")))</f>
        <v>0</v>
      </c>
      <c r="X375" s="2178"/>
      <c r="Y375" s="2803">
        <f t="shared" si="158"/>
        <v>0</v>
      </c>
      <c r="AA375" s="67"/>
      <c r="AB375" s="66"/>
      <c r="AC375" s="65"/>
      <c r="AD375" s="64"/>
      <c r="AE375" s="63"/>
      <c r="AF375" s="41"/>
      <c r="AG375" s="61"/>
      <c r="AH375" s="60"/>
      <c r="AI375" s="59"/>
      <c r="AJ375" s="2127"/>
      <c r="AK375" s="2127"/>
      <c r="AL375" s="2127"/>
      <c r="AM375" s="2127"/>
      <c r="AN375" s="2127"/>
      <c r="AO375" s="2127"/>
      <c r="AP375" s="2128"/>
      <c r="AQ375" s="2129"/>
      <c r="AR375" s="2130"/>
      <c r="AS375" s="2130"/>
      <c r="AT375" s="2130"/>
      <c r="AU375" s="2140"/>
      <c r="AV375" s="2130"/>
      <c r="BE375" s="135">
        <v>1</v>
      </c>
    </row>
    <row r="376" spans="2:57" ht="18.75">
      <c r="B376" s="2118">
        <f t="shared" si="145"/>
        <v>0</v>
      </c>
      <c r="D376" s="67" t="str">
        <f t="shared" si="146"/>
        <v>►</v>
      </c>
      <c r="E376" s="2813">
        <f t="shared" si="147"/>
        <v>0</v>
      </c>
      <c r="F376" s="2814">
        <f t="shared" si="148"/>
        <v>0</v>
      </c>
      <c r="G376" s="64">
        <f t="shared" si="149"/>
        <v>0</v>
      </c>
      <c r="H376" s="2814">
        <f t="shared" si="150"/>
        <v>0</v>
      </c>
      <c r="I376" s="2815">
        <f t="shared" si="151"/>
        <v>0</v>
      </c>
      <c r="J376" s="2166">
        <f>IFERROR(INDEX(J8:V8,MATCH(I376,J7:V7,0)) * H376 * IF(E376=0, 1, E376), 0)</f>
        <v>0</v>
      </c>
      <c r="K376" s="2167">
        <f t="shared" si="157"/>
        <v>0</v>
      </c>
      <c r="L376" s="2832"/>
      <c r="M376" s="2694"/>
      <c r="N376" s="2695"/>
      <c r="O376" s="504"/>
      <c r="P376" s="2817">
        <f t="shared" si="152"/>
        <v>0</v>
      </c>
      <c r="Q376" s="2171"/>
      <c r="R376" s="2187" t="str">
        <f t="shared" si="153"/>
        <v>►</v>
      </c>
      <c r="S376" s="2188">
        <v>1</v>
      </c>
      <c r="T376" s="2189">
        <f t="shared" si="154"/>
        <v>0</v>
      </c>
      <c r="U376" s="2190">
        <f t="shared" si="155"/>
        <v>0</v>
      </c>
      <c r="V376" s="2191">
        <f t="shared" si="156"/>
        <v>0</v>
      </c>
      <c r="W376" s="2192">
        <f>IF(OR(ISBLANK(M376),ISBLANK(O376)),0,IF(ISBLANK(L376),"",IFERROR(ROUND(T376/INDEX(J8:V8,MATCH(I376,J7:V7,0)),2)&amp;" " &amp;I376,"")))</f>
        <v>0</v>
      </c>
      <c r="X376" s="2193"/>
      <c r="Y376" s="2803">
        <f t="shared" si="158"/>
        <v>0</v>
      </c>
      <c r="AA376" s="67"/>
      <c r="AB376" s="66"/>
      <c r="AC376" s="65"/>
      <c r="AD376" s="64"/>
      <c r="AE376" s="63"/>
      <c r="AF376" s="41"/>
      <c r="AG376" s="61"/>
      <c r="AH376" s="60"/>
      <c r="AI376" s="59"/>
      <c r="AJ376" s="2127"/>
      <c r="AK376" s="2127"/>
      <c r="AL376" s="2127"/>
      <c r="AM376" s="2127"/>
      <c r="AN376" s="2127"/>
      <c r="AO376" s="2127"/>
      <c r="AP376" s="2128"/>
      <c r="AQ376" s="2129"/>
      <c r="AR376" s="2130"/>
      <c r="AS376" s="2130"/>
      <c r="AT376" s="2130"/>
      <c r="AU376" s="2140"/>
      <c r="AV376" s="2130"/>
      <c r="BE376" s="135">
        <v>1</v>
      </c>
    </row>
    <row r="377" spans="2:57" ht="18.75">
      <c r="B377" s="2118">
        <f t="shared" si="145"/>
        <v>0</v>
      </c>
      <c r="D377" s="67" t="str">
        <f t="shared" si="146"/>
        <v>►</v>
      </c>
      <c r="E377" s="2813">
        <f t="shared" si="147"/>
        <v>0</v>
      </c>
      <c r="F377" s="2814">
        <f t="shared" si="148"/>
        <v>0</v>
      </c>
      <c r="G377" s="64">
        <f t="shared" si="149"/>
        <v>0</v>
      </c>
      <c r="H377" s="2814">
        <f t="shared" si="150"/>
        <v>0</v>
      </c>
      <c r="I377" s="2815">
        <f t="shared" si="151"/>
        <v>0</v>
      </c>
      <c r="J377" s="2166">
        <f>IFERROR(INDEX(J8:V8,MATCH(I377,J7:V7,0)) * H377 * IF(E377=0, 1, E377), 0)</f>
        <v>0</v>
      </c>
      <c r="K377" s="2167">
        <f t="shared" si="157"/>
        <v>0</v>
      </c>
      <c r="L377" s="2832"/>
      <c r="M377" s="2694"/>
      <c r="N377" s="2695"/>
      <c r="O377" s="504"/>
      <c r="P377" s="2817">
        <f t="shared" si="152"/>
        <v>0</v>
      </c>
      <c r="Q377" s="2171"/>
      <c r="R377" s="2187" t="str">
        <f t="shared" si="153"/>
        <v>►</v>
      </c>
      <c r="S377" s="2188">
        <v>1</v>
      </c>
      <c r="T377" s="2174">
        <f t="shared" si="154"/>
        <v>0</v>
      </c>
      <c r="U377" s="2175">
        <f t="shared" si="155"/>
        <v>0</v>
      </c>
      <c r="V377" s="2176">
        <f t="shared" si="156"/>
        <v>0</v>
      </c>
      <c r="W377" s="2177">
        <f>IF(OR(ISBLANK(M377),ISBLANK(O377)),0,IF(ISBLANK(L377),"",IFERROR(ROUND(T377/INDEX(J8:V8,MATCH(I377,J7:V7,0)),2)&amp;" " &amp;I377,"")))</f>
        <v>0</v>
      </c>
      <c r="X377" s="2178"/>
      <c r="Y377" s="2803">
        <f t="shared" si="158"/>
        <v>0</v>
      </c>
      <c r="AA377" s="67"/>
      <c r="AB377" s="66"/>
      <c r="AC377" s="65"/>
      <c r="AD377" s="64"/>
      <c r="AE377" s="63"/>
      <c r="AF377" s="41"/>
      <c r="AG377" s="61"/>
      <c r="AH377" s="60"/>
      <c r="AI377" s="59"/>
      <c r="AJ377" s="2127"/>
      <c r="AK377" s="2127"/>
      <c r="AL377" s="2127"/>
      <c r="AM377" s="2127"/>
      <c r="AN377" s="2127"/>
      <c r="AO377" s="2127"/>
      <c r="AP377" s="2128"/>
      <c r="AQ377" s="2129"/>
      <c r="AR377" s="2130"/>
      <c r="AS377" s="2130"/>
      <c r="AT377" s="2130"/>
      <c r="AU377" s="2140"/>
      <c r="AV377" s="2130"/>
      <c r="BE377" s="135">
        <v>1</v>
      </c>
    </row>
    <row r="378" spans="2:57" ht="18.75">
      <c r="B378" s="2118">
        <f t="shared" si="145"/>
        <v>0</v>
      </c>
      <c r="D378" s="67" t="str">
        <f t="shared" si="146"/>
        <v>►</v>
      </c>
      <c r="E378" s="2813">
        <f t="shared" si="147"/>
        <v>0</v>
      </c>
      <c r="F378" s="2814">
        <f t="shared" si="148"/>
        <v>0</v>
      </c>
      <c r="G378" s="64">
        <f t="shared" si="149"/>
        <v>0</v>
      </c>
      <c r="H378" s="2814">
        <f t="shared" si="150"/>
        <v>0</v>
      </c>
      <c r="I378" s="2815">
        <f t="shared" si="151"/>
        <v>0</v>
      </c>
      <c r="J378" s="2166">
        <f>IFERROR(INDEX(J8:V8,MATCH(I378,J7:V7,0)) * H378 * IF(E378=0, 1, E378), 0)</f>
        <v>0</v>
      </c>
      <c r="K378" s="2167">
        <f t="shared" si="157"/>
        <v>0</v>
      </c>
      <c r="L378" s="2832"/>
      <c r="M378" s="2694"/>
      <c r="N378" s="2695"/>
      <c r="O378" s="504"/>
      <c r="P378" s="2817">
        <f t="shared" si="152"/>
        <v>0</v>
      </c>
      <c r="Q378" s="2171"/>
      <c r="R378" s="2187" t="str">
        <f t="shared" si="153"/>
        <v>►</v>
      </c>
      <c r="S378" s="2188">
        <v>1</v>
      </c>
      <c r="T378" s="2189">
        <f t="shared" si="154"/>
        <v>0</v>
      </c>
      <c r="U378" s="2190">
        <f t="shared" si="155"/>
        <v>0</v>
      </c>
      <c r="V378" s="2191">
        <f t="shared" si="156"/>
        <v>0</v>
      </c>
      <c r="W378" s="2192">
        <f>IF(OR(ISBLANK(M378),ISBLANK(O378)),0,IF(ISBLANK(L378),"",IFERROR(ROUND(T378/INDEX(J8:V8,MATCH(I378,J7:V7,0)),2)&amp;" " &amp;I378,"")))</f>
        <v>0</v>
      </c>
      <c r="X378" s="2193"/>
      <c r="Y378" s="2803">
        <f t="shared" si="158"/>
        <v>0</v>
      </c>
      <c r="AA378" s="67"/>
      <c r="AB378" s="66"/>
      <c r="AC378" s="65"/>
      <c r="AD378" s="64"/>
      <c r="AE378" s="63"/>
      <c r="AF378" s="41"/>
      <c r="AG378" s="61"/>
      <c r="AH378" s="60"/>
      <c r="AI378" s="59"/>
      <c r="AJ378" s="2127"/>
      <c r="AK378" s="2127"/>
      <c r="AL378" s="2127"/>
      <c r="AM378" s="2127"/>
      <c r="AN378" s="2127"/>
      <c r="AO378" s="2127"/>
      <c r="AP378" s="2128"/>
      <c r="AQ378" s="2129"/>
      <c r="AR378" s="2130"/>
      <c r="AS378" s="2130"/>
      <c r="AT378" s="2130"/>
      <c r="AU378" s="2140"/>
      <c r="AV378" s="2130"/>
      <c r="BE378" s="135">
        <v>1</v>
      </c>
    </row>
    <row r="379" spans="2:57" ht="18.75">
      <c r="B379" s="2118">
        <f t="shared" si="145"/>
        <v>0</v>
      </c>
      <c r="D379" s="67" t="str">
        <f t="shared" si="146"/>
        <v>►</v>
      </c>
      <c r="E379" s="2813">
        <f t="shared" si="147"/>
        <v>0</v>
      </c>
      <c r="F379" s="2814">
        <f t="shared" si="148"/>
        <v>0</v>
      </c>
      <c r="G379" s="64">
        <f t="shared" si="149"/>
        <v>0</v>
      </c>
      <c r="H379" s="2814">
        <f t="shared" si="150"/>
        <v>0</v>
      </c>
      <c r="I379" s="2815">
        <f t="shared" si="151"/>
        <v>0</v>
      </c>
      <c r="J379" s="2166">
        <f>IFERROR(INDEX(J8:V8,MATCH(I379,J7:V7,0)) * H379 * IF(E379=0, 1, E379), 0)</f>
        <v>0</v>
      </c>
      <c r="K379" s="2167">
        <f t="shared" si="157"/>
        <v>0</v>
      </c>
      <c r="L379" s="2832"/>
      <c r="M379" s="2694"/>
      <c r="N379" s="2695"/>
      <c r="O379" s="504"/>
      <c r="P379" s="2817">
        <f t="shared" si="152"/>
        <v>0</v>
      </c>
      <c r="Q379" s="2171"/>
      <c r="R379" s="2187" t="str">
        <f t="shared" si="153"/>
        <v>►</v>
      </c>
      <c r="S379" s="2188">
        <v>1</v>
      </c>
      <c r="T379" s="2174">
        <f t="shared" si="154"/>
        <v>0</v>
      </c>
      <c r="U379" s="2175">
        <f t="shared" si="155"/>
        <v>0</v>
      </c>
      <c r="V379" s="2176">
        <f t="shared" si="156"/>
        <v>0</v>
      </c>
      <c r="W379" s="2177">
        <f>IF(OR(ISBLANK(M379),ISBLANK(O379)),0,IF(ISBLANK(L379),"",IFERROR(ROUND(T379/INDEX(J8:V8,MATCH(I379,J7:V7,0)),2)&amp;" " &amp;I379,"")))</f>
        <v>0</v>
      </c>
      <c r="X379" s="2178"/>
      <c r="Y379" s="2803">
        <f t="shared" si="158"/>
        <v>0</v>
      </c>
      <c r="AA379" s="67"/>
      <c r="AB379" s="66"/>
      <c r="AC379" s="65"/>
      <c r="AD379" s="64"/>
      <c r="AE379" s="63"/>
      <c r="AF379" s="41"/>
      <c r="AG379" s="61"/>
      <c r="AH379" s="60"/>
      <c r="AI379" s="59"/>
      <c r="AJ379" s="2127"/>
      <c r="AK379" s="2127"/>
      <c r="AL379" s="2127"/>
      <c r="AM379" s="2127"/>
      <c r="AN379" s="2127"/>
      <c r="AO379" s="2127"/>
      <c r="AP379" s="2128"/>
      <c r="AQ379" s="2129"/>
      <c r="AR379" s="2130"/>
      <c r="AS379" s="2130"/>
      <c r="AT379" s="2130"/>
      <c r="AU379" s="2140"/>
      <c r="AV379" s="2130"/>
      <c r="BE379" s="135">
        <v>1</v>
      </c>
    </row>
    <row r="380" spans="2:57" ht="18.75">
      <c r="B380" s="2118">
        <f t="shared" si="145"/>
        <v>0</v>
      </c>
      <c r="D380" s="67" t="str">
        <f t="shared" si="146"/>
        <v>►</v>
      </c>
      <c r="E380" s="2813">
        <f t="shared" si="147"/>
        <v>0</v>
      </c>
      <c r="F380" s="2814">
        <f t="shared" si="148"/>
        <v>0</v>
      </c>
      <c r="G380" s="64">
        <f t="shared" si="149"/>
        <v>0</v>
      </c>
      <c r="H380" s="2814">
        <f t="shared" si="150"/>
        <v>0</v>
      </c>
      <c r="I380" s="2815">
        <f t="shared" si="151"/>
        <v>0</v>
      </c>
      <c r="J380" s="2166">
        <f>IFERROR(INDEX(J8:V8,MATCH(I380,J7:V7,0)) * H380 * IF(E380=0, 1, E380), 0)</f>
        <v>0</v>
      </c>
      <c r="K380" s="2167">
        <f t="shared" si="157"/>
        <v>0</v>
      </c>
      <c r="L380" s="2832"/>
      <c r="M380" s="2694"/>
      <c r="N380" s="2695"/>
      <c r="O380" s="504"/>
      <c r="P380" s="2817">
        <f t="shared" si="152"/>
        <v>0</v>
      </c>
      <c r="Q380" s="2171"/>
      <c r="R380" s="2187" t="str">
        <f t="shared" si="153"/>
        <v>►</v>
      </c>
      <c r="S380" s="2188">
        <v>1</v>
      </c>
      <c r="T380" s="2189">
        <f t="shared" si="154"/>
        <v>0</v>
      </c>
      <c r="U380" s="2190">
        <f t="shared" si="155"/>
        <v>0</v>
      </c>
      <c r="V380" s="2191">
        <f t="shared" si="156"/>
        <v>0</v>
      </c>
      <c r="W380" s="2192">
        <f>IF(OR(ISBLANK(M380),ISBLANK(O380)),0,IF(ISBLANK(L380),"",IFERROR(ROUND(T380/INDEX(J8:V8,MATCH(I380,J7:V7,0)),2)&amp;" " &amp;I380,"")))</f>
        <v>0</v>
      </c>
      <c r="X380" s="2193"/>
      <c r="Y380" s="2803">
        <f t="shared" si="158"/>
        <v>0</v>
      </c>
      <c r="AA380" s="67"/>
      <c r="AB380" s="66"/>
      <c r="AC380" s="65"/>
      <c r="AD380" s="64"/>
      <c r="AE380" s="63"/>
      <c r="AF380" s="41"/>
      <c r="AG380" s="61"/>
      <c r="AH380" s="60"/>
      <c r="AI380" s="59"/>
      <c r="AJ380" s="2127"/>
      <c r="AK380" s="2127"/>
      <c r="AL380" s="2127"/>
      <c r="AM380" s="2127"/>
      <c r="AN380" s="2127"/>
      <c r="AO380" s="2127"/>
      <c r="AP380" s="2128"/>
      <c r="AQ380" s="2129"/>
      <c r="AR380" s="2130"/>
      <c r="AS380" s="2130"/>
      <c r="AT380" s="2130"/>
      <c r="AU380" s="2140"/>
      <c r="AV380" s="2130"/>
      <c r="BE380" s="135">
        <v>1</v>
      </c>
    </row>
    <row r="381" spans="2:57" ht="18.75">
      <c r="B381" s="2118">
        <f t="shared" si="145"/>
        <v>0</v>
      </c>
      <c r="D381" s="67" t="str">
        <f t="shared" si="146"/>
        <v>►</v>
      </c>
      <c r="E381" s="2813">
        <f t="shared" si="147"/>
        <v>0</v>
      </c>
      <c r="F381" s="2814">
        <f t="shared" si="148"/>
        <v>0</v>
      </c>
      <c r="G381" s="64">
        <f t="shared" si="149"/>
        <v>0</v>
      </c>
      <c r="H381" s="2814">
        <f t="shared" si="150"/>
        <v>0</v>
      </c>
      <c r="I381" s="2815">
        <f t="shared" si="151"/>
        <v>0</v>
      </c>
      <c r="J381" s="2166">
        <f>IFERROR(INDEX(J8:V8,MATCH(I381,J7:V7,0)) * H381 * IF(E381=0, 1, E381), 0)</f>
        <v>0</v>
      </c>
      <c r="K381" s="2167">
        <f t="shared" si="157"/>
        <v>0</v>
      </c>
      <c r="L381" s="2832"/>
      <c r="M381" s="2694"/>
      <c r="N381" s="2695"/>
      <c r="O381" s="504"/>
      <c r="P381" s="2817">
        <f t="shared" si="152"/>
        <v>0</v>
      </c>
      <c r="Q381" s="2171"/>
      <c r="R381" s="2187" t="str">
        <f t="shared" si="153"/>
        <v>►</v>
      </c>
      <c r="S381" s="2188">
        <v>1</v>
      </c>
      <c r="T381" s="2174">
        <f t="shared" si="154"/>
        <v>0</v>
      </c>
      <c r="U381" s="2175">
        <f t="shared" si="155"/>
        <v>0</v>
      </c>
      <c r="V381" s="2176">
        <f t="shared" si="156"/>
        <v>0</v>
      </c>
      <c r="W381" s="2177">
        <f>IF(OR(ISBLANK(M381),ISBLANK(O381)),0,IF(ISBLANK(L381),"",IFERROR(ROUND(T381/INDEX(J8:V8,MATCH(I381,J7:V7,0)),2)&amp;" " &amp;I381,"")))</f>
        <v>0</v>
      </c>
      <c r="X381" s="2178"/>
      <c r="Y381" s="2803">
        <f t="shared" si="158"/>
        <v>0</v>
      </c>
      <c r="AA381" s="67"/>
      <c r="AB381" s="66"/>
      <c r="AC381" s="65"/>
      <c r="AD381" s="64"/>
      <c r="AE381" s="63"/>
      <c r="AF381" s="41"/>
      <c r="AG381" s="61"/>
      <c r="AH381" s="60"/>
      <c r="AI381" s="59"/>
      <c r="AJ381" s="2127"/>
      <c r="AK381" s="2127"/>
      <c r="AL381" s="2127"/>
      <c r="AM381" s="2127"/>
      <c r="AN381" s="2127"/>
      <c r="AO381" s="2127"/>
      <c r="AP381" s="2128"/>
      <c r="AQ381" s="2129"/>
      <c r="AR381" s="2130"/>
      <c r="AS381" s="2130"/>
      <c r="AT381" s="2130"/>
      <c r="AU381" s="2140"/>
      <c r="AV381" s="2130"/>
      <c r="BE381" s="135">
        <v>1</v>
      </c>
    </row>
    <row r="382" spans="2:57" ht="18.75">
      <c r="B382" s="2118">
        <f t="shared" si="145"/>
        <v>0</v>
      </c>
      <c r="D382" s="67" t="str">
        <f t="shared" si="146"/>
        <v>►</v>
      </c>
      <c r="E382" s="2813">
        <f t="shared" si="147"/>
        <v>0</v>
      </c>
      <c r="F382" s="2814">
        <f t="shared" si="148"/>
        <v>0</v>
      </c>
      <c r="G382" s="64">
        <f t="shared" si="149"/>
        <v>0</v>
      </c>
      <c r="H382" s="2814">
        <f t="shared" si="150"/>
        <v>0</v>
      </c>
      <c r="I382" s="2815">
        <f t="shared" si="151"/>
        <v>0</v>
      </c>
      <c r="J382" s="2166">
        <f>IFERROR(INDEX(J8:V8,MATCH(I382,J7:V7,0)) * H382 * IF(E382=0, 1, E382), 0)</f>
        <v>0</v>
      </c>
      <c r="K382" s="2167">
        <f t="shared" si="157"/>
        <v>0</v>
      </c>
      <c r="L382" s="2832"/>
      <c r="M382" s="2694"/>
      <c r="N382" s="2695"/>
      <c r="O382" s="504"/>
      <c r="P382" s="2817">
        <f t="shared" si="152"/>
        <v>0</v>
      </c>
      <c r="Q382" s="2171"/>
      <c r="R382" s="2187" t="str">
        <f t="shared" si="153"/>
        <v>►</v>
      </c>
      <c r="S382" s="2188">
        <v>1</v>
      </c>
      <c r="T382" s="2189">
        <f t="shared" si="154"/>
        <v>0</v>
      </c>
      <c r="U382" s="2190">
        <f t="shared" si="155"/>
        <v>0</v>
      </c>
      <c r="V382" s="2191">
        <f t="shared" si="156"/>
        <v>0</v>
      </c>
      <c r="W382" s="2192">
        <f>IF(OR(ISBLANK(M382),ISBLANK(O382)),0,IF(ISBLANK(L382),"",IFERROR(ROUND(T382/INDEX(J8:V8,MATCH(I382,J7:V7,0)),2)&amp;" " &amp;I382,"")))</f>
        <v>0</v>
      </c>
      <c r="X382" s="2193"/>
      <c r="Y382" s="2803">
        <f t="shared" si="158"/>
        <v>0</v>
      </c>
      <c r="AA382" s="67"/>
      <c r="AB382" s="66"/>
      <c r="AC382" s="65"/>
      <c r="AD382" s="64"/>
      <c r="AE382" s="63"/>
      <c r="AF382" s="41"/>
      <c r="AG382" s="61"/>
      <c r="AH382" s="60"/>
      <c r="AI382" s="59"/>
      <c r="AJ382" s="2127"/>
      <c r="AK382" s="2127"/>
      <c r="AL382" s="2127"/>
      <c r="AM382" s="2127"/>
      <c r="AN382" s="2127"/>
      <c r="AO382" s="2127"/>
      <c r="AP382" s="2128"/>
      <c r="AQ382" s="2129"/>
      <c r="AR382" s="2130"/>
      <c r="AS382" s="2130"/>
      <c r="AT382" s="2130"/>
      <c r="AU382" s="2140"/>
      <c r="AV382" s="2130"/>
      <c r="BE382" s="135">
        <v>1</v>
      </c>
    </row>
    <row r="383" spans="2:57" ht="18.75">
      <c r="B383" s="2118">
        <f t="shared" si="145"/>
        <v>0</v>
      </c>
      <c r="D383" s="67" t="str">
        <f t="shared" si="146"/>
        <v>►</v>
      </c>
      <c r="E383" s="2813">
        <f t="shared" si="147"/>
        <v>0</v>
      </c>
      <c r="F383" s="2814">
        <f t="shared" si="148"/>
        <v>0</v>
      </c>
      <c r="G383" s="64">
        <f t="shared" si="149"/>
        <v>0</v>
      </c>
      <c r="H383" s="2814">
        <f t="shared" si="150"/>
        <v>0</v>
      </c>
      <c r="I383" s="2815">
        <f t="shared" si="151"/>
        <v>0</v>
      </c>
      <c r="J383" s="2166">
        <f>IFERROR(INDEX(J8:V8,MATCH(I383,J7:V7,0)) * H383 * IF(E383=0, 1, E383), 0)</f>
        <v>0</v>
      </c>
      <c r="K383" s="2167">
        <f t="shared" si="157"/>
        <v>0</v>
      </c>
      <c r="L383" s="2832"/>
      <c r="M383" s="2694"/>
      <c r="N383" s="2695"/>
      <c r="O383" s="504"/>
      <c r="P383" s="2817">
        <f t="shared" si="152"/>
        <v>0</v>
      </c>
      <c r="Q383" s="2171"/>
      <c r="R383" s="2187" t="str">
        <f t="shared" si="153"/>
        <v>►</v>
      </c>
      <c r="S383" s="2188">
        <v>1</v>
      </c>
      <c r="T383" s="2174">
        <f t="shared" si="154"/>
        <v>0</v>
      </c>
      <c r="U383" s="2175">
        <f t="shared" si="155"/>
        <v>0</v>
      </c>
      <c r="V383" s="2176">
        <f t="shared" si="156"/>
        <v>0</v>
      </c>
      <c r="W383" s="2177">
        <f>IF(OR(ISBLANK(M383),ISBLANK(O383)),0,IF(ISBLANK(L383),"",IFERROR(ROUND(T383/INDEX(J8:V8,MATCH(I383,J7:V7,0)),2)&amp;" " &amp;I383,"")))</f>
        <v>0</v>
      </c>
      <c r="X383" s="2178"/>
      <c r="Y383" s="2803">
        <f t="shared" si="158"/>
        <v>0</v>
      </c>
      <c r="AA383" s="67"/>
      <c r="AB383" s="66"/>
      <c r="AC383" s="65"/>
      <c r="AD383" s="64"/>
      <c r="AE383" s="63"/>
      <c r="AF383" s="41"/>
      <c r="AG383" s="61"/>
      <c r="AH383" s="60"/>
      <c r="AI383" s="59"/>
      <c r="AJ383" s="2127"/>
      <c r="AK383" s="2127"/>
      <c r="AL383" s="2127"/>
      <c r="AM383" s="2127"/>
      <c r="AN383" s="2127"/>
      <c r="AO383" s="2127"/>
      <c r="AP383" s="2128"/>
      <c r="AQ383" s="2129"/>
      <c r="AR383" s="2130"/>
      <c r="AS383" s="2130"/>
      <c r="AT383" s="2130"/>
      <c r="AU383" s="2140"/>
      <c r="AV383" s="2130"/>
      <c r="BE383" s="135">
        <v>1</v>
      </c>
    </row>
    <row r="384" spans="2:57" ht="18.75">
      <c r="B384" s="2118">
        <f t="shared" si="145"/>
        <v>0</v>
      </c>
      <c r="D384" s="67" t="str">
        <f t="shared" si="146"/>
        <v>►</v>
      </c>
      <c r="E384" s="2813">
        <f t="shared" si="147"/>
        <v>0</v>
      </c>
      <c r="F384" s="2814">
        <f t="shared" si="148"/>
        <v>0</v>
      </c>
      <c r="G384" s="64">
        <f t="shared" si="149"/>
        <v>0</v>
      </c>
      <c r="H384" s="2814">
        <f t="shared" si="150"/>
        <v>0</v>
      </c>
      <c r="I384" s="2815">
        <f t="shared" si="151"/>
        <v>0</v>
      </c>
      <c r="J384" s="2166">
        <f>IFERROR(INDEX(J8:V8,MATCH(I384,J7:V7,0)) * H384 * IF(E384=0, 1, E384), 0)</f>
        <v>0</v>
      </c>
      <c r="K384" s="2167">
        <f t="shared" si="157"/>
        <v>0</v>
      </c>
      <c r="L384" s="2832"/>
      <c r="M384" s="2694"/>
      <c r="N384" s="2695"/>
      <c r="O384" s="504"/>
      <c r="P384" s="2817">
        <f t="shared" si="152"/>
        <v>0</v>
      </c>
      <c r="Q384" s="2171"/>
      <c r="R384" s="2187" t="str">
        <f t="shared" si="153"/>
        <v>►</v>
      </c>
      <c r="S384" s="2188">
        <v>1</v>
      </c>
      <c r="T384" s="2189">
        <f t="shared" si="154"/>
        <v>0</v>
      </c>
      <c r="U384" s="2190">
        <f t="shared" si="155"/>
        <v>0</v>
      </c>
      <c r="V384" s="2191">
        <f t="shared" si="156"/>
        <v>0</v>
      </c>
      <c r="W384" s="2192">
        <f>IF(OR(ISBLANK(M384),ISBLANK(O384)),0,IF(ISBLANK(L384),"",IFERROR(ROUND(T384/INDEX(J8:V8,MATCH(I384,J7:V7,0)),2)&amp;" " &amp;I384,"")))</f>
        <v>0</v>
      </c>
      <c r="X384" s="2193"/>
      <c r="Y384" s="2803">
        <f t="shared" si="158"/>
        <v>0</v>
      </c>
      <c r="AA384" s="67"/>
      <c r="AB384" s="66"/>
      <c r="AC384" s="65"/>
      <c r="AD384" s="64"/>
      <c r="AE384" s="63"/>
      <c r="AF384" s="41"/>
      <c r="AG384" s="61"/>
      <c r="AH384" s="60"/>
      <c r="AI384" s="59"/>
      <c r="AJ384" s="2127"/>
      <c r="AK384" s="2127"/>
      <c r="AL384" s="2127"/>
      <c r="AM384" s="2127"/>
      <c r="AN384" s="2127"/>
      <c r="AO384" s="2127"/>
      <c r="AP384" s="2128"/>
      <c r="AQ384" s="2129"/>
      <c r="AR384" s="2130"/>
      <c r="AS384" s="2130"/>
      <c r="AT384" s="2130"/>
      <c r="AU384" s="2140"/>
      <c r="AV384" s="2130"/>
      <c r="BE384" s="135">
        <v>1</v>
      </c>
    </row>
    <row r="385" spans="2:57" ht="18.75">
      <c r="B385" s="2118">
        <f t="shared" si="145"/>
        <v>0</v>
      </c>
      <c r="D385" s="67" t="str">
        <f t="shared" si="146"/>
        <v>►</v>
      </c>
      <c r="E385" s="2813">
        <f t="shared" si="147"/>
        <v>0</v>
      </c>
      <c r="F385" s="2814">
        <f t="shared" si="148"/>
        <v>0</v>
      </c>
      <c r="G385" s="64">
        <f t="shared" si="149"/>
        <v>0</v>
      </c>
      <c r="H385" s="2814">
        <f t="shared" si="150"/>
        <v>0</v>
      </c>
      <c r="I385" s="2815">
        <f t="shared" si="151"/>
        <v>0</v>
      </c>
      <c r="J385" s="2166">
        <f>IFERROR(INDEX(J8:V8,MATCH(I385,J7:V7,0)) * H385 * IF(E385=0, 1, E385), 0)</f>
        <v>0</v>
      </c>
      <c r="K385" s="2167">
        <f t="shared" si="157"/>
        <v>0</v>
      </c>
      <c r="L385" s="2832"/>
      <c r="M385" s="2694"/>
      <c r="N385" s="2695"/>
      <c r="O385" s="504"/>
      <c r="P385" s="2817">
        <f t="shared" si="152"/>
        <v>0</v>
      </c>
      <c r="Q385" s="2171"/>
      <c r="R385" s="2187" t="str">
        <f t="shared" si="153"/>
        <v>►</v>
      </c>
      <c r="S385" s="2188">
        <v>1</v>
      </c>
      <c r="T385" s="2174">
        <f t="shared" si="154"/>
        <v>0</v>
      </c>
      <c r="U385" s="2175">
        <f t="shared" si="155"/>
        <v>0</v>
      </c>
      <c r="V385" s="2176">
        <f t="shared" si="156"/>
        <v>0</v>
      </c>
      <c r="W385" s="2177">
        <f>IF(OR(ISBLANK(M385),ISBLANK(O385)),0,IF(ISBLANK(L385),"",IFERROR(ROUND(T385/INDEX(J8:V8,MATCH(I385,J7:V7,0)),2)&amp;" " &amp;I385,"")))</f>
        <v>0</v>
      </c>
      <c r="X385" s="2178"/>
      <c r="Y385" s="2803">
        <f t="shared" si="158"/>
        <v>0</v>
      </c>
      <c r="AA385" s="67"/>
      <c r="AB385" s="66"/>
      <c r="AC385" s="65"/>
      <c r="AD385" s="64"/>
      <c r="AE385" s="63"/>
      <c r="AF385" s="41"/>
      <c r="AG385" s="61"/>
      <c r="AH385" s="60"/>
      <c r="AI385" s="59"/>
      <c r="AJ385" s="2127"/>
      <c r="AK385" s="2127"/>
      <c r="AL385" s="2127"/>
      <c r="AM385" s="2127"/>
      <c r="AN385" s="2127"/>
      <c r="AO385" s="2127"/>
      <c r="AP385" s="2128"/>
      <c r="AQ385" s="2129"/>
      <c r="AR385" s="2130"/>
      <c r="AS385" s="2130"/>
      <c r="AT385" s="2130"/>
      <c r="AU385" s="2140"/>
      <c r="AV385" s="2130"/>
      <c r="BE385" s="135">
        <v>1</v>
      </c>
    </row>
    <row r="386" spans="2:57" ht="18.75">
      <c r="B386" s="2118">
        <f t="shared" si="145"/>
        <v>0</v>
      </c>
      <c r="D386" s="67" t="str">
        <f t="shared" si="146"/>
        <v>►</v>
      </c>
      <c r="E386" s="2813">
        <f t="shared" si="147"/>
        <v>0</v>
      </c>
      <c r="F386" s="2814">
        <f t="shared" si="148"/>
        <v>0</v>
      </c>
      <c r="G386" s="64">
        <f t="shared" si="149"/>
        <v>0</v>
      </c>
      <c r="H386" s="2814">
        <f t="shared" si="150"/>
        <v>0</v>
      </c>
      <c r="I386" s="2815">
        <f t="shared" si="151"/>
        <v>0</v>
      </c>
      <c r="J386" s="2166">
        <f>IFERROR(INDEX(J8:V8,MATCH(I386,J7:V7,0)) * H386 * IF(E386=0, 1, E386), 0)</f>
        <v>0</v>
      </c>
      <c r="K386" s="2167">
        <f t="shared" si="157"/>
        <v>0</v>
      </c>
      <c r="L386" s="2832"/>
      <c r="M386" s="2694"/>
      <c r="N386" s="2695"/>
      <c r="O386" s="504"/>
      <c r="P386" s="2817">
        <f t="shared" si="152"/>
        <v>0</v>
      </c>
      <c r="Q386" s="2171"/>
      <c r="R386" s="2187" t="str">
        <f t="shared" si="153"/>
        <v>►</v>
      </c>
      <c r="S386" s="2188">
        <v>1</v>
      </c>
      <c r="T386" s="2189">
        <f t="shared" si="154"/>
        <v>0</v>
      </c>
      <c r="U386" s="2190">
        <f t="shared" si="155"/>
        <v>0</v>
      </c>
      <c r="V386" s="2191">
        <f t="shared" si="156"/>
        <v>0</v>
      </c>
      <c r="W386" s="2192">
        <f>IF(OR(ISBLANK(M386),ISBLANK(O386)),0,IF(ISBLANK(L386),"",IFERROR(ROUND(T386/INDEX(J8:V8,MATCH(I386,J7:V7,0)),2)&amp;" " &amp;I386,"")))</f>
        <v>0</v>
      </c>
      <c r="X386" s="2193"/>
      <c r="Y386" s="2803">
        <f t="shared" si="158"/>
        <v>0</v>
      </c>
      <c r="AA386" s="67"/>
      <c r="AB386" s="66"/>
      <c r="AC386" s="65"/>
      <c r="AD386" s="64"/>
      <c r="AE386" s="63"/>
      <c r="AF386" s="41"/>
      <c r="AG386" s="61"/>
      <c r="AH386" s="60"/>
      <c r="AI386" s="59"/>
      <c r="AJ386" s="2127"/>
      <c r="AK386" s="2127"/>
      <c r="AL386" s="2127"/>
      <c r="AM386" s="2127"/>
      <c r="AN386" s="2127"/>
      <c r="AO386" s="2127"/>
      <c r="AP386" s="2128"/>
      <c r="AQ386" s="2129"/>
      <c r="AR386" s="2130"/>
      <c r="AS386" s="2130"/>
      <c r="AT386" s="2130"/>
      <c r="AU386" s="2140"/>
      <c r="AV386" s="2130"/>
      <c r="BE386" s="135">
        <v>1</v>
      </c>
    </row>
    <row r="387" spans="2:57" ht="18.75">
      <c r="B387" s="2118">
        <f t="shared" si="145"/>
        <v>0</v>
      </c>
      <c r="D387" s="67" t="str">
        <f t="shared" si="146"/>
        <v>►</v>
      </c>
      <c r="E387" s="2813">
        <f t="shared" si="147"/>
        <v>0</v>
      </c>
      <c r="F387" s="2814">
        <f t="shared" si="148"/>
        <v>0</v>
      </c>
      <c r="G387" s="64">
        <f t="shared" si="149"/>
        <v>0</v>
      </c>
      <c r="H387" s="2814">
        <f t="shared" si="150"/>
        <v>0</v>
      </c>
      <c r="I387" s="2815">
        <f t="shared" si="151"/>
        <v>0</v>
      </c>
      <c r="J387" s="2166">
        <f>IFERROR(INDEX(J8:V8,MATCH(I387,J7:V7,0)) * H387 * IF(E387=0, 1, E387), 0)</f>
        <v>0</v>
      </c>
      <c r="K387" s="2167">
        <f t="shared" si="157"/>
        <v>0</v>
      </c>
      <c r="L387" s="2832"/>
      <c r="M387" s="2694"/>
      <c r="N387" s="2695"/>
      <c r="O387" s="504"/>
      <c r="P387" s="2817">
        <f t="shared" si="152"/>
        <v>0</v>
      </c>
      <c r="Q387" s="2171"/>
      <c r="R387" s="2187" t="str">
        <f t="shared" si="153"/>
        <v>►</v>
      </c>
      <c r="S387" s="2188">
        <v>1</v>
      </c>
      <c r="T387" s="2174">
        <f t="shared" si="154"/>
        <v>0</v>
      </c>
      <c r="U387" s="2175">
        <f t="shared" si="155"/>
        <v>0</v>
      </c>
      <c r="V387" s="2176">
        <f t="shared" si="156"/>
        <v>0</v>
      </c>
      <c r="W387" s="2177">
        <f>IF(OR(ISBLANK(M387),ISBLANK(O387)),0,IF(ISBLANK(L387),"",IFERROR(ROUND(T387/INDEX(J8:V8,MATCH(I387,J7:V7,0)),2)&amp;" " &amp;I387,"")))</f>
        <v>0</v>
      </c>
      <c r="X387" s="2178"/>
      <c r="Y387" s="2803">
        <f t="shared" si="158"/>
        <v>0</v>
      </c>
      <c r="AA387" s="67"/>
      <c r="AB387" s="66"/>
      <c r="AC387" s="65"/>
      <c r="AD387" s="64"/>
      <c r="AE387" s="63"/>
      <c r="AF387" s="41"/>
      <c r="AG387" s="61"/>
      <c r="AH387" s="60"/>
      <c r="AI387" s="59"/>
      <c r="AJ387" s="2127"/>
      <c r="AK387" s="2127"/>
      <c r="AL387" s="2127"/>
      <c r="AM387" s="2127"/>
      <c r="AN387" s="2127"/>
      <c r="AO387" s="2127"/>
      <c r="AP387" s="2128"/>
      <c r="AQ387" s="2129"/>
      <c r="AR387" s="2130"/>
      <c r="AS387" s="2130"/>
      <c r="AT387" s="2130"/>
      <c r="AU387" s="2140"/>
      <c r="AV387" s="2130"/>
      <c r="BE387" s="135">
        <v>1</v>
      </c>
    </row>
    <row r="388" spans="2:57" ht="18.75">
      <c r="B388" s="2118">
        <f t="shared" si="145"/>
        <v>0</v>
      </c>
      <c r="D388" s="67" t="str">
        <f t="shared" si="146"/>
        <v>►</v>
      </c>
      <c r="E388" s="2813">
        <f t="shared" si="147"/>
        <v>0</v>
      </c>
      <c r="F388" s="2814">
        <f t="shared" si="148"/>
        <v>0</v>
      </c>
      <c r="G388" s="64">
        <f t="shared" si="149"/>
        <v>0</v>
      </c>
      <c r="H388" s="2814">
        <f t="shared" si="150"/>
        <v>0</v>
      </c>
      <c r="I388" s="2815">
        <f t="shared" si="151"/>
        <v>0</v>
      </c>
      <c r="J388" s="2166">
        <f>IFERROR(INDEX(J8:V8,MATCH(I388,J7:V7,0)) * H388 * IF(E388=0, 1, E388), 0)</f>
        <v>0</v>
      </c>
      <c r="K388" s="2167">
        <f t="shared" si="157"/>
        <v>0</v>
      </c>
      <c r="L388" s="2832"/>
      <c r="M388" s="2694"/>
      <c r="N388" s="2695"/>
      <c r="O388" s="504"/>
      <c r="P388" s="2817">
        <f t="shared" si="152"/>
        <v>0</v>
      </c>
      <c r="Q388" s="2171"/>
      <c r="R388" s="2187" t="str">
        <f t="shared" si="153"/>
        <v>►</v>
      </c>
      <c r="S388" s="2188">
        <v>1</v>
      </c>
      <c r="T388" s="2189">
        <f t="shared" si="154"/>
        <v>0</v>
      </c>
      <c r="U388" s="2190">
        <f t="shared" si="155"/>
        <v>0</v>
      </c>
      <c r="V388" s="2191">
        <f t="shared" si="156"/>
        <v>0</v>
      </c>
      <c r="W388" s="2192">
        <f>IF(OR(ISBLANK(M388),ISBLANK(O388)),0,IF(ISBLANK(L388),"",IFERROR(ROUND(T388/INDEX(J8:V8,MATCH(I388,J7:V7,0)),2)&amp;" " &amp;I388,"")))</f>
        <v>0</v>
      </c>
      <c r="X388" s="2193"/>
      <c r="Y388" s="2803">
        <f t="shared" si="158"/>
        <v>0</v>
      </c>
      <c r="AA388" s="67"/>
      <c r="AB388" s="66"/>
      <c r="AC388" s="65"/>
      <c r="AD388" s="64"/>
      <c r="AE388" s="63"/>
      <c r="AF388" s="41"/>
      <c r="AG388" s="61"/>
      <c r="AH388" s="60"/>
      <c r="AI388" s="59"/>
      <c r="AJ388" s="2127"/>
      <c r="AK388" s="2127"/>
      <c r="AL388" s="2127"/>
      <c r="AM388" s="2127"/>
      <c r="AN388" s="2127"/>
      <c r="AO388" s="2127"/>
      <c r="AP388" s="2128"/>
      <c r="AQ388" s="2129"/>
      <c r="AR388" s="2130"/>
      <c r="AS388" s="2130"/>
      <c r="AT388" s="2130"/>
      <c r="AU388" s="2140"/>
      <c r="AV388" s="2130"/>
      <c r="BE388" s="135">
        <v>1</v>
      </c>
    </row>
    <row r="389" spans="2:57" ht="18.75">
      <c r="B389" s="2118">
        <f t="shared" si="145"/>
        <v>0</v>
      </c>
      <c r="D389" s="67" t="str">
        <f t="shared" si="146"/>
        <v>►</v>
      </c>
      <c r="E389" s="2813">
        <f t="shared" si="147"/>
        <v>0</v>
      </c>
      <c r="F389" s="2814">
        <f t="shared" si="148"/>
        <v>0</v>
      </c>
      <c r="G389" s="64">
        <f t="shared" si="149"/>
        <v>0</v>
      </c>
      <c r="H389" s="2814">
        <f t="shared" si="150"/>
        <v>0</v>
      </c>
      <c r="I389" s="2815">
        <f t="shared" si="151"/>
        <v>0</v>
      </c>
      <c r="J389" s="2166">
        <f>IFERROR(INDEX(J8:V8,MATCH(I389,J7:V7,0)) * H389 * IF(E389=0, 1, E389), 0)</f>
        <v>0</v>
      </c>
      <c r="K389" s="2167">
        <f t="shared" si="157"/>
        <v>0</v>
      </c>
      <c r="L389" s="2832"/>
      <c r="M389" s="2694"/>
      <c r="N389" s="2695"/>
      <c r="O389" s="504"/>
      <c r="P389" s="2817">
        <f t="shared" si="152"/>
        <v>0</v>
      </c>
      <c r="Q389" s="2171"/>
      <c r="R389" s="2187" t="str">
        <f t="shared" si="153"/>
        <v>►</v>
      </c>
      <c r="S389" s="2188">
        <v>1</v>
      </c>
      <c r="T389" s="2174">
        <f t="shared" si="154"/>
        <v>0</v>
      </c>
      <c r="U389" s="2175">
        <f t="shared" si="155"/>
        <v>0</v>
      </c>
      <c r="V389" s="2176">
        <f t="shared" si="156"/>
        <v>0</v>
      </c>
      <c r="W389" s="2177">
        <f>IF(OR(ISBLANK(M389),ISBLANK(O389)),0,IF(ISBLANK(L389),"",IFERROR(ROUND(T389/INDEX(J8:V8,MATCH(I389,J7:V7,0)),2)&amp;" " &amp;I389,"")))</f>
        <v>0</v>
      </c>
      <c r="X389" s="2178"/>
      <c r="Y389" s="2803">
        <f t="shared" si="158"/>
        <v>0</v>
      </c>
      <c r="AA389" s="67"/>
      <c r="AB389" s="66"/>
      <c r="AC389" s="65"/>
      <c r="AD389" s="64"/>
      <c r="AE389" s="63"/>
      <c r="AF389" s="41"/>
      <c r="AG389" s="61"/>
      <c r="AH389" s="60"/>
      <c r="AI389" s="59"/>
      <c r="AJ389" s="2127"/>
      <c r="AK389" s="2127"/>
      <c r="AL389" s="2127"/>
      <c r="AM389" s="2127"/>
      <c r="AN389" s="2127"/>
      <c r="AO389" s="2127"/>
      <c r="AP389" s="2128"/>
      <c r="AQ389" s="2129"/>
      <c r="AR389" s="2130"/>
      <c r="AS389" s="2130"/>
      <c r="AT389" s="2130"/>
      <c r="AU389" s="2140"/>
      <c r="AV389" s="2130"/>
      <c r="BE389" s="135">
        <v>1</v>
      </c>
    </row>
    <row r="390" spans="2:57" ht="18.75">
      <c r="B390" s="2118">
        <f t="shared" si="145"/>
        <v>0</v>
      </c>
      <c r="D390" s="67" t="str">
        <f t="shared" si="146"/>
        <v>►</v>
      </c>
      <c r="E390" s="2813">
        <f t="shared" si="147"/>
        <v>0</v>
      </c>
      <c r="F390" s="2814">
        <f t="shared" si="148"/>
        <v>0</v>
      </c>
      <c r="G390" s="64">
        <f t="shared" si="149"/>
        <v>0</v>
      </c>
      <c r="H390" s="2814">
        <f t="shared" si="150"/>
        <v>0</v>
      </c>
      <c r="I390" s="2815">
        <f t="shared" si="151"/>
        <v>0</v>
      </c>
      <c r="J390" s="2166">
        <f>IFERROR(INDEX(J8:V8,MATCH(I390,J7:V7,0)) * H390 * IF(E390=0, 1, E390), 0)</f>
        <v>0</v>
      </c>
      <c r="K390" s="2167">
        <f t="shared" si="157"/>
        <v>0</v>
      </c>
      <c r="L390" s="2832"/>
      <c r="M390" s="2694"/>
      <c r="N390" s="2695"/>
      <c r="O390" s="504"/>
      <c r="P390" s="2817">
        <f t="shared" si="152"/>
        <v>0</v>
      </c>
      <c r="Q390" s="2171"/>
      <c r="R390" s="2187" t="str">
        <f t="shared" si="153"/>
        <v>►</v>
      </c>
      <c r="S390" s="2188">
        <v>1</v>
      </c>
      <c r="T390" s="2189">
        <f t="shared" si="154"/>
        <v>0</v>
      </c>
      <c r="U390" s="2190">
        <f t="shared" si="155"/>
        <v>0</v>
      </c>
      <c r="V390" s="2191">
        <f t="shared" si="156"/>
        <v>0</v>
      </c>
      <c r="W390" s="2192">
        <f>IF(OR(ISBLANK(M390),ISBLANK(O390)),0,IF(ISBLANK(L390),"",IFERROR(ROUND(T390/INDEX(J8:V8,MATCH(I390,J7:V7,0)),2)&amp;" " &amp;I390,"")))</f>
        <v>0</v>
      </c>
      <c r="X390" s="2193"/>
      <c r="Y390" s="2803">
        <f t="shared" si="158"/>
        <v>0</v>
      </c>
      <c r="AA390" s="67"/>
      <c r="AB390" s="66"/>
      <c r="AC390" s="65"/>
      <c r="AD390" s="64"/>
      <c r="AE390" s="63"/>
      <c r="AF390" s="41"/>
      <c r="AG390" s="61"/>
      <c r="AH390" s="60"/>
      <c r="AI390" s="59"/>
      <c r="AJ390" s="2127"/>
      <c r="AK390" s="2127"/>
      <c r="AL390" s="2127"/>
      <c r="AM390" s="2127"/>
      <c r="AN390" s="2127"/>
      <c r="AO390" s="2127"/>
      <c r="AP390" s="2128"/>
      <c r="AQ390" s="2129"/>
      <c r="AR390" s="2130"/>
      <c r="AS390" s="2130"/>
      <c r="AT390" s="2130"/>
      <c r="AU390" s="2140"/>
      <c r="AV390" s="2130"/>
      <c r="BE390" s="135">
        <v>1</v>
      </c>
    </row>
    <row r="391" spans="2:57" ht="18.75">
      <c r="B391" s="2118">
        <f t="shared" si="145"/>
        <v>0</v>
      </c>
      <c r="D391" s="67" t="str">
        <f t="shared" si="146"/>
        <v>►</v>
      </c>
      <c r="E391" s="2813">
        <f t="shared" si="147"/>
        <v>0</v>
      </c>
      <c r="F391" s="2814">
        <f t="shared" si="148"/>
        <v>0</v>
      </c>
      <c r="G391" s="64">
        <f t="shared" si="149"/>
        <v>0</v>
      </c>
      <c r="H391" s="2814">
        <f t="shared" si="150"/>
        <v>0</v>
      </c>
      <c r="I391" s="2815">
        <f t="shared" si="151"/>
        <v>0</v>
      </c>
      <c r="J391" s="2166">
        <f>IFERROR(INDEX(J8:V8,MATCH(I391,J7:V7,0)) * H391 * IF(E391=0, 1, E391), 0)</f>
        <v>0</v>
      </c>
      <c r="K391" s="2167">
        <f t="shared" si="157"/>
        <v>0</v>
      </c>
      <c r="L391" s="2832"/>
      <c r="M391" s="2694"/>
      <c r="N391" s="2695"/>
      <c r="O391" s="504"/>
      <c r="P391" s="2817">
        <f t="shared" si="152"/>
        <v>0</v>
      </c>
      <c r="Q391" s="2171"/>
      <c r="R391" s="2187" t="str">
        <f t="shared" si="153"/>
        <v>►</v>
      </c>
      <c r="S391" s="2188">
        <v>1</v>
      </c>
      <c r="T391" s="2174">
        <f t="shared" si="154"/>
        <v>0</v>
      </c>
      <c r="U391" s="2175">
        <f t="shared" si="155"/>
        <v>0</v>
      </c>
      <c r="V391" s="2176">
        <f t="shared" si="156"/>
        <v>0</v>
      </c>
      <c r="W391" s="2177">
        <f>IF(OR(ISBLANK(M391),ISBLANK(O391)),0,IF(ISBLANK(L391),"",IFERROR(ROUND(T391/INDEX(J8:V8,MATCH(I391,J7:V7,0)),2)&amp;" " &amp;I391,"")))</f>
        <v>0</v>
      </c>
      <c r="X391" s="2178"/>
      <c r="Y391" s="2803">
        <f t="shared" si="158"/>
        <v>0</v>
      </c>
      <c r="AA391" s="67"/>
      <c r="AB391" s="66"/>
      <c r="AC391" s="65"/>
      <c r="AD391" s="64"/>
      <c r="AE391" s="63"/>
      <c r="AF391" s="41"/>
      <c r="AG391" s="61"/>
      <c r="AH391" s="60"/>
      <c r="AI391" s="59"/>
      <c r="AJ391" s="2127"/>
      <c r="AK391" s="2127"/>
      <c r="AL391" s="2127"/>
      <c r="AM391" s="2127"/>
      <c r="AN391" s="2127"/>
      <c r="AO391" s="2127"/>
      <c r="AP391" s="2128"/>
      <c r="AQ391" s="2129"/>
      <c r="AR391" s="2130"/>
      <c r="AS391" s="2130"/>
      <c r="AT391" s="2130"/>
      <c r="AU391" s="2140"/>
      <c r="AV391" s="2130"/>
      <c r="BE391" s="135">
        <v>1</v>
      </c>
    </row>
    <row r="392" spans="2:57" ht="18.75">
      <c r="B392" s="2118">
        <f t="shared" si="145"/>
        <v>0</v>
      </c>
      <c r="D392" s="67" t="str">
        <f t="shared" si="146"/>
        <v>►</v>
      </c>
      <c r="E392" s="2813">
        <f t="shared" si="147"/>
        <v>0</v>
      </c>
      <c r="F392" s="2814">
        <f t="shared" si="148"/>
        <v>0</v>
      </c>
      <c r="G392" s="64">
        <f t="shared" si="149"/>
        <v>0</v>
      </c>
      <c r="H392" s="2814">
        <f t="shared" si="150"/>
        <v>0</v>
      </c>
      <c r="I392" s="2815">
        <f t="shared" si="151"/>
        <v>0</v>
      </c>
      <c r="J392" s="2166">
        <f>IFERROR(INDEX(J8:V8,MATCH(I392,J7:V7,0)) * H392 * IF(E392=0, 1, E392), 0)</f>
        <v>0</v>
      </c>
      <c r="K392" s="2167">
        <f t="shared" si="157"/>
        <v>0</v>
      </c>
      <c r="L392" s="2832"/>
      <c r="M392" s="2694"/>
      <c r="N392" s="2695"/>
      <c r="O392" s="504"/>
      <c r="P392" s="2817">
        <f t="shared" si="152"/>
        <v>0</v>
      </c>
      <c r="Q392" s="2171"/>
      <c r="R392" s="2187" t="str">
        <f t="shared" si="153"/>
        <v>►</v>
      </c>
      <c r="S392" s="2188">
        <v>1</v>
      </c>
      <c r="T392" s="2189">
        <f t="shared" si="154"/>
        <v>0</v>
      </c>
      <c r="U392" s="2190">
        <f t="shared" si="155"/>
        <v>0</v>
      </c>
      <c r="V392" s="2191">
        <f t="shared" si="156"/>
        <v>0</v>
      </c>
      <c r="W392" s="2192">
        <f>IF(OR(ISBLANK(M392),ISBLANK(O392)),0,IF(ISBLANK(L392),"",IFERROR(ROUND(T392/INDEX(J8:V8,MATCH(I392,J7:V7,0)),2)&amp;" " &amp;I392,"")))</f>
        <v>0</v>
      </c>
      <c r="X392" s="2193"/>
      <c r="Y392" s="2803">
        <f t="shared" si="158"/>
        <v>0</v>
      </c>
      <c r="AA392" s="67"/>
      <c r="AB392" s="66"/>
      <c r="AC392" s="65"/>
      <c r="AD392" s="64"/>
      <c r="AE392" s="63"/>
      <c r="AF392" s="41"/>
      <c r="AG392" s="61"/>
      <c r="AH392" s="60"/>
      <c r="AI392" s="59"/>
      <c r="AJ392" s="2127"/>
      <c r="AK392" s="2127"/>
      <c r="AL392" s="2127"/>
      <c r="AM392" s="2127"/>
      <c r="AN392" s="2127"/>
      <c r="AO392" s="2127"/>
      <c r="AP392" s="2128"/>
      <c r="AQ392" s="2129"/>
      <c r="AR392" s="2130"/>
      <c r="AS392" s="2130"/>
      <c r="AT392" s="2130"/>
      <c r="AU392" s="2140"/>
      <c r="AV392" s="2130"/>
      <c r="BE392" s="135">
        <v>1</v>
      </c>
    </row>
    <row r="393" spans="2:57" ht="18.75">
      <c r="B393" s="2118">
        <f t="shared" si="145"/>
        <v>0</v>
      </c>
      <c r="D393" s="67" t="str">
        <f t="shared" si="146"/>
        <v>►</v>
      </c>
      <c r="E393" s="2813">
        <f t="shared" si="147"/>
        <v>0</v>
      </c>
      <c r="F393" s="2814">
        <f t="shared" si="148"/>
        <v>0</v>
      </c>
      <c r="G393" s="64">
        <f t="shared" si="149"/>
        <v>0</v>
      </c>
      <c r="H393" s="2814">
        <f t="shared" si="150"/>
        <v>0</v>
      </c>
      <c r="I393" s="2815">
        <f t="shared" si="151"/>
        <v>0</v>
      </c>
      <c r="J393" s="2166">
        <f>IFERROR(INDEX(J8:V8,MATCH(I393,J7:V7,0)) * H393 * IF(E393=0, 1, E393), 0)</f>
        <v>0</v>
      </c>
      <c r="K393" s="2167">
        <f t="shared" si="157"/>
        <v>0</v>
      </c>
      <c r="L393" s="2832"/>
      <c r="M393" s="2694"/>
      <c r="N393" s="2695"/>
      <c r="O393" s="504"/>
      <c r="P393" s="2817">
        <f t="shared" si="152"/>
        <v>0</v>
      </c>
      <c r="Q393" s="2171"/>
      <c r="R393" s="2187" t="str">
        <f t="shared" si="153"/>
        <v>►</v>
      </c>
      <c r="S393" s="2188">
        <v>1</v>
      </c>
      <c r="T393" s="2174">
        <f t="shared" si="154"/>
        <v>0</v>
      </c>
      <c r="U393" s="2175">
        <f t="shared" si="155"/>
        <v>0</v>
      </c>
      <c r="V393" s="2176">
        <f t="shared" si="156"/>
        <v>0</v>
      </c>
      <c r="W393" s="2177">
        <f>IF(OR(ISBLANK(M393),ISBLANK(O393)),0,IF(ISBLANK(L393),"",IFERROR(ROUND(T393/INDEX(J8:V8,MATCH(I393,J7:V7,0)),2)&amp;" " &amp;I393,"")))</f>
        <v>0</v>
      </c>
      <c r="X393" s="2178"/>
      <c r="Y393" s="2803">
        <f t="shared" si="158"/>
        <v>0</v>
      </c>
      <c r="AA393" s="67"/>
      <c r="AB393" s="66"/>
      <c r="AC393" s="65"/>
      <c r="AD393" s="64"/>
      <c r="AE393" s="63"/>
      <c r="AF393" s="41"/>
      <c r="AG393" s="61"/>
      <c r="AH393" s="60"/>
      <c r="AI393" s="59"/>
      <c r="AJ393" s="2127"/>
      <c r="AK393" s="2127"/>
      <c r="AL393" s="2127"/>
      <c r="AM393" s="2127"/>
      <c r="AN393" s="2127"/>
      <c r="AO393" s="2127"/>
      <c r="AP393" s="2128"/>
      <c r="AQ393" s="2129"/>
      <c r="AR393" s="2130"/>
      <c r="AS393" s="2130"/>
      <c r="AT393" s="2130"/>
      <c r="AU393" s="2140"/>
      <c r="AV393" s="2130"/>
      <c r="BE393" s="135">
        <v>1</v>
      </c>
    </row>
    <row r="394" spans="2:57" ht="18.75">
      <c r="B394" s="2118">
        <f t="shared" ref="B394:B400" si="159">AA394</f>
        <v>0</v>
      </c>
      <c r="D394" s="67" t="str">
        <f t="shared" si="146"/>
        <v>►</v>
      </c>
      <c r="E394" s="2813">
        <f t="shared" si="147"/>
        <v>0</v>
      </c>
      <c r="F394" s="2814">
        <f t="shared" si="148"/>
        <v>0</v>
      </c>
      <c r="G394" s="64">
        <f t="shared" si="149"/>
        <v>0</v>
      </c>
      <c r="H394" s="2814">
        <f t="shared" si="150"/>
        <v>0</v>
      </c>
      <c r="I394" s="2815">
        <f t="shared" si="151"/>
        <v>0</v>
      </c>
      <c r="J394" s="2166">
        <f>IFERROR(INDEX(J8:V8,MATCH(I394,J7:V7,0)) * H394 * IF(E394=0, 1, E394), 0)</f>
        <v>0</v>
      </c>
      <c r="K394" s="2167">
        <f t="shared" si="157"/>
        <v>0</v>
      </c>
      <c r="L394" s="2832"/>
      <c r="M394" s="2694"/>
      <c r="N394" s="2695"/>
      <c r="O394" s="504"/>
      <c r="P394" s="2817">
        <f t="shared" si="152"/>
        <v>0</v>
      </c>
      <c r="Q394" s="2171"/>
      <c r="R394" s="2187" t="str">
        <f t="shared" si="153"/>
        <v>►</v>
      </c>
      <c r="S394" s="2188">
        <v>1</v>
      </c>
      <c r="T394" s="2189">
        <f t="shared" si="154"/>
        <v>0</v>
      </c>
      <c r="U394" s="2190">
        <f t="shared" si="155"/>
        <v>0</v>
      </c>
      <c r="V394" s="2191">
        <f t="shared" si="156"/>
        <v>0</v>
      </c>
      <c r="W394" s="2192">
        <f>IF(OR(ISBLANK(M394),ISBLANK(O394)),0,IF(ISBLANK(L394),"",IFERROR(ROUND(T394/INDEX(J8:V8,MATCH(I394,J7:V7,0)),2)&amp;" " &amp;I394,"")))</f>
        <v>0</v>
      </c>
      <c r="X394" s="2193"/>
      <c r="Y394" s="2803">
        <f t="shared" si="158"/>
        <v>0</v>
      </c>
      <c r="AA394" s="67"/>
      <c r="AB394" s="66"/>
      <c r="AC394" s="65"/>
      <c r="AD394" s="64"/>
      <c r="AE394" s="63"/>
      <c r="AF394" s="41"/>
      <c r="AG394" s="61"/>
      <c r="AH394" s="60"/>
      <c r="AI394" s="59"/>
      <c r="AJ394" s="2127"/>
      <c r="AK394" s="2127"/>
      <c r="AL394" s="2127"/>
      <c r="AM394" s="2127"/>
      <c r="AN394" s="2127"/>
      <c r="AO394" s="2127"/>
      <c r="AP394" s="2128"/>
      <c r="AQ394" s="2129"/>
      <c r="AR394" s="2130"/>
      <c r="AS394" s="2130"/>
      <c r="AT394" s="2130"/>
      <c r="AU394" s="2140"/>
      <c r="AV394" s="2130"/>
      <c r="BE394" s="135">
        <v>1</v>
      </c>
    </row>
    <row r="395" spans="2:57" ht="18.75">
      <c r="B395" s="2118">
        <f t="shared" si="159"/>
        <v>0</v>
      </c>
      <c r="D395" s="67" t="str">
        <f t="shared" si="146"/>
        <v>►</v>
      </c>
      <c r="E395" s="2813">
        <f t="shared" si="147"/>
        <v>0</v>
      </c>
      <c r="F395" s="2814">
        <f t="shared" si="148"/>
        <v>0</v>
      </c>
      <c r="G395" s="64">
        <f t="shared" si="149"/>
        <v>0</v>
      </c>
      <c r="H395" s="2814">
        <f t="shared" si="150"/>
        <v>0</v>
      </c>
      <c r="I395" s="2815">
        <f t="shared" si="151"/>
        <v>0</v>
      </c>
      <c r="J395" s="2166">
        <f>IFERROR(INDEX(J8:V8,MATCH(I395,J7:V7,0)) * H395 * IF(E395=0, 1, E395), 0)</f>
        <v>0</v>
      </c>
      <c r="K395" s="2167">
        <f t="shared" si="157"/>
        <v>0</v>
      </c>
      <c r="L395" s="2832"/>
      <c r="M395" s="2694"/>
      <c r="N395" s="2695"/>
      <c r="O395" s="504"/>
      <c r="P395" s="2817">
        <f t="shared" si="152"/>
        <v>0</v>
      </c>
      <c r="Q395" s="2171"/>
      <c r="R395" s="2187" t="str">
        <f t="shared" si="153"/>
        <v>►</v>
      </c>
      <c r="S395" s="2188">
        <v>1</v>
      </c>
      <c r="T395" s="2174">
        <f t="shared" si="154"/>
        <v>0</v>
      </c>
      <c r="U395" s="2175">
        <f t="shared" si="155"/>
        <v>0</v>
      </c>
      <c r="V395" s="2176">
        <f t="shared" si="156"/>
        <v>0</v>
      </c>
      <c r="W395" s="2177">
        <f>IF(OR(ISBLANK(M395),ISBLANK(O395)),0,IF(ISBLANK(L395),"",IFERROR(ROUND(T395/INDEX(J8:V8,MATCH(I395,J7:V7,0)),2)&amp;" " &amp;I395,"")))</f>
        <v>0</v>
      </c>
      <c r="X395" s="2178"/>
      <c r="Y395" s="2803">
        <f t="shared" si="158"/>
        <v>0</v>
      </c>
      <c r="AA395" s="67"/>
      <c r="AB395" s="66"/>
      <c r="AC395" s="65"/>
      <c r="AD395" s="64"/>
      <c r="AE395" s="63"/>
      <c r="AF395" s="41"/>
      <c r="AG395" s="61"/>
      <c r="AH395" s="60"/>
      <c r="AI395" s="59"/>
      <c r="AJ395" s="2127"/>
      <c r="AK395" s="2127"/>
      <c r="AL395" s="2127"/>
      <c r="AM395" s="2127"/>
      <c r="AN395" s="2127"/>
      <c r="AO395" s="2127"/>
      <c r="AP395" s="2128"/>
      <c r="AQ395" s="2129"/>
      <c r="AR395" s="2130"/>
      <c r="AS395" s="2130"/>
      <c r="AT395" s="2130"/>
      <c r="AU395" s="2140"/>
      <c r="AV395" s="2130"/>
      <c r="BE395" s="135">
        <v>1</v>
      </c>
    </row>
    <row r="396" spans="2:57" ht="18.75">
      <c r="B396" s="2118">
        <f t="shared" si="159"/>
        <v>0</v>
      </c>
      <c r="D396" s="67" t="str">
        <f t="shared" si="146"/>
        <v>►</v>
      </c>
      <c r="E396" s="2813">
        <f t="shared" si="147"/>
        <v>0</v>
      </c>
      <c r="F396" s="2814">
        <f t="shared" si="148"/>
        <v>0</v>
      </c>
      <c r="G396" s="64">
        <f t="shared" si="149"/>
        <v>0</v>
      </c>
      <c r="H396" s="2814">
        <f t="shared" si="150"/>
        <v>0</v>
      </c>
      <c r="I396" s="2815">
        <f t="shared" si="151"/>
        <v>0</v>
      </c>
      <c r="J396" s="2166">
        <f>IFERROR(INDEX(J8:V8,MATCH(I396,J7:V7,0)) * H396 * IF(E396=0, 1, E396), 0)</f>
        <v>0</v>
      </c>
      <c r="K396" s="2167">
        <f t="shared" si="157"/>
        <v>0</v>
      </c>
      <c r="L396" s="2832"/>
      <c r="M396" s="2694"/>
      <c r="N396" s="2695"/>
      <c r="O396" s="504"/>
      <c r="P396" s="2817">
        <f t="shared" si="152"/>
        <v>0</v>
      </c>
      <c r="Q396" s="2171"/>
      <c r="R396" s="2187" t="str">
        <f t="shared" si="153"/>
        <v>►</v>
      </c>
      <c r="S396" s="2188">
        <v>1</v>
      </c>
      <c r="T396" s="2189">
        <f t="shared" si="154"/>
        <v>0</v>
      </c>
      <c r="U396" s="2190">
        <f t="shared" si="155"/>
        <v>0</v>
      </c>
      <c r="V396" s="2191">
        <f t="shared" si="156"/>
        <v>0</v>
      </c>
      <c r="W396" s="2192">
        <f>IF(OR(ISBLANK(M396),ISBLANK(O396)),0,IF(ISBLANK(L396),"",IFERROR(ROUND(T396/INDEX(J8:V8,MATCH(I396,J7:V7,0)),2)&amp;" " &amp;I396,"")))</f>
        <v>0</v>
      </c>
      <c r="X396" s="2193"/>
      <c r="Y396" s="2803">
        <f t="shared" si="158"/>
        <v>0</v>
      </c>
      <c r="AA396" s="67"/>
      <c r="AB396" s="66"/>
      <c r="AC396" s="65"/>
      <c r="AD396" s="64"/>
      <c r="AE396" s="63"/>
      <c r="AF396" s="41"/>
      <c r="AG396" s="61"/>
      <c r="AH396" s="60"/>
      <c r="AI396" s="59"/>
      <c r="AJ396" s="2127"/>
      <c r="AK396" s="2127"/>
      <c r="AL396" s="2127"/>
      <c r="AM396" s="2127"/>
      <c r="AN396" s="2127"/>
      <c r="AO396" s="2127"/>
      <c r="AP396" s="2128"/>
      <c r="AQ396" s="2129"/>
      <c r="AR396" s="2130"/>
      <c r="AS396" s="2130"/>
      <c r="AT396" s="2130"/>
      <c r="AU396" s="2140"/>
      <c r="AV396" s="2130"/>
      <c r="BE396" s="135">
        <v>1</v>
      </c>
    </row>
    <row r="397" spans="2:57" ht="18.75">
      <c r="B397" s="2118">
        <f t="shared" si="159"/>
        <v>0</v>
      </c>
      <c r="D397" s="67" t="str">
        <f t="shared" si="146"/>
        <v>►</v>
      </c>
      <c r="E397" s="2813">
        <f t="shared" si="147"/>
        <v>0</v>
      </c>
      <c r="F397" s="2814">
        <f t="shared" si="148"/>
        <v>0</v>
      </c>
      <c r="G397" s="64">
        <f t="shared" si="149"/>
        <v>0</v>
      </c>
      <c r="H397" s="2814">
        <f t="shared" si="150"/>
        <v>0</v>
      </c>
      <c r="I397" s="2815">
        <f t="shared" si="151"/>
        <v>0</v>
      </c>
      <c r="J397" s="2166">
        <f>IFERROR(INDEX(J8:V8,MATCH(I397,J7:V7,0)) * H397 * IF(E397=0, 1, E397), 0)</f>
        <v>0</v>
      </c>
      <c r="K397" s="2167">
        <f t="shared" si="157"/>
        <v>0</v>
      </c>
      <c r="L397" s="2832"/>
      <c r="M397" s="2694"/>
      <c r="N397" s="2695"/>
      <c r="O397" s="504"/>
      <c r="P397" s="2817">
        <f t="shared" si="152"/>
        <v>0</v>
      </c>
      <c r="Q397" s="2171"/>
      <c r="R397" s="2187" t="str">
        <f t="shared" si="153"/>
        <v>►</v>
      </c>
      <c r="S397" s="2188">
        <v>1</v>
      </c>
      <c r="T397" s="2174">
        <f t="shared" si="154"/>
        <v>0</v>
      </c>
      <c r="U397" s="2175">
        <f t="shared" si="155"/>
        <v>0</v>
      </c>
      <c r="V397" s="2176">
        <f t="shared" si="156"/>
        <v>0</v>
      </c>
      <c r="W397" s="2177">
        <f>IF(OR(ISBLANK(M397),ISBLANK(O397)),0,IF(ISBLANK(L397),"",IFERROR(ROUND(T397/INDEX(J8:V8,MATCH(I397,J7:V7,0)),2)&amp;" " &amp;I397,"")))</f>
        <v>0</v>
      </c>
      <c r="X397" s="2178"/>
      <c r="Y397" s="2803">
        <f t="shared" si="158"/>
        <v>0</v>
      </c>
      <c r="AA397" s="67"/>
      <c r="AB397" s="66"/>
      <c r="AC397" s="65"/>
      <c r="AD397" s="64"/>
      <c r="AE397" s="63"/>
      <c r="AF397" s="41"/>
      <c r="AG397" s="61"/>
      <c r="AH397" s="60"/>
      <c r="AI397" s="59"/>
      <c r="AJ397" s="2127"/>
      <c r="AK397" s="2127"/>
      <c r="AL397" s="2127"/>
      <c r="AM397" s="2127"/>
      <c r="AN397" s="2127"/>
      <c r="AO397" s="2127"/>
      <c r="AP397" s="2128"/>
      <c r="AQ397" s="2129"/>
      <c r="AR397" s="2130"/>
      <c r="AS397" s="2130"/>
      <c r="AT397" s="2130"/>
      <c r="AU397" s="2140"/>
      <c r="AV397" s="2130"/>
      <c r="BE397" s="135">
        <v>1</v>
      </c>
    </row>
    <row r="398" spans="2:57" ht="18.75">
      <c r="B398" s="2118">
        <f t="shared" si="159"/>
        <v>0</v>
      </c>
      <c r="D398" s="67" t="str">
        <f t="shared" si="146"/>
        <v>►</v>
      </c>
      <c r="E398" s="2813">
        <f t="shared" si="147"/>
        <v>0</v>
      </c>
      <c r="F398" s="2814">
        <f t="shared" si="148"/>
        <v>0</v>
      </c>
      <c r="G398" s="64">
        <f t="shared" si="149"/>
        <v>0</v>
      </c>
      <c r="H398" s="2814">
        <f t="shared" si="150"/>
        <v>0</v>
      </c>
      <c r="I398" s="2815">
        <f t="shared" si="151"/>
        <v>0</v>
      </c>
      <c r="J398" s="2166">
        <f>IFERROR(INDEX(J8:V8,MATCH(I398,J7:V7,0)) * H398 * IF(E398=0, 1, E398), 0)</f>
        <v>0</v>
      </c>
      <c r="K398" s="2167">
        <f t="shared" si="157"/>
        <v>0</v>
      </c>
      <c r="L398" s="2832"/>
      <c r="M398" s="2694"/>
      <c r="N398" s="2695"/>
      <c r="O398" s="504"/>
      <c r="P398" s="2817">
        <f t="shared" si="152"/>
        <v>0</v>
      </c>
      <c r="Q398" s="2171"/>
      <c r="R398" s="2187" t="str">
        <f t="shared" si="153"/>
        <v>►</v>
      </c>
      <c r="S398" s="2188">
        <v>1</v>
      </c>
      <c r="T398" s="2189">
        <f t="shared" si="154"/>
        <v>0</v>
      </c>
      <c r="U398" s="2190">
        <f t="shared" si="155"/>
        <v>0</v>
      </c>
      <c r="V398" s="2191">
        <f t="shared" si="156"/>
        <v>0</v>
      </c>
      <c r="W398" s="2192">
        <f>IF(OR(ISBLANK(M398),ISBLANK(O398)),0,IF(ISBLANK(L398),"",IFERROR(ROUND(T398/INDEX(J8:V8,MATCH(I398,J7:V7,0)),2)&amp;" " &amp;I398,"")))</f>
        <v>0</v>
      </c>
      <c r="X398" s="2193"/>
      <c r="Y398" s="2803">
        <f t="shared" si="158"/>
        <v>0</v>
      </c>
      <c r="AA398" s="67"/>
      <c r="AB398" s="66"/>
      <c r="AC398" s="65"/>
      <c r="AD398" s="64"/>
      <c r="AE398" s="63"/>
      <c r="AF398" s="41"/>
      <c r="AG398" s="61"/>
      <c r="AH398" s="60"/>
      <c r="AI398" s="59"/>
      <c r="AJ398" s="2127"/>
      <c r="AK398" s="2127"/>
      <c r="AL398" s="2127"/>
      <c r="AM398" s="2127"/>
      <c r="AN398" s="2127"/>
      <c r="AO398" s="2127"/>
      <c r="AP398" s="2128"/>
      <c r="AQ398" s="2129"/>
      <c r="AR398" s="2130"/>
      <c r="AS398" s="2130"/>
      <c r="AT398" s="2130"/>
      <c r="AU398" s="2140"/>
      <c r="AV398" s="2130"/>
      <c r="BE398" s="135">
        <v>1</v>
      </c>
    </row>
    <row r="399" spans="2:57" ht="18.75">
      <c r="B399" s="2118">
        <f t="shared" si="159"/>
        <v>0</v>
      </c>
      <c r="D399" s="67" t="str">
        <f t="shared" si="146"/>
        <v>►</v>
      </c>
      <c r="E399" s="2813">
        <f t="shared" si="147"/>
        <v>0</v>
      </c>
      <c r="F399" s="2814">
        <f t="shared" si="148"/>
        <v>0</v>
      </c>
      <c r="G399" s="64">
        <f t="shared" si="149"/>
        <v>0</v>
      </c>
      <c r="H399" s="2814">
        <f t="shared" si="150"/>
        <v>0</v>
      </c>
      <c r="I399" s="2815">
        <f t="shared" si="151"/>
        <v>0</v>
      </c>
      <c r="J399" s="2166">
        <f>IFERROR(INDEX(J8:V8,MATCH(I399,J7:V7,0)) * H399 * IF(E399=0, 1, E399), 0)</f>
        <v>0</v>
      </c>
      <c r="K399" s="2167">
        <f t="shared" si="157"/>
        <v>0</v>
      </c>
      <c r="L399" s="2832"/>
      <c r="M399" s="2694"/>
      <c r="N399" s="2695"/>
      <c r="O399" s="504"/>
      <c r="P399" s="2817">
        <f t="shared" si="152"/>
        <v>0</v>
      </c>
      <c r="Q399" s="2171"/>
      <c r="R399" s="2187" t="str">
        <f t="shared" si="153"/>
        <v>►</v>
      </c>
      <c r="S399" s="2188">
        <v>1</v>
      </c>
      <c r="T399" s="2174">
        <f t="shared" si="154"/>
        <v>0</v>
      </c>
      <c r="U399" s="2175">
        <f t="shared" si="155"/>
        <v>0</v>
      </c>
      <c r="V399" s="2176">
        <f t="shared" si="156"/>
        <v>0</v>
      </c>
      <c r="W399" s="2177">
        <f>IF(OR(ISBLANK(M399),ISBLANK(O399)),0,IF(ISBLANK(L399),"",IFERROR(ROUND(T399/INDEX(J8:V8,MATCH(I399,J7:V7,0)),2)&amp;" " &amp;I399,"")))</f>
        <v>0</v>
      </c>
      <c r="X399" s="2178"/>
      <c r="Y399" s="2803">
        <f t="shared" si="158"/>
        <v>0</v>
      </c>
      <c r="AA399" s="67"/>
      <c r="AB399" s="66"/>
      <c r="AC399" s="65"/>
      <c r="AD399" s="64"/>
      <c r="AE399" s="63"/>
      <c r="AF399" s="41"/>
      <c r="AG399" s="61"/>
      <c r="AH399" s="60"/>
      <c r="AI399" s="59"/>
      <c r="AJ399" s="2127"/>
      <c r="AK399" s="2127"/>
      <c r="AL399" s="2127"/>
      <c r="AM399" s="2127"/>
      <c r="AN399" s="2127"/>
      <c r="AO399" s="2127"/>
      <c r="AP399" s="2128"/>
      <c r="AQ399" s="2129"/>
      <c r="AR399" s="2130"/>
      <c r="AS399" s="2130"/>
      <c r="AT399" s="2130"/>
      <c r="AU399" s="2140"/>
      <c r="AV399" s="2130"/>
      <c r="BE399" s="135">
        <v>1</v>
      </c>
    </row>
    <row r="400" spans="2:57" ht="18.75">
      <c r="B400" s="2118">
        <f t="shared" si="159"/>
        <v>0</v>
      </c>
      <c r="D400" s="67" t="str">
        <f t="shared" si="146"/>
        <v>►</v>
      </c>
      <c r="E400" s="2813">
        <f t="shared" si="147"/>
        <v>0</v>
      </c>
      <c r="F400" s="2814">
        <f t="shared" si="148"/>
        <v>0</v>
      </c>
      <c r="G400" s="64">
        <f t="shared" si="149"/>
        <v>0</v>
      </c>
      <c r="H400" s="2814">
        <f t="shared" si="150"/>
        <v>0</v>
      </c>
      <c r="I400" s="2815">
        <f t="shared" si="151"/>
        <v>0</v>
      </c>
      <c r="J400" s="2166">
        <f>IFERROR(INDEX(J8:V8,MATCH(I400,J7:V7,0)) * H400 * IF(E400=0, 1, E400), 0)</f>
        <v>0</v>
      </c>
      <c r="K400" s="2167">
        <f t="shared" si="157"/>
        <v>0</v>
      </c>
      <c r="L400" s="2832"/>
      <c r="M400" s="2694"/>
      <c r="N400" s="2695"/>
      <c r="O400" s="504"/>
      <c r="P400" s="2817">
        <f t="shared" si="152"/>
        <v>0</v>
      </c>
      <c r="Q400" s="2171"/>
      <c r="R400" s="2187" t="str">
        <f t="shared" si="153"/>
        <v>►</v>
      </c>
      <c r="S400" s="2188">
        <v>1</v>
      </c>
      <c r="T400" s="2189">
        <f t="shared" si="154"/>
        <v>0</v>
      </c>
      <c r="U400" s="2190">
        <f t="shared" si="155"/>
        <v>0</v>
      </c>
      <c r="V400" s="2191">
        <f t="shared" si="156"/>
        <v>0</v>
      </c>
      <c r="W400" s="2192">
        <f>IF(OR(ISBLANK(M400),ISBLANK(O400)),0,IF(ISBLANK(L400),"",IFERROR(ROUND(T400/INDEX(J8:V8,MATCH(I400,J7:V7,0)),2)&amp;" " &amp;I400,"")))</f>
        <v>0</v>
      </c>
      <c r="X400" s="2193"/>
      <c r="Y400" s="2803">
        <f t="shared" si="158"/>
        <v>0</v>
      </c>
      <c r="AA400" s="67"/>
      <c r="AB400" s="66"/>
      <c r="AC400" s="65"/>
      <c r="AD400" s="64"/>
      <c r="AE400" s="63"/>
      <c r="AF400" s="41"/>
      <c r="AG400" s="61"/>
      <c r="AH400" s="60"/>
      <c r="AI400" s="59"/>
      <c r="AJ400" s="2127"/>
      <c r="AK400" s="2127"/>
      <c r="AL400" s="2127"/>
      <c r="AM400" s="2127"/>
      <c r="AN400" s="2127"/>
      <c r="AO400" s="2127"/>
      <c r="AP400" s="2128"/>
      <c r="AQ400" s="2129"/>
      <c r="AR400" s="2130"/>
      <c r="AS400" s="2130"/>
      <c r="AT400" s="2130"/>
      <c r="AU400" s="2140"/>
      <c r="AV400" s="2130"/>
      <c r="BE400" s="640" t="s">
        <v>997</v>
      </c>
    </row>
    <row r="401" spans="1:59">
      <c r="A401" s="135">
        <v>1</v>
      </c>
      <c r="B401" s="135">
        <v>1</v>
      </c>
      <c r="C401" s="135">
        <v>1</v>
      </c>
      <c r="D401" s="135">
        <v>1</v>
      </c>
      <c r="E401" s="135">
        <v>1</v>
      </c>
      <c r="F401" s="135">
        <v>1</v>
      </c>
      <c r="G401" s="135">
        <v>1</v>
      </c>
      <c r="H401" s="135">
        <v>1</v>
      </c>
      <c r="I401" s="135">
        <v>1</v>
      </c>
      <c r="J401" s="135">
        <v>1</v>
      </c>
      <c r="K401" s="135">
        <v>1</v>
      </c>
      <c r="L401" s="135">
        <v>1</v>
      </c>
      <c r="M401" s="135">
        <v>1</v>
      </c>
      <c r="N401" s="135">
        <v>1</v>
      </c>
      <c r="O401" s="135">
        <v>1</v>
      </c>
      <c r="P401" s="135">
        <v>1</v>
      </c>
      <c r="Q401" s="135">
        <v>1</v>
      </c>
      <c r="R401" s="135">
        <v>1</v>
      </c>
      <c r="S401" s="135">
        <v>1</v>
      </c>
      <c r="T401" s="135">
        <v>1</v>
      </c>
      <c r="U401" s="135">
        <v>1</v>
      </c>
      <c r="V401" s="135">
        <v>1</v>
      </c>
      <c r="W401" s="135">
        <v>1</v>
      </c>
      <c r="X401" s="135">
        <v>1</v>
      </c>
      <c r="Y401" s="135">
        <v>1</v>
      </c>
      <c r="Z401" s="135">
        <v>1</v>
      </c>
      <c r="AA401" s="135">
        <v>1</v>
      </c>
      <c r="AB401" s="135">
        <v>1</v>
      </c>
      <c r="AC401" s="135">
        <v>1</v>
      </c>
      <c r="AD401" s="135">
        <v>1</v>
      </c>
      <c r="AE401" s="135">
        <v>1</v>
      </c>
      <c r="AF401" s="135">
        <v>1</v>
      </c>
      <c r="AG401" s="135">
        <v>1</v>
      </c>
      <c r="AH401" s="135">
        <v>1</v>
      </c>
      <c r="AI401" s="135">
        <v>1</v>
      </c>
      <c r="AJ401" s="135">
        <v>1</v>
      </c>
      <c r="AK401" s="135">
        <v>1</v>
      </c>
      <c r="AL401" s="135">
        <v>1</v>
      </c>
      <c r="AM401" s="135">
        <v>1</v>
      </c>
      <c r="AN401" s="135">
        <v>1</v>
      </c>
      <c r="AO401" s="135">
        <v>1</v>
      </c>
      <c r="AP401" s="135">
        <v>1</v>
      </c>
      <c r="AQ401" s="135">
        <v>1</v>
      </c>
      <c r="AR401" s="135">
        <v>1</v>
      </c>
      <c r="AS401" s="135">
        <v>1</v>
      </c>
      <c r="AT401" s="135">
        <v>1</v>
      </c>
      <c r="AU401" s="135">
        <v>1</v>
      </c>
      <c r="AV401" s="135">
        <v>1</v>
      </c>
      <c r="AW401" s="135">
        <v>1</v>
      </c>
      <c r="AX401" s="135">
        <v>1</v>
      </c>
      <c r="AY401" s="135">
        <v>1</v>
      </c>
      <c r="AZ401" s="135">
        <v>1</v>
      </c>
      <c r="BA401" s="135">
        <v>1</v>
      </c>
      <c r="BB401" s="135">
        <v>1</v>
      </c>
      <c r="BC401" s="135">
        <v>1</v>
      </c>
      <c r="BD401" s="135">
        <v>1</v>
      </c>
      <c r="BE401" s="133" t="str">
        <f>ADDRESS(ROW(),COLUMN(),4)</f>
        <v>BE401</v>
      </c>
      <c r="BF401" s="689"/>
      <c r="BG401" s="690" t="str">
        <f>ADDRESS(ROW(),COLUMN(),4)</f>
        <v>BG401</v>
      </c>
    </row>
  </sheetData>
  <mergeCells count="141">
    <mergeCell ref="AG291:AG292"/>
    <mergeCell ref="AH291:AH292"/>
    <mergeCell ref="AB307:AE309"/>
    <mergeCell ref="AB312:AF314"/>
    <mergeCell ref="AE318:AE319"/>
    <mergeCell ref="AF318:AF319"/>
    <mergeCell ref="AG318:AG319"/>
    <mergeCell ref="AE273:AE274"/>
    <mergeCell ref="AF273:AF274"/>
    <mergeCell ref="AG273:AG274"/>
    <mergeCell ref="AC286:AW287"/>
    <mergeCell ref="AB288:AC288"/>
    <mergeCell ref="AB291:AB292"/>
    <mergeCell ref="AC291:AC292"/>
    <mergeCell ref="AD291:AD292"/>
    <mergeCell ref="AE291:AE292"/>
    <mergeCell ref="AF291:AF292"/>
    <mergeCell ref="AB253:AB254"/>
    <mergeCell ref="AC253:AI254"/>
    <mergeCell ref="AE257:AE258"/>
    <mergeCell ref="AF257:AF258"/>
    <mergeCell ref="AG257:AG258"/>
    <mergeCell ref="AB269:AB270"/>
    <mergeCell ref="AC269:AM270"/>
    <mergeCell ref="AM195:AM196"/>
    <mergeCell ref="AB223:AB224"/>
    <mergeCell ref="AC223:AI224"/>
    <mergeCell ref="AJ223:AJ224"/>
    <mergeCell ref="AK223:AL224"/>
    <mergeCell ref="AM223:AM224"/>
    <mergeCell ref="AE195:AE196"/>
    <mergeCell ref="AF195:AF196"/>
    <mergeCell ref="AG195:AG196"/>
    <mergeCell ref="AI195:AI196"/>
    <mergeCell ref="AJ195:AK196"/>
    <mergeCell ref="AL195:AL196"/>
    <mergeCell ref="AL166:AL167"/>
    <mergeCell ref="AM166:AM167"/>
    <mergeCell ref="AB184:AB185"/>
    <mergeCell ref="AC184:AI185"/>
    <mergeCell ref="AJ184:AJ185"/>
    <mergeCell ref="AK184:AL185"/>
    <mergeCell ref="AM184:AM185"/>
    <mergeCell ref="AE166:AE167"/>
    <mergeCell ref="AF166:AF167"/>
    <mergeCell ref="AG166:AG167"/>
    <mergeCell ref="AI166:AI167"/>
    <mergeCell ref="AJ166:AJ167"/>
    <mergeCell ref="AK166:AK167"/>
    <mergeCell ref="AL137:AL138"/>
    <mergeCell ref="AM137:AM138"/>
    <mergeCell ref="AB155:AB156"/>
    <mergeCell ref="AC155:AI156"/>
    <mergeCell ref="AJ155:AJ156"/>
    <mergeCell ref="AK155:AL156"/>
    <mergeCell ref="AM155:AM156"/>
    <mergeCell ref="AE137:AE138"/>
    <mergeCell ref="AF137:AF138"/>
    <mergeCell ref="AG137:AG138"/>
    <mergeCell ref="AI137:AI138"/>
    <mergeCell ref="AJ137:AJ138"/>
    <mergeCell ref="AK137:AK138"/>
    <mergeCell ref="AL108:AL109"/>
    <mergeCell ref="AM108:AM109"/>
    <mergeCell ref="AB126:AB127"/>
    <mergeCell ref="AC126:AI127"/>
    <mergeCell ref="AJ126:AJ127"/>
    <mergeCell ref="AK126:AL127"/>
    <mergeCell ref="AM126:AM127"/>
    <mergeCell ref="AE108:AE109"/>
    <mergeCell ref="AF108:AF109"/>
    <mergeCell ref="AG108:AG109"/>
    <mergeCell ref="AI108:AI109"/>
    <mergeCell ref="AJ108:AJ109"/>
    <mergeCell ref="AK108:AK109"/>
    <mergeCell ref="AL79:AL80"/>
    <mergeCell ref="AM79:AM80"/>
    <mergeCell ref="AB97:AB98"/>
    <mergeCell ref="AC97:AI98"/>
    <mergeCell ref="AJ97:AJ98"/>
    <mergeCell ref="AK97:AL98"/>
    <mergeCell ref="AM97:AM98"/>
    <mergeCell ref="AE79:AE80"/>
    <mergeCell ref="AF79:AF80"/>
    <mergeCell ref="AG79:AG80"/>
    <mergeCell ref="AI79:AI80"/>
    <mergeCell ref="AJ79:AJ80"/>
    <mergeCell ref="AK79:AK80"/>
    <mergeCell ref="AL50:AL51"/>
    <mergeCell ref="AM50:AM51"/>
    <mergeCell ref="BA56:BB57"/>
    <mergeCell ref="AB68:AB69"/>
    <mergeCell ref="AC68:AI69"/>
    <mergeCell ref="AJ68:AJ69"/>
    <mergeCell ref="AK68:AL69"/>
    <mergeCell ref="AM68:AM69"/>
    <mergeCell ref="AE50:AE51"/>
    <mergeCell ref="AF50:AF51"/>
    <mergeCell ref="AG50:AG51"/>
    <mergeCell ref="AI50:AI51"/>
    <mergeCell ref="AJ50:AJ51"/>
    <mergeCell ref="AK50:AK51"/>
    <mergeCell ref="AB39:AB40"/>
    <mergeCell ref="AC39:AI40"/>
    <mergeCell ref="AJ39:AJ40"/>
    <mergeCell ref="AK39:AL40"/>
    <mergeCell ref="AM39:AM40"/>
    <mergeCell ref="AI21:AI22"/>
    <mergeCell ref="AJ21:AJ22"/>
    <mergeCell ref="AK21:AK22"/>
    <mergeCell ref="AL21:AL22"/>
    <mergeCell ref="AM21:AM22"/>
    <mergeCell ref="AE21:AE22"/>
    <mergeCell ref="AF21:AF22"/>
    <mergeCell ref="AG21:AG22"/>
    <mergeCell ref="E12:E17"/>
    <mergeCell ref="H21:H22"/>
    <mergeCell ref="I21:I22"/>
    <mergeCell ref="J21:J22"/>
    <mergeCell ref="M21:N21"/>
    <mergeCell ref="O21:P22"/>
    <mergeCell ref="S21:S22"/>
    <mergeCell ref="M22:N22"/>
    <mergeCell ref="AZ22:BA22"/>
    <mergeCell ref="AZ21:BA21"/>
    <mergeCell ref="T21:T22"/>
    <mergeCell ref="U21:U22"/>
    <mergeCell ref="V21:V22"/>
    <mergeCell ref="AX3:BC4"/>
    <mergeCell ref="E5:V6"/>
    <mergeCell ref="Y5:Y7"/>
    <mergeCell ref="E10:E11"/>
    <mergeCell ref="F10:S11"/>
    <mergeCell ref="T10:U11"/>
    <mergeCell ref="V10:W11"/>
    <mergeCell ref="X10:X11"/>
    <mergeCell ref="AB10:AB11"/>
    <mergeCell ref="AC10:AI11"/>
    <mergeCell ref="AJ10:AJ11"/>
    <mergeCell ref="AK10:AL11"/>
    <mergeCell ref="AM10:AM11"/>
  </mergeCells>
  <conditionalFormatting sqref="S23:S400">
    <cfRule type="cellIs" dxfId="34" priority="12" operator="notEqual">
      <formula>1</formula>
    </cfRule>
  </conditionalFormatting>
  <conditionalFormatting sqref="AG23:AG32">
    <cfRule type="cellIs" dxfId="33" priority="11" operator="notEqual">
      <formula>1</formula>
    </cfRule>
  </conditionalFormatting>
  <conditionalFormatting sqref="AG52:AG61">
    <cfRule type="cellIs" dxfId="32" priority="10" operator="notEqual">
      <formula>1</formula>
    </cfRule>
  </conditionalFormatting>
  <conditionalFormatting sqref="AG81:AG90">
    <cfRule type="cellIs" dxfId="31" priority="9" operator="notEqual">
      <formula>1</formula>
    </cfRule>
  </conditionalFormatting>
  <conditionalFormatting sqref="AG110:AG119">
    <cfRule type="cellIs" dxfId="30" priority="8" operator="notEqual">
      <formula>1</formula>
    </cfRule>
  </conditionalFormatting>
  <conditionalFormatting sqref="AG139:AG148">
    <cfRule type="cellIs" dxfId="29" priority="7" operator="notEqual">
      <formula>1</formula>
    </cfRule>
  </conditionalFormatting>
  <conditionalFormatting sqref="AG168:AG177">
    <cfRule type="cellIs" dxfId="28" priority="6" operator="notEqual">
      <formula>1</formula>
    </cfRule>
  </conditionalFormatting>
  <conditionalFormatting sqref="AG197:AG204">
    <cfRule type="cellIs" dxfId="27" priority="5" operator="notEqual">
      <formula>1</formula>
    </cfRule>
  </conditionalFormatting>
  <conditionalFormatting sqref="AG259:AG268">
    <cfRule type="cellIs" dxfId="26" priority="4" operator="notEqual">
      <formula>1</formula>
    </cfRule>
  </conditionalFormatting>
  <conditionalFormatting sqref="AG275:AG285">
    <cfRule type="cellIs" dxfId="25" priority="3" operator="notEqual">
      <formula>1</formula>
    </cfRule>
  </conditionalFormatting>
  <conditionalFormatting sqref="AG293:AG300">
    <cfRule type="cellIs" dxfId="24" priority="2" operator="notEqual">
      <formula>1</formula>
    </cfRule>
  </conditionalFormatting>
  <conditionalFormatting sqref="AG320:AG359">
    <cfRule type="cellIs" dxfId="23" priority="1" operator="notEqual">
      <formula>1</formula>
    </cfRule>
  </conditionalFormatting>
  <hyperlinks>
    <hyperlink ref="AX109" r:id="rId1" display="https://www.google.com/search?client=firefox-b-d&amp;sca_esv=fef8a0a8565c2553&amp;sxsrf=ADLYWIKvuZ1Jk-LzzoYORr3uFJxYNon31A:1728569179490&amp;q=excel+comment+trier+donn%C3%A9es&amp;udm=7&amp;fbs=AEQNm0CbCVgAZ5mWEJDg6aoPVcBgTlosgQSuzBMlnAdio07UCCJug3WzoI_0_7bcYmDUufyiZo0OmOGEiyRGYAdeCNb_tgonlqxDXOkzLGfvcTq6KyG2-GEkd6NM0jra8ChYFqVDIOc4NAj4qZNRycf-eBlQy99_ce1czrcvtn91z0JUXppOVm8&amp;sa=X&amp;ved=2ahUKEwjW6qb__YOJAxWi2gIHHY5zEh4QtKgLegQIFBAB&amp;biw=1920&amp;bih=947&amp;dpr=1" xr:uid="{F2EB3EFA-543C-4434-8C3A-5D433BDF85DA}"/>
  </hyperlinks>
  <pageMargins left="0.7" right="0.7" top="0.75" bottom="0.75" header="0.3" footer="0.3"/>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D431C-8FC5-4CFD-BF3F-9477AD55DF9F}">
  <dimension ref="A1:BZ404"/>
  <sheetViews>
    <sheetView showZeros="0" workbookViewId="0">
      <selection activeCell="B3" sqref="B3"/>
    </sheetView>
  </sheetViews>
  <sheetFormatPr baseColWidth="10" defaultRowHeight="15"/>
  <cols>
    <col min="1" max="3" width="3.140625" customWidth="1"/>
    <col min="4" max="4" width="3.7109375" customWidth="1"/>
    <col min="5" max="9" width="6.7109375" customWidth="1"/>
    <col min="11" max="11" width="22.140625" customWidth="1"/>
    <col min="12" max="12" width="6.5703125" customWidth="1"/>
    <col min="13" max="13" width="7.85546875" customWidth="1"/>
    <col min="14" max="14" width="21.85546875" customWidth="1"/>
    <col min="15" max="15" width="8.28515625" customWidth="1"/>
    <col min="16" max="17" width="16.7109375" customWidth="1"/>
    <col min="18" max="18" width="35.7109375" customWidth="1"/>
    <col min="19" max="19" width="9.85546875" customWidth="1"/>
    <col min="20" max="20" width="16.5703125" customWidth="1"/>
    <col min="21" max="21" width="10.7109375" customWidth="1"/>
    <col min="22" max="22" width="11.42578125" customWidth="1"/>
    <col min="23" max="23" width="14.140625" customWidth="1"/>
    <col min="24" max="24" width="7.5703125" customWidth="1"/>
    <col min="25" max="25" width="4.5703125" customWidth="1"/>
    <col min="26" max="26" width="21.7109375" customWidth="1"/>
    <col min="27" max="27" width="4.140625" customWidth="1"/>
    <col min="28" max="28" width="3.7109375" customWidth="1"/>
    <col min="29" max="30" width="11.7109375" customWidth="1"/>
    <col min="31" max="31" width="3.7109375" customWidth="1"/>
    <col min="32" max="33" width="11.7109375" customWidth="1"/>
    <col min="34" max="34" width="9.7109375" customWidth="1"/>
    <col min="35" max="35" width="35.7109375" customWidth="1"/>
    <col min="36" max="40" width="11.7109375" customWidth="1"/>
    <col min="41" max="41" width="14.7109375" customWidth="1"/>
    <col min="50" max="50" width="19.7109375" customWidth="1"/>
    <col min="51" max="51" width="18.7109375" customWidth="1"/>
    <col min="52" max="52" width="25.7109375" customWidth="1"/>
    <col min="53" max="53" width="16.7109375" customWidth="1"/>
    <col min="54" max="54" width="5.7109375" customWidth="1"/>
    <col min="55" max="59" width="26.7109375" customWidth="1"/>
    <col min="60" max="60" width="9.7109375" customWidth="1"/>
    <col min="61" max="61" width="5.7109375" customWidth="1"/>
    <col min="62" max="62" width="8.7109375" customWidth="1"/>
    <col min="63" max="63" width="11.42578125" style="641"/>
    <col min="64" max="64" width="43.5703125" style="641" customWidth="1"/>
  </cols>
  <sheetData>
    <row r="1" spans="1:78">
      <c r="A1" s="133" t="str">
        <f>ADDRESS(ROW(),COLUMN(),4)</f>
        <v>A1</v>
      </c>
      <c r="E1" s="644">
        <v>6</v>
      </c>
      <c r="F1" s="644">
        <v>6</v>
      </c>
      <c r="G1" s="644">
        <v>6</v>
      </c>
      <c r="H1" s="644">
        <v>6</v>
      </c>
      <c r="I1" s="644">
        <v>6</v>
      </c>
      <c r="J1" s="644">
        <v>11</v>
      </c>
      <c r="K1" s="644">
        <v>21</v>
      </c>
      <c r="L1" s="644">
        <v>6</v>
      </c>
      <c r="M1" s="644">
        <v>7</v>
      </c>
      <c r="N1" s="644">
        <v>15</v>
      </c>
      <c r="O1" s="644">
        <v>14</v>
      </c>
      <c r="P1" s="644"/>
      <c r="Q1" s="644"/>
      <c r="R1" s="644">
        <v>35</v>
      </c>
      <c r="S1" s="644">
        <v>9</v>
      </c>
      <c r="T1" s="644">
        <v>16</v>
      </c>
      <c r="U1" s="644">
        <v>10</v>
      </c>
      <c r="V1" s="644">
        <v>11</v>
      </c>
      <c r="W1" s="644">
        <v>13</v>
      </c>
      <c r="X1" s="644">
        <v>7</v>
      </c>
      <c r="AB1" s="644">
        <v>3</v>
      </c>
      <c r="AC1" s="644">
        <v>11</v>
      </c>
      <c r="AD1" s="644">
        <v>11</v>
      </c>
      <c r="AE1" s="644">
        <v>3</v>
      </c>
      <c r="AF1" s="644">
        <v>11</v>
      </c>
      <c r="AG1" s="644">
        <v>11</v>
      </c>
      <c r="AH1" s="644">
        <v>9</v>
      </c>
      <c r="AI1" s="644">
        <v>35</v>
      </c>
      <c r="AJ1" s="2030">
        <v>0.2</v>
      </c>
      <c r="AK1" s="644">
        <v>11</v>
      </c>
      <c r="AL1" s="644">
        <v>11</v>
      </c>
      <c r="AM1" s="644">
        <v>11</v>
      </c>
      <c r="AN1" s="644">
        <v>11</v>
      </c>
      <c r="AO1" s="644">
        <v>12</v>
      </c>
      <c r="AP1" s="644">
        <v>11</v>
      </c>
      <c r="AQ1" s="644">
        <v>11</v>
      </c>
      <c r="AR1" s="644">
        <v>14</v>
      </c>
      <c r="AS1" s="644">
        <v>11</v>
      </c>
      <c r="AT1" s="644">
        <v>11</v>
      </c>
      <c r="AU1" s="644">
        <v>13</v>
      </c>
      <c r="AV1" s="644">
        <v>17</v>
      </c>
      <c r="AX1" s="644">
        <v>19</v>
      </c>
      <c r="AY1" s="644">
        <v>18</v>
      </c>
      <c r="AZ1" s="644">
        <v>25</v>
      </c>
      <c r="BA1" s="644">
        <v>16</v>
      </c>
      <c r="BB1" s="644">
        <v>5</v>
      </c>
      <c r="BC1" s="2082"/>
      <c r="BD1" s="2082"/>
      <c r="BE1" s="2082"/>
      <c r="BF1" s="2082"/>
      <c r="BG1" s="2082"/>
      <c r="BH1" s="2082"/>
      <c r="BI1" s="2082"/>
      <c r="BJ1" s="135">
        <v>1</v>
      </c>
      <c r="BK1" s="134" t="str">
        <f>SUBSTITUTE(ADDRESS(1,COLUMN(),4),"1","")</f>
        <v>BK</v>
      </c>
      <c r="BL1" s="136" t="str">
        <f>SUBSTITUTE(ADDRESS(1,COLUMN(),4),"1","")</f>
        <v>BL</v>
      </c>
    </row>
    <row r="2" spans="1:78" ht="15.75" thickBot="1">
      <c r="AX2" s="138"/>
      <c r="AY2" s="138"/>
      <c r="AZ2" s="138"/>
      <c r="BA2" s="138"/>
      <c r="BJ2" s="135">
        <v>1</v>
      </c>
      <c r="BK2" s="142"/>
      <c r="BL2" s="142" t="s">
        <v>1166</v>
      </c>
    </row>
    <row r="3" spans="1:78" ht="23.25" customHeight="1" thickBot="1">
      <c r="A3" s="132"/>
      <c r="B3" s="132"/>
      <c r="C3" s="132"/>
      <c r="D3" s="132"/>
      <c r="E3" s="132"/>
      <c r="F3" s="132"/>
      <c r="G3" s="132"/>
      <c r="H3" s="132"/>
      <c r="I3" s="132"/>
      <c r="J3" s="132"/>
      <c r="K3" s="132"/>
      <c r="L3" s="132"/>
      <c r="M3" s="132"/>
      <c r="N3" s="132"/>
      <c r="O3" s="132"/>
      <c r="P3" s="132"/>
      <c r="Q3" s="132"/>
      <c r="R3" s="132"/>
      <c r="S3" s="132"/>
      <c r="T3" s="132"/>
      <c r="U3" s="132"/>
      <c r="V3" s="132"/>
      <c r="W3" s="132"/>
      <c r="X3" s="132"/>
      <c r="AB3" s="2083"/>
      <c r="AC3" s="731" t="s">
        <v>4118</v>
      </c>
      <c r="AD3" s="731"/>
      <c r="AE3" s="731"/>
      <c r="AF3" s="731"/>
      <c r="AG3" s="731"/>
      <c r="AH3" s="731"/>
      <c r="AI3" s="731"/>
      <c r="AJ3" s="731"/>
      <c r="AK3" s="731"/>
      <c r="AL3" s="731"/>
      <c r="AM3" s="731"/>
      <c r="AN3" s="731"/>
      <c r="AO3" s="731"/>
      <c r="AP3" s="731"/>
      <c r="AQ3" s="731"/>
      <c r="AR3" s="731"/>
      <c r="AS3" s="731"/>
      <c r="AT3" s="731"/>
      <c r="AU3" s="731"/>
      <c r="AV3" s="2084"/>
      <c r="AX3" s="3837" t="s">
        <v>4119</v>
      </c>
      <c r="AY3" s="3838"/>
      <c r="AZ3" s="3838"/>
      <c r="BA3" s="3839"/>
      <c r="BC3" s="4331" t="s">
        <v>4120</v>
      </c>
      <c r="BD3" s="3799"/>
      <c r="BE3" s="3799"/>
      <c r="BF3" s="3799"/>
      <c r="BG3" s="3799"/>
      <c r="BH3" s="4332"/>
      <c r="BJ3" s="135">
        <v>1</v>
      </c>
      <c r="BK3" s="156">
        <f ca="1">COUNTA(A1:BJ401) + COUNTBLANK(A1:BJ401)</f>
        <v>24862</v>
      </c>
      <c r="BL3" s="145" t="str">
        <f>"cellules entre"&amp;" " &amp;A1&amp;" et  "&amp;BJ401</f>
        <v>cellules entre A1 et  BJ401</v>
      </c>
    </row>
    <row r="4" spans="1:78" ht="26.25" customHeight="1" thickTop="1" thickBot="1">
      <c r="A4" s="132"/>
      <c r="B4" s="132"/>
      <c r="C4" s="132"/>
      <c r="D4" s="132"/>
      <c r="E4" s="132"/>
      <c r="F4" s="132"/>
      <c r="G4" s="132"/>
      <c r="H4" s="132"/>
      <c r="I4" s="132"/>
      <c r="J4" s="132"/>
      <c r="K4" s="132"/>
      <c r="L4" s="132"/>
      <c r="M4" s="132"/>
      <c r="N4" s="132"/>
      <c r="O4" s="132"/>
      <c r="P4" s="132"/>
      <c r="Q4" s="132"/>
      <c r="R4" s="132"/>
      <c r="S4" s="132"/>
      <c r="T4" s="132"/>
      <c r="U4" s="132"/>
      <c r="V4" s="132"/>
      <c r="W4" s="132"/>
      <c r="X4" s="132"/>
      <c r="Z4" s="2085" t="str">
        <f t="shared" ref="Z4" si="0">SUBSTITUTE(ADDRESS(1,COLUMN(),4),"1","")</f>
        <v>Z</v>
      </c>
      <c r="AB4" s="2086"/>
      <c r="AC4" s="628"/>
      <c r="AD4" s="667" t="s">
        <v>4121</v>
      </c>
      <c r="AE4" s="628"/>
      <c r="AF4" s="628"/>
      <c r="AG4" s="628"/>
      <c r="AH4" s="628"/>
      <c r="AI4" s="628"/>
      <c r="AJ4" s="628"/>
      <c r="AK4" s="628"/>
      <c r="AL4" s="628"/>
      <c r="AM4" s="628"/>
      <c r="AN4" s="628"/>
      <c r="AO4" s="628"/>
      <c r="AP4" s="628"/>
      <c r="AQ4" s="628"/>
      <c r="AR4" s="628"/>
      <c r="AS4" s="628"/>
      <c r="AT4" s="628"/>
      <c r="AU4" s="628"/>
      <c r="AV4" s="2087"/>
      <c r="AX4" s="3840"/>
      <c r="AY4" s="3841"/>
      <c r="AZ4" s="3841"/>
      <c r="BA4" s="3842"/>
      <c r="BC4" s="3801"/>
      <c r="BD4" s="3802"/>
      <c r="BE4" s="3802"/>
      <c r="BF4" s="3802"/>
      <c r="BG4" s="3802"/>
      <c r="BH4" s="3803"/>
      <c r="BJ4" s="135">
        <v>1</v>
      </c>
      <c r="BK4" s="156">
        <f ca="1">COUNTA(A1:BJ401)</f>
        <v>7314</v>
      </c>
      <c r="BL4" s="145" t="s">
        <v>1161</v>
      </c>
    </row>
    <row r="5" spans="1:78" ht="18.75" customHeight="1" thickTop="1" thickBot="1">
      <c r="D5" s="2088" t="s">
        <v>15</v>
      </c>
      <c r="E5" s="4243" t="s">
        <v>4122</v>
      </c>
      <c r="F5" s="4244"/>
      <c r="G5" s="4244"/>
      <c r="H5" s="4244"/>
      <c r="I5" s="4244"/>
      <c r="J5" s="4244"/>
      <c r="K5" s="4244"/>
      <c r="L5" s="4244"/>
      <c r="M5" s="4244"/>
      <c r="N5" s="4244"/>
      <c r="O5" s="4244"/>
      <c r="P5" s="4244"/>
      <c r="Q5" s="4244"/>
      <c r="R5" s="4244"/>
      <c r="S5" s="4244"/>
      <c r="T5" s="4244"/>
      <c r="U5" s="4244"/>
      <c r="V5" s="4245"/>
      <c r="Z5" s="4249" t="s">
        <v>4123</v>
      </c>
      <c r="AB5" s="2086"/>
      <c r="AC5" s="97" t="s">
        <v>104</v>
      </c>
      <c r="AD5" s="97" t="s">
        <v>103</v>
      </c>
      <c r="AE5" s="97" t="s">
        <v>102</v>
      </c>
      <c r="AF5" s="97" t="s">
        <v>101</v>
      </c>
      <c r="AG5" s="97" t="s">
        <v>100</v>
      </c>
      <c r="AH5" s="97" t="s">
        <v>99</v>
      </c>
      <c r="AI5" s="97" t="s">
        <v>98</v>
      </c>
      <c r="AJ5" s="97" t="s">
        <v>97</v>
      </c>
      <c r="AK5" s="97" t="s">
        <v>96</v>
      </c>
      <c r="AL5" s="97" t="s">
        <v>95</v>
      </c>
      <c r="AM5" s="97" t="s">
        <v>94</v>
      </c>
      <c r="AN5" s="97" t="s">
        <v>93</v>
      </c>
      <c r="AO5" s="97" t="s">
        <v>92</v>
      </c>
      <c r="AP5" s="97" t="s">
        <v>91</v>
      </c>
      <c r="AQ5" s="97" t="s">
        <v>90</v>
      </c>
      <c r="AR5" s="97" t="s">
        <v>122</v>
      </c>
      <c r="AS5" s="97" t="s">
        <v>123</v>
      </c>
      <c r="AT5" s="97" t="s">
        <v>998</v>
      </c>
      <c r="AU5" s="97" t="s">
        <v>999</v>
      </c>
      <c r="AV5" s="96" t="s">
        <v>1000</v>
      </c>
      <c r="AX5" s="159"/>
      <c r="AY5" s="439"/>
      <c r="AZ5" s="176"/>
      <c r="BA5" s="2089"/>
      <c r="BC5" s="146"/>
      <c r="BD5" s="147"/>
      <c r="BE5" s="147"/>
      <c r="BF5" s="147"/>
      <c r="BG5" s="147"/>
      <c r="BH5" s="148"/>
      <c r="BJ5" s="135">
        <v>1</v>
      </c>
      <c r="BK5" s="156">
        <f ca="1">COUNTBLANK(A1:BJ401)</f>
        <v>17548</v>
      </c>
      <c r="BL5" s="145" t="s">
        <v>134</v>
      </c>
    </row>
    <row r="6" spans="1:78" ht="19.5" customHeight="1" thickTop="1">
      <c r="D6" s="2090" t="s">
        <v>15</v>
      </c>
      <c r="E6" s="4246"/>
      <c r="F6" s="4247"/>
      <c r="G6" s="4247"/>
      <c r="H6" s="4247"/>
      <c r="I6" s="4247"/>
      <c r="J6" s="4247"/>
      <c r="K6" s="4247"/>
      <c r="L6" s="4247"/>
      <c r="M6" s="4247"/>
      <c r="N6" s="4247"/>
      <c r="O6" s="4247"/>
      <c r="P6" s="4247"/>
      <c r="Q6" s="4247"/>
      <c r="R6" s="4247"/>
      <c r="S6" s="4247"/>
      <c r="T6" s="4247"/>
      <c r="U6" s="4247"/>
      <c r="V6" s="4248"/>
      <c r="Z6" s="4249"/>
      <c r="AB6" s="2086"/>
      <c r="AC6" s="95" t="str">
        <f t="shared" ref="AC6:AV6" si="1">SUBSTITUTE(ADDRESS(1,COLUMN(),4),"1","")</f>
        <v>AC</v>
      </c>
      <c r="AD6" s="94" t="str">
        <f t="shared" si="1"/>
        <v>AD</v>
      </c>
      <c r="AE6" s="94" t="str">
        <f t="shared" si="1"/>
        <v>AE</v>
      </c>
      <c r="AF6" s="94" t="str">
        <f t="shared" si="1"/>
        <v>AF</v>
      </c>
      <c r="AG6" s="94" t="str">
        <f t="shared" si="1"/>
        <v>AG</v>
      </c>
      <c r="AH6" s="94" t="str">
        <f t="shared" si="1"/>
        <v>AH</v>
      </c>
      <c r="AI6" s="94" t="str">
        <f t="shared" si="1"/>
        <v>AI</v>
      </c>
      <c r="AJ6" s="94" t="str">
        <f t="shared" si="1"/>
        <v>AJ</v>
      </c>
      <c r="AK6" s="94" t="str">
        <f t="shared" si="1"/>
        <v>AK</v>
      </c>
      <c r="AL6" s="94" t="str">
        <f t="shared" si="1"/>
        <v>AL</v>
      </c>
      <c r="AM6" s="94" t="str">
        <f t="shared" si="1"/>
        <v>AM</v>
      </c>
      <c r="AN6" s="94" t="str">
        <f t="shared" si="1"/>
        <v>AN</v>
      </c>
      <c r="AO6" s="94" t="str">
        <f t="shared" si="1"/>
        <v>AO</v>
      </c>
      <c r="AP6" s="94" t="str">
        <f t="shared" si="1"/>
        <v>AP</v>
      </c>
      <c r="AQ6" s="94" t="str">
        <f t="shared" si="1"/>
        <v>AQ</v>
      </c>
      <c r="AR6" s="94" t="str">
        <f t="shared" si="1"/>
        <v>AR</v>
      </c>
      <c r="AS6" s="94" t="str">
        <f t="shared" si="1"/>
        <v>AS</v>
      </c>
      <c r="AT6" s="94" t="str">
        <f t="shared" si="1"/>
        <v>AT</v>
      </c>
      <c r="AU6" s="94" t="str">
        <f t="shared" si="1"/>
        <v>AU</v>
      </c>
      <c r="AV6" s="93" t="str">
        <f t="shared" si="1"/>
        <v>AV</v>
      </c>
      <c r="AX6" s="2091" t="s">
        <v>4124</v>
      </c>
      <c r="AY6" s="2092"/>
      <c r="AZ6" s="2092"/>
      <c r="BA6" s="2093"/>
      <c r="BC6" s="146"/>
      <c r="BD6" s="147" t="s">
        <v>1090</v>
      </c>
      <c r="BE6" s="147"/>
      <c r="BF6" s="147"/>
      <c r="BG6" s="147"/>
      <c r="BH6" s="148"/>
      <c r="BJ6" s="135">
        <v>1</v>
      </c>
      <c r="BK6" s="156">
        <f>SUM(BJ1:BJ399)+2</f>
        <v>401</v>
      </c>
      <c r="BL6" s="145" t="s">
        <v>1162</v>
      </c>
    </row>
    <row r="7" spans="1:78" ht="19.5" customHeight="1" thickBot="1">
      <c r="D7" s="2090" t="s">
        <v>15</v>
      </c>
      <c r="E7" s="2094"/>
      <c r="F7" s="2095"/>
      <c r="G7" s="2095"/>
      <c r="H7" s="2095"/>
      <c r="I7" s="2095"/>
      <c r="J7" s="39" t="s">
        <v>66</v>
      </c>
      <c r="K7" s="39" t="s">
        <v>65</v>
      </c>
      <c r="L7" s="2096" t="s">
        <v>1165</v>
      </c>
      <c r="M7" s="43" t="s">
        <v>64</v>
      </c>
      <c r="N7" s="42" t="s">
        <v>63</v>
      </c>
      <c r="O7" s="41" t="s">
        <v>62</v>
      </c>
      <c r="P7" s="40" t="s">
        <v>61</v>
      </c>
      <c r="Q7" s="39" t="s">
        <v>60</v>
      </c>
      <c r="R7" s="39" t="s">
        <v>59</v>
      </c>
      <c r="S7" s="624" t="s">
        <v>58</v>
      </c>
      <c r="T7" s="624" t="s">
        <v>57</v>
      </c>
      <c r="U7" s="624" t="s">
        <v>56</v>
      </c>
      <c r="V7" s="2097" t="s">
        <v>55</v>
      </c>
      <c r="Z7" s="4334"/>
      <c r="AB7" s="2086"/>
      <c r="AC7" s="476">
        <f t="shared" ref="AC7:AV7" ca="1" si="2">CELL("largeur",AC7)</f>
        <v>11</v>
      </c>
      <c r="AD7" s="91">
        <f t="shared" ca="1" si="2"/>
        <v>11</v>
      </c>
      <c r="AE7" s="91">
        <f t="shared" ca="1" si="2"/>
        <v>3</v>
      </c>
      <c r="AF7" s="91">
        <f t="shared" ca="1" si="2"/>
        <v>11</v>
      </c>
      <c r="AG7" s="91">
        <f t="shared" ca="1" si="2"/>
        <v>11</v>
      </c>
      <c r="AH7" s="91">
        <f t="shared" ca="1" si="2"/>
        <v>9</v>
      </c>
      <c r="AI7" s="91">
        <f t="shared" ca="1" si="2"/>
        <v>35</v>
      </c>
      <c r="AJ7" s="91">
        <f t="shared" ca="1" si="2"/>
        <v>11</v>
      </c>
      <c r="AK7" s="91">
        <f t="shared" ca="1" si="2"/>
        <v>11</v>
      </c>
      <c r="AL7" s="91">
        <f t="shared" ca="1" si="2"/>
        <v>11</v>
      </c>
      <c r="AM7" s="91">
        <f t="shared" ca="1" si="2"/>
        <v>11</v>
      </c>
      <c r="AN7" s="91">
        <f t="shared" ca="1" si="2"/>
        <v>11</v>
      </c>
      <c r="AO7" s="91">
        <f t="shared" ca="1" si="2"/>
        <v>14</v>
      </c>
      <c r="AP7" s="91">
        <f t="shared" ca="1" si="2"/>
        <v>11</v>
      </c>
      <c r="AQ7" s="91">
        <f t="shared" ca="1" si="2"/>
        <v>11</v>
      </c>
      <c r="AR7" s="91">
        <f t="shared" ca="1" si="2"/>
        <v>11</v>
      </c>
      <c r="AS7" s="91">
        <f t="shared" ca="1" si="2"/>
        <v>11</v>
      </c>
      <c r="AT7" s="91">
        <f t="shared" ca="1" si="2"/>
        <v>11</v>
      </c>
      <c r="AU7" s="91">
        <f t="shared" ca="1" si="2"/>
        <v>11</v>
      </c>
      <c r="AV7" s="90">
        <f t="shared" ca="1" si="2"/>
        <v>11</v>
      </c>
      <c r="AX7" s="159" t="s">
        <v>4125</v>
      </c>
      <c r="AY7" s="439"/>
      <c r="AZ7" s="176"/>
      <c r="BA7" s="2089"/>
      <c r="BC7" s="3825" t="s">
        <v>1094</v>
      </c>
      <c r="BD7" s="3826"/>
      <c r="BE7" s="3826"/>
      <c r="BF7" s="3826"/>
      <c r="BG7" s="3826"/>
      <c r="BH7" s="3827"/>
      <c r="BJ7" s="135">
        <v>1</v>
      </c>
      <c r="BK7" s="156">
        <f>SUM(A401:BB401)+1</f>
        <v>55</v>
      </c>
      <c r="BL7" s="145" t="s">
        <v>1163</v>
      </c>
    </row>
    <row r="8" spans="1:78" ht="22.5" thickTop="1" thickBot="1">
      <c r="D8" s="2098" t="s">
        <v>15</v>
      </c>
      <c r="E8" s="2099"/>
      <c r="F8" s="2100"/>
      <c r="G8" s="2100"/>
      <c r="H8" s="2100"/>
      <c r="I8" s="2100"/>
      <c r="J8" s="2101">
        <v>0.5</v>
      </c>
      <c r="K8" s="2102">
        <v>0.25</v>
      </c>
      <c r="L8" s="2103">
        <v>1</v>
      </c>
      <c r="M8" s="2102">
        <v>0.25</v>
      </c>
      <c r="N8" s="2104">
        <v>0.5</v>
      </c>
      <c r="O8" s="2105">
        <v>1E-3</v>
      </c>
      <c r="P8" s="2106">
        <v>1</v>
      </c>
      <c r="Q8" s="2105">
        <v>0.22500000000000001</v>
      </c>
      <c r="R8" s="2105">
        <v>0.01</v>
      </c>
      <c r="S8" s="2107">
        <v>1</v>
      </c>
      <c r="T8" s="2108">
        <v>0.1</v>
      </c>
      <c r="U8" s="2107">
        <v>0.01</v>
      </c>
      <c r="V8" s="2109">
        <v>1E-3</v>
      </c>
      <c r="Z8" s="97" t="str">
        <f>Q18</f>
        <v>Col.14</v>
      </c>
      <c r="AB8" s="634" t="s">
        <v>2</v>
      </c>
      <c r="AC8" s="635" t="str">
        <f ca="1">CELL("nomfichier")</f>
        <v>C:\Users\Joel\Desktop\[ff.fiches.repositionnables.xlsx]13.col.40.produits</v>
      </c>
      <c r="AD8" s="635"/>
      <c r="AE8" s="635"/>
      <c r="AF8" s="138"/>
      <c r="AG8" s="138"/>
      <c r="AH8" s="138"/>
      <c r="AI8" s="138"/>
      <c r="AJ8" s="138"/>
      <c r="AK8" s="138"/>
      <c r="AL8" s="138"/>
      <c r="AM8" s="138"/>
      <c r="AN8" s="138"/>
      <c r="AX8" s="2091"/>
      <c r="AY8" s="2092"/>
      <c r="AZ8" s="2092"/>
      <c r="BA8" s="2093"/>
      <c r="BC8" s="146"/>
      <c r="BD8" s="147"/>
      <c r="BE8" s="147"/>
      <c r="BF8" s="147"/>
      <c r="BG8" s="147"/>
      <c r="BH8" s="148"/>
      <c r="BJ8" s="135">
        <v>1</v>
      </c>
    </row>
    <row r="9" spans="1:78" ht="22.5" thickTop="1" thickBot="1">
      <c r="Z9" s="2110" t="str">
        <f>Q19</f>
        <v>Q</v>
      </c>
      <c r="AB9" s="2111" t="s">
        <v>985</v>
      </c>
      <c r="AC9" s="2111" t="s">
        <v>4126</v>
      </c>
      <c r="AX9" s="159" t="s">
        <v>4127</v>
      </c>
      <c r="AY9" s="439"/>
      <c r="AZ9" s="176"/>
      <c r="BA9" s="2089"/>
      <c r="BC9" s="3825" t="s">
        <v>1091</v>
      </c>
      <c r="BD9" s="3826"/>
      <c r="BE9" s="3826"/>
      <c r="BF9" s="3826"/>
      <c r="BG9" s="3826"/>
      <c r="BH9" s="3827"/>
      <c r="BJ9" s="135">
        <v>1</v>
      </c>
    </row>
    <row r="10" spans="1:78" ht="15.75" customHeight="1">
      <c r="B10" s="2112" t="str">
        <f t="shared" ref="B10:B73" si="3">AB10</f>
        <v>A</v>
      </c>
      <c r="D10" s="2112" t="s">
        <v>0</v>
      </c>
      <c r="E10" s="4250" t="s">
        <v>119</v>
      </c>
      <c r="F10" s="4252" t="s">
        <v>4128</v>
      </c>
      <c r="G10" s="4252"/>
      <c r="H10" s="4252"/>
      <c r="I10" s="4252"/>
      <c r="J10" s="4252"/>
      <c r="K10" s="4252"/>
      <c r="L10" s="4252"/>
      <c r="M10" s="4252"/>
      <c r="N10" s="4252"/>
      <c r="O10" s="4252"/>
      <c r="P10" s="4252"/>
      <c r="Q10" s="4252"/>
      <c r="R10" s="4252"/>
      <c r="S10" s="4252"/>
      <c r="T10" s="4140" t="s">
        <v>4129</v>
      </c>
      <c r="U10" s="4140"/>
      <c r="V10" s="4254" t="s">
        <v>214</v>
      </c>
      <c r="W10" s="4254"/>
      <c r="X10" s="4256" t="str">
        <f>LEFT(F10,1)</f>
        <v>N</v>
      </c>
      <c r="Z10" s="2113">
        <f t="shared" ref="Z10:Z38" si="4">AD10</f>
        <v>0</v>
      </c>
      <c r="AB10" s="129" t="s">
        <v>0</v>
      </c>
      <c r="AC10" s="2114"/>
      <c r="AD10" s="2115"/>
      <c r="AE10" s="2115"/>
      <c r="AF10" s="2115"/>
      <c r="AG10" s="2115"/>
      <c r="AH10" s="2115"/>
      <c r="AI10" s="2115"/>
      <c r="AJ10" s="2115"/>
      <c r="AK10" s="2116"/>
      <c r="AL10" s="2117"/>
      <c r="AM10" s="2117"/>
      <c r="AN10" s="2117"/>
      <c r="AO10" s="2116"/>
      <c r="AP10" s="2116"/>
      <c r="AQ10" s="2116"/>
      <c r="AR10" s="2116"/>
      <c r="AS10" s="2116"/>
      <c r="AT10" s="2116"/>
      <c r="AU10" s="2116"/>
      <c r="AV10" s="2116"/>
      <c r="AX10" s="2091"/>
      <c r="AY10" s="2092"/>
      <c r="AZ10" s="2092"/>
      <c r="BA10" s="2093"/>
      <c r="BC10" s="3825" t="s">
        <v>1092</v>
      </c>
      <c r="BD10" s="3826"/>
      <c r="BE10" s="3826"/>
      <c r="BF10" s="3826"/>
      <c r="BG10" s="3826"/>
      <c r="BH10" s="3827"/>
      <c r="BJ10" s="135">
        <v>1</v>
      </c>
      <c r="BU10" s="4331" t="s">
        <v>1089</v>
      </c>
      <c r="BV10" s="3799"/>
      <c r="BW10" s="3799"/>
      <c r="BX10" s="3799"/>
      <c r="BY10" s="3799"/>
      <c r="BZ10" s="4332"/>
    </row>
    <row r="11" spans="1:78" ht="16.5" customHeight="1">
      <c r="B11" s="2118">
        <f t="shared" si="3"/>
        <v>0</v>
      </c>
      <c r="D11" s="593" t="s">
        <v>0</v>
      </c>
      <c r="E11" s="4251"/>
      <c r="F11" s="4253"/>
      <c r="G11" s="4253"/>
      <c r="H11" s="4253"/>
      <c r="I11" s="4253"/>
      <c r="J11" s="4253"/>
      <c r="K11" s="4253"/>
      <c r="L11" s="4253"/>
      <c r="M11" s="4253"/>
      <c r="N11" s="4253"/>
      <c r="O11" s="4253"/>
      <c r="P11" s="4253"/>
      <c r="Q11" s="4253"/>
      <c r="R11" s="4253"/>
      <c r="S11" s="4253"/>
      <c r="T11" s="4141"/>
      <c r="U11" s="4141"/>
      <c r="V11" s="4255"/>
      <c r="W11" s="4255"/>
      <c r="X11" s="4257"/>
      <c r="Z11" s="2113">
        <f t="shared" si="4"/>
        <v>0</v>
      </c>
      <c r="AB11" s="67"/>
      <c r="AC11" s="2119"/>
      <c r="AD11" s="2120"/>
      <c r="AE11" s="2121"/>
      <c r="AF11" s="2122"/>
      <c r="AG11" s="2123"/>
      <c r="AH11" s="2124"/>
      <c r="AI11" s="2125"/>
      <c r="AJ11" s="2126"/>
      <c r="AK11" s="2127"/>
      <c r="AL11" s="2127"/>
      <c r="AM11" s="2127"/>
      <c r="AN11" s="2127"/>
      <c r="AO11" s="2127"/>
      <c r="AP11" s="2127"/>
      <c r="AQ11" s="2128"/>
      <c r="AR11" s="2129"/>
      <c r="AS11" s="2130"/>
      <c r="AT11" s="2130"/>
      <c r="AU11" s="2130"/>
      <c r="AV11" s="2130"/>
      <c r="AX11" s="2091" t="s">
        <v>4130</v>
      </c>
      <c r="AY11" s="2092"/>
      <c r="AZ11" s="2092"/>
      <c r="BA11" s="2093"/>
      <c r="BC11" s="3825" t="s">
        <v>171</v>
      </c>
      <c r="BD11" s="3826"/>
      <c r="BE11" s="3826"/>
      <c r="BF11" s="3826"/>
      <c r="BG11" s="3826"/>
      <c r="BH11" s="3827"/>
      <c r="BJ11" s="135">
        <v>1</v>
      </c>
      <c r="BU11" s="3801"/>
      <c r="BV11" s="3802"/>
      <c r="BW11" s="3802"/>
      <c r="BX11" s="3802"/>
      <c r="BY11" s="3802"/>
      <c r="BZ11" s="3803"/>
    </row>
    <row r="12" spans="1:78" ht="21" customHeight="1">
      <c r="B12" s="2118">
        <f t="shared" si="3"/>
        <v>0</v>
      </c>
      <c r="D12" s="593" t="s">
        <v>0</v>
      </c>
      <c r="E12" s="4261" t="s">
        <v>4131</v>
      </c>
      <c r="F12" s="460" t="s">
        <v>4132</v>
      </c>
      <c r="G12" s="460"/>
      <c r="H12" s="460"/>
      <c r="I12" s="460"/>
      <c r="J12" s="460"/>
      <c r="K12" s="460"/>
      <c r="L12" s="460"/>
      <c r="M12" s="460"/>
      <c r="N12" s="2131"/>
      <c r="O12" s="2131"/>
      <c r="P12" s="2131"/>
      <c r="Q12" s="2131"/>
      <c r="R12" s="2131"/>
      <c r="S12" s="2131"/>
      <c r="T12" s="2131"/>
      <c r="U12" s="2131"/>
      <c r="V12" s="2131"/>
      <c r="W12" s="2131"/>
      <c r="X12" s="704"/>
      <c r="Z12" s="2113">
        <f t="shared" si="4"/>
        <v>0</v>
      </c>
      <c r="AB12" s="67"/>
      <c r="AC12" s="2119"/>
      <c r="AD12" s="2120"/>
      <c r="AE12" s="2121"/>
      <c r="AF12" s="2122"/>
      <c r="AG12" s="2123"/>
      <c r="AH12" s="2124"/>
      <c r="AI12" s="2125"/>
      <c r="AJ12" s="2126"/>
      <c r="AK12" s="2127"/>
      <c r="AL12" s="2127"/>
      <c r="AM12" s="2127"/>
      <c r="AN12" s="2127"/>
      <c r="AO12" s="2127"/>
      <c r="AP12" s="2127"/>
      <c r="AQ12" s="2128"/>
      <c r="AR12" s="2129"/>
      <c r="AS12" s="2130"/>
      <c r="AT12" s="2130"/>
      <c r="AU12" s="2132"/>
      <c r="AV12" s="2132"/>
      <c r="AX12" s="2091" t="s">
        <v>4133</v>
      </c>
      <c r="AY12" s="2092"/>
      <c r="AZ12" s="2092"/>
      <c r="BA12" s="2093"/>
      <c r="BC12" s="3825"/>
      <c r="BD12" s="3826"/>
      <c r="BE12" s="3826"/>
      <c r="BF12" s="3826"/>
      <c r="BG12" s="3826"/>
      <c r="BH12" s="3827"/>
      <c r="BJ12" s="135">
        <v>1</v>
      </c>
      <c r="BU12" s="146"/>
      <c r="BV12" s="147"/>
      <c r="BW12" s="147"/>
      <c r="BX12" s="147"/>
      <c r="BY12" s="147"/>
      <c r="BZ12" s="148"/>
    </row>
    <row r="13" spans="1:78" ht="21" customHeight="1">
      <c r="B13" s="2118">
        <f t="shared" si="3"/>
        <v>0</v>
      </c>
      <c r="D13" s="593" t="s">
        <v>0</v>
      </c>
      <c r="E13" s="4261"/>
      <c r="F13" s="460" t="s">
        <v>181</v>
      </c>
      <c r="G13" s="460"/>
      <c r="H13" s="460"/>
      <c r="I13" s="460"/>
      <c r="J13" s="460"/>
      <c r="K13" s="460"/>
      <c r="L13" s="460"/>
      <c r="M13" s="460"/>
      <c r="N13" s="2131"/>
      <c r="O13" s="2131"/>
      <c r="P13" s="2131"/>
      <c r="Q13" s="2131"/>
      <c r="R13" s="2131"/>
      <c r="S13" s="2131"/>
      <c r="T13" s="2131"/>
      <c r="U13" s="2131"/>
      <c r="V13" s="2131"/>
      <c r="W13" s="2131"/>
      <c r="X13" s="704"/>
      <c r="Z13" s="2113">
        <f t="shared" si="4"/>
        <v>0</v>
      </c>
      <c r="AB13" s="67"/>
      <c r="AC13" s="2119"/>
      <c r="AD13" s="2120"/>
      <c r="AE13" s="2121"/>
      <c r="AF13" s="2122"/>
      <c r="AG13" s="2123"/>
      <c r="AH13" s="2124"/>
      <c r="AI13" s="2125"/>
      <c r="AJ13" s="2126"/>
      <c r="AK13" s="2127"/>
      <c r="AL13" s="2127"/>
      <c r="AM13" s="2127"/>
      <c r="AN13" s="2127"/>
      <c r="AO13" s="2127"/>
      <c r="AP13" s="2127"/>
      <c r="AQ13" s="2128"/>
      <c r="AR13" s="2129"/>
      <c r="AS13" s="2130"/>
      <c r="AT13" s="2130"/>
      <c r="AU13" s="2133"/>
      <c r="AV13" s="2133"/>
      <c r="AX13" s="2091"/>
      <c r="AY13" s="2092"/>
      <c r="AZ13" s="2092"/>
      <c r="BA13" s="2093"/>
      <c r="BC13" s="3851" t="s">
        <v>1093</v>
      </c>
      <c r="BD13" s="3852"/>
      <c r="BE13" s="3852"/>
      <c r="BF13" s="3852"/>
      <c r="BG13" s="3852"/>
      <c r="BH13" s="3853"/>
      <c r="BJ13" s="135">
        <v>1</v>
      </c>
      <c r="BU13" s="146"/>
      <c r="BV13" s="147" t="s">
        <v>1090</v>
      </c>
      <c r="BW13" s="147"/>
      <c r="BX13" s="147"/>
      <c r="BY13" s="147"/>
      <c r="BZ13" s="148"/>
    </row>
    <row r="14" spans="1:78" ht="21" customHeight="1">
      <c r="B14" s="2118">
        <f t="shared" si="3"/>
        <v>0</v>
      </c>
      <c r="D14" s="593" t="s">
        <v>0</v>
      </c>
      <c r="E14" s="4261"/>
      <c r="F14" s="460"/>
      <c r="G14" s="460"/>
      <c r="H14" s="460"/>
      <c r="I14" s="460"/>
      <c r="J14" s="460"/>
      <c r="K14" s="460"/>
      <c r="L14" s="460"/>
      <c r="M14" s="460"/>
      <c r="N14" s="2131"/>
      <c r="O14" s="2131"/>
      <c r="P14" s="2131"/>
      <c r="Q14" s="2131"/>
      <c r="R14" s="2131"/>
      <c r="S14" s="2131"/>
      <c r="T14" s="2131"/>
      <c r="U14" s="2131"/>
      <c r="V14" s="2131"/>
      <c r="W14" s="2131"/>
      <c r="X14" s="704"/>
      <c r="Z14" s="2113">
        <f t="shared" si="4"/>
        <v>0</v>
      </c>
      <c r="AB14" s="67"/>
      <c r="AC14" s="2119"/>
      <c r="AD14" s="2120"/>
      <c r="AE14" s="2121"/>
      <c r="AF14" s="2122"/>
      <c r="AG14" s="2123"/>
      <c r="AH14" s="2124"/>
      <c r="AI14" s="2125"/>
      <c r="AJ14" s="2126"/>
      <c r="AK14" s="2127"/>
      <c r="AL14" s="2127"/>
      <c r="AM14" s="2127"/>
      <c r="AN14" s="2127"/>
      <c r="AO14" s="2127"/>
      <c r="AP14" s="2127"/>
      <c r="AQ14" s="2128"/>
      <c r="AR14" s="2129"/>
      <c r="AS14" s="2130"/>
      <c r="AT14" s="2130"/>
      <c r="AU14" s="2134"/>
      <c r="AV14" s="2134"/>
      <c r="AX14" s="2091" t="s">
        <v>4134</v>
      </c>
      <c r="AY14" s="2092"/>
      <c r="AZ14" s="2092"/>
      <c r="BA14" s="2093"/>
      <c r="BC14" s="742"/>
      <c r="BD14" s="743"/>
      <c r="BE14" s="743"/>
      <c r="BF14" s="743"/>
      <c r="BG14" s="743"/>
      <c r="BH14" s="744"/>
      <c r="BJ14" s="135">
        <v>1</v>
      </c>
      <c r="BU14" s="3825" t="s">
        <v>1094</v>
      </c>
      <c r="BV14" s="3826"/>
      <c r="BW14" s="3826"/>
      <c r="BX14" s="3826"/>
      <c r="BY14" s="3826"/>
      <c r="BZ14" s="3827"/>
    </row>
    <row r="15" spans="1:78" ht="21" customHeight="1">
      <c r="B15" s="2118">
        <f t="shared" si="3"/>
        <v>0</v>
      </c>
      <c r="D15" s="593" t="s">
        <v>0</v>
      </c>
      <c r="E15" s="4261"/>
      <c r="F15" s="460"/>
      <c r="G15" s="460"/>
      <c r="H15" s="460"/>
      <c r="I15" s="460"/>
      <c r="J15" s="460"/>
      <c r="K15" s="460"/>
      <c r="L15" s="460"/>
      <c r="M15" s="460"/>
      <c r="N15" s="2131"/>
      <c r="O15" s="2131"/>
      <c r="P15" s="2131"/>
      <c r="Q15" s="2131"/>
      <c r="R15" s="2131"/>
      <c r="S15" s="2131"/>
      <c r="T15" s="2131"/>
      <c r="U15" s="2131"/>
      <c r="V15" s="2131"/>
      <c r="W15" s="2131"/>
      <c r="X15" s="704"/>
      <c r="Z15" s="2113">
        <f t="shared" si="4"/>
        <v>0</v>
      </c>
      <c r="AB15" s="67"/>
      <c r="AC15" s="2119"/>
      <c r="AD15" s="2120"/>
      <c r="AE15" s="2121"/>
      <c r="AF15" s="2122"/>
      <c r="AG15" s="2123"/>
      <c r="AH15" s="2124"/>
      <c r="AI15" s="2125"/>
      <c r="AJ15" s="2126"/>
      <c r="AK15" s="2127"/>
      <c r="AL15" s="2127"/>
      <c r="AM15" s="2127"/>
      <c r="AN15" s="2127"/>
      <c r="AO15" s="2127"/>
      <c r="AP15" s="2127"/>
      <c r="AQ15" s="2128"/>
      <c r="AR15" s="2129"/>
      <c r="AS15" s="2130"/>
      <c r="AT15" s="2130"/>
      <c r="AU15" s="2135"/>
      <c r="AV15" s="2135"/>
      <c r="AX15" s="2091" t="s">
        <v>4135</v>
      </c>
      <c r="AY15" s="2092"/>
      <c r="AZ15" s="2092"/>
      <c r="BA15" s="2093"/>
      <c r="BC15" s="3851" t="s">
        <v>203</v>
      </c>
      <c r="BD15" s="3852"/>
      <c r="BE15" s="3852"/>
      <c r="BF15" s="3852"/>
      <c r="BG15" s="3852"/>
      <c r="BH15" s="3853"/>
      <c r="BJ15" s="135">
        <v>1</v>
      </c>
      <c r="BU15" s="146"/>
      <c r="BV15" s="147"/>
      <c r="BW15" s="147"/>
      <c r="BX15" s="147"/>
      <c r="BY15" s="147"/>
      <c r="BZ15" s="148"/>
    </row>
    <row r="16" spans="1:78" ht="21" customHeight="1">
      <c r="B16" s="2118">
        <f t="shared" si="3"/>
        <v>0</v>
      </c>
      <c r="D16" s="593" t="s">
        <v>0</v>
      </c>
      <c r="E16" s="4261"/>
      <c r="F16" s="460"/>
      <c r="G16" s="460"/>
      <c r="H16" s="460"/>
      <c r="I16" s="460"/>
      <c r="J16" s="460"/>
      <c r="K16" s="460"/>
      <c r="L16" s="460"/>
      <c r="M16" s="460"/>
      <c r="N16" s="2131"/>
      <c r="O16" s="2131"/>
      <c r="P16" s="2131"/>
      <c r="Q16" s="2131"/>
      <c r="R16" s="2131"/>
      <c r="S16" s="2131"/>
      <c r="T16" s="2131"/>
      <c r="U16" s="2131"/>
      <c r="V16" s="2131"/>
      <c r="W16" s="2131"/>
      <c r="X16" s="704"/>
      <c r="Z16" s="2113">
        <f t="shared" si="4"/>
        <v>0</v>
      </c>
      <c r="AB16" s="67"/>
      <c r="AC16" s="2119"/>
      <c r="AD16" s="2120"/>
      <c r="AE16" s="2121"/>
      <c r="AF16" s="2122"/>
      <c r="AG16" s="2123"/>
      <c r="AH16" s="2124"/>
      <c r="AI16" s="2125"/>
      <c r="AJ16" s="2126"/>
      <c r="AK16" s="2127"/>
      <c r="AL16" s="2127"/>
      <c r="AM16" s="2127"/>
      <c r="AN16" s="2127"/>
      <c r="AO16" s="2127"/>
      <c r="AP16" s="2127"/>
      <c r="AQ16" s="2128"/>
      <c r="AR16" s="2129"/>
      <c r="AS16" s="2130"/>
      <c r="AT16" s="2130"/>
      <c r="AU16" s="2136"/>
      <c r="AV16" s="2136"/>
      <c r="AX16" s="2091"/>
      <c r="AY16" s="2092"/>
      <c r="AZ16" s="2092"/>
      <c r="BA16" s="2093"/>
      <c r="BC16" s="3825" t="s">
        <v>208</v>
      </c>
      <c r="BD16" s="3826"/>
      <c r="BE16" s="3826"/>
      <c r="BF16" s="3826"/>
      <c r="BG16" s="3826"/>
      <c r="BH16" s="3827"/>
      <c r="BJ16" s="135">
        <v>1</v>
      </c>
      <c r="BU16" s="3825" t="s">
        <v>1091</v>
      </c>
      <c r="BV16" s="3826"/>
      <c r="BW16" s="3826"/>
      <c r="BX16" s="3826"/>
      <c r="BY16" s="3826"/>
      <c r="BZ16" s="3827"/>
    </row>
    <row r="17" spans="2:78" ht="21" customHeight="1" thickBot="1">
      <c r="B17" s="2118">
        <f t="shared" si="3"/>
        <v>0</v>
      </c>
      <c r="D17" s="593" t="s">
        <v>0</v>
      </c>
      <c r="E17" s="4333"/>
      <c r="F17" s="2137"/>
      <c r="G17" s="2137"/>
      <c r="H17" s="2137"/>
      <c r="I17" s="2137"/>
      <c r="J17" s="2137"/>
      <c r="K17" s="2137"/>
      <c r="L17" s="2137"/>
      <c r="M17" s="2137"/>
      <c r="N17" s="2138"/>
      <c r="O17" s="2138"/>
      <c r="P17" s="2138"/>
      <c r="Q17" s="2138"/>
      <c r="R17" s="2138"/>
      <c r="S17" s="2138"/>
      <c r="T17" s="2138"/>
      <c r="U17" s="2138"/>
      <c r="V17" s="2138"/>
      <c r="W17" s="2138"/>
      <c r="X17" s="2139"/>
      <c r="Z17" s="2113">
        <f t="shared" si="4"/>
        <v>0</v>
      </c>
      <c r="AB17" s="67"/>
      <c r="AC17" s="2119"/>
      <c r="AD17" s="2120"/>
      <c r="AE17" s="2121"/>
      <c r="AF17" s="2122"/>
      <c r="AG17" s="2123"/>
      <c r="AH17" s="2124"/>
      <c r="AI17" s="2125"/>
      <c r="AJ17" s="2126"/>
      <c r="AK17" s="2127"/>
      <c r="AL17" s="2127"/>
      <c r="AM17" s="2127"/>
      <c r="AN17" s="2127"/>
      <c r="AO17" s="2127"/>
      <c r="AP17" s="2127"/>
      <c r="AQ17" s="2128"/>
      <c r="AR17" s="2129"/>
      <c r="AS17" s="2130"/>
      <c r="AT17" s="2130"/>
      <c r="AU17" s="2140"/>
      <c r="AV17" s="2130"/>
      <c r="AX17" s="2091" t="s">
        <v>4136</v>
      </c>
      <c r="AY17" s="2092"/>
      <c r="AZ17" s="2092"/>
      <c r="BA17" s="2093"/>
      <c r="BC17" s="3825"/>
      <c r="BD17" s="3826"/>
      <c r="BE17" s="3826"/>
      <c r="BF17" s="3826"/>
      <c r="BG17" s="3826"/>
      <c r="BH17" s="3827"/>
      <c r="BJ17" s="135">
        <v>1</v>
      </c>
      <c r="BU17" s="3825" t="s">
        <v>1092</v>
      </c>
      <c r="BV17" s="3826"/>
      <c r="BW17" s="3826"/>
      <c r="BX17" s="3826"/>
      <c r="BY17" s="3826"/>
      <c r="BZ17" s="3827"/>
    </row>
    <row r="18" spans="2:78" ht="20.25" customHeight="1" thickTop="1" thickBot="1">
      <c r="B18" s="2118">
        <f t="shared" si="3"/>
        <v>0</v>
      </c>
      <c r="D18" s="593" t="s">
        <v>0</v>
      </c>
      <c r="E18" s="97" t="s">
        <v>104</v>
      </c>
      <c r="F18" s="97" t="s">
        <v>103</v>
      </c>
      <c r="G18" s="97" t="s">
        <v>102</v>
      </c>
      <c r="H18" s="97" t="s">
        <v>101</v>
      </c>
      <c r="I18" s="97" t="s">
        <v>100</v>
      </c>
      <c r="J18" s="97" t="s">
        <v>99</v>
      </c>
      <c r="K18" s="97" t="s">
        <v>98</v>
      </c>
      <c r="L18" s="97" t="s">
        <v>97</v>
      </c>
      <c r="M18" s="97" t="s">
        <v>96</v>
      </c>
      <c r="N18" s="97" t="s">
        <v>95</v>
      </c>
      <c r="O18" s="97" t="s">
        <v>94</v>
      </c>
      <c r="P18" s="97" t="s">
        <v>93</v>
      </c>
      <c r="Q18" s="97" t="s">
        <v>92</v>
      </c>
      <c r="R18" s="97" t="s">
        <v>91</v>
      </c>
      <c r="S18" s="97" t="s">
        <v>90</v>
      </c>
      <c r="T18" s="97" t="s">
        <v>122</v>
      </c>
      <c r="U18" s="97" t="s">
        <v>123</v>
      </c>
      <c r="V18" s="97" t="s">
        <v>998</v>
      </c>
      <c r="W18" s="97" t="s">
        <v>999</v>
      </c>
      <c r="X18" s="96" t="s">
        <v>1000</v>
      </c>
      <c r="Z18" s="2113">
        <f t="shared" si="4"/>
        <v>0</v>
      </c>
      <c r="AB18" s="67"/>
      <c r="AC18" s="2119"/>
      <c r="AD18" s="2120"/>
      <c r="AE18" s="2121"/>
      <c r="AF18" s="2122"/>
      <c r="AG18" s="2123"/>
      <c r="AH18" s="2124"/>
      <c r="AI18" s="2125"/>
      <c r="AJ18" s="2126"/>
      <c r="AK18" s="2127"/>
      <c r="AL18" s="2127"/>
      <c r="AM18" s="2127"/>
      <c r="AN18" s="2127"/>
      <c r="AO18" s="2127"/>
      <c r="AP18" s="2127"/>
      <c r="AQ18" s="2128"/>
      <c r="AR18" s="2129"/>
      <c r="AS18" s="2130"/>
      <c r="AT18" s="2130"/>
      <c r="AU18" s="2140"/>
      <c r="AV18" s="2130"/>
      <c r="AX18" s="2091" t="s">
        <v>4137</v>
      </c>
      <c r="AY18" s="2092"/>
      <c r="AZ18" s="2092"/>
      <c r="BA18" s="2093"/>
      <c r="BC18" s="3825" t="s">
        <v>1146</v>
      </c>
      <c r="BD18" s="3826"/>
      <c r="BE18" s="3826"/>
      <c r="BF18" s="3826"/>
      <c r="BG18" s="3826"/>
      <c r="BH18" s="3827"/>
      <c r="BJ18" s="135">
        <v>1</v>
      </c>
      <c r="BU18" s="3825" t="s">
        <v>171</v>
      </c>
      <c r="BV18" s="3826"/>
      <c r="BW18" s="3826"/>
      <c r="BX18" s="3826"/>
      <c r="BY18" s="3826"/>
      <c r="BZ18" s="3827"/>
    </row>
    <row r="19" spans="2:78" ht="19.5" customHeight="1" thickTop="1">
      <c r="B19" s="2118">
        <f t="shared" si="3"/>
        <v>0</v>
      </c>
      <c r="D19" s="593" t="s">
        <v>0</v>
      </c>
      <c r="E19" s="2085" t="str">
        <f t="shared" ref="E19:X19" si="5">SUBSTITUTE(ADDRESS(1,COLUMN(),4),"1","")</f>
        <v>E</v>
      </c>
      <c r="F19" s="2085" t="str">
        <f t="shared" si="5"/>
        <v>F</v>
      </c>
      <c r="G19" s="2085" t="str">
        <f t="shared" si="5"/>
        <v>G</v>
      </c>
      <c r="H19" s="2085" t="str">
        <f t="shared" si="5"/>
        <v>H</v>
      </c>
      <c r="I19" s="2085" t="str">
        <f t="shared" si="5"/>
        <v>I</v>
      </c>
      <c r="J19" s="2085" t="str">
        <f t="shared" si="5"/>
        <v>J</v>
      </c>
      <c r="K19" s="2085" t="str">
        <f t="shared" si="5"/>
        <v>K</v>
      </c>
      <c r="L19" s="2110" t="str">
        <f t="shared" si="5"/>
        <v>L</v>
      </c>
      <c r="M19" s="2110" t="str">
        <f t="shared" si="5"/>
        <v>M</v>
      </c>
      <c r="N19" s="2110" t="str">
        <f t="shared" si="5"/>
        <v>N</v>
      </c>
      <c r="O19" s="2110" t="str">
        <f t="shared" si="5"/>
        <v>O</v>
      </c>
      <c r="P19" s="2110" t="str">
        <f t="shared" si="5"/>
        <v>P</v>
      </c>
      <c r="Q19" s="2110" t="str">
        <f t="shared" si="5"/>
        <v>Q</v>
      </c>
      <c r="R19" s="2085" t="str">
        <f t="shared" si="5"/>
        <v>R</v>
      </c>
      <c r="S19" s="2085" t="str">
        <f t="shared" si="5"/>
        <v>S</v>
      </c>
      <c r="T19" s="2085" t="str">
        <f t="shared" si="5"/>
        <v>T</v>
      </c>
      <c r="U19" s="2085" t="str">
        <f t="shared" si="5"/>
        <v>U</v>
      </c>
      <c r="V19" s="2085" t="str">
        <f t="shared" si="5"/>
        <v>V</v>
      </c>
      <c r="W19" s="2085" t="str">
        <f t="shared" si="5"/>
        <v>W</v>
      </c>
      <c r="X19" s="2141" t="str">
        <f t="shared" si="5"/>
        <v>X</v>
      </c>
      <c r="Z19" s="2113">
        <f t="shared" si="4"/>
        <v>0</v>
      </c>
      <c r="AB19" s="67"/>
      <c r="AC19" s="2119"/>
      <c r="AD19" s="2120"/>
      <c r="AE19" s="2121"/>
      <c r="AF19" s="2122"/>
      <c r="AG19" s="2123"/>
      <c r="AH19" s="2124"/>
      <c r="AI19" s="2125"/>
      <c r="AJ19" s="2126"/>
      <c r="AK19" s="2127"/>
      <c r="AL19" s="2127"/>
      <c r="AM19" s="2127"/>
      <c r="AN19" s="2127"/>
      <c r="AO19" s="2127"/>
      <c r="AP19" s="2127"/>
      <c r="AQ19" s="2128"/>
      <c r="AR19" s="2129"/>
      <c r="AS19" s="2130"/>
      <c r="AT19" s="2130"/>
      <c r="AU19" s="2140"/>
      <c r="AV19" s="2130"/>
      <c r="AX19" s="2091"/>
      <c r="AY19" s="2092"/>
      <c r="AZ19" s="2092"/>
      <c r="BA19" s="2093"/>
      <c r="BC19" s="3825"/>
      <c r="BD19" s="3826"/>
      <c r="BE19" s="3826"/>
      <c r="BF19" s="3826"/>
      <c r="BG19" s="3826"/>
      <c r="BH19" s="3827"/>
      <c r="BJ19" s="135">
        <v>1</v>
      </c>
      <c r="BU19" s="3825"/>
      <c r="BV19" s="3826"/>
      <c r="BW19" s="3826"/>
      <c r="BX19" s="3826"/>
      <c r="BY19" s="3826"/>
      <c r="BZ19" s="3827"/>
    </row>
    <row r="20" spans="2:78" ht="21.75" thickBot="1">
      <c r="B20" s="2118">
        <f t="shared" si="3"/>
        <v>0</v>
      </c>
      <c r="D20" s="593" t="s">
        <v>0</v>
      </c>
      <c r="E20" s="476">
        <f t="shared" ref="E20:X20" ca="1" si="6">CELL("largeur",E20)</f>
        <v>6</v>
      </c>
      <c r="F20" s="476">
        <f t="shared" ca="1" si="6"/>
        <v>6</v>
      </c>
      <c r="G20" s="476">
        <f t="shared" ca="1" si="6"/>
        <v>6</v>
      </c>
      <c r="H20" s="476">
        <f t="shared" ca="1" si="6"/>
        <v>6</v>
      </c>
      <c r="I20" s="476">
        <f t="shared" ca="1" si="6"/>
        <v>6</v>
      </c>
      <c r="J20" s="476">
        <f t="shared" ca="1" si="6"/>
        <v>11</v>
      </c>
      <c r="K20" s="476">
        <f t="shared" ca="1" si="6"/>
        <v>21</v>
      </c>
      <c r="L20" s="476">
        <f t="shared" ca="1" si="6"/>
        <v>6</v>
      </c>
      <c r="M20" s="476">
        <f t="shared" ca="1" si="6"/>
        <v>7</v>
      </c>
      <c r="N20" s="476">
        <f t="shared" ca="1" si="6"/>
        <v>21</v>
      </c>
      <c r="O20" s="476">
        <f t="shared" ca="1" si="6"/>
        <v>8</v>
      </c>
      <c r="P20" s="476">
        <f t="shared" ca="1" si="6"/>
        <v>16</v>
      </c>
      <c r="Q20" s="476">
        <f t="shared" ca="1" si="6"/>
        <v>16</v>
      </c>
      <c r="R20" s="476">
        <f t="shared" ca="1" si="6"/>
        <v>35</v>
      </c>
      <c r="S20" s="476">
        <f t="shared" ca="1" si="6"/>
        <v>9</v>
      </c>
      <c r="T20" s="476">
        <f t="shared" ca="1" si="6"/>
        <v>16</v>
      </c>
      <c r="U20" s="476">
        <f t="shared" ca="1" si="6"/>
        <v>10</v>
      </c>
      <c r="V20" s="476">
        <f t="shared" ca="1" si="6"/>
        <v>11</v>
      </c>
      <c r="W20" s="476">
        <f t="shared" ca="1" si="6"/>
        <v>13</v>
      </c>
      <c r="X20" s="2142">
        <f t="shared" ca="1" si="6"/>
        <v>7</v>
      </c>
      <c r="Z20" s="2113">
        <f t="shared" si="4"/>
        <v>0</v>
      </c>
      <c r="AB20" s="67"/>
      <c r="AC20" s="2119"/>
      <c r="AD20" s="2120"/>
      <c r="AE20" s="2121"/>
      <c r="AF20" s="2122"/>
      <c r="AG20" s="2123"/>
      <c r="AH20" s="2124"/>
      <c r="AI20" s="2125"/>
      <c r="AJ20" s="2126"/>
      <c r="AK20" s="2127"/>
      <c r="AL20" s="2127"/>
      <c r="AM20" s="2127"/>
      <c r="AN20" s="2127"/>
      <c r="AO20" s="2127"/>
      <c r="AP20" s="2127"/>
      <c r="AQ20" s="2128"/>
      <c r="AR20" s="2129"/>
      <c r="AS20" s="2130"/>
      <c r="AT20" s="2130"/>
      <c r="AU20" s="2140"/>
      <c r="AV20" s="2130"/>
      <c r="AX20" s="2143" t="s">
        <v>4138</v>
      </c>
      <c r="AY20" s="2144" t="s">
        <v>174</v>
      </c>
      <c r="AZ20" s="105" t="s">
        <v>4139</v>
      </c>
      <c r="BA20" s="2093"/>
      <c r="BC20" s="238" t="s">
        <v>269</v>
      </c>
      <c r="BD20" s="239"/>
      <c r="BE20" s="240"/>
      <c r="BF20" s="240"/>
      <c r="BG20" s="240"/>
      <c r="BH20" s="241"/>
      <c r="BJ20" s="135">
        <v>1</v>
      </c>
      <c r="BU20" s="3851" t="s">
        <v>1093</v>
      </c>
      <c r="BV20" s="3852"/>
      <c r="BW20" s="3852"/>
      <c r="BX20" s="3852"/>
      <c r="BY20" s="3852"/>
      <c r="BZ20" s="3853"/>
    </row>
    <row r="21" spans="2:78" ht="16.5" customHeight="1" thickTop="1">
      <c r="B21" s="2118">
        <f t="shared" si="3"/>
        <v>0</v>
      </c>
      <c r="D21" s="593" t="s">
        <v>0</v>
      </c>
      <c r="E21" s="2145" t="s">
        <v>89</v>
      </c>
      <c r="F21" s="2146" t="s">
        <v>88</v>
      </c>
      <c r="G21" s="2147"/>
      <c r="H21" s="4263" t="s">
        <v>87</v>
      </c>
      <c r="I21" s="4265" t="s">
        <v>86</v>
      </c>
      <c r="J21" s="4142" t="s">
        <v>83</v>
      </c>
      <c r="K21" s="2148"/>
      <c r="L21" s="2149"/>
      <c r="M21" s="4327" t="s">
        <v>4140</v>
      </c>
      <c r="N21" s="4327"/>
      <c r="O21" s="4269" t="s">
        <v>111</v>
      </c>
      <c r="P21" s="4269"/>
      <c r="Q21" s="2150" t="s">
        <v>4141</v>
      </c>
      <c r="R21" s="86" t="s">
        <v>84</v>
      </c>
      <c r="S21" s="4105" t="s">
        <v>85</v>
      </c>
      <c r="T21" s="4142" t="s">
        <v>4142</v>
      </c>
      <c r="U21" s="4157" t="s">
        <v>80</v>
      </c>
      <c r="V21" s="4005" t="s">
        <v>266</v>
      </c>
      <c r="W21" s="2151"/>
      <c r="X21" s="2152"/>
      <c r="Z21" s="2113">
        <f t="shared" si="4"/>
        <v>0</v>
      </c>
      <c r="AB21" s="67"/>
      <c r="AC21" s="2119"/>
      <c r="AD21" s="2120"/>
      <c r="AE21" s="2121"/>
      <c r="AF21" s="2122"/>
      <c r="AG21" s="2123"/>
      <c r="AH21" s="2124"/>
      <c r="AI21" s="2125"/>
      <c r="AJ21" s="2126"/>
      <c r="AK21" s="2127"/>
      <c r="AL21" s="2127"/>
      <c r="AM21" s="2127"/>
      <c r="AN21" s="2127"/>
      <c r="AO21" s="2127"/>
      <c r="AP21" s="2127"/>
      <c r="AQ21" s="2128"/>
      <c r="AR21" s="2129"/>
      <c r="AS21" s="2130"/>
      <c r="AT21" s="2130"/>
      <c r="AU21" s="2140"/>
      <c r="AV21" s="2130"/>
      <c r="AX21" s="2091"/>
      <c r="AY21" s="2092"/>
      <c r="AZ21" s="2092"/>
      <c r="BA21" s="2093"/>
      <c r="BC21" s="238" t="s">
        <v>273</v>
      </c>
      <c r="BD21" s="239"/>
      <c r="BE21" s="240"/>
      <c r="BF21" s="240"/>
      <c r="BG21" s="240"/>
      <c r="BH21" s="241"/>
      <c r="BJ21" s="135">
        <v>1</v>
      </c>
      <c r="BU21" s="742"/>
      <c r="BV21" s="743"/>
      <c r="BW21" s="743"/>
      <c r="BX21" s="743"/>
      <c r="BY21" s="743"/>
      <c r="BZ21" s="744"/>
    </row>
    <row r="22" spans="2:78" ht="18.75" customHeight="1">
      <c r="B22" s="2118">
        <f t="shared" si="3"/>
        <v>0</v>
      </c>
      <c r="D22" s="593" t="s">
        <v>0</v>
      </c>
      <c r="E22" s="2153" t="s">
        <v>77</v>
      </c>
      <c r="F22" s="2154" t="s">
        <v>30</v>
      </c>
      <c r="G22" s="2155" t="s">
        <v>76</v>
      </c>
      <c r="H22" s="4324"/>
      <c r="I22" s="4325"/>
      <c r="J22" s="4326"/>
      <c r="K22" s="2156" t="s">
        <v>4143</v>
      </c>
      <c r="L22" s="2157" t="s">
        <v>4144</v>
      </c>
      <c r="M22" s="4328"/>
      <c r="N22" s="4328"/>
      <c r="O22" s="4329"/>
      <c r="P22" s="4329"/>
      <c r="Q22" s="2158" t="s">
        <v>4145</v>
      </c>
      <c r="R22" s="2159" t="s">
        <v>75</v>
      </c>
      <c r="S22" s="4271"/>
      <c r="T22" s="4267"/>
      <c r="U22" s="4274"/>
      <c r="V22" s="4330"/>
      <c r="W22" s="575"/>
      <c r="X22" s="2139"/>
      <c r="Z22" s="2113">
        <f t="shared" si="4"/>
        <v>0</v>
      </c>
      <c r="AB22" s="67"/>
      <c r="AC22" s="2119"/>
      <c r="AD22" s="2120"/>
      <c r="AE22" s="2121"/>
      <c r="AF22" s="2122"/>
      <c r="AG22" s="2123"/>
      <c r="AH22" s="2124"/>
      <c r="AI22" s="2125"/>
      <c r="AJ22" s="2126"/>
      <c r="AK22" s="2127"/>
      <c r="AL22" s="2127"/>
      <c r="AM22" s="2127"/>
      <c r="AN22" s="2127"/>
      <c r="AO22" s="2127"/>
      <c r="AP22" s="2127"/>
      <c r="AQ22" s="2128"/>
      <c r="AR22" s="2129"/>
      <c r="AS22" s="2130"/>
      <c r="AT22" s="2130"/>
      <c r="AU22" s="2140"/>
      <c r="AV22" s="2130"/>
      <c r="AX22" s="2160" t="s">
        <v>4146</v>
      </c>
      <c r="AY22" s="2092"/>
      <c r="AZ22" s="2092"/>
      <c r="BA22" s="2093"/>
      <c r="BC22" s="238" t="s">
        <v>303</v>
      </c>
      <c r="BD22" s="239"/>
      <c r="BE22" s="240"/>
      <c r="BF22" s="240"/>
      <c r="BG22" s="240"/>
      <c r="BH22" s="241"/>
      <c r="BJ22" s="135">
        <v>1</v>
      </c>
      <c r="BU22" s="3851" t="s">
        <v>203</v>
      </c>
      <c r="BV22" s="3852"/>
      <c r="BW22" s="3852"/>
      <c r="BX22" s="3852"/>
      <c r="BY22" s="3852"/>
      <c r="BZ22" s="3853"/>
    </row>
    <row r="23" spans="2:78" ht="18.75" customHeight="1">
      <c r="B23" s="2118">
        <f t="shared" si="3"/>
        <v>0</v>
      </c>
      <c r="D23" s="67" t="str">
        <f t="shared" ref="D23:D86" si="7">IF(L23&lt;&gt;"","A","►")</f>
        <v>►</v>
      </c>
      <c r="E23" s="2161">
        <f t="shared" ref="E23:I38" si="8">AC23</f>
        <v>0</v>
      </c>
      <c r="F23" s="2162">
        <f t="shared" si="8"/>
        <v>0</v>
      </c>
      <c r="G23" s="2163">
        <f t="shared" si="8"/>
        <v>0</v>
      </c>
      <c r="H23" s="2164">
        <f t="shared" si="8"/>
        <v>0</v>
      </c>
      <c r="I23" s="2165">
        <f t="shared" si="8"/>
        <v>0</v>
      </c>
      <c r="J23" s="2166">
        <f>IFERROR(INDEX(J8:V8,MATCH(I23,J7:V7,0)) * H23 * IF(E23=0, 1, E23), 0)</f>
        <v>0</v>
      </c>
      <c r="K23" s="2167">
        <f>AI23</f>
        <v>0</v>
      </c>
      <c r="L23" s="2168"/>
      <c r="M23" s="109"/>
      <c r="N23" s="2169"/>
      <c r="O23" s="504"/>
      <c r="P23" s="2170">
        <f>N23</f>
        <v>0</v>
      </c>
      <c r="Q23" s="2171"/>
      <c r="R23" s="2172" t="str">
        <f>IF(L23&lt;&gt;"",AI23,"►")</f>
        <v>►</v>
      </c>
      <c r="S23" s="2173">
        <v>1</v>
      </c>
      <c r="T23" s="2174">
        <f t="shared" ref="T23:T86" si="9">IF(OR(ISBLANK(M23),ISBLANK(O23)),0,IF(J23=0,0,IF(L23&lt;&gt;0,(J23*S23)/M23*O23,0)))</f>
        <v>0</v>
      </c>
      <c r="U23" s="2175">
        <f t="shared" ref="U23:U86" si="10">IF(OR(ISBLANK(M23),ISBLANK(O23)),0,IF(AND(E23&lt;&gt;"", L23&lt;&gt;""),(E23*S23)/M23*O23,0))</f>
        <v>0</v>
      </c>
      <c r="V23" s="2176">
        <f t="shared" ref="V23:V86" si="11">IF(L23&lt;&gt;"",AD23,0)</f>
        <v>0</v>
      </c>
      <c r="W23" s="2177">
        <f>IF(OR(ISBLANK(M23),ISBLANK(O23)),0,IF(ISBLANK(L23),"",IFERROR(ROUND(T23/INDEX(J8:V8,MATCH(I23,J7:V7,0)),2)&amp;" " &amp;I23,"")))</f>
        <v>0</v>
      </c>
      <c r="X23" s="2178"/>
      <c r="Z23" s="2113">
        <f t="shared" si="4"/>
        <v>0</v>
      </c>
      <c r="AB23" s="67"/>
      <c r="AC23" s="2119"/>
      <c r="AD23" s="2120"/>
      <c r="AE23" s="2121"/>
      <c r="AF23" s="2122"/>
      <c r="AG23" s="2123"/>
      <c r="AH23" s="2124"/>
      <c r="AI23" s="2125"/>
      <c r="AJ23" s="2126"/>
      <c r="AK23" s="2127"/>
      <c r="AL23" s="2127"/>
      <c r="AM23" s="2127"/>
      <c r="AN23" s="2127"/>
      <c r="AO23" s="2127"/>
      <c r="AP23" s="2127"/>
      <c r="AQ23" s="2128"/>
      <c r="AR23" s="2129"/>
      <c r="AS23" s="2130"/>
      <c r="AT23" s="2130"/>
      <c r="AU23" s="2140"/>
      <c r="AV23" s="2130"/>
      <c r="AX23" s="2179" t="s">
        <v>4147</v>
      </c>
      <c r="AY23" s="2180" t="s">
        <v>4148</v>
      </c>
      <c r="AZ23" s="2180" t="s">
        <v>4149</v>
      </c>
      <c r="BA23" s="2181" t="s">
        <v>4150</v>
      </c>
      <c r="BC23" s="269"/>
      <c r="BD23" s="270" t="s">
        <v>312</v>
      </c>
      <c r="BE23" s="240"/>
      <c r="BF23" s="240"/>
      <c r="BG23" s="240"/>
      <c r="BH23" s="241"/>
      <c r="BJ23" s="135">
        <v>1</v>
      </c>
      <c r="BU23" s="3825" t="s">
        <v>208</v>
      </c>
      <c r="BV23" s="3826"/>
      <c r="BW23" s="3826"/>
      <c r="BX23" s="3826"/>
      <c r="BY23" s="3826"/>
      <c r="BZ23" s="3827"/>
    </row>
    <row r="24" spans="2:78" ht="18.75" customHeight="1">
      <c r="B24" s="2118">
        <f t="shared" si="3"/>
        <v>0</v>
      </c>
      <c r="D24" s="67" t="str">
        <f t="shared" si="7"/>
        <v>►</v>
      </c>
      <c r="E24" s="2182">
        <f t="shared" si="8"/>
        <v>0</v>
      </c>
      <c r="F24" s="2183">
        <f t="shared" si="8"/>
        <v>0</v>
      </c>
      <c r="G24" s="2184">
        <f t="shared" si="8"/>
        <v>0</v>
      </c>
      <c r="H24" s="2185">
        <f t="shared" si="8"/>
        <v>0</v>
      </c>
      <c r="I24" s="2186">
        <f t="shared" si="8"/>
        <v>0</v>
      </c>
      <c r="J24" s="2166">
        <f>IFERROR(INDEX(J8:V8,MATCH(I24,J7:V7,0)) * H24 * IF(E24=0, 1, E24), 0)</f>
        <v>0</v>
      </c>
      <c r="K24" s="2167">
        <f t="shared" ref="K24:K87" si="12">AI24</f>
        <v>0</v>
      </c>
      <c r="L24" s="2168"/>
      <c r="M24" s="109"/>
      <c r="N24" s="2169"/>
      <c r="O24" s="504"/>
      <c r="P24" s="2170">
        <f t="shared" ref="P24:P87" si="13">N24</f>
        <v>0</v>
      </c>
      <c r="Q24" s="2171"/>
      <c r="R24" s="2187" t="str">
        <f t="shared" ref="R24:R87" si="14">IF(L24&lt;&gt;"",AI24,"►")</f>
        <v>►</v>
      </c>
      <c r="S24" s="2188">
        <v>1</v>
      </c>
      <c r="T24" s="2189">
        <f t="shared" si="9"/>
        <v>0</v>
      </c>
      <c r="U24" s="2190">
        <f t="shared" si="10"/>
        <v>0</v>
      </c>
      <c r="V24" s="2191">
        <f t="shared" si="11"/>
        <v>0</v>
      </c>
      <c r="W24" s="2192">
        <f>IF(OR(ISBLANK(M24),ISBLANK(O24)),0,IF(ISBLANK(L24),"",IFERROR(ROUND(T24/INDEX(J8:V8,MATCH(I24,J7:V7,0)),2)&amp;" " &amp;I24,"")))</f>
        <v>0</v>
      </c>
      <c r="X24" s="2193"/>
      <c r="Z24" s="2113">
        <f t="shared" si="4"/>
        <v>0</v>
      </c>
      <c r="AB24" s="67"/>
      <c r="AC24" s="2119"/>
      <c r="AD24" s="2120"/>
      <c r="AE24" s="2121"/>
      <c r="AF24" s="2122"/>
      <c r="AG24" s="2123"/>
      <c r="AH24" s="2124"/>
      <c r="AI24" s="2125"/>
      <c r="AJ24" s="2126"/>
      <c r="AK24" s="2127"/>
      <c r="AL24" s="2127"/>
      <c r="AM24" s="2127"/>
      <c r="AN24" s="2127"/>
      <c r="AO24" s="2127"/>
      <c r="AP24" s="2127"/>
      <c r="AQ24" s="2128"/>
      <c r="AR24" s="2129"/>
      <c r="AS24" s="2130"/>
      <c r="AT24" s="2130"/>
      <c r="AU24" s="2140"/>
      <c r="AV24" s="2130"/>
      <c r="AX24" s="2194"/>
      <c r="AY24" s="4322" t="s">
        <v>4151</v>
      </c>
      <c r="AZ24" s="4322"/>
      <c r="BA24" s="4323" t="s">
        <v>111</v>
      </c>
      <c r="BC24" s="269"/>
      <c r="BD24" s="240"/>
      <c r="BE24" s="240"/>
      <c r="BF24" s="240"/>
      <c r="BG24" s="240"/>
      <c r="BH24" s="241"/>
      <c r="BJ24" s="135">
        <v>1</v>
      </c>
      <c r="BU24" s="3825"/>
      <c r="BV24" s="3826"/>
      <c r="BW24" s="3826"/>
      <c r="BX24" s="3826"/>
      <c r="BY24" s="3826"/>
      <c r="BZ24" s="3827"/>
    </row>
    <row r="25" spans="2:78" ht="18.75" customHeight="1">
      <c r="B25" s="2118">
        <f t="shared" si="3"/>
        <v>0</v>
      </c>
      <c r="D25" s="67" t="str">
        <f t="shared" si="7"/>
        <v>►</v>
      </c>
      <c r="E25" s="2182">
        <f t="shared" si="8"/>
        <v>0</v>
      </c>
      <c r="F25" s="2183">
        <f t="shared" si="8"/>
        <v>0</v>
      </c>
      <c r="G25" s="2184">
        <f t="shared" si="8"/>
        <v>0</v>
      </c>
      <c r="H25" s="2185">
        <f t="shared" si="8"/>
        <v>0</v>
      </c>
      <c r="I25" s="2186">
        <f t="shared" si="8"/>
        <v>0</v>
      </c>
      <c r="J25" s="2166">
        <f>IFERROR(INDEX(J8:V8,MATCH(I25,J7:V7,0)) * H25 * IF(E25=0, 1, E25), 0)</f>
        <v>0</v>
      </c>
      <c r="K25" s="2167">
        <f t="shared" si="12"/>
        <v>0</v>
      </c>
      <c r="L25" s="2168"/>
      <c r="M25" s="109"/>
      <c r="N25" s="2169"/>
      <c r="O25" s="504"/>
      <c r="P25" s="2170">
        <f t="shared" si="13"/>
        <v>0</v>
      </c>
      <c r="Q25" s="2171"/>
      <c r="R25" s="2187" t="str">
        <f t="shared" si="14"/>
        <v>►</v>
      </c>
      <c r="S25" s="2188">
        <v>1</v>
      </c>
      <c r="T25" s="2174">
        <f t="shared" si="9"/>
        <v>0</v>
      </c>
      <c r="U25" s="2175">
        <f t="shared" si="10"/>
        <v>0</v>
      </c>
      <c r="V25" s="2176">
        <f t="shared" si="11"/>
        <v>0</v>
      </c>
      <c r="W25" s="2177">
        <f>IF(OR(ISBLANK(M25),ISBLANK(O25)),0,IF(ISBLANK(L25),"",IFERROR(ROUND(T25/INDEX(J8:V8,MATCH(I25,J7:V7,0)),2)&amp;" " &amp;I25,"")))</f>
        <v>0</v>
      </c>
      <c r="X25" s="2178"/>
      <c r="Z25" s="2113">
        <f t="shared" si="4"/>
        <v>0</v>
      </c>
      <c r="AB25" s="67"/>
      <c r="AC25" s="2119"/>
      <c r="AD25" s="2120"/>
      <c r="AE25" s="2121"/>
      <c r="AF25" s="2122"/>
      <c r="AG25" s="2123"/>
      <c r="AH25" s="2124"/>
      <c r="AI25" s="2125"/>
      <c r="AJ25" s="2126"/>
      <c r="AK25" s="2127"/>
      <c r="AL25" s="2127"/>
      <c r="AM25" s="2127"/>
      <c r="AN25" s="2127"/>
      <c r="AO25" s="2127"/>
      <c r="AP25" s="2127"/>
      <c r="AQ25" s="2128"/>
      <c r="AR25" s="2129"/>
      <c r="AS25" s="2130"/>
      <c r="AT25" s="2130"/>
      <c r="AU25" s="2140"/>
      <c r="AV25" s="2130"/>
      <c r="AX25" s="2195" t="s">
        <v>4144</v>
      </c>
      <c r="AY25" s="4322"/>
      <c r="AZ25" s="4322"/>
      <c r="BA25" s="4323"/>
      <c r="BC25" s="3825" t="s">
        <v>347</v>
      </c>
      <c r="BD25" s="3826"/>
      <c r="BE25" s="3826"/>
      <c r="BF25" s="3826"/>
      <c r="BG25" s="3826"/>
      <c r="BH25" s="3827"/>
      <c r="BJ25" s="135">
        <v>1</v>
      </c>
      <c r="BU25" s="3825" t="s">
        <v>1146</v>
      </c>
      <c r="BV25" s="3826"/>
      <c r="BW25" s="3826"/>
      <c r="BX25" s="3826"/>
      <c r="BY25" s="3826"/>
      <c r="BZ25" s="3827"/>
    </row>
    <row r="26" spans="2:78" ht="18.75" customHeight="1">
      <c r="B26" s="2118">
        <f t="shared" si="3"/>
        <v>0</v>
      </c>
      <c r="D26" s="67" t="str">
        <f t="shared" si="7"/>
        <v>►</v>
      </c>
      <c r="E26" s="2182">
        <f t="shared" si="8"/>
        <v>0</v>
      </c>
      <c r="F26" s="2183">
        <f t="shared" si="8"/>
        <v>0</v>
      </c>
      <c r="G26" s="2184">
        <f t="shared" si="8"/>
        <v>0</v>
      </c>
      <c r="H26" s="2185">
        <f t="shared" si="8"/>
        <v>0</v>
      </c>
      <c r="I26" s="2186">
        <f t="shared" si="8"/>
        <v>0</v>
      </c>
      <c r="J26" s="2166">
        <f>IFERROR(INDEX(J8:V8,MATCH(I26,J7:V7,0)) * H26 * IF(E26=0, 1, E26), 0)</f>
        <v>0</v>
      </c>
      <c r="K26" s="2167">
        <f t="shared" si="12"/>
        <v>0</v>
      </c>
      <c r="L26" s="2168"/>
      <c r="M26" s="109"/>
      <c r="N26" s="2169"/>
      <c r="O26" s="504"/>
      <c r="P26" s="2170">
        <f t="shared" si="13"/>
        <v>0</v>
      </c>
      <c r="Q26" s="2171"/>
      <c r="R26" s="2187" t="str">
        <f t="shared" si="14"/>
        <v>►</v>
      </c>
      <c r="S26" s="2188">
        <v>1</v>
      </c>
      <c r="T26" s="2189">
        <f t="shared" si="9"/>
        <v>0</v>
      </c>
      <c r="U26" s="2190">
        <f t="shared" si="10"/>
        <v>0</v>
      </c>
      <c r="V26" s="2191">
        <f t="shared" si="11"/>
        <v>0</v>
      </c>
      <c r="W26" s="2192">
        <f>IF(OR(ISBLANK(M26),ISBLANK(O26)),0,IF(ISBLANK(L26),"",IFERROR(ROUND(T26/INDEX(J8:V8,MATCH(I26,J7:V7,0)),2)&amp;" " &amp;I26,"")))</f>
        <v>0</v>
      </c>
      <c r="X26" s="2193"/>
      <c r="Z26" s="2113">
        <f t="shared" si="4"/>
        <v>0</v>
      </c>
      <c r="AB26" s="67"/>
      <c r="AC26" s="2119"/>
      <c r="AD26" s="2120"/>
      <c r="AE26" s="2121"/>
      <c r="AF26" s="2122"/>
      <c r="AG26" s="2123"/>
      <c r="AH26" s="2124"/>
      <c r="AI26" s="2125"/>
      <c r="AJ26" s="2126"/>
      <c r="AK26" s="2127"/>
      <c r="AL26" s="2127"/>
      <c r="AM26" s="2127"/>
      <c r="AN26" s="2127"/>
      <c r="AO26" s="2127"/>
      <c r="AP26" s="2127"/>
      <c r="AQ26" s="2128"/>
      <c r="AR26" s="2129"/>
      <c r="AS26" s="2130"/>
      <c r="AT26" s="2130"/>
      <c r="AU26" s="2140"/>
      <c r="AV26" s="2130"/>
      <c r="AX26" s="2196" t="s">
        <v>985</v>
      </c>
      <c r="AY26" s="2197" t="s">
        <v>985</v>
      </c>
      <c r="AZ26" s="2198" t="s">
        <v>4152</v>
      </c>
      <c r="BA26" s="2199" t="s">
        <v>985</v>
      </c>
      <c r="BC26" s="3825"/>
      <c r="BD26" s="3826"/>
      <c r="BE26" s="3826"/>
      <c r="BF26" s="3826"/>
      <c r="BG26" s="3826"/>
      <c r="BH26" s="3827"/>
      <c r="BJ26" s="135">
        <v>1</v>
      </c>
      <c r="BU26" s="3825"/>
      <c r="BV26" s="3826"/>
      <c r="BW26" s="3826"/>
      <c r="BX26" s="3826"/>
      <c r="BY26" s="3826"/>
      <c r="BZ26" s="3827"/>
    </row>
    <row r="27" spans="2:78" ht="21">
      <c r="B27" s="2118">
        <f t="shared" si="3"/>
        <v>0</v>
      </c>
      <c r="D27" s="67" t="str">
        <f t="shared" si="7"/>
        <v>►</v>
      </c>
      <c r="E27" s="2182">
        <f t="shared" si="8"/>
        <v>0</v>
      </c>
      <c r="F27" s="2183">
        <f t="shared" si="8"/>
        <v>0</v>
      </c>
      <c r="G27" s="2184">
        <f t="shared" si="8"/>
        <v>0</v>
      </c>
      <c r="H27" s="2185">
        <f t="shared" si="8"/>
        <v>0</v>
      </c>
      <c r="I27" s="2186">
        <f t="shared" si="8"/>
        <v>0</v>
      </c>
      <c r="J27" s="2166">
        <f>IFERROR(INDEX(J8:V8,MATCH(I27,J7:V7,0)) * H27 * IF(E27=0, 1, E27), 0)</f>
        <v>0</v>
      </c>
      <c r="K27" s="2167">
        <f t="shared" si="12"/>
        <v>0</v>
      </c>
      <c r="L27" s="2168"/>
      <c r="M27" s="109"/>
      <c r="N27" s="2169"/>
      <c r="O27" s="504"/>
      <c r="P27" s="2170">
        <f t="shared" si="13"/>
        <v>0</v>
      </c>
      <c r="Q27" s="2171"/>
      <c r="R27" s="2187" t="str">
        <f t="shared" si="14"/>
        <v>►</v>
      </c>
      <c r="S27" s="2188">
        <v>1</v>
      </c>
      <c r="T27" s="2174">
        <f t="shared" si="9"/>
        <v>0</v>
      </c>
      <c r="U27" s="2175">
        <f t="shared" si="10"/>
        <v>0</v>
      </c>
      <c r="V27" s="2176">
        <f t="shared" si="11"/>
        <v>0</v>
      </c>
      <c r="W27" s="2177">
        <f>IF(OR(ISBLANK(M27),ISBLANK(O27)),0,IF(ISBLANK(L27),"",IFERROR(ROUND(T27/INDEX(J8:V8,MATCH(I27,J7:V7,0)),2)&amp;" " &amp;I27,"")))</f>
        <v>0</v>
      </c>
      <c r="X27" s="2178"/>
      <c r="Z27" s="2113">
        <f t="shared" si="4"/>
        <v>0</v>
      </c>
      <c r="AB27" s="67"/>
      <c r="AC27" s="2119"/>
      <c r="AD27" s="2120"/>
      <c r="AE27" s="2121"/>
      <c r="AF27" s="2122"/>
      <c r="AG27" s="2123"/>
      <c r="AH27" s="2124"/>
      <c r="AI27" s="2125"/>
      <c r="AJ27" s="2126"/>
      <c r="AK27" s="2127"/>
      <c r="AL27" s="2127"/>
      <c r="AM27" s="2127"/>
      <c r="AN27" s="2127"/>
      <c r="AO27" s="2127"/>
      <c r="AP27" s="2127"/>
      <c r="AQ27" s="2128"/>
      <c r="AR27" s="2129"/>
      <c r="AS27" s="2130"/>
      <c r="AT27" s="2130"/>
      <c r="AU27" s="2140"/>
      <c r="AV27" s="2130"/>
      <c r="AX27" s="2195" t="s">
        <v>4144</v>
      </c>
      <c r="AY27" s="109">
        <v>10</v>
      </c>
      <c r="AZ27" s="2200" t="s">
        <v>108</v>
      </c>
      <c r="BA27" s="2201">
        <v>120</v>
      </c>
      <c r="BC27" s="3825" t="s">
        <v>363</v>
      </c>
      <c r="BD27" s="3826"/>
      <c r="BE27" s="3826"/>
      <c r="BF27" s="3826"/>
      <c r="BG27" s="3826"/>
      <c r="BH27" s="3827"/>
      <c r="BJ27" s="135">
        <v>1</v>
      </c>
      <c r="BU27" s="238" t="s">
        <v>269</v>
      </c>
      <c r="BV27" s="239"/>
      <c r="BW27" s="240"/>
      <c r="BX27" s="240"/>
      <c r="BY27" s="240"/>
      <c r="BZ27" s="241"/>
    </row>
    <row r="28" spans="2:78" ht="21">
      <c r="B28" s="2118">
        <f t="shared" si="3"/>
        <v>0</v>
      </c>
      <c r="D28" s="67" t="str">
        <f t="shared" si="7"/>
        <v>►</v>
      </c>
      <c r="E28" s="2182">
        <f t="shared" si="8"/>
        <v>0</v>
      </c>
      <c r="F28" s="2183">
        <f t="shared" si="8"/>
        <v>0</v>
      </c>
      <c r="G28" s="2184">
        <f t="shared" si="8"/>
        <v>0</v>
      </c>
      <c r="H28" s="2185">
        <f t="shared" si="8"/>
        <v>0</v>
      </c>
      <c r="I28" s="2186">
        <f t="shared" si="8"/>
        <v>0</v>
      </c>
      <c r="J28" s="2166">
        <f>IFERROR(INDEX(J8:V8,MATCH(I28,J7:V7,0)) * H28 * IF(E28=0, 1, E28), 0)</f>
        <v>0</v>
      </c>
      <c r="K28" s="2167">
        <f t="shared" si="12"/>
        <v>0</v>
      </c>
      <c r="L28" s="2168"/>
      <c r="M28" s="109"/>
      <c r="N28" s="2169"/>
      <c r="O28" s="504"/>
      <c r="P28" s="2170">
        <f t="shared" si="13"/>
        <v>0</v>
      </c>
      <c r="Q28" s="2171"/>
      <c r="R28" s="2187" t="str">
        <f t="shared" si="14"/>
        <v>►</v>
      </c>
      <c r="S28" s="2188">
        <v>1</v>
      </c>
      <c r="T28" s="2189">
        <f t="shared" si="9"/>
        <v>0</v>
      </c>
      <c r="U28" s="2190">
        <f t="shared" si="10"/>
        <v>0</v>
      </c>
      <c r="V28" s="2191">
        <f t="shared" si="11"/>
        <v>0</v>
      </c>
      <c r="W28" s="2192">
        <f>IF(OR(ISBLANK(M28),ISBLANK(O28)),0,IF(ISBLANK(L28),"",IFERROR(ROUND(T28/INDEX(J8:V8,MATCH(I28,J7:V7,0)),2)&amp;" " &amp;I28,"")))</f>
        <v>0</v>
      </c>
      <c r="X28" s="2193"/>
      <c r="Z28" s="2113">
        <f t="shared" si="4"/>
        <v>0</v>
      </c>
      <c r="AB28" s="67"/>
      <c r="AC28" s="2119"/>
      <c r="AD28" s="2120"/>
      <c r="AE28" s="2121"/>
      <c r="AF28" s="2122"/>
      <c r="AG28" s="2123"/>
      <c r="AH28" s="2124"/>
      <c r="AI28" s="2125"/>
      <c r="AJ28" s="2126"/>
      <c r="AK28" s="2127"/>
      <c r="AL28" s="2127"/>
      <c r="AM28" s="2127"/>
      <c r="AN28" s="2127"/>
      <c r="AO28" s="2127"/>
      <c r="AP28" s="2127"/>
      <c r="AQ28" s="2128"/>
      <c r="AR28" s="2129"/>
      <c r="AS28" s="2130"/>
      <c r="AT28" s="2130"/>
      <c r="AU28" s="2140"/>
      <c r="AV28" s="2130"/>
      <c r="AX28" s="2091"/>
      <c r="AY28" s="2092"/>
      <c r="AZ28" s="2092"/>
      <c r="BA28" s="2093"/>
      <c r="BC28" s="3825"/>
      <c r="BD28" s="3826"/>
      <c r="BE28" s="3826"/>
      <c r="BF28" s="3826"/>
      <c r="BG28" s="3826"/>
      <c r="BH28" s="3827"/>
      <c r="BJ28" s="135">
        <v>1</v>
      </c>
      <c r="BU28" s="238" t="s">
        <v>273</v>
      </c>
      <c r="BV28" s="239"/>
      <c r="BW28" s="240"/>
      <c r="BX28" s="240"/>
      <c r="BY28" s="240"/>
      <c r="BZ28" s="241"/>
    </row>
    <row r="29" spans="2:78" ht="21">
      <c r="B29" s="2118">
        <f t="shared" si="3"/>
        <v>0</v>
      </c>
      <c r="D29" s="67" t="str">
        <f t="shared" si="7"/>
        <v>►</v>
      </c>
      <c r="E29" s="2182">
        <f t="shared" si="8"/>
        <v>0</v>
      </c>
      <c r="F29" s="2183">
        <f t="shared" si="8"/>
        <v>0</v>
      </c>
      <c r="G29" s="2184">
        <f t="shared" si="8"/>
        <v>0</v>
      </c>
      <c r="H29" s="2185">
        <f t="shared" si="8"/>
        <v>0</v>
      </c>
      <c r="I29" s="2186">
        <f t="shared" si="8"/>
        <v>0</v>
      </c>
      <c r="J29" s="2166">
        <f>IFERROR(INDEX(J8:V8,MATCH(I29,J7:V7,0)) * H29 * IF(E29=0, 1, E29), 0)</f>
        <v>0</v>
      </c>
      <c r="K29" s="2167">
        <f t="shared" si="12"/>
        <v>0</v>
      </c>
      <c r="L29" s="2168"/>
      <c r="M29" s="109"/>
      <c r="N29" s="2169"/>
      <c r="O29" s="504"/>
      <c r="P29" s="2170">
        <f t="shared" si="13"/>
        <v>0</v>
      </c>
      <c r="Q29" s="2171"/>
      <c r="R29" s="2187" t="str">
        <f t="shared" si="14"/>
        <v>►</v>
      </c>
      <c r="S29" s="2188">
        <v>1</v>
      </c>
      <c r="T29" s="2174">
        <f t="shared" si="9"/>
        <v>0</v>
      </c>
      <c r="U29" s="2175">
        <f t="shared" si="10"/>
        <v>0</v>
      </c>
      <c r="V29" s="2176">
        <f t="shared" si="11"/>
        <v>0</v>
      </c>
      <c r="W29" s="2177">
        <f>IF(OR(ISBLANK(M29),ISBLANK(O29)),0,IF(ISBLANK(L29),"",IFERROR(ROUND(T29/INDEX(J8:V8,MATCH(I29,J7:V7,0)),2)&amp;" " &amp;I29,"")))</f>
        <v>0</v>
      </c>
      <c r="X29" s="2178"/>
      <c r="Z29" s="2113">
        <f t="shared" si="4"/>
        <v>0</v>
      </c>
      <c r="AB29" s="67"/>
      <c r="AC29" s="2119"/>
      <c r="AD29" s="2120"/>
      <c r="AE29" s="2121"/>
      <c r="AF29" s="2122"/>
      <c r="AG29" s="2123"/>
      <c r="AH29" s="2124"/>
      <c r="AI29" s="2125"/>
      <c r="AJ29" s="2126"/>
      <c r="AK29" s="2127"/>
      <c r="AL29" s="2127"/>
      <c r="AM29" s="2127"/>
      <c r="AN29" s="2127"/>
      <c r="AO29" s="2127"/>
      <c r="AP29" s="2127"/>
      <c r="AQ29" s="2128"/>
      <c r="AR29" s="2129"/>
      <c r="AS29" s="2130"/>
      <c r="AT29" s="2130"/>
      <c r="AU29" s="2140"/>
      <c r="AV29" s="2130"/>
      <c r="AX29" s="2195" t="s">
        <v>4144</v>
      </c>
      <c r="AY29" s="109">
        <v>5</v>
      </c>
      <c r="AZ29" s="2200" t="s">
        <v>694</v>
      </c>
      <c r="BA29" s="2201">
        <v>16</v>
      </c>
      <c r="BC29" s="3900" t="s">
        <v>394</v>
      </c>
      <c r="BD29" s="3901"/>
      <c r="BE29" s="3901"/>
      <c r="BF29" s="3901"/>
      <c r="BG29" s="3901"/>
      <c r="BH29" s="3902" t="s">
        <v>395</v>
      </c>
      <c r="BJ29" s="135">
        <v>1</v>
      </c>
      <c r="BU29" s="238" t="s">
        <v>303</v>
      </c>
      <c r="BV29" s="239"/>
      <c r="BW29" s="240"/>
      <c r="BX29" s="240"/>
      <c r="BY29" s="240"/>
      <c r="BZ29" s="241"/>
    </row>
    <row r="30" spans="2:78" ht="21">
      <c r="B30" s="2118">
        <f t="shared" si="3"/>
        <v>0</v>
      </c>
      <c r="D30" s="67" t="str">
        <f t="shared" si="7"/>
        <v>►</v>
      </c>
      <c r="E30" s="2182">
        <f t="shared" si="8"/>
        <v>0</v>
      </c>
      <c r="F30" s="2183">
        <f t="shared" si="8"/>
        <v>0</v>
      </c>
      <c r="G30" s="2184">
        <f t="shared" si="8"/>
        <v>0</v>
      </c>
      <c r="H30" s="2185">
        <f t="shared" si="8"/>
        <v>0</v>
      </c>
      <c r="I30" s="2186">
        <f t="shared" si="8"/>
        <v>0</v>
      </c>
      <c r="J30" s="2166">
        <f>IFERROR(INDEX(J8:V8,MATCH(I30,J7:V7,0)) * H30 * IF(E30=0, 1, E30), 0)</f>
        <v>0</v>
      </c>
      <c r="K30" s="2167">
        <f t="shared" si="12"/>
        <v>0</v>
      </c>
      <c r="L30" s="2168"/>
      <c r="M30" s="109"/>
      <c r="N30" s="2169"/>
      <c r="O30" s="504"/>
      <c r="P30" s="2170">
        <f t="shared" si="13"/>
        <v>0</v>
      </c>
      <c r="Q30" s="2171"/>
      <c r="R30" s="2187" t="str">
        <f t="shared" si="14"/>
        <v>►</v>
      </c>
      <c r="S30" s="2188">
        <v>1</v>
      </c>
      <c r="T30" s="2189">
        <f t="shared" si="9"/>
        <v>0</v>
      </c>
      <c r="U30" s="2190">
        <f t="shared" si="10"/>
        <v>0</v>
      </c>
      <c r="V30" s="2191">
        <f t="shared" si="11"/>
        <v>0</v>
      </c>
      <c r="W30" s="2192">
        <f>IF(OR(ISBLANK(M30),ISBLANK(O30)),0,IF(ISBLANK(L30),"",IFERROR(ROUND(T30/INDEX(J8:V8,MATCH(I30,J7:V7,0)),2)&amp;" " &amp;I30,"")))</f>
        <v>0</v>
      </c>
      <c r="X30" s="2193"/>
      <c r="Z30" s="2113">
        <f t="shared" si="4"/>
        <v>0</v>
      </c>
      <c r="AB30" s="67"/>
      <c r="AC30" s="2119"/>
      <c r="AD30" s="2120"/>
      <c r="AE30" s="2121"/>
      <c r="AF30" s="2122"/>
      <c r="AG30" s="2123"/>
      <c r="AH30" s="2124"/>
      <c r="AI30" s="2125"/>
      <c r="AJ30" s="2126"/>
      <c r="AK30" s="2127"/>
      <c r="AL30" s="2127"/>
      <c r="AM30" s="2127"/>
      <c r="AN30" s="2127"/>
      <c r="AO30" s="2127"/>
      <c r="AP30" s="2127"/>
      <c r="AQ30" s="2128"/>
      <c r="AR30" s="2129"/>
      <c r="AS30" s="2130"/>
      <c r="AT30" s="2130"/>
      <c r="AU30" s="2140"/>
      <c r="AV30" s="2130"/>
      <c r="AX30" s="2091"/>
      <c r="AY30" s="2092"/>
      <c r="AZ30" s="2092"/>
      <c r="BA30" s="2093"/>
      <c r="BC30" s="3900"/>
      <c r="BD30" s="3901"/>
      <c r="BE30" s="3901"/>
      <c r="BF30" s="3901"/>
      <c r="BG30" s="3901"/>
      <c r="BH30" s="3902"/>
      <c r="BJ30" s="135">
        <v>1</v>
      </c>
      <c r="BU30" s="269"/>
      <c r="BV30" s="270" t="s">
        <v>312</v>
      </c>
      <c r="BW30" s="240"/>
      <c r="BX30" s="240"/>
      <c r="BY30" s="240"/>
      <c r="BZ30" s="241"/>
    </row>
    <row r="31" spans="2:78" ht="21">
      <c r="B31" s="2118">
        <f t="shared" si="3"/>
        <v>0</v>
      </c>
      <c r="D31" s="67" t="str">
        <f t="shared" si="7"/>
        <v>►</v>
      </c>
      <c r="E31" s="2182">
        <f t="shared" si="8"/>
        <v>0</v>
      </c>
      <c r="F31" s="2183">
        <f t="shared" si="8"/>
        <v>0</v>
      </c>
      <c r="G31" s="2184">
        <f t="shared" si="8"/>
        <v>0</v>
      </c>
      <c r="H31" s="2185">
        <f t="shared" si="8"/>
        <v>0</v>
      </c>
      <c r="I31" s="2186">
        <f t="shared" si="8"/>
        <v>0</v>
      </c>
      <c r="J31" s="2166">
        <f>IFERROR(INDEX(J8:V8,MATCH(I31,J7:V7,0)) * H31 * IF(E31=0, 1, E31), 0)</f>
        <v>0</v>
      </c>
      <c r="K31" s="2167">
        <f t="shared" si="12"/>
        <v>0</v>
      </c>
      <c r="L31" s="2168"/>
      <c r="M31" s="109"/>
      <c r="N31" s="2169"/>
      <c r="O31" s="504"/>
      <c r="P31" s="2170">
        <f t="shared" si="13"/>
        <v>0</v>
      </c>
      <c r="Q31" s="2171"/>
      <c r="R31" s="2187" t="str">
        <f t="shared" si="14"/>
        <v>►</v>
      </c>
      <c r="S31" s="2188">
        <v>1</v>
      </c>
      <c r="T31" s="2174">
        <f t="shared" si="9"/>
        <v>0</v>
      </c>
      <c r="U31" s="2175">
        <f t="shared" si="10"/>
        <v>0</v>
      </c>
      <c r="V31" s="2176">
        <f t="shared" si="11"/>
        <v>0</v>
      </c>
      <c r="W31" s="2177">
        <f>IF(OR(ISBLANK(M31),ISBLANK(O31)),0,IF(ISBLANK(L31),"",IFERROR(ROUND(T31/INDEX(J8:V8,MATCH(I31,J7:V7,0)),2)&amp;" " &amp;I31,"")))</f>
        <v>0</v>
      </c>
      <c r="X31" s="2178"/>
      <c r="Z31" s="2113">
        <f t="shared" si="4"/>
        <v>0</v>
      </c>
      <c r="AB31" s="67"/>
      <c r="AC31" s="2119"/>
      <c r="AD31" s="2120"/>
      <c r="AE31" s="2121"/>
      <c r="AF31" s="2122"/>
      <c r="AG31" s="2123"/>
      <c r="AH31" s="2124"/>
      <c r="AI31" s="2125"/>
      <c r="AJ31" s="2126"/>
      <c r="AK31" s="2127"/>
      <c r="AL31" s="2127"/>
      <c r="AM31" s="2127"/>
      <c r="AN31" s="2127"/>
      <c r="AO31" s="2127"/>
      <c r="AP31" s="2127"/>
      <c r="AQ31" s="2128"/>
      <c r="AR31" s="2129"/>
      <c r="AS31" s="2130"/>
      <c r="AT31" s="2130"/>
      <c r="AU31" s="2140"/>
      <c r="AV31" s="2130"/>
      <c r="AX31" s="2195" t="s">
        <v>4144</v>
      </c>
      <c r="AY31" s="109">
        <v>2</v>
      </c>
      <c r="AZ31" s="2200" t="s">
        <v>4153</v>
      </c>
      <c r="BA31" s="2201">
        <v>7</v>
      </c>
      <c r="BC31" s="343"/>
      <c r="BD31" s="344"/>
      <c r="BE31" s="344"/>
      <c r="BF31" s="344"/>
      <c r="BG31" s="345" t="s">
        <v>174</v>
      </c>
      <c r="BH31" s="346" t="s">
        <v>0</v>
      </c>
      <c r="BJ31" s="135">
        <v>1</v>
      </c>
      <c r="BU31" s="269"/>
      <c r="BV31" s="240"/>
      <c r="BW31" s="240"/>
      <c r="BX31" s="240"/>
      <c r="BY31" s="240"/>
      <c r="BZ31" s="241"/>
    </row>
    <row r="32" spans="2:78" ht="18.75" customHeight="1">
      <c r="B32" s="2118">
        <f t="shared" si="3"/>
        <v>0</v>
      </c>
      <c r="D32" s="67" t="str">
        <f t="shared" si="7"/>
        <v>►</v>
      </c>
      <c r="E32" s="2182">
        <f t="shared" si="8"/>
        <v>0</v>
      </c>
      <c r="F32" s="2183">
        <f t="shared" si="8"/>
        <v>0</v>
      </c>
      <c r="G32" s="2184">
        <f t="shared" si="8"/>
        <v>0</v>
      </c>
      <c r="H32" s="2185">
        <f t="shared" si="8"/>
        <v>0</v>
      </c>
      <c r="I32" s="2186">
        <f t="shared" si="8"/>
        <v>0</v>
      </c>
      <c r="J32" s="2166">
        <f>IFERROR(INDEX(J8:V8,MATCH(I32,J7:V7,0)) * H32 * IF(E32=0, 1, E32), 0)</f>
        <v>0</v>
      </c>
      <c r="K32" s="2167">
        <f t="shared" si="12"/>
        <v>0</v>
      </c>
      <c r="L32" s="2168"/>
      <c r="M32" s="109"/>
      <c r="N32" s="2169"/>
      <c r="O32" s="504"/>
      <c r="P32" s="2170">
        <f t="shared" si="13"/>
        <v>0</v>
      </c>
      <c r="Q32" s="2171"/>
      <c r="R32" s="2187" t="str">
        <f t="shared" si="14"/>
        <v>►</v>
      </c>
      <c r="S32" s="2188">
        <v>1</v>
      </c>
      <c r="T32" s="2189">
        <f t="shared" si="9"/>
        <v>0</v>
      </c>
      <c r="U32" s="2190">
        <f t="shared" si="10"/>
        <v>0</v>
      </c>
      <c r="V32" s="2191">
        <f t="shared" si="11"/>
        <v>0</v>
      </c>
      <c r="W32" s="2192">
        <f>IF(OR(ISBLANK(M32),ISBLANK(O32)),0,IF(ISBLANK(L32),"",IFERROR(ROUND(T32/INDEX(J8:V8,MATCH(I32,J7:V7,0)),2)&amp;" " &amp;I32,"")))</f>
        <v>0</v>
      </c>
      <c r="X32" s="2193"/>
      <c r="Z32" s="2113">
        <f t="shared" si="4"/>
        <v>0</v>
      </c>
      <c r="AB32" s="67"/>
      <c r="AC32" s="2119"/>
      <c r="AD32" s="2120"/>
      <c r="AE32" s="2121"/>
      <c r="AF32" s="2122"/>
      <c r="AG32" s="2123"/>
      <c r="AH32" s="2124"/>
      <c r="AI32" s="2125"/>
      <c r="AJ32" s="2126"/>
      <c r="AK32" s="2127"/>
      <c r="AL32" s="2127"/>
      <c r="AM32" s="2127"/>
      <c r="AN32" s="2127"/>
      <c r="AO32" s="2127"/>
      <c r="AP32" s="2127"/>
      <c r="AQ32" s="2128"/>
      <c r="AR32" s="2129"/>
      <c r="AS32" s="2130"/>
      <c r="AT32" s="2130"/>
      <c r="AU32" s="2140"/>
      <c r="AV32" s="2130"/>
      <c r="AX32" s="2091"/>
      <c r="AY32" s="2092"/>
      <c r="AZ32" s="2092"/>
      <c r="BA32" s="2093"/>
      <c r="BC32" s="343"/>
      <c r="BD32" s="344"/>
      <c r="BE32" s="344"/>
      <c r="BF32" s="344"/>
      <c r="BG32" s="11"/>
      <c r="BH32" s="357" t="s">
        <v>0</v>
      </c>
      <c r="BJ32" s="135">
        <v>1</v>
      </c>
      <c r="BU32" s="3825" t="s">
        <v>347</v>
      </c>
      <c r="BV32" s="3826"/>
      <c r="BW32" s="3826"/>
      <c r="BX32" s="3826"/>
      <c r="BY32" s="3826"/>
      <c r="BZ32" s="3827"/>
    </row>
    <row r="33" spans="2:78" ht="18.75" customHeight="1">
      <c r="B33" s="2118">
        <f t="shared" si="3"/>
        <v>0</v>
      </c>
      <c r="D33" s="67" t="str">
        <f t="shared" si="7"/>
        <v>►</v>
      </c>
      <c r="E33" s="2182">
        <f t="shared" si="8"/>
        <v>0</v>
      </c>
      <c r="F33" s="2183">
        <f t="shared" si="8"/>
        <v>0</v>
      </c>
      <c r="G33" s="2184">
        <f t="shared" si="8"/>
        <v>0</v>
      </c>
      <c r="H33" s="2185">
        <f t="shared" si="8"/>
        <v>0</v>
      </c>
      <c r="I33" s="2186">
        <f t="shared" si="8"/>
        <v>0</v>
      </c>
      <c r="J33" s="2166">
        <f>IFERROR(INDEX(J8:V8,MATCH(I33,J7:V7,0)) * H33 * IF(E33=0, 1, E33), 0)</f>
        <v>0</v>
      </c>
      <c r="K33" s="2167">
        <f t="shared" si="12"/>
        <v>0</v>
      </c>
      <c r="L33" s="2168"/>
      <c r="M33" s="109"/>
      <c r="N33" s="2169"/>
      <c r="O33" s="504"/>
      <c r="P33" s="2170">
        <f t="shared" si="13"/>
        <v>0</v>
      </c>
      <c r="Q33" s="2171"/>
      <c r="R33" s="2187" t="str">
        <f t="shared" si="14"/>
        <v>►</v>
      </c>
      <c r="S33" s="2188">
        <v>1</v>
      </c>
      <c r="T33" s="2174">
        <f t="shared" si="9"/>
        <v>0</v>
      </c>
      <c r="U33" s="2175">
        <f t="shared" si="10"/>
        <v>0</v>
      </c>
      <c r="V33" s="2176">
        <f t="shared" si="11"/>
        <v>0</v>
      </c>
      <c r="W33" s="2177">
        <f>IF(OR(ISBLANK(M33),ISBLANK(O33)),0,IF(ISBLANK(L33),"",IFERROR(ROUND(T33/INDEX(J8:V8,MATCH(I33,J7:V7,0)),2)&amp;" " &amp;I33,"")))</f>
        <v>0</v>
      </c>
      <c r="X33" s="2178"/>
      <c r="Z33" s="2113">
        <f t="shared" si="4"/>
        <v>0</v>
      </c>
      <c r="AB33" s="67"/>
      <c r="AC33" s="2119"/>
      <c r="AD33" s="2120"/>
      <c r="AE33" s="2121"/>
      <c r="AF33" s="2122"/>
      <c r="AG33" s="2123"/>
      <c r="AH33" s="2124"/>
      <c r="AI33" s="2125"/>
      <c r="AJ33" s="2126"/>
      <c r="AK33" s="2127"/>
      <c r="AL33" s="2127"/>
      <c r="AM33" s="2127"/>
      <c r="AN33" s="2127"/>
      <c r="AO33" s="2127"/>
      <c r="AP33" s="2127"/>
      <c r="AQ33" s="2128"/>
      <c r="AR33" s="2129"/>
      <c r="AS33" s="2130"/>
      <c r="AT33" s="2130"/>
      <c r="AU33" s="2140"/>
      <c r="AV33" s="2130"/>
      <c r="AX33" s="2091"/>
      <c r="AY33" s="2092"/>
      <c r="AZ33" s="2092"/>
      <c r="BA33" s="2093"/>
      <c r="BC33" s="363" t="s">
        <v>438</v>
      </c>
      <c r="BD33" s="364"/>
      <c r="BE33" s="364"/>
      <c r="BF33" s="364"/>
      <c r="BG33" s="364"/>
      <c r="BH33" s="365"/>
      <c r="BJ33" s="135">
        <v>1</v>
      </c>
      <c r="BU33" s="3825"/>
      <c r="BV33" s="3826"/>
      <c r="BW33" s="3826"/>
      <c r="BX33" s="3826"/>
      <c r="BY33" s="3826"/>
      <c r="BZ33" s="3827"/>
    </row>
    <row r="34" spans="2:78" ht="18.75" customHeight="1">
      <c r="B34" s="2118">
        <f t="shared" si="3"/>
        <v>0</v>
      </c>
      <c r="D34" s="67" t="str">
        <f t="shared" si="7"/>
        <v>►</v>
      </c>
      <c r="E34" s="2182">
        <f t="shared" si="8"/>
        <v>0</v>
      </c>
      <c r="F34" s="2183">
        <f t="shared" si="8"/>
        <v>0</v>
      </c>
      <c r="G34" s="2184">
        <f t="shared" si="8"/>
        <v>0</v>
      </c>
      <c r="H34" s="2185">
        <f t="shared" si="8"/>
        <v>0</v>
      </c>
      <c r="I34" s="2186">
        <f t="shared" si="8"/>
        <v>0</v>
      </c>
      <c r="J34" s="2166">
        <f>IFERROR(INDEX(J8:V8,MATCH(I34,J7:V7,0)) * H34 * IF(E34=0, 1, E34), 0)</f>
        <v>0</v>
      </c>
      <c r="K34" s="2167">
        <f t="shared" si="12"/>
        <v>0</v>
      </c>
      <c r="L34" s="2168"/>
      <c r="M34" s="109"/>
      <c r="N34" s="2169"/>
      <c r="O34" s="504"/>
      <c r="P34" s="2170">
        <f t="shared" si="13"/>
        <v>0</v>
      </c>
      <c r="Q34" s="2171"/>
      <c r="R34" s="2187" t="str">
        <f t="shared" si="14"/>
        <v>►</v>
      </c>
      <c r="S34" s="2188">
        <v>1</v>
      </c>
      <c r="T34" s="2189">
        <f t="shared" si="9"/>
        <v>0</v>
      </c>
      <c r="U34" s="2190">
        <f t="shared" si="10"/>
        <v>0</v>
      </c>
      <c r="V34" s="2191">
        <f t="shared" si="11"/>
        <v>0</v>
      </c>
      <c r="W34" s="2192">
        <f>IF(OR(ISBLANK(M34),ISBLANK(O34)),0,IF(ISBLANK(L34),"",IFERROR(ROUND(T34/INDEX(J8:V8,MATCH(I34,J7:V7,0)),2)&amp;" " &amp;I34,"")))</f>
        <v>0</v>
      </c>
      <c r="X34" s="2193"/>
      <c r="Z34" s="2113">
        <f t="shared" si="4"/>
        <v>0</v>
      </c>
      <c r="AB34" s="67"/>
      <c r="AC34" s="2119"/>
      <c r="AD34" s="2120"/>
      <c r="AE34" s="2121"/>
      <c r="AF34" s="2122"/>
      <c r="AG34" s="2123"/>
      <c r="AH34" s="2124"/>
      <c r="AI34" s="2125"/>
      <c r="AJ34" s="2126"/>
      <c r="AK34" s="2127"/>
      <c r="AL34" s="2127"/>
      <c r="AM34" s="2127"/>
      <c r="AN34" s="2127"/>
      <c r="AO34" s="2127"/>
      <c r="AP34" s="2127"/>
      <c r="AQ34" s="2128"/>
      <c r="AR34" s="2129"/>
      <c r="AS34" s="2130"/>
      <c r="AT34" s="2130"/>
      <c r="AU34" s="2140"/>
      <c r="AV34" s="2130"/>
      <c r="AX34" s="420" t="s">
        <v>85</v>
      </c>
      <c r="AY34" s="421" t="s">
        <v>4154</v>
      </c>
      <c r="AZ34" s="2092"/>
      <c r="BA34" s="2093"/>
      <c r="BC34" s="363" t="s">
        <v>463</v>
      </c>
      <c r="BD34" s="11"/>
      <c r="BE34" s="11"/>
      <c r="BF34" s="11"/>
      <c r="BG34" s="11"/>
      <c r="BH34" s="167"/>
      <c r="BJ34" s="135">
        <v>1</v>
      </c>
      <c r="BU34" s="3825" t="s">
        <v>363</v>
      </c>
      <c r="BV34" s="3826"/>
      <c r="BW34" s="3826"/>
      <c r="BX34" s="3826"/>
      <c r="BY34" s="3826"/>
      <c r="BZ34" s="3827"/>
    </row>
    <row r="35" spans="2:78" ht="18.75" customHeight="1">
      <c r="B35" s="2118">
        <f t="shared" si="3"/>
        <v>0</v>
      </c>
      <c r="D35" s="67" t="str">
        <f t="shared" si="7"/>
        <v>►</v>
      </c>
      <c r="E35" s="2182">
        <f t="shared" si="8"/>
        <v>0</v>
      </c>
      <c r="F35" s="2183">
        <f t="shared" si="8"/>
        <v>0</v>
      </c>
      <c r="G35" s="2184">
        <f t="shared" si="8"/>
        <v>0</v>
      </c>
      <c r="H35" s="2185">
        <f t="shared" si="8"/>
        <v>0</v>
      </c>
      <c r="I35" s="2186">
        <f t="shared" si="8"/>
        <v>0</v>
      </c>
      <c r="J35" s="2166">
        <f>IFERROR(INDEX(J8:V8,MATCH(I35,J7:V7,0)) * H35 * IF(E35=0, 1, E35), 0)</f>
        <v>0</v>
      </c>
      <c r="K35" s="2167">
        <f t="shared" si="12"/>
        <v>0</v>
      </c>
      <c r="L35" s="2168"/>
      <c r="M35" s="109"/>
      <c r="N35" s="2169"/>
      <c r="O35" s="504"/>
      <c r="P35" s="2170">
        <f t="shared" si="13"/>
        <v>0</v>
      </c>
      <c r="Q35" s="2171"/>
      <c r="R35" s="2187" t="str">
        <f t="shared" si="14"/>
        <v>►</v>
      </c>
      <c r="S35" s="2188">
        <v>1</v>
      </c>
      <c r="T35" s="2174">
        <f t="shared" si="9"/>
        <v>0</v>
      </c>
      <c r="U35" s="2175">
        <f t="shared" si="10"/>
        <v>0</v>
      </c>
      <c r="V35" s="2176">
        <f t="shared" si="11"/>
        <v>0</v>
      </c>
      <c r="W35" s="2177">
        <f>IF(OR(ISBLANK(M35),ISBLANK(O35)),0,IF(ISBLANK(L35),"",IFERROR(ROUND(T35/INDEX(J8:V8,MATCH(I35,J7:V7,0)),2)&amp;" " &amp;I35,"")))</f>
        <v>0</v>
      </c>
      <c r="X35" s="2178"/>
      <c r="Z35" s="2113">
        <f t="shared" si="4"/>
        <v>0</v>
      </c>
      <c r="AB35" s="67"/>
      <c r="AC35" s="2119"/>
      <c r="AD35" s="2120"/>
      <c r="AE35" s="2121"/>
      <c r="AF35" s="2122"/>
      <c r="AG35" s="2123"/>
      <c r="AH35" s="2124"/>
      <c r="AI35" s="2125"/>
      <c r="AJ35" s="2126"/>
      <c r="AK35" s="2127"/>
      <c r="AL35" s="2127"/>
      <c r="AM35" s="2127"/>
      <c r="AN35" s="2127"/>
      <c r="AO35" s="2127"/>
      <c r="AP35" s="2127"/>
      <c r="AQ35" s="2128"/>
      <c r="AR35" s="2129"/>
      <c r="AS35" s="2130"/>
      <c r="AT35" s="2130"/>
      <c r="AU35" s="2140"/>
      <c r="AV35" s="2130"/>
      <c r="AX35" s="424" t="s">
        <v>621</v>
      </c>
      <c r="AY35" s="421"/>
      <c r="AZ35" s="2092"/>
      <c r="BA35" s="2093"/>
      <c r="BC35" s="363" t="s">
        <v>1060</v>
      </c>
      <c r="BD35" s="376"/>
      <c r="BE35" s="376"/>
      <c r="BF35" s="376"/>
      <c r="BG35" s="376"/>
      <c r="BH35" s="167"/>
      <c r="BJ35" s="135">
        <v>1</v>
      </c>
      <c r="BU35" s="3825"/>
      <c r="BV35" s="3826"/>
      <c r="BW35" s="3826"/>
      <c r="BX35" s="3826"/>
      <c r="BY35" s="3826"/>
      <c r="BZ35" s="3827"/>
    </row>
    <row r="36" spans="2:78" ht="18.75" customHeight="1">
      <c r="B36" s="2118">
        <f t="shared" si="3"/>
        <v>0</v>
      </c>
      <c r="D36" s="67" t="str">
        <f t="shared" si="7"/>
        <v>►</v>
      </c>
      <c r="E36" s="2182">
        <f t="shared" si="8"/>
        <v>0</v>
      </c>
      <c r="F36" s="2183">
        <f t="shared" si="8"/>
        <v>0</v>
      </c>
      <c r="G36" s="2184">
        <f t="shared" si="8"/>
        <v>0</v>
      </c>
      <c r="H36" s="2185">
        <f t="shared" si="8"/>
        <v>0</v>
      </c>
      <c r="I36" s="2186">
        <f t="shared" si="8"/>
        <v>0</v>
      </c>
      <c r="J36" s="2166">
        <f>IFERROR(INDEX(J8:V8,MATCH(I36,J7:V7,0)) * H36 * IF(E36=0, 1, E36), 0)</f>
        <v>0</v>
      </c>
      <c r="K36" s="2167">
        <f t="shared" si="12"/>
        <v>0</v>
      </c>
      <c r="L36" s="2168"/>
      <c r="M36" s="109"/>
      <c r="N36" s="2169"/>
      <c r="O36" s="504"/>
      <c r="P36" s="2170">
        <f t="shared" si="13"/>
        <v>0</v>
      </c>
      <c r="Q36" s="2171"/>
      <c r="R36" s="2187" t="str">
        <f t="shared" si="14"/>
        <v>►</v>
      </c>
      <c r="S36" s="2188">
        <v>1</v>
      </c>
      <c r="T36" s="2189">
        <f t="shared" si="9"/>
        <v>0</v>
      </c>
      <c r="U36" s="2190">
        <f t="shared" si="10"/>
        <v>0</v>
      </c>
      <c r="V36" s="2191">
        <f t="shared" si="11"/>
        <v>0</v>
      </c>
      <c r="W36" s="2192">
        <f>IF(OR(ISBLANK(M36),ISBLANK(O36)),0,IF(ISBLANK(L36),"",IFERROR(ROUND(T36/INDEX(J8:V8,MATCH(I36,J7:V7,0)),2)&amp;" " &amp;I36,"")))</f>
        <v>0</v>
      </c>
      <c r="X36" s="2193"/>
      <c r="Z36" s="2113">
        <f t="shared" si="4"/>
        <v>0</v>
      </c>
      <c r="AB36" s="67"/>
      <c r="AC36" s="2119"/>
      <c r="AD36" s="2120"/>
      <c r="AE36" s="2121"/>
      <c r="AF36" s="2122"/>
      <c r="AG36" s="2123"/>
      <c r="AH36" s="2124"/>
      <c r="AI36" s="2125"/>
      <c r="AJ36" s="2126"/>
      <c r="AK36" s="2127"/>
      <c r="AL36" s="2127"/>
      <c r="AM36" s="2127"/>
      <c r="AN36" s="2127"/>
      <c r="AO36" s="2127"/>
      <c r="AP36" s="2127"/>
      <c r="AQ36" s="2128"/>
      <c r="AR36" s="2129"/>
      <c r="AS36" s="2130"/>
      <c r="AT36" s="2130"/>
      <c r="AU36" s="2140"/>
      <c r="AV36" s="2130"/>
      <c r="AX36" s="425" t="s">
        <v>624</v>
      </c>
      <c r="AY36" s="426"/>
      <c r="AZ36" s="2092"/>
      <c r="BA36" s="2093"/>
      <c r="BC36" s="166"/>
      <c r="BD36" s="11"/>
      <c r="BE36" s="11"/>
      <c r="BF36" s="11"/>
      <c r="BG36" s="137"/>
      <c r="BH36" s="167"/>
      <c r="BJ36" s="135">
        <v>1</v>
      </c>
      <c r="BU36" s="3900" t="s">
        <v>394</v>
      </c>
      <c r="BV36" s="3901"/>
      <c r="BW36" s="3901"/>
      <c r="BX36" s="3901"/>
      <c r="BY36" s="3901"/>
      <c r="BZ36" s="3902" t="s">
        <v>395</v>
      </c>
    </row>
    <row r="37" spans="2:78" ht="18.75" customHeight="1">
      <c r="B37" s="2118">
        <f t="shared" si="3"/>
        <v>0</v>
      </c>
      <c r="D37" s="67" t="str">
        <f t="shared" si="7"/>
        <v>►</v>
      </c>
      <c r="E37" s="2182">
        <f t="shared" si="8"/>
        <v>0</v>
      </c>
      <c r="F37" s="2183">
        <f t="shared" si="8"/>
        <v>0</v>
      </c>
      <c r="G37" s="2184">
        <f t="shared" si="8"/>
        <v>0</v>
      </c>
      <c r="H37" s="2185">
        <f t="shared" si="8"/>
        <v>0</v>
      </c>
      <c r="I37" s="2186">
        <f t="shared" si="8"/>
        <v>0</v>
      </c>
      <c r="J37" s="2166">
        <f>IFERROR(INDEX(J8:V8,MATCH(I37,J7:V7,0)) * H37 * IF(E37=0, 1, E37), 0)</f>
        <v>0</v>
      </c>
      <c r="K37" s="2167">
        <f t="shared" si="12"/>
        <v>0</v>
      </c>
      <c r="L37" s="2168"/>
      <c r="M37" s="109"/>
      <c r="N37" s="2169"/>
      <c r="O37" s="504"/>
      <c r="P37" s="2170">
        <f t="shared" si="13"/>
        <v>0</v>
      </c>
      <c r="Q37" s="2171"/>
      <c r="R37" s="2187" t="str">
        <f t="shared" si="14"/>
        <v>►</v>
      </c>
      <c r="S37" s="2188">
        <v>1</v>
      </c>
      <c r="T37" s="2174">
        <f t="shared" si="9"/>
        <v>0</v>
      </c>
      <c r="U37" s="2175">
        <f t="shared" si="10"/>
        <v>0</v>
      </c>
      <c r="V37" s="2176">
        <f t="shared" si="11"/>
        <v>0</v>
      </c>
      <c r="W37" s="2177">
        <f>IF(OR(ISBLANK(M37),ISBLANK(O37)),0,IF(ISBLANK(L37),"",IFERROR(ROUND(T37/INDEX(J8:V8,MATCH(I37,J7:V7,0)),2)&amp;" " &amp;I37,"")))</f>
        <v>0</v>
      </c>
      <c r="X37" s="2178"/>
      <c r="Z37" s="2113">
        <f t="shared" si="4"/>
        <v>0</v>
      </c>
      <c r="AB37" s="67"/>
      <c r="AC37" s="2119"/>
      <c r="AD37" s="2120"/>
      <c r="AE37" s="2121"/>
      <c r="AF37" s="2122"/>
      <c r="AG37" s="2123"/>
      <c r="AH37" s="2124"/>
      <c r="AI37" s="2125"/>
      <c r="AJ37" s="2126"/>
      <c r="AK37" s="2127"/>
      <c r="AL37" s="2127"/>
      <c r="AM37" s="2127"/>
      <c r="AN37" s="2127"/>
      <c r="AO37" s="2127"/>
      <c r="AP37" s="2127"/>
      <c r="AQ37" s="2128"/>
      <c r="AR37" s="2129"/>
      <c r="AS37" s="2130"/>
      <c r="AT37" s="2130"/>
      <c r="AU37" s="2140"/>
      <c r="AV37" s="2130"/>
      <c r="AX37" s="429" t="s">
        <v>644</v>
      </c>
      <c r="AY37" s="430"/>
      <c r="AZ37" s="2092"/>
      <c r="BA37" s="2093"/>
      <c r="BC37" s="3795" t="s">
        <v>487</v>
      </c>
      <c r="BD37" s="3796"/>
      <c r="BE37" s="3796"/>
      <c r="BF37" s="3796"/>
      <c r="BG37" s="3796"/>
      <c r="BH37" s="3797"/>
      <c r="BJ37" s="135">
        <v>1</v>
      </c>
      <c r="BU37" s="3900"/>
      <c r="BV37" s="3901"/>
      <c r="BW37" s="3901"/>
      <c r="BX37" s="3901"/>
      <c r="BY37" s="3901"/>
      <c r="BZ37" s="3902"/>
    </row>
    <row r="38" spans="2:78" ht="18.75" customHeight="1">
      <c r="B38" s="2118">
        <f t="shared" si="3"/>
        <v>0</v>
      </c>
      <c r="D38" s="67" t="str">
        <f t="shared" si="7"/>
        <v>►</v>
      </c>
      <c r="E38" s="2182">
        <f t="shared" si="8"/>
        <v>0</v>
      </c>
      <c r="F38" s="2183">
        <f t="shared" si="8"/>
        <v>0</v>
      </c>
      <c r="G38" s="2184">
        <f t="shared" si="8"/>
        <v>0</v>
      </c>
      <c r="H38" s="2185">
        <f t="shared" si="8"/>
        <v>0</v>
      </c>
      <c r="I38" s="2186">
        <f t="shared" si="8"/>
        <v>0</v>
      </c>
      <c r="J38" s="2166">
        <f>IFERROR(INDEX(J8:V8,MATCH(I38,J7:V7,0)) * H38 * IF(E38=0, 1, E38), 0)</f>
        <v>0</v>
      </c>
      <c r="K38" s="2167">
        <f t="shared" si="12"/>
        <v>0</v>
      </c>
      <c r="L38" s="2168"/>
      <c r="M38" s="109"/>
      <c r="N38" s="2169"/>
      <c r="O38" s="504"/>
      <c r="P38" s="2170">
        <f t="shared" si="13"/>
        <v>0</v>
      </c>
      <c r="Q38" s="2171"/>
      <c r="R38" s="2187" t="str">
        <f t="shared" si="14"/>
        <v>►</v>
      </c>
      <c r="S38" s="2188">
        <v>1</v>
      </c>
      <c r="T38" s="2189">
        <f t="shared" si="9"/>
        <v>0</v>
      </c>
      <c r="U38" s="2190">
        <f t="shared" si="10"/>
        <v>0</v>
      </c>
      <c r="V38" s="2191">
        <f t="shared" si="11"/>
        <v>0</v>
      </c>
      <c r="W38" s="2192">
        <f>IF(OR(ISBLANK(M38),ISBLANK(O38)),0,IF(ISBLANK(L38),"",IFERROR(ROUND(T38/INDEX(J8:V8,MATCH(I38,J7:V7,0)),2)&amp;" " &amp;I38,"")))</f>
        <v>0</v>
      </c>
      <c r="X38" s="2193"/>
      <c r="Z38" s="2113">
        <f t="shared" si="4"/>
        <v>0</v>
      </c>
      <c r="AB38" s="67"/>
      <c r="AC38" s="2119"/>
      <c r="AD38" s="2120"/>
      <c r="AE38" s="2121"/>
      <c r="AF38" s="2122"/>
      <c r="AG38" s="2123"/>
      <c r="AH38" s="2124"/>
      <c r="AI38" s="2125"/>
      <c r="AJ38" s="2126"/>
      <c r="AK38" s="2127"/>
      <c r="AL38" s="2127"/>
      <c r="AM38" s="2127"/>
      <c r="AN38" s="2127"/>
      <c r="AO38" s="2127"/>
      <c r="AP38" s="2127"/>
      <c r="AQ38" s="2128"/>
      <c r="AR38" s="2129"/>
      <c r="AS38" s="2130"/>
      <c r="AT38" s="2130"/>
      <c r="AU38" s="2140"/>
      <c r="AV38" s="2130"/>
      <c r="AX38" s="429" t="s">
        <v>647</v>
      </c>
      <c r="AY38" s="430"/>
      <c r="AZ38" s="2092"/>
      <c r="BA38" s="2093"/>
      <c r="BC38" s="3795" t="s">
        <v>499</v>
      </c>
      <c r="BD38" s="3796"/>
      <c r="BE38" s="3796"/>
      <c r="BF38" s="3796"/>
      <c r="BG38" s="3796"/>
      <c r="BH38" s="3797"/>
      <c r="BJ38" s="135">
        <v>1</v>
      </c>
      <c r="BU38" s="343"/>
      <c r="BV38" s="344"/>
      <c r="BW38" s="344"/>
      <c r="BX38" s="344"/>
      <c r="BY38" s="345" t="s">
        <v>174</v>
      </c>
      <c r="BZ38" s="346" t="s">
        <v>0</v>
      </c>
    </row>
    <row r="39" spans="2:78" ht="15.75" customHeight="1">
      <c r="B39" s="2118">
        <f t="shared" si="3"/>
        <v>0</v>
      </c>
      <c r="D39" s="67" t="str">
        <f t="shared" si="7"/>
        <v>►</v>
      </c>
      <c r="E39" s="2182">
        <f t="shared" ref="E39:I89" si="15">AC39</f>
        <v>0</v>
      </c>
      <c r="F39" s="2183">
        <f t="shared" si="15"/>
        <v>0</v>
      </c>
      <c r="G39" s="2184">
        <f t="shared" si="15"/>
        <v>0</v>
      </c>
      <c r="H39" s="2185">
        <f t="shared" si="15"/>
        <v>0</v>
      </c>
      <c r="I39" s="2186">
        <f t="shared" si="15"/>
        <v>0</v>
      </c>
      <c r="J39" s="2166">
        <f>IFERROR(INDEX(J8:V8,MATCH(I39,J7:V7,0)) * H39 * IF(E39=0, 1, E39), 0)</f>
        <v>0</v>
      </c>
      <c r="K39" s="2167">
        <f t="shared" si="12"/>
        <v>0</v>
      </c>
      <c r="L39" s="2168"/>
      <c r="M39" s="109"/>
      <c r="N39" s="2169"/>
      <c r="O39" s="504"/>
      <c r="P39" s="2170">
        <f t="shared" si="13"/>
        <v>0</v>
      </c>
      <c r="Q39" s="2171"/>
      <c r="R39" s="2187" t="str">
        <f t="shared" si="14"/>
        <v>►</v>
      </c>
      <c r="S39" s="2188">
        <v>1</v>
      </c>
      <c r="T39" s="2174">
        <f t="shared" si="9"/>
        <v>0</v>
      </c>
      <c r="U39" s="2175">
        <f t="shared" si="10"/>
        <v>0</v>
      </c>
      <c r="V39" s="2176">
        <f t="shared" si="11"/>
        <v>0</v>
      </c>
      <c r="W39" s="2177">
        <f>IF(OR(ISBLANK(M39),ISBLANK(O39)),0,IF(ISBLANK(L39),"",IFERROR(ROUND(T39/INDEX(J8:V8,MATCH(I39,J7:V7,0)),2)&amp;" " &amp;I39,"")))</f>
        <v>0</v>
      </c>
      <c r="X39" s="2178"/>
      <c r="Z39" s="2113">
        <f>AD39</f>
        <v>0</v>
      </c>
      <c r="AB39" s="67"/>
      <c r="AC39" s="2119"/>
      <c r="AD39" s="2120"/>
      <c r="AE39" s="2121"/>
      <c r="AF39" s="2122"/>
      <c r="AG39" s="2123"/>
      <c r="AH39" s="2124"/>
      <c r="AI39" s="2125"/>
      <c r="AJ39" s="2126"/>
      <c r="AK39" s="2127"/>
      <c r="AL39" s="2127"/>
      <c r="AM39" s="2127"/>
      <c r="AN39" s="2127"/>
      <c r="AO39" s="2127"/>
      <c r="AP39" s="2127"/>
      <c r="AQ39" s="2128"/>
      <c r="AR39" s="2129"/>
      <c r="AS39" s="2130"/>
      <c r="AT39" s="2130"/>
      <c r="AU39" s="2140"/>
      <c r="AV39" s="2130"/>
      <c r="AX39" s="429" t="s">
        <v>649</v>
      </c>
      <c r="AY39" s="430"/>
      <c r="AZ39" s="2092"/>
      <c r="BA39" s="2093"/>
      <c r="BC39" s="363" t="s">
        <v>506</v>
      </c>
      <c r="BD39" s="376"/>
      <c r="BE39" s="391" t="s">
        <v>507</v>
      </c>
      <c r="BF39" s="376"/>
      <c r="BH39" s="692"/>
      <c r="BJ39" s="135">
        <v>1</v>
      </c>
      <c r="BU39" s="343"/>
      <c r="BV39" s="344"/>
      <c r="BW39" s="344"/>
      <c r="BX39" s="344"/>
      <c r="BY39" s="11"/>
      <c r="BZ39" s="357" t="s">
        <v>0</v>
      </c>
    </row>
    <row r="40" spans="2:78" ht="16.5" customHeight="1">
      <c r="B40" s="2118">
        <f t="shared" si="3"/>
        <v>0</v>
      </c>
      <c r="D40" s="67" t="str">
        <f t="shared" si="7"/>
        <v>►</v>
      </c>
      <c r="E40" s="2182">
        <f t="shared" si="15"/>
        <v>0</v>
      </c>
      <c r="F40" s="2183">
        <f t="shared" si="15"/>
        <v>0</v>
      </c>
      <c r="G40" s="2184">
        <f t="shared" si="15"/>
        <v>0</v>
      </c>
      <c r="H40" s="2185">
        <f t="shared" si="15"/>
        <v>0</v>
      </c>
      <c r="I40" s="2186">
        <f t="shared" si="15"/>
        <v>0</v>
      </c>
      <c r="J40" s="2166">
        <f>IFERROR(INDEX(J8:V8,MATCH(I40,J7:V7,0)) * H40 * IF(E40=0, 1, E40), 0)</f>
        <v>0</v>
      </c>
      <c r="K40" s="2167">
        <f t="shared" si="12"/>
        <v>0</v>
      </c>
      <c r="L40" s="2168"/>
      <c r="M40" s="109"/>
      <c r="N40" s="2169"/>
      <c r="O40" s="504"/>
      <c r="P40" s="2170">
        <f t="shared" si="13"/>
        <v>0</v>
      </c>
      <c r="Q40" s="2171"/>
      <c r="R40" s="2187" t="str">
        <f t="shared" si="14"/>
        <v>►</v>
      </c>
      <c r="S40" s="2188">
        <v>1</v>
      </c>
      <c r="T40" s="2189">
        <f t="shared" si="9"/>
        <v>0</v>
      </c>
      <c r="U40" s="2190">
        <f t="shared" si="10"/>
        <v>0</v>
      </c>
      <c r="V40" s="2191">
        <f t="shared" si="11"/>
        <v>0</v>
      </c>
      <c r="W40" s="2192">
        <f>IF(OR(ISBLANK(M40),ISBLANK(O40)),0,IF(ISBLANK(L40),"",IFERROR(ROUND(T40/INDEX(J8:V8,MATCH(I40,J7:V7,0)),2)&amp;" " &amp;I40,"")))</f>
        <v>0</v>
      </c>
      <c r="X40" s="2193"/>
      <c r="Z40" s="2113">
        <f t="shared" ref="Z40:Z103" si="16">AD40</f>
        <v>0</v>
      </c>
      <c r="AB40" s="67"/>
      <c r="AC40" s="2119"/>
      <c r="AD40" s="2120"/>
      <c r="AE40" s="2121"/>
      <c r="AF40" s="2122"/>
      <c r="AG40" s="2123"/>
      <c r="AH40" s="2124"/>
      <c r="AI40" s="2125"/>
      <c r="AJ40" s="2126"/>
      <c r="AK40" s="2127"/>
      <c r="AL40" s="2127"/>
      <c r="AM40" s="2127"/>
      <c r="AN40" s="2127"/>
      <c r="AO40" s="2127"/>
      <c r="AP40" s="2127"/>
      <c r="AQ40" s="2128"/>
      <c r="AR40" s="2129"/>
      <c r="AS40" s="2130"/>
      <c r="AT40" s="2130"/>
      <c r="AU40" s="2140"/>
      <c r="AV40" s="2130"/>
      <c r="AX40" s="429" t="s">
        <v>667</v>
      </c>
      <c r="AY40" s="430"/>
      <c r="AZ40" s="2092"/>
      <c r="BA40" s="2093"/>
      <c r="BC40" s="166"/>
      <c r="BD40" s="11"/>
      <c r="BE40" s="11"/>
      <c r="BF40" s="395" t="s">
        <v>530</v>
      </c>
      <c r="BG40" s="2202" t="str">
        <f ca="1">"Page "&amp;_xlfn.SHEET()&amp;" sur "&amp;_xlfn.SHEETS()</f>
        <v>Page 18 sur 39</v>
      </c>
      <c r="BH40" s="167"/>
      <c r="BJ40" s="135">
        <v>1</v>
      </c>
      <c r="BU40" s="363" t="s">
        <v>438</v>
      </c>
      <c r="BV40" s="364"/>
      <c r="BW40" s="364"/>
      <c r="BX40" s="364"/>
      <c r="BY40" s="364"/>
      <c r="BZ40" s="365"/>
    </row>
    <row r="41" spans="2:78" ht="18.75" customHeight="1">
      <c r="B41" s="2118">
        <f t="shared" si="3"/>
        <v>0</v>
      </c>
      <c r="D41" s="67" t="str">
        <f t="shared" si="7"/>
        <v>►</v>
      </c>
      <c r="E41" s="2182">
        <f t="shared" si="15"/>
        <v>0</v>
      </c>
      <c r="F41" s="2183">
        <f t="shared" si="15"/>
        <v>0</v>
      </c>
      <c r="G41" s="2184">
        <f t="shared" si="15"/>
        <v>0</v>
      </c>
      <c r="H41" s="2185">
        <f t="shared" si="15"/>
        <v>0</v>
      </c>
      <c r="I41" s="2186">
        <f t="shared" si="15"/>
        <v>0</v>
      </c>
      <c r="J41" s="2166">
        <f>IFERROR(INDEX(J8:V8,MATCH(I41,J7:V7,0)) * H41 * IF(E41=0, 1, E41), 0)</f>
        <v>0</v>
      </c>
      <c r="K41" s="2167">
        <f t="shared" si="12"/>
        <v>0</v>
      </c>
      <c r="L41" s="2168"/>
      <c r="M41" s="109"/>
      <c r="N41" s="2169"/>
      <c r="O41" s="504"/>
      <c r="P41" s="2170">
        <f t="shared" si="13"/>
        <v>0</v>
      </c>
      <c r="Q41" s="2171"/>
      <c r="R41" s="2187" t="str">
        <f t="shared" si="14"/>
        <v>►</v>
      </c>
      <c r="S41" s="2188">
        <v>1</v>
      </c>
      <c r="T41" s="2174">
        <f t="shared" si="9"/>
        <v>0</v>
      </c>
      <c r="U41" s="2175">
        <f t="shared" si="10"/>
        <v>0</v>
      </c>
      <c r="V41" s="2176">
        <f t="shared" si="11"/>
        <v>0</v>
      </c>
      <c r="W41" s="2177">
        <f>IF(OR(ISBLANK(M41),ISBLANK(O41)),0,IF(ISBLANK(L41),"",IFERROR(ROUND(T41/INDEX(J8:V8,MATCH(I41,J7:V7,0)),2)&amp;" " &amp;I41,"")))</f>
        <v>0</v>
      </c>
      <c r="X41" s="2178"/>
      <c r="Z41" s="2113">
        <f t="shared" si="16"/>
        <v>0</v>
      </c>
      <c r="AB41" s="67"/>
      <c r="AC41" s="2119"/>
      <c r="AD41" s="2120"/>
      <c r="AE41" s="2121"/>
      <c r="AF41" s="2122"/>
      <c r="AG41" s="2123"/>
      <c r="AH41" s="2124"/>
      <c r="AI41" s="2125"/>
      <c r="AJ41" s="2126"/>
      <c r="AK41" s="2127"/>
      <c r="AL41" s="2127"/>
      <c r="AM41" s="2127"/>
      <c r="AN41" s="2127"/>
      <c r="AO41" s="2127"/>
      <c r="AP41" s="2127"/>
      <c r="AQ41" s="2128"/>
      <c r="AR41" s="2129"/>
      <c r="AS41" s="2130"/>
      <c r="AT41" s="2130"/>
      <c r="AU41" s="2140"/>
      <c r="AV41" s="2130"/>
      <c r="AX41" s="429" t="s">
        <v>669</v>
      </c>
      <c r="AY41" s="436"/>
      <c r="AZ41" s="2092"/>
      <c r="BA41" s="2093"/>
      <c r="BC41" s="720"/>
      <c r="BD41" s="721"/>
      <c r="BE41" s="721"/>
      <c r="BF41" s="721"/>
      <c r="BG41" s="721"/>
      <c r="BH41" s="722"/>
      <c r="BJ41" s="135">
        <v>1</v>
      </c>
      <c r="BU41" s="363" t="s">
        <v>463</v>
      </c>
      <c r="BV41" s="11"/>
      <c r="BW41" s="11"/>
      <c r="BX41" s="11"/>
      <c r="BY41" s="11"/>
      <c r="BZ41" s="167"/>
    </row>
    <row r="42" spans="2:78" ht="18.75" customHeight="1" thickBot="1">
      <c r="B42" s="2118">
        <f t="shared" si="3"/>
        <v>0</v>
      </c>
      <c r="D42" s="67" t="str">
        <f t="shared" si="7"/>
        <v>►</v>
      </c>
      <c r="E42" s="2182">
        <f t="shared" si="15"/>
        <v>0</v>
      </c>
      <c r="F42" s="2183">
        <f t="shared" si="15"/>
        <v>0</v>
      </c>
      <c r="G42" s="2184">
        <f t="shared" si="15"/>
        <v>0</v>
      </c>
      <c r="H42" s="2185">
        <f t="shared" si="15"/>
        <v>0</v>
      </c>
      <c r="I42" s="2186">
        <f t="shared" si="15"/>
        <v>0</v>
      </c>
      <c r="J42" s="2166">
        <f>IFERROR(INDEX(J8:V8,MATCH(I42,J7:V7,0)) * H42 * IF(E42=0, 1, E42), 0)</f>
        <v>0</v>
      </c>
      <c r="K42" s="2167">
        <f t="shared" si="12"/>
        <v>0</v>
      </c>
      <c r="L42" s="2203"/>
      <c r="M42" s="109"/>
      <c r="N42" s="2169"/>
      <c r="O42" s="504"/>
      <c r="P42" s="2170">
        <f t="shared" si="13"/>
        <v>0</v>
      </c>
      <c r="Q42" s="2171"/>
      <c r="R42" s="2187" t="str">
        <f t="shared" si="14"/>
        <v>►</v>
      </c>
      <c r="S42" s="2188">
        <v>1</v>
      </c>
      <c r="T42" s="2189">
        <f t="shared" si="9"/>
        <v>0</v>
      </c>
      <c r="U42" s="2190">
        <f t="shared" si="10"/>
        <v>0</v>
      </c>
      <c r="V42" s="2191">
        <f t="shared" si="11"/>
        <v>0</v>
      </c>
      <c r="W42" s="2192">
        <f>IF(OR(ISBLANK(M42),ISBLANK(O42)),0,IF(ISBLANK(L42),"",IFERROR(ROUND(T42/INDEX(J8:V8,MATCH(I42,J7:V7,0)),2)&amp;" " &amp;I42,"")))</f>
        <v>0</v>
      </c>
      <c r="X42" s="2193"/>
      <c r="Z42" s="2113">
        <f t="shared" si="16"/>
        <v>0</v>
      </c>
      <c r="AB42" s="67"/>
      <c r="AC42" s="2119"/>
      <c r="AD42" s="2120"/>
      <c r="AE42" s="2121"/>
      <c r="AF42" s="2122"/>
      <c r="AG42" s="2123"/>
      <c r="AH42" s="2124"/>
      <c r="AI42" s="2125"/>
      <c r="AJ42" s="2126"/>
      <c r="AK42" s="2127"/>
      <c r="AL42" s="2127"/>
      <c r="AM42" s="2127"/>
      <c r="AN42" s="2127"/>
      <c r="AO42" s="2127"/>
      <c r="AP42" s="2127"/>
      <c r="AQ42" s="2128"/>
      <c r="AR42" s="2129"/>
      <c r="AS42" s="2130"/>
      <c r="AT42" s="2130"/>
      <c r="AU42" s="2140"/>
      <c r="AV42" s="2130"/>
      <c r="AX42" s="2091"/>
      <c r="AY42" s="2092"/>
      <c r="AZ42" s="2092"/>
      <c r="BA42" s="2093"/>
      <c r="BC42" s="412">
        <v>25</v>
      </c>
      <c r="BD42" s="413">
        <v>25</v>
      </c>
      <c r="BE42" s="413">
        <v>25</v>
      </c>
      <c r="BF42" s="413">
        <v>25</v>
      </c>
      <c r="BG42" s="413">
        <v>25</v>
      </c>
      <c r="BH42" s="414">
        <v>25</v>
      </c>
      <c r="BJ42" s="135">
        <v>1</v>
      </c>
      <c r="BU42" s="363" t="s">
        <v>1060</v>
      </c>
      <c r="BV42" s="376"/>
      <c r="BW42" s="376"/>
      <c r="BX42" s="376"/>
      <c r="BY42" s="376"/>
      <c r="BZ42" s="167"/>
    </row>
    <row r="43" spans="2:78" ht="18.75">
      <c r="B43" s="2118">
        <f t="shared" si="3"/>
        <v>0</v>
      </c>
      <c r="D43" s="67" t="str">
        <f t="shared" si="7"/>
        <v>►</v>
      </c>
      <c r="E43" s="2182">
        <f t="shared" si="15"/>
        <v>0</v>
      </c>
      <c r="F43" s="2183">
        <f t="shared" si="15"/>
        <v>0</v>
      </c>
      <c r="G43" s="2184">
        <f t="shared" si="15"/>
        <v>0</v>
      </c>
      <c r="H43" s="2185">
        <f t="shared" si="15"/>
        <v>0</v>
      </c>
      <c r="I43" s="2186">
        <f t="shared" si="15"/>
        <v>0</v>
      </c>
      <c r="J43" s="2166">
        <f>IFERROR(INDEX(J8:V8,MATCH(I43,J7:V7,0)) * H43 * IF(E43=0, 1, E43), 0)</f>
        <v>0</v>
      </c>
      <c r="K43" s="2167">
        <f t="shared" si="12"/>
        <v>0</v>
      </c>
      <c r="L43" s="2203"/>
      <c r="M43" s="109"/>
      <c r="N43" s="2169"/>
      <c r="O43" s="504"/>
      <c r="P43" s="2170">
        <f t="shared" si="13"/>
        <v>0</v>
      </c>
      <c r="Q43" s="2171"/>
      <c r="R43" s="2187" t="str">
        <f t="shared" si="14"/>
        <v>►</v>
      </c>
      <c r="S43" s="2188">
        <v>1</v>
      </c>
      <c r="T43" s="2174">
        <f t="shared" si="9"/>
        <v>0</v>
      </c>
      <c r="U43" s="2175">
        <f t="shared" si="10"/>
        <v>0</v>
      </c>
      <c r="V43" s="2176">
        <f t="shared" si="11"/>
        <v>0</v>
      </c>
      <c r="W43" s="2177">
        <f>IF(OR(ISBLANK(M43),ISBLANK(O43)),0,IF(ISBLANK(L43),"",IFERROR(ROUND(T43/INDEX(J8:V8,MATCH(I43,J7:V7,0)),2)&amp;" " &amp;I43,"")))</f>
        <v>0</v>
      </c>
      <c r="X43" s="2178"/>
      <c r="Z43" s="2113">
        <f t="shared" si="16"/>
        <v>0</v>
      </c>
      <c r="AB43" s="67"/>
      <c r="AC43" s="2119"/>
      <c r="AD43" s="2120"/>
      <c r="AE43" s="2121"/>
      <c r="AF43" s="2122"/>
      <c r="AG43" s="2123"/>
      <c r="AH43" s="2124"/>
      <c r="AI43" s="2125"/>
      <c r="AJ43" s="2126"/>
      <c r="AK43" s="2127"/>
      <c r="AL43" s="2127"/>
      <c r="AM43" s="2127"/>
      <c r="AN43" s="2127"/>
      <c r="AO43" s="2127"/>
      <c r="AP43" s="2127"/>
      <c r="AQ43" s="2128"/>
      <c r="AR43" s="2129"/>
      <c r="AS43" s="2130"/>
      <c r="AT43" s="2130"/>
      <c r="AU43" s="2140"/>
      <c r="AV43" s="2130"/>
      <c r="AX43" s="446" t="s">
        <v>725</v>
      </c>
      <c r="AY43" s="428"/>
      <c r="AZ43" s="2092"/>
      <c r="BA43" s="2093"/>
      <c r="BJ43" s="135">
        <v>1</v>
      </c>
      <c r="BU43" s="166"/>
      <c r="BV43" s="11"/>
      <c r="BW43" s="11"/>
      <c r="BX43" s="11"/>
      <c r="BY43" s="137"/>
      <c r="BZ43" s="167"/>
    </row>
    <row r="44" spans="2:78" ht="18.75">
      <c r="B44" s="2118">
        <f t="shared" si="3"/>
        <v>0</v>
      </c>
      <c r="D44" s="67" t="str">
        <f t="shared" si="7"/>
        <v>►</v>
      </c>
      <c r="E44" s="2182">
        <f t="shared" si="15"/>
        <v>0</v>
      </c>
      <c r="F44" s="2183">
        <f t="shared" si="15"/>
        <v>0</v>
      </c>
      <c r="G44" s="2184">
        <f t="shared" si="15"/>
        <v>0</v>
      </c>
      <c r="H44" s="2185">
        <f t="shared" si="15"/>
        <v>0</v>
      </c>
      <c r="I44" s="2186">
        <f t="shared" si="15"/>
        <v>0</v>
      </c>
      <c r="J44" s="2166">
        <f>IFERROR(INDEX(J8:V8,MATCH(I44,J7:V7,0)) * H44 * IF(E44=0, 1, E44), 0)</f>
        <v>0</v>
      </c>
      <c r="K44" s="2167">
        <f t="shared" si="12"/>
        <v>0</v>
      </c>
      <c r="L44" s="2203"/>
      <c r="M44" s="109"/>
      <c r="N44" s="2169"/>
      <c r="O44" s="504"/>
      <c r="P44" s="2170">
        <f t="shared" si="13"/>
        <v>0</v>
      </c>
      <c r="Q44" s="2171"/>
      <c r="R44" s="2187" t="str">
        <f t="shared" si="14"/>
        <v>►</v>
      </c>
      <c r="S44" s="2188">
        <v>1</v>
      </c>
      <c r="T44" s="2189">
        <f t="shared" si="9"/>
        <v>0</v>
      </c>
      <c r="U44" s="2190">
        <f t="shared" si="10"/>
        <v>0</v>
      </c>
      <c r="V44" s="2191">
        <f t="shared" si="11"/>
        <v>0</v>
      </c>
      <c r="W44" s="2192">
        <f>IF(OR(ISBLANK(M44),ISBLANK(O44)),0,IF(ISBLANK(L44),"",IFERROR(ROUND(T44/INDEX(J8:V8,MATCH(I44,J7:V7,0)),2)&amp;" " &amp;I44,"")))</f>
        <v>0</v>
      </c>
      <c r="X44" s="2193"/>
      <c r="Z44" s="2113">
        <f t="shared" si="16"/>
        <v>0</v>
      </c>
      <c r="AB44" s="67"/>
      <c r="AC44" s="2119"/>
      <c r="AD44" s="2120"/>
      <c r="AE44" s="2121"/>
      <c r="AF44" s="2122"/>
      <c r="AG44" s="2123"/>
      <c r="AH44" s="2124"/>
      <c r="AI44" s="2125"/>
      <c r="AJ44" s="2126"/>
      <c r="AK44" s="2127"/>
      <c r="AL44" s="2127"/>
      <c r="AM44" s="2127"/>
      <c r="AN44" s="2127"/>
      <c r="AO44" s="2127"/>
      <c r="AP44" s="2127"/>
      <c r="AQ44" s="2128"/>
      <c r="AR44" s="2129"/>
      <c r="AS44" s="2130"/>
      <c r="AT44" s="2130"/>
      <c r="AU44" s="2140"/>
      <c r="AV44" s="2130"/>
      <c r="AX44" s="448" t="s">
        <v>726</v>
      </c>
      <c r="AY44" s="428"/>
      <c r="AZ44" s="2092"/>
      <c r="BA44" s="2093"/>
      <c r="BJ44" s="135">
        <v>1</v>
      </c>
      <c r="BU44" s="3795" t="s">
        <v>487</v>
      </c>
      <c r="BV44" s="3796"/>
      <c r="BW44" s="3796"/>
      <c r="BX44" s="3796"/>
      <c r="BY44" s="3796"/>
      <c r="BZ44" s="3797"/>
    </row>
    <row r="45" spans="2:78" ht="18.75" customHeight="1">
      <c r="B45" s="2118">
        <f t="shared" si="3"/>
        <v>0</v>
      </c>
      <c r="D45" s="67" t="str">
        <f t="shared" si="7"/>
        <v>►</v>
      </c>
      <c r="E45" s="2182">
        <f t="shared" si="15"/>
        <v>0</v>
      </c>
      <c r="F45" s="2183">
        <f t="shared" si="15"/>
        <v>0</v>
      </c>
      <c r="G45" s="2184">
        <f t="shared" si="15"/>
        <v>0</v>
      </c>
      <c r="H45" s="2185">
        <f t="shared" si="15"/>
        <v>0</v>
      </c>
      <c r="I45" s="2186">
        <f t="shared" si="15"/>
        <v>0</v>
      </c>
      <c r="J45" s="2166">
        <f>IFERROR(INDEX(J8:V8,MATCH(I45,J7:V7,0)) * H45 * IF(E45=0, 1, E45), 0)</f>
        <v>0</v>
      </c>
      <c r="K45" s="2167">
        <f t="shared" si="12"/>
        <v>0</v>
      </c>
      <c r="L45" s="2203"/>
      <c r="M45" s="109"/>
      <c r="N45" s="2169"/>
      <c r="O45" s="504"/>
      <c r="P45" s="2170">
        <f t="shared" si="13"/>
        <v>0</v>
      </c>
      <c r="Q45" s="2171"/>
      <c r="R45" s="2187" t="str">
        <f t="shared" si="14"/>
        <v>►</v>
      </c>
      <c r="S45" s="2188">
        <v>1</v>
      </c>
      <c r="T45" s="2174">
        <f t="shared" si="9"/>
        <v>0</v>
      </c>
      <c r="U45" s="2175">
        <f t="shared" si="10"/>
        <v>0</v>
      </c>
      <c r="V45" s="2176">
        <f t="shared" si="11"/>
        <v>0</v>
      </c>
      <c r="W45" s="2177">
        <f>IF(OR(ISBLANK(M45),ISBLANK(O45)),0,IF(ISBLANK(L45),"",IFERROR(ROUND(T45/INDEX(J8:V8,MATCH(I45,J7:V7,0)),2)&amp;" " &amp;I45,"")))</f>
        <v>0</v>
      </c>
      <c r="X45" s="2178"/>
      <c r="Z45" s="2113">
        <f t="shared" si="16"/>
        <v>0</v>
      </c>
      <c r="AB45" s="67"/>
      <c r="AC45" s="2119"/>
      <c r="AD45" s="2120"/>
      <c r="AE45" s="2121"/>
      <c r="AF45" s="2122"/>
      <c r="AG45" s="2123"/>
      <c r="AH45" s="2124"/>
      <c r="AI45" s="2125"/>
      <c r="AJ45" s="2126"/>
      <c r="AK45" s="2127"/>
      <c r="AL45" s="2127"/>
      <c r="AM45" s="2127"/>
      <c r="AN45" s="2127"/>
      <c r="AO45" s="2127"/>
      <c r="AP45" s="2127"/>
      <c r="AQ45" s="2128"/>
      <c r="AR45" s="2129"/>
      <c r="AS45" s="2130"/>
      <c r="AT45" s="2130"/>
      <c r="AU45" s="2140"/>
      <c r="AV45" s="2130"/>
      <c r="AX45" s="449">
        <v>10</v>
      </c>
      <c r="AY45" s="450" t="s">
        <v>108</v>
      </c>
      <c r="AZ45" s="2092"/>
      <c r="BA45" s="2093"/>
      <c r="BJ45" s="135">
        <v>1</v>
      </c>
      <c r="BU45" s="3795" t="s">
        <v>499</v>
      </c>
      <c r="BV45" s="3796"/>
      <c r="BW45" s="3796"/>
      <c r="BX45" s="3796"/>
      <c r="BY45" s="3796"/>
      <c r="BZ45" s="3797"/>
    </row>
    <row r="46" spans="2:78" ht="18.75" customHeight="1">
      <c r="B46" s="2118">
        <f t="shared" si="3"/>
        <v>0</v>
      </c>
      <c r="D46" s="67" t="str">
        <f t="shared" si="7"/>
        <v>►</v>
      </c>
      <c r="E46" s="2182">
        <f t="shared" si="15"/>
        <v>0</v>
      </c>
      <c r="F46" s="2183">
        <f t="shared" si="15"/>
        <v>0</v>
      </c>
      <c r="G46" s="2184">
        <f t="shared" si="15"/>
        <v>0</v>
      </c>
      <c r="H46" s="2185">
        <f t="shared" si="15"/>
        <v>0</v>
      </c>
      <c r="I46" s="2186">
        <f t="shared" si="15"/>
        <v>0</v>
      </c>
      <c r="J46" s="2166">
        <f>IFERROR(INDEX(J8:V8,MATCH(I46,J7:V7,0)) * H46 * IF(E46=0, 1, E46), 0)</f>
        <v>0</v>
      </c>
      <c r="K46" s="2167">
        <f t="shared" si="12"/>
        <v>0</v>
      </c>
      <c r="L46" s="2203"/>
      <c r="M46" s="109"/>
      <c r="N46" s="2169"/>
      <c r="O46" s="504"/>
      <c r="P46" s="2170">
        <f t="shared" si="13"/>
        <v>0</v>
      </c>
      <c r="Q46" s="2171"/>
      <c r="R46" s="2187" t="str">
        <f t="shared" si="14"/>
        <v>►</v>
      </c>
      <c r="S46" s="2188">
        <v>1</v>
      </c>
      <c r="T46" s="2189">
        <f t="shared" si="9"/>
        <v>0</v>
      </c>
      <c r="U46" s="2190">
        <f t="shared" si="10"/>
        <v>0</v>
      </c>
      <c r="V46" s="2191">
        <f t="shared" si="11"/>
        <v>0</v>
      </c>
      <c r="W46" s="2192">
        <f>IF(OR(ISBLANK(M46),ISBLANK(O46)),0,IF(ISBLANK(L46),"",IFERROR(ROUND(T46/INDEX(J8:V8,MATCH(I46,J7:V7,0)),2)&amp;" " &amp;I46,"")))</f>
        <v>0</v>
      </c>
      <c r="X46" s="2193"/>
      <c r="Z46" s="2113">
        <f t="shared" si="16"/>
        <v>0</v>
      </c>
      <c r="AB46" s="67"/>
      <c r="AC46" s="2119"/>
      <c r="AD46" s="2120"/>
      <c r="AE46" s="2121"/>
      <c r="AF46" s="2122"/>
      <c r="AG46" s="2123"/>
      <c r="AH46" s="2124"/>
      <c r="AI46" s="2125"/>
      <c r="AJ46" s="2126"/>
      <c r="AK46" s="2127"/>
      <c r="AL46" s="2127"/>
      <c r="AM46" s="2127"/>
      <c r="AN46" s="2127"/>
      <c r="AO46" s="2127"/>
      <c r="AP46" s="2127"/>
      <c r="AQ46" s="2128"/>
      <c r="AR46" s="2129"/>
      <c r="AS46" s="2130"/>
      <c r="AT46" s="2130"/>
      <c r="AU46" s="2140"/>
      <c r="AV46" s="2130"/>
      <c r="AX46" s="448" t="s">
        <v>739</v>
      </c>
      <c r="AY46" s="428"/>
      <c r="AZ46" s="2092"/>
      <c r="BA46" s="2093"/>
      <c r="BJ46" s="135">
        <v>1</v>
      </c>
      <c r="BU46" s="363" t="s">
        <v>506</v>
      </c>
      <c r="BV46" s="376"/>
      <c r="BW46" s="391" t="s">
        <v>507</v>
      </c>
      <c r="BX46" s="376"/>
      <c r="BY46" s="376"/>
      <c r="BZ46" s="392" t="str">
        <f ca="1">"Page "&amp;_xlfn.SHEET()&amp;" sur "&amp;_xlfn.SHEETS()</f>
        <v>Page 18 sur 39</v>
      </c>
    </row>
    <row r="47" spans="2:78" ht="18.75">
      <c r="B47" s="2118">
        <f t="shared" si="3"/>
        <v>0</v>
      </c>
      <c r="D47" s="67" t="str">
        <f t="shared" si="7"/>
        <v>►</v>
      </c>
      <c r="E47" s="2182">
        <f t="shared" si="15"/>
        <v>0</v>
      </c>
      <c r="F47" s="2183">
        <f t="shared" si="15"/>
        <v>0</v>
      </c>
      <c r="G47" s="2184">
        <f t="shared" si="15"/>
        <v>0</v>
      </c>
      <c r="H47" s="2185">
        <f t="shared" si="15"/>
        <v>0</v>
      </c>
      <c r="I47" s="2186">
        <f t="shared" si="15"/>
        <v>0</v>
      </c>
      <c r="J47" s="2166">
        <f>IFERROR(INDEX(J8:V8,MATCH(I47,J7:V7,0)) * H47 * IF(E47=0, 1, E47), 0)</f>
        <v>0</v>
      </c>
      <c r="K47" s="2167">
        <f t="shared" si="12"/>
        <v>0</v>
      </c>
      <c r="L47" s="2203"/>
      <c r="M47" s="109"/>
      <c r="N47" s="2169"/>
      <c r="O47" s="504"/>
      <c r="P47" s="2170">
        <f t="shared" si="13"/>
        <v>0</v>
      </c>
      <c r="Q47" s="2171"/>
      <c r="R47" s="2187" t="str">
        <f t="shared" si="14"/>
        <v>►</v>
      </c>
      <c r="S47" s="2188">
        <v>1</v>
      </c>
      <c r="T47" s="2174">
        <f t="shared" si="9"/>
        <v>0</v>
      </c>
      <c r="U47" s="2175">
        <f t="shared" si="10"/>
        <v>0</v>
      </c>
      <c r="V47" s="2176">
        <f t="shared" si="11"/>
        <v>0</v>
      </c>
      <c r="W47" s="2177">
        <f>IF(OR(ISBLANK(M47),ISBLANK(O47)),0,IF(ISBLANK(L47),"",IFERROR(ROUND(T47/INDEX(J8:V8,MATCH(I47,J7:V7,0)),2)&amp;" " &amp;I47,"")))</f>
        <v>0</v>
      </c>
      <c r="X47" s="2178"/>
      <c r="Z47" s="2113">
        <f t="shared" si="16"/>
        <v>0</v>
      </c>
      <c r="AB47" s="67"/>
      <c r="AC47" s="2119"/>
      <c r="AD47" s="2120"/>
      <c r="AE47" s="2121"/>
      <c r="AF47" s="2122"/>
      <c r="AG47" s="2123"/>
      <c r="AH47" s="2124"/>
      <c r="AI47" s="2125"/>
      <c r="AJ47" s="2126"/>
      <c r="AK47" s="2127"/>
      <c r="AL47" s="2127"/>
      <c r="AM47" s="2127"/>
      <c r="AN47" s="2127"/>
      <c r="AO47" s="2127"/>
      <c r="AP47" s="2127"/>
      <c r="AQ47" s="2128"/>
      <c r="AR47" s="2129"/>
      <c r="AS47" s="2130"/>
      <c r="AT47" s="2130"/>
      <c r="AU47" s="2140"/>
      <c r="AV47" s="2130"/>
      <c r="AX47" s="449">
        <v>5</v>
      </c>
      <c r="AY47" s="450" t="s">
        <v>742</v>
      </c>
      <c r="AZ47" s="2092"/>
      <c r="BA47" s="2093"/>
      <c r="BJ47" s="135">
        <v>1</v>
      </c>
      <c r="BU47" s="166"/>
      <c r="BV47" s="11"/>
      <c r="BW47" s="11"/>
      <c r="BX47" s="395" t="s">
        <v>530</v>
      </c>
      <c r="BY47" s="11"/>
      <c r="BZ47" s="167"/>
    </row>
    <row r="48" spans="2:78" ht="18.75">
      <c r="B48" s="2118">
        <f t="shared" si="3"/>
        <v>0</v>
      </c>
      <c r="D48" s="67" t="str">
        <f t="shared" si="7"/>
        <v>►</v>
      </c>
      <c r="E48" s="2182">
        <f t="shared" si="15"/>
        <v>0</v>
      </c>
      <c r="F48" s="2183">
        <f t="shared" si="15"/>
        <v>0</v>
      </c>
      <c r="G48" s="2184">
        <f t="shared" si="15"/>
        <v>0</v>
      </c>
      <c r="H48" s="2185">
        <f t="shared" si="15"/>
        <v>0</v>
      </c>
      <c r="I48" s="2186">
        <f t="shared" si="15"/>
        <v>0</v>
      </c>
      <c r="J48" s="2166">
        <f>IFERROR(INDEX(J8:V8,MATCH(I48,J7:V7,0)) * H48 * IF(E48=0, 1, E48), 0)</f>
        <v>0</v>
      </c>
      <c r="K48" s="2167">
        <f t="shared" si="12"/>
        <v>0</v>
      </c>
      <c r="L48" s="2203"/>
      <c r="M48" s="109"/>
      <c r="N48" s="2169"/>
      <c r="O48" s="504"/>
      <c r="P48" s="2170">
        <f t="shared" si="13"/>
        <v>0</v>
      </c>
      <c r="Q48" s="2171"/>
      <c r="R48" s="2187" t="str">
        <f t="shared" si="14"/>
        <v>►</v>
      </c>
      <c r="S48" s="2188">
        <v>1</v>
      </c>
      <c r="T48" s="2189">
        <f t="shared" si="9"/>
        <v>0</v>
      </c>
      <c r="U48" s="2190">
        <f t="shared" si="10"/>
        <v>0</v>
      </c>
      <c r="V48" s="2191">
        <f t="shared" si="11"/>
        <v>0</v>
      </c>
      <c r="W48" s="2192">
        <f>IF(OR(ISBLANK(M48),ISBLANK(O48)),0,IF(ISBLANK(L48),"",IFERROR(ROUND(T48/INDEX(J8:V8,MATCH(I48,J7:V7,0)),2)&amp;" " &amp;I48,"")))</f>
        <v>0</v>
      </c>
      <c r="X48" s="2193"/>
      <c r="Z48" s="2113">
        <f t="shared" si="16"/>
        <v>0</v>
      </c>
      <c r="AB48" s="67"/>
      <c r="AC48" s="2119"/>
      <c r="AD48" s="2120"/>
      <c r="AE48" s="2121"/>
      <c r="AF48" s="2122"/>
      <c r="AG48" s="2123"/>
      <c r="AH48" s="2124"/>
      <c r="AI48" s="2125"/>
      <c r="AJ48" s="2126"/>
      <c r="AK48" s="2127"/>
      <c r="AL48" s="2127"/>
      <c r="AM48" s="2127"/>
      <c r="AN48" s="2127"/>
      <c r="AO48" s="2127"/>
      <c r="AP48" s="2127"/>
      <c r="AQ48" s="2128"/>
      <c r="AR48" s="2129"/>
      <c r="AS48" s="2130"/>
      <c r="AT48" s="2130"/>
      <c r="AU48" s="2140"/>
      <c r="AV48" s="2130"/>
      <c r="AX48" s="2091"/>
      <c r="AY48" s="2092"/>
      <c r="AZ48" s="2092"/>
      <c r="BA48" s="2093"/>
      <c r="BJ48" s="135">
        <v>1</v>
      </c>
      <c r="BU48" s="720"/>
      <c r="BV48" s="721"/>
      <c r="BW48" s="721"/>
      <c r="BX48" s="721"/>
      <c r="BY48" s="721"/>
      <c r="BZ48" s="722"/>
    </row>
    <row r="49" spans="2:78" ht="18.75">
      <c r="B49" s="2118">
        <f t="shared" si="3"/>
        <v>0</v>
      </c>
      <c r="D49" s="67" t="str">
        <f t="shared" si="7"/>
        <v>►</v>
      </c>
      <c r="E49" s="2182">
        <f t="shared" si="15"/>
        <v>0</v>
      </c>
      <c r="F49" s="2183">
        <f t="shared" si="15"/>
        <v>0</v>
      </c>
      <c r="G49" s="2184">
        <f t="shared" si="15"/>
        <v>0</v>
      </c>
      <c r="H49" s="2185">
        <f t="shared" si="15"/>
        <v>0</v>
      </c>
      <c r="I49" s="2186">
        <f t="shared" si="15"/>
        <v>0</v>
      </c>
      <c r="J49" s="2166">
        <f>IFERROR(INDEX(J8:V8,MATCH(I49,J7:V7,0)) * H49 * IF(E49=0, 1, E49), 0)</f>
        <v>0</v>
      </c>
      <c r="K49" s="2167">
        <f t="shared" si="12"/>
        <v>0</v>
      </c>
      <c r="L49" s="2203"/>
      <c r="M49" s="109"/>
      <c r="N49" s="2169"/>
      <c r="O49" s="504"/>
      <c r="P49" s="2170">
        <f t="shared" si="13"/>
        <v>0</v>
      </c>
      <c r="Q49" s="2171"/>
      <c r="R49" s="2187" t="str">
        <f t="shared" si="14"/>
        <v>►</v>
      </c>
      <c r="S49" s="2188">
        <v>1</v>
      </c>
      <c r="T49" s="2174">
        <f t="shared" si="9"/>
        <v>0</v>
      </c>
      <c r="U49" s="2175">
        <f t="shared" si="10"/>
        <v>0</v>
      </c>
      <c r="V49" s="2176">
        <f t="shared" si="11"/>
        <v>0</v>
      </c>
      <c r="W49" s="2177">
        <f>IF(OR(ISBLANK(M49),ISBLANK(O49)),0,IF(ISBLANK(L49),"",IFERROR(ROUND(T49/INDEX(J8:V8,MATCH(I49,J7:V7,0)),2)&amp;" " &amp;I49,"")))</f>
        <v>0</v>
      </c>
      <c r="X49" s="2178"/>
      <c r="Z49" s="2113">
        <f t="shared" si="16"/>
        <v>0</v>
      </c>
      <c r="AB49" s="67"/>
      <c r="AC49" s="2119"/>
      <c r="AD49" s="2120"/>
      <c r="AE49" s="2121"/>
      <c r="AF49" s="2122"/>
      <c r="AG49" s="2123"/>
      <c r="AH49" s="2124"/>
      <c r="AI49" s="2125"/>
      <c r="AJ49" s="2126"/>
      <c r="AK49" s="2127"/>
      <c r="AL49" s="2127"/>
      <c r="AM49" s="2127"/>
      <c r="AN49" s="2127"/>
      <c r="AO49" s="2127"/>
      <c r="AP49" s="2127"/>
      <c r="AQ49" s="2128"/>
      <c r="AR49" s="2129"/>
      <c r="AS49" s="2130"/>
      <c r="AT49" s="2130"/>
      <c r="AU49" s="2140"/>
      <c r="AV49" s="2130"/>
      <c r="AX49" s="452" t="s">
        <v>753</v>
      </c>
      <c r="AY49" s="453"/>
      <c r="AZ49" s="2092"/>
      <c r="BA49" s="2093"/>
      <c r="BJ49" s="135">
        <v>1</v>
      </c>
      <c r="BU49" s="401"/>
      <c r="BV49" s="402"/>
      <c r="BW49" s="402"/>
      <c r="BX49" s="402"/>
      <c r="BY49" s="402"/>
      <c r="BZ49" s="403" t="s">
        <v>540</v>
      </c>
    </row>
    <row r="50" spans="2:78" ht="19.5" customHeight="1">
      <c r="B50" s="2118">
        <f t="shared" si="3"/>
        <v>0</v>
      </c>
      <c r="D50" s="67" t="str">
        <f t="shared" si="7"/>
        <v>►</v>
      </c>
      <c r="E50" s="2182">
        <f t="shared" si="15"/>
        <v>0</v>
      </c>
      <c r="F50" s="2183">
        <f t="shared" si="15"/>
        <v>0</v>
      </c>
      <c r="G50" s="2184">
        <f t="shared" si="15"/>
        <v>0</v>
      </c>
      <c r="H50" s="2185">
        <f t="shared" si="15"/>
        <v>0</v>
      </c>
      <c r="I50" s="2186">
        <f t="shared" si="15"/>
        <v>0</v>
      </c>
      <c r="J50" s="2166">
        <f>IFERROR(INDEX(J8:V8,MATCH(I50,J7:V7,0)) * H50 * IF(E50=0, 1, E50), 0)</f>
        <v>0</v>
      </c>
      <c r="K50" s="2167">
        <f t="shared" si="12"/>
        <v>0</v>
      </c>
      <c r="L50" s="2203"/>
      <c r="M50" s="109"/>
      <c r="N50" s="2169"/>
      <c r="O50" s="504"/>
      <c r="P50" s="2170">
        <f t="shared" si="13"/>
        <v>0</v>
      </c>
      <c r="Q50" s="2171"/>
      <c r="R50" s="2187" t="str">
        <f t="shared" si="14"/>
        <v>►</v>
      </c>
      <c r="S50" s="2188">
        <v>1</v>
      </c>
      <c r="T50" s="2189">
        <f t="shared" si="9"/>
        <v>0</v>
      </c>
      <c r="U50" s="2190">
        <f t="shared" si="10"/>
        <v>0</v>
      </c>
      <c r="V50" s="2191">
        <f t="shared" si="11"/>
        <v>0</v>
      </c>
      <c r="W50" s="2192">
        <f>IF(OR(ISBLANK(M50),ISBLANK(O50)),0,IF(ISBLANK(L50),"",IFERROR(ROUND(T50/INDEX(J8:V8,MATCH(I50,J7:V7,0)),2)&amp;" " &amp;I50,"")))</f>
        <v>0</v>
      </c>
      <c r="X50" s="2193"/>
      <c r="Z50" s="2113">
        <f t="shared" si="16"/>
        <v>0</v>
      </c>
      <c r="AB50" s="67"/>
      <c r="AC50" s="2119"/>
      <c r="AD50" s="2120"/>
      <c r="AE50" s="2121"/>
      <c r="AF50" s="2122"/>
      <c r="AG50" s="2123"/>
      <c r="AH50" s="2124"/>
      <c r="AI50" s="2125"/>
      <c r="AJ50" s="2126"/>
      <c r="AK50" s="2127"/>
      <c r="AL50" s="2127"/>
      <c r="AM50" s="2127"/>
      <c r="AN50" s="2127"/>
      <c r="AO50" s="2127"/>
      <c r="AP50" s="2127"/>
      <c r="AQ50" s="2128"/>
      <c r="AR50" s="2129"/>
      <c r="AS50" s="2130"/>
      <c r="AT50" s="2130"/>
      <c r="AU50" s="2140"/>
      <c r="AV50" s="2130"/>
      <c r="AX50" s="454" t="s">
        <v>754</v>
      </c>
      <c r="AY50" s="453"/>
      <c r="AZ50" s="2092"/>
      <c r="BA50" s="2093"/>
      <c r="BJ50" s="135">
        <v>1</v>
      </c>
      <c r="BU50" s="711"/>
      <c r="BV50" s="402"/>
      <c r="BW50" s="402"/>
      <c r="BX50" s="402"/>
      <c r="BY50" s="402"/>
      <c r="BZ50" s="405">
        <f>GH181</f>
        <v>0</v>
      </c>
    </row>
    <row r="51" spans="2:78" ht="19.5" thickBot="1">
      <c r="B51" s="2118">
        <f t="shared" si="3"/>
        <v>0</v>
      </c>
      <c r="D51" s="67" t="str">
        <f t="shared" si="7"/>
        <v>►</v>
      </c>
      <c r="E51" s="2182">
        <f t="shared" si="15"/>
        <v>0</v>
      </c>
      <c r="F51" s="2183">
        <f t="shared" si="15"/>
        <v>0</v>
      </c>
      <c r="G51" s="2184">
        <f t="shared" si="15"/>
        <v>0</v>
      </c>
      <c r="H51" s="2185">
        <f t="shared" si="15"/>
        <v>0</v>
      </c>
      <c r="I51" s="2186">
        <f t="shared" si="15"/>
        <v>0</v>
      </c>
      <c r="J51" s="2166">
        <f>IFERROR(INDEX(J8:V8,MATCH(I51,J7:V7,0)) * H51 * IF(E51=0, 1, E51), 0)</f>
        <v>0</v>
      </c>
      <c r="K51" s="2167">
        <f t="shared" si="12"/>
        <v>0</v>
      </c>
      <c r="L51" s="2168"/>
      <c r="M51" s="109"/>
      <c r="N51" s="2169"/>
      <c r="O51" s="504"/>
      <c r="P51" s="2170">
        <f t="shared" si="13"/>
        <v>0</v>
      </c>
      <c r="Q51" s="2171"/>
      <c r="R51" s="2187" t="str">
        <f t="shared" si="14"/>
        <v>►</v>
      </c>
      <c r="S51" s="2188">
        <v>1</v>
      </c>
      <c r="T51" s="2174">
        <f t="shared" si="9"/>
        <v>0</v>
      </c>
      <c r="U51" s="2175">
        <f t="shared" si="10"/>
        <v>0</v>
      </c>
      <c r="V51" s="2176">
        <f t="shared" si="11"/>
        <v>0</v>
      </c>
      <c r="W51" s="2177">
        <f>IF(OR(ISBLANK(M51),ISBLANK(O51)),0,IF(ISBLANK(L51),"",IFERROR(ROUND(T51/INDEX(J8:V8,MATCH(I51,J7:V7,0)),2)&amp;" " &amp;I51,"")))</f>
        <v>0</v>
      </c>
      <c r="X51" s="2178"/>
      <c r="Z51" s="2113">
        <f t="shared" si="16"/>
        <v>0</v>
      </c>
      <c r="AB51" s="67"/>
      <c r="AC51" s="2119"/>
      <c r="AD51" s="2120"/>
      <c r="AE51" s="2121"/>
      <c r="AF51" s="2122"/>
      <c r="AG51" s="2123"/>
      <c r="AH51" s="2124"/>
      <c r="AI51" s="2125"/>
      <c r="AJ51" s="2126"/>
      <c r="AK51" s="2127"/>
      <c r="AL51" s="2127"/>
      <c r="AM51" s="2127"/>
      <c r="AN51" s="2127"/>
      <c r="AO51" s="2127"/>
      <c r="AP51" s="2127"/>
      <c r="AQ51" s="2128"/>
      <c r="AR51" s="2129"/>
      <c r="AS51" s="2130"/>
      <c r="AT51" s="2130"/>
      <c r="AU51" s="2140"/>
      <c r="AV51" s="2130"/>
      <c r="AX51" s="456" t="s">
        <v>755</v>
      </c>
      <c r="AY51" s="453"/>
      <c r="AZ51" s="2092"/>
      <c r="BA51" s="2093"/>
      <c r="BJ51" s="135">
        <v>1</v>
      </c>
      <c r="BU51" s="412">
        <v>25</v>
      </c>
      <c r="BV51" s="413">
        <v>25</v>
      </c>
      <c r="BW51" s="413">
        <v>25</v>
      </c>
      <c r="BX51" s="413">
        <v>25</v>
      </c>
      <c r="BY51" s="413">
        <v>25</v>
      </c>
      <c r="BZ51" s="414">
        <v>25</v>
      </c>
    </row>
    <row r="52" spans="2:78" ht="18.75">
      <c r="B52" s="2118">
        <f t="shared" si="3"/>
        <v>0</v>
      </c>
      <c r="D52" s="67" t="str">
        <f t="shared" si="7"/>
        <v>►</v>
      </c>
      <c r="E52" s="2182">
        <f t="shared" si="15"/>
        <v>0</v>
      </c>
      <c r="F52" s="2183">
        <f t="shared" si="15"/>
        <v>0</v>
      </c>
      <c r="G52" s="2184">
        <f t="shared" si="15"/>
        <v>0</v>
      </c>
      <c r="H52" s="2185">
        <f t="shared" si="15"/>
        <v>0</v>
      </c>
      <c r="I52" s="2186">
        <f t="shared" si="15"/>
        <v>0</v>
      </c>
      <c r="J52" s="2166">
        <f>IFERROR(INDEX(J8:V8,MATCH(I52,J7:V7,0)) * H52 * IF(E52=0, 1, E52), 0)</f>
        <v>0</v>
      </c>
      <c r="K52" s="2167">
        <f t="shared" si="12"/>
        <v>0</v>
      </c>
      <c r="L52" s="2168"/>
      <c r="M52" s="109"/>
      <c r="N52" s="2169"/>
      <c r="O52" s="504"/>
      <c r="P52" s="2170">
        <f t="shared" si="13"/>
        <v>0</v>
      </c>
      <c r="Q52" s="2171"/>
      <c r="R52" s="2187" t="str">
        <f t="shared" si="14"/>
        <v>►</v>
      </c>
      <c r="S52" s="2188">
        <v>1</v>
      </c>
      <c r="T52" s="2189">
        <f t="shared" si="9"/>
        <v>0</v>
      </c>
      <c r="U52" s="2190">
        <f t="shared" si="10"/>
        <v>0</v>
      </c>
      <c r="V52" s="2191">
        <f t="shared" si="11"/>
        <v>0</v>
      </c>
      <c r="W52" s="2192">
        <f>IF(OR(ISBLANK(M52),ISBLANK(O52)),0,IF(ISBLANK(L52),"",IFERROR(ROUND(T52/INDEX(J8:V8,MATCH(I52,J7:V7,0)),2)&amp;" " &amp;I52,"")))</f>
        <v>0</v>
      </c>
      <c r="X52" s="2193"/>
      <c r="Z52" s="2113">
        <f t="shared" si="16"/>
        <v>0</v>
      </c>
      <c r="AB52" s="67"/>
      <c r="AC52" s="2119"/>
      <c r="AD52" s="2120"/>
      <c r="AE52" s="2121"/>
      <c r="AF52" s="2122"/>
      <c r="AG52" s="2123"/>
      <c r="AH52" s="2124"/>
      <c r="AI52" s="2125"/>
      <c r="AJ52" s="2126"/>
      <c r="AK52" s="2127"/>
      <c r="AL52" s="2127"/>
      <c r="AM52" s="2127"/>
      <c r="AN52" s="2127"/>
      <c r="AO52" s="2127"/>
      <c r="AP52" s="2127"/>
      <c r="AQ52" s="2128"/>
      <c r="AR52" s="2129"/>
      <c r="AS52" s="2130"/>
      <c r="AT52" s="2130"/>
      <c r="AU52" s="2140"/>
      <c r="AV52" s="2130"/>
      <c r="AX52" s="457">
        <v>40</v>
      </c>
      <c r="AY52" s="458"/>
      <c r="AZ52" s="2092"/>
      <c r="BA52" s="2093"/>
      <c r="BJ52" s="135">
        <v>1</v>
      </c>
      <c r="BU52" s="137"/>
      <c r="BV52" s="137"/>
      <c r="BW52" s="137"/>
      <c r="BX52" s="137"/>
      <c r="BY52" s="137"/>
      <c r="BZ52" s="137"/>
    </row>
    <row r="53" spans="2:78" ht="18.75" customHeight="1">
      <c r="B53" s="2118">
        <f t="shared" si="3"/>
        <v>0</v>
      </c>
      <c r="D53" s="67" t="str">
        <f t="shared" si="7"/>
        <v>►</v>
      </c>
      <c r="E53" s="2182">
        <f t="shared" si="15"/>
        <v>0</v>
      </c>
      <c r="F53" s="2183">
        <f t="shared" si="15"/>
        <v>0</v>
      </c>
      <c r="G53" s="2184">
        <f t="shared" si="15"/>
        <v>0</v>
      </c>
      <c r="H53" s="2185">
        <f t="shared" si="15"/>
        <v>0</v>
      </c>
      <c r="I53" s="2186">
        <f t="shared" si="15"/>
        <v>0</v>
      </c>
      <c r="J53" s="2166">
        <f>IFERROR(INDEX(J8:V8,MATCH(I53,J7:V7,0)) * H53 * IF(E53=0, 1, E53), 0)</f>
        <v>0</v>
      </c>
      <c r="K53" s="2167">
        <f t="shared" si="12"/>
        <v>0</v>
      </c>
      <c r="L53" s="2168"/>
      <c r="M53" s="109"/>
      <c r="N53" s="2169"/>
      <c r="O53" s="504"/>
      <c r="P53" s="2170">
        <f t="shared" si="13"/>
        <v>0</v>
      </c>
      <c r="Q53" s="2171"/>
      <c r="R53" s="2187" t="str">
        <f t="shared" si="14"/>
        <v>►</v>
      </c>
      <c r="S53" s="2188">
        <v>1</v>
      </c>
      <c r="T53" s="2174">
        <f t="shared" si="9"/>
        <v>0</v>
      </c>
      <c r="U53" s="2175">
        <f t="shared" si="10"/>
        <v>0</v>
      </c>
      <c r="V53" s="2176">
        <f t="shared" si="11"/>
        <v>0</v>
      </c>
      <c r="W53" s="2177">
        <f>IF(OR(ISBLANK(M53),ISBLANK(O53)),0,IF(ISBLANK(L53),"",IFERROR(ROUND(T53/INDEX(J8:V8,MATCH(I53,J7:V7,0)),2)&amp;" " &amp;I53,"")))</f>
        <v>0</v>
      </c>
      <c r="X53" s="2178"/>
      <c r="Z53" s="2113">
        <f t="shared" si="16"/>
        <v>0</v>
      </c>
      <c r="AB53" s="67"/>
      <c r="AC53" s="2119"/>
      <c r="AD53" s="2120"/>
      <c r="AE53" s="2121"/>
      <c r="AF53" s="2122"/>
      <c r="AG53" s="2123"/>
      <c r="AH53" s="2124"/>
      <c r="AI53" s="2125"/>
      <c r="AJ53" s="2126"/>
      <c r="AK53" s="2127"/>
      <c r="AL53" s="2127"/>
      <c r="AM53" s="2127"/>
      <c r="AN53" s="2127"/>
      <c r="AO53" s="2127"/>
      <c r="AP53" s="2127"/>
      <c r="AQ53" s="2128"/>
      <c r="AR53" s="2129"/>
      <c r="AS53" s="2130"/>
      <c r="AT53" s="2130"/>
      <c r="AU53" s="2140"/>
      <c r="AV53" s="2130"/>
      <c r="AX53" s="457">
        <v>16</v>
      </c>
      <c r="AY53" s="458"/>
      <c r="AZ53" s="2092"/>
      <c r="BA53" s="2093"/>
      <c r="BJ53" s="135">
        <v>1</v>
      </c>
    </row>
    <row r="54" spans="2:78" ht="18.75">
      <c r="B54" s="2118">
        <f t="shared" si="3"/>
        <v>0</v>
      </c>
      <c r="D54" s="67" t="str">
        <f t="shared" si="7"/>
        <v>►</v>
      </c>
      <c r="E54" s="2182">
        <f t="shared" si="15"/>
        <v>0</v>
      </c>
      <c r="F54" s="2183">
        <f t="shared" si="15"/>
        <v>0</v>
      </c>
      <c r="G54" s="2184">
        <f t="shared" si="15"/>
        <v>0</v>
      </c>
      <c r="H54" s="2185">
        <f t="shared" si="15"/>
        <v>0</v>
      </c>
      <c r="I54" s="2186">
        <f t="shared" si="15"/>
        <v>0</v>
      </c>
      <c r="J54" s="2166">
        <f>IFERROR(INDEX(J8:V8,MATCH(I54,J7:V7,0)) * H54 * IF(E54=0, 1, E54), 0)</f>
        <v>0</v>
      </c>
      <c r="K54" s="2167">
        <f t="shared" si="12"/>
        <v>0</v>
      </c>
      <c r="L54" s="2168"/>
      <c r="M54" s="109"/>
      <c r="N54" s="2169"/>
      <c r="O54" s="504"/>
      <c r="P54" s="2170">
        <f t="shared" si="13"/>
        <v>0</v>
      </c>
      <c r="Q54" s="2171"/>
      <c r="R54" s="2187" t="str">
        <f t="shared" si="14"/>
        <v>►</v>
      </c>
      <c r="S54" s="2188">
        <v>1</v>
      </c>
      <c r="T54" s="2189">
        <f t="shared" si="9"/>
        <v>0</v>
      </c>
      <c r="U54" s="2190">
        <f t="shared" si="10"/>
        <v>0</v>
      </c>
      <c r="V54" s="2191">
        <f t="shared" si="11"/>
        <v>0</v>
      </c>
      <c r="W54" s="2192">
        <f>IF(OR(ISBLANK(M54),ISBLANK(O54)),0,IF(ISBLANK(L54),"",IFERROR(ROUND(T54/INDEX(J8:V8,MATCH(I54,J7:V7,0)),2)&amp;" " &amp;I54,"")))</f>
        <v>0</v>
      </c>
      <c r="X54" s="2193"/>
      <c r="Z54" s="2113">
        <f t="shared" si="16"/>
        <v>0</v>
      </c>
      <c r="AB54" s="67"/>
      <c r="AC54" s="2119"/>
      <c r="AD54" s="2120"/>
      <c r="AE54" s="2121"/>
      <c r="AF54" s="2122"/>
      <c r="AG54" s="2123"/>
      <c r="AH54" s="2124"/>
      <c r="AI54" s="2125"/>
      <c r="AJ54" s="2126"/>
      <c r="AK54" s="2127"/>
      <c r="AL54" s="2127"/>
      <c r="AM54" s="2127"/>
      <c r="AN54" s="2127"/>
      <c r="AO54" s="2127"/>
      <c r="AP54" s="2127"/>
      <c r="AQ54" s="2128"/>
      <c r="AR54" s="2129"/>
      <c r="AS54" s="2130"/>
      <c r="AT54" s="2130"/>
      <c r="AU54" s="2140"/>
      <c r="AV54" s="2130"/>
      <c r="AX54" s="2204"/>
      <c r="AY54" s="2205"/>
      <c r="AZ54" s="2205"/>
      <c r="BA54" s="2206"/>
      <c r="BJ54" s="135">
        <v>1</v>
      </c>
    </row>
    <row r="55" spans="2:78" ht="18.75">
      <c r="B55" s="2118">
        <f t="shared" si="3"/>
        <v>0</v>
      </c>
      <c r="D55" s="67" t="str">
        <f t="shared" si="7"/>
        <v>►</v>
      </c>
      <c r="E55" s="2182">
        <f t="shared" si="15"/>
        <v>0</v>
      </c>
      <c r="F55" s="2183">
        <f t="shared" si="15"/>
        <v>0</v>
      </c>
      <c r="G55" s="2184">
        <f t="shared" si="15"/>
        <v>0</v>
      </c>
      <c r="H55" s="2185">
        <f t="shared" si="15"/>
        <v>0</v>
      </c>
      <c r="I55" s="2186">
        <f t="shared" si="15"/>
        <v>0</v>
      </c>
      <c r="J55" s="2166">
        <f>IFERROR(INDEX(J8:V8,MATCH(I55,J7:V7,0)) * H55 * IF(E55=0, 1, E55), 0)</f>
        <v>0</v>
      </c>
      <c r="K55" s="2167">
        <f t="shared" si="12"/>
        <v>0</v>
      </c>
      <c r="L55" s="2168"/>
      <c r="M55" s="109"/>
      <c r="N55" s="2169"/>
      <c r="O55" s="504"/>
      <c r="P55" s="2170">
        <f t="shared" si="13"/>
        <v>0</v>
      </c>
      <c r="Q55" s="2171"/>
      <c r="R55" s="2187" t="str">
        <f t="shared" si="14"/>
        <v>►</v>
      </c>
      <c r="S55" s="2188">
        <v>1</v>
      </c>
      <c r="T55" s="2174">
        <f t="shared" si="9"/>
        <v>0</v>
      </c>
      <c r="U55" s="2175">
        <f t="shared" si="10"/>
        <v>0</v>
      </c>
      <c r="V55" s="2176">
        <f t="shared" si="11"/>
        <v>0</v>
      </c>
      <c r="W55" s="2177">
        <f>IF(OR(ISBLANK(M55),ISBLANK(O55)),0,IF(ISBLANK(L55),"",IFERROR(ROUND(T55/INDEX(J8:V8,MATCH(I55,J7:V7,0)),2)&amp;" " &amp;I55,"")))</f>
        <v>0</v>
      </c>
      <c r="X55" s="2178"/>
      <c r="Z55" s="2113">
        <f t="shared" si="16"/>
        <v>0</v>
      </c>
      <c r="AB55" s="67"/>
      <c r="AC55" s="2119"/>
      <c r="AD55" s="2120"/>
      <c r="AE55" s="2121"/>
      <c r="AF55" s="2122"/>
      <c r="AG55" s="2123"/>
      <c r="AH55" s="2124"/>
      <c r="AI55" s="2125"/>
      <c r="AJ55" s="2126"/>
      <c r="AK55" s="2127"/>
      <c r="AL55" s="2127"/>
      <c r="AM55" s="2127"/>
      <c r="AN55" s="2127"/>
      <c r="AO55" s="2127"/>
      <c r="AP55" s="2127"/>
      <c r="AQ55" s="2128"/>
      <c r="AR55" s="2129"/>
      <c r="AS55" s="2130"/>
      <c r="AT55" s="2130"/>
      <c r="AU55" s="2140"/>
      <c r="AV55" s="2130"/>
      <c r="AX55" s="2207" t="s">
        <v>15</v>
      </c>
      <c r="AY55" s="11" t="s">
        <v>937</v>
      </c>
      <c r="AZ55" s="11"/>
      <c r="BA55" s="492"/>
      <c r="BJ55" s="135">
        <v>1</v>
      </c>
    </row>
    <row r="56" spans="2:78" ht="18.75" customHeight="1">
      <c r="B56" s="2118">
        <f t="shared" si="3"/>
        <v>0</v>
      </c>
      <c r="D56" s="67" t="str">
        <f t="shared" si="7"/>
        <v>►</v>
      </c>
      <c r="E56" s="2182">
        <f t="shared" si="15"/>
        <v>0</v>
      </c>
      <c r="F56" s="2183">
        <f t="shared" si="15"/>
        <v>0</v>
      </c>
      <c r="G56" s="2184">
        <f t="shared" si="15"/>
        <v>0</v>
      </c>
      <c r="H56" s="2185">
        <f t="shared" si="15"/>
        <v>0</v>
      </c>
      <c r="I56" s="2186">
        <f t="shared" si="15"/>
        <v>0</v>
      </c>
      <c r="J56" s="2166">
        <f>IFERROR(INDEX(J8:V8,MATCH(I56,J7:V7,0)) * H56 * IF(E56=0, 1, E56), 0)</f>
        <v>0</v>
      </c>
      <c r="K56" s="2167">
        <f t="shared" si="12"/>
        <v>0</v>
      </c>
      <c r="L56" s="2168"/>
      <c r="M56" s="109"/>
      <c r="N56" s="2169"/>
      <c r="O56" s="504"/>
      <c r="P56" s="2170">
        <f t="shared" si="13"/>
        <v>0</v>
      </c>
      <c r="Q56" s="2171"/>
      <c r="R56" s="2187" t="str">
        <f t="shared" si="14"/>
        <v>►</v>
      </c>
      <c r="S56" s="2188">
        <v>1</v>
      </c>
      <c r="T56" s="2189">
        <f t="shared" si="9"/>
        <v>0</v>
      </c>
      <c r="U56" s="2190">
        <f t="shared" si="10"/>
        <v>0</v>
      </c>
      <c r="V56" s="2191">
        <f t="shared" si="11"/>
        <v>0</v>
      </c>
      <c r="W56" s="2192">
        <f>IF(OR(ISBLANK(M56),ISBLANK(O56)),0,IF(ISBLANK(L56),"",IFERROR(ROUND(T56/INDEX(J8:V8,MATCH(I56,J7:V7,0)),2)&amp;" " &amp;I56,"")))</f>
        <v>0</v>
      </c>
      <c r="X56" s="2193"/>
      <c r="Z56" s="2113">
        <f t="shared" si="16"/>
        <v>0</v>
      </c>
      <c r="AB56" s="67"/>
      <c r="AC56" s="2119"/>
      <c r="AD56" s="2120"/>
      <c r="AE56" s="2121"/>
      <c r="AF56" s="2122"/>
      <c r="AG56" s="2123"/>
      <c r="AH56" s="2124"/>
      <c r="AI56" s="2125"/>
      <c r="AJ56" s="2126"/>
      <c r="AK56" s="2127"/>
      <c r="AL56" s="2127"/>
      <c r="AM56" s="2127"/>
      <c r="AN56" s="2127"/>
      <c r="AO56" s="2127"/>
      <c r="AP56" s="2127"/>
      <c r="AQ56" s="2128"/>
      <c r="AR56" s="2129"/>
      <c r="AS56" s="2130"/>
      <c r="AT56" s="2130"/>
      <c r="AU56" s="2140"/>
      <c r="AV56" s="2130"/>
      <c r="AX56" s="166"/>
      <c r="AY56" s="11" t="s">
        <v>1074</v>
      </c>
      <c r="AZ56" s="139"/>
      <c r="BA56" s="492"/>
      <c r="BJ56" s="135">
        <v>1</v>
      </c>
    </row>
    <row r="57" spans="2:78" ht="18.75" customHeight="1" thickBot="1">
      <c r="B57" s="2118">
        <f t="shared" si="3"/>
        <v>0</v>
      </c>
      <c r="D57" s="67" t="str">
        <f t="shared" si="7"/>
        <v>►</v>
      </c>
      <c r="E57" s="2182">
        <f t="shared" si="15"/>
        <v>0</v>
      </c>
      <c r="F57" s="2183">
        <f t="shared" si="15"/>
        <v>0</v>
      </c>
      <c r="G57" s="2184">
        <f t="shared" si="15"/>
        <v>0</v>
      </c>
      <c r="H57" s="2185">
        <f t="shared" si="15"/>
        <v>0</v>
      </c>
      <c r="I57" s="2186">
        <f t="shared" si="15"/>
        <v>0</v>
      </c>
      <c r="J57" s="2166">
        <f>IFERROR(INDEX(J8:V8,MATCH(I57,J7:V7,0)) * H57 * IF(E57=0, 1, E57), 0)</f>
        <v>0</v>
      </c>
      <c r="K57" s="2167">
        <f t="shared" si="12"/>
        <v>0</v>
      </c>
      <c r="L57" s="2168"/>
      <c r="M57" s="109"/>
      <c r="N57" s="2169"/>
      <c r="O57" s="504"/>
      <c r="P57" s="2170">
        <f t="shared" si="13"/>
        <v>0</v>
      </c>
      <c r="Q57" s="2171"/>
      <c r="R57" s="2187" t="str">
        <f t="shared" si="14"/>
        <v>►</v>
      </c>
      <c r="S57" s="2188">
        <v>1</v>
      </c>
      <c r="T57" s="2174">
        <f t="shared" si="9"/>
        <v>0</v>
      </c>
      <c r="U57" s="2175">
        <f t="shared" si="10"/>
        <v>0</v>
      </c>
      <c r="V57" s="2176">
        <f t="shared" si="11"/>
        <v>0</v>
      </c>
      <c r="W57" s="2177">
        <f>IF(OR(ISBLANK(M57),ISBLANK(O57)),0,IF(ISBLANK(L57),"",IFERROR(ROUND(T57/INDEX(J8:V8,MATCH(I57,J7:V7,0)),2)&amp;" " &amp;I57,"")))</f>
        <v>0</v>
      </c>
      <c r="X57" s="2178"/>
      <c r="Z57" s="2113">
        <f t="shared" si="16"/>
        <v>0</v>
      </c>
      <c r="AB57" s="67"/>
      <c r="AC57" s="2119"/>
      <c r="AD57" s="2120"/>
      <c r="AE57" s="2121"/>
      <c r="AF57" s="2122"/>
      <c r="AG57" s="2123"/>
      <c r="AH57" s="2124"/>
      <c r="AI57" s="2125"/>
      <c r="AJ57" s="2126"/>
      <c r="AK57" s="2127"/>
      <c r="AL57" s="2127"/>
      <c r="AM57" s="2127"/>
      <c r="AN57" s="2127"/>
      <c r="AO57" s="2127"/>
      <c r="AP57" s="2127"/>
      <c r="AQ57" s="2128"/>
      <c r="AR57" s="2129"/>
      <c r="AS57" s="2130"/>
      <c r="AT57" s="2130"/>
      <c r="AV57" s="2130"/>
      <c r="AX57" s="2208"/>
      <c r="AZ57" s="139"/>
      <c r="BA57" s="492"/>
      <c r="BJ57" s="135">
        <v>1</v>
      </c>
    </row>
    <row r="58" spans="2:78" ht="18.75" customHeight="1" thickTop="1">
      <c r="B58" s="2118">
        <f t="shared" si="3"/>
        <v>0</v>
      </c>
      <c r="D58" s="67" t="str">
        <f t="shared" si="7"/>
        <v>►</v>
      </c>
      <c r="E58" s="2182">
        <f t="shared" si="15"/>
        <v>0</v>
      </c>
      <c r="F58" s="2183">
        <f t="shared" si="15"/>
        <v>0</v>
      </c>
      <c r="G58" s="2184">
        <f t="shared" si="15"/>
        <v>0</v>
      </c>
      <c r="H58" s="2185">
        <f t="shared" si="15"/>
        <v>0</v>
      </c>
      <c r="I58" s="2186">
        <f t="shared" si="15"/>
        <v>0</v>
      </c>
      <c r="J58" s="2166">
        <f>IFERROR(INDEX(J8:V8,MATCH(I58,J7:V7,0)) * H58 * IF(E58=0, 1, E58), 0)</f>
        <v>0</v>
      </c>
      <c r="K58" s="2167">
        <f t="shared" si="12"/>
        <v>0</v>
      </c>
      <c r="L58" s="2168"/>
      <c r="M58" s="109"/>
      <c r="N58" s="2169"/>
      <c r="O58" s="504"/>
      <c r="P58" s="2170">
        <f t="shared" si="13"/>
        <v>0</v>
      </c>
      <c r="Q58" s="2171"/>
      <c r="R58" s="2187" t="str">
        <f t="shared" si="14"/>
        <v>►</v>
      </c>
      <c r="S58" s="2188">
        <v>1</v>
      </c>
      <c r="T58" s="2189">
        <f t="shared" si="9"/>
        <v>0</v>
      </c>
      <c r="U58" s="2190">
        <f t="shared" si="10"/>
        <v>0</v>
      </c>
      <c r="V58" s="2191">
        <f t="shared" si="11"/>
        <v>0</v>
      </c>
      <c r="W58" s="2192">
        <f>IF(OR(ISBLANK(M58),ISBLANK(O58)),0,IF(ISBLANK(L58),"",IFERROR(ROUND(T58/INDEX(J8:V8,MATCH(I58,J7:V7,0)),2)&amp;" " &amp;I58,"")))</f>
        <v>0</v>
      </c>
      <c r="X58" s="2193"/>
      <c r="Z58" s="2113">
        <f t="shared" si="16"/>
        <v>0</v>
      </c>
      <c r="AB58" s="67"/>
      <c r="AC58" s="2119"/>
      <c r="AD58" s="2120"/>
      <c r="AE58" s="2121"/>
      <c r="AF58" s="2122"/>
      <c r="AG58" s="2123"/>
      <c r="AH58" s="2124"/>
      <c r="AI58" s="2125"/>
      <c r="AJ58" s="2126"/>
      <c r="AK58" s="2127"/>
      <c r="AL58" s="2127"/>
      <c r="AM58" s="2127"/>
      <c r="AN58" s="2127"/>
      <c r="AO58" s="2127"/>
      <c r="AP58" s="2127"/>
      <c r="AQ58" s="2128"/>
      <c r="AR58" s="2129"/>
      <c r="AS58" s="2130"/>
      <c r="AT58" s="2130"/>
      <c r="AV58" s="2130"/>
      <c r="AX58" s="2209"/>
      <c r="AY58" s="2210" t="s">
        <v>4155</v>
      </c>
      <c r="AZ58" s="2085" t="str">
        <f>Z4</f>
        <v>Z</v>
      </c>
      <c r="BA58" s="704"/>
      <c r="BJ58" s="135">
        <v>1</v>
      </c>
    </row>
    <row r="59" spans="2:78" ht="19.5" thickBot="1">
      <c r="B59" s="2118">
        <f t="shared" si="3"/>
        <v>0</v>
      </c>
      <c r="D59" s="67" t="str">
        <f t="shared" si="7"/>
        <v>►</v>
      </c>
      <c r="E59" s="2182">
        <f t="shared" si="15"/>
        <v>0</v>
      </c>
      <c r="F59" s="2183">
        <f t="shared" si="15"/>
        <v>0</v>
      </c>
      <c r="G59" s="2184">
        <f t="shared" si="15"/>
        <v>0</v>
      </c>
      <c r="H59" s="2185">
        <f t="shared" si="15"/>
        <v>0</v>
      </c>
      <c r="I59" s="2186">
        <f t="shared" si="15"/>
        <v>0</v>
      </c>
      <c r="J59" s="2166">
        <f>IFERROR(INDEX(J8:V8,MATCH(I59,J7:V7,0)) * H59 * IF(E59=0, 1, E59), 0)</f>
        <v>0</v>
      </c>
      <c r="K59" s="2167">
        <f t="shared" si="12"/>
        <v>0</v>
      </c>
      <c r="L59" s="2203"/>
      <c r="M59" s="109"/>
      <c r="N59" s="2169"/>
      <c r="O59" s="504"/>
      <c r="P59" s="2170">
        <f t="shared" si="13"/>
        <v>0</v>
      </c>
      <c r="Q59" s="2171"/>
      <c r="R59" s="2187" t="str">
        <f t="shared" si="14"/>
        <v>►</v>
      </c>
      <c r="S59" s="2188">
        <v>1</v>
      </c>
      <c r="T59" s="2174">
        <f t="shared" si="9"/>
        <v>0</v>
      </c>
      <c r="U59" s="2175">
        <f t="shared" si="10"/>
        <v>0</v>
      </c>
      <c r="V59" s="2176">
        <f t="shared" si="11"/>
        <v>0</v>
      </c>
      <c r="W59" s="2177">
        <f>IF(OR(ISBLANK(M59),ISBLANK(O59)),0,IF(ISBLANK(L59),"",IFERROR(ROUND(T59/INDEX(J8:V8,MATCH(I59,J7:V7,0)),2)&amp;" " &amp;I59,"")))</f>
        <v>0</v>
      </c>
      <c r="X59" s="2178"/>
      <c r="Z59" s="2113">
        <f t="shared" si="16"/>
        <v>0</v>
      </c>
      <c r="AB59" s="67"/>
      <c r="AC59" s="2119"/>
      <c r="AD59" s="2120"/>
      <c r="AE59" s="2121"/>
      <c r="AF59" s="2122"/>
      <c r="AG59" s="2123"/>
      <c r="AH59" s="2124"/>
      <c r="AI59" s="2125"/>
      <c r="AJ59" s="2126"/>
      <c r="AK59" s="2127"/>
      <c r="AL59" s="2127"/>
      <c r="AM59" s="2127"/>
      <c r="AN59" s="2127"/>
      <c r="AO59" s="2127"/>
      <c r="AP59" s="2127"/>
      <c r="AQ59" s="2128"/>
      <c r="AR59" s="2129"/>
      <c r="AS59" s="2130"/>
      <c r="AT59" s="2130"/>
      <c r="AU59" s="2140"/>
      <c r="AV59" s="2130"/>
      <c r="AX59" s="2204"/>
      <c r="AY59" s="132"/>
      <c r="AZ59" s="132"/>
      <c r="BA59" s="704"/>
      <c r="BJ59" s="135">
        <v>1</v>
      </c>
    </row>
    <row r="60" spans="2:78" ht="18.75" customHeight="1" thickTop="1" thickBot="1">
      <c r="B60" s="2118">
        <f t="shared" si="3"/>
        <v>0</v>
      </c>
      <c r="D60" s="67" t="str">
        <f t="shared" si="7"/>
        <v>►</v>
      </c>
      <c r="E60" s="2182">
        <f t="shared" si="15"/>
        <v>0</v>
      </c>
      <c r="F60" s="2183">
        <f t="shared" si="15"/>
        <v>0</v>
      </c>
      <c r="G60" s="2184">
        <f t="shared" si="15"/>
        <v>0</v>
      </c>
      <c r="H60" s="2185">
        <f t="shared" si="15"/>
        <v>0</v>
      </c>
      <c r="I60" s="2186">
        <f t="shared" si="15"/>
        <v>0</v>
      </c>
      <c r="J60" s="2166">
        <f>IFERROR(INDEX(J8:V8,MATCH(I60,J7:V7,0)) * H60 * IF(E60=0, 1, E60), 0)</f>
        <v>0</v>
      </c>
      <c r="K60" s="2167">
        <f t="shared" si="12"/>
        <v>0</v>
      </c>
      <c r="L60" s="2203"/>
      <c r="M60" s="109"/>
      <c r="N60" s="2169"/>
      <c r="O60" s="504"/>
      <c r="P60" s="2170">
        <f t="shared" si="13"/>
        <v>0</v>
      </c>
      <c r="Q60" s="2171"/>
      <c r="R60" s="2187" t="str">
        <f t="shared" si="14"/>
        <v>►</v>
      </c>
      <c r="S60" s="2188">
        <v>1</v>
      </c>
      <c r="T60" s="2189">
        <f t="shared" si="9"/>
        <v>0</v>
      </c>
      <c r="U60" s="2190">
        <f t="shared" si="10"/>
        <v>0</v>
      </c>
      <c r="V60" s="2191">
        <f t="shared" si="11"/>
        <v>0</v>
      </c>
      <c r="W60" s="2192">
        <f>IF(OR(ISBLANK(M60),ISBLANK(O60)),0,IF(ISBLANK(L60),"",IFERROR(ROUND(T60/INDEX(J8:V8,MATCH(I60,J7:V7,0)),2)&amp;" " &amp;I60,"")))</f>
        <v>0</v>
      </c>
      <c r="X60" s="2193"/>
      <c r="Z60" s="2113">
        <f t="shared" si="16"/>
        <v>0</v>
      </c>
      <c r="AB60" s="67"/>
      <c r="AC60" s="2119"/>
      <c r="AD60" s="2120"/>
      <c r="AE60" s="2121"/>
      <c r="AF60" s="2122"/>
      <c r="AG60" s="2123"/>
      <c r="AH60" s="2124"/>
      <c r="AI60" s="2125"/>
      <c r="AJ60" s="2126"/>
      <c r="AK60" s="2127"/>
      <c r="AL60" s="2127"/>
      <c r="AM60" s="2127"/>
      <c r="AN60" s="2127"/>
      <c r="AO60" s="2127"/>
      <c r="AP60" s="2127"/>
      <c r="AQ60" s="2128"/>
      <c r="AR60" s="2129"/>
      <c r="AS60" s="2130"/>
      <c r="AT60" s="2130"/>
      <c r="AU60" s="2140"/>
      <c r="AV60" s="2130"/>
      <c r="AX60" s="1148"/>
      <c r="AY60" s="713" t="s">
        <v>4156</v>
      </c>
      <c r="AZ60" s="97" t="str">
        <f>Z8</f>
        <v>Col.14</v>
      </c>
      <c r="BA60" s="704"/>
      <c r="BJ60" s="135">
        <v>1</v>
      </c>
    </row>
    <row r="61" spans="2:78" ht="19.5" thickTop="1">
      <c r="B61" s="2118">
        <f t="shared" si="3"/>
        <v>0</v>
      </c>
      <c r="D61" s="67" t="str">
        <f t="shared" si="7"/>
        <v>►</v>
      </c>
      <c r="E61" s="2182">
        <f t="shared" si="15"/>
        <v>0</v>
      </c>
      <c r="F61" s="2183">
        <f t="shared" si="15"/>
        <v>0</v>
      </c>
      <c r="G61" s="2184">
        <f t="shared" si="15"/>
        <v>0</v>
      </c>
      <c r="H61" s="2185">
        <f t="shared" si="15"/>
        <v>0</v>
      </c>
      <c r="I61" s="2186">
        <f t="shared" si="15"/>
        <v>0</v>
      </c>
      <c r="J61" s="2166">
        <f>IFERROR(INDEX(J8:V8,MATCH(I61,J7:V7,0)) * H61 * IF(E61=0, 1, E61), 0)</f>
        <v>0</v>
      </c>
      <c r="K61" s="2167">
        <f t="shared" si="12"/>
        <v>0</v>
      </c>
      <c r="L61" s="2203"/>
      <c r="M61" s="109"/>
      <c r="N61" s="2169"/>
      <c r="O61" s="504"/>
      <c r="P61" s="2170">
        <f t="shared" si="13"/>
        <v>0</v>
      </c>
      <c r="Q61" s="2171"/>
      <c r="R61" s="2187" t="str">
        <f t="shared" si="14"/>
        <v>►</v>
      </c>
      <c r="S61" s="2188">
        <v>1</v>
      </c>
      <c r="T61" s="2174">
        <f t="shared" si="9"/>
        <v>0</v>
      </c>
      <c r="U61" s="2175">
        <f t="shared" si="10"/>
        <v>0</v>
      </c>
      <c r="V61" s="2176">
        <f t="shared" si="11"/>
        <v>0</v>
      </c>
      <c r="W61" s="2177">
        <f>IF(OR(ISBLANK(M61),ISBLANK(O61)),0,IF(ISBLANK(L61),"",IFERROR(ROUND(T61/INDEX(J8:V8,MATCH(I61,J7:V7,0)),2)&amp;" " &amp;I61,"")))</f>
        <v>0</v>
      </c>
      <c r="X61" s="2178"/>
      <c r="Z61" s="2113">
        <f t="shared" si="16"/>
        <v>0</v>
      </c>
      <c r="AB61" s="67"/>
      <c r="AC61" s="2119"/>
      <c r="AD61" s="2120"/>
      <c r="AE61" s="2121"/>
      <c r="AF61" s="2122"/>
      <c r="AG61" s="2123"/>
      <c r="AH61" s="2124"/>
      <c r="AI61" s="2125"/>
      <c r="AJ61" s="2126"/>
      <c r="AK61" s="2127"/>
      <c r="AL61" s="2127"/>
      <c r="AM61" s="2127"/>
      <c r="AN61" s="2127"/>
      <c r="AO61" s="2127"/>
      <c r="AP61" s="2127"/>
      <c r="AQ61" s="2128"/>
      <c r="AR61" s="2129"/>
      <c r="AS61" s="2130"/>
      <c r="AT61" s="2130"/>
      <c r="AU61" s="2140"/>
      <c r="AV61" s="2130"/>
      <c r="AX61" s="1148"/>
      <c r="AY61" s="132"/>
      <c r="AZ61" s="2110" t="str">
        <f>Z9</f>
        <v>Q</v>
      </c>
      <c r="BA61" s="704"/>
      <c r="BJ61" s="135">
        <v>1</v>
      </c>
    </row>
    <row r="62" spans="2:78" ht="18.75">
      <c r="B62" s="2118">
        <f t="shared" si="3"/>
        <v>0</v>
      </c>
      <c r="D62" s="67" t="str">
        <f t="shared" si="7"/>
        <v>►</v>
      </c>
      <c r="E62" s="2182">
        <f t="shared" si="15"/>
        <v>0</v>
      </c>
      <c r="F62" s="2183">
        <f t="shared" si="15"/>
        <v>0</v>
      </c>
      <c r="G62" s="2184">
        <f t="shared" si="15"/>
        <v>0</v>
      </c>
      <c r="H62" s="2185">
        <f t="shared" si="15"/>
        <v>0</v>
      </c>
      <c r="I62" s="2186">
        <f t="shared" si="15"/>
        <v>0</v>
      </c>
      <c r="J62" s="2166">
        <f>IFERROR(INDEX(J8:V8,MATCH(I62,J7:V7,0)) * H62 * IF(E62=0, 1, E62), 0)</f>
        <v>0</v>
      </c>
      <c r="K62" s="2167">
        <f t="shared" si="12"/>
        <v>0</v>
      </c>
      <c r="L62" s="2203"/>
      <c r="M62" s="109"/>
      <c r="N62" s="2169"/>
      <c r="O62" s="504"/>
      <c r="P62" s="2170">
        <f t="shared" si="13"/>
        <v>0</v>
      </c>
      <c r="Q62" s="2171"/>
      <c r="R62" s="2187" t="str">
        <f t="shared" si="14"/>
        <v>►</v>
      </c>
      <c r="S62" s="2188">
        <v>1</v>
      </c>
      <c r="T62" s="2189">
        <f t="shared" si="9"/>
        <v>0</v>
      </c>
      <c r="U62" s="2190">
        <f t="shared" si="10"/>
        <v>0</v>
      </c>
      <c r="V62" s="2191">
        <f t="shared" si="11"/>
        <v>0</v>
      </c>
      <c r="W62" s="2192">
        <f>IF(OR(ISBLANK(M62),ISBLANK(O62)),0,IF(ISBLANK(L62),"",IFERROR(ROUND(T62/INDEX(J8:V8,MATCH(I62,J7:V7,0)),2)&amp;" " &amp;I62,"")))</f>
        <v>0</v>
      </c>
      <c r="X62" s="2193"/>
      <c r="Z62" s="2113">
        <f t="shared" si="16"/>
        <v>0</v>
      </c>
      <c r="AB62" s="67"/>
      <c r="AC62" s="2119"/>
      <c r="AD62" s="2120"/>
      <c r="AE62" s="2121"/>
      <c r="AF62" s="2122"/>
      <c r="AG62" s="2123"/>
      <c r="AH62" s="2124"/>
      <c r="AI62" s="2125"/>
      <c r="AJ62" s="2126"/>
      <c r="AK62" s="2127"/>
      <c r="AL62" s="2127"/>
      <c r="AM62" s="2127"/>
      <c r="AN62" s="2127"/>
      <c r="AO62" s="2127"/>
      <c r="AP62" s="2127"/>
      <c r="AQ62" s="2128"/>
      <c r="AR62" s="2129"/>
      <c r="AS62" s="2130"/>
      <c r="AT62" s="2130"/>
      <c r="AU62" s="2140"/>
      <c r="AV62" s="2130"/>
      <c r="AX62" s="2211" t="s">
        <v>4157</v>
      </c>
      <c r="AY62" s="2168" t="s">
        <v>4158</v>
      </c>
      <c r="AZ62" s="2212" t="s">
        <v>4159</v>
      </c>
      <c r="BA62" s="692"/>
      <c r="BJ62" s="135">
        <v>1</v>
      </c>
    </row>
    <row r="63" spans="2:78" ht="18.75">
      <c r="B63" s="2118">
        <f t="shared" si="3"/>
        <v>0</v>
      </c>
      <c r="D63" s="67" t="str">
        <f t="shared" si="7"/>
        <v>►</v>
      </c>
      <c r="E63" s="2182">
        <f t="shared" si="15"/>
        <v>0</v>
      </c>
      <c r="F63" s="2183">
        <f t="shared" si="15"/>
        <v>0</v>
      </c>
      <c r="G63" s="2184">
        <f t="shared" si="15"/>
        <v>0</v>
      </c>
      <c r="H63" s="2185">
        <f t="shared" si="15"/>
        <v>0</v>
      </c>
      <c r="I63" s="2186">
        <f t="shared" si="15"/>
        <v>0</v>
      </c>
      <c r="J63" s="2166">
        <f>IFERROR(INDEX(J8:V8,MATCH(I63,J7:V7,0)) * H63 * IF(E63=0, 1, E63), 0)</f>
        <v>0</v>
      </c>
      <c r="K63" s="2167">
        <f t="shared" si="12"/>
        <v>0</v>
      </c>
      <c r="L63" s="2203"/>
      <c r="M63" s="109"/>
      <c r="N63" s="2169"/>
      <c r="O63" s="504"/>
      <c r="P63" s="2170">
        <f t="shared" si="13"/>
        <v>0</v>
      </c>
      <c r="Q63" s="2171"/>
      <c r="R63" s="2187" t="str">
        <f t="shared" si="14"/>
        <v>►</v>
      </c>
      <c r="S63" s="2188">
        <v>1</v>
      </c>
      <c r="T63" s="2174">
        <f t="shared" si="9"/>
        <v>0</v>
      </c>
      <c r="U63" s="2175">
        <f t="shared" si="10"/>
        <v>0</v>
      </c>
      <c r="V63" s="2176">
        <f t="shared" si="11"/>
        <v>0</v>
      </c>
      <c r="W63" s="2177">
        <f>IF(OR(ISBLANK(M63),ISBLANK(O63)),0,IF(ISBLANK(L63),"",IFERROR(ROUND(T63/INDEX(J8:V8,MATCH(I63,J7:V7,0)),2)&amp;" " &amp;I63,"")))</f>
        <v>0</v>
      </c>
      <c r="X63" s="2178"/>
      <c r="Z63" s="2113">
        <f t="shared" si="16"/>
        <v>0</v>
      </c>
      <c r="AB63" s="67"/>
      <c r="AC63" s="2119"/>
      <c r="AD63" s="2120"/>
      <c r="AE63" s="2121"/>
      <c r="AF63" s="2122"/>
      <c r="AG63" s="2123"/>
      <c r="AH63" s="2124"/>
      <c r="AI63" s="2125"/>
      <c r="AJ63" s="2126"/>
      <c r="AK63" s="2127"/>
      <c r="AL63" s="2127"/>
      <c r="AM63" s="2127"/>
      <c r="AN63" s="2127"/>
      <c r="AO63" s="2127"/>
      <c r="AP63" s="2127"/>
      <c r="AQ63" s="2128"/>
      <c r="AR63" s="2129"/>
      <c r="AS63" s="2130"/>
      <c r="AT63" s="2130"/>
      <c r="AU63" s="2140"/>
      <c r="AV63" s="2130"/>
      <c r="AX63" s="1148"/>
      <c r="AY63" s="835" t="s">
        <v>4160</v>
      </c>
      <c r="AZ63" s="132"/>
      <c r="BA63" s="704"/>
      <c r="BJ63" s="135">
        <v>1</v>
      </c>
    </row>
    <row r="64" spans="2:78" ht="18.75">
      <c r="B64" s="2118">
        <f t="shared" si="3"/>
        <v>0</v>
      </c>
      <c r="D64" s="67" t="str">
        <f t="shared" si="7"/>
        <v>►</v>
      </c>
      <c r="E64" s="2182">
        <f t="shared" si="15"/>
        <v>0</v>
      </c>
      <c r="F64" s="2183">
        <f t="shared" si="15"/>
        <v>0</v>
      </c>
      <c r="G64" s="2184">
        <f t="shared" si="15"/>
        <v>0</v>
      </c>
      <c r="H64" s="2185">
        <f t="shared" si="15"/>
        <v>0</v>
      </c>
      <c r="I64" s="2186">
        <f t="shared" si="15"/>
        <v>0</v>
      </c>
      <c r="J64" s="2166">
        <f>IFERROR(INDEX(J8:V8,MATCH(I64,J7:V7,0)) * H64 * IF(E64=0, 1, E64), 0)</f>
        <v>0</v>
      </c>
      <c r="K64" s="2167">
        <f t="shared" si="12"/>
        <v>0</v>
      </c>
      <c r="L64" s="2203"/>
      <c r="M64" s="109"/>
      <c r="N64" s="2169"/>
      <c r="O64" s="504"/>
      <c r="P64" s="2170">
        <f t="shared" si="13"/>
        <v>0</v>
      </c>
      <c r="Q64" s="2171"/>
      <c r="R64" s="2187" t="str">
        <f t="shared" si="14"/>
        <v>►</v>
      </c>
      <c r="S64" s="2188">
        <v>1</v>
      </c>
      <c r="T64" s="2189">
        <f t="shared" si="9"/>
        <v>0</v>
      </c>
      <c r="U64" s="2190">
        <f t="shared" si="10"/>
        <v>0</v>
      </c>
      <c r="V64" s="2191">
        <f t="shared" si="11"/>
        <v>0</v>
      </c>
      <c r="W64" s="2192">
        <f>IF(OR(ISBLANK(M64),ISBLANK(O64)),0,IF(ISBLANK(L64),"",IFERROR(ROUND(T64/INDEX(J8:V8,MATCH(I64,J7:V7,0)),2)&amp;" " &amp;I64,"")))</f>
        <v>0</v>
      </c>
      <c r="X64" s="2193"/>
      <c r="Z64" s="2113">
        <f t="shared" si="16"/>
        <v>0</v>
      </c>
      <c r="AB64" s="67"/>
      <c r="AC64" s="2119"/>
      <c r="AD64" s="2120"/>
      <c r="AE64" s="2121"/>
      <c r="AF64" s="2122"/>
      <c r="AG64" s="2123"/>
      <c r="AH64" s="2124"/>
      <c r="AI64" s="2125"/>
      <c r="AJ64" s="2126"/>
      <c r="AK64" s="2127"/>
      <c r="AL64" s="2127"/>
      <c r="AM64" s="2127"/>
      <c r="AN64" s="2127"/>
      <c r="AO64" s="2127"/>
      <c r="AP64" s="2127"/>
      <c r="AQ64" s="2128"/>
      <c r="AR64" s="2129"/>
      <c r="AS64" s="2130"/>
      <c r="AT64" s="2130"/>
      <c r="AU64" s="2140"/>
      <c r="AV64" s="2130"/>
      <c r="AX64" s="1148"/>
      <c r="AY64" s="132"/>
      <c r="AZ64" s="132"/>
      <c r="BA64" s="704"/>
      <c r="BJ64" s="135">
        <v>1</v>
      </c>
    </row>
    <row r="65" spans="2:62" ht="18.75">
      <c r="B65" s="2118">
        <f t="shared" si="3"/>
        <v>0</v>
      </c>
      <c r="D65" s="67" t="str">
        <f t="shared" si="7"/>
        <v>►</v>
      </c>
      <c r="E65" s="2182">
        <f t="shared" si="15"/>
        <v>0</v>
      </c>
      <c r="F65" s="2183">
        <f t="shared" si="15"/>
        <v>0</v>
      </c>
      <c r="G65" s="2184">
        <f t="shared" si="15"/>
        <v>0</v>
      </c>
      <c r="H65" s="2185">
        <f t="shared" si="15"/>
        <v>0</v>
      </c>
      <c r="I65" s="2186">
        <f t="shared" si="15"/>
        <v>0</v>
      </c>
      <c r="J65" s="2166">
        <f>IFERROR(INDEX(J8:V8,MATCH(I65,J7:V7,0)) * H65 * IF(E65=0, 1, E65), 0)</f>
        <v>0</v>
      </c>
      <c r="K65" s="2167">
        <f t="shared" si="12"/>
        <v>0</v>
      </c>
      <c r="L65" s="2203"/>
      <c r="M65" s="109"/>
      <c r="N65" s="2169"/>
      <c r="O65" s="504"/>
      <c r="P65" s="2170">
        <f t="shared" si="13"/>
        <v>0</v>
      </c>
      <c r="Q65" s="2171"/>
      <c r="R65" s="2187" t="str">
        <f t="shared" si="14"/>
        <v>►</v>
      </c>
      <c r="S65" s="2188">
        <v>1</v>
      </c>
      <c r="T65" s="2174">
        <f t="shared" si="9"/>
        <v>0</v>
      </c>
      <c r="U65" s="2175">
        <f t="shared" si="10"/>
        <v>0</v>
      </c>
      <c r="V65" s="2176">
        <f t="shared" si="11"/>
        <v>0</v>
      </c>
      <c r="W65" s="2177">
        <f>IF(OR(ISBLANK(M65),ISBLANK(O65)),0,IF(ISBLANK(L65),"",IFERROR(ROUND(T65/INDEX(J8:V8,MATCH(I65,J7:V7,0)),2)&amp;" " &amp;I65,"")))</f>
        <v>0</v>
      </c>
      <c r="X65" s="2178"/>
      <c r="Z65" s="2113">
        <f t="shared" si="16"/>
        <v>0</v>
      </c>
      <c r="AB65" s="67"/>
      <c r="AC65" s="2119"/>
      <c r="AD65" s="2120"/>
      <c r="AE65" s="2121"/>
      <c r="AF65" s="2122"/>
      <c r="AG65" s="2123"/>
      <c r="AH65" s="2124"/>
      <c r="AI65" s="2125"/>
      <c r="AJ65" s="2126"/>
      <c r="AK65" s="2127"/>
      <c r="AL65" s="2127"/>
      <c r="AM65" s="2127"/>
      <c r="AN65" s="2127"/>
      <c r="AO65" s="2127"/>
      <c r="AP65" s="2127"/>
      <c r="AQ65" s="2128"/>
      <c r="AR65" s="2129"/>
      <c r="AS65" s="2130"/>
      <c r="AT65" s="2130"/>
      <c r="AU65" s="2140"/>
      <c r="AV65" s="2130"/>
      <c r="AX65" s="1148"/>
      <c r="AY65" s="652" t="s">
        <v>138</v>
      </c>
      <c r="AZ65" s="658"/>
      <c r="BA65" s="492"/>
      <c r="BJ65" s="135">
        <v>1</v>
      </c>
    </row>
    <row r="66" spans="2:62" ht="18.75">
      <c r="B66" s="2118">
        <f t="shared" si="3"/>
        <v>0</v>
      </c>
      <c r="D66" s="67" t="str">
        <f t="shared" si="7"/>
        <v>►</v>
      </c>
      <c r="E66" s="2182">
        <f t="shared" si="15"/>
        <v>0</v>
      </c>
      <c r="F66" s="2183">
        <f t="shared" si="15"/>
        <v>0</v>
      </c>
      <c r="G66" s="2184">
        <f t="shared" si="15"/>
        <v>0</v>
      </c>
      <c r="H66" s="2185">
        <f t="shared" si="15"/>
        <v>0</v>
      </c>
      <c r="I66" s="2186">
        <f t="shared" si="15"/>
        <v>0</v>
      </c>
      <c r="J66" s="2166">
        <f>IFERROR(INDEX(J8:V8,MATCH(I66,J7:V7,0)) * H66 * IF(E66=0, 1, E66), 0)</f>
        <v>0</v>
      </c>
      <c r="K66" s="2167">
        <f t="shared" si="12"/>
        <v>0</v>
      </c>
      <c r="L66" s="2203"/>
      <c r="M66" s="109"/>
      <c r="N66" s="2169"/>
      <c r="O66" s="504"/>
      <c r="P66" s="2170">
        <f t="shared" si="13"/>
        <v>0</v>
      </c>
      <c r="Q66" s="2171"/>
      <c r="R66" s="2187" t="str">
        <f t="shared" si="14"/>
        <v>►</v>
      </c>
      <c r="S66" s="2188">
        <v>1</v>
      </c>
      <c r="T66" s="2189">
        <f t="shared" si="9"/>
        <v>0</v>
      </c>
      <c r="U66" s="2190">
        <f t="shared" si="10"/>
        <v>0</v>
      </c>
      <c r="V66" s="2191">
        <f t="shared" si="11"/>
        <v>0</v>
      </c>
      <c r="W66" s="2192">
        <f>IF(OR(ISBLANK(M66),ISBLANK(O66)),0,IF(ISBLANK(L66),"",IFERROR(ROUND(T66/INDEX(J8:V8,MATCH(I66,J7:V7,0)),2)&amp;" " &amp;I66,"")))</f>
        <v>0</v>
      </c>
      <c r="X66" s="2193"/>
      <c r="Z66" s="2113">
        <f t="shared" si="16"/>
        <v>0</v>
      </c>
      <c r="AB66" s="67"/>
      <c r="AC66" s="2119"/>
      <c r="AD66" s="2120"/>
      <c r="AE66" s="2121"/>
      <c r="AF66" s="2122"/>
      <c r="AG66" s="2123"/>
      <c r="AH66" s="2124"/>
      <c r="AI66" s="2125"/>
      <c r="AJ66" s="2126"/>
      <c r="AK66" s="2127"/>
      <c r="AL66" s="2127"/>
      <c r="AM66" s="2127"/>
      <c r="AN66" s="2127"/>
      <c r="AO66" s="2127"/>
      <c r="AP66" s="2127"/>
      <c r="AQ66" s="2128"/>
      <c r="AR66" s="2129"/>
      <c r="AS66" s="2130"/>
      <c r="AT66" s="2130"/>
      <c r="AU66" s="2140"/>
      <c r="AV66" s="2130"/>
      <c r="AX66" s="1148"/>
      <c r="AY66" s="653" t="s">
        <v>145</v>
      </c>
      <c r="AZ66" s="658"/>
      <c r="BA66" s="492"/>
      <c r="BJ66" s="135">
        <v>1</v>
      </c>
    </row>
    <row r="67" spans="2:62" ht="18.75">
      <c r="B67" s="2118">
        <f t="shared" si="3"/>
        <v>0</v>
      </c>
      <c r="D67" s="67" t="str">
        <f t="shared" si="7"/>
        <v>►</v>
      </c>
      <c r="E67" s="2182">
        <f t="shared" si="15"/>
        <v>0</v>
      </c>
      <c r="F67" s="2183">
        <f t="shared" si="15"/>
        <v>0</v>
      </c>
      <c r="G67" s="2184">
        <f t="shared" si="15"/>
        <v>0</v>
      </c>
      <c r="H67" s="2185">
        <f t="shared" si="15"/>
        <v>0</v>
      </c>
      <c r="I67" s="2186">
        <f t="shared" si="15"/>
        <v>0</v>
      </c>
      <c r="J67" s="2166">
        <f>IFERROR(INDEX(J8:V8,MATCH(I67,J7:V7,0)) * H67 * IF(E67=0, 1, E67), 0)</f>
        <v>0</v>
      </c>
      <c r="K67" s="2167">
        <f t="shared" si="12"/>
        <v>0</v>
      </c>
      <c r="L67" s="2203"/>
      <c r="M67" s="109"/>
      <c r="N67" s="2169"/>
      <c r="O67" s="504"/>
      <c r="P67" s="2170">
        <f t="shared" si="13"/>
        <v>0</v>
      </c>
      <c r="Q67" s="2171"/>
      <c r="R67" s="2187" t="str">
        <f t="shared" si="14"/>
        <v>►</v>
      </c>
      <c r="S67" s="2188">
        <v>1</v>
      </c>
      <c r="T67" s="2174">
        <f t="shared" si="9"/>
        <v>0</v>
      </c>
      <c r="U67" s="2175">
        <f t="shared" si="10"/>
        <v>0</v>
      </c>
      <c r="V67" s="2176">
        <f t="shared" si="11"/>
        <v>0</v>
      </c>
      <c r="W67" s="2177">
        <f>IF(OR(ISBLANK(M67),ISBLANK(O67)),0,IF(ISBLANK(L67),"",IFERROR(ROUND(T67/INDEX(J8:V8,MATCH(I67,J7:V7,0)),2)&amp;" " &amp;I67,"")))</f>
        <v>0</v>
      </c>
      <c r="X67" s="2178"/>
      <c r="Z67" s="2113">
        <f t="shared" si="16"/>
        <v>0</v>
      </c>
      <c r="AB67" s="67"/>
      <c r="AC67" s="2119"/>
      <c r="AD67" s="2120"/>
      <c r="AE67" s="2121"/>
      <c r="AF67" s="2122"/>
      <c r="AG67" s="2123"/>
      <c r="AH67" s="2124"/>
      <c r="AI67" s="2125"/>
      <c r="AJ67" s="2126"/>
      <c r="AK67" s="2127"/>
      <c r="AL67" s="2127"/>
      <c r="AM67" s="2127"/>
      <c r="AN67" s="2127"/>
      <c r="AO67" s="2127"/>
      <c r="AP67" s="2127"/>
      <c r="AQ67" s="2128"/>
      <c r="AR67" s="2129"/>
      <c r="AS67" s="2130"/>
      <c r="AT67" s="2130"/>
      <c r="AU67" s="2140"/>
      <c r="AV67" s="2130"/>
      <c r="AX67" s="1148"/>
      <c r="AY67" s="652"/>
      <c r="AZ67" s="652" t="s">
        <v>1034</v>
      </c>
      <c r="BA67" s="492"/>
      <c r="BJ67" s="135">
        <v>1</v>
      </c>
    </row>
    <row r="68" spans="2:62" ht="18.75" customHeight="1">
      <c r="B68" s="2118">
        <f t="shared" si="3"/>
        <v>0</v>
      </c>
      <c r="D68" s="67" t="str">
        <f t="shared" si="7"/>
        <v>►</v>
      </c>
      <c r="E68" s="2182">
        <f t="shared" si="15"/>
        <v>0</v>
      </c>
      <c r="F68" s="2183">
        <f t="shared" si="15"/>
        <v>0</v>
      </c>
      <c r="G68" s="2184">
        <f t="shared" si="15"/>
        <v>0</v>
      </c>
      <c r="H68" s="2185">
        <f t="shared" si="15"/>
        <v>0</v>
      </c>
      <c r="I68" s="2186">
        <f t="shared" si="15"/>
        <v>0</v>
      </c>
      <c r="J68" s="2166">
        <f>IFERROR(INDEX(J8:V8,MATCH(I68,J7:V7,0)) * H68 * IF(E68=0, 1, E68), 0)</f>
        <v>0</v>
      </c>
      <c r="K68" s="2167">
        <f t="shared" si="12"/>
        <v>0</v>
      </c>
      <c r="L68" s="2203"/>
      <c r="M68" s="109"/>
      <c r="N68" s="2169"/>
      <c r="O68" s="504"/>
      <c r="P68" s="2170">
        <f t="shared" si="13"/>
        <v>0</v>
      </c>
      <c r="Q68" s="2171"/>
      <c r="R68" s="2187" t="str">
        <f t="shared" si="14"/>
        <v>►</v>
      </c>
      <c r="S68" s="2188">
        <v>1</v>
      </c>
      <c r="T68" s="2189">
        <f t="shared" si="9"/>
        <v>0</v>
      </c>
      <c r="U68" s="2190">
        <f t="shared" si="10"/>
        <v>0</v>
      </c>
      <c r="V68" s="2191">
        <f t="shared" si="11"/>
        <v>0</v>
      </c>
      <c r="W68" s="2192">
        <f>IF(OR(ISBLANK(M68),ISBLANK(O68)),0,IF(ISBLANK(L68),"",IFERROR(ROUND(T68/INDEX(J8:V8,MATCH(I68,J7:V7,0)),2)&amp;" " &amp;I68,"")))</f>
        <v>0</v>
      </c>
      <c r="X68" s="2193"/>
      <c r="Z68" s="2113">
        <f t="shared" si="16"/>
        <v>0</v>
      </c>
      <c r="AB68" s="67"/>
      <c r="AC68" s="2119"/>
      <c r="AD68" s="2120"/>
      <c r="AE68" s="2121"/>
      <c r="AF68" s="2122"/>
      <c r="AG68" s="2123"/>
      <c r="AH68" s="2124"/>
      <c r="AI68" s="2125"/>
      <c r="AJ68" s="2126"/>
      <c r="AK68" s="2127"/>
      <c r="AL68" s="2127"/>
      <c r="AM68" s="2127"/>
      <c r="AN68" s="2127"/>
      <c r="AO68" s="2127"/>
      <c r="AP68" s="2127"/>
      <c r="AQ68" s="2128"/>
      <c r="AR68" s="2129"/>
      <c r="AS68" s="2130"/>
      <c r="AT68" s="2130"/>
      <c r="AU68" s="2140"/>
      <c r="AV68" s="2130"/>
      <c r="AX68" s="1148"/>
      <c r="AY68" s="2213" t="s">
        <v>0</v>
      </c>
      <c r="AZ68" s="657" t="s">
        <v>1033</v>
      </c>
      <c r="BA68" s="492"/>
      <c r="BJ68" s="135">
        <v>1</v>
      </c>
    </row>
    <row r="69" spans="2:62" ht="18.75" customHeight="1">
      <c r="B69" s="2118">
        <f t="shared" si="3"/>
        <v>0</v>
      </c>
      <c r="D69" s="67" t="str">
        <f t="shared" si="7"/>
        <v>►</v>
      </c>
      <c r="E69" s="2182">
        <f t="shared" si="15"/>
        <v>0</v>
      </c>
      <c r="F69" s="2183">
        <f t="shared" si="15"/>
        <v>0</v>
      </c>
      <c r="G69" s="2184">
        <f t="shared" si="15"/>
        <v>0</v>
      </c>
      <c r="H69" s="2185">
        <f t="shared" si="15"/>
        <v>0</v>
      </c>
      <c r="I69" s="2186">
        <f t="shared" si="15"/>
        <v>0</v>
      </c>
      <c r="J69" s="2166">
        <f>IFERROR(INDEX(J8:V8,MATCH(I69,J7:V7,0)) * H69 * IF(E69=0, 1, E69), 0)</f>
        <v>0</v>
      </c>
      <c r="K69" s="2167">
        <f t="shared" si="12"/>
        <v>0</v>
      </c>
      <c r="L69" s="2203"/>
      <c r="M69" s="109"/>
      <c r="N69" s="2169"/>
      <c r="O69" s="504"/>
      <c r="P69" s="2170">
        <f t="shared" si="13"/>
        <v>0</v>
      </c>
      <c r="Q69" s="2171"/>
      <c r="R69" s="2187" t="str">
        <f t="shared" si="14"/>
        <v>►</v>
      </c>
      <c r="S69" s="2188">
        <v>1</v>
      </c>
      <c r="T69" s="2174">
        <f t="shared" si="9"/>
        <v>0</v>
      </c>
      <c r="U69" s="2175">
        <f t="shared" si="10"/>
        <v>0</v>
      </c>
      <c r="V69" s="2176">
        <f t="shared" si="11"/>
        <v>0</v>
      </c>
      <c r="W69" s="2177">
        <f>IF(OR(ISBLANK(M69),ISBLANK(O69)),0,IF(ISBLANK(L69),"",IFERROR(ROUND(T69/INDEX(J8:V8,MATCH(I69,J7:V7,0)),2)&amp;" " &amp;I69,"")))</f>
        <v>0</v>
      </c>
      <c r="X69" s="2178"/>
      <c r="Z69" s="2113">
        <f t="shared" si="16"/>
        <v>0</v>
      </c>
      <c r="AB69" s="67"/>
      <c r="AC69" s="2119"/>
      <c r="AD69" s="2120"/>
      <c r="AE69" s="2121"/>
      <c r="AF69" s="2122"/>
      <c r="AG69" s="2123"/>
      <c r="AH69" s="2124"/>
      <c r="AI69" s="2125"/>
      <c r="AJ69" s="2126"/>
      <c r="AK69" s="2127"/>
      <c r="AL69" s="2127"/>
      <c r="AM69" s="2127"/>
      <c r="AN69" s="2127"/>
      <c r="AO69" s="2127"/>
      <c r="AP69" s="2127"/>
      <c r="AQ69" s="2128"/>
      <c r="AR69" s="2129"/>
      <c r="AS69" s="2130"/>
      <c r="AT69" s="2130"/>
      <c r="AU69" s="2140"/>
      <c r="AV69" s="2130"/>
      <c r="AX69" s="1148"/>
      <c r="AY69" s="652" t="s">
        <v>172</v>
      </c>
      <c r="AZ69" s="658"/>
      <c r="BA69" s="492"/>
      <c r="BJ69" s="135">
        <v>1</v>
      </c>
    </row>
    <row r="70" spans="2:62" ht="19.5" customHeight="1">
      <c r="B70" s="2118">
        <f t="shared" si="3"/>
        <v>0</v>
      </c>
      <c r="D70" s="67" t="str">
        <f t="shared" si="7"/>
        <v>►</v>
      </c>
      <c r="E70" s="2182">
        <f t="shared" si="15"/>
        <v>0</v>
      </c>
      <c r="F70" s="2183">
        <f t="shared" si="15"/>
        <v>0</v>
      </c>
      <c r="G70" s="2184">
        <f t="shared" si="15"/>
        <v>0</v>
      </c>
      <c r="H70" s="2185">
        <f t="shared" si="15"/>
        <v>0</v>
      </c>
      <c r="I70" s="2186">
        <f t="shared" si="15"/>
        <v>0</v>
      </c>
      <c r="J70" s="2166">
        <f>IFERROR(INDEX(J8:V8,MATCH(I70,J7:V7,0)) * H70 * IF(E70=0, 1, E70), 0)</f>
        <v>0</v>
      </c>
      <c r="K70" s="2167">
        <f t="shared" si="12"/>
        <v>0</v>
      </c>
      <c r="L70" s="2203"/>
      <c r="M70" s="109"/>
      <c r="N70" s="2169"/>
      <c r="O70" s="504"/>
      <c r="P70" s="2170">
        <f t="shared" si="13"/>
        <v>0</v>
      </c>
      <c r="Q70" s="2171"/>
      <c r="R70" s="2187" t="str">
        <f t="shared" si="14"/>
        <v>►</v>
      </c>
      <c r="S70" s="2188">
        <v>1</v>
      </c>
      <c r="T70" s="2189">
        <f t="shared" si="9"/>
        <v>0</v>
      </c>
      <c r="U70" s="2190">
        <f t="shared" si="10"/>
        <v>0</v>
      </c>
      <c r="V70" s="2191">
        <f t="shared" si="11"/>
        <v>0</v>
      </c>
      <c r="W70" s="2192">
        <f>IF(OR(ISBLANK(M70),ISBLANK(O70)),0,IF(ISBLANK(L70),"",IFERROR(ROUND(T70/INDEX(J8:V8,MATCH(I70,J7:V7,0)),2)&amp;" " &amp;I70,"")))</f>
        <v>0</v>
      </c>
      <c r="X70" s="2193"/>
      <c r="Z70" s="2113">
        <f t="shared" si="16"/>
        <v>0</v>
      </c>
      <c r="AB70" s="67"/>
      <c r="AC70" s="2119"/>
      <c r="AD70" s="2120"/>
      <c r="AE70" s="2121"/>
      <c r="AF70" s="2122"/>
      <c r="AG70" s="2123"/>
      <c r="AH70" s="2124"/>
      <c r="AI70" s="2125"/>
      <c r="AJ70" s="2126"/>
      <c r="AK70" s="2127"/>
      <c r="AL70" s="2127"/>
      <c r="AM70" s="2127"/>
      <c r="AN70" s="2127"/>
      <c r="AO70" s="2127"/>
      <c r="AP70" s="2127"/>
      <c r="AQ70" s="2128"/>
      <c r="AR70" s="2129"/>
      <c r="AS70" s="2130"/>
      <c r="AT70" s="2130"/>
      <c r="AU70" s="2140"/>
      <c r="AV70" s="2130"/>
      <c r="AX70" s="1148"/>
      <c r="AY70" s="652" t="s">
        <v>178</v>
      </c>
      <c r="AZ70" s="658"/>
      <c r="BA70" s="167"/>
      <c r="BJ70" s="135">
        <v>1</v>
      </c>
    </row>
    <row r="71" spans="2:62" ht="18.75">
      <c r="B71" s="2118">
        <f t="shared" si="3"/>
        <v>0</v>
      </c>
      <c r="D71" s="67" t="str">
        <f t="shared" si="7"/>
        <v>►</v>
      </c>
      <c r="E71" s="2182">
        <f t="shared" si="15"/>
        <v>0</v>
      </c>
      <c r="F71" s="2183">
        <f t="shared" si="15"/>
        <v>0</v>
      </c>
      <c r="G71" s="2184">
        <f t="shared" si="15"/>
        <v>0</v>
      </c>
      <c r="H71" s="2185">
        <f t="shared" si="15"/>
        <v>0</v>
      </c>
      <c r="I71" s="2186">
        <f t="shared" si="15"/>
        <v>0</v>
      </c>
      <c r="J71" s="2166">
        <f>IFERROR(INDEX(J8:V8,MATCH(I71,J7:V7,0)) * H71 * IF(E71=0, 1, E71), 0)</f>
        <v>0</v>
      </c>
      <c r="K71" s="2167">
        <f t="shared" si="12"/>
        <v>0</v>
      </c>
      <c r="L71" s="2203"/>
      <c r="M71" s="109"/>
      <c r="N71" s="2169"/>
      <c r="O71" s="504"/>
      <c r="P71" s="2170">
        <f t="shared" si="13"/>
        <v>0</v>
      </c>
      <c r="Q71" s="2171"/>
      <c r="R71" s="2187" t="str">
        <f t="shared" si="14"/>
        <v>►</v>
      </c>
      <c r="S71" s="2188">
        <v>1</v>
      </c>
      <c r="T71" s="2174">
        <f t="shared" si="9"/>
        <v>0</v>
      </c>
      <c r="U71" s="2175">
        <f t="shared" si="10"/>
        <v>0</v>
      </c>
      <c r="V71" s="2176">
        <f t="shared" si="11"/>
        <v>0</v>
      </c>
      <c r="W71" s="2177">
        <f>IF(OR(ISBLANK(M71),ISBLANK(O71)),0,IF(ISBLANK(L71),"",IFERROR(ROUND(T71/INDEX(J8:V8,MATCH(I71,J7:V7,0)),2)&amp;" " &amp;I71,"")))</f>
        <v>0</v>
      </c>
      <c r="X71" s="2178"/>
      <c r="Z71" s="2113">
        <f t="shared" si="16"/>
        <v>0</v>
      </c>
      <c r="AB71" s="67"/>
      <c r="AC71" s="2119"/>
      <c r="AD71" s="2120"/>
      <c r="AE71" s="2121"/>
      <c r="AF71" s="2122"/>
      <c r="AG71" s="2123"/>
      <c r="AH71" s="2124"/>
      <c r="AI71" s="2125"/>
      <c r="AJ71" s="2126"/>
      <c r="AK71" s="2127"/>
      <c r="AL71" s="2127"/>
      <c r="AM71" s="2127"/>
      <c r="AN71" s="2127"/>
      <c r="AO71" s="2127"/>
      <c r="AP71" s="2127"/>
      <c r="AQ71" s="2128"/>
      <c r="AR71" s="2129"/>
      <c r="AS71" s="2130"/>
      <c r="AT71" s="2130"/>
      <c r="AU71" s="2140"/>
      <c r="AV71" s="2130"/>
      <c r="AX71" s="461"/>
      <c r="AY71" s="652" t="s">
        <v>204</v>
      </c>
      <c r="AZ71" s="658"/>
      <c r="BA71" s="400"/>
      <c r="BJ71" s="135">
        <v>1</v>
      </c>
    </row>
    <row r="72" spans="2:62" ht="18.75" customHeight="1">
      <c r="B72" s="2118">
        <f t="shared" si="3"/>
        <v>0</v>
      </c>
      <c r="D72" s="67" t="str">
        <f t="shared" si="7"/>
        <v>►</v>
      </c>
      <c r="E72" s="2182">
        <f t="shared" si="15"/>
        <v>0</v>
      </c>
      <c r="F72" s="2183">
        <f t="shared" si="15"/>
        <v>0</v>
      </c>
      <c r="G72" s="2184">
        <f t="shared" si="15"/>
        <v>0</v>
      </c>
      <c r="H72" s="2185">
        <f t="shared" si="15"/>
        <v>0</v>
      </c>
      <c r="I72" s="2186">
        <f t="shared" si="15"/>
        <v>0</v>
      </c>
      <c r="J72" s="2166">
        <f>IFERROR(INDEX(J8:V8,MATCH(I72,J7:V7,0)) * H72 * IF(E72=0, 1, E72), 0)</f>
        <v>0</v>
      </c>
      <c r="K72" s="2167">
        <f t="shared" si="12"/>
        <v>0</v>
      </c>
      <c r="L72" s="2203"/>
      <c r="M72" s="109"/>
      <c r="N72" s="2169"/>
      <c r="O72" s="504"/>
      <c r="P72" s="2170">
        <f t="shared" si="13"/>
        <v>0</v>
      </c>
      <c r="Q72" s="2171"/>
      <c r="R72" s="2187" t="str">
        <f t="shared" si="14"/>
        <v>►</v>
      </c>
      <c r="S72" s="2188">
        <v>1</v>
      </c>
      <c r="T72" s="2189">
        <f t="shared" si="9"/>
        <v>0</v>
      </c>
      <c r="U72" s="2190">
        <f t="shared" si="10"/>
        <v>0</v>
      </c>
      <c r="V72" s="2191">
        <f t="shared" si="11"/>
        <v>0</v>
      </c>
      <c r="W72" s="2192">
        <f>IF(OR(ISBLANK(M72),ISBLANK(O72)),0,IF(ISBLANK(L72),"",IFERROR(ROUND(T72/INDEX(J8:V8,MATCH(I72,J7:V7,0)),2)&amp;" " &amp;I72,"")))</f>
        <v>0</v>
      </c>
      <c r="X72" s="2193"/>
      <c r="Z72" s="2113">
        <f t="shared" si="16"/>
        <v>0</v>
      </c>
      <c r="AB72" s="67"/>
      <c r="AC72" s="2119"/>
      <c r="AD72" s="2120"/>
      <c r="AE72" s="2121"/>
      <c r="AF72" s="2122"/>
      <c r="AG72" s="2123"/>
      <c r="AH72" s="2124"/>
      <c r="AI72" s="2125"/>
      <c r="AJ72" s="2126"/>
      <c r="AK72" s="2127"/>
      <c r="AL72" s="2127"/>
      <c r="AM72" s="2127"/>
      <c r="AN72" s="2127"/>
      <c r="AO72" s="2127"/>
      <c r="AP72" s="2127"/>
      <c r="AQ72" s="2128"/>
      <c r="AR72" s="2129"/>
      <c r="AS72" s="2130"/>
      <c r="AT72" s="2130"/>
      <c r="AU72" s="2140"/>
      <c r="AV72" s="2130"/>
      <c r="AX72" s="461"/>
      <c r="AY72" s="652"/>
      <c r="AZ72" s="658"/>
      <c r="BA72" s="400"/>
      <c r="BJ72" s="135">
        <v>1</v>
      </c>
    </row>
    <row r="73" spans="2:62" ht="18.75">
      <c r="B73" s="2118">
        <f t="shared" si="3"/>
        <v>0</v>
      </c>
      <c r="D73" s="67" t="str">
        <f t="shared" si="7"/>
        <v>►</v>
      </c>
      <c r="E73" s="2182">
        <f t="shared" si="15"/>
        <v>0</v>
      </c>
      <c r="F73" s="2183">
        <f t="shared" si="15"/>
        <v>0</v>
      </c>
      <c r="G73" s="2184">
        <f t="shared" si="15"/>
        <v>0</v>
      </c>
      <c r="H73" s="2185">
        <f t="shared" si="15"/>
        <v>0</v>
      </c>
      <c r="I73" s="2186">
        <f t="shared" si="15"/>
        <v>0</v>
      </c>
      <c r="J73" s="2166">
        <f>IFERROR(INDEX(J8:V8,MATCH(I73,J7:V7,0)) * H73 * IF(E73=0, 1, E73), 0)</f>
        <v>0</v>
      </c>
      <c r="K73" s="2167">
        <f t="shared" si="12"/>
        <v>0</v>
      </c>
      <c r="L73" s="2203"/>
      <c r="M73" s="109"/>
      <c r="N73" s="2169"/>
      <c r="O73" s="504"/>
      <c r="P73" s="2170">
        <f t="shared" si="13"/>
        <v>0</v>
      </c>
      <c r="Q73" s="2171"/>
      <c r="R73" s="2187" t="str">
        <f t="shared" si="14"/>
        <v>►</v>
      </c>
      <c r="S73" s="2188">
        <v>1</v>
      </c>
      <c r="T73" s="2174">
        <f t="shared" si="9"/>
        <v>0</v>
      </c>
      <c r="U73" s="2175">
        <f t="shared" si="10"/>
        <v>0</v>
      </c>
      <c r="V73" s="2176">
        <f t="shared" si="11"/>
        <v>0</v>
      </c>
      <c r="W73" s="2177">
        <f>IF(OR(ISBLANK(M73),ISBLANK(O73)),0,IF(ISBLANK(L73),"",IFERROR(ROUND(T73/INDEX(J8:V8,MATCH(I73,J7:V7,0)),2)&amp;" " &amp;I73,"")))</f>
        <v>0</v>
      </c>
      <c r="X73" s="2178"/>
      <c r="Z73" s="2113">
        <f t="shared" si="16"/>
        <v>0</v>
      </c>
      <c r="AB73" s="67"/>
      <c r="AC73" s="2119"/>
      <c r="AD73" s="2120"/>
      <c r="AE73" s="2121"/>
      <c r="AF73" s="2122"/>
      <c r="AG73" s="2123"/>
      <c r="AH73" s="2124"/>
      <c r="AI73" s="2125"/>
      <c r="AJ73" s="2126"/>
      <c r="AK73" s="2127"/>
      <c r="AL73" s="2127"/>
      <c r="AM73" s="2127"/>
      <c r="AN73" s="2127"/>
      <c r="AO73" s="2127"/>
      <c r="AP73" s="2127"/>
      <c r="AQ73" s="2128"/>
      <c r="AR73" s="2129"/>
      <c r="AS73" s="2130"/>
      <c r="AT73" s="2130"/>
      <c r="AU73" s="2140"/>
      <c r="AV73" s="2130"/>
      <c r="AX73" s="1148"/>
      <c r="AY73" s="132"/>
      <c r="AZ73" s="132"/>
      <c r="BA73" s="400"/>
      <c r="BJ73" s="135">
        <v>1</v>
      </c>
    </row>
    <row r="74" spans="2:62" ht="18.75">
      <c r="B74" s="2118">
        <f t="shared" ref="B74:B137" si="17">AB74</f>
        <v>0</v>
      </c>
      <c r="D74" s="67" t="str">
        <f t="shared" si="7"/>
        <v>►</v>
      </c>
      <c r="E74" s="2182">
        <f t="shared" si="15"/>
        <v>0</v>
      </c>
      <c r="F74" s="2183">
        <f t="shared" si="15"/>
        <v>0</v>
      </c>
      <c r="G74" s="2184">
        <f t="shared" si="15"/>
        <v>0</v>
      </c>
      <c r="H74" s="2185">
        <f t="shared" si="15"/>
        <v>0</v>
      </c>
      <c r="I74" s="2186">
        <f t="shared" si="15"/>
        <v>0</v>
      </c>
      <c r="J74" s="2166">
        <f>IFERROR(INDEX(J8:V8,MATCH(I74,J7:V7,0)) * H74 * IF(E74=0, 1, E74), 0)</f>
        <v>0</v>
      </c>
      <c r="K74" s="2167">
        <f t="shared" si="12"/>
        <v>0</v>
      </c>
      <c r="L74" s="2203"/>
      <c r="M74" s="109"/>
      <c r="N74" s="2169"/>
      <c r="O74" s="504"/>
      <c r="P74" s="2170">
        <f t="shared" si="13"/>
        <v>0</v>
      </c>
      <c r="Q74" s="2171"/>
      <c r="R74" s="2187" t="str">
        <f t="shared" si="14"/>
        <v>►</v>
      </c>
      <c r="S74" s="2188">
        <v>1</v>
      </c>
      <c r="T74" s="2189">
        <f t="shared" si="9"/>
        <v>0</v>
      </c>
      <c r="U74" s="2190">
        <f t="shared" si="10"/>
        <v>0</v>
      </c>
      <c r="V74" s="2191">
        <f t="shared" si="11"/>
        <v>0</v>
      </c>
      <c r="W74" s="2192">
        <f>IF(OR(ISBLANK(M74),ISBLANK(O74)),0,IF(ISBLANK(L74),"",IFERROR(ROUND(T74/INDEX(J8:V8,MATCH(I74,J7:V7,0)),2)&amp;" " &amp;I74,"")))</f>
        <v>0</v>
      </c>
      <c r="X74" s="2193"/>
      <c r="Z74" s="2113">
        <f t="shared" si="16"/>
        <v>0</v>
      </c>
      <c r="AB74" s="67"/>
      <c r="AC74" s="2119"/>
      <c r="AD74" s="2120"/>
      <c r="AE74" s="2121"/>
      <c r="AF74" s="2122"/>
      <c r="AG74" s="2123"/>
      <c r="AH74" s="2124"/>
      <c r="AI74" s="2125"/>
      <c r="AJ74" s="2126"/>
      <c r="AK74" s="2127"/>
      <c r="AL74" s="2127"/>
      <c r="AM74" s="2127"/>
      <c r="AN74" s="2127"/>
      <c r="AO74" s="2127"/>
      <c r="AP74" s="2127"/>
      <c r="AQ74" s="2128"/>
      <c r="AR74" s="2129"/>
      <c r="AS74" s="2130"/>
      <c r="AT74" s="2130"/>
      <c r="AU74" s="2140"/>
      <c r="AV74" s="2130"/>
      <c r="AX74" s="2214" t="s">
        <v>4161</v>
      </c>
      <c r="AY74" s="132"/>
      <c r="AZ74" s="132"/>
      <c r="BA74" s="400"/>
      <c r="BJ74" s="135">
        <v>1</v>
      </c>
    </row>
    <row r="75" spans="2:62" ht="18.75" customHeight="1">
      <c r="B75" s="2118">
        <f t="shared" si="17"/>
        <v>0</v>
      </c>
      <c r="D75" s="67" t="str">
        <f t="shared" si="7"/>
        <v>►</v>
      </c>
      <c r="E75" s="2182">
        <f t="shared" si="15"/>
        <v>0</v>
      </c>
      <c r="F75" s="2183">
        <f t="shared" si="15"/>
        <v>0</v>
      </c>
      <c r="G75" s="2184">
        <f t="shared" si="15"/>
        <v>0</v>
      </c>
      <c r="H75" s="2185">
        <f t="shared" si="15"/>
        <v>0</v>
      </c>
      <c r="I75" s="2186">
        <f t="shared" si="15"/>
        <v>0</v>
      </c>
      <c r="J75" s="2166">
        <f>IFERROR(INDEX(J8:V8,MATCH(I75,J7:V7,0)) * H75 * IF(E75=0, 1, E75), 0)</f>
        <v>0</v>
      </c>
      <c r="K75" s="2167">
        <f t="shared" si="12"/>
        <v>0</v>
      </c>
      <c r="L75" s="2203"/>
      <c r="M75" s="109"/>
      <c r="N75" s="2169"/>
      <c r="O75" s="504"/>
      <c r="P75" s="2170">
        <f t="shared" si="13"/>
        <v>0</v>
      </c>
      <c r="Q75" s="2171"/>
      <c r="R75" s="2187" t="str">
        <f t="shared" si="14"/>
        <v>►</v>
      </c>
      <c r="S75" s="2188">
        <v>1</v>
      </c>
      <c r="T75" s="2174">
        <f t="shared" si="9"/>
        <v>0</v>
      </c>
      <c r="U75" s="2175">
        <f t="shared" si="10"/>
        <v>0</v>
      </c>
      <c r="V75" s="2176">
        <f t="shared" si="11"/>
        <v>0</v>
      </c>
      <c r="W75" s="2177">
        <f>IF(OR(ISBLANK(M75),ISBLANK(O75)),0,IF(ISBLANK(L75),"",IFERROR(ROUND(T75/INDEX(J8:V8,MATCH(I75,J7:V7,0)),2)&amp;" " &amp;I75,"")))</f>
        <v>0</v>
      </c>
      <c r="X75" s="2178"/>
      <c r="Z75" s="2113">
        <f t="shared" si="16"/>
        <v>0</v>
      </c>
      <c r="AB75" s="67"/>
      <c r="AC75" s="2119"/>
      <c r="AD75" s="2120"/>
      <c r="AE75" s="2121"/>
      <c r="AF75" s="2122"/>
      <c r="AG75" s="2123"/>
      <c r="AH75" s="2124"/>
      <c r="AI75" s="2125"/>
      <c r="AJ75" s="2126"/>
      <c r="AK75" s="2127"/>
      <c r="AL75" s="2127"/>
      <c r="AM75" s="2127"/>
      <c r="AN75" s="2127"/>
      <c r="AO75" s="2127"/>
      <c r="AP75" s="2127"/>
      <c r="AQ75" s="2128"/>
      <c r="AR75" s="2129"/>
      <c r="AS75" s="2130"/>
      <c r="AT75" s="2130"/>
      <c r="AU75" s="2140"/>
      <c r="AV75" s="2130"/>
      <c r="AX75" s="1148"/>
      <c r="AY75" s="2215" t="str">
        <f>B10</f>
        <v>A</v>
      </c>
      <c r="AZ75" s="2215" t="str">
        <f>D10</f>
        <v>A</v>
      </c>
      <c r="BA75" s="2216" t="str">
        <f>Q19</f>
        <v>Q</v>
      </c>
      <c r="BJ75" s="135">
        <v>1</v>
      </c>
    </row>
    <row r="76" spans="2:62" ht="18.75">
      <c r="B76" s="2118">
        <f t="shared" si="17"/>
        <v>0</v>
      </c>
      <c r="D76" s="67" t="str">
        <f t="shared" si="7"/>
        <v>►</v>
      </c>
      <c r="E76" s="2182">
        <f t="shared" si="15"/>
        <v>0</v>
      </c>
      <c r="F76" s="2183">
        <f t="shared" si="15"/>
        <v>0</v>
      </c>
      <c r="G76" s="2184">
        <f t="shared" si="15"/>
        <v>0</v>
      </c>
      <c r="H76" s="2185">
        <f t="shared" si="15"/>
        <v>0</v>
      </c>
      <c r="I76" s="2186">
        <f t="shared" si="15"/>
        <v>0</v>
      </c>
      <c r="J76" s="2166">
        <f>IFERROR(INDEX(J8:V8,MATCH(I76,J7:V7,0)) * H76 * IF(E76=0, 1, E76), 0)</f>
        <v>0</v>
      </c>
      <c r="K76" s="2167">
        <f t="shared" si="12"/>
        <v>0</v>
      </c>
      <c r="L76" s="2203"/>
      <c r="M76" s="109"/>
      <c r="N76" s="2169"/>
      <c r="O76" s="504"/>
      <c r="P76" s="2170">
        <f t="shared" si="13"/>
        <v>0</v>
      </c>
      <c r="Q76" s="2171"/>
      <c r="R76" s="2187" t="str">
        <f t="shared" si="14"/>
        <v>►</v>
      </c>
      <c r="S76" s="2188">
        <v>1</v>
      </c>
      <c r="T76" s="2189">
        <f t="shared" si="9"/>
        <v>0</v>
      </c>
      <c r="U76" s="2190">
        <f t="shared" si="10"/>
        <v>0</v>
      </c>
      <c r="V76" s="2191">
        <f t="shared" si="11"/>
        <v>0</v>
      </c>
      <c r="W76" s="2192">
        <f>IF(OR(ISBLANK(M76),ISBLANK(O76)),0,IF(ISBLANK(L76),"",IFERROR(ROUND(T76/INDEX(J8:V8,MATCH(I76,J7:V7,0)),2)&amp;" " &amp;I76,"")))</f>
        <v>0</v>
      </c>
      <c r="X76" s="2193"/>
      <c r="Z76" s="2113">
        <f t="shared" si="16"/>
        <v>0</v>
      </c>
      <c r="AB76" s="67"/>
      <c r="AC76" s="2119"/>
      <c r="AD76" s="2120"/>
      <c r="AE76" s="2121"/>
      <c r="AF76" s="2122"/>
      <c r="AG76" s="2123"/>
      <c r="AH76" s="2124"/>
      <c r="AI76" s="2125"/>
      <c r="AJ76" s="2126"/>
      <c r="AK76" s="2127"/>
      <c r="AL76" s="2127"/>
      <c r="AM76" s="2127"/>
      <c r="AN76" s="2127"/>
      <c r="AO76" s="2127"/>
      <c r="AP76" s="2127"/>
      <c r="AQ76" s="2128"/>
      <c r="AR76" s="2129"/>
      <c r="AS76" s="2130"/>
      <c r="AT76" s="2130"/>
      <c r="AU76" s="2140"/>
      <c r="AV76" s="2130"/>
      <c r="AX76" s="1148"/>
      <c r="AY76" s="2217" t="str">
        <f>ADDRESS(ROW(B10),COLUMN(B10),4)</f>
        <v>B10</v>
      </c>
      <c r="AZ76" s="2217" t="str">
        <f>ADDRESS(ROW(D10),COLUMN(D10),4)</f>
        <v>D10</v>
      </c>
      <c r="BA76" s="2218" t="str">
        <f>ADDRESS(ROW(Q19),COLUMN(Q19),4)</f>
        <v>Q19</v>
      </c>
      <c r="BJ76" s="135">
        <v>1</v>
      </c>
    </row>
    <row r="77" spans="2:62" ht="18.75">
      <c r="B77" s="2118">
        <f t="shared" si="17"/>
        <v>0</v>
      </c>
      <c r="D77" s="67" t="str">
        <f t="shared" si="7"/>
        <v>►</v>
      </c>
      <c r="E77" s="2182">
        <f t="shared" si="15"/>
        <v>0</v>
      </c>
      <c r="F77" s="2183">
        <f t="shared" si="15"/>
        <v>0</v>
      </c>
      <c r="G77" s="2184">
        <f t="shared" si="15"/>
        <v>0</v>
      </c>
      <c r="H77" s="2185">
        <f t="shared" si="15"/>
        <v>0</v>
      </c>
      <c r="I77" s="2186">
        <f t="shared" si="15"/>
        <v>0</v>
      </c>
      <c r="J77" s="2166">
        <f>IFERROR(INDEX(J8:V8,MATCH(I77,J7:V7,0)) * H77 * IF(E77=0, 1, E77), 0)</f>
        <v>0</v>
      </c>
      <c r="K77" s="2167">
        <f t="shared" si="12"/>
        <v>0</v>
      </c>
      <c r="L77" s="2203"/>
      <c r="M77" s="109"/>
      <c r="N77" s="2169"/>
      <c r="O77" s="504"/>
      <c r="P77" s="2170">
        <f t="shared" si="13"/>
        <v>0</v>
      </c>
      <c r="Q77" s="2171"/>
      <c r="R77" s="2187" t="str">
        <f t="shared" si="14"/>
        <v>►</v>
      </c>
      <c r="S77" s="2188">
        <v>1</v>
      </c>
      <c r="T77" s="2174">
        <f t="shared" si="9"/>
        <v>0</v>
      </c>
      <c r="U77" s="2175">
        <f t="shared" si="10"/>
        <v>0</v>
      </c>
      <c r="V77" s="2176">
        <f t="shared" si="11"/>
        <v>0</v>
      </c>
      <c r="W77" s="2177">
        <f>IF(OR(ISBLANK(M77),ISBLANK(O77)),0,IF(ISBLANK(L77),"",IFERROR(ROUND(T77/INDEX(J8:V8,MATCH(I77,J7:V7,0)),2)&amp;" " &amp;I77,"")))</f>
        <v>0</v>
      </c>
      <c r="X77" s="2178"/>
      <c r="Z77" s="2113">
        <f t="shared" si="16"/>
        <v>0</v>
      </c>
      <c r="AB77" s="67"/>
      <c r="AC77" s="2119"/>
      <c r="AD77" s="2120"/>
      <c r="AE77" s="2121"/>
      <c r="AF77" s="2122"/>
      <c r="AG77" s="2123"/>
      <c r="AH77" s="2124"/>
      <c r="AI77" s="2125"/>
      <c r="AJ77" s="2126"/>
      <c r="AK77" s="2127"/>
      <c r="AL77" s="2127"/>
      <c r="AM77" s="2127"/>
      <c r="AN77" s="2127"/>
      <c r="AO77" s="2127"/>
      <c r="AP77" s="2127"/>
      <c r="AQ77" s="2128"/>
      <c r="AR77" s="2129"/>
      <c r="AS77" s="2130"/>
      <c r="AT77" s="2130"/>
      <c r="AU77" s="2140"/>
      <c r="AV77" s="2130"/>
      <c r="AX77" s="2219" t="str">
        <f>AY76</f>
        <v>B10</v>
      </c>
      <c r="AY77" s="712" t="s">
        <v>4162</v>
      </c>
      <c r="AZ77" s="132"/>
      <c r="BA77" s="400"/>
      <c r="BJ77" s="135">
        <v>1</v>
      </c>
    </row>
    <row r="78" spans="2:62" ht="18.75" customHeight="1">
      <c r="B78" s="2118">
        <f t="shared" si="17"/>
        <v>0</v>
      </c>
      <c r="D78" s="67" t="str">
        <f t="shared" si="7"/>
        <v>►</v>
      </c>
      <c r="E78" s="2182">
        <f t="shared" si="15"/>
        <v>0</v>
      </c>
      <c r="F78" s="2183">
        <f t="shared" si="15"/>
        <v>0</v>
      </c>
      <c r="G78" s="2184">
        <f t="shared" si="15"/>
        <v>0</v>
      </c>
      <c r="H78" s="2185">
        <f t="shared" si="15"/>
        <v>0</v>
      </c>
      <c r="I78" s="2186">
        <f t="shared" si="15"/>
        <v>0</v>
      </c>
      <c r="J78" s="2166">
        <f>IFERROR(INDEX(J8:V8,MATCH(I78,J7:V7,0)) * H78 * IF(E78=0, 1, E78), 0)</f>
        <v>0</v>
      </c>
      <c r="K78" s="2167">
        <f t="shared" si="12"/>
        <v>0</v>
      </c>
      <c r="L78" s="2203"/>
      <c r="M78" s="109"/>
      <c r="N78" s="2169"/>
      <c r="O78" s="504"/>
      <c r="P78" s="2170">
        <f t="shared" si="13"/>
        <v>0</v>
      </c>
      <c r="Q78" s="2171"/>
      <c r="R78" s="2187" t="str">
        <f t="shared" si="14"/>
        <v>►</v>
      </c>
      <c r="S78" s="2188">
        <v>1</v>
      </c>
      <c r="T78" s="2189">
        <f t="shared" si="9"/>
        <v>0</v>
      </c>
      <c r="U78" s="2190">
        <f t="shared" si="10"/>
        <v>0</v>
      </c>
      <c r="V78" s="2191">
        <f t="shared" si="11"/>
        <v>0</v>
      </c>
      <c r="W78" s="2192">
        <f>IF(OR(ISBLANK(M78),ISBLANK(O78)),0,IF(ISBLANK(L78),"",IFERROR(ROUND(T78/INDEX(J8:V8,MATCH(I78,J7:V7,0)),2)&amp;" " &amp;I78,"")))</f>
        <v>0</v>
      </c>
      <c r="X78" s="2193"/>
      <c r="Z78" s="2113">
        <f t="shared" si="16"/>
        <v>0</v>
      </c>
      <c r="AB78" s="67"/>
      <c r="AC78" s="2119"/>
      <c r="AD78" s="2120"/>
      <c r="AE78" s="2121"/>
      <c r="AF78" s="2122"/>
      <c r="AG78" s="2123"/>
      <c r="AH78" s="2124"/>
      <c r="AI78" s="2125"/>
      <c r="AJ78" s="2126"/>
      <c r="AK78" s="2127"/>
      <c r="AL78" s="2127"/>
      <c r="AM78" s="2127"/>
      <c r="AN78" s="2127"/>
      <c r="AO78" s="2127"/>
      <c r="AP78" s="2127"/>
      <c r="AQ78" s="2128"/>
      <c r="AR78" s="2129"/>
      <c r="AS78" s="2130"/>
      <c r="AT78" s="2130"/>
      <c r="AU78" s="2140"/>
      <c r="AV78" s="2130"/>
      <c r="AX78" s="2219" t="str">
        <f>AZ76</f>
        <v>D10</v>
      </c>
      <c r="AY78" s="712" t="s">
        <v>4163</v>
      </c>
      <c r="AZ78" s="132"/>
      <c r="BA78" s="400"/>
      <c r="BJ78" s="135">
        <v>1</v>
      </c>
    </row>
    <row r="79" spans="2:62" ht="18.75" customHeight="1">
      <c r="B79" s="2118">
        <f t="shared" si="17"/>
        <v>0</v>
      </c>
      <c r="D79" s="67" t="str">
        <f t="shared" si="7"/>
        <v>►</v>
      </c>
      <c r="E79" s="2182">
        <f t="shared" si="15"/>
        <v>0</v>
      </c>
      <c r="F79" s="2183">
        <f t="shared" si="15"/>
        <v>0</v>
      </c>
      <c r="G79" s="2184">
        <f t="shared" si="15"/>
        <v>0</v>
      </c>
      <c r="H79" s="2185">
        <f t="shared" si="15"/>
        <v>0</v>
      </c>
      <c r="I79" s="2186">
        <f t="shared" si="15"/>
        <v>0</v>
      </c>
      <c r="J79" s="2166">
        <f>IFERROR(INDEX(J8:V8,MATCH(I79,J7:V7,0)) * H79 * IF(E79=0, 1, E79), 0)</f>
        <v>0</v>
      </c>
      <c r="K79" s="2167">
        <f t="shared" si="12"/>
        <v>0</v>
      </c>
      <c r="L79" s="2203"/>
      <c r="M79" s="109"/>
      <c r="N79" s="2169"/>
      <c r="O79" s="504"/>
      <c r="P79" s="2170">
        <f t="shared" si="13"/>
        <v>0</v>
      </c>
      <c r="Q79" s="2171"/>
      <c r="R79" s="2187" t="str">
        <f t="shared" si="14"/>
        <v>►</v>
      </c>
      <c r="S79" s="2188">
        <v>1</v>
      </c>
      <c r="T79" s="2174">
        <f t="shared" si="9"/>
        <v>0</v>
      </c>
      <c r="U79" s="2175">
        <f t="shared" si="10"/>
        <v>0</v>
      </c>
      <c r="V79" s="2176">
        <f t="shared" si="11"/>
        <v>0</v>
      </c>
      <c r="W79" s="2177">
        <f>IF(OR(ISBLANK(M79),ISBLANK(O79)),0,IF(ISBLANK(L79),"",IFERROR(ROUND(T79/INDEX(J8:V8,MATCH(I79,J7:V7,0)),2)&amp;" " &amp;I79,"")))</f>
        <v>0</v>
      </c>
      <c r="X79" s="2178"/>
      <c r="Z79" s="2113">
        <f t="shared" si="16"/>
        <v>0</v>
      </c>
      <c r="AB79" s="67"/>
      <c r="AC79" s="2119"/>
      <c r="AD79" s="2120"/>
      <c r="AE79" s="2121"/>
      <c r="AF79" s="2122"/>
      <c r="AG79" s="2123"/>
      <c r="AH79" s="2124"/>
      <c r="AI79" s="2125"/>
      <c r="AJ79" s="2126"/>
      <c r="AK79" s="2127"/>
      <c r="AL79" s="2127"/>
      <c r="AM79" s="2127"/>
      <c r="AN79" s="2127"/>
      <c r="AO79" s="2127"/>
      <c r="AP79" s="2127"/>
      <c r="AQ79" s="2128"/>
      <c r="AR79" s="2129"/>
      <c r="AS79" s="2130"/>
      <c r="AT79" s="2130"/>
      <c r="AU79" s="2140"/>
      <c r="AV79" s="2130"/>
      <c r="AX79" s="2219" t="str">
        <f>BA76</f>
        <v>Q19</v>
      </c>
      <c r="AY79" s="712" t="s">
        <v>4164</v>
      </c>
      <c r="AZ79" s="132"/>
      <c r="BA79" s="400"/>
      <c r="BJ79" s="135">
        <v>1</v>
      </c>
    </row>
    <row r="80" spans="2:62" ht="16.5" customHeight="1">
      <c r="B80" s="2118">
        <f t="shared" si="17"/>
        <v>0</v>
      </c>
      <c r="D80" s="67" t="str">
        <f t="shared" si="7"/>
        <v>►</v>
      </c>
      <c r="E80" s="2182">
        <f t="shared" si="15"/>
        <v>0</v>
      </c>
      <c r="F80" s="2183">
        <f t="shared" si="15"/>
        <v>0</v>
      </c>
      <c r="G80" s="2184">
        <f t="shared" si="15"/>
        <v>0</v>
      </c>
      <c r="H80" s="2185">
        <f t="shared" si="15"/>
        <v>0</v>
      </c>
      <c r="I80" s="2186">
        <f t="shared" si="15"/>
        <v>0</v>
      </c>
      <c r="J80" s="2166">
        <f>IFERROR(INDEX(J8:V8,MATCH(I80,J7:V7,0)) * H80 * IF(E80=0, 1, E80), 0)</f>
        <v>0</v>
      </c>
      <c r="K80" s="2167">
        <f t="shared" si="12"/>
        <v>0</v>
      </c>
      <c r="L80" s="2203"/>
      <c r="M80" s="109"/>
      <c r="N80" s="2169"/>
      <c r="O80" s="504"/>
      <c r="P80" s="2170">
        <f t="shared" si="13"/>
        <v>0</v>
      </c>
      <c r="Q80" s="2171"/>
      <c r="R80" s="2187" t="str">
        <f t="shared" si="14"/>
        <v>►</v>
      </c>
      <c r="S80" s="2188">
        <v>1</v>
      </c>
      <c r="T80" s="2189">
        <f t="shared" si="9"/>
        <v>0</v>
      </c>
      <c r="U80" s="2190">
        <f t="shared" si="10"/>
        <v>0</v>
      </c>
      <c r="V80" s="2191">
        <f t="shared" si="11"/>
        <v>0</v>
      </c>
      <c r="W80" s="2192">
        <f>IF(OR(ISBLANK(M80),ISBLANK(O80)),0,IF(ISBLANK(L80),"",IFERROR(ROUND(T80/INDEX(J8:V8,MATCH(I80,J7:V7,0)),2)&amp;" " &amp;I80,"")))</f>
        <v>0</v>
      </c>
      <c r="X80" s="2193"/>
      <c r="Z80" s="2113">
        <f t="shared" si="16"/>
        <v>0</v>
      </c>
      <c r="AB80" s="67"/>
      <c r="AC80" s="2119"/>
      <c r="AD80" s="2120"/>
      <c r="AE80" s="2121"/>
      <c r="AF80" s="2122"/>
      <c r="AG80" s="2123"/>
      <c r="AH80" s="2124"/>
      <c r="AI80" s="2125"/>
      <c r="AJ80" s="2126"/>
      <c r="AK80" s="2127"/>
      <c r="AL80" s="2127"/>
      <c r="AM80" s="2127"/>
      <c r="AN80" s="2127"/>
      <c r="AO80" s="2127"/>
      <c r="AP80" s="2127"/>
      <c r="AQ80" s="2128"/>
      <c r="AR80" s="2129"/>
      <c r="AS80" s="2130"/>
      <c r="AT80" s="2130"/>
      <c r="AU80" s="2140"/>
      <c r="AV80" s="2130"/>
      <c r="AX80" s="1148"/>
      <c r="AY80" s="655" t="s">
        <v>1036</v>
      </c>
      <c r="AZ80" s="658"/>
      <c r="BA80" s="400"/>
      <c r="BJ80" s="135">
        <v>1</v>
      </c>
    </row>
    <row r="81" spans="2:62" ht="18.75" customHeight="1">
      <c r="B81" s="2118">
        <f t="shared" si="17"/>
        <v>0</v>
      </c>
      <c r="D81" s="67" t="str">
        <f t="shared" si="7"/>
        <v>►</v>
      </c>
      <c r="E81" s="2182">
        <f t="shared" si="15"/>
        <v>0</v>
      </c>
      <c r="F81" s="2183">
        <f t="shared" si="15"/>
        <v>0</v>
      </c>
      <c r="G81" s="2184">
        <f t="shared" si="15"/>
        <v>0</v>
      </c>
      <c r="H81" s="2185">
        <f t="shared" si="15"/>
        <v>0</v>
      </c>
      <c r="I81" s="2186">
        <f t="shared" si="15"/>
        <v>0</v>
      </c>
      <c r="J81" s="2166">
        <f>IFERROR(INDEX(J8:V8,MATCH(I81,J7:V7,0)) * H81 * IF(E81=0, 1, E81), 0)</f>
        <v>0</v>
      </c>
      <c r="K81" s="2167">
        <f t="shared" si="12"/>
        <v>0</v>
      </c>
      <c r="L81" s="2168"/>
      <c r="M81" s="109"/>
      <c r="N81" s="2169"/>
      <c r="O81" s="504"/>
      <c r="P81" s="2170">
        <f t="shared" si="13"/>
        <v>0</v>
      </c>
      <c r="Q81" s="2171"/>
      <c r="R81" s="2187" t="str">
        <f t="shared" si="14"/>
        <v>►</v>
      </c>
      <c r="S81" s="2188">
        <v>1</v>
      </c>
      <c r="T81" s="2174">
        <f t="shared" si="9"/>
        <v>0</v>
      </c>
      <c r="U81" s="2175">
        <f t="shared" si="10"/>
        <v>0</v>
      </c>
      <c r="V81" s="2176">
        <f t="shared" si="11"/>
        <v>0</v>
      </c>
      <c r="W81" s="2177">
        <f>IF(OR(ISBLANK(M81),ISBLANK(O81)),0,IF(ISBLANK(L81),"",IFERROR(ROUND(T81/INDEX(J8:V8,MATCH(I81,J7:V7,0)),2)&amp;" " &amp;I81,"")))</f>
        <v>0</v>
      </c>
      <c r="X81" s="2178"/>
      <c r="Z81" s="2113">
        <f t="shared" si="16"/>
        <v>0</v>
      </c>
      <c r="AB81" s="67"/>
      <c r="AC81" s="2119"/>
      <c r="AD81" s="2120"/>
      <c r="AE81" s="2121"/>
      <c r="AF81" s="2122"/>
      <c r="AG81" s="2123"/>
      <c r="AH81" s="2124"/>
      <c r="AI81" s="2125"/>
      <c r="AJ81" s="2126"/>
      <c r="AK81" s="2127"/>
      <c r="AL81" s="2127"/>
      <c r="AM81" s="2127"/>
      <c r="AN81" s="2127"/>
      <c r="AO81" s="2127"/>
      <c r="AP81" s="2127"/>
      <c r="AQ81" s="2128"/>
      <c r="AR81" s="2129"/>
      <c r="AS81" s="2130"/>
      <c r="AT81" s="2130"/>
      <c r="AU81" s="2140"/>
      <c r="AV81" s="2130"/>
      <c r="AX81" s="1148"/>
      <c r="AY81" s="655" t="s">
        <v>1037</v>
      </c>
      <c r="AZ81" s="658"/>
      <c r="BA81" s="400"/>
      <c r="BJ81" s="135">
        <v>1</v>
      </c>
    </row>
    <row r="82" spans="2:62" ht="18.75" customHeight="1">
      <c r="B82" s="2118">
        <f t="shared" si="17"/>
        <v>0</v>
      </c>
      <c r="D82" s="67" t="str">
        <f t="shared" si="7"/>
        <v>►</v>
      </c>
      <c r="E82" s="2182">
        <f t="shared" si="15"/>
        <v>0</v>
      </c>
      <c r="F82" s="2183">
        <f t="shared" si="15"/>
        <v>0</v>
      </c>
      <c r="G82" s="2184">
        <f t="shared" si="15"/>
        <v>0</v>
      </c>
      <c r="H82" s="2185">
        <f t="shared" si="15"/>
        <v>0</v>
      </c>
      <c r="I82" s="2186">
        <f t="shared" si="15"/>
        <v>0</v>
      </c>
      <c r="J82" s="2166">
        <f>IFERROR(INDEX(J8:V8,MATCH(I82,J7:V7,0)) * H82 * IF(E82=0, 1, E82), 0)</f>
        <v>0</v>
      </c>
      <c r="K82" s="2167">
        <f t="shared" si="12"/>
        <v>0</v>
      </c>
      <c r="L82" s="2168"/>
      <c r="M82" s="109"/>
      <c r="N82" s="2169"/>
      <c r="O82" s="504"/>
      <c r="P82" s="2170">
        <f t="shared" si="13"/>
        <v>0</v>
      </c>
      <c r="Q82" s="2171"/>
      <c r="R82" s="2187" t="str">
        <f t="shared" si="14"/>
        <v>►</v>
      </c>
      <c r="S82" s="2188">
        <v>1</v>
      </c>
      <c r="T82" s="2189">
        <f t="shared" si="9"/>
        <v>0</v>
      </c>
      <c r="U82" s="2190">
        <f t="shared" si="10"/>
        <v>0</v>
      </c>
      <c r="V82" s="2191">
        <f t="shared" si="11"/>
        <v>0</v>
      </c>
      <c r="W82" s="2192">
        <f>IF(OR(ISBLANK(M82),ISBLANK(O82)),0,IF(ISBLANK(L82),"",IFERROR(ROUND(T82/INDEX(J8:V8,MATCH(I82,J7:V7,0)),2)&amp;" " &amp;I82,"")))</f>
        <v>0</v>
      </c>
      <c r="X82" s="2193"/>
      <c r="Z82" s="2113">
        <f t="shared" si="16"/>
        <v>0</v>
      </c>
      <c r="AB82" s="67"/>
      <c r="AC82" s="2119"/>
      <c r="AD82" s="2120"/>
      <c r="AE82" s="2121"/>
      <c r="AF82" s="2122"/>
      <c r="AG82" s="2123"/>
      <c r="AH82" s="2124"/>
      <c r="AI82" s="2125"/>
      <c r="AJ82" s="2126"/>
      <c r="AK82" s="2127"/>
      <c r="AL82" s="2127"/>
      <c r="AM82" s="2127"/>
      <c r="AN82" s="2127"/>
      <c r="AO82" s="2127"/>
      <c r="AP82" s="2127"/>
      <c r="AQ82" s="2128"/>
      <c r="AR82" s="2129"/>
      <c r="AS82" s="2130"/>
      <c r="AT82" s="2130"/>
      <c r="AU82" s="2140"/>
      <c r="AV82" s="2130"/>
      <c r="AX82" s="1148"/>
      <c r="AY82" s="655" t="s">
        <v>1035</v>
      </c>
      <c r="AZ82" s="658"/>
      <c r="BA82" s="400"/>
      <c r="BJ82" s="135">
        <v>1</v>
      </c>
    </row>
    <row r="83" spans="2:62" ht="18.75">
      <c r="B83" s="2118">
        <f t="shared" si="17"/>
        <v>0</v>
      </c>
      <c r="D83" s="67" t="str">
        <f t="shared" si="7"/>
        <v>►</v>
      </c>
      <c r="E83" s="2182">
        <f t="shared" si="15"/>
        <v>0</v>
      </c>
      <c r="F83" s="2183">
        <f t="shared" si="15"/>
        <v>0</v>
      </c>
      <c r="G83" s="2184">
        <f t="shared" si="15"/>
        <v>0</v>
      </c>
      <c r="H83" s="2185">
        <f t="shared" si="15"/>
        <v>0</v>
      </c>
      <c r="I83" s="2186">
        <f t="shared" si="15"/>
        <v>0</v>
      </c>
      <c r="J83" s="2166">
        <f>IFERROR(INDEX(J8:V8,MATCH(I83,J7:V7,0)) * H83 * IF(E83=0, 1, E83), 0)</f>
        <v>0</v>
      </c>
      <c r="K83" s="2167">
        <f t="shared" si="12"/>
        <v>0</v>
      </c>
      <c r="L83" s="2168"/>
      <c r="M83" s="109"/>
      <c r="N83" s="2169"/>
      <c r="O83" s="504"/>
      <c r="P83" s="2170">
        <f t="shared" si="13"/>
        <v>0</v>
      </c>
      <c r="Q83" s="2171"/>
      <c r="R83" s="2187" t="str">
        <f t="shared" si="14"/>
        <v>►</v>
      </c>
      <c r="S83" s="2188">
        <v>1</v>
      </c>
      <c r="T83" s="2174">
        <f t="shared" si="9"/>
        <v>0</v>
      </c>
      <c r="U83" s="2175">
        <f t="shared" si="10"/>
        <v>0</v>
      </c>
      <c r="V83" s="2176">
        <f t="shared" si="11"/>
        <v>0</v>
      </c>
      <c r="W83" s="2177">
        <f>IF(OR(ISBLANK(M83),ISBLANK(O83)),0,IF(ISBLANK(L83),"",IFERROR(ROUND(T83/INDEX(J8:V8,MATCH(I83,J7:V7,0)),2)&amp;" " &amp;I83,"")))</f>
        <v>0</v>
      </c>
      <c r="X83" s="2178"/>
      <c r="Z83" s="2113">
        <f t="shared" si="16"/>
        <v>0</v>
      </c>
      <c r="AB83" s="67"/>
      <c r="AC83" s="2119"/>
      <c r="AD83" s="2120"/>
      <c r="AE83" s="2121"/>
      <c r="AF83" s="2122"/>
      <c r="AG83" s="2123"/>
      <c r="AH83" s="2124"/>
      <c r="AI83" s="2125"/>
      <c r="AJ83" s="2126"/>
      <c r="AK83" s="2127"/>
      <c r="AL83" s="2127"/>
      <c r="AM83" s="2127"/>
      <c r="AN83" s="2127"/>
      <c r="AO83" s="2127"/>
      <c r="AP83" s="2127"/>
      <c r="AQ83" s="2128"/>
      <c r="AR83" s="2129"/>
      <c r="AS83" s="2130"/>
      <c r="AT83" s="2130"/>
      <c r="AU83" s="2140"/>
      <c r="AV83" s="2130"/>
      <c r="AX83" s="1148"/>
      <c r="AY83" s="655"/>
      <c r="AZ83" s="658"/>
      <c r="BA83" s="400"/>
      <c r="BJ83" s="135">
        <v>1</v>
      </c>
    </row>
    <row r="84" spans="2:62" ht="18.75" customHeight="1">
      <c r="B84" s="2118">
        <f t="shared" si="17"/>
        <v>0</v>
      </c>
      <c r="D84" s="67" t="str">
        <f t="shared" si="7"/>
        <v>►</v>
      </c>
      <c r="E84" s="2182">
        <f t="shared" si="15"/>
        <v>0</v>
      </c>
      <c r="F84" s="2183">
        <f t="shared" si="15"/>
        <v>0</v>
      </c>
      <c r="G84" s="2184">
        <f t="shared" si="15"/>
        <v>0</v>
      </c>
      <c r="H84" s="2185">
        <f t="shared" si="15"/>
        <v>0</v>
      </c>
      <c r="I84" s="2186">
        <f t="shared" si="15"/>
        <v>0</v>
      </c>
      <c r="J84" s="2166">
        <f>IFERROR(INDEX(J8:V8,MATCH(I84,J7:V7,0)) * H84 * IF(E84=0, 1, E84), 0)</f>
        <v>0</v>
      </c>
      <c r="K84" s="2167">
        <f t="shared" si="12"/>
        <v>0</v>
      </c>
      <c r="L84" s="2168"/>
      <c r="M84" s="109"/>
      <c r="N84" s="2169"/>
      <c r="O84" s="504"/>
      <c r="P84" s="2170">
        <f t="shared" si="13"/>
        <v>0</v>
      </c>
      <c r="Q84" s="2171"/>
      <c r="R84" s="2187" t="str">
        <f t="shared" si="14"/>
        <v>►</v>
      </c>
      <c r="S84" s="2188">
        <v>1</v>
      </c>
      <c r="T84" s="2189">
        <f t="shared" si="9"/>
        <v>0</v>
      </c>
      <c r="U84" s="2190">
        <f t="shared" si="10"/>
        <v>0</v>
      </c>
      <c r="V84" s="2191">
        <f t="shared" si="11"/>
        <v>0</v>
      </c>
      <c r="W84" s="2192">
        <f>IF(OR(ISBLANK(M84),ISBLANK(O84)),0,IF(ISBLANK(L84),"",IFERROR(ROUND(T84/INDEX(J8:V8,MATCH(I84,J7:V7,0)),2)&amp;" " &amp;I84,"")))</f>
        <v>0</v>
      </c>
      <c r="X84" s="2193"/>
      <c r="Z84" s="2113">
        <f t="shared" si="16"/>
        <v>0</v>
      </c>
      <c r="AB84" s="67"/>
      <c r="AC84" s="2119"/>
      <c r="AD84" s="2120"/>
      <c r="AE84" s="2121"/>
      <c r="AF84" s="2122"/>
      <c r="AG84" s="2123"/>
      <c r="AH84" s="2124"/>
      <c r="AI84" s="2125"/>
      <c r="AJ84" s="2126"/>
      <c r="AK84" s="2127"/>
      <c r="AL84" s="2127"/>
      <c r="AM84" s="2127"/>
      <c r="AN84" s="2127"/>
      <c r="AO84" s="2127"/>
      <c r="AP84" s="2127"/>
      <c r="AQ84" s="2128"/>
      <c r="AR84" s="2129"/>
      <c r="AS84" s="2130"/>
      <c r="AT84" s="2130"/>
      <c r="AU84" s="2140"/>
      <c r="AV84" s="2130"/>
      <c r="AX84" s="1148"/>
      <c r="AY84" s="656"/>
      <c r="AZ84" s="658"/>
      <c r="BA84" s="400"/>
      <c r="BJ84" s="135">
        <v>1</v>
      </c>
    </row>
    <row r="85" spans="2:62" ht="18.75">
      <c r="B85" s="2118">
        <f t="shared" si="17"/>
        <v>0</v>
      </c>
      <c r="D85" s="67" t="str">
        <f t="shared" si="7"/>
        <v>►</v>
      </c>
      <c r="E85" s="2182">
        <f t="shared" si="15"/>
        <v>0</v>
      </c>
      <c r="F85" s="2183">
        <f t="shared" si="15"/>
        <v>0</v>
      </c>
      <c r="G85" s="2184">
        <f t="shared" si="15"/>
        <v>0</v>
      </c>
      <c r="H85" s="2185">
        <f t="shared" si="15"/>
        <v>0</v>
      </c>
      <c r="I85" s="2186">
        <f t="shared" si="15"/>
        <v>0</v>
      </c>
      <c r="J85" s="2166">
        <f>IFERROR(INDEX(J8:V8,MATCH(I85,J7:V7,0)) * H85 * IF(E85=0, 1, E85), 0)</f>
        <v>0</v>
      </c>
      <c r="K85" s="2167">
        <f t="shared" si="12"/>
        <v>0</v>
      </c>
      <c r="L85" s="2203"/>
      <c r="M85" s="109"/>
      <c r="N85" s="2169"/>
      <c r="O85" s="504"/>
      <c r="P85" s="2170">
        <f t="shared" si="13"/>
        <v>0</v>
      </c>
      <c r="Q85" s="2171"/>
      <c r="R85" s="2187" t="str">
        <f t="shared" si="14"/>
        <v>►</v>
      </c>
      <c r="S85" s="2188">
        <v>1</v>
      </c>
      <c r="T85" s="2174">
        <f t="shared" si="9"/>
        <v>0</v>
      </c>
      <c r="U85" s="2175">
        <f t="shared" si="10"/>
        <v>0</v>
      </c>
      <c r="V85" s="2176">
        <f t="shared" si="11"/>
        <v>0</v>
      </c>
      <c r="W85" s="2177">
        <f>IF(OR(ISBLANK(M85),ISBLANK(O85)),0,IF(ISBLANK(L85),"",IFERROR(ROUND(T85/INDEX(J8:V8,MATCH(I85,J7:V7,0)),2)&amp;" " &amp;I85,"")))</f>
        <v>0</v>
      </c>
      <c r="X85" s="2178"/>
      <c r="Z85" s="2113">
        <f t="shared" si="16"/>
        <v>0</v>
      </c>
      <c r="AB85" s="67"/>
      <c r="AC85" s="2119"/>
      <c r="AD85" s="2120"/>
      <c r="AE85" s="2121"/>
      <c r="AF85" s="2122"/>
      <c r="AG85" s="2123"/>
      <c r="AH85" s="2124"/>
      <c r="AI85" s="2125"/>
      <c r="AJ85" s="2126"/>
      <c r="AK85" s="2127"/>
      <c r="AL85" s="2127"/>
      <c r="AM85" s="2127"/>
      <c r="AN85" s="2127"/>
      <c r="AO85" s="2127"/>
      <c r="AP85" s="2127"/>
      <c r="AQ85" s="2128"/>
      <c r="AR85" s="2129"/>
      <c r="AS85" s="2130"/>
      <c r="AT85" s="2130"/>
      <c r="AU85" s="2140"/>
      <c r="AV85" s="2130"/>
      <c r="AX85" s="1148"/>
      <c r="AY85" s="656"/>
      <c r="AZ85" s="658"/>
      <c r="BA85" s="400"/>
      <c r="BJ85" s="135">
        <v>1</v>
      </c>
    </row>
    <row r="86" spans="2:62" ht="18.75">
      <c r="B86" s="2118">
        <f t="shared" si="17"/>
        <v>0</v>
      </c>
      <c r="D86" s="67" t="str">
        <f t="shared" si="7"/>
        <v>►</v>
      </c>
      <c r="E86" s="2182">
        <f t="shared" si="15"/>
        <v>0</v>
      </c>
      <c r="F86" s="2183">
        <f t="shared" si="15"/>
        <v>0</v>
      </c>
      <c r="G86" s="2184">
        <f t="shared" si="15"/>
        <v>0</v>
      </c>
      <c r="H86" s="2185">
        <f t="shared" si="15"/>
        <v>0</v>
      </c>
      <c r="I86" s="2186">
        <f t="shared" si="15"/>
        <v>0</v>
      </c>
      <c r="J86" s="2166">
        <f>IFERROR(INDEX(J8:V8,MATCH(I86,J7:V7,0)) * H86 * IF(E86=0, 1, E86), 0)</f>
        <v>0</v>
      </c>
      <c r="K86" s="2167">
        <f t="shared" si="12"/>
        <v>0</v>
      </c>
      <c r="L86" s="2203"/>
      <c r="M86" s="109"/>
      <c r="N86" s="2169"/>
      <c r="O86" s="504"/>
      <c r="P86" s="2170">
        <f t="shared" si="13"/>
        <v>0</v>
      </c>
      <c r="Q86" s="2171"/>
      <c r="R86" s="2187" t="str">
        <f t="shared" si="14"/>
        <v>►</v>
      </c>
      <c r="S86" s="2188">
        <v>1</v>
      </c>
      <c r="T86" s="2189">
        <f t="shared" si="9"/>
        <v>0</v>
      </c>
      <c r="U86" s="2190">
        <f t="shared" si="10"/>
        <v>0</v>
      </c>
      <c r="V86" s="2191">
        <f t="shared" si="11"/>
        <v>0</v>
      </c>
      <c r="W86" s="2192">
        <f>IF(OR(ISBLANK(M86),ISBLANK(O86)),0,IF(ISBLANK(L86),"",IFERROR(ROUND(T86/INDEX(J8:V8,MATCH(I86,J7:V7,0)),2)&amp;" " &amp;I86,"")))</f>
        <v>0</v>
      </c>
      <c r="X86" s="2193"/>
      <c r="Z86" s="2113">
        <f t="shared" si="16"/>
        <v>0</v>
      </c>
      <c r="AB86" s="67"/>
      <c r="AC86" s="2119"/>
      <c r="AD86" s="2120"/>
      <c r="AE86" s="2121"/>
      <c r="AF86" s="2122"/>
      <c r="AG86" s="2123"/>
      <c r="AH86" s="2124"/>
      <c r="AI86" s="2125"/>
      <c r="AJ86" s="2126"/>
      <c r="AK86" s="2127"/>
      <c r="AL86" s="2127"/>
      <c r="AM86" s="2127"/>
      <c r="AN86" s="2127"/>
      <c r="AO86" s="2127"/>
      <c r="AP86" s="2127"/>
      <c r="AQ86" s="2128"/>
      <c r="AR86" s="2129"/>
      <c r="AS86" s="2130"/>
      <c r="AT86" s="2130"/>
      <c r="AU86" s="2140"/>
      <c r="AV86" s="2130"/>
      <c r="AX86" s="1148"/>
      <c r="AY86" s="656"/>
      <c r="AZ86" s="658"/>
      <c r="BA86" s="400"/>
      <c r="BJ86" s="135">
        <v>1</v>
      </c>
    </row>
    <row r="87" spans="2:62" ht="18.75" customHeight="1">
      <c r="B87" s="2118">
        <f t="shared" si="17"/>
        <v>0</v>
      </c>
      <c r="D87" s="67" t="str">
        <f t="shared" ref="D87:D150" si="18">IF(L87&lt;&gt;"","A","►")</f>
        <v>►</v>
      </c>
      <c r="E87" s="2182">
        <f t="shared" si="15"/>
        <v>0</v>
      </c>
      <c r="F87" s="2183">
        <f t="shared" si="15"/>
        <v>0</v>
      </c>
      <c r="G87" s="2184">
        <f t="shared" si="15"/>
        <v>0</v>
      </c>
      <c r="H87" s="2185">
        <f t="shared" si="15"/>
        <v>0</v>
      </c>
      <c r="I87" s="2186">
        <f t="shared" si="15"/>
        <v>0</v>
      </c>
      <c r="J87" s="2166">
        <f>IFERROR(INDEX(J8:V8,MATCH(I87,J7:V7,0)) * H87 * IF(E87=0, 1, E87), 0)</f>
        <v>0</v>
      </c>
      <c r="K87" s="2167">
        <f t="shared" si="12"/>
        <v>0</v>
      </c>
      <c r="L87" s="2203"/>
      <c r="M87" s="109"/>
      <c r="N87" s="2169"/>
      <c r="O87" s="504"/>
      <c r="P87" s="2170">
        <f t="shared" si="13"/>
        <v>0</v>
      </c>
      <c r="Q87" s="2171"/>
      <c r="R87" s="2187" t="str">
        <f t="shared" si="14"/>
        <v>►</v>
      </c>
      <c r="S87" s="2188">
        <v>1</v>
      </c>
      <c r="T87" s="2174">
        <f t="shared" ref="T87:T150" si="19">IF(OR(ISBLANK(M87),ISBLANK(O87)),0,IF(J87=0,0,IF(L87&lt;&gt;0,(J87*S87)/M87*O87,0)))</f>
        <v>0</v>
      </c>
      <c r="U87" s="2175">
        <f t="shared" ref="U87:U150" si="20">IF(OR(ISBLANK(M87),ISBLANK(O87)),0,IF(AND(E87&lt;&gt;"", L87&lt;&gt;""),(E87*S87)/M87*O87,0))</f>
        <v>0</v>
      </c>
      <c r="V87" s="2176">
        <f t="shared" ref="V87:V150" si="21">IF(L87&lt;&gt;"",AD87,0)</f>
        <v>0</v>
      </c>
      <c r="W87" s="2177">
        <f>IF(OR(ISBLANK(M87),ISBLANK(O87)),0,IF(ISBLANK(L87),"",IFERROR(ROUND(T87/INDEX(J8:V8,MATCH(I87,J7:V7,0)),2)&amp;" " &amp;I87,"")))</f>
        <v>0</v>
      </c>
      <c r="X87" s="2178"/>
      <c r="Z87" s="2113">
        <f t="shared" si="16"/>
        <v>0</v>
      </c>
      <c r="AB87" s="67"/>
      <c r="AC87" s="2119"/>
      <c r="AD87" s="2120"/>
      <c r="AE87" s="2121"/>
      <c r="AF87" s="2122"/>
      <c r="AG87" s="2123"/>
      <c r="AH87" s="2124"/>
      <c r="AI87" s="2125"/>
      <c r="AJ87" s="2126"/>
      <c r="AK87" s="2127"/>
      <c r="AL87" s="2127"/>
      <c r="AM87" s="2127"/>
      <c r="AN87" s="2127"/>
      <c r="AO87" s="2127"/>
      <c r="AP87" s="2127"/>
      <c r="AQ87" s="2128"/>
      <c r="AR87" s="2129"/>
      <c r="AS87" s="2130"/>
      <c r="AT87" s="2130"/>
      <c r="AU87" s="2140"/>
      <c r="AV87" s="2130"/>
      <c r="AX87" s="1148"/>
      <c r="AY87" s="656"/>
      <c r="AZ87" s="658"/>
      <c r="BA87" s="400"/>
      <c r="BJ87" s="135">
        <v>1</v>
      </c>
    </row>
    <row r="88" spans="2:62" ht="18.75">
      <c r="B88" s="2118">
        <f t="shared" si="17"/>
        <v>0</v>
      </c>
      <c r="D88" s="67" t="str">
        <f t="shared" si="18"/>
        <v>►</v>
      </c>
      <c r="E88" s="2182">
        <f t="shared" si="15"/>
        <v>0</v>
      </c>
      <c r="F88" s="2183">
        <f t="shared" si="15"/>
        <v>0</v>
      </c>
      <c r="G88" s="2184">
        <f t="shared" si="15"/>
        <v>0</v>
      </c>
      <c r="H88" s="2185">
        <f t="shared" si="15"/>
        <v>0</v>
      </c>
      <c r="I88" s="2186">
        <f t="shared" si="15"/>
        <v>0</v>
      </c>
      <c r="J88" s="2166">
        <f>IFERROR(INDEX(J8:V8,MATCH(I88,J7:V7,0)) * H88 * IF(E88=0, 1, E88), 0)</f>
        <v>0</v>
      </c>
      <c r="K88" s="2167">
        <f t="shared" ref="K88:K102" si="22">AI88</f>
        <v>0</v>
      </c>
      <c r="L88" s="2203"/>
      <c r="M88" s="109"/>
      <c r="N88" s="2169"/>
      <c r="O88" s="504"/>
      <c r="P88" s="2170">
        <f t="shared" ref="P88:P151" si="23">N88</f>
        <v>0</v>
      </c>
      <c r="Q88" s="2171"/>
      <c r="R88" s="2187" t="str">
        <f t="shared" ref="R88:R102" si="24">IF(L88&lt;&gt;"",AI88,"►")</f>
        <v>►</v>
      </c>
      <c r="S88" s="2188">
        <v>1</v>
      </c>
      <c r="T88" s="2189">
        <f t="shared" si="19"/>
        <v>0</v>
      </c>
      <c r="U88" s="2190">
        <f t="shared" si="20"/>
        <v>0</v>
      </c>
      <c r="V88" s="2191">
        <f t="shared" si="21"/>
        <v>0</v>
      </c>
      <c r="W88" s="2192">
        <f>IF(OR(ISBLANK(M88),ISBLANK(O88)),0,IF(ISBLANK(L88),"",IFERROR(ROUND(T88/INDEX(J8:V8,MATCH(I88,J7:V7,0)),2)&amp;" " &amp;I88,"")))</f>
        <v>0</v>
      </c>
      <c r="X88" s="2193"/>
      <c r="Z88" s="2113">
        <f t="shared" si="16"/>
        <v>0</v>
      </c>
      <c r="AB88" s="67"/>
      <c r="AC88" s="2119"/>
      <c r="AD88" s="2120"/>
      <c r="AE88" s="2121"/>
      <c r="AF88" s="2122"/>
      <c r="AG88" s="2123"/>
      <c r="AH88" s="2124"/>
      <c r="AI88" s="2125"/>
      <c r="AJ88" s="2126"/>
      <c r="AK88" s="2127"/>
      <c r="AL88" s="2127"/>
      <c r="AM88" s="2127"/>
      <c r="AN88" s="2127"/>
      <c r="AO88" s="2127"/>
      <c r="AP88" s="2127"/>
      <c r="AQ88" s="2128"/>
      <c r="AR88" s="2129"/>
      <c r="AS88" s="2130"/>
      <c r="AT88" s="2130"/>
      <c r="AU88" s="2140"/>
      <c r="AV88" s="2130"/>
      <c r="AX88" s="1148"/>
      <c r="AY88" s="656"/>
      <c r="AZ88" s="658"/>
      <c r="BA88" s="400"/>
      <c r="BJ88" s="135">
        <v>1</v>
      </c>
    </row>
    <row r="89" spans="2:62" ht="18.75">
      <c r="B89" s="2118">
        <f t="shared" si="17"/>
        <v>0</v>
      </c>
      <c r="D89" s="67" t="str">
        <f t="shared" si="18"/>
        <v>►</v>
      </c>
      <c r="E89" s="2182">
        <f t="shared" si="15"/>
        <v>0</v>
      </c>
      <c r="F89" s="2183">
        <f t="shared" si="15"/>
        <v>0</v>
      </c>
      <c r="G89" s="2184">
        <f t="shared" si="15"/>
        <v>0</v>
      </c>
      <c r="H89" s="2185">
        <f t="shared" si="15"/>
        <v>0</v>
      </c>
      <c r="I89" s="2186">
        <f t="shared" si="15"/>
        <v>0</v>
      </c>
      <c r="J89" s="2166">
        <f>IFERROR(INDEX(J8:V8,MATCH(I89,J7:V7,0)) * H89 * IF(E89=0, 1, E89), 0)</f>
        <v>0</v>
      </c>
      <c r="K89" s="2167">
        <f t="shared" si="22"/>
        <v>0</v>
      </c>
      <c r="L89" s="2203"/>
      <c r="M89" s="109"/>
      <c r="N89" s="2169"/>
      <c r="O89" s="504"/>
      <c r="P89" s="2170">
        <f t="shared" si="23"/>
        <v>0</v>
      </c>
      <c r="Q89" s="2171"/>
      <c r="R89" s="2187" t="str">
        <f t="shared" si="24"/>
        <v>►</v>
      </c>
      <c r="S89" s="2188">
        <v>1</v>
      </c>
      <c r="T89" s="2174">
        <f t="shared" si="19"/>
        <v>0</v>
      </c>
      <c r="U89" s="2175">
        <f t="shared" si="20"/>
        <v>0</v>
      </c>
      <c r="V89" s="2176">
        <f t="shared" si="21"/>
        <v>0</v>
      </c>
      <c r="W89" s="2177">
        <f>IF(OR(ISBLANK(M89),ISBLANK(O89)),0,IF(ISBLANK(L89),"",IFERROR(ROUND(T89/INDEX(J8:V8,MATCH(I89,J7:V7,0)),2)&amp;" " &amp;I89,"")))</f>
        <v>0</v>
      </c>
      <c r="X89" s="2178"/>
      <c r="Z89" s="2113">
        <f t="shared" si="16"/>
        <v>0</v>
      </c>
      <c r="AB89" s="67"/>
      <c r="AC89" s="2119"/>
      <c r="AD89" s="2120"/>
      <c r="AE89" s="2121"/>
      <c r="AF89" s="2122"/>
      <c r="AG89" s="2123"/>
      <c r="AH89" s="2124"/>
      <c r="AI89" s="2125"/>
      <c r="AJ89" s="2126"/>
      <c r="AK89" s="2127"/>
      <c r="AL89" s="2127"/>
      <c r="AM89" s="2127"/>
      <c r="AN89" s="2127"/>
      <c r="AO89" s="2127"/>
      <c r="AP89" s="2127"/>
      <c r="AQ89" s="2128"/>
      <c r="AR89" s="2129"/>
      <c r="AS89" s="2130"/>
      <c r="AT89" s="2130"/>
      <c r="AU89" s="2140"/>
      <c r="AV89" s="2130"/>
      <c r="AX89" s="1148"/>
      <c r="AY89" s="655" t="s">
        <v>1038</v>
      </c>
      <c r="AZ89" s="658"/>
      <c r="BA89" s="400"/>
      <c r="BJ89" s="135">
        <v>1</v>
      </c>
    </row>
    <row r="90" spans="2:62" ht="18.75">
      <c r="B90" s="2118">
        <f t="shared" si="17"/>
        <v>0</v>
      </c>
      <c r="D90" s="67" t="str">
        <f t="shared" si="18"/>
        <v>►</v>
      </c>
      <c r="E90" s="2182">
        <f t="shared" ref="E90:I140" si="25">AC90</f>
        <v>0</v>
      </c>
      <c r="F90" s="2183">
        <f t="shared" si="25"/>
        <v>0</v>
      </c>
      <c r="G90" s="2184">
        <f t="shared" si="25"/>
        <v>0</v>
      </c>
      <c r="H90" s="2185">
        <f t="shared" si="25"/>
        <v>0</v>
      </c>
      <c r="I90" s="2186">
        <f t="shared" si="25"/>
        <v>0</v>
      </c>
      <c r="J90" s="2166">
        <f>IFERROR(INDEX(J8:V8,MATCH(I90,J7:V7,0)) * H90 * IF(E90=0, 1, E90), 0)</f>
        <v>0</v>
      </c>
      <c r="K90" s="2167">
        <f t="shared" si="22"/>
        <v>0</v>
      </c>
      <c r="L90" s="2203"/>
      <c r="M90" s="109"/>
      <c r="N90" s="2169"/>
      <c r="O90" s="504"/>
      <c r="P90" s="2170">
        <f t="shared" si="23"/>
        <v>0</v>
      </c>
      <c r="Q90" s="2171"/>
      <c r="R90" s="2187" t="str">
        <f t="shared" si="24"/>
        <v>►</v>
      </c>
      <c r="S90" s="2188">
        <v>1</v>
      </c>
      <c r="T90" s="2189">
        <f t="shared" si="19"/>
        <v>0</v>
      </c>
      <c r="U90" s="2190">
        <f t="shared" si="20"/>
        <v>0</v>
      </c>
      <c r="V90" s="2191">
        <f t="shared" si="21"/>
        <v>0</v>
      </c>
      <c r="W90" s="2192">
        <f>IF(OR(ISBLANK(M90),ISBLANK(O90)),0,IF(ISBLANK(L90),"",IFERROR(ROUND(T90/INDEX(J8:V8,MATCH(I90,J7:V7,0)),2)&amp;" " &amp;I90,"")))</f>
        <v>0</v>
      </c>
      <c r="X90" s="2193"/>
      <c r="Z90" s="2113">
        <f t="shared" si="16"/>
        <v>0</v>
      </c>
      <c r="AB90" s="67"/>
      <c r="AC90" s="2119"/>
      <c r="AD90" s="2120"/>
      <c r="AE90" s="2121"/>
      <c r="AF90" s="2122"/>
      <c r="AG90" s="2123"/>
      <c r="AH90" s="2124"/>
      <c r="AI90" s="2125"/>
      <c r="AJ90" s="2126"/>
      <c r="AK90" s="2127"/>
      <c r="AL90" s="2127"/>
      <c r="AM90" s="2127"/>
      <c r="AN90" s="2127"/>
      <c r="AO90" s="2127"/>
      <c r="AP90" s="2127"/>
      <c r="AQ90" s="2128"/>
      <c r="AR90" s="2129"/>
      <c r="AS90" s="2130"/>
      <c r="AT90" s="2130"/>
      <c r="AU90" s="2140"/>
      <c r="AV90" s="2130"/>
      <c r="AX90" s="1148"/>
      <c r="AY90" s="655" t="s">
        <v>1039</v>
      </c>
      <c r="AZ90" s="658"/>
      <c r="BA90" s="400"/>
      <c r="BJ90" s="135">
        <v>1</v>
      </c>
    </row>
    <row r="91" spans="2:62" ht="18.75">
      <c r="B91" s="2118">
        <f t="shared" si="17"/>
        <v>0</v>
      </c>
      <c r="D91" s="67" t="str">
        <f t="shared" si="18"/>
        <v>►</v>
      </c>
      <c r="E91" s="2182">
        <f t="shared" si="25"/>
        <v>0</v>
      </c>
      <c r="F91" s="2183">
        <f t="shared" si="25"/>
        <v>0</v>
      </c>
      <c r="G91" s="2184">
        <f t="shared" si="25"/>
        <v>0</v>
      </c>
      <c r="H91" s="2185">
        <f t="shared" si="25"/>
        <v>0</v>
      </c>
      <c r="I91" s="2186">
        <f t="shared" si="25"/>
        <v>0</v>
      </c>
      <c r="J91" s="2166">
        <f>IFERROR(INDEX(J8:V8,MATCH(I91,J7:V7,0)) * H91 * IF(E91=0, 1, E91), 0)</f>
        <v>0</v>
      </c>
      <c r="K91" s="2167">
        <f t="shared" si="22"/>
        <v>0</v>
      </c>
      <c r="L91" s="2203"/>
      <c r="M91" s="109"/>
      <c r="N91" s="2169"/>
      <c r="O91" s="504"/>
      <c r="P91" s="2170">
        <f t="shared" si="23"/>
        <v>0</v>
      </c>
      <c r="Q91" s="2171"/>
      <c r="R91" s="2187" t="str">
        <f t="shared" si="24"/>
        <v>►</v>
      </c>
      <c r="S91" s="2188">
        <v>1</v>
      </c>
      <c r="T91" s="2174">
        <f t="shared" si="19"/>
        <v>0</v>
      </c>
      <c r="U91" s="2175">
        <f t="shared" si="20"/>
        <v>0</v>
      </c>
      <c r="V91" s="2176">
        <f t="shared" si="21"/>
        <v>0</v>
      </c>
      <c r="W91" s="2177">
        <f>IF(OR(ISBLANK(M91),ISBLANK(O91)),0,IF(ISBLANK(L91),"",IFERROR(ROUND(T91/INDEX(J8:V8,MATCH(I91,J7:V7,0)),2)&amp;" " &amp;I91,"")))</f>
        <v>0</v>
      </c>
      <c r="X91" s="2178"/>
      <c r="Z91" s="2113">
        <f t="shared" si="16"/>
        <v>0</v>
      </c>
      <c r="AB91" s="67"/>
      <c r="AC91" s="2119"/>
      <c r="AD91" s="2120"/>
      <c r="AE91" s="2121"/>
      <c r="AF91" s="2122"/>
      <c r="AG91" s="2123"/>
      <c r="AH91" s="2124"/>
      <c r="AI91" s="2125"/>
      <c r="AJ91" s="2126"/>
      <c r="AK91" s="2127"/>
      <c r="AL91" s="2127"/>
      <c r="AM91" s="2127"/>
      <c r="AN91" s="2127"/>
      <c r="AO91" s="2127"/>
      <c r="AP91" s="2127"/>
      <c r="AQ91" s="2128"/>
      <c r="AR91" s="2129"/>
      <c r="AS91" s="2130"/>
      <c r="AT91" s="2130"/>
      <c r="AU91" s="2140"/>
      <c r="AV91" s="2130"/>
      <c r="AX91" s="1148"/>
      <c r="AY91" s="658"/>
      <c r="AZ91" s="658"/>
      <c r="BA91" s="400"/>
      <c r="BJ91" s="135">
        <v>1</v>
      </c>
    </row>
    <row r="92" spans="2:62" ht="18.75">
      <c r="B92" s="2118">
        <f t="shared" si="17"/>
        <v>0</v>
      </c>
      <c r="D92" s="67" t="str">
        <f t="shared" si="18"/>
        <v>►</v>
      </c>
      <c r="E92" s="2182">
        <f t="shared" si="25"/>
        <v>0</v>
      </c>
      <c r="F92" s="2183">
        <f t="shared" si="25"/>
        <v>0</v>
      </c>
      <c r="G92" s="2184">
        <f t="shared" si="25"/>
        <v>0</v>
      </c>
      <c r="H92" s="2185">
        <f t="shared" si="25"/>
        <v>0</v>
      </c>
      <c r="I92" s="2186">
        <f t="shared" si="25"/>
        <v>0</v>
      </c>
      <c r="J92" s="2166">
        <f>IFERROR(INDEX(J8:V8,MATCH(I92,J7:V7,0)) * H92 * IF(E92=0, 1, E92), 0)</f>
        <v>0</v>
      </c>
      <c r="K92" s="2167">
        <f t="shared" si="22"/>
        <v>0</v>
      </c>
      <c r="L92" s="2203"/>
      <c r="M92" s="109"/>
      <c r="N92" s="2169"/>
      <c r="O92" s="504"/>
      <c r="P92" s="2170">
        <f t="shared" si="23"/>
        <v>0</v>
      </c>
      <c r="Q92" s="2171"/>
      <c r="R92" s="2187" t="str">
        <f t="shared" si="24"/>
        <v>►</v>
      </c>
      <c r="S92" s="2188">
        <v>1</v>
      </c>
      <c r="T92" s="2189">
        <f t="shared" si="19"/>
        <v>0</v>
      </c>
      <c r="U92" s="2190">
        <f t="shared" si="20"/>
        <v>0</v>
      </c>
      <c r="V92" s="2191">
        <f t="shared" si="21"/>
        <v>0</v>
      </c>
      <c r="W92" s="2192">
        <f>IF(OR(ISBLANK(M92),ISBLANK(O92)),0,IF(ISBLANK(L92),"",IFERROR(ROUND(T92/INDEX(J8:V8,MATCH(I92,J7:V7,0)),2)&amp;" " &amp;I92,"")))</f>
        <v>0</v>
      </c>
      <c r="X92" s="2193"/>
      <c r="Z92" s="2113">
        <f t="shared" si="16"/>
        <v>0</v>
      </c>
      <c r="AB92" s="67"/>
      <c r="AC92" s="2119"/>
      <c r="AD92" s="2120"/>
      <c r="AE92" s="2121"/>
      <c r="AF92" s="2122"/>
      <c r="AG92" s="2123"/>
      <c r="AH92" s="2124"/>
      <c r="AI92" s="2125"/>
      <c r="AJ92" s="2126"/>
      <c r="AK92" s="2127"/>
      <c r="AL92" s="2127"/>
      <c r="AM92" s="2127"/>
      <c r="AN92" s="2127"/>
      <c r="AO92" s="2127"/>
      <c r="AP92" s="2127"/>
      <c r="AQ92" s="2128"/>
      <c r="AR92" s="2129"/>
      <c r="AS92" s="2130"/>
      <c r="AT92" s="2130"/>
      <c r="AU92" s="2140"/>
      <c r="AV92" s="2130"/>
      <c r="AX92" s="1148"/>
      <c r="AY92" s="658"/>
      <c r="AZ92" s="658"/>
      <c r="BA92" s="400"/>
      <c r="BJ92" s="135">
        <v>1</v>
      </c>
    </row>
    <row r="93" spans="2:62" ht="18.75">
      <c r="B93" s="2118">
        <f t="shared" si="17"/>
        <v>0</v>
      </c>
      <c r="D93" s="67" t="str">
        <f t="shared" si="18"/>
        <v>►</v>
      </c>
      <c r="E93" s="2182">
        <f t="shared" si="25"/>
        <v>0</v>
      </c>
      <c r="F93" s="2183">
        <f t="shared" si="25"/>
        <v>0</v>
      </c>
      <c r="G93" s="2184">
        <f t="shared" si="25"/>
        <v>0</v>
      </c>
      <c r="H93" s="2185">
        <f t="shared" si="25"/>
        <v>0</v>
      </c>
      <c r="I93" s="2186">
        <f t="shared" si="25"/>
        <v>0</v>
      </c>
      <c r="J93" s="2166">
        <f>IFERROR(INDEX(J8:V8,MATCH(I93,J7:V7,0)) * H93 * IF(E93=0, 1, E93), 0)</f>
        <v>0</v>
      </c>
      <c r="K93" s="2167">
        <f t="shared" si="22"/>
        <v>0</v>
      </c>
      <c r="L93" s="2203"/>
      <c r="M93" s="109"/>
      <c r="N93" s="2169"/>
      <c r="O93" s="504"/>
      <c r="P93" s="2170">
        <f t="shared" si="23"/>
        <v>0</v>
      </c>
      <c r="Q93" s="2171"/>
      <c r="R93" s="2187" t="str">
        <f t="shared" si="24"/>
        <v>►</v>
      </c>
      <c r="S93" s="2188">
        <v>1</v>
      </c>
      <c r="T93" s="2174">
        <f t="shared" si="19"/>
        <v>0</v>
      </c>
      <c r="U93" s="2175">
        <f t="shared" si="20"/>
        <v>0</v>
      </c>
      <c r="V93" s="2176">
        <f t="shared" si="21"/>
        <v>0</v>
      </c>
      <c r="W93" s="2177">
        <f>IF(OR(ISBLANK(M93),ISBLANK(O93)),0,IF(ISBLANK(L93),"",IFERROR(ROUND(T93/INDEX(J8:V8,MATCH(I93,J7:V7,0)),2)&amp;" " &amp;I93,"")))</f>
        <v>0</v>
      </c>
      <c r="X93" s="2178"/>
      <c r="Z93" s="2113">
        <f t="shared" si="16"/>
        <v>0</v>
      </c>
      <c r="AB93" s="67"/>
      <c r="AC93" s="2119"/>
      <c r="AD93" s="2120"/>
      <c r="AE93" s="2121"/>
      <c r="AF93" s="2122"/>
      <c r="AG93" s="2123"/>
      <c r="AH93" s="2124"/>
      <c r="AI93" s="2125"/>
      <c r="AJ93" s="2126"/>
      <c r="AK93" s="2127"/>
      <c r="AL93" s="2127"/>
      <c r="AM93" s="2127"/>
      <c r="AN93" s="2127"/>
      <c r="AO93" s="2127"/>
      <c r="AP93" s="2127"/>
      <c r="AQ93" s="2128"/>
      <c r="AR93" s="2129"/>
      <c r="AS93" s="2130"/>
      <c r="AT93" s="2130"/>
      <c r="AU93" s="2140"/>
      <c r="AV93" s="2130"/>
      <c r="AX93" s="1148"/>
      <c r="AY93" s="655"/>
      <c r="AZ93" s="658"/>
      <c r="BA93" s="400"/>
      <c r="BJ93" s="135">
        <v>1</v>
      </c>
    </row>
    <row r="94" spans="2:62" ht="18.75">
      <c r="B94" s="2118">
        <f t="shared" si="17"/>
        <v>0</v>
      </c>
      <c r="D94" s="67" t="str">
        <f t="shared" si="18"/>
        <v>►</v>
      </c>
      <c r="E94" s="2182">
        <f t="shared" si="25"/>
        <v>0</v>
      </c>
      <c r="F94" s="2183">
        <f t="shared" si="25"/>
        <v>0</v>
      </c>
      <c r="G94" s="2184">
        <f t="shared" si="25"/>
        <v>0</v>
      </c>
      <c r="H94" s="2185">
        <f t="shared" si="25"/>
        <v>0</v>
      </c>
      <c r="I94" s="2186">
        <f t="shared" si="25"/>
        <v>0</v>
      </c>
      <c r="J94" s="2166">
        <f>IFERROR(INDEX(J8:V8,MATCH(I94,J7:V7,0)) * H94 * IF(E94=0, 1, E94), 0)</f>
        <v>0</v>
      </c>
      <c r="K94" s="2167">
        <f t="shared" si="22"/>
        <v>0</v>
      </c>
      <c r="L94" s="2203"/>
      <c r="M94" s="109"/>
      <c r="N94" s="2169"/>
      <c r="O94" s="504"/>
      <c r="P94" s="2170">
        <f t="shared" si="23"/>
        <v>0</v>
      </c>
      <c r="Q94" s="2171"/>
      <c r="R94" s="2187" t="str">
        <f t="shared" si="24"/>
        <v>►</v>
      </c>
      <c r="S94" s="2188">
        <v>1</v>
      </c>
      <c r="T94" s="2189">
        <f t="shared" si="19"/>
        <v>0</v>
      </c>
      <c r="U94" s="2190">
        <f t="shared" si="20"/>
        <v>0</v>
      </c>
      <c r="V94" s="2191">
        <f t="shared" si="21"/>
        <v>0</v>
      </c>
      <c r="W94" s="2192">
        <f>IF(OR(ISBLANK(M94),ISBLANK(O94)),0,IF(ISBLANK(L94),"",IFERROR(ROUND(T94/INDEX(J8:V8,MATCH(I94,J7:V7,0)),2)&amp;" " &amp;I94,"")))</f>
        <v>0</v>
      </c>
      <c r="X94" s="2193"/>
      <c r="Z94" s="2113">
        <f t="shared" si="16"/>
        <v>0</v>
      </c>
      <c r="AB94" s="67"/>
      <c r="AC94" s="2119"/>
      <c r="AD94" s="2120"/>
      <c r="AE94" s="2121"/>
      <c r="AF94" s="2122"/>
      <c r="AG94" s="2123"/>
      <c r="AH94" s="2124"/>
      <c r="AI94" s="2125"/>
      <c r="AJ94" s="2126"/>
      <c r="AK94" s="2127"/>
      <c r="AL94" s="2127"/>
      <c r="AM94" s="2127"/>
      <c r="AN94" s="2127"/>
      <c r="AO94" s="2127"/>
      <c r="AP94" s="2127"/>
      <c r="AQ94" s="2128"/>
      <c r="AR94" s="2129"/>
      <c r="AS94" s="2130"/>
      <c r="AT94" s="2130"/>
      <c r="AU94" s="2140"/>
      <c r="AV94" s="2130"/>
      <c r="AX94" s="1148"/>
      <c r="AY94" s="656"/>
      <c r="AZ94" s="658"/>
      <c r="BA94" s="400"/>
      <c r="BJ94" s="135">
        <v>1</v>
      </c>
    </row>
    <row r="95" spans="2:62" ht="18.75">
      <c r="B95" s="2118">
        <f t="shared" si="17"/>
        <v>0</v>
      </c>
      <c r="D95" s="67" t="str">
        <f t="shared" si="18"/>
        <v>►</v>
      </c>
      <c r="E95" s="2182">
        <f t="shared" si="25"/>
        <v>0</v>
      </c>
      <c r="F95" s="2183">
        <f t="shared" si="25"/>
        <v>0</v>
      </c>
      <c r="G95" s="2184">
        <f t="shared" si="25"/>
        <v>0</v>
      </c>
      <c r="H95" s="2185">
        <f t="shared" si="25"/>
        <v>0</v>
      </c>
      <c r="I95" s="2186">
        <f t="shared" si="25"/>
        <v>0</v>
      </c>
      <c r="J95" s="2166">
        <f>IFERROR(INDEX(J8:V8,MATCH(I95,J7:V7,0)) * H95 * IF(E95=0, 1, E95), 0)</f>
        <v>0</v>
      </c>
      <c r="K95" s="2167">
        <f t="shared" si="22"/>
        <v>0</v>
      </c>
      <c r="L95" s="2203"/>
      <c r="M95" s="109"/>
      <c r="N95" s="2169"/>
      <c r="O95" s="504"/>
      <c r="P95" s="2170">
        <f t="shared" si="23"/>
        <v>0</v>
      </c>
      <c r="Q95" s="2171"/>
      <c r="R95" s="2187" t="str">
        <f t="shared" si="24"/>
        <v>►</v>
      </c>
      <c r="S95" s="2188">
        <v>1</v>
      </c>
      <c r="T95" s="2174">
        <f t="shared" si="19"/>
        <v>0</v>
      </c>
      <c r="U95" s="2175">
        <f t="shared" si="20"/>
        <v>0</v>
      </c>
      <c r="V95" s="2176">
        <f t="shared" si="21"/>
        <v>0</v>
      </c>
      <c r="W95" s="2177">
        <f>IF(OR(ISBLANK(M95),ISBLANK(O95)),0,IF(ISBLANK(L95),"",IFERROR(ROUND(T95/INDEX(J8:V8,MATCH(I95,J7:V7,0)),2)&amp;" " &amp;I95,"")))</f>
        <v>0</v>
      </c>
      <c r="X95" s="2178"/>
      <c r="Z95" s="2113">
        <f t="shared" si="16"/>
        <v>0</v>
      </c>
      <c r="AB95" s="67"/>
      <c r="AC95" s="2119"/>
      <c r="AD95" s="2120"/>
      <c r="AE95" s="2121"/>
      <c r="AF95" s="2122"/>
      <c r="AG95" s="2123"/>
      <c r="AH95" s="2124"/>
      <c r="AI95" s="2125"/>
      <c r="AJ95" s="2126"/>
      <c r="AK95" s="2127"/>
      <c r="AL95" s="2127"/>
      <c r="AM95" s="2127"/>
      <c r="AN95" s="2127"/>
      <c r="AO95" s="2127"/>
      <c r="AP95" s="2127"/>
      <c r="AQ95" s="2128"/>
      <c r="AR95" s="2129"/>
      <c r="AS95" s="2130"/>
      <c r="AT95" s="2130"/>
      <c r="AU95" s="2140"/>
      <c r="AV95" s="2130"/>
      <c r="AX95" s="1148"/>
      <c r="AY95" s="656"/>
      <c r="AZ95" s="658"/>
      <c r="BA95" s="400"/>
      <c r="BJ95" s="135">
        <v>1</v>
      </c>
    </row>
    <row r="96" spans="2:62" ht="18.75">
      <c r="B96" s="2118">
        <f t="shared" si="17"/>
        <v>0</v>
      </c>
      <c r="D96" s="67" t="str">
        <f t="shared" si="18"/>
        <v>►</v>
      </c>
      <c r="E96" s="2182">
        <f t="shared" si="25"/>
        <v>0</v>
      </c>
      <c r="F96" s="2183">
        <f t="shared" si="25"/>
        <v>0</v>
      </c>
      <c r="G96" s="2184">
        <f t="shared" si="25"/>
        <v>0</v>
      </c>
      <c r="H96" s="2185">
        <f t="shared" si="25"/>
        <v>0</v>
      </c>
      <c r="I96" s="2186">
        <f t="shared" si="25"/>
        <v>0</v>
      </c>
      <c r="J96" s="2166">
        <f>IFERROR(INDEX(J8:V8,MATCH(I96,J7:V7,0)) * H96 * IF(E96=0, 1, E96), 0)</f>
        <v>0</v>
      </c>
      <c r="K96" s="2167">
        <f t="shared" si="22"/>
        <v>0</v>
      </c>
      <c r="L96" s="2203"/>
      <c r="M96" s="109"/>
      <c r="N96" s="2169"/>
      <c r="O96" s="504"/>
      <c r="P96" s="2170">
        <f t="shared" si="23"/>
        <v>0</v>
      </c>
      <c r="Q96" s="2171"/>
      <c r="R96" s="2187" t="str">
        <f t="shared" si="24"/>
        <v>►</v>
      </c>
      <c r="S96" s="2188">
        <v>1</v>
      </c>
      <c r="T96" s="2189">
        <f t="shared" si="19"/>
        <v>0</v>
      </c>
      <c r="U96" s="2190">
        <f t="shared" si="20"/>
        <v>0</v>
      </c>
      <c r="V96" s="2191">
        <f t="shared" si="21"/>
        <v>0</v>
      </c>
      <c r="W96" s="2192">
        <f>IF(OR(ISBLANK(M96),ISBLANK(O96)),0,IF(ISBLANK(L96),"",IFERROR(ROUND(T96/INDEX(J8:V8,MATCH(I96,J7:V7,0)),2)&amp;" " &amp;I96,"")))</f>
        <v>0</v>
      </c>
      <c r="X96" s="2193"/>
      <c r="Z96" s="2113">
        <f t="shared" si="16"/>
        <v>0</v>
      </c>
      <c r="AB96" s="67"/>
      <c r="AC96" s="2119"/>
      <c r="AD96" s="2120"/>
      <c r="AE96" s="2121"/>
      <c r="AF96" s="2122"/>
      <c r="AG96" s="2123"/>
      <c r="AH96" s="2124"/>
      <c r="AI96" s="2125"/>
      <c r="AJ96" s="2126"/>
      <c r="AK96" s="2127"/>
      <c r="AL96" s="2127"/>
      <c r="AM96" s="2127"/>
      <c r="AN96" s="2127"/>
      <c r="AO96" s="2127"/>
      <c r="AP96" s="2127"/>
      <c r="AQ96" s="2128"/>
      <c r="AR96" s="2129"/>
      <c r="AS96" s="2130"/>
      <c r="AT96" s="2130"/>
      <c r="AU96" s="2140"/>
      <c r="AV96" s="2130"/>
      <c r="AX96" s="1148"/>
      <c r="AY96" s="656"/>
      <c r="AZ96" s="658"/>
      <c r="BA96" s="400"/>
      <c r="BJ96" s="135">
        <v>1</v>
      </c>
    </row>
    <row r="97" spans="2:62" ht="18.75" customHeight="1">
      <c r="B97" s="2118">
        <f t="shared" si="17"/>
        <v>0</v>
      </c>
      <c r="D97" s="67" t="str">
        <f t="shared" si="18"/>
        <v>►</v>
      </c>
      <c r="E97" s="2182">
        <f t="shared" si="25"/>
        <v>0</v>
      </c>
      <c r="F97" s="2183">
        <f t="shared" si="25"/>
        <v>0</v>
      </c>
      <c r="G97" s="2184">
        <f t="shared" si="25"/>
        <v>0</v>
      </c>
      <c r="H97" s="2185">
        <f t="shared" si="25"/>
        <v>0</v>
      </c>
      <c r="I97" s="2186">
        <f t="shared" si="25"/>
        <v>0</v>
      </c>
      <c r="J97" s="2166">
        <f>IFERROR(INDEX(J8:V8,MATCH(I97,J7:V7,0)) * H97 * IF(E97=0, 1, E97), 0)</f>
        <v>0</v>
      </c>
      <c r="K97" s="2167">
        <f t="shared" si="22"/>
        <v>0</v>
      </c>
      <c r="L97" s="2203"/>
      <c r="M97" s="109"/>
      <c r="N97" s="2169"/>
      <c r="O97" s="504"/>
      <c r="P97" s="2170">
        <f t="shared" si="23"/>
        <v>0</v>
      </c>
      <c r="Q97" s="2171"/>
      <c r="R97" s="2187" t="str">
        <f t="shared" si="24"/>
        <v>►</v>
      </c>
      <c r="S97" s="2188">
        <v>1</v>
      </c>
      <c r="T97" s="2174">
        <f t="shared" si="19"/>
        <v>0</v>
      </c>
      <c r="U97" s="2175">
        <f t="shared" si="20"/>
        <v>0</v>
      </c>
      <c r="V97" s="2176">
        <f t="shared" si="21"/>
        <v>0</v>
      </c>
      <c r="W97" s="2177">
        <f>IF(OR(ISBLANK(M97),ISBLANK(O97)),0,IF(ISBLANK(L97),"",IFERROR(ROUND(T97/INDEX(J8:V8,MATCH(I97,J7:V7,0)),2)&amp;" " &amp;I97,"")))</f>
        <v>0</v>
      </c>
      <c r="X97" s="2178"/>
      <c r="Z97" s="2113">
        <f t="shared" si="16"/>
        <v>0</v>
      </c>
      <c r="AB97" s="67"/>
      <c r="AC97" s="2119"/>
      <c r="AD97" s="2120"/>
      <c r="AE97" s="2121"/>
      <c r="AF97" s="2122"/>
      <c r="AG97" s="2123"/>
      <c r="AH97" s="2124"/>
      <c r="AI97" s="2125"/>
      <c r="AJ97" s="2126"/>
      <c r="AK97" s="2127"/>
      <c r="AL97" s="2127"/>
      <c r="AM97" s="2127"/>
      <c r="AN97" s="2127"/>
      <c r="AO97" s="2127"/>
      <c r="AP97" s="2127"/>
      <c r="AQ97" s="2128"/>
      <c r="AR97" s="2129"/>
      <c r="AS97" s="2130"/>
      <c r="AT97" s="2130"/>
      <c r="AU97" s="2140"/>
      <c r="AV97" s="2130"/>
      <c r="AX97" s="1148"/>
      <c r="AY97" s="655" t="s">
        <v>1040</v>
      </c>
      <c r="AZ97" s="658"/>
      <c r="BA97" s="400"/>
      <c r="BJ97" s="135">
        <v>1</v>
      </c>
    </row>
    <row r="98" spans="2:62" ht="19.5" customHeight="1">
      <c r="B98" s="2118">
        <f t="shared" si="17"/>
        <v>0</v>
      </c>
      <c r="D98" s="67" t="str">
        <f t="shared" si="18"/>
        <v>►</v>
      </c>
      <c r="E98" s="2182">
        <f t="shared" si="25"/>
        <v>0</v>
      </c>
      <c r="F98" s="2183">
        <f t="shared" si="25"/>
        <v>0</v>
      </c>
      <c r="G98" s="2184">
        <f t="shared" si="25"/>
        <v>0</v>
      </c>
      <c r="H98" s="2185">
        <f t="shared" si="25"/>
        <v>0</v>
      </c>
      <c r="I98" s="2186">
        <f t="shared" si="25"/>
        <v>0</v>
      </c>
      <c r="J98" s="2166">
        <f>IFERROR(INDEX(J8:V8,MATCH(I98,J7:V7,0)) * H98 * IF(E98=0, 1, E98), 0)</f>
        <v>0</v>
      </c>
      <c r="K98" s="2167">
        <f t="shared" si="22"/>
        <v>0</v>
      </c>
      <c r="L98" s="2203"/>
      <c r="M98" s="109"/>
      <c r="N98" s="2169"/>
      <c r="O98" s="504"/>
      <c r="P98" s="2170">
        <f t="shared" si="23"/>
        <v>0</v>
      </c>
      <c r="Q98" s="2171"/>
      <c r="R98" s="2187" t="str">
        <f t="shared" si="24"/>
        <v>►</v>
      </c>
      <c r="S98" s="2188">
        <v>1</v>
      </c>
      <c r="T98" s="2189">
        <f t="shared" si="19"/>
        <v>0</v>
      </c>
      <c r="U98" s="2190">
        <f t="shared" si="20"/>
        <v>0</v>
      </c>
      <c r="V98" s="2191">
        <f t="shared" si="21"/>
        <v>0</v>
      </c>
      <c r="W98" s="2192">
        <f>IF(OR(ISBLANK(M98),ISBLANK(O98)),0,IF(ISBLANK(L98),"",IFERROR(ROUND(T98/INDEX(J8:V8,MATCH(I98,J7:V7,0)),2)&amp;" " &amp;I98,"")))</f>
        <v>0</v>
      </c>
      <c r="X98" s="2193"/>
      <c r="Z98" s="2113">
        <f t="shared" si="16"/>
        <v>0</v>
      </c>
      <c r="AB98" s="67"/>
      <c r="AC98" s="2119"/>
      <c r="AD98" s="2120"/>
      <c r="AE98" s="2121"/>
      <c r="AF98" s="2122"/>
      <c r="AG98" s="2123"/>
      <c r="AH98" s="2124"/>
      <c r="AI98" s="2125"/>
      <c r="AJ98" s="2126"/>
      <c r="AK98" s="2127"/>
      <c r="AL98" s="2127"/>
      <c r="AM98" s="2127"/>
      <c r="AN98" s="2127"/>
      <c r="AO98" s="2127"/>
      <c r="AP98" s="2127"/>
      <c r="AQ98" s="2128"/>
      <c r="AR98" s="2129"/>
      <c r="AS98" s="2130"/>
      <c r="AT98" s="2130"/>
      <c r="AU98" s="2140"/>
      <c r="AV98" s="2130"/>
      <c r="AX98" s="1148"/>
      <c r="AY98" s="655" t="s">
        <v>1041</v>
      </c>
      <c r="AZ98" s="658"/>
      <c r="BA98" s="400"/>
      <c r="BJ98" s="135">
        <v>1</v>
      </c>
    </row>
    <row r="99" spans="2:62" ht="18.75">
      <c r="B99" s="2118">
        <f t="shared" si="17"/>
        <v>0</v>
      </c>
      <c r="D99" s="67" t="str">
        <f t="shared" si="18"/>
        <v>►</v>
      </c>
      <c r="E99" s="2182">
        <f t="shared" si="25"/>
        <v>0</v>
      </c>
      <c r="F99" s="2183">
        <f t="shared" si="25"/>
        <v>0</v>
      </c>
      <c r="G99" s="2184">
        <f t="shared" si="25"/>
        <v>0</v>
      </c>
      <c r="H99" s="2185">
        <f t="shared" si="25"/>
        <v>0</v>
      </c>
      <c r="I99" s="2186">
        <f t="shared" si="25"/>
        <v>0</v>
      </c>
      <c r="J99" s="2166">
        <f>IFERROR(INDEX(J8:V8,MATCH(I99,J7:V7,0)) * H99 * IF(E99=0, 1, E99), 0)</f>
        <v>0</v>
      </c>
      <c r="K99" s="2167">
        <f t="shared" si="22"/>
        <v>0</v>
      </c>
      <c r="L99" s="2203"/>
      <c r="M99" s="109"/>
      <c r="N99" s="2169"/>
      <c r="O99" s="504"/>
      <c r="P99" s="2170">
        <f t="shared" si="23"/>
        <v>0</v>
      </c>
      <c r="Q99" s="2171"/>
      <c r="R99" s="2187" t="str">
        <f t="shared" si="24"/>
        <v>►</v>
      </c>
      <c r="S99" s="2188">
        <v>1</v>
      </c>
      <c r="T99" s="2174">
        <f t="shared" si="19"/>
        <v>0</v>
      </c>
      <c r="U99" s="2175">
        <f t="shared" si="20"/>
        <v>0</v>
      </c>
      <c r="V99" s="2176">
        <f t="shared" si="21"/>
        <v>0</v>
      </c>
      <c r="W99" s="2177">
        <f>IF(OR(ISBLANK(M99),ISBLANK(O99)),0,IF(ISBLANK(L99),"",IFERROR(ROUND(T99/INDEX(J8:V8,MATCH(I99,J7:V7,0)),2)&amp;" " &amp;I99,"")))</f>
        <v>0</v>
      </c>
      <c r="X99" s="2178"/>
      <c r="Z99" s="2113">
        <f t="shared" si="16"/>
        <v>0</v>
      </c>
      <c r="AB99" s="67"/>
      <c r="AC99" s="2119"/>
      <c r="AD99" s="2120"/>
      <c r="AE99" s="2121"/>
      <c r="AF99" s="2122"/>
      <c r="AG99" s="2123"/>
      <c r="AH99" s="2124"/>
      <c r="AI99" s="2125"/>
      <c r="AJ99" s="2126"/>
      <c r="AK99" s="2127"/>
      <c r="AL99" s="2127"/>
      <c r="AM99" s="2127"/>
      <c r="AN99" s="2127"/>
      <c r="AO99" s="2127"/>
      <c r="AP99" s="2127"/>
      <c r="AQ99" s="2128"/>
      <c r="AR99" s="2129"/>
      <c r="AS99" s="2130"/>
      <c r="AT99" s="2130"/>
      <c r="AU99" s="2140"/>
      <c r="AV99" s="2130"/>
      <c r="AX99" s="1148"/>
      <c r="AY99" s="656">
        <v>1</v>
      </c>
      <c r="AZ99" s="658"/>
      <c r="BA99" s="400"/>
      <c r="BJ99" s="135">
        <v>1</v>
      </c>
    </row>
    <row r="100" spans="2:62" ht="18.75">
      <c r="B100" s="2118">
        <f t="shared" si="17"/>
        <v>0</v>
      </c>
      <c r="D100" s="67" t="str">
        <f t="shared" si="18"/>
        <v>►</v>
      </c>
      <c r="E100" s="2182">
        <f t="shared" si="25"/>
        <v>0</v>
      </c>
      <c r="F100" s="2183">
        <f t="shared" si="25"/>
        <v>0</v>
      </c>
      <c r="G100" s="2184">
        <f t="shared" si="25"/>
        <v>0</v>
      </c>
      <c r="H100" s="2185">
        <f t="shared" si="25"/>
        <v>0</v>
      </c>
      <c r="I100" s="2186">
        <f t="shared" si="25"/>
        <v>0</v>
      </c>
      <c r="J100" s="2166">
        <f>IFERROR(INDEX(J8:V8,MATCH(I100,J7:V7,0)) * H100 * IF(E100=0, 1, E100), 0)</f>
        <v>0</v>
      </c>
      <c r="K100" s="2167">
        <f t="shared" si="22"/>
        <v>0</v>
      </c>
      <c r="L100" s="2203"/>
      <c r="M100" s="109"/>
      <c r="N100" s="2169"/>
      <c r="O100" s="504"/>
      <c r="P100" s="2170">
        <f t="shared" si="23"/>
        <v>0</v>
      </c>
      <c r="Q100" s="2171"/>
      <c r="R100" s="2187" t="str">
        <f t="shared" si="24"/>
        <v>►</v>
      </c>
      <c r="S100" s="2188">
        <v>1</v>
      </c>
      <c r="T100" s="2189">
        <f t="shared" si="19"/>
        <v>0</v>
      </c>
      <c r="U100" s="2190">
        <f t="shared" si="20"/>
        <v>0</v>
      </c>
      <c r="V100" s="2191">
        <f t="shared" si="21"/>
        <v>0</v>
      </c>
      <c r="W100" s="2192">
        <f>IF(OR(ISBLANK(M100),ISBLANK(O100)),0,IF(ISBLANK(L100),"",IFERROR(ROUND(T100/INDEX(J8:V8,MATCH(I100,J7:V7,0)),2)&amp;" " &amp;I100,"")))</f>
        <v>0</v>
      </c>
      <c r="X100" s="2193"/>
      <c r="Z100" s="2113">
        <f t="shared" si="16"/>
        <v>0</v>
      </c>
      <c r="AB100" s="67"/>
      <c r="AC100" s="2119"/>
      <c r="AD100" s="2120"/>
      <c r="AE100" s="2121"/>
      <c r="AF100" s="2122"/>
      <c r="AG100" s="2123"/>
      <c r="AH100" s="2124"/>
      <c r="AI100" s="2125"/>
      <c r="AJ100" s="2126"/>
      <c r="AK100" s="2127"/>
      <c r="AL100" s="2127"/>
      <c r="AM100" s="2127"/>
      <c r="AN100" s="2127"/>
      <c r="AO100" s="2127"/>
      <c r="AP100" s="2127"/>
      <c r="AQ100" s="2128"/>
      <c r="AR100" s="2129"/>
      <c r="AS100" s="2130"/>
      <c r="AT100" s="2130"/>
      <c r="AU100" s="2140"/>
      <c r="AV100" s="2130"/>
      <c r="AX100" s="1148"/>
      <c r="AY100" s="655" t="s">
        <v>1042</v>
      </c>
      <c r="AZ100" s="658"/>
      <c r="BA100" s="400"/>
      <c r="BJ100" s="135">
        <v>1</v>
      </c>
    </row>
    <row r="101" spans="2:62" ht="18.75">
      <c r="B101" s="2118">
        <f t="shared" si="17"/>
        <v>0</v>
      </c>
      <c r="D101" s="67" t="str">
        <f t="shared" si="18"/>
        <v>►</v>
      </c>
      <c r="E101" s="2182">
        <f t="shared" si="25"/>
        <v>0</v>
      </c>
      <c r="F101" s="2183">
        <f t="shared" si="25"/>
        <v>0</v>
      </c>
      <c r="G101" s="2184">
        <f t="shared" si="25"/>
        <v>0</v>
      </c>
      <c r="H101" s="2185">
        <f t="shared" si="25"/>
        <v>0</v>
      </c>
      <c r="I101" s="2186">
        <f t="shared" si="25"/>
        <v>0</v>
      </c>
      <c r="J101" s="2166">
        <f>IFERROR(INDEX(J8:V8,MATCH(I101,J7:V7,0)) * H101 * IF(E101=0, 1, E101), 0)</f>
        <v>0</v>
      </c>
      <c r="K101" s="2167">
        <f t="shared" si="22"/>
        <v>0</v>
      </c>
      <c r="L101" s="2203"/>
      <c r="M101" s="109"/>
      <c r="N101" s="2169"/>
      <c r="O101" s="504"/>
      <c r="P101" s="2170">
        <f t="shared" si="23"/>
        <v>0</v>
      </c>
      <c r="Q101" s="2171"/>
      <c r="R101" s="2187" t="str">
        <f t="shared" si="24"/>
        <v>►</v>
      </c>
      <c r="S101" s="2188">
        <v>1</v>
      </c>
      <c r="T101" s="2174">
        <f t="shared" si="19"/>
        <v>0</v>
      </c>
      <c r="U101" s="2175">
        <f t="shared" si="20"/>
        <v>0</v>
      </c>
      <c r="V101" s="2176">
        <f t="shared" si="21"/>
        <v>0</v>
      </c>
      <c r="W101" s="2177">
        <f>IF(OR(ISBLANK(M101),ISBLANK(O101)),0,IF(ISBLANK(L101),"",IFERROR(ROUND(T101/INDEX(J8:V8,MATCH(I101,J7:V7,0)),2)&amp;" " &amp;I101,"")))</f>
        <v>0</v>
      </c>
      <c r="X101" s="2178"/>
      <c r="Z101" s="2113">
        <f t="shared" si="16"/>
        <v>0</v>
      </c>
      <c r="AB101" s="67"/>
      <c r="AC101" s="2119"/>
      <c r="AD101" s="2120"/>
      <c r="AE101" s="2121"/>
      <c r="AF101" s="2122"/>
      <c r="AG101" s="2123"/>
      <c r="AH101" s="2124"/>
      <c r="AI101" s="2125"/>
      <c r="AJ101" s="2126"/>
      <c r="AK101" s="2127"/>
      <c r="AL101" s="2127"/>
      <c r="AM101" s="2127"/>
      <c r="AN101" s="2127"/>
      <c r="AO101" s="2127"/>
      <c r="AP101" s="2127"/>
      <c r="AQ101" s="2128"/>
      <c r="AR101" s="2129"/>
      <c r="AS101" s="2130"/>
      <c r="AT101" s="2130"/>
      <c r="AU101" s="2140"/>
      <c r="AV101" s="2130"/>
      <c r="AX101" s="1148"/>
      <c r="AY101" s="655" t="s">
        <v>1043</v>
      </c>
      <c r="AZ101" s="658"/>
      <c r="BA101" s="400"/>
      <c r="BJ101" s="135">
        <v>1</v>
      </c>
    </row>
    <row r="102" spans="2:62" ht="18.75">
      <c r="B102" s="2118">
        <f t="shared" si="17"/>
        <v>0</v>
      </c>
      <c r="D102" s="67" t="str">
        <f t="shared" si="18"/>
        <v>►</v>
      </c>
      <c r="E102" s="2182">
        <f t="shared" si="25"/>
        <v>0</v>
      </c>
      <c r="F102" s="2183">
        <f t="shared" si="25"/>
        <v>0</v>
      </c>
      <c r="G102" s="2184">
        <f t="shared" si="25"/>
        <v>0</v>
      </c>
      <c r="H102" s="2185">
        <f t="shared" si="25"/>
        <v>0</v>
      </c>
      <c r="I102" s="2186">
        <f t="shared" si="25"/>
        <v>0</v>
      </c>
      <c r="J102" s="2166">
        <f>IFERROR(INDEX(J8:V8,MATCH(I102,J7:V7,0)) * H102 * IF(E102=0, 1, E102), 0)</f>
        <v>0</v>
      </c>
      <c r="K102" s="2167">
        <f t="shared" si="22"/>
        <v>0</v>
      </c>
      <c r="L102" s="2203"/>
      <c r="M102" s="109"/>
      <c r="N102" s="2169"/>
      <c r="O102" s="504"/>
      <c r="P102" s="2170">
        <f t="shared" si="23"/>
        <v>0</v>
      </c>
      <c r="Q102" s="2171"/>
      <c r="R102" s="2187" t="str">
        <f t="shared" si="24"/>
        <v>►</v>
      </c>
      <c r="S102" s="2188">
        <v>1</v>
      </c>
      <c r="T102" s="2189">
        <f t="shared" si="19"/>
        <v>0</v>
      </c>
      <c r="U102" s="2190">
        <f t="shared" si="20"/>
        <v>0</v>
      </c>
      <c r="V102" s="2191">
        <f t="shared" si="21"/>
        <v>0</v>
      </c>
      <c r="W102" s="2192">
        <f>IF(OR(ISBLANK(M102),ISBLANK(O102)),0,IF(ISBLANK(L102),"",IFERROR(ROUND(T102/INDEX(J8:V8,MATCH(I102,J7:V7,0)),2)&amp;" " &amp;I102,"")))</f>
        <v>0</v>
      </c>
      <c r="X102" s="2193"/>
      <c r="Z102" s="2113">
        <f t="shared" si="16"/>
        <v>0</v>
      </c>
      <c r="AB102" s="67"/>
      <c r="AC102" s="2119"/>
      <c r="AD102" s="2120"/>
      <c r="AE102" s="2121"/>
      <c r="AF102" s="2122"/>
      <c r="AG102" s="2123"/>
      <c r="AH102" s="2124"/>
      <c r="AI102" s="2125"/>
      <c r="AJ102" s="2126"/>
      <c r="AK102" s="2127"/>
      <c r="AL102" s="2127"/>
      <c r="AM102" s="2127"/>
      <c r="AN102" s="2127"/>
      <c r="AO102" s="2127"/>
      <c r="AP102" s="2127"/>
      <c r="AQ102" s="2128"/>
      <c r="AR102" s="2129"/>
      <c r="AS102" s="2130"/>
      <c r="AT102" s="2130"/>
      <c r="AU102" s="2140"/>
      <c r="AV102" s="2130"/>
      <c r="AX102" s="1148"/>
      <c r="AY102" s="655" t="s">
        <v>1044</v>
      </c>
      <c r="AZ102" s="658"/>
      <c r="BA102" s="400"/>
      <c r="BJ102" s="135">
        <v>1</v>
      </c>
    </row>
    <row r="103" spans="2:62" ht="18.75">
      <c r="B103" s="2118">
        <f t="shared" si="17"/>
        <v>0</v>
      </c>
      <c r="D103" s="67" t="str">
        <f t="shared" si="18"/>
        <v>►</v>
      </c>
      <c r="E103" s="2182">
        <f t="shared" si="25"/>
        <v>0</v>
      </c>
      <c r="F103" s="2183">
        <f t="shared" si="25"/>
        <v>0</v>
      </c>
      <c r="G103" s="2184">
        <f t="shared" si="25"/>
        <v>0</v>
      </c>
      <c r="H103" s="2185">
        <f t="shared" si="25"/>
        <v>0</v>
      </c>
      <c r="I103" s="2186">
        <f t="shared" si="25"/>
        <v>0</v>
      </c>
      <c r="J103" s="2166">
        <f>IFERROR(INDEX(J8:V8,MATCH(I103,J7:V7,0)) * H103 * IF(E103=0, 1, E103), 0)</f>
        <v>0</v>
      </c>
      <c r="K103" s="2167">
        <f>AI103</f>
        <v>0</v>
      </c>
      <c r="L103" s="2203"/>
      <c r="M103" s="109"/>
      <c r="N103" s="2169"/>
      <c r="O103" s="504"/>
      <c r="P103" s="2170">
        <f t="shared" si="23"/>
        <v>0</v>
      </c>
      <c r="Q103" s="2171"/>
      <c r="R103" s="2187" t="str">
        <f>IF(L103&lt;&gt;"",AI103,"►")</f>
        <v>►</v>
      </c>
      <c r="S103" s="2188">
        <v>1</v>
      </c>
      <c r="T103" s="2174">
        <f t="shared" si="19"/>
        <v>0</v>
      </c>
      <c r="U103" s="2175">
        <f t="shared" si="20"/>
        <v>0</v>
      </c>
      <c r="V103" s="2176">
        <f t="shared" si="21"/>
        <v>0</v>
      </c>
      <c r="W103" s="2177">
        <f>IF(OR(ISBLANK(M103),ISBLANK(O103)),0,IF(ISBLANK(L103),"",IFERROR(ROUND(T103/INDEX(J8:V8,MATCH(I103,J7:V7,0)),2)&amp;" " &amp;I103,"")))</f>
        <v>0</v>
      </c>
      <c r="X103" s="2178"/>
      <c r="Z103" s="2113">
        <f t="shared" si="16"/>
        <v>0</v>
      </c>
      <c r="AB103" s="67"/>
      <c r="AC103" s="2119"/>
      <c r="AD103" s="2120"/>
      <c r="AE103" s="2121"/>
      <c r="AF103" s="2122"/>
      <c r="AG103" s="2123"/>
      <c r="AH103" s="2124"/>
      <c r="AI103" s="2125"/>
      <c r="AJ103" s="2126"/>
      <c r="AK103" s="2127"/>
      <c r="AL103" s="2127"/>
      <c r="AM103" s="2127"/>
      <c r="AN103" s="2127"/>
      <c r="AO103" s="2127"/>
      <c r="AP103" s="2127"/>
      <c r="AQ103" s="2128"/>
      <c r="AR103" s="2129"/>
      <c r="AS103" s="2130"/>
      <c r="AT103" s="2130"/>
      <c r="AU103" s="2140"/>
      <c r="AV103" s="2130"/>
      <c r="AX103" s="166"/>
      <c r="AY103" s="655"/>
      <c r="AZ103" s="658"/>
      <c r="BA103" s="167"/>
      <c r="BJ103" s="135">
        <v>1</v>
      </c>
    </row>
    <row r="104" spans="2:62" ht="19.5" customHeight="1">
      <c r="B104" s="2118">
        <f t="shared" si="17"/>
        <v>0</v>
      </c>
      <c r="D104" s="67" t="str">
        <f t="shared" si="18"/>
        <v>►</v>
      </c>
      <c r="E104" s="2182">
        <f t="shared" si="25"/>
        <v>0</v>
      </c>
      <c r="F104" s="2183">
        <f t="shared" si="25"/>
        <v>0</v>
      </c>
      <c r="G104" s="2184">
        <f t="shared" si="25"/>
        <v>0</v>
      </c>
      <c r="H104" s="2185">
        <f t="shared" si="25"/>
        <v>0</v>
      </c>
      <c r="I104" s="2186">
        <f t="shared" si="25"/>
        <v>0</v>
      </c>
      <c r="J104" s="2166">
        <f>IFERROR(INDEX(J8:V8,MATCH(I104,J7:V7,0)) * H104 * IF(E104=0, 1, E104), 0)</f>
        <v>0</v>
      </c>
      <c r="K104" s="2167">
        <f t="shared" ref="K104:K167" si="26">AI104</f>
        <v>0</v>
      </c>
      <c r="L104" s="2203"/>
      <c r="M104" s="109"/>
      <c r="N104" s="2169"/>
      <c r="O104" s="504"/>
      <c r="P104" s="2170">
        <f t="shared" si="23"/>
        <v>0</v>
      </c>
      <c r="Q104" s="2171"/>
      <c r="R104" s="2187" t="str">
        <f t="shared" ref="R104:R167" si="27">IF(L104&lt;&gt;"",AI104,"►")</f>
        <v>►</v>
      </c>
      <c r="S104" s="2188">
        <v>1</v>
      </c>
      <c r="T104" s="2189">
        <f t="shared" si="19"/>
        <v>0</v>
      </c>
      <c r="U104" s="2190">
        <f t="shared" si="20"/>
        <v>0</v>
      </c>
      <c r="V104" s="2191">
        <f t="shared" si="21"/>
        <v>0</v>
      </c>
      <c r="W104" s="2192">
        <f>IF(OR(ISBLANK(M104),ISBLANK(O104)),0,IF(ISBLANK(L104),"",IFERROR(ROUND(T104/INDEX(J8:V8,MATCH(I104,J7:V7,0)),2)&amp;" " &amp;I104,"")))</f>
        <v>0</v>
      </c>
      <c r="X104" s="2193"/>
      <c r="Z104" s="2113">
        <f t="shared" ref="Z104:Z167" si="28">AD104</f>
        <v>0</v>
      </c>
      <c r="AB104" s="67"/>
      <c r="AC104" s="2119"/>
      <c r="AD104" s="2120"/>
      <c r="AE104" s="2121"/>
      <c r="AF104" s="2122"/>
      <c r="AG104" s="2123"/>
      <c r="AH104" s="2124"/>
      <c r="AI104" s="2125"/>
      <c r="AJ104" s="2126"/>
      <c r="AK104" s="2127"/>
      <c r="AL104" s="2127"/>
      <c r="AM104" s="2127"/>
      <c r="AN104" s="2127"/>
      <c r="AO104" s="2127"/>
      <c r="AP104" s="2127"/>
      <c r="AQ104" s="2128"/>
      <c r="AR104" s="2129"/>
      <c r="AS104" s="2130"/>
      <c r="AT104" s="2130"/>
      <c r="AU104" s="2140"/>
      <c r="AV104" s="2130"/>
      <c r="AX104" s="166"/>
      <c r="AY104" s="655"/>
      <c r="AZ104" s="658"/>
      <c r="BA104" s="167"/>
      <c r="BJ104" s="135">
        <v>1</v>
      </c>
    </row>
    <row r="105" spans="2:62" ht="18.75">
      <c r="B105" s="2118">
        <f t="shared" si="17"/>
        <v>0</v>
      </c>
      <c r="D105" s="67" t="str">
        <f t="shared" si="18"/>
        <v>►</v>
      </c>
      <c r="E105" s="2182">
        <f t="shared" si="25"/>
        <v>0</v>
      </c>
      <c r="F105" s="2183">
        <f t="shared" si="25"/>
        <v>0</v>
      </c>
      <c r="G105" s="2184">
        <f t="shared" si="25"/>
        <v>0</v>
      </c>
      <c r="H105" s="2185">
        <f t="shared" si="25"/>
        <v>0</v>
      </c>
      <c r="I105" s="2186">
        <f t="shared" si="25"/>
        <v>0</v>
      </c>
      <c r="J105" s="2166">
        <f>IFERROR(INDEX(J8:V8,MATCH(I105,J7:V7,0)) * H105 * IF(E105=0, 1, E105), 0)</f>
        <v>0</v>
      </c>
      <c r="K105" s="2167">
        <f t="shared" si="26"/>
        <v>0</v>
      </c>
      <c r="L105" s="2203"/>
      <c r="M105" s="109"/>
      <c r="N105" s="2169"/>
      <c r="O105" s="504"/>
      <c r="P105" s="2170">
        <f t="shared" si="23"/>
        <v>0</v>
      </c>
      <c r="Q105" s="2171"/>
      <c r="R105" s="2187" t="str">
        <f t="shared" si="27"/>
        <v>►</v>
      </c>
      <c r="S105" s="2188">
        <v>1</v>
      </c>
      <c r="T105" s="2174">
        <f t="shared" si="19"/>
        <v>0</v>
      </c>
      <c r="U105" s="2175">
        <f t="shared" si="20"/>
        <v>0</v>
      </c>
      <c r="V105" s="2176">
        <f t="shared" si="21"/>
        <v>0</v>
      </c>
      <c r="W105" s="2177">
        <f>IF(OR(ISBLANK(M105),ISBLANK(O105)),0,IF(ISBLANK(L105),"",IFERROR(ROUND(T105/INDEX(J8:V8,MATCH(I105,J7:V7,0)),2)&amp;" " &amp;I105,"")))</f>
        <v>0</v>
      </c>
      <c r="X105" s="2178"/>
      <c r="Z105" s="2113">
        <f t="shared" si="28"/>
        <v>0</v>
      </c>
      <c r="AB105" s="67"/>
      <c r="AC105" s="2119"/>
      <c r="AD105" s="2120"/>
      <c r="AE105" s="2121"/>
      <c r="AF105" s="2122"/>
      <c r="AG105" s="2123"/>
      <c r="AH105" s="2124"/>
      <c r="AI105" s="2125"/>
      <c r="AJ105" s="2126"/>
      <c r="AK105" s="2127"/>
      <c r="AL105" s="2127"/>
      <c r="AM105" s="2127"/>
      <c r="AN105" s="2127"/>
      <c r="AO105" s="2127"/>
      <c r="AP105" s="2127"/>
      <c r="AQ105" s="2128"/>
      <c r="AR105" s="2129"/>
      <c r="AS105" s="2130"/>
      <c r="AT105" s="2130"/>
      <c r="AU105" s="2140"/>
      <c r="AV105" s="2130"/>
      <c r="AX105" s="166"/>
      <c r="AY105" s="655"/>
      <c r="AZ105" s="658"/>
      <c r="BA105" s="167"/>
      <c r="BB105" t="s">
        <v>798</v>
      </c>
      <c r="BJ105" s="135">
        <v>1</v>
      </c>
    </row>
    <row r="106" spans="2:62" ht="18.75">
      <c r="B106" s="2118">
        <f t="shared" si="17"/>
        <v>0</v>
      </c>
      <c r="D106" s="67" t="str">
        <f t="shared" si="18"/>
        <v>►</v>
      </c>
      <c r="E106" s="2182">
        <f t="shared" si="25"/>
        <v>0</v>
      </c>
      <c r="F106" s="2183">
        <f t="shared" si="25"/>
        <v>0</v>
      </c>
      <c r="G106" s="2184">
        <f t="shared" si="25"/>
        <v>0</v>
      </c>
      <c r="H106" s="2185">
        <f t="shared" si="25"/>
        <v>0</v>
      </c>
      <c r="I106" s="2186">
        <f t="shared" si="25"/>
        <v>0</v>
      </c>
      <c r="J106" s="2166">
        <f>IFERROR(INDEX(J8:V8,MATCH(I106,J7:V7,0)) * H106 * IF(E106=0, 1, E106), 0)</f>
        <v>0</v>
      </c>
      <c r="K106" s="2167">
        <f t="shared" si="26"/>
        <v>0</v>
      </c>
      <c r="L106" s="2203"/>
      <c r="M106" s="109"/>
      <c r="N106" s="2169"/>
      <c r="O106" s="504"/>
      <c r="P106" s="2170">
        <f t="shared" si="23"/>
        <v>0</v>
      </c>
      <c r="Q106" s="2171"/>
      <c r="R106" s="2187" t="str">
        <f t="shared" si="27"/>
        <v>►</v>
      </c>
      <c r="S106" s="2188">
        <v>1</v>
      </c>
      <c r="T106" s="2189">
        <f t="shared" si="19"/>
        <v>0</v>
      </c>
      <c r="U106" s="2190">
        <f t="shared" si="20"/>
        <v>0</v>
      </c>
      <c r="V106" s="2191">
        <f t="shared" si="21"/>
        <v>0</v>
      </c>
      <c r="W106" s="2192">
        <f>IF(OR(ISBLANK(M106),ISBLANK(O106)),0,IF(ISBLANK(L106),"",IFERROR(ROUND(T106/INDEX(J8:V8,MATCH(I106,J7:V7,0)),2)&amp;" " &amp;I106,"")))</f>
        <v>0</v>
      </c>
      <c r="X106" s="2193"/>
      <c r="Z106" s="2113">
        <f t="shared" si="28"/>
        <v>0</v>
      </c>
      <c r="AB106" s="67"/>
      <c r="AC106" s="2119"/>
      <c r="AD106" s="2120"/>
      <c r="AE106" s="2121"/>
      <c r="AF106" s="2122"/>
      <c r="AG106" s="2123"/>
      <c r="AH106" s="2124"/>
      <c r="AI106" s="2125"/>
      <c r="AJ106" s="2126"/>
      <c r="AK106" s="2127"/>
      <c r="AL106" s="2127"/>
      <c r="AM106" s="2127"/>
      <c r="AN106" s="2127"/>
      <c r="AO106" s="2127"/>
      <c r="AP106" s="2127"/>
      <c r="AQ106" s="2128"/>
      <c r="AR106" s="2129"/>
      <c r="AS106" s="2130"/>
      <c r="AT106" s="2130"/>
      <c r="AU106" s="2140"/>
      <c r="AV106" s="2130"/>
      <c r="AX106" s="166"/>
      <c r="AY106" s="655"/>
      <c r="AZ106" s="658"/>
      <c r="BA106" s="167"/>
      <c r="BJ106" s="135">
        <v>1</v>
      </c>
    </row>
    <row r="107" spans="2:62" ht="18.75">
      <c r="B107" s="2118">
        <f t="shared" si="17"/>
        <v>0</v>
      </c>
      <c r="D107" s="67" t="str">
        <f t="shared" si="18"/>
        <v>►</v>
      </c>
      <c r="E107" s="2182">
        <f t="shared" si="25"/>
        <v>0</v>
      </c>
      <c r="F107" s="2183">
        <f t="shared" si="25"/>
        <v>0</v>
      </c>
      <c r="G107" s="2184">
        <f t="shared" si="25"/>
        <v>0</v>
      </c>
      <c r="H107" s="2185">
        <f t="shared" si="25"/>
        <v>0</v>
      </c>
      <c r="I107" s="2186">
        <f t="shared" si="25"/>
        <v>0</v>
      </c>
      <c r="J107" s="2166">
        <f>IFERROR(INDEX(J8:V8,MATCH(I107,J7:V7,0)) * H107 * IF(E107=0, 1, E107), 0)</f>
        <v>0</v>
      </c>
      <c r="K107" s="2167">
        <f t="shared" si="26"/>
        <v>0</v>
      </c>
      <c r="L107" s="2203"/>
      <c r="M107" s="109"/>
      <c r="N107" s="2169"/>
      <c r="O107" s="504"/>
      <c r="P107" s="2170">
        <f t="shared" si="23"/>
        <v>0</v>
      </c>
      <c r="Q107" s="2171"/>
      <c r="R107" s="2187" t="str">
        <f t="shared" si="27"/>
        <v>►</v>
      </c>
      <c r="S107" s="2188">
        <v>1</v>
      </c>
      <c r="T107" s="2174">
        <f t="shared" si="19"/>
        <v>0</v>
      </c>
      <c r="U107" s="2175">
        <f t="shared" si="20"/>
        <v>0</v>
      </c>
      <c r="V107" s="2176">
        <f t="shared" si="21"/>
        <v>0</v>
      </c>
      <c r="W107" s="2177">
        <f>IF(OR(ISBLANK(M107),ISBLANK(O107)),0,IF(ISBLANK(L107),"",IFERROR(ROUND(T107/INDEX(J8:V8,MATCH(I107,J7:V7,0)),2)&amp;" " &amp;I107,"")))</f>
        <v>0</v>
      </c>
      <c r="X107" s="2178"/>
      <c r="Z107" s="2113">
        <f t="shared" si="28"/>
        <v>0</v>
      </c>
      <c r="AB107" s="67"/>
      <c r="AC107" s="2119"/>
      <c r="AD107" s="2120"/>
      <c r="AE107" s="2121"/>
      <c r="AF107" s="2122"/>
      <c r="AG107" s="2123"/>
      <c r="AH107" s="2124"/>
      <c r="AI107" s="2125"/>
      <c r="AJ107" s="2126"/>
      <c r="AK107" s="2127"/>
      <c r="AL107" s="2127"/>
      <c r="AM107" s="2127"/>
      <c r="AN107" s="2127"/>
      <c r="AO107" s="2127"/>
      <c r="AP107" s="2127"/>
      <c r="AQ107" s="2128"/>
      <c r="AR107" s="2129"/>
      <c r="AS107" s="2130"/>
      <c r="AT107" s="2130"/>
      <c r="AU107" s="2140"/>
      <c r="AV107" s="2130"/>
      <c r="AX107" s="166"/>
      <c r="AY107" s="655"/>
      <c r="AZ107" s="658"/>
      <c r="BA107" s="167"/>
      <c r="BJ107" s="135">
        <v>1</v>
      </c>
    </row>
    <row r="108" spans="2:62" ht="18.75" customHeight="1">
      <c r="B108" s="2118">
        <f t="shared" si="17"/>
        <v>0</v>
      </c>
      <c r="D108" s="67" t="str">
        <f t="shared" si="18"/>
        <v>►</v>
      </c>
      <c r="E108" s="2182">
        <f t="shared" si="25"/>
        <v>0</v>
      </c>
      <c r="F108" s="2183">
        <f t="shared" si="25"/>
        <v>0</v>
      </c>
      <c r="G108" s="2184">
        <f t="shared" si="25"/>
        <v>0</v>
      </c>
      <c r="H108" s="2185">
        <f t="shared" si="25"/>
        <v>0</v>
      </c>
      <c r="I108" s="2186">
        <f t="shared" si="25"/>
        <v>0</v>
      </c>
      <c r="J108" s="2166">
        <f>IFERROR(INDEX(J8:V8,MATCH(I108,J7:V7,0)) * H108 * IF(E108=0, 1, E108), 0)</f>
        <v>0</v>
      </c>
      <c r="K108" s="2167">
        <f t="shared" si="26"/>
        <v>0</v>
      </c>
      <c r="L108" s="2203"/>
      <c r="M108" s="109"/>
      <c r="N108" s="2169"/>
      <c r="O108" s="504"/>
      <c r="P108" s="2170">
        <f t="shared" si="23"/>
        <v>0</v>
      </c>
      <c r="Q108" s="2171"/>
      <c r="R108" s="2187" t="str">
        <f t="shared" si="27"/>
        <v>►</v>
      </c>
      <c r="S108" s="2188">
        <v>1</v>
      </c>
      <c r="T108" s="2189">
        <f t="shared" si="19"/>
        <v>0</v>
      </c>
      <c r="U108" s="2190">
        <f t="shared" si="20"/>
        <v>0</v>
      </c>
      <c r="V108" s="2191">
        <f t="shared" si="21"/>
        <v>0</v>
      </c>
      <c r="W108" s="2192">
        <f>IF(OR(ISBLANK(M108),ISBLANK(O108)),0,IF(ISBLANK(L108),"",IFERROR(ROUND(T108/INDEX(J8:V8,MATCH(I108,J7:V7,0)),2)&amp;" " &amp;I108,"")))</f>
        <v>0</v>
      </c>
      <c r="X108" s="2193"/>
      <c r="Z108" s="2113">
        <f t="shared" si="28"/>
        <v>0</v>
      </c>
      <c r="AB108" s="67"/>
      <c r="AC108" s="2119"/>
      <c r="AD108" s="2120"/>
      <c r="AE108" s="2121"/>
      <c r="AF108" s="2122"/>
      <c r="AG108" s="2123"/>
      <c r="AH108" s="2124"/>
      <c r="AI108" s="2125"/>
      <c r="AJ108" s="2126"/>
      <c r="AK108" s="2127"/>
      <c r="AL108" s="2127"/>
      <c r="AM108" s="2127"/>
      <c r="AN108" s="2127"/>
      <c r="AO108" s="2127"/>
      <c r="AP108" s="2127"/>
      <c r="AQ108" s="2128"/>
      <c r="AR108" s="2129"/>
      <c r="AS108" s="2130"/>
      <c r="AT108" s="2130"/>
      <c r="AU108" s="2140"/>
      <c r="AV108" s="2130"/>
      <c r="AX108" s="166"/>
      <c r="AY108" s="655"/>
      <c r="AZ108" s="658"/>
      <c r="BA108" s="167"/>
      <c r="BJ108" s="135">
        <v>1</v>
      </c>
    </row>
    <row r="109" spans="2:62" ht="19.5" customHeight="1">
      <c r="B109" s="2118">
        <f t="shared" si="17"/>
        <v>0</v>
      </c>
      <c r="D109" s="67" t="str">
        <f t="shared" si="18"/>
        <v>►</v>
      </c>
      <c r="E109" s="2182">
        <f t="shared" si="25"/>
        <v>0</v>
      </c>
      <c r="F109" s="2183">
        <f t="shared" si="25"/>
        <v>0</v>
      </c>
      <c r="G109" s="2184">
        <f t="shared" si="25"/>
        <v>0</v>
      </c>
      <c r="H109" s="2185">
        <f t="shared" si="25"/>
        <v>0</v>
      </c>
      <c r="I109" s="2186">
        <f t="shared" si="25"/>
        <v>0</v>
      </c>
      <c r="J109" s="2166">
        <f>IFERROR(INDEX(J8:V8,MATCH(I109,J7:V7,0)) * H109 * IF(E109=0, 1, E109), 0)</f>
        <v>0</v>
      </c>
      <c r="K109" s="2167">
        <f t="shared" si="26"/>
        <v>0</v>
      </c>
      <c r="L109" s="2203"/>
      <c r="M109" s="109"/>
      <c r="N109" s="2169"/>
      <c r="O109" s="504"/>
      <c r="P109" s="2170">
        <f t="shared" si="23"/>
        <v>0</v>
      </c>
      <c r="Q109" s="2171"/>
      <c r="R109" s="2187" t="str">
        <f t="shared" si="27"/>
        <v>►</v>
      </c>
      <c r="S109" s="2188">
        <v>1</v>
      </c>
      <c r="T109" s="2174">
        <f t="shared" si="19"/>
        <v>0</v>
      </c>
      <c r="U109" s="2175">
        <f t="shared" si="20"/>
        <v>0</v>
      </c>
      <c r="V109" s="2176">
        <f t="shared" si="21"/>
        <v>0</v>
      </c>
      <c r="W109" s="2177">
        <f>IF(OR(ISBLANK(M109),ISBLANK(O109)),0,IF(ISBLANK(L109),"",IFERROR(ROUND(T109/INDEX(J8:V8,MATCH(I109,J7:V7,0)),2)&amp;" " &amp;I109,"")))</f>
        <v>0</v>
      </c>
      <c r="X109" s="2178"/>
      <c r="Z109" s="2113">
        <f t="shared" si="28"/>
        <v>0</v>
      </c>
      <c r="AB109" s="67"/>
      <c r="AC109" s="2119"/>
      <c r="AD109" s="2120"/>
      <c r="AE109" s="2121"/>
      <c r="AF109" s="2122"/>
      <c r="AG109" s="2123"/>
      <c r="AH109" s="2124"/>
      <c r="AI109" s="2125"/>
      <c r="AJ109" s="2126"/>
      <c r="AK109" s="2127"/>
      <c r="AL109" s="2127"/>
      <c r="AM109" s="2127"/>
      <c r="AN109" s="2127"/>
      <c r="AO109" s="2127"/>
      <c r="AP109" s="2127"/>
      <c r="AQ109" s="2128"/>
      <c r="AR109" s="2129"/>
      <c r="AS109" s="2130"/>
      <c r="AT109" s="2130"/>
      <c r="AU109" s="2140"/>
      <c r="AV109" s="2130"/>
      <c r="AX109" s="166"/>
      <c r="AY109" s="655"/>
      <c r="AZ109" s="658"/>
      <c r="BA109" s="167"/>
      <c r="BJ109" s="135">
        <v>1</v>
      </c>
    </row>
    <row r="110" spans="2:62" ht="18.75">
      <c r="B110" s="2118">
        <f t="shared" si="17"/>
        <v>0</v>
      </c>
      <c r="D110" s="67" t="str">
        <f t="shared" si="18"/>
        <v>►</v>
      </c>
      <c r="E110" s="2182">
        <f t="shared" si="25"/>
        <v>0</v>
      </c>
      <c r="F110" s="2183">
        <f t="shared" si="25"/>
        <v>0</v>
      </c>
      <c r="G110" s="2184">
        <f t="shared" si="25"/>
        <v>0</v>
      </c>
      <c r="H110" s="2185">
        <f t="shared" si="25"/>
        <v>0</v>
      </c>
      <c r="I110" s="2186">
        <f t="shared" si="25"/>
        <v>0</v>
      </c>
      <c r="J110" s="2166">
        <f>IFERROR(INDEX(J8:V8,MATCH(I110,J7:V7,0)) * H110 * IF(E110=0, 1, E110), 0)</f>
        <v>0</v>
      </c>
      <c r="K110" s="2167">
        <f t="shared" si="26"/>
        <v>0</v>
      </c>
      <c r="L110" s="2168"/>
      <c r="M110" s="109"/>
      <c r="N110" s="2169"/>
      <c r="O110" s="504"/>
      <c r="P110" s="2170">
        <f t="shared" si="23"/>
        <v>0</v>
      </c>
      <c r="Q110" s="2171"/>
      <c r="R110" s="2187" t="str">
        <f t="shared" si="27"/>
        <v>►</v>
      </c>
      <c r="S110" s="2188">
        <v>1</v>
      </c>
      <c r="T110" s="2189">
        <f t="shared" si="19"/>
        <v>0</v>
      </c>
      <c r="U110" s="2190">
        <f t="shared" si="20"/>
        <v>0</v>
      </c>
      <c r="V110" s="2191">
        <f t="shared" si="21"/>
        <v>0</v>
      </c>
      <c r="W110" s="2192">
        <f>IF(OR(ISBLANK(M110),ISBLANK(O110)),0,IF(ISBLANK(L110),"",IFERROR(ROUND(T110/INDEX(J8:V8,MATCH(I110,J7:V7,0)),2)&amp;" " &amp;I110,"")))</f>
        <v>0</v>
      </c>
      <c r="X110" s="2193"/>
      <c r="Z110" s="2113">
        <f t="shared" si="28"/>
        <v>0</v>
      </c>
      <c r="AB110" s="67"/>
      <c r="AC110" s="2119"/>
      <c r="AD110" s="2120"/>
      <c r="AE110" s="2121"/>
      <c r="AF110" s="2122"/>
      <c r="AG110" s="2123"/>
      <c r="AH110" s="2124"/>
      <c r="AI110" s="2125"/>
      <c r="AJ110" s="2126"/>
      <c r="AK110" s="2127"/>
      <c r="AL110" s="2127"/>
      <c r="AM110" s="2127"/>
      <c r="AN110" s="2127"/>
      <c r="AO110" s="2127"/>
      <c r="AP110" s="2127"/>
      <c r="AQ110" s="2128"/>
      <c r="AR110" s="2129"/>
      <c r="AS110" s="2130"/>
      <c r="AT110" s="2130"/>
      <c r="AU110" s="2140"/>
      <c r="AV110" s="2130"/>
      <c r="AX110" s="166"/>
      <c r="AY110" s="132"/>
      <c r="AZ110" s="132"/>
      <c r="BA110" s="167"/>
      <c r="BJ110" s="135">
        <v>1</v>
      </c>
    </row>
    <row r="111" spans="2:62" ht="18.75">
      <c r="B111" s="2118">
        <f t="shared" si="17"/>
        <v>0</v>
      </c>
      <c r="D111" s="67" t="str">
        <f t="shared" si="18"/>
        <v>►</v>
      </c>
      <c r="E111" s="2182">
        <f t="shared" si="25"/>
        <v>0</v>
      </c>
      <c r="F111" s="2183">
        <f t="shared" si="25"/>
        <v>0</v>
      </c>
      <c r="G111" s="2184">
        <f t="shared" si="25"/>
        <v>0</v>
      </c>
      <c r="H111" s="2185">
        <f t="shared" si="25"/>
        <v>0</v>
      </c>
      <c r="I111" s="2186">
        <f t="shared" si="25"/>
        <v>0</v>
      </c>
      <c r="J111" s="2166">
        <f>IFERROR(INDEX(J8:V8,MATCH(I111,J7:V7,0)) * H111 * IF(E111=0, 1, E111), 0)</f>
        <v>0</v>
      </c>
      <c r="K111" s="2167">
        <f t="shared" si="26"/>
        <v>0</v>
      </c>
      <c r="L111" s="2168"/>
      <c r="M111" s="109"/>
      <c r="N111" s="2169"/>
      <c r="O111" s="504"/>
      <c r="P111" s="2170">
        <f t="shared" si="23"/>
        <v>0</v>
      </c>
      <c r="Q111" s="2171"/>
      <c r="R111" s="2187" t="str">
        <f t="shared" si="27"/>
        <v>►</v>
      </c>
      <c r="S111" s="2188">
        <v>1</v>
      </c>
      <c r="T111" s="2174">
        <f t="shared" si="19"/>
        <v>0</v>
      </c>
      <c r="U111" s="2175">
        <f t="shared" si="20"/>
        <v>0</v>
      </c>
      <c r="V111" s="2176">
        <f t="shared" si="21"/>
        <v>0</v>
      </c>
      <c r="W111" s="2177">
        <f>IF(OR(ISBLANK(M111),ISBLANK(O111)),0,IF(ISBLANK(L111),"",IFERROR(ROUND(T111/INDEX(J8:V8,MATCH(I111,J7:V7,0)),2)&amp;" " &amp;I111,"")))</f>
        <v>0</v>
      </c>
      <c r="X111" s="2178"/>
      <c r="Z111" s="2113">
        <f t="shared" si="28"/>
        <v>0</v>
      </c>
      <c r="AB111" s="67"/>
      <c r="AC111" s="2119"/>
      <c r="AD111" s="2120"/>
      <c r="AE111" s="2121"/>
      <c r="AF111" s="2122"/>
      <c r="AG111" s="2123"/>
      <c r="AH111" s="2124"/>
      <c r="AI111" s="2125"/>
      <c r="AJ111" s="2126"/>
      <c r="AK111" s="2127"/>
      <c r="AL111" s="2127"/>
      <c r="AM111" s="2127"/>
      <c r="AN111" s="2127"/>
      <c r="AO111" s="2127"/>
      <c r="AP111" s="2127"/>
      <c r="AQ111" s="2128"/>
      <c r="AR111" s="2129"/>
      <c r="AS111" s="2130"/>
      <c r="AT111" s="2130"/>
      <c r="AU111" s="2140"/>
      <c r="AV111" s="2130"/>
      <c r="AX111" s="2220" t="s">
        <v>4165</v>
      </c>
      <c r="AY111" s="132"/>
      <c r="AZ111" s="132"/>
      <c r="BA111" s="167"/>
      <c r="BJ111" s="135">
        <v>1</v>
      </c>
    </row>
    <row r="112" spans="2:62" ht="18.75">
      <c r="B112" s="2118">
        <f t="shared" si="17"/>
        <v>0</v>
      </c>
      <c r="D112" s="67" t="str">
        <f t="shared" si="18"/>
        <v>►</v>
      </c>
      <c r="E112" s="2182">
        <f t="shared" si="25"/>
        <v>0</v>
      </c>
      <c r="F112" s="2183">
        <f t="shared" si="25"/>
        <v>0</v>
      </c>
      <c r="G112" s="2184">
        <f t="shared" si="25"/>
        <v>0</v>
      </c>
      <c r="H112" s="2185">
        <f t="shared" si="25"/>
        <v>0</v>
      </c>
      <c r="I112" s="2186">
        <f t="shared" si="25"/>
        <v>0</v>
      </c>
      <c r="J112" s="2166">
        <f>IFERROR(INDEX(J8:V8,MATCH(I112,J7:V7,0)) * H112 * IF(E112=0, 1, E112), 0)</f>
        <v>0</v>
      </c>
      <c r="K112" s="2167">
        <f t="shared" si="26"/>
        <v>0</v>
      </c>
      <c r="L112" s="2168"/>
      <c r="M112" s="109"/>
      <c r="N112" s="2169"/>
      <c r="O112" s="504"/>
      <c r="P112" s="2170">
        <f t="shared" si="23"/>
        <v>0</v>
      </c>
      <c r="Q112" s="2171"/>
      <c r="R112" s="2187" t="str">
        <f t="shared" si="27"/>
        <v>►</v>
      </c>
      <c r="S112" s="2188">
        <v>1</v>
      </c>
      <c r="T112" s="2189">
        <f t="shared" si="19"/>
        <v>0</v>
      </c>
      <c r="U112" s="2190">
        <f t="shared" si="20"/>
        <v>0</v>
      </c>
      <c r="V112" s="2191">
        <f t="shared" si="21"/>
        <v>0</v>
      </c>
      <c r="W112" s="2192">
        <f>IF(OR(ISBLANK(M112),ISBLANK(O112)),0,IF(ISBLANK(L112),"",IFERROR(ROUND(T112/INDEX(J8:V8,MATCH(I112,J7:V7,0)),2)&amp;" " &amp;I112,"")))</f>
        <v>0</v>
      </c>
      <c r="X112" s="2193"/>
      <c r="Z112" s="2113">
        <f t="shared" si="28"/>
        <v>0</v>
      </c>
      <c r="AB112" s="67"/>
      <c r="AC112" s="2119"/>
      <c r="AD112" s="2120"/>
      <c r="AE112" s="2121"/>
      <c r="AF112" s="2122"/>
      <c r="AG112" s="2123"/>
      <c r="AH112" s="2124"/>
      <c r="AI112" s="2125"/>
      <c r="AJ112" s="2126"/>
      <c r="AK112" s="2127"/>
      <c r="AL112" s="2127"/>
      <c r="AM112" s="2127"/>
      <c r="AN112" s="2127"/>
      <c r="AO112" s="2127"/>
      <c r="AP112" s="2127"/>
      <c r="AQ112" s="2128"/>
      <c r="AR112" s="2129"/>
      <c r="AS112" s="2130"/>
      <c r="AT112" s="2130"/>
      <c r="AU112" s="2140"/>
      <c r="AV112" s="2130"/>
      <c r="AX112" s="2221" t="s">
        <v>4166</v>
      </c>
      <c r="BA112" s="692"/>
      <c r="BB112" t="s">
        <v>798</v>
      </c>
      <c r="BJ112" s="135">
        <v>1</v>
      </c>
    </row>
    <row r="113" spans="2:62" ht="18.75">
      <c r="B113" s="2118">
        <f t="shared" si="17"/>
        <v>0</v>
      </c>
      <c r="D113" s="67" t="str">
        <f t="shared" si="18"/>
        <v>►</v>
      </c>
      <c r="E113" s="2182">
        <f t="shared" si="25"/>
        <v>0</v>
      </c>
      <c r="F113" s="2183">
        <f t="shared" si="25"/>
        <v>0</v>
      </c>
      <c r="G113" s="2184">
        <f t="shared" si="25"/>
        <v>0</v>
      </c>
      <c r="H113" s="2185">
        <f t="shared" si="25"/>
        <v>0</v>
      </c>
      <c r="I113" s="2186">
        <f t="shared" si="25"/>
        <v>0</v>
      </c>
      <c r="J113" s="2166">
        <f>IFERROR(INDEX(J8:V8,MATCH(I113,J7:V7,0)) * H113 * IF(E113=0, 1, E113), 0)</f>
        <v>0</v>
      </c>
      <c r="K113" s="2167">
        <f t="shared" si="26"/>
        <v>0</v>
      </c>
      <c r="L113" s="2203"/>
      <c r="M113" s="109"/>
      <c r="N113" s="2169"/>
      <c r="O113" s="504"/>
      <c r="P113" s="2170">
        <f t="shared" si="23"/>
        <v>0</v>
      </c>
      <c r="Q113" s="2171"/>
      <c r="R113" s="2187" t="str">
        <f t="shared" si="27"/>
        <v>►</v>
      </c>
      <c r="S113" s="2188">
        <v>1</v>
      </c>
      <c r="T113" s="2174">
        <f t="shared" si="19"/>
        <v>0</v>
      </c>
      <c r="U113" s="2175">
        <f t="shared" si="20"/>
        <v>0</v>
      </c>
      <c r="V113" s="2176">
        <f t="shared" si="21"/>
        <v>0</v>
      </c>
      <c r="W113" s="2177">
        <f>IF(OR(ISBLANK(M113),ISBLANK(O113)),0,IF(ISBLANK(L113),"",IFERROR(ROUND(T113/INDEX(J8:V8,MATCH(I113,J7:V7,0)),2)&amp;" " &amp;I113,"")))</f>
        <v>0</v>
      </c>
      <c r="X113" s="2178"/>
      <c r="Z113" s="2113">
        <f t="shared" si="28"/>
        <v>0</v>
      </c>
      <c r="AB113" s="67"/>
      <c r="AC113" s="2119"/>
      <c r="AD113" s="2120"/>
      <c r="AE113" s="2121"/>
      <c r="AF113" s="2122"/>
      <c r="AG113" s="2123"/>
      <c r="AH113" s="2124"/>
      <c r="AI113" s="2125"/>
      <c r="AJ113" s="2126"/>
      <c r="AK113" s="2127"/>
      <c r="AL113" s="2127"/>
      <c r="AM113" s="2127"/>
      <c r="AN113" s="2127"/>
      <c r="AO113" s="2127"/>
      <c r="AP113" s="2127"/>
      <c r="AQ113" s="2128"/>
      <c r="AR113" s="2129"/>
      <c r="AS113" s="2130"/>
      <c r="AT113" s="2130"/>
      <c r="AU113" s="2140"/>
      <c r="AV113" s="2130"/>
      <c r="AX113" s="2222"/>
      <c r="AY113" s="1163"/>
      <c r="AZ113" s="1163"/>
      <c r="BA113" s="2223"/>
      <c r="BJ113" s="135">
        <v>1</v>
      </c>
    </row>
    <row r="114" spans="2:62" ht="18.75">
      <c r="B114" s="2118">
        <f t="shared" si="17"/>
        <v>0</v>
      </c>
      <c r="D114" s="67" t="str">
        <f t="shared" si="18"/>
        <v>►</v>
      </c>
      <c r="E114" s="2182">
        <f t="shared" si="25"/>
        <v>0</v>
      </c>
      <c r="F114" s="2183">
        <f t="shared" si="25"/>
        <v>0</v>
      </c>
      <c r="G114" s="2184">
        <f t="shared" si="25"/>
        <v>0</v>
      </c>
      <c r="H114" s="2185">
        <f t="shared" si="25"/>
        <v>0</v>
      </c>
      <c r="I114" s="2186">
        <f t="shared" si="25"/>
        <v>0</v>
      </c>
      <c r="J114" s="2166">
        <f>IFERROR(INDEX(J8:V8,MATCH(I114,J7:V7,0)) * H114 * IF(E114=0, 1, E114), 0)</f>
        <v>0</v>
      </c>
      <c r="K114" s="2167">
        <f t="shared" si="26"/>
        <v>0</v>
      </c>
      <c r="L114" s="2203"/>
      <c r="M114" s="109"/>
      <c r="N114" s="2169"/>
      <c r="O114" s="504"/>
      <c r="P114" s="2170">
        <f t="shared" si="23"/>
        <v>0</v>
      </c>
      <c r="Q114" s="2171"/>
      <c r="R114" s="2187" t="str">
        <f t="shared" si="27"/>
        <v>►</v>
      </c>
      <c r="S114" s="2188">
        <v>1</v>
      </c>
      <c r="T114" s="2189">
        <f t="shared" si="19"/>
        <v>0</v>
      </c>
      <c r="U114" s="2190">
        <f t="shared" si="20"/>
        <v>0</v>
      </c>
      <c r="V114" s="2191">
        <f t="shared" si="21"/>
        <v>0</v>
      </c>
      <c r="W114" s="2192">
        <f>IF(OR(ISBLANK(M114),ISBLANK(O114)),0,IF(ISBLANK(L114),"",IFERROR(ROUND(T114/INDEX(J8:V8,MATCH(I114,J7:V7,0)),2)&amp;" " &amp;I114,"")))</f>
        <v>0</v>
      </c>
      <c r="X114" s="2193"/>
      <c r="Z114" s="2113">
        <f t="shared" si="28"/>
        <v>0</v>
      </c>
      <c r="AB114" s="67"/>
      <c r="AC114" s="2119"/>
      <c r="AD114" s="2120"/>
      <c r="AE114" s="2121"/>
      <c r="AF114" s="2122"/>
      <c r="AG114" s="2123"/>
      <c r="AH114" s="2124"/>
      <c r="AI114" s="2125"/>
      <c r="AJ114" s="2126"/>
      <c r="AK114" s="2127"/>
      <c r="AL114" s="2127"/>
      <c r="AM114" s="2127"/>
      <c r="AN114" s="2127"/>
      <c r="AO114" s="2127"/>
      <c r="AP114" s="2127"/>
      <c r="AQ114" s="2128"/>
      <c r="AR114" s="2129"/>
      <c r="AS114" s="2130"/>
      <c r="AT114" s="2130"/>
      <c r="AU114" s="2140"/>
      <c r="AV114" s="2130"/>
      <c r="AX114" s="425" t="s">
        <v>947</v>
      </c>
      <c r="AY114" s="428"/>
      <c r="AZ114" s="428"/>
      <c r="BA114" s="524"/>
      <c r="BJ114" s="135">
        <v>1</v>
      </c>
    </row>
    <row r="115" spans="2:62" ht="18.75">
      <c r="B115" s="2118">
        <f t="shared" si="17"/>
        <v>0</v>
      </c>
      <c r="D115" s="67" t="str">
        <f t="shared" si="18"/>
        <v>►</v>
      </c>
      <c r="E115" s="2182">
        <f t="shared" si="25"/>
        <v>0</v>
      </c>
      <c r="F115" s="2183">
        <f t="shared" si="25"/>
        <v>0</v>
      </c>
      <c r="G115" s="2184">
        <f t="shared" si="25"/>
        <v>0</v>
      </c>
      <c r="H115" s="2185">
        <f t="shared" si="25"/>
        <v>0</v>
      </c>
      <c r="I115" s="2186">
        <f t="shared" si="25"/>
        <v>0</v>
      </c>
      <c r="J115" s="2166">
        <f>IFERROR(INDEX(J8:V8,MATCH(I115,J7:V7,0)) * H115 * IF(E115=0, 1, E115), 0)</f>
        <v>0</v>
      </c>
      <c r="K115" s="2167">
        <f t="shared" si="26"/>
        <v>0</v>
      </c>
      <c r="L115" s="2203"/>
      <c r="M115" s="109"/>
      <c r="N115" s="2169"/>
      <c r="O115" s="504"/>
      <c r="P115" s="2170">
        <f t="shared" si="23"/>
        <v>0</v>
      </c>
      <c r="Q115" s="2171"/>
      <c r="R115" s="2187" t="str">
        <f t="shared" si="27"/>
        <v>►</v>
      </c>
      <c r="S115" s="2188">
        <v>1</v>
      </c>
      <c r="T115" s="2174">
        <f t="shared" si="19"/>
        <v>0</v>
      </c>
      <c r="U115" s="2175">
        <f t="shared" si="20"/>
        <v>0</v>
      </c>
      <c r="V115" s="2176">
        <f t="shared" si="21"/>
        <v>0</v>
      </c>
      <c r="W115" s="2177">
        <f>IF(OR(ISBLANK(M115),ISBLANK(O115)),0,IF(ISBLANK(L115),"",IFERROR(ROUND(T115/INDEX(J8:V8,MATCH(I115,J7:V7,0)),2)&amp;" " &amp;I115,"")))</f>
        <v>0</v>
      </c>
      <c r="X115" s="2178"/>
      <c r="Z115" s="2113">
        <f t="shared" si="28"/>
        <v>0</v>
      </c>
      <c r="AB115" s="67"/>
      <c r="AC115" s="2119"/>
      <c r="AD115" s="2120"/>
      <c r="AE115" s="2121"/>
      <c r="AF115" s="2122"/>
      <c r="AG115" s="2123"/>
      <c r="AH115" s="2124"/>
      <c r="AI115" s="2125"/>
      <c r="AJ115" s="2126"/>
      <c r="AK115" s="2127"/>
      <c r="AL115" s="2127"/>
      <c r="AM115" s="2127"/>
      <c r="AN115" s="2127"/>
      <c r="AO115" s="2127"/>
      <c r="AP115" s="2127"/>
      <c r="AQ115" s="2128"/>
      <c r="AR115" s="2129"/>
      <c r="AS115" s="2130"/>
      <c r="AT115" s="2130"/>
      <c r="AU115" s="2140"/>
      <c r="AV115" s="2130"/>
      <c r="AX115" s="425" t="s">
        <v>949</v>
      </c>
      <c r="AY115" s="428"/>
      <c r="AZ115" s="428"/>
      <c r="BA115" s="524"/>
      <c r="BJ115" s="135">
        <v>1</v>
      </c>
    </row>
    <row r="116" spans="2:62" ht="18.75">
      <c r="B116" s="2118">
        <f t="shared" si="17"/>
        <v>0</v>
      </c>
      <c r="D116" s="67" t="str">
        <f t="shared" si="18"/>
        <v>►</v>
      </c>
      <c r="E116" s="2182">
        <f t="shared" si="25"/>
        <v>0</v>
      </c>
      <c r="F116" s="2183">
        <f t="shared" si="25"/>
        <v>0</v>
      </c>
      <c r="G116" s="2184">
        <f t="shared" si="25"/>
        <v>0</v>
      </c>
      <c r="H116" s="2185">
        <f t="shared" si="25"/>
        <v>0</v>
      </c>
      <c r="I116" s="2186">
        <f t="shared" si="25"/>
        <v>0</v>
      </c>
      <c r="J116" s="2166">
        <f>IFERROR(INDEX(J8:V8,MATCH(I116,J7:V7,0)) * H116 * IF(E116=0, 1, E116), 0)</f>
        <v>0</v>
      </c>
      <c r="K116" s="2167">
        <f t="shared" si="26"/>
        <v>0</v>
      </c>
      <c r="L116" s="2203"/>
      <c r="M116" s="109"/>
      <c r="N116" s="2169"/>
      <c r="O116" s="504"/>
      <c r="P116" s="2170">
        <f t="shared" si="23"/>
        <v>0</v>
      </c>
      <c r="Q116" s="2171"/>
      <c r="R116" s="2187" t="str">
        <f t="shared" si="27"/>
        <v>►</v>
      </c>
      <c r="S116" s="2188">
        <v>1</v>
      </c>
      <c r="T116" s="2189">
        <f t="shared" si="19"/>
        <v>0</v>
      </c>
      <c r="U116" s="2190">
        <f t="shared" si="20"/>
        <v>0</v>
      </c>
      <c r="V116" s="2191">
        <f t="shared" si="21"/>
        <v>0</v>
      </c>
      <c r="W116" s="2192">
        <f>IF(OR(ISBLANK(M116),ISBLANK(O116)),0,IF(ISBLANK(L116),"",IFERROR(ROUND(T116/INDEX(J8:V8,MATCH(I116,J7:V7,0)),2)&amp;" " &amp;I116,"")))</f>
        <v>0</v>
      </c>
      <c r="X116" s="2193"/>
      <c r="Z116" s="2113">
        <f t="shared" si="28"/>
        <v>0</v>
      </c>
      <c r="AB116" s="67"/>
      <c r="AC116" s="2119"/>
      <c r="AD116" s="2120"/>
      <c r="AE116" s="2121"/>
      <c r="AF116" s="2122"/>
      <c r="AG116" s="2123"/>
      <c r="AH116" s="2124"/>
      <c r="AI116" s="2125"/>
      <c r="AJ116" s="2126"/>
      <c r="AK116" s="2127"/>
      <c r="AL116" s="2127"/>
      <c r="AM116" s="2127"/>
      <c r="AN116" s="2127"/>
      <c r="AO116" s="2127"/>
      <c r="AP116" s="2127"/>
      <c r="AQ116" s="2128"/>
      <c r="AR116" s="2129"/>
      <c r="AS116" s="2130"/>
      <c r="AT116" s="2130"/>
      <c r="AU116" s="2140"/>
      <c r="AV116" s="2130"/>
      <c r="AX116" s="2224"/>
      <c r="BA116" s="692"/>
      <c r="BJ116" s="135">
        <v>1</v>
      </c>
    </row>
    <row r="117" spans="2:62" ht="19.5" thickBot="1">
      <c r="B117" s="2118">
        <f t="shared" si="17"/>
        <v>0</v>
      </c>
      <c r="D117" s="67" t="str">
        <f t="shared" si="18"/>
        <v>►</v>
      </c>
      <c r="E117" s="2182">
        <f t="shared" si="25"/>
        <v>0</v>
      </c>
      <c r="F117" s="2183">
        <f t="shared" si="25"/>
        <v>0</v>
      </c>
      <c r="G117" s="2184">
        <f t="shared" si="25"/>
        <v>0</v>
      </c>
      <c r="H117" s="2185">
        <f t="shared" si="25"/>
        <v>0</v>
      </c>
      <c r="I117" s="2186">
        <f t="shared" si="25"/>
        <v>0</v>
      </c>
      <c r="J117" s="2166">
        <f>IFERROR(INDEX(J8:V8,MATCH(I117,J7:V7,0)) * H117 * IF(E117=0, 1, E117), 0)</f>
        <v>0</v>
      </c>
      <c r="K117" s="2167">
        <f t="shared" si="26"/>
        <v>0</v>
      </c>
      <c r="L117" s="2203"/>
      <c r="M117" s="109"/>
      <c r="N117" s="2169"/>
      <c r="O117" s="504"/>
      <c r="P117" s="2170">
        <f t="shared" si="23"/>
        <v>0</v>
      </c>
      <c r="Q117" s="2171"/>
      <c r="R117" s="2187" t="str">
        <f t="shared" si="27"/>
        <v>►</v>
      </c>
      <c r="S117" s="2188">
        <v>1</v>
      </c>
      <c r="T117" s="2174">
        <f t="shared" si="19"/>
        <v>0</v>
      </c>
      <c r="U117" s="2175">
        <f t="shared" si="20"/>
        <v>0</v>
      </c>
      <c r="V117" s="2176">
        <f t="shared" si="21"/>
        <v>0</v>
      </c>
      <c r="W117" s="2177">
        <f>IF(OR(ISBLANK(M117),ISBLANK(O117)),0,IF(ISBLANK(L117),"",IFERROR(ROUND(T117/INDEX(J8:V8,MATCH(I117,J7:V7,0)),2)&amp;" " &amp;I117,"")))</f>
        <v>0</v>
      </c>
      <c r="X117" s="2178"/>
      <c r="Z117" s="2113">
        <f t="shared" si="28"/>
        <v>0</v>
      </c>
      <c r="AB117" s="67"/>
      <c r="AC117" s="2119"/>
      <c r="AD117" s="2120"/>
      <c r="AE117" s="2121"/>
      <c r="AF117" s="2122"/>
      <c r="AG117" s="2123"/>
      <c r="AH117" s="2124"/>
      <c r="AI117" s="2125"/>
      <c r="AJ117" s="2126"/>
      <c r="AK117" s="2127"/>
      <c r="AL117" s="2127"/>
      <c r="AM117" s="2127"/>
      <c r="AN117" s="2127"/>
      <c r="AO117" s="2127"/>
      <c r="AP117" s="2127"/>
      <c r="AQ117" s="2128"/>
      <c r="AR117" s="2129"/>
      <c r="AS117" s="2130"/>
      <c r="AT117" s="2130"/>
      <c r="AU117" s="2140"/>
      <c r="AV117" s="2130"/>
      <c r="AX117" s="526">
        <v>19</v>
      </c>
      <c r="AY117" s="527">
        <v>18</v>
      </c>
      <c r="AZ117" s="527">
        <v>25</v>
      </c>
      <c r="BA117" s="528">
        <v>16</v>
      </c>
      <c r="BJ117" s="135">
        <v>1</v>
      </c>
    </row>
    <row r="118" spans="2:62" ht="18.75">
      <c r="B118" s="2118">
        <f t="shared" si="17"/>
        <v>0</v>
      </c>
      <c r="D118" s="67" t="str">
        <f t="shared" si="18"/>
        <v>►</v>
      </c>
      <c r="E118" s="2182">
        <f t="shared" si="25"/>
        <v>0</v>
      </c>
      <c r="F118" s="2183">
        <f t="shared" si="25"/>
        <v>0</v>
      </c>
      <c r="G118" s="2184">
        <f t="shared" si="25"/>
        <v>0</v>
      </c>
      <c r="H118" s="2185">
        <f t="shared" si="25"/>
        <v>0</v>
      </c>
      <c r="I118" s="2186">
        <f t="shared" si="25"/>
        <v>0</v>
      </c>
      <c r="J118" s="2166">
        <f>IFERROR(INDEX(J8:V8,MATCH(I118,J7:V7,0)) * H118 * IF(E118=0, 1, E118), 0)</f>
        <v>0</v>
      </c>
      <c r="K118" s="2167">
        <f t="shared" si="26"/>
        <v>0</v>
      </c>
      <c r="L118" s="2203"/>
      <c r="M118" s="109"/>
      <c r="N118" s="2169"/>
      <c r="O118" s="504"/>
      <c r="P118" s="2170">
        <f t="shared" si="23"/>
        <v>0</v>
      </c>
      <c r="Q118" s="2171"/>
      <c r="R118" s="2187" t="str">
        <f t="shared" si="27"/>
        <v>►</v>
      </c>
      <c r="S118" s="2188">
        <v>1</v>
      </c>
      <c r="T118" s="2189">
        <f t="shared" si="19"/>
        <v>0</v>
      </c>
      <c r="U118" s="2190">
        <f t="shared" si="20"/>
        <v>0</v>
      </c>
      <c r="V118" s="2191">
        <f t="shared" si="21"/>
        <v>0</v>
      </c>
      <c r="W118" s="2192">
        <f>IF(OR(ISBLANK(M118),ISBLANK(O118)),0,IF(ISBLANK(L118),"",IFERROR(ROUND(T118/INDEX(J8:V8,MATCH(I118,J7:V7,0)),2)&amp;" " &amp;I118,"")))</f>
        <v>0</v>
      </c>
      <c r="X118" s="2193"/>
      <c r="Z118" s="2113">
        <f t="shared" si="28"/>
        <v>0</v>
      </c>
      <c r="AB118" s="67"/>
      <c r="AC118" s="2119"/>
      <c r="AD118" s="2120"/>
      <c r="AE118" s="2121"/>
      <c r="AF118" s="2122"/>
      <c r="AG118" s="2123"/>
      <c r="AH118" s="2124"/>
      <c r="AI118" s="2125"/>
      <c r="AJ118" s="2126"/>
      <c r="AK118" s="2127"/>
      <c r="AL118" s="2127"/>
      <c r="AM118" s="2127"/>
      <c r="AN118" s="2127"/>
      <c r="AO118" s="2127"/>
      <c r="AP118" s="2127"/>
      <c r="AQ118" s="2128"/>
      <c r="AR118" s="2129"/>
      <c r="AS118" s="2130"/>
      <c r="AT118" s="2130"/>
      <c r="AU118" s="2140"/>
      <c r="AV118" s="2130"/>
      <c r="AX118" s="1">
        <f ca="1">CELL("largeur",AX118)</f>
        <v>19</v>
      </c>
      <c r="AY118" s="1">
        <f ca="1">CELL("largeur",AY118)</f>
        <v>18</v>
      </c>
      <c r="AZ118" s="1">
        <f ca="1">CELL("largeur",AZ118)</f>
        <v>25</v>
      </c>
      <c r="BA118" s="1">
        <f ca="1">CELL("largeur",BA118)</f>
        <v>16</v>
      </c>
      <c r="BJ118" s="135">
        <v>1</v>
      </c>
    </row>
    <row r="119" spans="2:62" ht="18.75">
      <c r="B119" s="2118">
        <f t="shared" si="17"/>
        <v>0</v>
      </c>
      <c r="D119" s="67" t="str">
        <f t="shared" si="18"/>
        <v>►</v>
      </c>
      <c r="E119" s="2182">
        <f t="shared" si="25"/>
        <v>0</v>
      </c>
      <c r="F119" s="2183">
        <f t="shared" si="25"/>
        <v>0</v>
      </c>
      <c r="G119" s="2184">
        <f t="shared" si="25"/>
        <v>0</v>
      </c>
      <c r="H119" s="2185">
        <f t="shared" si="25"/>
        <v>0</v>
      </c>
      <c r="I119" s="2186">
        <f t="shared" si="25"/>
        <v>0</v>
      </c>
      <c r="J119" s="2166">
        <f>IFERROR(INDEX(J8:V8,MATCH(I119,J7:V7,0)) * H119 * IF(E119=0, 1, E119), 0)</f>
        <v>0</v>
      </c>
      <c r="K119" s="2167">
        <f t="shared" si="26"/>
        <v>0</v>
      </c>
      <c r="L119" s="2203"/>
      <c r="M119" s="109"/>
      <c r="N119" s="2169"/>
      <c r="O119" s="504"/>
      <c r="P119" s="2170">
        <f t="shared" si="23"/>
        <v>0</v>
      </c>
      <c r="Q119" s="2171"/>
      <c r="R119" s="2187" t="str">
        <f t="shared" si="27"/>
        <v>►</v>
      </c>
      <c r="S119" s="2188">
        <v>1</v>
      </c>
      <c r="T119" s="2174">
        <f t="shared" si="19"/>
        <v>0</v>
      </c>
      <c r="U119" s="2175">
        <f t="shared" si="20"/>
        <v>0</v>
      </c>
      <c r="V119" s="2176">
        <f t="shared" si="21"/>
        <v>0</v>
      </c>
      <c r="W119" s="2177">
        <f>IF(OR(ISBLANK(M119),ISBLANK(O119)),0,IF(ISBLANK(L119),"",IFERROR(ROUND(T119/INDEX(J8:V8,MATCH(I119,J7:V7,0)),2)&amp;" " &amp;I119,"")))</f>
        <v>0</v>
      </c>
      <c r="X119" s="2178"/>
      <c r="Z119" s="2113">
        <f t="shared" si="28"/>
        <v>0</v>
      </c>
      <c r="AB119" s="67"/>
      <c r="AC119" s="2119"/>
      <c r="AD119" s="2120"/>
      <c r="AE119" s="2121"/>
      <c r="AF119" s="2122"/>
      <c r="AG119" s="2123"/>
      <c r="AH119" s="2124"/>
      <c r="AI119" s="2125"/>
      <c r="AJ119" s="2126"/>
      <c r="AK119" s="2127"/>
      <c r="AL119" s="2127"/>
      <c r="AM119" s="2127"/>
      <c r="AN119" s="2127"/>
      <c r="AO119" s="2127"/>
      <c r="AP119" s="2127"/>
      <c r="AQ119" s="2128"/>
      <c r="AR119" s="2129"/>
      <c r="AS119" s="2130"/>
      <c r="AT119" s="2130"/>
      <c r="AU119" s="2140"/>
      <c r="AV119" s="2130"/>
      <c r="BJ119" s="135">
        <v>1</v>
      </c>
    </row>
    <row r="120" spans="2:62" ht="18.75">
      <c r="B120" s="2118">
        <f t="shared" si="17"/>
        <v>0</v>
      </c>
      <c r="D120" s="67" t="str">
        <f t="shared" si="18"/>
        <v>►</v>
      </c>
      <c r="E120" s="2182">
        <f t="shared" si="25"/>
        <v>0</v>
      </c>
      <c r="F120" s="2183">
        <f t="shared" si="25"/>
        <v>0</v>
      </c>
      <c r="G120" s="2184">
        <f t="shared" si="25"/>
        <v>0</v>
      </c>
      <c r="H120" s="2185">
        <f t="shared" si="25"/>
        <v>0</v>
      </c>
      <c r="I120" s="2186">
        <f t="shared" si="25"/>
        <v>0</v>
      </c>
      <c r="J120" s="2166">
        <f>IFERROR(INDEX(J8:V8,MATCH(I120,J7:V7,0)) * H120 * IF(E120=0, 1, E120), 0)</f>
        <v>0</v>
      </c>
      <c r="K120" s="2167">
        <f t="shared" si="26"/>
        <v>0</v>
      </c>
      <c r="L120" s="2203"/>
      <c r="M120" s="109"/>
      <c r="N120" s="2169"/>
      <c r="O120" s="504"/>
      <c r="P120" s="2170">
        <f t="shared" si="23"/>
        <v>0</v>
      </c>
      <c r="Q120" s="2171"/>
      <c r="R120" s="2187" t="str">
        <f t="shared" si="27"/>
        <v>►</v>
      </c>
      <c r="S120" s="2188">
        <v>1</v>
      </c>
      <c r="T120" s="2189">
        <f t="shared" si="19"/>
        <v>0</v>
      </c>
      <c r="U120" s="2190">
        <f t="shared" si="20"/>
        <v>0</v>
      </c>
      <c r="V120" s="2191">
        <f t="shared" si="21"/>
        <v>0</v>
      </c>
      <c r="W120" s="2192">
        <f>IF(OR(ISBLANK(M120),ISBLANK(O120)),0,IF(ISBLANK(L120),"",IFERROR(ROUND(T120/INDEX(J8:V8,MATCH(I120,J7:V7,0)),2)&amp;" " &amp;I120,"")))</f>
        <v>0</v>
      </c>
      <c r="X120" s="2193"/>
      <c r="Z120" s="2113">
        <f t="shared" si="28"/>
        <v>0</v>
      </c>
      <c r="AB120" s="67"/>
      <c r="AC120" s="2119"/>
      <c r="AD120" s="2120"/>
      <c r="AE120" s="2121"/>
      <c r="AF120" s="2122"/>
      <c r="AG120" s="2123"/>
      <c r="AH120" s="2124"/>
      <c r="AI120" s="2125"/>
      <c r="AJ120" s="2126"/>
      <c r="AK120" s="2127"/>
      <c r="AL120" s="2127"/>
      <c r="AM120" s="2127"/>
      <c r="AN120" s="2127"/>
      <c r="AO120" s="2127"/>
      <c r="AP120" s="2127"/>
      <c r="AQ120" s="2128"/>
      <c r="AR120" s="2129"/>
      <c r="AS120" s="2130"/>
      <c r="AT120" s="2130"/>
      <c r="AU120" s="2140"/>
      <c r="AV120" s="2130"/>
      <c r="BJ120" s="135">
        <v>1</v>
      </c>
    </row>
    <row r="121" spans="2:62" ht="18.75">
      <c r="B121" s="2118">
        <f t="shared" si="17"/>
        <v>0</v>
      </c>
      <c r="D121" s="67" t="str">
        <f t="shared" si="18"/>
        <v>►</v>
      </c>
      <c r="E121" s="2182">
        <f t="shared" si="25"/>
        <v>0</v>
      </c>
      <c r="F121" s="2183">
        <f t="shared" si="25"/>
        <v>0</v>
      </c>
      <c r="G121" s="2184">
        <f t="shared" si="25"/>
        <v>0</v>
      </c>
      <c r="H121" s="2185">
        <f t="shared" si="25"/>
        <v>0</v>
      </c>
      <c r="I121" s="2186">
        <f t="shared" si="25"/>
        <v>0</v>
      </c>
      <c r="J121" s="2166">
        <f>IFERROR(INDEX(J8:V8,MATCH(I121,J7:V7,0)) * H121 * IF(E121=0, 1, E121), 0)</f>
        <v>0</v>
      </c>
      <c r="K121" s="2167">
        <f t="shared" si="26"/>
        <v>0</v>
      </c>
      <c r="L121" s="2203"/>
      <c r="M121" s="109"/>
      <c r="N121" s="2169"/>
      <c r="O121" s="504"/>
      <c r="P121" s="2170">
        <f t="shared" si="23"/>
        <v>0</v>
      </c>
      <c r="Q121" s="2171"/>
      <c r="R121" s="2187" t="str">
        <f t="shared" si="27"/>
        <v>►</v>
      </c>
      <c r="S121" s="2188">
        <v>1</v>
      </c>
      <c r="T121" s="2174">
        <f t="shared" si="19"/>
        <v>0</v>
      </c>
      <c r="U121" s="2175">
        <f t="shared" si="20"/>
        <v>0</v>
      </c>
      <c r="V121" s="2176">
        <f t="shared" si="21"/>
        <v>0</v>
      </c>
      <c r="W121" s="2177">
        <f>IF(OR(ISBLANK(M121),ISBLANK(O121)),0,IF(ISBLANK(L121),"",IFERROR(ROUND(T121/INDEX(J8:V8,MATCH(I121,J7:V7,0)),2)&amp;" " &amp;I121,"")))</f>
        <v>0</v>
      </c>
      <c r="X121" s="2178"/>
      <c r="Z121" s="2113">
        <f t="shared" si="28"/>
        <v>0</v>
      </c>
      <c r="AB121" s="67"/>
      <c r="AC121" s="2119"/>
      <c r="AD121" s="2120"/>
      <c r="AE121" s="2121"/>
      <c r="AF121" s="2122"/>
      <c r="AG121" s="2123"/>
      <c r="AH121" s="2124"/>
      <c r="AI121" s="2125"/>
      <c r="AJ121" s="2126"/>
      <c r="AK121" s="2127"/>
      <c r="AL121" s="2127"/>
      <c r="AM121" s="2127"/>
      <c r="AN121" s="2127"/>
      <c r="AO121" s="2127"/>
      <c r="AP121" s="2127"/>
      <c r="AQ121" s="2128"/>
      <c r="AR121" s="2129"/>
      <c r="AS121" s="2130"/>
      <c r="AT121" s="2130"/>
      <c r="AU121" s="2140"/>
      <c r="AV121" s="2130"/>
      <c r="BJ121" s="135">
        <v>1</v>
      </c>
    </row>
    <row r="122" spans="2:62" ht="18.75">
      <c r="B122" s="2118">
        <f t="shared" si="17"/>
        <v>0</v>
      </c>
      <c r="D122" s="67" t="str">
        <f t="shared" si="18"/>
        <v>►</v>
      </c>
      <c r="E122" s="2182">
        <f t="shared" si="25"/>
        <v>0</v>
      </c>
      <c r="F122" s="2183">
        <f t="shared" si="25"/>
        <v>0</v>
      </c>
      <c r="G122" s="2184">
        <f t="shared" si="25"/>
        <v>0</v>
      </c>
      <c r="H122" s="2185">
        <f t="shared" si="25"/>
        <v>0</v>
      </c>
      <c r="I122" s="2186">
        <f t="shared" si="25"/>
        <v>0</v>
      </c>
      <c r="J122" s="2166">
        <f>IFERROR(INDEX(J8:V8,MATCH(I122,J7:V7,0)) * H122 * IF(E122=0, 1, E122), 0)</f>
        <v>0</v>
      </c>
      <c r="K122" s="2167">
        <f t="shared" si="26"/>
        <v>0</v>
      </c>
      <c r="L122" s="2203"/>
      <c r="M122" s="109"/>
      <c r="N122" s="2169"/>
      <c r="O122" s="504"/>
      <c r="P122" s="2170">
        <f t="shared" si="23"/>
        <v>0</v>
      </c>
      <c r="Q122" s="2171"/>
      <c r="R122" s="2187" t="str">
        <f t="shared" si="27"/>
        <v>►</v>
      </c>
      <c r="S122" s="2188">
        <v>1</v>
      </c>
      <c r="T122" s="2189">
        <f t="shared" si="19"/>
        <v>0</v>
      </c>
      <c r="U122" s="2190">
        <f t="shared" si="20"/>
        <v>0</v>
      </c>
      <c r="V122" s="2191">
        <f t="shared" si="21"/>
        <v>0</v>
      </c>
      <c r="W122" s="2192">
        <f>IF(OR(ISBLANK(M122),ISBLANK(O122)),0,IF(ISBLANK(L122),"",IFERROR(ROUND(T122/INDEX(J8:V8,MATCH(I122,J7:V7,0)),2)&amp;" " &amp;I122,"")))</f>
        <v>0</v>
      </c>
      <c r="X122" s="2193"/>
      <c r="Z122" s="2113">
        <f t="shared" si="28"/>
        <v>0</v>
      </c>
      <c r="AB122" s="67"/>
      <c r="AC122" s="2119"/>
      <c r="AD122" s="2120"/>
      <c r="AE122" s="2121"/>
      <c r="AF122" s="2122"/>
      <c r="AG122" s="2123"/>
      <c r="AH122" s="2124"/>
      <c r="AI122" s="2125"/>
      <c r="AJ122" s="2126"/>
      <c r="AK122" s="2127"/>
      <c r="AL122" s="2127"/>
      <c r="AM122" s="2127"/>
      <c r="AN122" s="2127"/>
      <c r="AO122" s="2127"/>
      <c r="AP122" s="2127"/>
      <c r="AQ122" s="2128"/>
      <c r="AR122" s="2129"/>
      <c r="AS122" s="2130"/>
      <c r="AT122" s="2130"/>
      <c r="AU122" s="2140"/>
      <c r="AV122" s="2130"/>
      <c r="BJ122" s="135">
        <v>1</v>
      </c>
    </row>
    <row r="123" spans="2:62" ht="18.75">
      <c r="B123" s="2118">
        <f t="shared" si="17"/>
        <v>0</v>
      </c>
      <c r="D123" s="67" t="str">
        <f t="shared" si="18"/>
        <v>►</v>
      </c>
      <c r="E123" s="2182">
        <f t="shared" si="25"/>
        <v>0</v>
      </c>
      <c r="F123" s="2183">
        <f t="shared" si="25"/>
        <v>0</v>
      </c>
      <c r="G123" s="2184">
        <f t="shared" si="25"/>
        <v>0</v>
      </c>
      <c r="H123" s="2185">
        <f t="shared" si="25"/>
        <v>0</v>
      </c>
      <c r="I123" s="2186">
        <f t="shared" si="25"/>
        <v>0</v>
      </c>
      <c r="J123" s="2166">
        <f>IFERROR(INDEX(J8:V8,MATCH(I123,J7:V7,0)) * H123 * IF(E123=0, 1, E123), 0)</f>
        <v>0</v>
      </c>
      <c r="K123" s="2167">
        <f t="shared" si="26"/>
        <v>0</v>
      </c>
      <c r="L123" s="2203"/>
      <c r="M123" s="109"/>
      <c r="N123" s="2169"/>
      <c r="O123" s="504"/>
      <c r="P123" s="2170">
        <f t="shared" si="23"/>
        <v>0</v>
      </c>
      <c r="Q123" s="2171"/>
      <c r="R123" s="2187" t="str">
        <f t="shared" si="27"/>
        <v>►</v>
      </c>
      <c r="S123" s="2188">
        <v>1</v>
      </c>
      <c r="T123" s="2174">
        <f t="shared" si="19"/>
        <v>0</v>
      </c>
      <c r="U123" s="2175">
        <f t="shared" si="20"/>
        <v>0</v>
      </c>
      <c r="V123" s="2176">
        <f t="shared" si="21"/>
        <v>0</v>
      </c>
      <c r="W123" s="2177">
        <f>IF(OR(ISBLANK(M123),ISBLANK(O123)),0,IF(ISBLANK(L123),"",IFERROR(ROUND(T123/INDEX(J8:V8,MATCH(I123,J7:V7,0)),2)&amp;" " &amp;I123,"")))</f>
        <v>0</v>
      </c>
      <c r="X123" s="2178"/>
      <c r="Z123" s="2113">
        <f t="shared" si="28"/>
        <v>0</v>
      </c>
      <c r="AB123" s="67"/>
      <c r="AC123" s="2119"/>
      <c r="AD123" s="2120"/>
      <c r="AE123" s="2121"/>
      <c r="AF123" s="2122"/>
      <c r="AG123" s="2123"/>
      <c r="AH123" s="2124"/>
      <c r="AI123" s="2125"/>
      <c r="AJ123" s="2126"/>
      <c r="AK123" s="2127"/>
      <c r="AL123" s="2127"/>
      <c r="AM123" s="2127"/>
      <c r="AN123" s="2127"/>
      <c r="AO123" s="2127"/>
      <c r="AP123" s="2127"/>
      <c r="AQ123" s="2128"/>
      <c r="AR123" s="2129"/>
      <c r="AS123" s="2130"/>
      <c r="AT123" s="2130"/>
      <c r="AU123" s="2140"/>
      <c r="AV123" s="2130"/>
      <c r="BJ123" s="135">
        <v>1</v>
      </c>
    </row>
    <row r="124" spans="2:62" ht="18.75">
      <c r="B124" s="2118">
        <f t="shared" si="17"/>
        <v>0</v>
      </c>
      <c r="D124" s="67" t="str">
        <f t="shared" si="18"/>
        <v>►</v>
      </c>
      <c r="E124" s="2182">
        <f t="shared" si="25"/>
        <v>0</v>
      </c>
      <c r="F124" s="2183">
        <f t="shared" si="25"/>
        <v>0</v>
      </c>
      <c r="G124" s="2184">
        <f t="shared" si="25"/>
        <v>0</v>
      </c>
      <c r="H124" s="2185">
        <f t="shared" si="25"/>
        <v>0</v>
      </c>
      <c r="I124" s="2186">
        <f t="shared" si="25"/>
        <v>0</v>
      </c>
      <c r="J124" s="2166">
        <f>IFERROR(INDEX(J8:V8,MATCH(I124,J7:V7,0)) * H124 * IF(E124=0, 1, E124), 0)</f>
        <v>0</v>
      </c>
      <c r="K124" s="2167">
        <f t="shared" si="26"/>
        <v>0</v>
      </c>
      <c r="L124" s="2203"/>
      <c r="M124" s="109"/>
      <c r="N124" s="2169"/>
      <c r="O124" s="504"/>
      <c r="P124" s="2170">
        <f t="shared" si="23"/>
        <v>0</v>
      </c>
      <c r="Q124" s="2171"/>
      <c r="R124" s="2187" t="str">
        <f t="shared" si="27"/>
        <v>►</v>
      </c>
      <c r="S124" s="2188">
        <v>1</v>
      </c>
      <c r="T124" s="2189">
        <f t="shared" si="19"/>
        <v>0</v>
      </c>
      <c r="U124" s="2190">
        <f t="shared" si="20"/>
        <v>0</v>
      </c>
      <c r="V124" s="2191">
        <f t="shared" si="21"/>
        <v>0</v>
      </c>
      <c r="W124" s="2192">
        <f>IF(OR(ISBLANK(M124),ISBLANK(O124)),0,IF(ISBLANK(L124),"",IFERROR(ROUND(T124/INDEX(J8:V8,MATCH(I124,J7:V7,0)),2)&amp;" " &amp;I124,"")))</f>
        <v>0</v>
      </c>
      <c r="X124" s="2193"/>
      <c r="Z124" s="2113">
        <f t="shared" si="28"/>
        <v>0</v>
      </c>
      <c r="AB124" s="67"/>
      <c r="AC124" s="2119"/>
      <c r="AD124" s="2120"/>
      <c r="AE124" s="2121"/>
      <c r="AF124" s="2122"/>
      <c r="AG124" s="2123"/>
      <c r="AH124" s="2124"/>
      <c r="AI124" s="2125"/>
      <c r="AJ124" s="2126"/>
      <c r="AK124" s="2127"/>
      <c r="AL124" s="2127"/>
      <c r="AM124" s="2127"/>
      <c r="AN124" s="2127"/>
      <c r="AO124" s="2127"/>
      <c r="AP124" s="2127"/>
      <c r="AQ124" s="2128"/>
      <c r="AR124" s="2129"/>
      <c r="AS124" s="2130"/>
      <c r="AT124" s="2130"/>
      <c r="AU124" s="2140"/>
      <c r="AV124" s="2130"/>
      <c r="BJ124" s="135">
        <v>1</v>
      </c>
    </row>
    <row r="125" spans="2:62" ht="18.75">
      <c r="B125" s="2118">
        <f t="shared" si="17"/>
        <v>0</v>
      </c>
      <c r="D125" s="67" t="str">
        <f t="shared" si="18"/>
        <v>►</v>
      </c>
      <c r="E125" s="2182">
        <f t="shared" si="25"/>
        <v>0</v>
      </c>
      <c r="F125" s="2183">
        <f t="shared" si="25"/>
        <v>0</v>
      </c>
      <c r="G125" s="2184">
        <f t="shared" si="25"/>
        <v>0</v>
      </c>
      <c r="H125" s="2185">
        <f t="shared" si="25"/>
        <v>0</v>
      </c>
      <c r="I125" s="2186">
        <f t="shared" si="25"/>
        <v>0</v>
      </c>
      <c r="J125" s="2166">
        <f>IFERROR(INDEX(J8:V8,MATCH(I125,J7:V7,0)) * H125 * IF(E125=0, 1, E125), 0)</f>
        <v>0</v>
      </c>
      <c r="K125" s="2167">
        <f t="shared" si="26"/>
        <v>0</v>
      </c>
      <c r="L125" s="2203"/>
      <c r="M125" s="109"/>
      <c r="N125" s="2169"/>
      <c r="O125" s="504"/>
      <c r="P125" s="2170">
        <f t="shared" si="23"/>
        <v>0</v>
      </c>
      <c r="Q125" s="2171"/>
      <c r="R125" s="2187" t="str">
        <f t="shared" si="27"/>
        <v>►</v>
      </c>
      <c r="S125" s="2188">
        <v>1</v>
      </c>
      <c r="T125" s="2174">
        <f t="shared" si="19"/>
        <v>0</v>
      </c>
      <c r="U125" s="2175">
        <f t="shared" si="20"/>
        <v>0</v>
      </c>
      <c r="V125" s="2176">
        <f t="shared" si="21"/>
        <v>0</v>
      </c>
      <c r="W125" s="2177">
        <f>IF(OR(ISBLANK(M125),ISBLANK(O125)),0,IF(ISBLANK(L125),"",IFERROR(ROUND(T125/INDEX(J8:V8,MATCH(I125,J7:V7,0)),2)&amp;" " &amp;I125,"")))</f>
        <v>0</v>
      </c>
      <c r="X125" s="2178"/>
      <c r="Z125" s="2113">
        <f t="shared" si="28"/>
        <v>0</v>
      </c>
      <c r="AB125" s="67"/>
      <c r="AC125" s="2119"/>
      <c r="AD125" s="2120"/>
      <c r="AE125" s="2121"/>
      <c r="AF125" s="2122"/>
      <c r="AG125" s="2123"/>
      <c r="AH125" s="2124"/>
      <c r="AI125" s="2125"/>
      <c r="AJ125" s="2126"/>
      <c r="AK125" s="2127"/>
      <c r="AL125" s="2127"/>
      <c r="AM125" s="2127"/>
      <c r="AN125" s="2127"/>
      <c r="AO125" s="2127"/>
      <c r="AP125" s="2127"/>
      <c r="AQ125" s="2128"/>
      <c r="AR125" s="2129"/>
      <c r="AS125" s="2130"/>
      <c r="AT125" s="2130"/>
      <c r="AU125" s="2140"/>
      <c r="AV125" s="2130"/>
      <c r="BJ125" s="135">
        <v>1</v>
      </c>
    </row>
    <row r="126" spans="2:62" ht="18.75" customHeight="1">
      <c r="B126" s="2118">
        <f t="shared" si="17"/>
        <v>0</v>
      </c>
      <c r="D126" s="67" t="str">
        <f t="shared" si="18"/>
        <v>►</v>
      </c>
      <c r="E126" s="2182">
        <f t="shared" si="25"/>
        <v>0</v>
      </c>
      <c r="F126" s="2183">
        <f t="shared" si="25"/>
        <v>0</v>
      </c>
      <c r="G126" s="2184">
        <f t="shared" si="25"/>
        <v>0</v>
      </c>
      <c r="H126" s="2185">
        <f t="shared" si="25"/>
        <v>0</v>
      </c>
      <c r="I126" s="2186">
        <f t="shared" si="25"/>
        <v>0</v>
      </c>
      <c r="J126" s="2166">
        <f>IFERROR(INDEX(J8:V8,MATCH(I126,J7:V7,0)) * H126 * IF(E126=0, 1, E126), 0)</f>
        <v>0</v>
      </c>
      <c r="K126" s="2167">
        <f t="shared" si="26"/>
        <v>0</v>
      </c>
      <c r="L126" s="2203"/>
      <c r="M126" s="109"/>
      <c r="N126" s="2169"/>
      <c r="O126" s="504"/>
      <c r="P126" s="2170">
        <f t="shared" si="23"/>
        <v>0</v>
      </c>
      <c r="Q126" s="2171"/>
      <c r="R126" s="2187" t="str">
        <f t="shared" si="27"/>
        <v>►</v>
      </c>
      <c r="S126" s="2188">
        <v>1</v>
      </c>
      <c r="T126" s="2189">
        <f t="shared" si="19"/>
        <v>0</v>
      </c>
      <c r="U126" s="2190">
        <f t="shared" si="20"/>
        <v>0</v>
      </c>
      <c r="V126" s="2191">
        <f t="shared" si="21"/>
        <v>0</v>
      </c>
      <c r="W126" s="2192">
        <f>IF(OR(ISBLANK(M126),ISBLANK(O126)),0,IF(ISBLANK(L126),"",IFERROR(ROUND(T126/INDEX(J8:V8,MATCH(I126,J7:V7,0)),2)&amp;" " &amp;I126,"")))</f>
        <v>0</v>
      </c>
      <c r="X126" s="2193"/>
      <c r="Z126" s="2113">
        <f t="shared" si="28"/>
        <v>0</v>
      </c>
      <c r="AB126" s="67"/>
      <c r="AC126" s="2119"/>
      <c r="AD126" s="2120"/>
      <c r="AE126" s="2121"/>
      <c r="AF126" s="2122"/>
      <c r="AG126" s="2123"/>
      <c r="AH126" s="2124"/>
      <c r="AI126" s="2125"/>
      <c r="AJ126" s="2126"/>
      <c r="AK126" s="2127"/>
      <c r="AL126" s="2127"/>
      <c r="AM126" s="2127"/>
      <c r="AN126" s="2127"/>
      <c r="AO126" s="2127"/>
      <c r="AP126" s="2127"/>
      <c r="AQ126" s="2128"/>
      <c r="AR126" s="2129"/>
      <c r="AS126" s="2130"/>
      <c r="AT126" s="2130"/>
      <c r="AU126" s="2140"/>
      <c r="AV126" s="2130"/>
      <c r="BJ126" s="135">
        <v>1</v>
      </c>
    </row>
    <row r="127" spans="2:62" ht="19.5" customHeight="1">
      <c r="B127" s="2118">
        <f t="shared" si="17"/>
        <v>0</v>
      </c>
      <c r="D127" s="67" t="str">
        <f t="shared" si="18"/>
        <v>►</v>
      </c>
      <c r="E127" s="2182">
        <f t="shared" si="25"/>
        <v>0</v>
      </c>
      <c r="F127" s="2183">
        <f t="shared" si="25"/>
        <v>0</v>
      </c>
      <c r="G127" s="2184">
        <f t="shared" si="25"/>
        <v>0</v>
      </c>
      <c r="H127" s="2185">
        <f t="shared" si="25"/>
        <v>0</v>
      </c>
      <c r="I127" s="2186">
        <f t="shared" si="25"/>
        <v>0</v>
      </c>
      <c r="J127" s="2166">
        <f>IFERROR(INDEX(J8:V8,MATCH(I127,J7:V7,0)) * H127 * IF(E127=0, 1, E127), 0)</f>
        <v>0</v>
      </c>
      <c r="K127" s="2167">
        <f t="shared" si="26"/>
        <v>0</v>
      </c>
      <c r="L127" s="2203"/>
      <c r="M127" s="109"/>
      <c r="N127" s="2169"/>
      <c r="O127" s="504"/>
      <c r="P127" s="2170">
        <f t="shared" si="23"/>
        <v>0</v>
      </c>
      <c r="Q127" s="2171"/>
      <c r="R127" s="2187" t="str">
        <f t="shared" si="27"/>
        <v>►</v>
      </c>
      <c r="S127" s="2188">
        <v>1</v>
      </c>
      <c r="T127" s="2174">
        <f t="shared" si="19"/>
        <v>0</v>
      </c>
      <c r="U127" s="2175">
        <f t="shared" si="20"/>
        <v>0</v>
      </c>
      <c r="V127" s="2176">
        <f t="shared" si="21"/>
        <v>0</v>
      </c>
      <c r="W127" s="2177">
        <f>IF(OR(ISBLANK(M127),ISBLANK(O127)),0,IF(ISBLANK(L127),"",IFERROR(ROUND(T127/INDEX(J8:V8,MATCH(I127,J7:V7,0)),2)&amp;" " &amp;I127,"")))</f>
        <v>0</v>
      </c>
      <c r="X127" s="2178"/>
      <c r="Z127" s="2113">
        <f t="shared" si="28"/>
        <v>0</v>
      </c>
      <c r="AB127" s="67"/>
      <c r="AC127" s="2119"/>
      <c r="AD127" s="2120"/>
      <c r="AE127" s="2121"/>
      <c r="AF127" s="2122"/>
      <c r="AG127" s="2123"/>
      <c r="AH127" s="2124"/>
      <c r="AI127" s="2125"/>
      <c r="AJ127" s="2126"/>
      <c r="AK127" s="2127"/>
      <c r="AL127" s="2127"/>
      <c r="AM127" s="2127"/>
      <c r="AN127" s="2127"/>
      <c r="AO127" s="2127"/>
      <c r="AP127" s="2127"/>
      <c r="AQ127" s="2128"/>
      <c r="AR127" s="2129"/>
      <c r="AS127" s="2130"/>
      <c r="AT127" s="2130"/>
      <c r="AU127" s="2140"/>
      <c r="AV127" s="2130"/>
      <c r="BJ127" s="135">
        <v>1</v>
      </c>
    </row>
    <row r="128" spans="2:62" ht="18.75">
      <c r="B128" s="2118">
        <f t="shared" si="17"/>
        <v>0</v>
      </c>
      <c r="D128" s="67" t="str">
        <f t="shared" si="18"/>
        <v>►</v>
      </c>
      <c r="E128" s="2182">
        <f t="shared" si="25"/>
        <v>0</v>
      </c>
      <c r="F128" s="2183">
        <f t="shared" si="25"/>
        <v>0</v>
      </c>
      <c r="G128" s="2184">
        <f t="shared" si="25"/>
        <v>0</v>
      </c>
      <c r="H128" s="2185">
        <f t="shared" si="25"/>
        <v>0</v>
      </c>
      <c r="I128" s="2186">
        <f t="shared" si="25"/>
        <v>0</v>
      </c>
      <c r="J128" s="2166">
        <f>IFERROR(INDEX(J8:V8,MATCH(I128,J7:V7,0)) * H128 * IF(E128=0, 1, E128), 0)</f>
        <v>0</v>
      </c>
      <c r="K128" s="2167">
        <f t="shared" si="26"/>
        <v>0</v>
      </c>
      <c r="L128" s="2203"/>
      <c r="M128" s="109"/>
      <c r="N128" s="2169"/>
      <c r="O128" s="504"/>
      <c r="P128" s="2170">
        <f t="shared" si="23"/>
        <v>0</v>
      </c>
      <c r="Q128" s="2171"/>
      <c r="R128" s="2187" t="str">
        <f t="shared" si="27"/>
        <v>►</v>
      </c>
      <c r="S128" s="2188">
        <v>1</v>
      </c>
      <c r="T128" s="2189">
        <f t="shared" si="19"/>
        <v>0</v>
      </c>
      <c r="U128" s="2190">
        <f t="shared" si="20"/>
        <v>0</v>
      </c>
      <c r="V128" s="2191">
        <f t="shared" si="21"/>
        <v>0</v>
      </c>
      <c r="W128" s="2192">
        <f>IF(OR(ISBLANK(M128),ISBLANK(O128)),0,IF(ISBLANK(L128),"",IFERROR(ROUND(T128/INDEX(J8:V8,MATCH(I128,J7:V7,0)),2)&amp;" " &amp;I128,"")))</f>
        <v>0</v>
      </c>
      <c r="X128" s="2193"/>
      <c r="Z128" s="2113">
        <f t="shared" si="28"/>
        <v>0</v>
      </c>
      <c r="AB128" s="67"/>
      <c r="AC128" s="2119"/>
      <c r="AD128" s="2120"/>
      <c r="AE128" s="2121"/>
      <c r="AF128" s="2122"/>
      <c r="AG128" s="2123"/>
      <c r="AH128" s="2124"/>
      <c r="AI128" s="2125"/>
      <c r="AJ128" s="2126"/>
      <c r="AK128" s="2127"/>
      <c r="AL128" s="2127"/>
      <c r="AM128" s="2127"/>
      <c r="AN128" s="2127"/>
      <c r="AO128" s="2127"/>
      <c r="AP128" s="2127"/>
      <c r="AQ128" s="2128"/>
      <c r="AR128" s="2129"/>
      <c r="AS128" s="2130"/>
      <c r="AT128" s="2130"/>
      <c r="AU128" s="2140"/>
      <c r="AV128" s="2130"/>
      <c r="BJ128" s="135">
        <v>1</v>
      </c>
    </row>
    <row r="129" spans="2:62" ht="18.75">
      <c r="B129" s="2118">
        <f t="shared" si="17"/>
        <v>0</v>
      </c>
      <c r="D129" s="67" t="str">
        <f t="shared" si="18"/>
        <v>►</v>
      </c>
      <c r="E129" s="2182">
        <f t="shared" si="25"/>
        <v>0</v>
      </c>
      <c r="F129" s="2183">
        <f t="shared" si="25"/>
        <v>0</v>
      </c>
      <c r="G129" s="2184">
        <f t="shared" si="25"/>
        <v>0</v>
      </c>
      <c r="H129" s="2185">
        <f t="shared" si="25"/>
        <v>0</v>
      </c>
      <c r="I129" s="2186">
        <f t="shared" si="25"/>
        <v>0</v>
      </c>
      <c r="J129" s="2166">
        <f>IFERROR(INDEX(J8:V8,MATCH(I129,J7:V7,0)) * H129 * IF(E129=0, 1, E129), 0)</f>
        <v>0</v>
      </c>
      <c r="K129" s="2167">
        <f t="shared" si="26"/>
        <v>0</v>
      </c>
      <c r="L129" s="2203"/>
      <c r="M129" s="109"/>
      <c r="N129" s="2169"/>
      <c r="O129" s="504"/>
      <c r="P129" s="2170">
        <f t="shared" si="23"/>
        <v>0</v>
      </c>
      <c r="Q129" s="2171"/>
      <c r="R129" s="2187" t="str">
        <f t="shared" si="27"/>
        <v>►</v>
      </c>
      <c r="S129" s="2188">
        <v>1</v>
      </c>
      <c r="T129" s="2174">
        <f t="shared" si="19"/>
        <v>0</v>
      </c>
      <c r="U129" s="2175">
        <f t="shared" si="20"/>
        <v>0</v>
      </c>
      <c r="V129" s="2176">
        <f t="shared" si="21"/>
        <v>0</v>
      </c>
      <c r="W129" s="2177">
        <f>IF(OR(ISBLANK(M129),ISBLANK(O129)),0,IF(ISBLANK(L129),"",IFERROR(ROUND(T129/INDEX(J8:V8,MATCH(I129,J7:V7,0)),2)&amp;" " &amp;I129,"")))</f>
        <v>0</v>
      </c>
      <c r="X129" s="2178"/>
      <c r="Z129" s="2113">
        <f t="shared" si="28"/>
        <v>0</v>
      </c>
      <c r="AB129" s="67"/>
      <c r="AC129" s="2119"/>
      <c r="AD129" s="2120"/>
      <c r="AE129" s="2121"/>
      <c r="AF129" s="2122"/>
      <c r="AG129" s="2123"/>
      <c r="AH129" s="2124"/>
      <c r="AI129" s="2125"/>
      <c r="AJ129" s="2126"/>
      <c r="AK129" s="2127"/>
      <c r="AL129" s="2127"/>
      <c r="AM129" s="2127"/>
      <c r="AN129" s="2127"/>
      <c r="AO129" s="2127"/>
      <c r="AP129" s="2127"/>
      <c r="AQ129" s="2128"/>
      <c r="AR129" s="2129"/>
      <c r="AS129" s="2130"/>
      <c r="AT129" s="2130"/>
      <c r="AU129" s="2140"/>
      <c r="AV129" s="2130"/>
      <c r="BJ129" s="135">
        <v>1</v>
      </c>
    </row>
    <row r="130" spans="2:62" ht="18.75">
      <c r="B130" s="2118">
        <f t="shared" si="17"/>
        <v>0</v>
      </c>
      <c r="D130" s="67" t="str">
        <f t="shared" si="18"/>
        <v>►</v>
      </c>
      <c r="E130" s="2182">
        <f t="shared" si="25"/>
        <v>0</v>
      </c>
      <c r="F130" s="2183">
        <f t="shared" si="25"/>
        <v>0</v>
      </c>
      <c r="G130" s="2184">
        <f t="shared" si="25"/>
        <v>0</v>
      </c>
      <c r="H130" s="2185">
        <f t="shared" si="25"/>
        <v>0</v>
      </c>
      <c r="I130" s="2186">
        <f t="shared" si="25"/>
        <v>0</v>
      </c>
      <c r="J130" s="2166">
        <f>IFERROR(INDEX(J8:V8,MATCH(I130,J7:V7,0)) * H130 * IF(E130=0, 1, E130), 0)</f>
        <v>0</v>
      </c>
      <c r="K130" s="2167">
        <f t="shared" si="26"/>
        <v>0</v>
      </c>
      <c r="L130" s="2203"/>
      <c r="M130" s="109"/>
      <c r="N130" s="2169"/>
      <c r="O130" s="504"/>
      <c r="P130" s="2170">
        <f t="shared" si="23"/>
        <v>0</v>
      </c>
      <c r="Q130" s="2171"/>
      <c r="R130" s="2187" t="str">
        <f t="shared" si="27"/>
        <v>►</v>
      </c>
      <c r="S130" s="2188">
        <v>1</v>
      </c>
      <c r="T130" s="2189">
        <f t="shared" si="19"/>
        <v>0</v>
      </c>
      <c r="U130" s="2190">
        <f t="shared" si="20"/>
        <v>0</v>
      </c>
      <c r="V130" s="2191">
        <f t="shared" si="21"/>
        <v>0</v>
      </c>
      <c r="W130" s="2192">
        <f>IF(OR(ISBLANK(M130),ISBLANK(O130)),0,IF(ISBLANK(L130),"",IFERROR(ROUND(T130/INDEX(J8:V8,MATCH(I130,J7:V7,0)),2)&amp;" " &amp;I130,"")))</f>
        <v>0</v>
      </c>
      <c r="X130" s="2193"/>
      <c r="Z130" s="2113">
        <f t="shared" si="28"/>
        <v>0</v>
      </c>
      <c r="AB130" s="67"/>
      <c r="AC130" s="2119"/>
      <c r="AD130" s="2120"/>
      <c r="AE130" s="2121"/>
      <c r="AF130" s="2122"/>
      <c r="AG130" s="2123"/>
      <c r="AH130" s="2124"/>
      <c r="AI130" s="2125"/>
      <c r="AJ130" s="2126"/>
      <c r="AK130" s="2127"/>
      <c r="AL130" s="2127"/>
      <c r="AM130" s="2127"/>
      <c r="AN130" s="2127"/>
      <c r="AO130" s="2127"/>
      <c r="AP130" s="2127"/>
      <c r="AQ130" s="2128"/>
      <c r="AR130" s="2129"/>
      <c r="AS130" s="2130"/>
      <c r="AT130" s="2130"/>
      <c r="AU130" s="2140"/>
      <c r="AV130" s="2130"/>
      <c r="BJ130" s="135">
        <v>1</v>
      </c>
    </row>
    <row r="131" spans="2:62" ht="18.75">
      <c r="B131" s="2118">
        <f t="shared" si="17"/>
        <v>0</v>
      </c>
      <c r="D131" s="67" t="str">
        <f t="shared" si="18"/>
        <v>►</v>
      </c>
      <c r="E131" s="2182">
        <f t="shared" si="25"/>
        <v>0</v>
      </c>
      <c r="F131" s="2183">
        <f t="shared" si="25"/>
        <v>0</v>
      </c>
      <c r="G131" s="2184">
        <f t="shared" si="25"/>
        <v>0</v>
      </c>
      <c r="H131" s="2185">
        <f t="shared" si="25"/>
        <v>0</v>
      </c>
      <c r="I131" s="2186">
        <f t="shared" si="25"/>
        <v>0</v>
      </c>
      <c r="J131" s="2166">
        <f>IFERROR(INDEX(J8:V8,MATCH(I131,J7:V7,0)) * H131 * IF(E131=0, 1, E131), 0)</f>
        <v>0</v>
      </c>
      <c r="K131" s="2167">
        <f t="shared" si="26"/>
        <v>0</v>
      </c>
      <c r="L131" s="2203"/>
      <c r="M131" s="109"/>
      <c r="N131" s="2169"/>
      <c r="O131" s="504"/>
      <c r="P131" s="2170">
        <f t="shared" si="23"/>
        <v>0</v>
      </c>
      <c r="Q131" s="2171"/>
      <c r="R131" s="2187" t="str">
        <f t="shared" si="27"/>
        <v>►</v>
      </c>
      <c r="S131" s="2188">
        <v>1</v>
      </c>
      <c r="T131" s="2174">
        <f t="shared" si="19"/>
        <v>0</v>
      </c>
      <c r="U131" s="2175">
        <f t="shared" si="20"/>
        <v>0</v>
      </c>
      <c r="V131" s="2176">
        <f t="shared" si="21"/>
        <v>0</v>
      </c>
      <c r="W131" s="2177">
        <f>IF(OR(ISBLANK(M131),ISBLANK(O131)),0,IF(ISBLANK(L131),"",IFERROR(ROUND(T131/INDEX(J8:V8,MATCH(I131,J7:V7,0)),2)&amp;" " &amp;I131,"")))</f>
        <v>0</v>
      </c>
      <c r="X131" s="2178"/>
      <c r="Z131" s="2113">
        <f t="shared" si="28"/>
        <v>0</v>
      </c>
      <c r="AB131" s="67"/>
      <c r="AC131" s="2119"/>
      <c r="AD131" s="2120"/>
      <c r="AE131" s="2121"/>
      <c r="AF131" s="2122"/>
      <c r="AG131" s="2123"/>
      <c r="AH131" s="2124"/>
      <c r="AI131" s="2125"/>
      <c r="AJ131" s="2126"/>
      <c r="AK131" s="2127"/>
      <c r="AL131" s="2127"/>
      <c r="AM131" s="2127"/>
      <c r="AN131" s="2127"/>
      <c r="AO131" s="2127"/>
      <c r="AP131" s="2127"/>
      <c r="AQ131" s="2128"/>
      <c r="AR131" s="2129"/>
      <c r="AS131" s="2130"/>
      <c r="AT131" s="2130"/>
      <c r="AU131" s="2140"/>
      <c r="AV131" s="2130"/>
      <c r="BJ131" s="135">
        <v>1</v>
      </c>
    </row>
    <row r="132" spans="2:62" ht="18.75">
      <c r="B132" s="2118">
        <f t="shared" si="17"/>
        <v>0</v>
      </c>
      <c r="D132" s="67" t="str">
        <f t="shared" si="18"/>
        <v>►</v>
      </c>
      <c r="E132" s="2182">
        <f t="shared" si="25"/>
        <v>0</v>
      </c>
      <c r="F132" s="2183">
        <f t="shared" si="25"/>
        <v>0</v>
      </c>
      <c r="G132" s="2184">
        <f t="shared" si="25"/>
        <v>0</v>
      </c>
      <c r="H132" s="2185">
        <f t="shared" si="25"/>
        <v>0</v>
      </c>
      <c r="I132" s="2186">
        <f t="shared" si="25"/>
        <v>0</v>
      </c>
      <c r="J132" s="2166">
        <f>IFERROR(INDEX(J8:V8,MATCH(I132,J7:V7,0)) * H132 * IF(E132=0, 1, E132), 0)</f>
        <v>0</v>
      </c>
      <c r="K132" s="2167">
        <f t="shared" si="26"/>
        <v>0</v>
      </c>
      <c r="L132" s="2203"/>
      <c r="M132" s="109"/>
      <c r="N132" s="2169"/>
      <c r="O132" s="504"/>
      <c r="P132" s="2170">
        <f t="shared" si="23"/>
        <v>0</v>
      </c>
      <c r="Q132" s="2171"/>
      <c r="R132" s="2187" t="str">
        <f t="shared" si="27"/>
        <v>►</v>
      </c>
      <c r="S132" s="2188">
        <v>1</v>
      </c>
      <c r="T132" s="2189">
        <f t="shared" si="19"/>
        <v>0</v>
      </c>
      <c r="U132" s="2190">
        <f t="shared" si="20"/>
        <v>0</v>
      </c>
      <c r="V132" s="2191">
        <f t="shared" si="21"/>
        <v>0</v>
      </c>
      <c r="W132" s="2192">
        <f>IF(OR(ISBLANK(M132),ISBLANK(O132)),0,IF(ISBLANK(L132),"",IFERROR(ROUND(T132/INDEX(J8:V8,MATCH(I132,J7:V7,0)),2)&amp;" " &amp;I132,"")))</f>
        <v>0</v>
      </c>
      <c r="X132" s="2193"/>
      <c r="Z132" s="2113">
        <f t="shared" si="28"/>
        <v>0</v>
      </c>
      <c r="AB132" s="67"/>
      <c r="AC132" s="2119"/>
      <c r="AD132" s="2120"/>
      <c r="AE132" s="2121"/>
      <c r="AF132" s="2122"/>
      <c r="AG132" s="2123"/>
      <c r="AH132" s="2124"/>
      <c r="AI132" s="2125"/>
      <c r="AJ132" s="2126"/>
      <c r="AK132" s="2127"/>
      <c r="AL132" s="2127"/>
      <c r="AM132" s="2127"/>
      <c r="AN132" s="2127"/>
      <c r="AO132" s="2127"/>
      <c r="AP132" s="2127"/>
      <c r="AQ132" s="2128"/>
      <c r="AR132" s="2129"/>
      <c r="AS132" s="2130"/>
      <c r="AT132" s="2130"/>
      <c r="AU132" s="2140"/>
      <c r="AV132" s="2130"/>
      <c r="BJ132" s="135">
        <v>1</v>
      </c>
    </row>
    <row r="133" spans="2:62" ht="18.75">
      <c r="B133" s="2118">
        <f t="shared" si="17"/>
        <v>0</v>
      </c>
      <c r="D133" s="67" t="str">
        <f t="shared" si="18"/>
        <v>►</v>
      </c>
      <c r="E133" s="2182">
        <f t="shared" si="25"/>
        <v>0</v>
      </c>
      <c r="F133" s="2183">
        <f t="shared" si="25"/>
        <v>0</v>
      </c>
      <c r="G133" s="2184">
        <f t="shared" si="25"/>
        <v>0</v>
      </c>
      <c r="H133" s="2185">
        <f t="shared" si="25"/>
        <v>0</v>
      </c>
      <c r="I133" s="2186">
        <f t="shared" si="25"/>
        <v>0</v>
      </c>
      <c r="J133" s="2166">
        <f>IFERROR(INDEX(J8:V8,MATCH(I133,J7:V7,0)) * H133 * IF(E133=0, 1, E133), 0)</f>
        <v>0</v>
      </c>
      <c r="K133" s="2167">
        <f t="shared" si="26"/>
        <v>0</v>
      </c>
      <c r="L133" s="2203"/>
      <c r="M133" s="109"/>
      <c r="N133" s="2169"/>
      <c r="O133" s="504"/>
      <c r="P133" s="2170">
        <f t="shared" si="23"/>
        <v>0</v>
      </c>
      <c r="Q133" s="2171"/>
      <c r="R133" s="2187" t="str">
        <f t="shared" si="27"/>
        <v>►</v>
      </c>
      <c r="S133" s="2188">
        <v>1</v>
      </c>
      <c r="T133" s="2174">
        <f t="shared" si="19"/>
        <v>0</v>
      </c>
      <c r="U133" s="2175">
        <f t="shared" si="20"/>
        <v>0</v>
      </c>
      <c r="V133" s="2176">
        <f t="shared" si="21"/>
        <v>0</v>
      </c>
      <c r="W133" s="2177">
        <f>IF(OR(ISBLANK(M133),ISBLANK(O133)),0,IF(ISBLANK(L133),"",IFERROR(ROUND(T133/INDEX(J8:V8,MATCH(I133,J7:V7,0)),2)&amp;" " &amp;I133,"")))</f>
        <v>0</v>
      </c>
      <c r="X133" s="2178"/>
      <c r="Z133" s="2113">
        <f t="shared" si="28"/>
        <v>0</v>
      </c>
      <c r="AB133" s="67"/>
      <c r="AC133" s="2119"/>
      <c r="AD133" s="2120"/>
      <c r="AE133" s="2121"/>
      <c r="AF133" s="2122"/>
      <c r="AG133" s="2123"/>
      <c r="AH133" s="2124"/>
      <c r="AI133" s="2125"/>
      <c r="AJ133" s="2126"/>
      <c r="AK133" s="2127"/>
      <c r="AL133" s="2127"/>
      <c r="AM133" s="2127"/>
      <c r="AN133" s="2127"/>
      <c r="AO133" s="2127"/>
      <c r="AP133" s="2127"/>
      <c r="AQ133" s="2128"/>
      <c r="AR133" s="2129"/>
      <c r="AS133" s="2130"/>
      <c r="AT133" s="2130"/>
      <c r="AU133" s="2140"/>
      <c r="AV133" s="2130"/>
      <c r="BJ133" s="135">
        <v>1</v>
      </c>
    </row>
    <row r="134" spans="2:62" ht="18.75">
      <c r="B134" s="2118">
        <f t="shared" si="17"/>
        <v>0</v>
      </c>
      <c r="D134" s="67" t="str">
        <f t="shared" si="18"/>
        <v>►</v>
      </c>
      <c r="E134" s="2182">
        <f t="shared" si="25"/>
        <v>0</v>
      </c>
      <c r="F134" s="2183">
        <f t="shared" si="25"/>
        <v>0</v>
      </c>
      <c r="G134" s="2184">
        <f t="shared" si="25"/>
        <v>0</v>
      </c>
      <c r="H134" s="2185">
        <f t="shared" si="25"/>
        <v>0</v>
      </c>
      <c r="I134" s="2186">
        <f t="shared" si="25"/>
        <v>0</v>
      </c>
      <c r="J134" s="2166">
        <f>IFERROR(INDEX(J8:V8,MATCH(I134,J7:V7,0)) * H134 * IF(E134=0, 1, E134), 0)</f>
        <v>0</v>
      </c>
      <c r="K134" s="2167">
        <f t="shared" si="26"/>
        <v>0</v>
      </c>
      <c r="L134" s="2203"/>
      <c r="M134" s="109"/>
      <c r="N134" s="2169"/>
      <c r="O134" s="504"/>
      <c r="P134" s="2170">
        <f t="shared" si="23"/>
        <v>0</v>
      </c>
      <c r="Q134" s="2171"/>
      <c r="R134" s="2187" t="str">
        <f t="shared" si="27"/>
        <v>►</v>
      </c>
      <c r="S134" s="2188">
        <v>1</v>
      </c>
      <c r="T134" s="2189">
        <f t="shared" si="19"/>
        <v>0</v>
      </c>
      <c r="U134" s="2190">
        <f t="shared" si="20"/>
        <v>0</v>
      </c>
      <c r="V134" s="2191">
        <f t="shared" si="21"/>
        <v>0</v>
      </c>
      <c r="W134" s="2192">
        <f>IF(OR(ISBLANK(M134),ISBLANK(O134)),0,IF(ISBLANK(L134),"",IFERROR(ROUND(T134/INDEX(J8:V8,MATCH(I134,J7:V7,0)),2)&amp;" " &amp;I134,"")))</f>
        <v>0</v>
      </c>
      <c r="X134" s="2193"/>
      <c r="Z134" s="2113">
        <f t="shared" si="28"/>
        <v>0</v>
      </c>
      <c r="AB134" s="67"/>
      <c r="AC134" s="2119"/>
      <c r="AD134" s="2120"/>
      <c r="AE134" s="2121"/>
      <c r="AF134" s="2122"/>
      <c r="AG134" s="2123"/>
      <c r="AH134" s="2124"/>
      <c r="AI134" s="2125"/>
      <c r="AJ134" s="2126"/>
      <c r="AK134" s="2127"/>
      <c r="AL134" s="2127"/>
      <c r="AM134" s="2127"/>
      <c r="AN134" s="2127"/>
      <c r="AO134" s="2127"/>
      <c r="AP134" s="2127"/>
      <c r="AQ134" s="2128"/>
      <c r="AR134" s="2129"/>
      <c r="AS134" s="2130"/>
      <c r="AT134" s="2130"/>
      <c r="AU134" s="2140"/>
      <c r="AV134" s="2130"/>
      <c r="BJ134" s="135">
        <v>1</v>
      </c>
    </row>
    <row r="135" spans="2:62" ht="18.75">
      <c r="B135" s="2118">
        <f t="shared" si="17"/>
        <v>0</v>
      </c>
      <c r="D135" s="67" t="str">
        <f t="shared" si="18"/>
        <v>►</v>
      </c>
      <c r="E135" s="2182">
        <f t="shared" si="25"/>
        <v>0</v>
      </c>
      <c r="F135" s="2183">
        <f t="shared" si="25"/>
        <v>0</v>
      </c>
      <c r="G135" s="2184">
        <f t="shared" si="25"/>
        <v>0</v>
      </c>
      <c r="H135" s="2185">
        <f t="shared" si="25"/>
        <v>0</v>
      </c>
      <c r="I135" s="2186">
        <f t="shared" si="25"/>
        <v>0</v>
      </c>
      <c r="J135" s="2166">
        <f>IFERROR(INDEX(J8:V8,MATCH(I135,J7:V7,0)) * H135 * IF(E135=0, 1, E135), 0)</f>
        <v>0</v>
      </c>
      <c r="K135" s="2167">
        <f t="shared" si="26"/>
        <v>0</v>
      </c>
      <c r="L135" s="2203"/>
      <c r="M135" s="109"/>
      <c r="N135" s="2169"/>
      <c r="O135" s="504"/>
      <c r="P135" s="2170">
        <f t="shared" si="23"/>
        <v>0</v>
      </c>
      <c r="Q135" s="2171"/>
      <c r="R135" s="2187" t="str">
        <f t="shared" si="27"/>
        <v>►</v>
      </c>
      <c r="S135" s="2188">
        <v>1</v>
      </c>
      <c r="T135" s="2174">
        <f t="shared" si="19"/>
        <v>0</v>
      </c>
      <c r="U135" s="2175">
        <f t="shared" si="20"/>
        <v>0</v>
      </c>
      <c r="V135" s="2176">
        <f t="shared" si="21"/>
        <v>0</v>
      </c>
      <c r="W135" s="2177">
        <f>IF(OR(ISBLANK(M135),ISBLANK(O135)),0,IF(ISBLANK(L135),"",IFERROR(ROUND(T135/INDEX(J8:V8,MATCH(I135,J7:V7,0)),2)&amp;" " &amp;I135,"")))</f>
        <v>0</v>
      </c>
      <c r="X135" s="2178"/>
      <c r="Z135" s="2113">
        <f t="shared" si="28"/>
        <v>0</v>
      </c>
      <c r="AB135" s="67"/>
      <c r="AC135" s="2119"/>
      <c r="AD135" s="2120"/>
      <c r="AE135" s="2121"/>
      <c r="AF135" s="2122"/>
      <c r="AG135" s="2123"/>
      <c r="AH135" s="2124"/>
      <c r="AI135" s="2125"/>
      <c r="AJ135" s="2126"/>
      <c r="AK135" s="2127"/>
      <c r="AL135" s="2127"/>
      <c r="AM135" s="2127"/>
      <c r="AN135" s="2127"/>
      <c r="AO135" s="2127"/>
      <c r="AP135" s="2127"/>
      <c r="AQ135" s="2128"/>
      <c r="AR135" s="2129"/>
      <c r="AS135" s="2130"/>
      <c r="AT135" s="2130"/>
      <c r="AU135" s="2140"/>
      <c r="AV135" s="2130"/>
      <c r="BJ135" s="135">
        <v>1</v>
      </c>
    </row>
    <row r="136" spans="2:62" ht="18.75">
      <c r="B136" s="2118">
        <f t="shared" si="17"/>
        <v>0</v>
      </c>
      <c r="D136" s="67" t="str">
        <f t="shared" si="18"/>
        <v>►</v>
      </c>
      <c r="E136" s="2182">
        <f t="shared" si="25"/>
        <v>0</v>
      </c>
      <c r="F136" s="2183">
        <f t="shared" si="25"/>
        <v>0</v>
      </c>
      <c r="G136" s="2184">
        <f t="shared" si="25"/>
        <v>0</v>
      </c>
      <c r="H136" s="2185">
        <f t="shared" si="25"/>
        <v>0</v>
      </c>
      <c r="I136" s="2186">
        <f t="shared" si="25"/>
        <v>0</v>
      </c>
      <c r="J136" s="2166">
        <f>IFERROR(INDEX(J8:V8,MATCH(I136,J7:V7,0)) * H136 * IF(E136=0, 1, E136), 0)</f>
        <v>0</v>
      </c>
      <c r="K136" s="2167">
        <f t="shared" si="26"/>
        <v>0</v>
      </c>
      <c r="L136" s="2203"/>
      <c r="M136" s="109"/>
      <c r="N136" s="2169"/>
      <c r="O136" s="504"/>
      <c r="P136" s="2170">
        <f t="shared" si="23"/>
        <v>0</v>
      </c>
      <c r="Q136" s="2171"/>
      <c r="R136" s="2187" t="str">
        <f t="shared" si="27"/>
        <v>►</v>
      </c>
      <c r="S136" s="2188">
        <v>1</v>
      </c>
      <c r="T136" s="2189">
        <f t="shared" si="19"/>
        <v>0</v>
      </c>
      <c r="U136" s="2190">
        <f t="shared" si="20"/>
        <v>0</v>
      </c>
      <c r="V136" s="2191">
        <f t="shared" si="21"/>
        <v>0</v>
      </c>
      <c r="W136" s="2192">
        <f>IF(OR(ISBLANK(M136),ISBLANK(O136)),0,IF(ISBLANK(L136),"",IFERROR(ROUND(T136/INDEX(J8:V8,MATCH(I136,J7:V7,0)),2)&amp;" " &amp;I136,"")))</f>
        <v>0</v>
      </c>
      <c r="X136" s="2193"/>
      <c r="Z136" s="2113">
        <f t="shared" si="28"/>
        <v>0</v>
      </c>
      <c r="AB136" s="67"/>
      <c r="AC136" s="2119"/>
      <c r="AD136" s="2120"/>
      <c r="AE136" s="2121"/>
      <c r="AF136" s="2122"/>
      <c r="AG136" s="2123"/>
      <c r="AH136" s="2124"/>
      <c r="AI136" s="2125"/>
      <c r="AJ136" s="2126"/>
      <c r="AK136" s="2127"/>
      <c r="AL136" s="2127"/>
      <c r="AM136" s="2127"/>
      <c r="AN136" s="2127"/>
      <c r="AO136" s="2127"/>
      <c r="AP136" s="2127"/>
      <c r="AQ136" s="2128"/>
      <c r="AR136" s="2129"/>
      <c r="AS136" s="2130"/>
      <c r="AT136" s="2130"/>
      <c r="AU136" s="2140"/>
      <c r="AV136" s="2130"/>
      <c r="BJ136" s="135">
        <v>1</v>
      </c>
    </row>
    <row r="137" spans="2:62" ht="19.5" customHeight="1">
      <c r="B137" s="2118">
        <f t="shared" si="17"/>
        <v>0</v>
      </c>
      <c r="D137" s="67" t="str">
        <f t="shared" si="18"/>
        <v>►</v>
      </c>
      <c r="E137" s="2182">
        <f t="shared" si="25"/>
        <v>0</v>
      </c>
      <c r="F137" s="2183">
        <f t="shared" si="25"/>
        <v>0</v>
      </c>
      <c r="G137" s="2184">
        <f t="shared" si="25"/>
        <v>0</v>
      </c>
      <c r="H137" s="2185">
        <f t="shared" si="25"/>
        <v>0</v>
      </c>
      <c r="I137" s="2186">
        <f t="shared" si="25"/>
        <v>0</v>
      </c>
      <c r="J137" s="2166">
        <f>IFERROR(INDEX(J8:V8,MATCH(I137,J7:V7,0)) * H137 * IF(E137=0, 1, E137), 0)</f>
        <v>0</v>
      </c>
      <c r="K137" s="2167">
        <f t="shared" si="26"/>
        <v>0</v>
      </c>
      <c r="L137" s="2203"/>
      <c r="M137" s="109"/>
      <c r="N137" s="2169"/>
      <c r="O137" s="504"/>
      <c r="P137" s="2170">
        <f t="shared" si="23"/>
        <v>0</v>
      </c>
      <c r="Q137" s="2171"/>
      <c r="R137" s="2187" t="str">
        <f t="shared" si="27"/>
        <v>►</v>
      </c>
      <c r="S137" s="2188">
        <v>1</v>
      </c>
      <c r="T137" s="2174">
        <f t="shared" si="19"/>
        <v>0</v>
      </c>
      <c r="U137" s="2175">
        <f t="shared" si="20"/>
        <v>0</v>
      </c>
      <c r="V137" s="2176">
        <f t="shared" si="21"/>
        <v>0</v>
      </c>
      <c r="W137" s="2177">
        <f>IF(OR(ISBLANK(M137),ISBLANK(O137)),0,IF(ISBLANK(L137),"",IFERROR(ROUND(T137/INDEX(J8:V8,MATCH(I137,J7:V7,0)),2)&amp;" " &amp;I137,"")))</f>
        <v>0</v>
      </c>
      <c r="X137" s="2178"/>
      <c r="Z137" s="2113">
        <f t="shared" si="28"/>
        <v>0</v>
      </c>
      <c r="AB137" s="67"/>
      <c r="AC137" s="2119"/>
      <c r="AD137" s="2120"/>
      <c r="AE137" s="2121"/>
      <c r="AF137" s="2122"/>
      <c r="AG137" s="2123"/>
      <c r="AH137" s="2124"/>
      <c r="AI137" s="2125"/>
      <c r="AJ137" s="2126"/>
      <c r="AK137" s="2127"/>
      <c r="AL137" s="2127"/>
      <c r="AM137" s="2127"/>
      <c r="AN137" s="2127"/>
      <c r="AO137" s="2127"/>
      <c r="AP137" s="2127"/>
      <c r="AQ137" s="2128"/>
      <c r="AR137" s="2129"/>
      <c r="AS137" s="2130"/>
      <c r="AT137" s="2130"/>
      <c r="AU137" s="2140"/>
      <c r="AV137" s="2130"/>
      <c r="BJ137" s="135">
        <v>1</v>
      </c>
    </row>
    <row r="138" spans="2:62" ht="18.75">
      <c r="B138" s="2118">
        <f t="shared" ref="B138:B201" si="29">AB138</f>
        <v>0</v>
      </c>
      <c r="D138" s="67" t="str">
        <f t="shared" si="18"/>
        <v>►</v>
      </c>
      <c r="E138" s="2182">
        <f t="shared" si="25"/>
        <v>0</v>
      </c>
      <c r="F138" s="2183">
        <f t="shared" si="25"/>
        <v>0</v>
      </c>
      <c r="G138" s="2184">
        <f t="shared" si="25"/>
        <v>0</v>
      </c>
      <c r="H138" s="2185">
        <f t="shared" si="25"/>
        <v>0</v>
      </c>
      <c r="I138" s="2186">
        <f t="shared" si="25"/>
        <v>0</v>
      </c>
      <c r="J138" s="2166">
        <f>IFERROR(INDEX(J8:V8,MATCH(I138,J7:V7,0)) * H138 * IF(E138=0, 1, E138), 0)</f>
        <v>0</v>
      </c>
      <c r="K138" s="2167">
        <f t="shared" si="26"/>
        <v>0</v>
      </c>
      <c r="L138" s="2203"/>
      <c r="M138" s="109"/>
      <c r="N138" s="2169"/>
      <c r="O138" s="504"/>
      <c r="P138" s="2170">
        <f t="shared" si="23"/>
        <v>0</v>
      </c>
      <c r="Q138" s="2171"/>
      <c r="R138" s="2187" t="str">
        <f t="shared" si="27"/>
        <v>►</v>
      </c>
      <c r="S138" s="2188">
        <v>1</v>
      </c>
      <c r="T138" s="2189">
        <f t="shared" si="19"/>
        <v>0</v>
      </c>
      <c r="U138" s="2190">
        <f t="shared" si="20"/>
        <v>0</v>
      </c>
      <c r="V138" s="2191">
        <f t="shared" si="21"/>
        <v>0</v>
      </c>
      <c r="W138" s="2192">
        <f>IF(OR(ISBLANK(M138),ISBLANK(O138)),0,IF(ISBLANK(L138),"",IFERROR(ROUND(T138/INDEX(J8:V8,MATCH(I138,J7:V7,0)),2)&amp;" " &amp;I138,"")))</f>
        <v>0</v>
      </c>
      <c r="X138" s="2193"/>
      <c r="Z138" s="2113">
        <f t="shared" si="28"/>
        <v>0</v>
      </c>
      <c r="AB138" s="67"/>
      <c r="AC138" s="2119"/>
      <c r="AD138" s="2120"/>
      <c r="AE138" s="2121"/>
      <c r="AF138" s="2122"/>
      <c r="AG138" s="2123"/>
      <c r="AH138" s="2124"/>
      <c r="AI138" s="2125"/>
      <c r="AJ138" s="2126"/>
      <c r="AK138" s="2127"/>
      <c r="AL138" s="2127"/>
      <c r="AM138" s="2127"/>
      <c r="AN138" s="2127"/>
      <c r="AO138" s="2127"/>
      <c r="AP138" s="2127"/>
      <c r="AQ138" s="2128"/>
      <c r="AR138" s="2129"/>
      <c r="AS138" s="2130"/>
      <c r="AT138" s="2130"/>
      <c r="AU138" s="2140"/>
      <c r="AV138" s="2130"/>
      <c r="BJ138" s="135">
        <v>1</v>
      </c>
    </row>
    <row r="139" spans="2:62" ht="18.75">
      <c r="B139" s="2118">
        <f t="shared" si="29"/>
        <v>0</v>
      </c>
      <c r="D139" s="67" t="str">
        <f t="shared" si="18"/>
        <v>►</v>
      </c>
      <c r="E139" s="2182">
        <f t="shared" si="25"/>
        <v>0</v>
      </c>
      <c r="F139" s="2183">
        <f t="shared" si="25"/>
        <v>0</v>
      </c>
      <c r="G139" s="2184">
        <f t="shared" si="25"/>
        <v>0</v>
      </c>
      <c r="H139" s="2185">
        <f t="shared" si="25"/>
        <v>0</v>
      </c>
      <c r="I139" s="2186">
        <f t="shared" si="25"/>
        <v>0</v>
      </c>
      <c r="J139" s="2166">
        <f>IFERROR(INDEX(J8:V8,MATCH(I139,J7:V7,0)) * H139 * IF(E139=0, 1, E139), 0)</f>
        <v>0</v>
      </c>
      <c r="K139" s="2167">
        <f t="shared" si="26"/>
        <v>0</v>
      </c>
      <c r="L139" s="2168"/>
      <c r="M139" s="109"/>
      <c r="N139" s="2169"/>
      <c r="O139" s="504"/>
      <c r="P139" s="2170">
        <f t="shared" si="23"/>
        <v>0</v>
      </c>
      <c r="Q139" s="2171"/>
      <c r="R139" s="2187" t="str">
        <f t="shared" si="27"/>
        <v>►</v>
      </c>
      <c r="S139" s="2188">
        <v>1</v>
      </c>
      <c r="T139" s="2174">
        <f t="shared" si="19"/>
        <v>0</v>
      </c>
      <c r="U139" s="2175">
        <f t="shared" si="20"/>
        <v>0</v>
      </c>
      <c r="V139" s="2176">
        <f t="shared" si="21"/>
        <v>0</v>
      </c>
      <c r="W139" s="2177">
        <f>IF(OR(ISBLANK(M139),ISBLANK(O139)),0,IF(ISBLANK(L139),"",IFERROR(ROUND(T139/INDEX(J8:V8,MATCH(I139,J7:V7,0)),2)&amp;" " &amp;I139,"")))</f>
        <v>0</v>
      </c>
      <c r="X139" s="2178"/>
      <c r="Z139" s="2113">
        <f t="shared" si="28"/>
        <v>0</v>
      </c>
      <c r="AB139" s="67"/>
      <c r="AC139" s="2119"/>
      <c r="AD139" s="2120"/>
      <c r="AE139" s="2121"/>
      <c r="AF139" s="2122"/>
      <c r="AG139" s="2123"/>
      <c r="AH139" s="2124"/>
      <c r="AI139" s="2125"/>
      <c r="AJ139" s="2126"/>
      <c r="AK139" s="2127"/>
      <c r="AL139" s="2127"/>
      <c r="AM139" s="2127"/>
      <c r="AN139" s="2127"/>
      <c r="AO139" s="2127"/>
      <c r="AP139" s="2127"/>
      <c r="AQ139" s="2128"/>
      <c r="AR139" s="2129"/>
      <c r="AS139" s="2130"/>
      <c r="AT139" s="2130"/>
      <c r="AU139" s="2140"/>
      <c r="AV139" s="2130"/>
      <c r="BJ139" s="135">
        <v>1</v>
      </c>
    </row>
    <row r="140" spans="2:62" ht="18.75">
      <c r="B140" s="2118">
        <f t="shared" si="29"/>
        <v>0</v>
      </c>
      <c r="D140" s="67" t="str">
        <f t="shared" si="18"/>
        <v>►</v>
      </c>
      <c r="E140" s="2182">
        <f t="shared" si="25"/>
        <v>0</v>
      </c>
      <c r="F140" s="2183">
        <f t="shared" si="25"/>
        <v>0</v>
      </c>
      <c r="G140" s="2184">
        <f t="shared" si="25"/>
        <v>0</v>
      </c>
      <c r="H140" s="2185">
        <f t="shared" si="25"/>
        <v>0</v>
      </c>
      <c r="I140" s="2186">
        <f t="shared" si="25"/>
        <v>0</v>
      </c>
      <c r="J140" s="2166">
        <f>IFERROR(INDEX(J8:V8,MATCH(I140,J7:V7,0)) * H140 * IF(E140=0, 1, E140), 0)</f>
        <v>0</v>
      </c>
      <c r="K140" s="2167">
        <f t="shared" si="26"/>
        <v>0</v>
      </c>
      <c r="L140" s="2168"/>
      <c r="M140" s="109"/>
      <c r="N140" s="2169"/>
      <c r="O140" s="504"/>
      <c r="P140" s="2170">
        <f t="shared" si="23"/>
        <v>0</v>
      </c>
      <c r="Q140" s="2171"/>
      <c r="R140" s="2187" t="str">
        <f t="shared" si="27"/>
        <v>►</v>
      </c>
      <c r="S140" s="2188">
        <v>1</v>
      </c>
      <c r="T140" s="2189">
        <f t="shared" si="19"/>
        <v>0</v>
      </c>
      <c r="U140" s="2190">
        <f t="shared" si="20"/>
        <v>0</v>
      </c>
      <c r="V140" s="2191">
        <f t="shared" si="21"/>
        <v>0</v>
      </c>
      <c r="W140" s="2192">
        <f>IF(OR(ISBLANK(M140),ISBLANK(O140)),0,IF(ISBLANK(L140),"",IFERROR(ROUND(T140/INDEX(J8:V8,MATCH(I140,J7:V7,0)),2)&amp;" " &amp;I140,"")))</f>
        <v>0</v>
      </c>
      <c r="X140" s="2193"/>
      <c r="Z140" s="2113">
        <f t="shared" si="28"/>
        <v>0</v>
      </c>
      <c r="AB140" s="67"/>
      <c r="AC140" s="2119"/>
      <c r="AD140" s="2120"/>
      <c r="AE140" s="2121"/>
      <c r="AF140" s="2122"/>
      <c r="AG140" s="2123"/>
      <c r="AH140" s="2124"/>
      <c r="AI140" s="2125"/>
      <c r="AJ140" s="2126"/>
      <c r="AK140" s="2127"/>
      <c r="AL140" s="2127"/>
      <c r="AM140" s="2127"/>
      <c r="AN140" s="2127"/>
      <c r="AO140" s="2127"/>
      <c r="AP140" s="2127"/>
      <c r="AQ140" s="2128"/>
      <c r="AR140" s="2129"/>
      <c r="AS140" s="2130"/>
      <c r="AT140" s="2130"/>
      <c r="AU140" s="2140"/>
      <c r="AV140" s="2130"/>
      <c r="BJ140" s="135">
        <v>1</v>
      </c>
    </row>
    <row r="141" spans="2:62" ht="18.75">
      <c r="B141" s="2118">
        <f t="shared" si="29"/>
        <v>0</v>
      </c>
      <c r="D141" s="67" t="str">
        <f t="shared" si="18"/>
        <v>►</v>
      </c>
      <c r="E141" s="2182">
        <f t="shared" ref="E141:I191" si="30">AC141</f>
        <v>0</v>
      </c>
      <c r="F141" s="2183">
        <f t="shared" si="30"/>
        <v>0</v>
      </c>
      <c r="G141" s="2184">
        <f t="shared" si="30"/>
        <v>0</v>
      </c>
      <c r="H141" s="2185">
        <f t="shared" si="30"/>
        <v>0</v>
      </c>
      <c r="I141" s="2186">
        <f t="shared" si="30"/>
        <v>0</v>
      </c>
      <c r="J141" s="2166">
        <f>IFERROR(INDEX(J8:V8,MATCH(I141,J7:V7,0)) * H141 * IF(E141=0, 1, E141), 0)</f>
        <v>0</v>
      </c>
      <c r="K141" s="2167">
        <f t="shared" si="26"/>
        <v>0</v>
      </c>
      <c r="L141" s="2168"/>
      <c r="M141" s="109"/>
      <c r="N141" s="2169"/>
      <c r="O141" s="504"/>
      <c r="P141" s="2170">
        <f t="shared" si="23"/>
        <v>0</v>
      </c>
      <c r="Q141" s="2171"/>
      <c r="R141" s="2187" t="str">
        <f t="shared" si="27"/>
        <v>►</v>
      </c>
      <c r="S141" s="2188">
        <v>1</v>
      </c>
      <c r="T141" s="2174">
        <f t="shared" si="19"/>
        <v>0</v>
      </c>
      <c r="U141" s="2175">
        <f t="shared" si="20"/>
        <v>0</v>
      </c>
      <c r="V141" s="2176">
        <f t="shared" si="21"/>
        <v>0</v>
      </c>
      <c r="W141" s="2177">
        <f>IF(OR(ISBLANK(M141),ISBLANK(O141)),0,IF(ISBLANK(L141),"",IFERROR(ROUND(T141/INDEX(J8:V8,MATCH(I141,J7:V7,0)),2)&amp;" " &amp;I141,"")))</f>
        <v>0</v>
      </c>
      <c r="X141" s="2178"/>
      <c r="Z141" s="2113">
        <f t="shared" si="28"/>
        <v>0</v>
      </c>
      <c r="AB141" s="67"/>
      <c r="AC141" s="2119"/>
      <c r="AD141" s="2120"/>
      <c r="AE141" s="2121"/>
      <c r="AF141" s="2122"/>
      <c r="AG141" s="2123"/>
      <c r="AH141" s="2124"/>
      <c r="AI141" s="2125"/>
      <c r="AJ141" s="2126"/>
      <c r="AK141" s="2127"/>
      <c r="AL141" s="2127"/>
      <c r="AM141" s="2127"/>
      <c r="AN141" s="2127"/>
      <c r="AO141" s="2127"/>
      <c r="AP141" s="2127"/>
      <c r="AQ141" s="2128"/>
      <c r="AR141" s="2129"/>
      <c r="AS141" s="2130"/>
      <c r="AT141" s="2130"/>
      <c r="AU141" s="2140"/>
      <c r="AV141" s="2130"/>
      <c r="BJ141" s="135">
        <v>1</v>
      </c>
    </row>
    <row r="142" spans="2:62" ht="18.75">
      <c r="B142" s="2118">
        <f t="shared" si="29"/>
        <v>0</v>
      </c>
      <c r="D142" s="67" t="str">
        <f t="shared" si="18"/>
        <v>►</v>
      </c>
      <c r="E142" s="2182">
        <f t="shared" si="30"/>
        <v>0</v>
      </c>
      <c r="F142" s="2183">
        <f t="shared" si="30"/>
        <v>0</v>
      </c>
      <c r="G142" s="2184">
        <f t="shared" si="30"/>
        <v>0</v>
      </c>
      <c r="H142" s="2185">
        <f t="shared" si="30"/>
        <v>0</v>
      </c>
      <c r="I142" s="2186">
        <f t="shared" si="30"/>
        <v>0</v>
      </c>
      <c r="J142" s="2166">
        <f>IFERROR(INDEX(J8:V8,MATCH(I142,J7:V7,0)) * H142 * IF(E142=0, 1, E142), 0)</f>
        <v>0</v>
      </c>
      <c r="K142" s="2167">
        <f t="shared" si="26"/>
        <v>0</v>
      </c>
      <c r="L142" s="2168"/>
      <c r="M142" s="109"/>
      <c r="N142" s="2169"/>
      <c r="O142" s="504"/>
      <c r="P142" s="2170">
        <f t="shared" si="23"/>
        <v>0</v>
      </c>
      <c r="Q142" s="2171"/>
      <c r="R142" s="2187" t="str">
        <f t="shared" si="27"/>
        <v>►</v>
      </c>
      <c r="S142" s="2188">
        <v>1</v>
      </c>
      <c r="T142" s="2189">
        <f t="shared" si="19"/>
        <v>0</v>
      </c>
      <c r="U142" s="2190">
        <f t="shared" si="20"/>
        <v>0</v>
      </c>
      <c r="V142" s="2191">
        <f t="shared" si="21"/>
        <v>0</v>
      </c>
      <c r="W142" s="2192">
        <f>IF(OR(ISBLANK(M142),ISBLANK(O142)),0,IF(ISBLANK(L142),"",IFERROR(ROUND(T142/INDEX(J8:V8,MATCH(I142,J7:V7,0)),2)&amp;" " &amp;I142,"")))</f>
        <v>0</v>
      </c>
      <c r="X142" s="2193"/>
      <c r="Z142" s="2113">
        <f t="shared" si="28"/>
        <v>0</v>
      </c>
      <c r="AB142" s="67"/>
      <c r="AC142" s="2119"/>
      <c r="AD142" s="2120"/>
      <c r="AE142" s="2121"/>
      <c r="AF142" s="2122"/>
      <c r="AG142" s="2123"/>
      <c r="AH142" s="2124"/>
      <c r="AI142" s="2125"/>
      <c r="AJ142" s="2126"/>
      <c r="AK142" s="2127"/>
      <c r="AL142" s="2127"/>
      <c r="AM142" s="2127"/>
      <c r="AN142" s="2127"/>
      <c r="AO142" s="2127"/>
      <c r="AP142" s="2127"/>
      <c r="AQ142" s="2128"/>
      <c r="AR142" s="2129"/>
      <c r="AS142" s="2130"/>
      <c r="AT142" s="2130"/>
      <c r="AU142" s="2140"/>
      <c r="AV142" s="2130"/>
      <c r="BJ142" s="135">
        <v>1</v>
      </c>
    </row>
    <row r="143" spans="2:62" ht="18.75">
      <c r="B143" s="2118">
        <f t="shared" si="29"/>
        <v>0</v>
      </c>
      <c r="D143" s="67" t="str">
        <f t="shared" si="18"/>
        <v>►</v>
      </c>
      <c r="E143" s="2182">
        <f t="shared" si="30"/>
        <v>0</v>
      </c>
      <c r="F143" s="2183">
        <f t="shared" si="30"/>
        <v>0</v>
      </c>
      <c r="G143" s="2184">
        <f t="shared" si="30"/>
        <v>0</v>
      </c>
      <c r="H143" s="2185">
        <f t="shared" si="30"/>
        <v>0</v>
      </c>
      <c r="I143" s="2186">
        <f t="shared" si="30"/>
        <v>0</v>
      </c>
      <c r="J143" s="2166">
        <f>IFERROR(INDEX(J8:V8,MATCH(I143,J7:V7,0)) * H143 * IF(E143=0, 1, E143), 0)</f>
        <v>0</v>
      </c>
      <c r="K143" s="2167">
        <f t="shared" si="26"/>
        <v>0</v>
      </c>
      <c r="L143" s="2168"/>
      <c r="M143" s="109"/>
      <c r="N143" s="2169"/>
      <c r="O143" s="504"/>
      <c r="P143" s="2170">
        <f t="shared" si="23"/>
        <v>0</v>
      </c>
      <c r="Q143" s="2171"/>
      <c r="R143" s="2187" t="str">
        <f t="shared" si="27"/>
        <v>►</v>
      </c>
      <c r="S143" s="2188">
        <v>1</v>
      </c>
      <c r="T143" s="2174">
        <f t="shared" si="19"/>
        <v>0</v>
      </c>
      <c r="U143" s="2175">
        <f t="shared" si="20"/>
        <v>0</v>
      </c>
      <c r="V143" s="2176">
        <f t="shared" si="21"/>
        <v>0</v>
      </c>
      <c r="W143" s="2177">
        <f>IF(OR(ISBLANK(M143),ISBLANK(O143)),0,IF(ISBLANK(L143),"",IFERROR(ROUND(T143/INDEX(J8:V8,MATCH(I143,J7:V7,0)),2)&amp;" " &amp;I143,"")))</f>
        <v>0</v>
      </c>
      <c r="X143" s="2178"/>
      <c r="Z143" s="2113">
        <f t="shared" si="28"/>
        <v>0</v>
      </c>
      <c r="AB143" s="67"/>
      <c r="AC143" s="2119"/>
      <c r="AD143" s="2120"/>
      <c r="AE143" s="2121"/>
      <c r="AF143" s="2122"/>
      <c r="AG143" s="2123"/>
      <c r="AH143" s="2124"/>
      <c r="AI143" s="2125"/>
      <c r="AJ143" s="2126"/>
      <c r="AK143" s="2127"/>
      <c r="AL143" s="2127"/>
      <c r="AM143" s="2127"/>
      <c r="AN143" s="2127"/>
      <c r="AO143" s="2127"/>
      <c r="AP143" s="2127"/>
      <c r="AQ143" s="2128"/>
      <c r="AR143" s="2129"/>
      <c r="AS143" s="2130"/>
      <c r="AT143" s="2130"/>
      <c r="AU143" s="2140"/>
      <c r="AV143" s="2130"/>
      <c r="BJ143" s="135">
        <v>1</v>
      </c>
    </row>
    <row r="144" spans="2:62" ht="18.75">
      <c r="B144" s="2118">
        <f t="shared" si="29"/>
        <v>0</v>
      </c>
      <c r="D144" s="67" t="str">
        <f t="shared" si="18"/>
        <v>►</v>
      </c>
      <c r="E144" s="2182">
        <f t="shared" si="30"/>
        <v>0</v>
      </c>
      <c r="F144" s="2183">
        <f t="shared" si="30"/>
        <v>0</v>
      </c>
      <c r="G144" s="2184">
        <f t="shared" si="30"/>
        <v>0</v>
      </c>
      <c r="H144" s="2185">
        <f t="shared" si="30"/>
        <v>0</v>
      </c>
      <c r="I144" s="2186">
        <f t="shared" si="30"/>
        <v>0</v>
      </c>
      <c r="J144" s="2166">
        <f>IFERROR(INDEX(J8:V8,MATCH(I144,J7:V7,0)) * H144 * IF(E144=0, 1, E144), 0)</f>
        <v>0</v>
      </c>
      <c r="K144" s="2167">
        <f t="shared" si="26"/>
        <v>0</v>
      </c>
      <c r="L144" s="2168"/>
      <c r="M144" s="109"/>
      <c r="N144" s="2169"/>
      <c r="O144" s="504"/>
      <c r="P144" s="2170">
        <f t="shared" si="23"/>
        <v>0</v>
      </c>
      <c r="Q144" s="2171"/>
      <c r="R144" s="2187" t="str">
        <f t="shared" si="27"/>
        <v>►</v>
      </c>
      <c r="S144" s="2188">
        <v>1</v>
      </c>
      <c r="T144" s="2189">
        <f t="shared" si="19"/>
        <v>0</v>
      </c>
      <c r="U144" s="2190">
        <f t="shared" si="20"/>
        <v>0</v>
      </c>
      <c r="V144" s="2191">
        <f t="shared" si="21"/>
        <v>0</v>
      </c>
      <c r="W144" s="2192">
        <f>IF(OR(ISBLANK(M144),ISBLANK(O144)),0,IF(ISBLANK(L144),"",IFERROR(ROUND(T144/INDEX(J8:V8,MATCH(I144,J7:V7,0)),2)&amp;" " &amp;I144,"")))</f>
        <v>0</v>
      </c>
      <c r="X144" s="2193"/>
      <c r="Z144" s="2113">
        <f t="shared" si="28"/>
        <v>0</v>
      </c>
      <c r="AB144" s="67"/>
      <c r="AC144" s="2119"/>
      <c r="AD144" s="2120"/>
      <c r="AE144" s="2121"/>
      <c r="AF144" s="2122"/>
      <c r="AG144" s="2123"/>
      <c r="AH144" s="2124"/>
      <c r="AI144" s="2125"/>
      <c r="AJ144" s="2126"/>
      <c r="AK144" s="2127"/>
      <c r="AL144" s="2127"/>
      <c r="AM144" s="2127"/>
      <c r="AN144" s="2127"/>
      <c r="AO144" s="2127"/>
      <c r="AP144" s="2127"/>
      <c r="AQ144" s="2128"/>
      <c r="AR144" s="2129"/>
      <c r="AS144" s="2130"/>
      <c r="AT144" s="2130"/>
      <c r="AU144" s="2140"/>
      <c r="AV144" s="2130"/>
      <c r="BJ144" s="135">
        <v>1</v>
      </c>
    </row>
    <row r="145" spans="2:62" ht="18.75">
      <c r="B145" s="2118">
        <f t="shared" si="29"/>
        <v>0</v>
      </c>
      <c r="D145" s="67" t="str">
        <f t="shared" si="18"/>
        <v>►</v>
      </c>
      <c r="E145" s="2182">
        <f t="shared" si="30"/>
        <v>0</v>
      </c>
      <c r="F145" s="2183">
        <f t="shared" si="30"/>
        <v>0</v>
      </c>
      <c r="G145" s="2184">
        <f t="shared" si="30"/>
        <v>0</v>
      </c>
      <c r="H145" s="2185">
        <f t="shared" si="30"/>
        <v>0</v>
      </c>
      <c r="I145" s="2186">
        <f t="shared" si="30"/>
        <v>0</v>
      </c>
      <c r="J145" s="2166">
        <f>IFERROR(INDEX(J8:V8,MATCH(I145,J7:V7,0)) * H145 * IF(E145=0, 1, E145), 0)</f>
        <v>0</v>
      </c>
      <c r="K145" s="2167">
        <f t="shared" si="26"/>
        <v>0</v>
      </c>
      <c r="L145" s="2203"/>
      <c r="M145" s="109"/>
      <c r="N145" s="2169"/>
      <c r="O145" s="504"/>
      <c r="P145" s="2170">
        <f t="shared" si="23"/>
        <v>0</v>
      </c>
      <c r="Q145" s="2171"/>
      <c r="R145" s="2187" t="str">
        <f t="shared" si="27"/>
        <v>►</v>
      </c>
      <c r="S145" s="2188">
        <v>1</v>
      </c>
      <c r="T145" s="2174">
        <f t="shared" si="19"/>
        <v>0</v>
      </c>
      <c r="U145" s="2175">
        <f t="shared" si="20"/>
        <v>0</v>
      </c>
      <c r="V145" s="2176">
        <f t="shared" si="21"/>
        <v>0</v>
      </c>
      <c r="W145" s="2177">
        <f>IF(OR(ISBLANK(M145),ISBLANK(O145)),0,IF(ISBLANK(L145),"",IFERROR(ROUND(T145/INDEX(J8:V8,MATCH(I145,J7:V7,0)),2)&amp;" " &amp;I145,"")))</f>
        <v>0</v>
      </c>
      <c r="X145" s="2178"/>
      <c r="Z145" s="2113">
        <f t="shared" si="28"/>
        <v>0</v>
      </c>
      <c r="AB145" s="67"/>
      <c r="AC145" s="2119"/>
      <c r="AD145" s="2120"/>
      <c r="AE145" s="2121"/>
      <c r="AF145" s="2122"/>
      <c r="AG145" s="2123"/>
      <c r="AH145" s="2124"/>
      <c r="AI145" s="2125"/>
      <c r="AJ145" s="2126"/>
      <c r="AK145" s="2127"/>
      <c r="AL145" s="2127"/>
      <c r="AM145" s="2127"/>
      <c r="AN145" s="2127"/>
      <c r="AO145" s="2127"/>
      <c r="AP145" s="2127"/>
      <c r="AQ145" s="2128"/>
      <c r="AR145" s="2129"/>
      <c r="AS145" s="2130"/>
      <c r="AT145" s="2130"/>
      <c r="AU145" s="2140"/>
      <c r="AV145" s="2130"/>
      <c r="BJ145" s="135">
        <v>1</v>
      </c>
    </row>
    <row r="146" spans="2:62" ht="18.75">
      <c r="B146" s="2118">
        <f t="shared" si="29"/>
        <v>0</v>
      </c>
      <c r="D146" s="67" t="str">
        <f t="shared" si="18"/>
        <v>►</v>
      </c>
      <c r="E146" s="2182">
        <f t="shared" si="30"/>
        <v>0</v>
      </c>
      <c r="F146" s="2183">
        <f t="shared" si="30"/>
        <v>0</v>
      </c>
      <c r="G146" s="2184">
        <f t="shared" si="30"/>
        <v>0</v>
      </c>
      <c r="H146" s="2185">
        <f t="shared" si="30"/>
        <v>0</v>
      </c>
      <c r="I146" s="2186">
        <f t="shared" si="30"/>
        <v>0</v>
      </c>
      <c r="J146" s="2166">
        <f>IFERROR(INDEX(J8:V8,MATCH(I146,J7:V7,0)) * H146 * IF(E146=0, 1, E146), 0)</f>
        <v>0</v>
      </c>
      <c r="K146" s="2167">
        <f t="shared" si="26"/>
        <v>0</v>
      </c>
      <c r="L146" s="2203"/>
      <c r="M146" s="109"/>
      <c r="N146" s="2169"/>
      <c r="O146" s="504"/>
      <c r="P146" s="2170">
        <f t="shared" si="23"/>
        <v>0</v>
      </c>
      <c r="Q146" s="2171"/>
      <c r="R146" s="2187" t="str">
        <f t="shared" si="27"/>
        <v>►</v>
      </c>
      <c r="S146" s="2188">
        <v>1</v>
      </c>
      <c r="T146" s="2189">
        <f t="shared" si="19"/>
        <v>0</v>
      </c>
      <c r="U146" s="2190">
        <f t="shared" si="20"/>
        <v>0</v>
      </c>
      <c r="V146" s="2191">
        <f t="shared" si="21"/>
        <v>0</v>
      </c>
      <c r="W146" s="2192">
        <f>IF(OR(ISBLANK(M146),ISBLANK(O146)),0,IF(ISBLANK(L146),"",IFERROR(ROUND(T146/INDEX(J8:V8,MATCH(I146,J7:V7,0)),2)&amp;" " &amp;I146,"")))</f>
        <v>0</v>
      </c>
      <c r="X146" s="2193"/>
      <c r="Z146" s="2113">
        <f t="shared" si="28"/>
        <v>0</v>
      </c>
      <c r="AB146" s="67"/>
      <c r="AC146" s="2119"/>
      <c r="AD146" s="2120"/>
      <c r="AE146" s="2121"/>
      <c r="AF146" s="2122"/>
      <c r="AG146" s="2123"/>
      <c r="AH146" s="2124"/>
      <c r="AI146" s="2125"/>
      <c r="AJ146" s="2126"/>
      <c r="AK146" s="2127"/>
      <c r="AL146" s="2127"/>
      <c r="AM146" s="2127"/>
      <c r="AN146" s="2127"/>
      <c r="AO146" s="2127"/>
      <c r="AP146" s="2127"/>
      <c r="AQ146" s="2128"/>
      <c r="AR146" s="2129"/>
      <c r="AS146" s="2130"/>
      <c r="AT146" s="2130"/>
      <c r="AU146" s="2140"/>
      <c r="AV146" s="2130"/>
      <c r="BJ146" s="135">
        <v>1</v>
      </c>
    </row>
    <row r="147" spans="2:62" ht="18.75">
      <c r="B147" s="2118">
        <f t="shared" si="29"/>
        <v>0</v>
      </c>
      <c r="D147" s="67" t="str">
        <f t="shared" si="18"/>
        <v>►</v>
      </c>
      <c r="E147" s="2182">
        <f t="shared" si="30"/>
        <v>0</v>
      </c>
      <c r="F147" s="2183">
        <f t="shared" si="30"/>
        <v>0</v>
      </c>
      <c r="G147" s="2184">
        <f t="shared" si="30"/>
        <v>0</v>
      </c>
      <c r="H147" s="2185">
        <f t="shared" si="30"/>
        <v>0</v>
      </c>
      <c r="I147" s="2186">
        <f t="shared" si="30"/>
        <v>0</v>
      </c>
      <c r="J147" s="2166">
        <f>IFERROR(INDEX(J8:V8,MATCH(I147,J7:V7,0)) * H147 * IF(E147=0, 1, E147), 0)</f>
        <v>0</v>
      </c>
      <c r="K147" s="2167">
        <f t="shared" si="26"/>
        <v>0</v>
      </c>
      <c r="L147" s="2203"/>
      <c r="M147" s="109"/>
      <c r="N147" s="2169"/>
      <c r="O147" s="504"/>
      <c r="P147" s="2170">
        <f t="shared" si="23"/>
        <v>0</v>
      </c>
      <c r="Q147" s="2171"/>
      <c r="R147" s="2187" t="str">
        <f t="shared" si="27"/>
        <v>►</v>
      </c>
      <c r="S147" s="2188">
        <v>1</v>
      </c>
      <c r="T147" s="2174">
        <f t="shared" si="19"/>
        <v>0</v>
      </c>
      <c r="U147" s="2175">
        <f t="shared" si="20"/>
        <v>0</v>
      </c>
      <c r="V147" s="2176">
        <f t="shared" si="21"/>
        <v>0</v>
      </c>
      <c r="W147" s="2177">
        <f>IF(OR(ISBLANK(M147),ISBLANK(O147)),0,IF(ISBLANK(L147),"",IFERROR(ROUND(T147/INDEX(J8:V8,MATCH(I147,J7:V7,0)),2)&amp;" " &amp;I147,"")))</f>
        <v>0</v>
      </c>
      <c r="X147" s="2178"/>
      <c r="Z147" s="2113">
        <f t="shared" si="28"/>
        <v>0</v>
      </c>
      <c r="AB147" s="67"/>
      <c r="AC147" s="2119"/>
      <c r="AD147" s="2120"/>
      <c r="AE147" s="2121"/>
      <c r="AF147" s="2122"/>
      <c r="AG147" s="2123"/>
      <c r="AH147" s="2124"/>
      <c r="AI147" s="2125"/>
      <c r="AJ147" s="2126"/>
      <c r="AK147" s="2127"/>
      <c r="AL147" s="2127"/>
      <c r="AM147" s="2127"/>
      <c r="AN147" s="2127"/>
      <c r="AO147" s="2127"/>
      <c r="AP147" s="2127"/>
      <c r="AQ147" s="2128"/>
      <c r="AR147" s="2129"/>
      <c r="AS147" s="2130"/>
      <c r="AT147" s="2130"/>
      <c r="AU147" s="2140"/>
      <c r="AV147" s="2130"/>
      <c r="BJ147" s="135">
        <v>1</v>
      </c>
    </row>
    <row r="148" spans="2:62" ht="18.75">
      <c r="B148" s="2118">
        <f t="shared" si="29"/>
        <v>0</v>
      </c>
      <c r="D148" s="67" t="str">
        <f t="shared" si="18"/>
        <v>►</v>
      </c>
      <c r="E148" s="2182">
        <f t="shared" si="30"/>
        <v>0</v>
      </c>
      <c r="F148" s="2183">
        <f t="shared" si="30"/>
        <v>0</v>
      </c>
      <c r="G148" s="2184">
        <f t="shared" si="30"/>
        <v>0</v>
      </c>
      <c r="H148" s="2185">
        <f t="shared" si="30"/>
        <v>0</v>
      </c>
      <c r="I148" s="2186">
        <f t="shared" si="30"/>
        <v>0</v>
      </c>
      <c r="J148" s="2166">
        <f>IFERROR(INDEX(J8:V8,MATCH(I148,J7:V7,0)) * H148 * IF(E148=0, 1, E148), 0)</f>
        <v>0</v>
      </c>
      <c r="K148" s="2167">
        <f t="shared" si="26"/>
        <v>0</v>
      </c>
      <c r="L148" s="2203"/>
      <c r="M148" s="109"/>
      <c r="N148" s="2169"/>
      <c r="O148" s="504"/>
      <c r="P148" s="2170">
        <f t="shared" si="23"/>
        <v>0</v>
      </c>
      <c r="Q148" s="2171"/>
      <c r="R148" s="2187" t="str">
        <f t="shared" si="27"/>
        <v>►</v>
      </c>
      <c r="S148" s="2188">
        <v>1</v>
      </c>
      <c r="T148" s="2189">
        <f t="shared" si="19"/>
        <v>0</v>
      </c>
      <c r="U148" s="2190">
        <f t="shared" si="20"/>
        <v>0</v>
      </c>
      <c r="V148" s="2191">
        <f t="shared" si="21"/>
        <v>0</v>
      </c>
      <c r="W148" s="2192">
        <f>IF(OR(ISBLANK(M148),ISBLANK(O148)),0,IF(ISBLANK(L148),"",IFERROR(ROUND(T148/INDEX(J8:V8,MATCH(I148,J7:V7,0)),2)&amp;" " &amp;I148,"")))</f>
        <v>0</v>
      </c>
      <c r="X148" s="2193"/>
      <c r="Z148" s="2113">
        <f t="shared" si="28"/>
        <v>0</v>
      </c>
      <c r="AB148" s="67"/>
      <c r="AC148" s="2119"/>
      <c r="AD148" s="2120"/>
      <c r="AE148" s="2121"/>
      <c r="AF148" s="2122"/>
      <c r="AG148" s="2123"/>
      <c r="AH148" s="2124"/>
      <c r="AI148" s="2125"/>
      <c r="AJ148" s="2126"/>
      <c r="AK148" s="2127"/>
      <c r="AL148" s="2127"/>
      <c r="AM148" s="2127"/>
      <c r="AN148" s="2127"/>
      <c r="AO148" s="2127"/>
      <c r="AP148" s="2127"/>
      <c r="AQ148" s="2128"/>
      <c r="AR148" s="2129"/>
      <c r="AS148" s="2130"/>
      <c r="AT148" s="2130"/>
      <c r="AU148" s="2140"/>
      <c r="AV148" s="2130"/>
      <c r="BJ148" s="135">
        <v>1</v>
      </c>
    </row>
    <row r="149" spans="2:62" ht="18.75">
      <c r="B149" s="2118">
        <f t="shared" si="29"/>
        <v>0</v>
      </c>
      <c r="D149" s="67" t="str">
        <f t="shared" si="18"/>
        <v>►</v>
      </c>
      <c r="E149" s="2182">
        <f t="shared" si="30"/>
        <v>0</v>
      </c>
      <c r="F149" s="2183">
        <f t="shared" si="30"/>
        <v>0</v>
      </c>
      <c r="G149" s="2184">
        <f t="shared" si="30"/>
        <v>0</v>
      </c>
      <c r="H149" s="2185">
        <f t="shared" si="30"/>
        <v>0</v>
      </c>
      <c r="I149" s="2186">
        <f t="shared" si="30"/>
        <v>0</v>
      </c>
      <c r="J149" s="2166">
        <f>IFERROR(INDEX(J8:V8,MATCH(I149,J7:V7,0)) * H149 * IF(E149=0, 1, E149), 0)</f>
        <v>0</v>
      </c>
      <c r="K149" s="2167">
        <f t="shared" si="26"/>
        <v>0</v>
      </c>
      <c r="L149" s="2203"/>
      <c r="M149" s="109"/>
      <c r="N149" s="2169"/>
      <c r="O149" s="504"/>
      <c r="P149" s="2170">
        <f t="shared" si="23"/>
        <v>0</v>
      </c>
      <c r="Q149" s="2171"/>
      <c r="R149" s="2187" t="str">
        <f t="shared" si="27"/>
        <v>►</v>
      </c>
      <c r="S149" s="2188">
        <v>1</v>
      </c>
      <c r="T149" s="2174">
        <f t="shared" si="19"/>
        <v>0</v>
      </c>
      <c r="U149" s="2175">
        <f t="shared" si="20"/>
        <v>0</v>
      </c>
      <c r="V149" s="2176">
        <f t="shared" si="21"/>
        <v>0</v>
      </c>
      <c r="W149" s="2177">
        <f>IF(OR(ISBLANK(M149),ISBLANK(O149)),0,IF(ISBLANK(L149),"",IFERROR(ROUND(T149/INDEX(J8:V8,MATCH(I149,J7:V7,0)),2)&amp;" " &amp;I149,"")))</f>
        <v>0</v>
      </c>
      <c r="X149" s="2178"/>
      <c r="Z149" s="2113">
        <f t="shared" si="28"/>
        <v>0</v>
      </c>
      <c r="AB149" s="67"/>
      <c r="AC149" s="2119"/>
      <c r="AD149" s="2120"/>
      <c r="AE149" s="2121"/>
      <c r="AF149" s="2122"/>
      <c r="AG149" s="2123"/>
      <c r="AH149" s="2124"/>
      <c r="AI149" s="2125"/>
      <c r="AJ149" s="2126"/>
      <c r="AK149" s="2127"/>
      <c r="AL149" s="2127"/>
      <c r="AM149" s="2127"/>
      <c r="AN149" s="2127"/>
      <c r="AO149" s="2127"/>
      <c r="AP149" s="2127"/>
      <c r="AQ149" s="2128"/>
      <c r="AR149" s="2129"/>
      <c r="AS149" s="2130"/>
      <c r="AT149" s="2130"/>
      <c r="AU149" s="2140"/>
      <c r="AV149" s="2130"/>
      <c r="BJ149" s="135">
        <v>1</v>
      </c>
    </row>
    <row r="150" spans="2:62" ht="26.25" customHeight="1">
      <c r="B150" s="2118">
        <f t="shared" si="29"/>
        <v>0</v>
      </c>
      <c r="D150" s="67" t="str">
        <f t="shared" si="18"/>
        <v>►</v>
      </c>
      <c r="E150" s="2182">
        <f t="shared" si="30"/>
        <v>0</v>
      </c>
      <c r="F150" s="2183">
        <f t="shared" si="30"/>
        <v>0</v>
      </c>
      <c r="G150" s="2184">
        <f t="shared" si="30"/>
        <v>0</v>
      </c>
      <c r="H150" s="2185">
        <f t="shared" si="30"/>
        <v>0</v>
      </c>
      <c r="I150" s="2186">
        <f t="shared" si="30"/>
        <v>0</v>
      </c>
      <c r="J150" s="2166">
        <f>IFERROR(INDEX(J8:V8,MATCH(I150,J7:V7,0)) * H150 * IF(E150=0, 1, E150), 0)</f>
        <v>0</v>
      </c>
      <c r="K150" s="2167">
        <f t="shared" si="26"/>
        <v>0</v>
      </c>
      <c r="L150" s="2203"/>
      <c r="M150" s="109"/>
      <c r="N150" s="2169"/>
      <c r="O150" s="504"/>
      <c r="P150" s="2170">
        <f t="shared" si="23"/>
        <v>0</v>
      </c>
      <c r="Q150" s="2171"/>
      <c r="R150" s="2187" t="str">
        <f t="shared" si="27"/>
        <v>►</v>
      </c>
      <c r="S150" s="2188">
        <v>1</v>
      </c>
      <c r="T150" s="2189">
        <f t="shared" si="19"/>
        <v>0</v>
      </c>
      <c r="U150" s="2190">
        <f t="shared" si="20"/>
        <v>0</v>
      </c>
      <c r="V150" s="2191">
        <f t="shared" si="21"/>
        <v>0</v>
      </c>
      <c r="W150" s="2192">
        <f>IF(OR(ISBLANK(M150),ISBLANK(O150)),0,IF(ISBLANK(L150),"",IFERROR(ROUND(T150/INDEX(J8:V8,MATCH(I150,J7:V7,0)),2)&amp;" " &amp;I150,"")))</f>
        <v>0</v>
      </c>
      <c r="X150" s="2193"/>
      <c r="Z150" s="2113">
        <f t="shared" si="28"/>
        <v>0</v>
      </c>
      <c r="AB150" s="67"/>
      <c r="AC150" s="2119"/>
      <c r="AD150" s="2120"/>
      <c r="AE150" s="2121"/>
      <c r="AF150" s="2122"/>
      <c r="AG150" s="2123"/>
      <c r="AH150" s="2124"/>
      <c r="AI150" s="2125"/>
      <c r="AJ150" s="2126"/>
      <c r="AK150" s="2127"/>
      <c r="AL150" s="2127"/>
      <c r="AM150" s="2127"/>
      <c r="AN150" s="2127"/>
      <c r="AO150" s="2127"/>
      <c r="AP150" s="2127"/>
      <c r="AQ150" s="2128"/>
      <c r="AR150" s="2129"/>
      <c r="AS150" s="2130"/>
      <c r="AT150" s="2130"/>
      <c r="AU150" s="2140"/>
      <c r="AV150" s="2130"/>
      <c r="BJ150" s="135">
        <v>1</v>
      </c>
    </row>
    <row r="151" spans="2:62" ht="18.75" customHeight="1">
      <c r="B151" s="2118">
        <f t="shared" si="29"/>
        <v>0</v>
      </c>
      <c r="D151" s="67" t="str">
        <f t="shared" ref="D151:D214" si="31">IF(L151&lt;&gt;"","A","►")</f>
        <v>►</v>
      </c>
      <c r="E151" s="2182">
        <f t="shared" si="30"/>
        <v>0</v>
      </c>
      <c r="F151" s="2183">
        <f t="shared" si="30"/>
        <v>0</v>
      </c>
      <c r="G151" s="2184">
        <f t="shared" si="30"/>
        <v>0</v>
      </c>
      <c r="H151" s="2185">
        <f t="shared" si="30"/>
        <v>0</v>
      </c>
      <c r="I151" s="2186">
        <f t="shared" si="30"/>
        <v>0</v>
      </c>
      <c r="J151" s="2166">
        <f>IFERROR(INDEX(J8:V8,MATCH(I151,J7:V7,0)) * H151 * IF(E151=0, 1, E151), 0)</f>
        <v>0</v>
      </c>
      <c r="K151" s="2167">
        <f t="shared" si="26"/>
        <v>0</v>
      </c>
      <c r="L151" s="2203"/>
      <c r="M151" s="109"/>
      <c r="N151" s="2169"/>
      <c r="O151" s="504"/>
      <c r="P151" s="2170">
        <f t="shared" si="23"/>
        <v>0</v>
      </c>
      <c r="Q151" s="2171"/>
      <c r="R151" s="2187" t="str">
        <f t="shared" si="27"/>
        <v>►</v>
      </c>
      <c r="S151" s="2188">
        <v>1</v>
      </c>
      <c r="T151" s="2174">
        <f t="shared" ref="T151:T214" si="32">IF(OR(ISBLANK(M151),ISBLANK(O151)),0,IF(J151=0,0,IF(L151&lt;&gt;0,(J151*S151)/M151*O151,0)))</f>
        <v>0</v>
      </c>
      <c r="U151" s="2175">
        <f t="shared" ref="U151:U214" si="33">IF(OR(ISBLANK(M151),ISBLANK(O151)),0,IF(AND(E151&lt;&gt;"", L151&lt;&gt;""),(E151*S151)/M151*O151,0))</f>
        <v>0</v>
      </c>
      <c r="V151" s="2176">
        <f t="shared" ref="V151:V214" si="34">IF(L151&lt;&gt;"",AD151,0)</f>
        <v>0</v>
      </c>
      <c r="W151" s="2177">
        <f>IF(OR(ISBLANK(M151),ISBLANK(O151)),0,IF(ISBLANK(L151),"",IFERROR(ROUND(T151/INDEX(J8:V8,MATCH(I151,J7:V7,0)),2)&amp;" " &amp;I151,"")))</f>
        <v>0</v>
      </c>
      <c r="X151" s="2178"/>
      <c r="Z151" s="2113">
        <f t="shared" si="28"/>
        <v>0</v>
      </c>
      <c r="AB151" s="67"/>
      <c r="AC151" s="2119"/>
      <c r="AD151" s="2120"/>
      <c r="AE151" s="2121"/>
      <c r="AF151" s="2122"/>
      <c r="AG151" s="2123"/>
      <c r="AH151" s="2124"/>
      <c r="AI151" s="2125"/>
      <c r="AJ151" s="2126"/>
      <c r="AK151" s="2127"/>
      <c r="AL151" s="2127"/>
      <c r="AM151" s="2127"/>
      <c r="AN151" s="2127"/>
      <c r="AO151" s="2127"/>
      <c r="AP151" s="2127"/>
      <c r="AQ151" s="2128"/>
      <c r="AR151" s="2129"/>
      <c r="AS151" s="2130"/>
      <c r="AT151" s="2130"/>
      <c r="AU151" s="2140"/>
      <c r="AV151" s="2130"/>
      <c r="BJ151" s="135">
        <v>1</v>
      </c>
    </row>
    <row r="152" spans="2:62" ht="18.75">
      <c r="B152" s="2118">
        <f t="shared" si="29"/>
        <v>0</v>
      </c>
      <c r="D152" s="67" t="str">
        <f t="shared" si="31"/>
        <v>►</v>
      </c>
      <c r="E152" s="2182">
        <f t="shared" si="30"/>
        <v>0</v>
      </c>
      <c r="F152" s="2183">
        <f t="shared" si="30"/>
        <v>0</v>
      </c>
      <c r="G152" s="2184">
        <f t="shared" si="30"/>
        <v>0</v>
      </c>
      <c r="H152" s="2185">
        <f t="shared" si="30"/>
        <v>0</v>
      </c>
      <c r="I152" s="2186">
        <f t="shared" si="30"/>
        <v>0</v>
      </c>
      <c r="J152" s="2166">
        <f>IFERROR(INDEX(J8:V8,MATCH(I152,J7:V7,0)) * H152 * IF(E152=0, 1, E152), 0)</f>
        <v>0</v>
      </c>
      <c r="K152" s="2167">
        <f t="shared" si="26"/>
        <v>0</v>
      </c>
      <c r="L152" s="2203"/>
      <c r="M152" s="109"/>
      <c r="N152" s="2169"/>
      <c r="O152" s="504"/>
      <c r="P152" s="2170">
        <f t="shared" ref="P152:P215" si="35">N152</f>
        <v>0</v>
      </c>
      <c r="Q152" s="2171"/>
      <c r="R152" s="2187" t="str">
        <f t="shared" si="27"/>
        <v>►</v>
      </c>
      <c r="S152" s="2188">
        <v>1</v>
      </c>
      <c r="T152" s="2189">
        <f t="shared" si="32"/>
        <v>0</v>
      </c>
      <c r="U152" s="2190">
        <f t="shared" si="33"/>
        <v>0</v>
      </c>
      <c r="V152" s="2191">
        <f t="shared" si="34"/>
        <v>0</v>
      </c>
      <c r="W152" s="2192">
        <f>IF(OR(ISBLANK(M152),ISBLANK(O152)),0,IF(ISBLANK(L152),"",IFERROR(ROUND(T152/INDEX(J8:V8,MATCH(I152,J7:V7,0)),2)&amp;" " &amp;I152,"")))</f>
        <v>0</v>
      </c>
      <c r="X152" s="2193"/>
      <c r="Z152" s="2113">
        <f t="shared" si="28"/>
        <v>0</v>
      </c>
      <c r="AB152" s="67"/>
      <c r="AC152" s="2119"/>
      <c r="AD152" s="2120"/>
      <c r="AE152" s="2121"/>
      <c r="AF152" s="2122"/>
      <c r="AG152" s="2123"/>
      <c r="AH152" s="2124"/>
      <c r="AI152" s="2125"/>
      <c r="AJ152" s="2126"/>
      <c r="AK152" s="2127"/>
      <c r="AL152" s="2127"/>
      <c r="AM152" s="2127"/>
      <c r="AN152" s="2127"/>
      <c r="AO152" s="2127"/>
      <c r="AP152" s="2127"/>
      <c r="AQ152" s="2128"/>
      <c r="AR152" s="2129"/>
      <c r="AS152" s="2130"/>
      <c r="AT152" s="2130"/>
      <c r="AU152" s="2140"/>
      <c r="AV152" s="2130"/>
      <c r="BJ152" s="135">
        <v>1</v>
      </c>
    </row>
    <row r="153" spans="2:62" ht="18.75">
      <c r="B153" s="2118">
        <f t="shared" si="29"/>
        <v>0</v>
      </c>
      <c r="D153" s="67" t="str">
        <f t="shared" si="31"/>
        <v>►</v>
      </c>
      <c r="E153" s="2182">
        <f t="shared" si="30"/>
        <v>0</v>
      </c>
      <c r="F153" s="2183">
        <f t="shared" si="30"/>
        <v>0</v>
      </c>
      <c r="G153" s="2184">
        <f t="shared" si="30"/>
        <v>0</v>
      </c>
      <c r="H153" s="2185">
        <f t="shared" si="30"/>
        <v>0</v>
      </c>
      <c r="I153" s="2186">
        <f t="shared" si="30"/>
        <v>0</v>
      </c>
      <c r="J153" s="2166">
        <f>IFERROR(INDEX(J8:V8,MATCH(I153,J7:V7,0)) * H153 * IF(E153=0, 1, E153), 0)</f>
        <v>0</v>
      </c>
      <c r="K153" s="2167">
        <f t="shared" si="26"/>
        <v>0</v>
      </c>
      <c r="L153" s="2203"/>
      <c r="M153" s="109"/>
      <c r="N153" s="2169"/>
      <c r="O153" s="504"/>
      <c r="P153" s="2170">
        <f t="shared" si="35"/>
        <v>0</v>
      </c>
      <c r="Q153" s="2171"/>
      <c r="R153" s="2187" t="str">
        <f t="shared" si="27"/>
        <v>►</v>
      </c>
      <c r="S153" s="2188">
        <v>1</v>
      </c>
      <c r="T153" s="2174">
        <f t="shared" si="32"/>
        <v>0</v>
      </c>
      <c r="U153" s="2175">
        <f t="shared" si="33"/>
        <v>0</v>
      </c>
      <c r="V153" s="2176">
        <f t="shared" si="34"/>
        <v>0</v>
      </c>
      <c r="W153" s="2177">
        <f>IF(OR(ISBLANK(M153),ISBLANK(O153)),0,IF(ISBLANK(L153),"",IFERROR(ROUND(T153/INDEX(J8:V8,MATCH(I153,J7:V7,0)),2)&amp;" " &amp;I153,"")))</f>
        <v>0</v>
      </c>
      <c r="X153" s="2178"/>
      <c r="Z153" s="2113">
        <f t="shared" si="28"/>
        <v>0</v>
      </c>
      <c r="AB153" s="67"/>
      <c r="AC153" s="2119"/>
      <c r="AD153" s="2120"/>
      <c r="AE153" s="2121"/>
      <c r="AF153" s="2122"/>
      <c r="AG153" s="2123"/>
      <c r="AH153" s="2124"/>
      <c r="AI153" s="2125"/>
      <c r="AJ153" s="2126"/>
      <c r="AK153" s="2127"/>
      <c r="AL153" s="2127"/>
      <c r="AM153" s="2127"/>
      <c r="AN153" s="2127"/>
      <c r="AO153" s="2127"/>
      <c r="AP153" s="2127"/>
      <c r="AQ153" s="2128"/>
      <c r="AR153" s="2129"/>
      <c r="AS153" s="2130"/>
      <c r="AT153" s="2130"/>
      <c r="AU153" s="2140"/>
      <c r="AV153" s="2130"/>
      <c r="BJ153" s="135">
        <v>1</v>
      </c>
    </row>
    <row r="154" spans="2:62" ht="18.75">
      <c r="B154" s="2118">
        <f t="shared" si="29"/>
        <v>0</v>
      </c>
      <c r="D154" s="67" t="str">
        <f t="shared" si="31"/>
        <v>►</v>
      </c>
      <c r="E154" s="2182">
        <f t="shared" si="30"/>
        <v>0</v>
      </c>
      <c r="F154" s="2183">
        <f t="shared" si="30"/>
        <v>0</v>
      </c>
      <c r="G154" s="2184">
        <f t="shared" si="30"/>
        <v>0</v>
      </c>
      <c r="H154" s="2185">
        <f t="shared" si="30"/>
        <v>0</v>
      </c>
      <c r="I154" s="2186">
        <f t="shared" si="30"/>
        <v>0</v>
      </c>
      <c r="J154" s="2166">
        <f>IFERROR(INDEX(J8:V8,MATCH(I154,J7:V7,0)) * H154 * IF(E154=0, 1, E154), 0)</f>
        <v>0</v>
      </c>
      <c r="K154" s="2167">
        <f t="shared" si="26"/>
        <v>0</v>
      </c>
      <c r="L154" s="2203"/>
      <c r="M154" s="109"/>
      <c r="N154" s="2169"/>
      <c r="O154" s="504"/>
      <c r="P154" s="2170">
        <f t="shared" si="35"/>
        <v>0</v>
      </c>
      <c r="Q154" s="2171"/>
      <c r="R154" s="2187" t="str">
        <f t="shared" si="27"/>
        <v>►</v>
      </c>
      <c r="S154" s="2188">
        <v>1</v>
      </c>
      <c r="T154" s="2189">
        <f t="shared" si="32"/>
        <v>0</v>
      </c>
      <c r="U154" s="2190">
        <f t="shared" si="33"/>
        <v>0</v>
      </c>
      <c r="V154" s="2191">
        <f t="shared" si="34"/>
        <v>0</v>
      </c>
      <c r="W154" s="2192">
        <f>IF(OR(ISBLANK(M154),ISBLANK(O154)),0,IF(ISBLANK(L154),"",IFERROR(ROUND(T154/INDEX(J8:V8,MATCH(I154,J7:V7,0)),2)&amp;" " &amp;I154,"")))</f>
        <v>0</v>
      </c>
      <c r="X154" s="2193"/>
      <c r="Z154" s="2113">
        <f t="shared" si="28"/>
        <v>0</v>
      </c>
      <c r="AB154" s="67"/>
      <c r="AC154" s="2119"/>
      <c r="AD154" s="2120"/>
      <c r="AE154" s="2121"/>
      <c r="AF154" s="2122"/>
      <c r="AG154" s="2123"/>
      <c r="AH154" s="2124"/>
      <c r="AI154" s="2125"/>
      <c r="AJ154" s="2126"/>
      <c r="AK154" s="2127"/>
      <c r="AL154" s="2127"/>
      <c r="AM154" s="2127"/>
      <c r="AN154" s="2127"/>
      <c r="AO154" s="2127"/>
      <c r="AP154" s="2127"/>
      <c r="AQ154" s="2128"/>
      <c r="AR154" s="2129"/>
      <c r="AS154" s="2130"/>
      <c r="AT154" s="2130"/>
      <c r="AU154" s="2140"/>
      <c r="AV154" s="2130"/>
      <c r="BJ154" s="135">
        <v>1</v>
      </c>
    </row>
    <row r="155" spans="2:62" ht="18.75" customHeight="1">
      <c r="B155" s="2118">
        <f t="shared" si="29"/>
        <v>0</v>
      </c>
      <c r="D155" s="67" t="str">
        <f t="shared" si="31"/>
        <v>►</v>
      </c>
      <c r="E155" s="2182">
        <f t="shared" si="30"/>
        <v>0</v>
      </c>
      <c r="F155" s="2183">
        <f t="shared" si="30"/>
        <v>0</v>
      </c>
      <c r="G155" s="2184">
        <f t="shared" si="30"/>
        <v>0</v>
      </c>
      <c r="H155" s="2185">
        <f t="shared" si="30"/>
        <v>0</v>
      </c>
      <c r="I155" s="2186">
        <f t="shared" si="30"/>
        <v>0</v>
      </c>
      <c r="J155" s="2166">
        <f>IFERROR(INDEX(J8:V8,MATCH(I155,J7:V7,0)) * H155 * IF(E155=0, 1, E155), 0)</f>
        <v>0</v>
      </c>
      <c r="K155" s="2167">
        <f t="shared" si="26"/>
        <v>0</v>
      </c>
      <c r="L155" s="2203"/>
      <c r="M155" s="109"/>
      <c r="N155" s="2169"/>
      <c r="O155" s="504"/>
      <c r="P155" s="2170">
        <f t="shared" si="35"/>
        <v>0</v>
      </c>
      <c r="Q155" s="2171"/>
      <c r="R155" s="2187" t="str">
        <f t="shared" si="27"/>
        <v>►</v>
      </c>
      <c r="S155" s="2188">
        <v>1</v>
      </c>
      <c r="T155" s="2174">
        <f t="shared" si="32"/>
        <v>0</v>
      </c>
      <c r="U155" s="2175">
        <f t="shared" si="33"/>
        <v>0</v>
      </c>
      <c r="V155" s="2176">
        <f t="shared" si="34"/>
        <v>0</v>
      </c>
      <c r="W155" s="2177">
        <f>IF(OR(ISBLANK(M155),ISBLANK(O155)),0,IF(ISBLANK(L155),"",IFERROR(ROUND(T155/INDEX(J8:V8,MATCH(I155,J7:V7,0)),2)&amp;" " &amp;I155,"")))</f>
        <v>0</v>
      </c>
      <c r="X155" s="2178"/>
      <c r="Z155" s="2113">
        <f t="shared" si="28"/>
        <v>0</v>
      </c>
      <c r="AB155" s="67"/>
      <c r="AC155" s="2119"/>
      <c r="AD155" s="2120"/>
      <c r="AE155" s="2121"/>
      <c r="AF155" s="2122"/>
      <c r="AG155" s="2123"/>
      <c r="AH155" s="2124"/>
      <c r="AI155" s="2125"/>
      <c r="AJ155" s="2126"/>
      <c r="AK155" s="2127"/>
      <c r="AL155" s="2127"/>
      <c r="AM155" s="2127"/>
      <c r="AN155" s="2127"/>
      <c r="AO155" s="2127"/>
      <c r="AP155" s="2127"/>
      <c r="AQ155" s="2128"/>
      <c r="AR155" s="2129"/>
      <c r="AS155" s="2130"/>
      <c r="AT155" s="2130"/>
      <c r="AU155" s="2140"/>
      <c r="AV155" s="2130"/>
      <c r="BJ155" s="135">
        <v>1</v>
      </c>
    </row>
    <row r="156" spans="2:62" ht="19.5" customHeight="1">
      <c r="B156" s="2118">
        <f t="shared" si="29"/>
        <v>0</v>
      </c>
      <c r="D156" s="67" t="str">
        <f t="shared" si="31"/>
        <v>►</v>
      </c>
      <c r="E156" s="2182">
        <f t="shared" si="30"/>
        <v>0</v>
      </c>
      <c r="F156" s="2183">
        <f t="shared" si="30"/>
        <v>0</v>
      </c>
      <c r="G156" s="2184">
        <f t="shared" si="30"/>
        <v>0</v>
      </c>
      <c r="H156" s="2185">
        <f t="shared" si="30"/>
        <v>0</v>
      </c>
      <c r="I156" s="2186">
        <f t="shared" si="30"/>
        <v>0</v>
      </c>
      <c r="J156" s="2166">
        <f>IFERROR(INDEX(J8:V8,MATCH(I156,J7:V7,0)) * H156 * IF(E156=0, 1, E156), 0)</f>
        <v>0</v>
      </c>
      <c r="K156" s="2167">
        <f t="shared" si="26"/>
        <v>0</v>
      </c>
      <c r="L156" s="2203"/>
      <c r="M156" s="109"/>
      <c r="N156" s="2169"/>
      <c r="O156" s="504"/>
      <c r="P156" s="2170">
        <f t="shared" si="35"/>
        <v>0</v>
      </c>
      <c r="Q156" s="2171"/>
      <c r="R156" s="2187" t="str">
        <f t="shared" si="27"/>
        <v>►</v>
      </c>
      <c r="S156" s="2188">
        <v>1</v>
      </c>
      <c r="T156" s="2189">
        <f t="shared" si="32"/>
        <v>0</v>
      </c>
      <c r="U156" s="2190">
        <f t="shared" si="33"/>
        <v>0</v>
      </c>
      <c r="V156" s="2191">
        <f t="shared" si="34"/>
        <v>0</v>
      </c>
      <c r="W156" s="2192">
        <f>IF(OR(ISBLANK(M156),ISBLANK(O156)),0,IF(ISBLANK(L156),"",IFERROR(ROUND(T156/INDEX(J8:V8,MATCH(I156,J7:V7,0)),2)&amp;" " &amp;I156,"")))</f>
        <v>0</v>
      </c>
      <c r="X156" s="2193"/>
      <c r="Z156" s="2113">
        <f t="shared" si="28"/>
        <v>0</v>
      </c>
      <c r="AB156" s="67"/>
      <c r="AC156" s="2119"/>
      <c r="AD156" s="2120"/>
      <c r="AE156" s="2121"/>
      <c r="AF156" s="2122"/>
      <c r="AG156" s="2123"/>
      <c r="AH156" s="2124"/>
      <c r="AI156" s="2125"/>
      <c r="AJ156" s="2126"/>
      <c r="AK156" s="2127"/>
      <c r="AL156" s="2127"/>
      <c r="AM156" s="2127"/>
      <c r="AN156" s="2127"/>
      <c r="AO156" s="2127"/>
      <c r="AP156" s="2127"/>
      <c r="AQ156" s="2128"/>
      <c r="AR156" s="2129"/>
      <c r="AS156" s="2130"/>
      <c r="AT156" s="2130"/>
      <c r="AU156" s="2140"/>
      <c r="AV156" s="2130"/>
      <c r="BJ156" s="135">
        <v>1</v>
      </c>
    </row>
    <row r="157" spans="2:62" ht="18.75">
      <c r="B157" s="2118">
        <f t="shared" si="29"/>
        <v>0</v>
      </c>
      <c r="D157" s="67" t="str">
        <f t="shared" si="31"/>
        <v>►</v>
      </c>
      <c r="E157" s="2182">
        <f t="shared" si="30"/>
        <v>0</v>
      </c>
      <c r="F157" s="2183">
        <f t="shared" si="30"/>
        <v>0</v>
      </c>
      <c r="G157" s="2184">
        <f t="shared" si="30"/>
        <v>0</v>
      </c>
      <c r="H157" s="2185">
        <f t="shared" si="30"/>
        <v>0</v>
      </c>
      <c r="I157" s="2186">
        <f t="shared" si="30"/>
        <v>0</v>
      </c>
      <c r="J157" s="2166">
        <f>IFERROR(INDEX(J8:V8,MATCH(I157,J7:V7,0)) * H157 * IF(E157=0, 1, E157), 0)</f>
        <v>0</v>
      </c>
      <c r="K157" s="2167">
        <f t="shared" si="26"/>
        <v>0</v>
      </c>
      <c r="L157" s="2203"/>
      <c r="M157" s="109"/>
      <c r="N157" s="2169"/>
      <c r="O157" s="504"/>
      <c r="P157" s="2170">
        <f t="shared" si="35"/>
        <v>0</v>
      </c>
      <c r="Q157" s="2171"/>
      <c r="R157" s="2187" t="str">
        <f t="shared" si="27"/>
        <v>►</v>
      </c>
      <c r="S157" s="2188">
        <v>1</v>
      </c>
      <c r="T157" s="2174">
        <f t="shared" si="32"/>
        <v>0</v>
      </c>
      <c r="U157" s="2175">
        <f t="shared" si="33"/>
        <v>0</v>
      </c>
      <c r="V157" s="2176">
        <f t="shared" si="34"/>
        <v>0</v>
      </c>
      <c r="W157" s="2177">
        <f>IF(OR(ISBLANK(M157),ISBLANK(O157)),0,IF(ISBLANK(L157),"",IFERROR(ROUND(T157/INDEX(J8:V8,MATCH(I157,J7:V7,0)),2)&amp;" " &amp;I157,"")))</f>
        <v>0</v>
      </c>
      <c r="X157" s="2178"/>
      <c r="Z157" s="2113">
        <f t="shared" si="28"/>
        <v>0</v>
      </c>
      <c r="AB157" s="67"/>
      <c r="AC157" s="2119"/>
      <c r="AD157" s="2120"/>
      <c r="AE157" s="2121"/>
      <c r="AF157" s="2122"/>
      <c r="AG157" s="2123"/>
      <c r="AH157" s="2124"/>
      <c r="AI157" s="2125"/>
      <c r="AJ157" s="2126"/>
      <c r="AK157" s="2127"/>
      <c r="AL157" s="2127"/>
      <c r="AM157" s="2127"/>
      <c r="AN157" s="2127"/>
      <c r="AO157" s="2127"/>
      <c r="AP157" s="2127"/>
      <c r="AQ157" s="2128"/>
      <c r="AR157" s="2129"/>
      <c r="AS157" s="2130"/>
      <c r="AT157" s="2130"/>
      <c r="AU157" s="2140"/>
      <c r="AV157" s="2130"/>
      <c r="BJ157" s="135">
        <v>1</v>
      </c>
    </row>
    <row r="158" spans="2:62" ht="18.75">
      <c r="B158" s="2118">
        <f t="shared" si="29"/>
        <v>0</v>
      </c>
      <c r="D158" s="67" t="str">
        <f t="shared" si="31"/>
        <v>►</v>
      </c>
      <c r="E158" s="2182">
        <f t="shared" si="30"/>
        <v>0</v>
      </c>
      <c r="F158" s="2183">
        <f t="shared" si="30"/>
        <v>0</v>
      </c>
      <c r="G158" s="2184">
        <f t="shared" si="30"/>
        <v>0</v>
      </c>
      <c r="H158" s="2185">
        <f t="shared" si="30"/>
        <v>0</v>
      </c>
      <c r="I158" s="2186">
        <f t="shared" si="30"/>
        <v>0</v>
      </c>
      <c r="J158" s="2166">
        <f>IFERROR(INDEX(J8:V8,MATCH(I158,J7:V7,0)) * H158 * IF(E158=0, 1, E158), 0)</f>
        <v>0</v>
      </c>
      <c r="K158" s="2167">
        <f t="shared" si="26"/>
        <v>0</v>
      </c>
      <c r="L158" s="2203"/>
      <c r="M158" s="109"/>
      <c r="N158" s="2169"/>
      <c r="O158" s="504"/>
      <c r="P158" s="2170">
        <f t="shared" si="35"/>
        <v>0</v>
      </c>
      <c r="Q158" s="2171"/>
      <c r="R158" s="2187" t="str">
        <f t="shared" si="27"/>
        <v>►</v>
      </c>
      <c r="S158" s="2188">
        <v>1</v>
      </c>
      <c r="T158" s="2189">
        <f t="shared" si="32"/>
        <v>0</v>
      </c>
      <c r="U158" s="2190">
        <f t="shared" si="33"/>
        <v>0</v>
      </c>
      <c r="V158" s="2191">
        <f t="shared" si="34"/>
        <v>0</v>
      </c>
      <c r="W158" s="2192">
        <f>IF(OR(ISBLANK(M158),ISBLANK(O158)),0,IF(ISBLANK(L158),"",IFERROR(ROUND(T158/INDEX(J8:V8,MATCH(I158,J7:V7,0)),2)&amp;" " &amp;I158,"")))</f>
        <v>0</v>
      </c>
      <c r="X158" s="2193"/>
      <c r="Z158" s="2113">
        <f t="shared" si="28"/>
        <v>0</v>
      </c>
      <c r="AB158" s="67"/>
      <c r="AC158" s="2119"/>
      <c r="AD158" s="2120"/>
      <c r="AE158" s="2121"/>
      <c r="AF158" s="2122"/>
      <c r="AG158" s="2123"/>
      <c r="AH158" s="2124"/>
      <c r="AI158" s="2125"/>
      <c r="AJ158" s="2126"/>
      <c r="AK158" s="2127"/>
      <c r="AL158" s="2127"/>
      <c r="AM158" s="2127"/>
      <c r="AN158" s="2127"/>
      <c r="AO158" s="2127"/>
      <c r="AP158" s="2127"/>
      <c r="AQ158" s="2128"/>
      <c r="AR158" s="2129"/>
      <c r="AS158" s="2130"/>
      <c r="AT158" s="2130"/>
      <c r="AU158" s="2140"/>
      <c r="AV158" s="2130"/>
      <c r="BJ158" s="135">
        <v>1</v>
      </c>
    </row>
    <row r="159" spans="2:62" ht="18.75">
      <c r="B159" s="2118">
        <f t="shared" si="29"/>
        <v>0</v>
      </c>
      <c r="D159" s="67" t="str">
        <f t="shared" si="31"/>
        <v>►</v>
      </c>
      <c r="E159" s="2182">
        <f t="shared" si="30"/>
        <v>0</v>
      </c>
      <c r="F159" s="2183">
        <f t="shared" si="30"/>
        <v>0</v>
      </c>
      <c r="G159" s="2184">
        <f t="shared" si="30"/>
        <v>0</v>
      </c>
      <c r="H159" s="2185">
        <f t="shared" si="30"/>
        <v>0</v>
      </c>
      <c r="I159" s="2186">
        <f t="shared" si="30"/>
        <v>0</v>
      </c>
      <c r="J159" s="2166">
        <f>IFERROR(INDEX(J8:V8,MATCH(I159,J7:V7,0)) * H159 * IF(E159=0, 1, E159), 0)</f>
        <v>0</v>
      </c>
      <c r="K159" s="2167">
        <f t="shared" si="26"/>
        <v>0</v>
      </c>
      <c r="L159" s="2203"/>
      <c r="M159" s="109"/>
      <c r="N159" s="2169"/>
      <c r="O159" s="504"/>
      <c r="P159" s="2170">
        <f t="shared" si="35"/>
        <v>0</v>
      </c>
      <c r="Q159" s="2171"/>
      <c r="R159" s="2187" t="str">
        <f t="shared" si="27"/>
        <v>►</v>
      </c>
      <c r="S159" s="2188">
        <v>1</v>
      </c>
      <c r="T159" s="2174">
        <f t="shared" si="32"/>
        <v>0</v>
      </c>
      <c r="U159" s="2175">
        <f t="shared" si="33"/>
        <v>0</v>
      </c>
      <c r="V159" s="2176">
        <f t="shared" si="34"/>
        <v>0</v>
      </c>
      <c r="W159" s="2177">
        <f>IF(OR(ISBLANK(M159),ISBLANK(O159)),0,IF(ISBLANK(L159),"",IFERROR(ROUND(T159/INDEX(J8:V8,MATCH(I159,J7:V7,0)),2)&amp;" " &amp;I159,"")))</f>
        <v>0</v>
      </c>
      <c r="X159" s="2178"/>
      <c r="Z159" s="2113">
        <f t="shared" si="28"/>
        <v>0</v>
      </c>
      <c r="AB159" s="67"/>
      <c r="AC159" s="2119"/>
      <c r="AD159" s="2120"/>
      <c r="AE159" s="2121"/>
      <c r="AF159" s="2122"/>
      <c r="AG159" s="2123"/>
      <c r="AH159" s="2124"/>
      <c r="AI159" s="2125"/>
      <c r="AJ159" s="2126"/>
      <c r="AK159" s="2127"/>
      <c r="AL159" s="2127"/>
      <c r="AM159" s="2127"/>
      <c r="AN159" s="2127"/>
      <c r="AO159" s="2127"/>
      <c r="AP159" s="2127"/>
      <c r="AQ159" s="2128"/>
      <c r="AR159" s="2129"/>
      <c r="AS159" s="2130"/>
      <c r="AT159" s="2130"/>
      <c r="AU159" s="2140"/>
      <c r="AV159" s="2130"/>
      <c r="BJ159" s="135">
        <v>1</v>
      </c>
    </row>
    <row r="160" spans="2:62" ht="18.75">
      <c r="B160" s="2118">
        <f t="shared" si="29"/>
        <v>0</v>
      </c>
      <c r="D160" s="67" t="str">
        <f t="shared" si="31"/>
        <v>►</v>
      </c>
      <c r="E160" s="2182">
        <f t="shared" si="30"/>
        <v>0</v>
      </c>
      <c r="F160" s="2183">
        <f t="shared" si="30"/>
        <v>0</v>
      </c>
      <c r="G160" s="2184">
        <f t="shared" si="30"/>
        <v>0</v>
      </c>
      <c r="H160" s="2185">
        <f t="shared" si="30"/>
        <v>0</v>
      </c>
      <c r="I160" s="2186">
        <f t="shared" si="30"/>
        <v>0</v>
      </c>
      <c r="J160" s="2166">
        <f>IFERROR(INDEX(J8:V8,MATCH(I160,J7:V7,0)) * H160 * IF(E160=0, 1, E160), 0)</f>
        <v>0</v>
      </c>
      <c r="K160" s="2167">
        <f t="shared" si="26"/>
        <v>0</v>
      </c>
      <c r="L160" s="2203"/>
      <c r="M160" s="109"/>
      <c r="N160" s="2169"/>
      <c r="O160" s="504"/>
      <c r="P160" s="2170">
        <f t="shared" si="35"/>
        <v>0</v>
      </c>
      <c r="Q160" s="2171"/>
      <c r="R160" s="2187" t="str">
        <f t="shared" si="27"/>
        <v>►</v>
      </c>
      <c r="S160" s="2188">
        <v>1</v>
      </c>
      <c r="T160" s="2189">
        <f t="shared" si="32"/>
        <v>0</v>
      </c>
      <c r="U160" s="2190">
        <f t="shared" si="33"/>
        <v>0</v>
      </c>
      <c r="V160" s="2191">
        <f t="shared" si="34"/>
        <v>0</v>
      </c>
      <c r="W160" s="2192">
        <f>IF(OR(ISBLANK(M160),ISBLANK(O160)),0,IF(ISBLANK(L160),"",IFERROR(ROUND(T160/INDEX(J8:V8,MATCH(I160,J7:V7,0)),2)&amp;" " &amp;I160,"")))</f>
        <v>0</v>
      </c>
      <c r="X160" s="2193"/>
      <c r="Z160" s="2113">
        <f t="shared" si="28"/>
        <v>0</v>
      </c>
      <c r="AB160" s="67"/>
      <c r="AC160" s="2119"/>
      <c r="AD160" s="2120"/>
      <c r="AE160" s="2121"/>
      <c r="AF160" s="2122"/>
      <c r="AG160" s="2123"/>
      <c r="AH160" s="2124"/>
      <c r="AI160" s="2125"/>
      <c r="AJ160" s="2126"/>
      <c r="AK160" s="2127"/>
      <c r="AL160" s="2127"/>
      <c r="AM160" s="2127"/>
      <c r="AN160" s="2127"/>
      <c r="AO160" s="2127"/>
      <c r="AP160" s="2127"/>
      <c r="AQ160" s="2128"/>
      <c r="AR160" s="2129"/>
      <c r="AS160" s="2130"/>
      <c r="AT160" s="2130"/>
      <c r="AU160" s="2140"/>
      <c r="AV160" s="2130"/>
      <c r="BJ160" s="135">
        <v>1</v>
      </c>
    </row>
    <row r="161" spans="2:62" ht="16.5" customHeight="1">
      <c r="B161" s="2118">
        <f t="shared" si="29"/>
        <v>0</v>
      </c>
      <c r="D161" s="67" t="str">
        <f t="shared" si="31"/>
        <v>►</v>
      </c>
      <c r="E161" s="2182">
        <f t="shared" si="30"/>
        <v>0</v>
      </c>
      <c r="F161" s="2183">
        <f t="shared" si="30"/>
        <v>0</v>
      </c>
      <c r="G161" s="2184">
        <f t="shared" si="30"/>
        <v>0</v>
      </c>
      <c r="H161" s="2185">
        <f t="shared" si="30"/>
        <v>0</v>
      </c>
      <c r="I161" s="2186">
        <f t="shared" si="30"/>
        <v>0</v>
      </c>
      <c r="J161" s="2166">
        <f>IFERROR(INDEX(J8:V8,MATCH(I161,J7:V7,0)) * H161 * IF(E161=0, 1, E161), 0)</f>
        <v>0</v>
      </c>
      <c r="K161" s="2167">
        <f t="shared" si="26"/>
        <v>0</v>
      </c>
      <c r="L161" s="2203"/>
      <c r="M161" s="109"/>
      <c r="N161" s="2169"/>
      <c r="O161" s="504"/>
      <c r="P161" s="2170">
        <f t="shared" si="35"/>
        <v>0</v>
      </c>
      <c r="Q161" s="2171"/>
      <c r="R161" s="2187" t="str">
        <f t="shared" si="27"/>
        <v>►</v>
      </c>
      <c r="S161" s="2188">
        <v>1</v>
      </c>
      <c r="T161" s="2174">
        <f t="shared" si="32"/>
        <v>0</v>
      </c>
      <c r="U161" s="2175">
        <f t="shared" si="33"/>
        <v>0</v>
      </c>
      <c r="V161" s="2176">
        <f t="shared" si="34"/>
        <v>0</v>
      </c>
      <c r="W161" s="2177">
        <f>IF(OR(ISBLANK(M161),ISBLANK(O161)),0,IF(ISBLANK(L161),"",IFERROR(ROUND(T161/INDEX(J8:V8,MATCH(I161,J7:V7,0)),2)&amp;" " &amp;I161,"")))</f>
        <v>0</v>
      </c>
      <c r="X161" s="2178"/>
      <c r="Z161" s="2113">
        <f t="shared" si="28"/>
        <v>0</v>
      </c>
      <c r="AB161" s="67"/>
      <c r="AC161" s="2119"/>
      <c r="AD161" s="2120"/>
      <c r="AE161" s="2121"/>
      <c r="AF161" s="2122"/>
      <c r="AG161" s="2123"/>
      <c r="AH161" s="2124"/>
      <c r="AI161" s="2125"/>
      <c r="AJ161" s="2126"/>
      <c r="AK161" s="2127"/>
      <c r="AL161" s="2127"/>
      <c r="AM161" s="2127"/>
      <c r="AN161" s="2127"/>
      <c r="AO161" s="2127"/>
      <c r="AP161" s="2127"/>
      <c r="AQ161" s="2128"/>
      <c r="AR161" s="2129"/>
      <c r="AS161" s="2130"/>
      <c r="AT161" s="2130"/>
      <c r="AU161" s="2140"/>
      <c r="AV161" s="2130"/>
      <c r="BJ161" s="135">
        <v>1</v>
      </c>
    </row>
    <row r="162" spans="2:62" ht="18.75">
      <c r="B162" s="2118">
        <f t="shared" si="29"/>
        <v>0</v>
      </c>
      <c r="D162" s="67" t="str">
        <f t="shared" si="31"/>
        <v>►</v>
      </c>
      <c r="E162" s="2182">
        <f t="shared" si="30"/>
        <v>0</v>
      </c>
      <c r="F162" s="2183">
        <f t="shared" si="30"/>
        <v>0</v>
      </c>
      <c r="G162" s="2184">
        <f t="shared" si="30"/>
        <v>0</v>
      </c>
      <c r="H162" s="2185">
        <f t="shared" si="30"/>
        <v>0</v>
      </c>
      <c r="I162" s="2186">
        <f t="shared" si="30"/>
        <v>0</v>
      </c>
      <c r="J162" s="2166">
        <f>IFERROR(INDEX(J8:V8,MATCH(I162,J7:V7,0)) * H162 * IF(E162=0, 1, E162), 0)</f>
        <v>0</v>
      </c>
      <c r="K162" s="2167">
        <f t="shared" si="26"/>
        <v>0</v>
      </c>
      <c r="L162" s="2203"/>
      <c r="M162" s="109"/>
      <c r="N162" s="2169"/>
      <c r="O162" s="504"/>
      <c r="P162" s="2170">
        <f t="shared" si="35"/>
        <v>0</v>
      </c>
      <c r="Q162" s="2171"/>
      <c r="R162" s="2187" t="str">
        <f t="shared" si="27"/>
        <v>►</v>
      </c>
      <c r="S162" s="2188">
        <v>1</v>
      </c>
      <c r="T162" s="2189">
        <f t="shared" si="32"/>
        <v>0</v>
      </c>
      <c r="U162" s="2190">
        <f t="shared" si="33"/>
        <v>0</v>
      </c>
      <c r="V162" s="2191">
        <f t="shared" si="34"/>
        <v>0</v>
      </c>
      <c r="W162" s="2192">
        <f>IF(OR(ISBLANK(M162),ISBLANK(O162)),0,IF(ISBLANK(L162),"",IFERROR(ROUND(T162/INDEX(J8:V8,MATCH(I162,J7:V7,0)),2)&amp;" " &amp;I162,"")))</f>
        <v>0</v>
      </c>
      <c r="X162" s="2193"/>
      <c r="Z162" s="2113">
        <f t="shared" si="28"/>
        <v>0</v>
      </c>
      <c r="AB162" s="67"/>
      <c r="AC162" s="2119"/>
      <c r="AD162" s="2120"/>
      <c r="AE162" s="2121"/>
      <c r="AF162" s="2122"/>
      <c r="AG162" s="2123"/>
      <c r="AH162" s="2124"/>
      <c r="AI162" s="2125"/>
      <c r="AJ162" s="2126"/>
      <c r="AK162" s="2127"/>
      <c r="AL162" s="2127"/>
      <c r="AM162" s="2127"/>
      <c r="AN162" s="2127"/>
      <c r="AO162" s="2127"/>
      <c r="AP162" s="2127"/>
      <c r="AQ162" s="2128"/>
      <c r="AR162" s="2129"/>
      <c r="AS162" s="2130"/>
      <c r="AT162" s="2130"/>
      <c r="AU162" s="2140"/>
      <c r="AV162" s="2130"/>
      <c r="BJ162" s="135">
        <v>1</v>
      </c>
    </row>
    <row r="163" spans="2:62" ht="18.75">
      <c r="B163" s="2118">
        <f t="shared" si="29"/>
        <v>0</v>
      </c>
      <c r="D163" s="67" t="str">
        <f t="shared" si="31"/>
        <v>►</v>
      </c>
      <c r="E163" s="2182">
        <f t="shared" si="30"/>
        <v>0</v>
      </c>
      <c r="F163" s="2183">
        <f t="shared" si="30"/>
        <v>0</v>
      </c>
      <c r="G163" s="2184">
        <f t="shared" si="30"/>
        <v>0</v>
      </c>
      <c r="H163" s="2185">
        <f t="shared" si="30"/>
        <v>0</v>
      </c>
      <c r="I163" s="2186">
        <f t="shared" si="30"/>
        <v>0</v>
      </c>
      <c r="J163" s="2166">
        <f>IFERROR(INDEX(J8:V8,MATCH(I163,J7:V7,0)) * H163 * IF(E163=0, 1, E163), 0)</f>
        <v>0</v>
      </c>
      <c r="K163" s="2167">
        <f t="shared" si="26"/>
        <v>0</v>
      </c>
      <c r="L163" s="2203"/>
      <c r="M163" s="109"/>
      <c r="N163" s="2169"/>
      <c r="O163" s="504"/>
      <c r="P163" s="2170">
        <f t="shared" si="35"/>
        <v>0</v>
      </c>
      <c r="Q163" s="2171"/>
      <c r="R163" s="2187" t="str">
        <f t="shared" si="27"/>
        <v>►</v>
      </c>
      <c r="S163" s="2188">
        <v>1</v>
      </c>
      <c r="T163" s="2174">
        <f t="shared" si="32"/>
        <v>0</v>
      </c>
      <c r="U163" s="2175">
        <f t="shared" si="33"/>
        <v>0</v>
      </c>
      <c r="V163" s="2176">
        <f t="shared" si="34"/>
        <v>0</v>
      </c>
      <c r="W163" s="2177">
        <f>IF(OR(ISBLANK(M163),ISBLANK(O163)),0,IF(ISBLANK(L163),"",IFERROR(ROUND(T163/INDEX(J8:V8,MATCH(I163,J7:V7,0)),2)&amp;" " &amp;I163,"")))</f>
        <v>0</v>
      </c>
      <c r="X163" s="2178"/>
      <c r="Z163" s="2113">
        <f t="shared" si="28"/>
        <v>0</v>
      </c>
      <c r="AB163" s="67"/>
      <c r="AC163" s="2119"/>
      <c r="AD163" s="2120"/>
      <c r="AE163" s="2121"/>
      <c r="AF163" s="2122"/>
      <c r="AG163" s="2123"/>
      <c r="AH163" s="2124"/>
      <c r="AI163" s="2125"/>
      <c r="AJ163" s="2126"/>
      <c r="AK163" s="2127"/>
      <c r="AL163" s="2127"/>
      <c r="AM163" s="2127"/>
      <c r="AN163" s="2127"/>
      <c r="AO163" s="2127"/>
      <c r="AP163" s="2127"/>
      <c r="AQ163" s="2128"/>
      <c r="AR163" s="2129"/>
      <c r="AS163" s="2130"/>
      <c r="AT163" s="2130"/>
      <c r="AU163" s="2140"/>
      <c r="AV163" s="2130"/>
      <c r="BJ163" s="135">
        <v>1</v>
      </c>
    </row>
    <row r="164" spans="2:62" ht="18.75">
      <c r="B164" s="2118">
        <f t="shared" si="29"/>
        <v>0</v>
      </c>
      <c r="D164" s="67" t="str">
        <f t="shared" si="31"/>
        <v>►</v>
      </c>
      <c r="E164" s="2182">
        <f t="shared" si="30"/>
        <v>0</v>
      </c>
      <c r="F164" s="2183">
        <f t="shared" si="30"/>
        <v>0</v>
      </c>
      <c r="G164" s="2184">
        <f t="shared" si="30"/>
        <v>0</v>
      </c>
      <c r="H164" s="2185">
        <f t="shared" si="30"/>
        <v>0</v>
      </c>
      <c r="I164" s="2186">
        <f t="shared" si="30"/>
        <v>0</v>
      </c>
      <c r="J164" s="2166">
        <f>IFERROR(INDEX(J8:V8,MATCH(I164,J7:V7,0)) * H164 * IF(E164=0, 1, E164), 0)</f>
        <v>0</v>
      </c>
      <c r="K164" s="2167">
        <f t="shared" si="26"/>
        <v>0</v>
      </c>
      <c r="L164" s="2203"/>
      <c r="M164" s="109"/>
      <c r="N164" s="2169"/>
      <c r="O164" s="504"/>
      <c r="P164" s="2170">
        <f t="shared" si="35"/>
        <v>0</v>
      </c>
      <c r="Q164" s="2171"/>
      <c r="R164" s="2187" t="str">
        <f t="shared" si="27"/>
        <v>►</v>
      </c>
      <c r="S164" s="2188">
        <v>1</v>
      </c>
      <c r="T164" s="2189">
        <f t="shared" si="32"/>
        <v>0</v>
      </c>
      <c r="U164" s="2190">
        <f t="shared" si="33"/>
        <v>0</v>
      </c>
      <c r="V164" s="2191">
        <f t="shared" si="34"/>
        <v>0</v>
      </c>
      <c r="W164" s="2192">
        <f>IF(OR(ISBLANK(M164),ISBLANK(O164)),0,IF(ISBLANK(L164),"",IFERROR(ROUND(T164/INDEX(J8:V8,MATCH(I164,J7:V7,0)),2)&amp;" " &amp;I164,"")))</f>
        <v>0</v>
      </c>
      <c r="X164" s="2193"/>
      <c r="Z164" s="2113">
        <f t="shared" si="28"/>
        <v>0</v>
      </c>
      <c r="AB164" s="67"/>
      <c r="AC164" s="2119"/>
      <c r="AD164" s="2120"/>
      <c r="AE164" s="2121"/>
      <c r="AF164" s="2122"/>
      <c r="AG164" s="2123"/>
      <c r="AH164" s="2124"/>
      <c r="AI164" s="2125"/>
      <c r="AJ164" s="2126"/>
      <c r="AK164" s="2127"/>
      <c r="AL164" s="2127"/>
      <c r="AM164" s="2127"/>
      <c r="AN164" s="2127"/>
      <c r="AO164" s="2127"/>
      <c r="AP164" s="2127"/>
      <c r="AQ164" s="2128"/>
      <c r="AR164" s="2129"/>
      <c r="AS164" s="2130"/>
      <c r="AT164" s="2130"/>
      <c r="AU164" s="2140"/>
      <c r="AV164" s="2130"/>
      <c r="BJ164" s="135">
        <v>1</v>
      </c>
    </row>
    <row r="165" spans="2:62" ht="18.75">
      <c r="B165" s="2118">
        <f t="shared" si="29"/>
        <v>0</v>
      </c>
      <c r="D165" s="67" t="str">
        <f t="shared" si="31"/>
        <v>►</v>
      </c>
      <c r="E165" s="2182">
        <f t="shared" si="30"/>
        <v>0</v>
      </c>
      <c r="F165" s="2183">
        <f t="shared" si="30"/>
        <v>0</v>
      </c>
      <c r="G165" s="2184">
        <f t="shared" si="30"/>
        <v>0</v>
      </c>
      <c r="H165" s="2185">
        <f t="shared" si="30"/>
        <v>0</v>
      </c>
      <c r="I165" s="2186">
        <f t="shared" si="30"/>
        <v>0</v>
      </c>
      <c r="J165" s="2166">
        <f>IFERROR(INDEX(J8:V8,MATCH(I165,J7:V7,0)) * H165 * IF(E165=0, 1, E165), 0)</f>
        <v>0</v>
      </c>
      <c r="K165" s="2167">
        <f t="shared" si="26"/>
        <v>0</v>
      </c>
      <c r="L165" s="2203"/>
      <c r="M165" s="109"/>
      <c r="N165" s="2169"/>
      <c r="O165" s="504"/>
      <c r="P165" s="2170">
        <f t="shared" si="35"/>
        <v>0</v>
      </c>
      <c r="Q165" s="2171"/>
      <c r="R165" s="2187" t="str">
        <f t="shared" si="27"/>
        <v>►</v>
      </c>
      <c r="S165" s="2188">
        <v>1</v>
      </c>
      <c r="T165" s="2174">
        <f t="shared" si="32"/>
        <v>0</v>
      </c>
      <c r="U165" s="2175">
        <f t="shared" si="33"/>
        <v>0</v>
      </c>
      <c r="V165" s="2176">
        <f t="shared" si="34"/>
        <v>0</v>
      </c>
      <c r="W165" s="2177">
        <f>IF(OR(ISBLANK(M165),ISBLANK(O165)),0,IF(ISBLANK(L165),"",IFERROR(ROUND(T165/INDEX(J8:V8,MATCH(I165,J7:V7,0)),2)&amp;" " &amp;I165,"")))</f>
        <v>0</v>
      </c>
      <c r="X165" s="2178"/>
      <c r="Z165" s="2113">
        <f t="shared" si="28"/>
        <v>0</v>
      </c>
      <c r="AB165" s="67"/>
      <c r="AC165" s="2119"/>
      <c r="AD165" s="2120"/>
      <c r="AE165" s="2121"/>
      <c r="AF165" s="2122"/>
      <c r="AG165" s="2123"/>
      <c r="AH165" s="2124"/>
      <c r="AI165" s="2125"/>
      <c r="AJ165" s="2126"/>
      <c r="AK165" s="2127"/>
      <c r="AL165" s="2127"/>
      <c r="AM165" s="2127"/>
      <c r="AN165" s="2127"/>
      <c r="AO165" s="2127"/>
      <c r="AP165" s="2127"/>
      <c r="AQ165" s="2128"/>
      <c r="AR165" s="2129"/>
      <c r="AS165" s="2130"/>
      <c r="AT165" s="2130"/>
      <c r="AU165" s="2140"/>
      <c r="AV165" s="2130"/>
      <c r="BJ165" s="135">
        <v>1</v>
      </c>
    </row>
    <row r="166" spans="2:62" ht="19.5" customHeight="1">
      <c r="B166" s="2118">
        <f t="shared" si="29"/>
        <v>0</v>
      </c>
      <c r="D166" s="67" t="str">
        <f t="shared" si="31"/>
        <v>►</v>
      </c>
      <c r="E166" s="2182">
        <f t="shared" si="30"/>
        <v>0</v>
      </c>
      <c r="F166" s="2183">
        <f t="shared" si="30"/>
        <v>0</v>
      </c>
      <c r="G166" s="2184">
        <f t="shared" si="30"/>
        <v>0</v>
      </c>
      <c r="H166" s="2185">
        <f t="shared" si="30"/>
        <v>0</v>
      </c>
      <c r="I166" s="2186">
        <f t="shared" si="30"/>
        <v>0</v>
      </c>
      <c r="J166" s="2166">
        <f>IFERROR(INDEX(J8:V8,MATCH(I166,J7:V7,0)) * H166 * IF(E166=0, 1, E166), 0)</f>
        <v>0</v>
      </c>
      <c r="K166" s="2167">
        <f t="shared" si="26"/>
        <v>0</v>
      </c>
      <c r="L166" s="2203"/>
      <c r="M166" s="109"/>
      <c r="N166" s="2169"/>
      <c r="O166" s="504"/>
      <c r="P166" s="2170">
        <f t="shared" si="35"/>
        <v>0</v>
      </c>
      <c r="Q166" s="2171"/>
      <c r="R166" s="2187" t="str">
        <f t="shared" si="27"/>
        <v>►</v>
      </c>
      <c r="S166" s="2188">
        <v>1</v>
      </c>
      <c r="T166" s="2189">
        <f t="shared" si="32"/>
        <v>0</v>
      </c>
      <c r="U166" s="2190">
        <f t="shared" si="33"/>
        <v>0</v>
      </c>
      <c r="V166" s="2191">
        <f t="shared" si="34"/>
        <v>0</v>
      </c>
      <c r="W166" s="2192">
        <f>IF(OR(ISBLANK(M166),ISBLANK(O166)),0,IF(ISBLANK(L166),"",IFERROR(ROUND(T166/INDEX(J8:V8,MATCH(I166,J7:V7,0)),2)&amp;" " &amp;I166,"")))</f>
        <v>0</v>
      </c>
      <c r="X166" s="2193"/>
      <c r="Z166" s="2113">
        <f t="shared" si="28"/>
        <v>0</v>
      </c>
      <c r="AB166" s="67"/>
      <c r="AC166" s="2119"/>
      <c r="AD166" s="2120"/>
      <c r="AE166" s="2121"/>
      <c r="AF166" s="2122"/>
      <c r="AG166" s="2123"/>
      <c r="AH166" s="2124"/>
      <c r="AI166" s="2125"/>
      <c r="AJ166" s="2126"/>
      <c r="AK166" s="2127"/>
      <c r="AL166" s="2127"/>
      <c r="AM166" s="2127"/>
      <c r="AN166" s="2127"/>
      <c r="AO166" s="2127"/>
      <c r="AP166" s="2127"/>
      <c r="AQ166" s="2128"/>
      <c r="AR166" s="2129"/>
      <c r="AS166" s="2130"/>
      <c r="AT166" s="2130"/>
      <c r="AU166" s="2140"/>
      <c r="AV166" s="2130"/>
      <c r="BJ166" s="135">
        <v>1</v>
      </c>
    </row>
    <row r="167" spans="2:62" ht="18.75">
      <c r="B167" s="2118">
        <f t="shared" si="29"/>
        <v>0</v>
      </c>
      <c r="D167" s="67" t="str">
        <f t="shared" si="31"/>
        <v>►</v>
      </c>
      <c r="E167" s="2182">
        <f t="shared" si="30"/>
        <v>0</v>
      </c>
      <c r="F167" s="2183">
        <f t="shared" si="30"/>
        <v>0</v>
      </c>
      <c r="G167" s="2184">
        <f t="shared" si="30"/>
        <v>0</v>
      </c>
      <c r="H167" s="2185">
        <f t="shared" si="30"/>
        <v>0</v>
      </c>
      <c r="I167" s="2186">
        <f t="shared" si="30"/>
        <v>0</v>
      </c>
      <c r="J167" s="2166">
        <f>IFERROR(INDEX(J8:V8,MATCH(I167,J7:V7,0)) * H167 * IF(E167=0, 1, E167), 0)</f>
        <v>0</v>
      </c>
      <c r="K167" s="2167">
        <f t="shared" si="26"/>
        <v>0</v>
      </c>
      <c r="L167" s="2203"/>
      <c r="M167" s="109"/>
      <c r="N167" s="2169"/>
      <c r="O167" s="504"/>
      <c r="P167" s="2170">
        <f t="shared" si="35"/>
        <v>0</v>
      </c>
      <c r="Q167" s="2171"/>
      <c r="R167" s="2187" t="str">
        <f t="shared" si="27"/>
        <v>►</v>
      </c>
      <c r="S167" s="2188">
        <v>1</v>
      </c>
      <c r="T167" s="2174">
        <f t="shared" si="32"/>
        <v>0</v>
      </c>
      <c r="U167" s="2175">
        <f t="shared" si="33"/>
        <v>0</v>
      </c>
      <c r="V167" s="2176">
        <f t="shared" si="34"/>
        <v>0</v>
      </c>
      <c r="W167" s="2177">
        <f>IF(OR(ISBLANK(M167),ISBLANK(O167)),0,IF(ISBLANK(L167),"",IFERROR(ROUND(T167/INDEX(J8:V8,MATCH(I167,J7:V7,0)),2)&amp;" " &amp;I167,"")))</f>
        <v>0</v>
      </c>
      <c r="X167" s="2178"/>
      <c r="Z167" s="2113">
        <f t="shared" si="28"/>
        <v>0</v>
      </c>
      <c r="AB167" s="67"/>
      <c r="AC167" s="2119"/>
      <c r="AD167" s="2120"/>
      <c r="AE167" s="2121"/>
      <c r="AF167" s="2122"/>
      <c r="AG167" s="2123"/>
      <c r="AH167" s="2124"/>
      <c r="AI167" s="2125"/>
      <c r="AJ167" s="2126"/>
      <c r="AK167" s="2127"/>
      <c r="AL167" s="2127"/>
      <c r="AM167" s="2127"/>
      <c r="AN167" s="2127"/>
      <c r="AO167" s="2127"/>
      <c r="AP167" s="2127"/>
      <c r="AQ167" s="2128"/>
      <c r="AR167" s="2129"/>
      <c r="AS167" s="2130"/>
      <c r="AT167" s="2130"/>
      <c r="AU167" s="2140"/>
      <c r="AV167" s="2130"/>
      <c r="BJ167" s="135">
        <v>1</v>
      </c>
    </row>
    <row r="168" spans="2:62" ht="18.75">
      <c r="B168" s="2118">
        <f t="shared" si="29"/>
        <v>0</v>
      </c>
      <c r="D168" s="67" t="str">
        <f t="shared" si="31"/>
        <v>►</v>
      </c>
      <c r="E168" s="2182">
        <f t="shared" si="30"/>
        <v>0</v>
      </c>
      <c r="F168" s="2183">
        <f t="shared" si="30"/>
        <v>0</v>
      </c>
      <c r="G168" s="2184">
        <f t="shared" si="30"/>
        <v>0</v>
      </c>
      <c r="H168" s="2185">
        <f t="shared" si="30"/>
        <v>0</v>
      </c>
      <c r="I168" s="2186">
        <f t="shared" si="30"/>
        <v>0</v>
      </c>
      <c r="J168" s="2166">
        <f>IFERROR(INDEX(J8:V8,MATCH(I168,J7:V7,0)) * H168 * IF(E168=0, 1, E168), 0)</f>
        <v>0</v>
      </c>
      <c r="K168" s="2167">
        <f t="shared" ref="K168:K182" si="36">AI168</f>
        <v>0</v>
      </c>
      <c r="L168" s="2168"/>
      <c r="M168" s="109"/>
      <c r="N168" s="2169"/>
      <c r="O168" s="504"/>
      <c r="P168" s="2170">
        <f t="shared" si="35"/>
        <v>0</v>
      </c>
      <c r="Q168" s="2171"/>
      <c r="R168" s="2187" t="str">
        <f t="shared" ref="R168:R182" si="37">IF(L168&lt;&gt;"",AI168,"►")</f>
        <v>►</v>
      </c>
      <c r="S168" s="2188">
        <v>1</v>
      </c>
      <c r="T168" s="2189">
        <f t="shared" si="32"/>
        <v>0</v>
      </c>
      <c r="U168" s="2190">
        <f t="shared" si="33"/>
        <v>0</v>
      </c>
      <c r="V168" s="2191">
        <f t="shared" si="34"/>
        <v>0</v>
      </c>
      <c r="W168" s="2192">
        <f>IF(OR(ISBLANK(M168),ISBLANK(O168)),0,IF(ISBLANK(L168),"",IFERROR(ROUND(T168/INDEX(J8:V8,MATCH(I168,J7:V7,0)),2)&amp;" " &amp;I168,"")))</f>
        <v>0</v>
      </c>
      <c r="X168" s="2193"/>
      <c r="Z168" s="2113">
        <f t="shared" ref="Z168:Z231" si="38">AD168</f>
        <v>0</v>
      </c>
      <c r="AB168" s="67"/>
      <c r="AC168" s="2119"/>
      <c r="AD168" s="2120"/>
      <c r="AE168" s="2121"/>
      <c r="AF168" s="2122"/>
      <c r="AG168" s="2123"/>
      <c r="AH168" s="2124"/>
      <c r="AI168" s="2125"/>
      <c r="AJ168" s="2126"/>
      <c r="AK168" s="2127"/>
      <c r="AL168" s="2127"/>
      <c r="AM168" s="2127"/>
      <c r="AN168" s="2127"/>
      <c r="AO168" s="2127"/>
      <c r="AP168" s="2127"/>
      <c r="AQ168" s="2128"/>
      <c r="AR168" s="2129"/>
      <c r="AS168" s="2130"/>
      <c r="AT168" s="2130"/>
      <c r="AU168" s="2140"/>
      <c r="AV168" s="2130"/>
      <c r="BJ168" s="135">
        <v>1</v>
      </c>
    </row>
    <row r="169" spans="2:62" ht="18.75">
      <c r="B169" s="2118">
        <f t="shared" si="29"/>
        <v>0</v>
      </c>
      <c r="D169" s="67" t="str">
        <f t="shared" si="31"/>
        <v>►</v>
      </c>
      <c r="E169" s="2182">
        <f t="shared" si="30"/>
        <v>0</v>
      </c>
      <c r="F169" s="2183">
        <f t="shared" si="30"/>
        <v>0</v>
      </c>
      <c r="G169" s="2184">
        <f t="shared" si="30"/>
        <v>0</v>
      </c>
      <c r="H169" s="2185">
        <f t="shared" si="30"/>
        <v>0</v>
      </c>
      <c r="I169" s="2186">
        <f t="shared" si="30"/>
        <v>0</v>
      </c>
      <c r="J169" s="2166">
        <f>IFERROR(INDEX(J8:V8,MATCH(I169,J7:V7,0)) * H169 * IF(E169=0, 1, E169), 0)</f>
        <v>0</v>
      </c>
      <c r="K169" s="2167">
        <f t="shared" si="36"/>
        <v>0</v>
      </c>
      <c r="L169" s="2168"/>
      <c r="M169" s="109"/>
      <c r="N169" s="2169"/>
      <c r="O169" s="504"/>
      <c r="P169" s="2170">
        <f t="shared" si="35"/>
        <v>0</v>
      </c>
      <c r="Q169" s="2171"/>
      <c r="R169" s="2187" t="str">
        <f t="shared" si="37"/>
        <v>►</v>
      </c>
      <c r="S169" s="2188">
        <v>1</v>
      </c>
      <c r="T169" s="2174">
        <f t="shared" si="32"/>
        <v>0</v>
      </c>
      <c r="U169" s="2175">
        <f t="shared" si="33"/>
        <v>0</v>
      </c>
      <c r="V169" s="2176">
        <f t="shared" si="34"/>
        <v>0</v>
      </c>
      <c r="W169" s="2177">
        <f>IF(OR(ISBLANK(M169),ISBLANK(O169)),0,IF(ISBLANK(L169),"",IFERROR(ROUND(T169/INDEX(J8:V8,MATCH(I169,J7:V7,0)),2)&amp;" " &amp;I169,"")))</f>
        <v>0</v>
      </c>
      <c r="X169" s="2178"/>
      <c r="Z169" s="2113">
        <f t="shared" si="38"/>
        <v>0</v>
      </c>
      <c r="AB169" s="67"/>
      <c r="AC169" s="2119"/>
      <c r="AD169" s="2120"/>
      <c r="AE169" s="2121"/>
      <c r="AF169" s="2122"/>
      <c r="AG169" s="2123"/>
      <c r="AH169" s="2124"/>
      <c r="AI169" s="2125"/>
      <c r="AJ169" s="2126"/>
      <c r="AK169" s="2127"/>
      <c r="AL169" s="2127"/>
      <c r="AM169" s="2127"/>
      <c r="AN169" s="2127"/>
      <c r="AO169" s="2127"/>
      <c r="AP169" s="2127"/>
      <c r="AQ169" s="2128"/>
      <c r="AR169" s="2129"/>
      <c r="AS169" s="2130"/>
      <c r="AT169" s="2130"/>
      <c r="AU169" s="2140"/>
      <c r="AV169" s="2130"/>
      <c r="BJ169" s="135">
        <v>1</v>
      </c>
    </row>
    <row r="170" spans="2:62" ht="18.75">
      <c r="B170" s="2118">
        <f t="shared" si="29"/>
        <v>0</v>
      </c>
      <c r="D170" s="67" t="str">
        <f t="shared" si="31"/>
        <v>►</v>
      </c>
      <c r="E170" s="2182">
        <f t="shared" si="30"/>
        <v>0</v>
      </c>
      <c r="F170" s="2183">
        <f t="shared" si="30"/>
        <v>0</v>
      </c>
      <c r="G170" s="2184">
        <f t="shared" si="30"/>
        <v>0</v>
      </c>
      <c r="H170" s="2185">
        <f t="shared" si="30"/>
        <v>0</v>
      </c>
      <c r="I170" s="2186">
        <f t="shared" si="30"/>
        <v>0</v>
      </c>
      <c r="J170" s="2166">
        <f>IFERROR(INDEX(J8:V8,MATCH(I170,J7:V7,0)) * H170 * IF(E170=0, 1, E170), 0)</f>
        <v>0</v>
      </c>
      <c r="K170" s="2167">
        <f t="shared" si="36"/>
        <v>0</v>
      </c>
      <c r="L170" s="2168"/>
      <c r="M170" s="109"/>
      <c r="N170" s="2169"/>
      <c r="O170" s="504"/>
      <c r="P170" s="2170">
        <f t="shared" si="35"/>
        <v>0</v>
      </c>
      <c r="Q170" s="2171"/>
      <c r="R170" s="2187" t="str">
        <f t="shared" si="37"/>
        <v>►</v>
      </c>
      <c r="S170" s="2188">
        <v>1</v>
      </c>
      <c r="T170" s="2189">
        <f t="shared" si="32"/>
        <v>0</v>
      </c>
      <c r="U170" s="2190">
        <f t="shared" si="33"/>
        <v>0</v>
      </c>
      <c r="V170" s="2191">
        <f t="shared" si="34"/>
        <v>0</v>
      </c>
      <c r="W170" s="2192">
        <f>IF(OR(ISBLANK(M170),ISBLANK(O170)),0,IF(ISBLANK(L170),"",IFERROR(ROUND(T170/INDEX(J8:V8,MATCH(I170,J7:V7,0)),2)&amp;" " &amp;I170,"")))</f>
        <v>0</v>
      </c>
      <c r="X170" s="2193"/>
      <c r="Z170" s="2113">
        <f t="shared" si="38"/>
        <v>0</v>
      </c>
      <c r="AB170" s="67"/>
      <c r="AC170" s="2119"/>
      <c r="AD170" s="2120"/>
      <c r="AE170" s="2121"/>
      <c r="AF170" s="2122"/>
      <c r="AG170" s="2123"/>
      <c r="AH170" s="2124"/>
      <c r="AI170" s="2125"/>
      <c r="AJ170" s="2126"/>
      <c r="AK170" s="2127"/>
      <c r="AL170" s="2127"/>
      <c r="AM170" s="2127"/>
      <c r="AN170" s="2127"/>
      <c r="AO170" s="2127"/>
      <c r="AP170" s="2127"/>
      <c r="AQ170" s="2128"/>
      <c r="AR170" s="2129"/>
      <c r="AS170" s="2130"/>
      <c r="AT170" s="2130"/>
      <c r="AU170" s="2140"/>
      <c r="AV170" s="2130"/>
      <c r="BJ170" s="135">
        <v>1</v>
      </c>
    </row>
    <row r="171" spans="2:62" ht="18.75">
      <c r="B171" s="2118">
        <f t="shared" si="29"/>
        <v>0</v>
      </c>
      <c r="D171" s="67" t="str">
        <f t="shared" si="31"/>
        <v>►</v>
      </c>
      <c r="E171" s="2182">
        <f t="shared" si="30"/>
        <v>0</v>
      </c>
      <c r="F171" s="2183">
        <f t="shared" si="30"/>
        <v>0</v>
      </c>
      <c r="G171" s="2184">
        <f t="shared" si="30"/>
        <v>0</v>
      </c>
      <c r="H171" s="2185">
        <f t="shared" si="30"/>
        <v>0</v>
      </c>
      <c r="I171" s="2186">
        <f t="shared" si="30"/>
        <v>0</v>
      </c>
      <c r="J171" s="2166">
        <f>IFERROR(INDEX(J8:V8,MATCH(I171,J7:V7,0)) * H171 * IF(E171=0, 1, E171), 0)</f>
        <v>0</v>
      </c>
      <c r="K171" s="2167">
        <f t="shared" si="36"/>
        <v>0</v>
      </c>
      <c r="L171" s="2168"/>
      <c r="M171" s="109"/>
      <c r="N171" s="2169"/>
      <c r="O171" s="504"/>
      <c r="P171" s="2170">
        <f t="shared" si="35"/>
        <v>0</v>
      </c>
      <c r="Q171" s="2171"/>
      <c r="R171" s="2187" t="str">
        <f t="shared" si="37"/>
        <v>►</v>
      </c>
      <c r="S171" s="2188">
        <v>1</v>
      </c>
      <c r="T171" s="2174">
        <f t="shared" si="32"/>
        <v>0</v>
      </c>
      <c r="U171" s="2175">
        <f t="shared" si="33"/>
        <v>0</v>
      </c>
      <c r="V171" s="2176">
        <f t="shared" si="34"/>
        <v>0</v>
      </c>
      <c r="W171" s="2177">
        <f>IF(OR(ISBLANK(M171),ISBLANK(O171)),0,IF(ISBLANK(L171),"",IFERROR(ROUND(T171/INDEX(J8:V8,MATCH(I171,J7:V7,0)),2)&amp;" " &amp;I171,"")))</f>
        <v>0</v>
      </c>
      <c r="X171" s="2178"/>
      <c r="Z171" s="2113">
        <f t="shared" si="38"/>
        <v>0</v>
      </c>
      <c r="AB171" s="67"/>
      <c r="AC171" s="2119"/>
      <c r="AD171" s="2120"/>
      <c r="AE171" s="2121"/>
      <c r="AF171" s="2122"/>
      <c r="AG171" s="2123"/>
      <c r="AH171" s="2124"/>
      <c r="AI171" s="2125"/>
      <c r="AJ171" s="2126"/>
      <c r="AK171" s="2127"/>
      <c r="AL171" s="2127"/>
      <c r="AM171" s="2127"/>
      <c r="AN171" s="2127"/>
      <c r="AO171" s="2127"/>
      <c r="AP171" s="2127"/>
      <c r="AQ171" s="2128"/>
      <c r="AR171" s="2129"/>
      <c r="AS171" s="2130"/>
      <c r="AT171" s="2130"/>
      <c r="AU171" s="2140"/>
      <c r="AV171" s="2130"/>
      <c r="BJ171" s="135">
        <v>1</v>
      </c>
    </row>
    <row r="172" spans="2:62" ht="18.75">
      <c r="B172" s="2118">
        <f t="shared" si="29"/>
        <v>0</v>
      </c>
      <c r="D172" s="67" t="str">
        <f t="shared" si="31"/>
        <v>►</v>
      </c>
      <c r="E172" s="2182">
        <f t="shared" si="30"/>
        <v>0</v>
      </c>
      <c r="F172" s="2183">
        <f t="shared" si="30"/>
        <v>0</v>
      </c>
      <c r="G172" s="2184">
        <f t="shared" si="30"/>
        <v>0</v>
      </c>
      <c r="H172" s="2185">
        <f t="shared" si="30"/>
        <v>0</v>
      </c>
      <c r="I172" s="2186">
        <f t="shared" si="30"/>
        <v>0</v>
      </c>
      <c r="J172" s="2166">
        <f>IFERROR(INDEX(J8:V8,MATCH(I172,J7:V7,0)) * H172 * IF(E172=0, 1, E172), 0)</f>
        <v>0</v>
      </c>
      <c r="K172" s="2167">
        <f t="shared" si="36"/>
        <v>0</v>
      </c>
      <c r="L172" s="2168"/>
      <c r="M172" s="109"/>
      <c r="N172" s="2169"/>
      <c r="O172" s="504"/>
      <c r="P172" s="2170">
        <f t="shared" si="35"/>
        <v>0</v>
      </c>
      <c r="Q172" s="2171"/>
      <c r="R172" s="2187" t="str">
        <f t="shared" si="37"/>
        <v>►</v>
      </c>
      <c r="S172" s="2188">
        <v>1</v>
      </c>
      <c r="T172" s="2189">
        <f t="shared" si="32"/>
        <v>0</v>
      </c>
      <c r="U172" s="2190">
        <f t="shared" si="33"/>
        <v>0</v>
      </c>
      <c r="V172" s="2191">
        <f t="shared" si="34"/>
        <v>0</v>
      </c>
      <c r="W172" s="2192">
        <f>IF(OR(ISBLANK(M172),ISBLANK(O172)),0,IF(ISBLANK(L172),"",IFERROR(ROUND(T172/INDEX(J8:V8,MATCH(I172,J7:V7,0)),2)&amp;" " &amp;I172,"")))</f>
        <v>0</v>
      </c>
      <c r="X172" s="2193"/>
      <c r="Z172" s="2113">
        <f t="shared" si="38"/>
        <v>0</v>
      </c>
      <c r="AB172" s="67"/>
      <c r="AC172" s="2119"/>
      <c r="AD172" s="2120"/>
      <c r="AE172" s="2121"/>
      <c r="AF172" s="2122"/>
      <c r="AG172" s="2123"/>
      <c r="AH172" s="2124"/>
      <c r="AI172" s="2125"/>
      <c r="AJ172" s="2126"/>
      <c r="AK172" s="2127"/>
      <c r="AL172" s="2127"/>
      <c r="AM172" s="2127"/>
      <c r="AN172" s="2127"/>
      <c r="AO172" s="2127"/>
      <c r="AP172" s="2127"/>
      <c r="AQ172" s="2128"/>
      <c r="AR172" s="2129"/>
      <c r="AS172" s="2130"/>
      <c r="AT172" s="2130"/>
      <c r="AU172" s="2140"/>
      <c r="AV172" s="2130"/>
      <c r="BJ172" s="135">
        <v>1</v>
      </c>
    </row>
    <row r="173" spans="2:62" ht="18.75">
      <c r="B173" s="2118">
        <f t="shared" si="29"/>
        <v>0</v>
      </c>
      <c r="D173" s="67" t="str">
        <f t="shared" si="31"/>
        <v>►</v>
      </c>
      <c r="E173" s="2182">
        <f t="shared" si="30"/>
        <v>0</v>
      </c>
      <c r="F173" s="2183">
        <f t="shared" si="30"/>
        <v>0</v>
      </c>
      <c r="G173" s="2184">
        <f t="shared" si="30"/>
        <v>0</v>
      </c>
      <c r="H173" s="2185">
        <f t="shared" si="30"/>
        <v>0</v>
      </c>
      <c r="I173" s="2186">
        <f t="shared" si="30"/>
        <v>0</v>
      </c>
      <c r="J173" s="2166">
        <f>IFERROR(INDEX(J8:V8,MATCH(I173,J7:V7,0)) * H173 * IF(E173=0, 1, E173), 0)</f>
        <v>0</v>
      </c>
      <c r="K173" s="2167">
        <f t="shared" si="36"/>
        <v>0</v>
      </c>
      <c r="L173" s="2168"/>
      <c r="M173" s="109"/>
      <c r="N173" s="2169"/>
      <c r="O173" s="504"/>
      <c r="P173" s="2170">
        <f t="shared" si="35"/>
        <v>0</v>
      </c>
      <c r="Q173" s="2171"/>
      <c r="R173" s="2187" t="str">
        <f t="shared" si="37"/>
        <v>►</v>
      </c>
      <c r="S173" s="2188">
        <v>1</v>
      </c>
      <c r="T173" s="2174">
        <f t="shared" si="32"/>
        <v>0</v>
      </c>
      <c r="U173" s="2175">
        <f t="shared" si="33"/>
        <v>0</v>
      </c>
      <c r="V173" s="2176">
        <f t="shared" si="34"/>
        <v>0</v>
      </c>
      <c r="W173" s="2177">
        <f>IF(OR(ISBLANK(M173),ISBLANK(O173)),0,IF(ISBLANK(L173),"",IFERROR(ROUND(T173/INDEX(J8:V8,MATCH(I173,J7:V7,0)),2)&amp;" " &amp;I173,"")))</f>
        <v>0</v>
      </c>
      <c r="X173" s="2178"/>
      <c r="Z173" s="2113">
        <f t="shared" si="38"/>
        <v>0</v>
      </c>
      <c r="AB173" s="67"/>
      <c r="AC173" s="2119"/>
      <c r="AD173" s="2120"/>
      <c r="AE173" s="2121"/>
      <c r="AF173" s="2122"/>
      <c r="AG173" s="2123"/>
      <c r="AH173" s="2124"/>
      <c r="AI173" s="2125"/>
      <c r="AJ173" s="2126"/>
      <c r="AK173" s="2127"/>
      <c r="AL173" s="2127"/>
      <c r="AM173" s="2127"/>
      <c r="AN173" s="2127"/>
      <c r="AO173" s="2127"/>
      <c r="AP173" s="2127"/>
      <c r="AQ173" s="2128"/>
      <c r="AR173" s="2129"/>
      <c r="AS173" s="2130"/>
      <c r="AT173" s="2130"/>
      <c r="AU173" s="2140"/>
      <c r="AV173" s="2130"/>
      <c r="BJ173" s="135">
        <v>1</v>
      </c>
    </row>
    <row r="174" spans="2:62" ht="18.75">
      <c r="B174" s="2118">
        <f t="shared" si="29"/>
        <v>0</v>
      </c>
      <c r="D174" s="67" t="str">
        <f t="shared" si="31"/>
        <v>►</v>
      </c>
      <c r="E174" s="2182">
        <f t="shared" si="30"/>
        <v>0</v>
      </c>
      <c r="F174" s="2183">
        <f t="shared" si="30"/>
        <v>0</v>
      </c>
      <c r="G174" s="2184">
        <f t="shared" si="30"/>
        <v>0</v>
      </c>
      <c r="H174" s="2185">
        <f t="shared" si="30"/>
        <v>0</v>
      </c>
      <c r="I174" s="2186">
        <f t="shared" si="30"/>
        <v>0</v>
      </c>
      <c r="J174" s="2166">
        <f>IFERROR(INDEX(J8:V8,MATCH(I174,J7:V7,0)) * H174 * IF(E174=0, 1, E174), 0)</f>
        <v>0</v>
      </c>
      <c r="K174" s="2167">
        <f t="shared" si="36"/>
        <v>0</v>
      </c>
      <c r="L174" s="2203"/>
      <c r="M174" s="109"/>
      <c r="N174" s="2169"/>
      <c r="O174" s="504"/>
      <c r="P174" s="2170">
        <f t="shared" si="35"/>
        <v>0</v>
      </c>
      <c r="Q174" s="2171"/>
      <c r="R174" s="2187" t="str">
        <f t="shared" si="37"/>
        <v>►</v>
      </c>
      <c r="S174" s="2188">
        <v>1</v>
      </c>
      <c r="T174" s="2189">
        <f t="shared" si="32"/>
        <v>0</v>
      </c>
      <c r="U174" s="2190">
        <f t="shared" si="33"/>
        <v>0</v>
      </c>
      <c r="V174" s="2191">
        <f t="shared" si="34"/>
        <v>0</v>
      </c>
      <c r="W174" s="2192">
        <f>IF(OR(ISBLANK(M174),ISBLANK(O174)),0,IF(ISBLANK(L174),"",IFERROR(ROUND(T174/INDEX(J8:V8,MATCH(I174,J7:V7,0)),2)&amp;" " &amp;I174,"")))</f>
        <v>0</v>
      </c>
      <c r="X174" s="2193"/>
      <c r="Z174" s="2113">
        <f t="shared" si="38"/>
        <v>0</v>
      </c>
      <c r="AB174" s="67"/>
      <c r="AC174" s="2119"/>
      <c r="AD174" s="2120"/>
      <c r="AE174" s="2121"/>
      <c r="AF174" s="2122"/>
      <c r="AG174" s="2123"/>
      <c r="AH174" s="2124"/>
      <c r="AI174" s="2125"/>
      <c r="AJ174" s="2126"/>
      <c r="AK174" s="2127"/>
      <c r="AL174" s="2127"/>
      <c r="AM174" s="2127"/>
      <c r="AN174" s="2127"/>
      <c r="AO174" s="2127"/>
      <c r="AP174" s="2127"/>
      <c r="AQ174" s="2128"/>
      <c r="AR174" s="2129"/>
      <c r="AS174" s="2130"/>
      <c r="AT174" s="2130"/>
      <c r="AU174" s="2140"/>
      <c r="AV174" s="2130"/>
      <c r="BJ174" s="135">
        <v>1</v>
      </c>
    </row>
    <row r="175" spans="2:62" ht="18.75">
      <c r="B175" s="2118">
        <f t="shared" si="29"/>
        <v>0</v>
      </c>
      <c r="D175" s="67" t="str">
        <f t="shared" si="31"/>
        <v>►</v>
      </c>
      <c r="E175" s="2182">
        <f t="shared" si="30"/>
        <v>0</v>
      </c>
      <c r="F175" s="2183">
        <f t="shared" si="30"/>
        <v>0</v>
      </c>
      <c r="G175" s="2184">
        <f t="shared" si="30"/>
        <v>0</v>
      </c>
      <c r="H175" s="2185">
        <f t="shared" si="30"/>
        <v>0</v>
      </c>
      <c r="I175" s="2186">
        <f t="shared" si="30"/>
        <v>0</v>
      </c>
      <c r="J175" s="2166">
        <f>IFERROR(INDEX(J8:V8,MATCH(I175,J7:V7,0)) * H175 * IF(E175=0, 1, E175), 0)</f>
        <v>0</v>
      </c>
      <c r="K175" s="2167">
        <f t="shared" si="36"/>
        <v>0</v>
      </c>
      <c r="L175" s="2203"/>
      <c r="M175" s="109"/>
      <c r="N175" s="2169"/>
      <c r="O175" s="504"/>
      <c r="P175" s="2170">
        <f t="shared" si="35"/>
        <v>0</v>
      </c>
      <c r="Q175" s="2171"/>
      <c r="R175" s="2187" t="str">
        <f t="shared" si="37"/>
        <v>►</v>
      </c>
      <c r="S175" s="2188">
        <v>1</v>
      </c>
      <c r="T175" s="2174">
        <f t="shared" si="32"/>
        <v>0</v>
      </c>
      <c r="U175" s="2175">
        <f t="shared" si="33"/>
        <v>0</v>
      </c>
      <c r="V175" s="2176">
        <f t="shared" si="34"/>
        <v>0</v>
      </c>
      <c r="W175" s="2177">
        <f>IF(OR(ISBLANK(M175),ISBLANK(O175)),0,IF(ISBLANK(L175),"",IFERROR(ROUND(T175/INDEX(J8:V8,MATCH(I175,J7:V7,0)),2)&amp;" " &amp;I175,"")))</f>
        <v>0</v>
      </c>
      <c r="X175" s="2178"/>
      <c r="Z175" s="2113">
        <f t="shared" si="38"/>
        <v>0</v>
      </c>
      <c r="AB175" s="67"/>
      <c r="AC175" s="2119"/>
      <c r="AD175" s="2120"/>
      <c r="AE175" s="2121"/>
      <c r="AF175" s="2122"/>
      <c r="AG175" s="2123"/>
      <c r="AH175" s="2124"/>
      <c r="AI175" s="2125"/>
      <c r="AJ175" s="2126"/>
      <c r="AK175" s="2127"/>
      <c r="AL175" s="2127"/>
      <c r="AM175" s="2127"/>
      <c r="AN175" s="2127"/>
      <c r="AO175" s="2127"/>
      <c r="AP175" s="2127"/>
      <c r="AQ175" s="2128"/>
      <c r="AR175" s="2129"/>
      <c r="AS175" s="2130"/>
      <c r="AT175" s="2130"/>
      <c r="AU175" s="2140"/>
      <c r="AV175" s="2130"/>
      <c r="BJ175" s="135">
        <v>1</v>
      </c>
    </row>
    <row r="176" spans="2:62" ht="18.75">
      <c r="B176" s="2118">
        <f t="shared" si="29"/>
        <v>0</v>
      </c>
      <c r="D176" s="67" t="str">
        <f t="shared" si="31"/>
        <v>►</v>
      </c>
      <c r="E176" s="2182">
        <f t="shared" si="30"/>
        <v>0</v>
      </c>
      <c r="F176" s="2183">
        <f t="shared" si="30"/>
        <v>0</v>
      </c>
      <c r="G176" s="2184">
        <f t="shared" si="30"/>
        <v>0</v>
      </c>
      <c r="H176" s="2185">
        <f t="shared" si="30"/>
        <v>0</v>
      </c>
      <c r="I176" s="2186">
        <f t="shared" si="30"/>
        <v>0</v>
      </c>
      <c r="J176" s="2166">
        <f>IFERROR(INDEX(J8:V8,MATCH(I176,J7:V7,0)) * H176 * IF(E176=0, 1, E176), 0)</f>
        <v>0</v>
      </c>
      <c r="K176" s="2167">
        <f t="shared" si="36"/>
        <v>0</v>
      </c>
      <c r="L176" s="2203"/>
      <c r="M176" s="109"/>
      <c r="N176" s="2169"/>
      <c r="O176" s="504"/>
      <c r="P176" s="2170">
        <f t="shared" si="35"/>
        <v>0</v>
      </c>
      <c r="Q176" s="2171"/>
      <c r="R176" s="2187" t="str">
        <f t="shared" si="37"/>
        <v>►</v>
      </c>
      <c r="S176" s="2188">
        <v>1</v>
      </c>
      <c r="T176" s="2189">
        <f t="shared" si="32"/>
        <v>0</v>
      </c>
      <c r="U176" s="2190">
        <f t="shared" si="33"/>
        <v>0</v>
      </c>
      <c r="V176" s="2191">
        <f t="shared" si="34"/>
        <v>0</v>
      </c>
      <c r="W176" s="2192">
        <f>IF(OR(ISBLANK(M176),ISBLANK(O176)),0,IF(ISBLANK(L176),"",IFERROR(ROUND(T176/INDEX(J8:V8,MATCH(I176,J7:V7,0)),2)&amp;" " &amp;I176,"")))</f>
        <v>0</v>
      </c>
      <c r="X176" s="2193"/>
      <c r="Z176" s="2113">
        <f t="shared" si="38"/>
        <v>0</v>
      </c>
      <c r="AB176" s="67"/>
      <c r="AC176" s="2119"/>
      <c r="AD176" s="2120"/>
      <c r="AE176" s="2121"/>
      <c r="AF176" s="2122"/>
      <c r="AG176" s="2123"/>
      <c r="AH176" s="2124"/>
      <c r="AI176" s="2125"/>
      <c r="AJ176" s="2126"/>
      <c r="AK176" s="2127"/>
      <c r="AL176" s="2127"/>
      <c r="AM176" s="2127"/>
      <c r="AN176" s="2127"/>
      <c r="AO176" s="2127"/>
      <c r="AP176" s="2127"/>
      <c r="AQ176" s="2128"/>
      <c r="AR176" s="2129"/>
      <c r="AS176" s="2130"/>
      <c r="AT176" s="2130"/>
      <c r="AU176" s="2140"/>
      <c r="AV176" s="2130"/>
      <c r="BJ176" s="135">
        <v>1</v>
      </c>
    </row>
    <row r="177" spans="2:62" ht="18.75">
      <c r="B177" s="2118">
        <f t="shared" si="29"/>
        <v>0</v>
      </c>
      <c r="D177" s="67" t="str">
        <f t="shared" si="31"/>
        <v>►</v>
      </c>
      <c r="E177" s="2182">
        <f t="shared" si="30"/>
        <v>0</v>
      </c>
      <c r="F177" s="2183">
        <f t="shared" si="30"/>
        <v>0</v>
      </c>
      <c r="G177" s="2184">
        <f t="shared" si="30"/>
        <v>0</v>
      </c>
      <c r="H177" s="2185">
        <f t="shared" si="30"/>
        <v>0</v>
      </c>
      <c r="I177" s="2186">
        <f t="shared" si="30"/>
        <v>0</v>
      </c>
      <c r="J177" s="2166">
        <f>IFERROR(INDEX(J8:V8,MATCH(I177,J7:V7,0)) * H177 * IF(E177=0, 1, E177), 0)</f>
        <v>0</v>
      </c>
      <c r="K177" s="2167">
        <f t="shared" si="36"/>
        <v>0</v>
      </c>
      <c r="L177" s="2203"/>
      <c r="M177" s="109"/>
      <c r="N177" s="2169"/>
      <c r="O177" s="504"/>
      <c r="P177" s="2170">
        <f t="shared" si="35"/>
        <v>0</v>
      </c>
      <c r="Q177" s="2171"/>
      <c r="R177" s="2187" t="str">
        <f t="shared" si="37"/>
        <v>►</v>
      </c>
      <c r="S177" s="2188">
        <v>1</v>
      </c>
      <c r="T177" s="2174">
        <f t="shared" si="32"/>
        <v>0</v>
      </c>
      <c r="U177" s="2175">
        <f t="shared" si="33"/>
        <v>0</v>
      </c>
      <c r="V177" s="2176">
        <f t="shared" si="34"/>
        <v>0</v>
      </c>
      <c r="W177" s="2177">
        <f>IF(OR(ISBLANK(M177),ISBLANK(O177)),0,IF(ISBLANK(L177),"",IFERROR(ROUND(T177/INDEX(J8:V8,MATCH(I177,J7:V7,0)),2)&amp;" " &amp;I177,"")))</f>
        <v>0</v>
      </c>
      <c r="X177" s="2178"/>
      <c r="Z177" s="2113">
        <f t="shared" si="38"/>
        <v>0</v>
      </c>
      <c r="AB177" s="67"/>
      <c r="AC177" s="2119"/>
      <c r="AD177" s="2120"/>
      <c r="AE177" s="2121"/>
      <c r="AF177" s="2122"/>
      <c r="AG177" s="2123"/>
      <c r="AH177" s="2124"/>
      <c r="AI177" s="2125"/>
      <c r="AJ177" s="2126"/>
      <c r="AK177" s="2127"/>
      <c r="AL177" s="2127"/>
      <c r="AM177" s="2127"/>
      <c r="AN177" s="2127"/>
      <c r="AO177" s="2127"/>
      <c r="AP177" s="2127"/>
      <c r="AQ177" s="2128"/>
      <c r="AR177" s="2129"/>
      <c r="AS177" s="2130"/>
      <c r="AT177" s="2130"/>
      <c r="AU177" s="2140"/>
      <c r="AV177" s="2130"/>
      <c r="BJ177" s="135">
        <v>1</v>
      </c>
    </row>
    <row r="178" spans="2:62" ht="18.75">
      <c r="B178" s="2118">
        <f t="shared" si="29"/>
        <v>0</v>
      </c>
      <c r="D178" s="67" t="str">
        <f t="shared" si="31"/>
        <v>►</v>
      </c>
      <c r="E178" s="2182">
        <f t="shared" si="30"/>
        <v>0</v>
      </c>
      <c r="F178" s="2183">
        <f t="shared" si="30"/>
        <v>0</v>
      </c>
      <c r="G178" s="2184">
        <f t="shared" si="30"/>
        <v>0</v>
      </c>
      <c r="H178" s="2185">
        <f t="shared" si="30"/>
        <v>0</v>
      </c>
      <c r="I178" s="2186">
        <f t="shared" si="30"/>
        <v>0</v>
      </c>
      <c r="J178" s="2166">
        <f>IFERROR(INDEX(J8:V8,MATCH(I178,J7:V7,0)) * H178 * IF(E178=0, 1, E178), 0)</f>
        <v>0</v>
      </c>
      <c r="K178" s="2167">
        <f t="shared" si="36"/>
        <v>0</v>
      </c>
      <c r="L178" s="2203"/>
      <c r="M178" s="109"/>
      <c r="N178" s="2169"/>
      <c r="O178" s="504"/>
      <c r="P178" s="2170">
        <f t="shared" si="35"/>
        <v>0</v>
      </c>
      <c r="Q178" s="2171"/>
      <c r="R178" s="2187" t="str">
        <f t="shared" si="37"/>
        <v>►</v>
      </c>
      <c r="S178" s="2188">
        <v>1</v>
      </c>
      <c r="T178" s="2189">
        <f t="shared" si="32"/>
        <v>0</v>
      </c>
      <c r="U178" s="2190">
        <f t="shared" si="33"/>
        <v>0</v>
      </c>
      <c r="V178" s="2191">
        <f t="shared" si="34"/>
        <v>0</v>
      </c>
      <c r="W178" s="2192">
        <f>IF(OR(ISBLANK(M178),ISBLANK(O178)),0,IF(ISBLANK(L178),"",IFERROR(ROUND(T178/INDEX(J8:V8,MATCH(I178,J7:V7,0)),2)&amp;" " &amp;I178,"")))</f>
        <v>0</v>
      </c>
      <c r="X178" s="2193"/>
      <c r="Z178" s="2113">
        <f t="shared" si="38"/>
        <v>0</v>
      </c>
      <c r="AB178" s="67"/>
      <c r="AC178" s="2119"/>
      <c r="AD178" s="2120"/>
      <c r="AE178" s="2121"/>
      <c r="AF178" s="2122"/>
      <c r="AG178" s="2123"/>
      <c r="AH178" s="2124"/>
      <c r="AI178" s="2125"/>
      <c r="AJ178" s="2126"/>
      <c r="AK178" s="2127"/>
      <c r="AL178" s="2127"/>
      <c r="AM178" s="2127"/>
      <c r="AN178" s="2127"/>
      <c r="AO178" s="2127"/>
      <c r="AP178" s="2127"/>
      <c r="AQ178" s="2128"/>
      <c r="AR178" s="2129"/>
      <c r="AS178" s="2130"/>
      <c r="AT178" s="2130"/>
      <c r="AU178" s="2140"/>
      <c r="AV178" s="2130"/>
      <c r="BJ178" s="135">
        <v>1</v>
      </c>
    </row>
    <row r="179" spans="2:62" ht="15" customHeight="1">
      <c r="B179" s="2118">
        <f t="shared" si="29"/>
        <v>0</v>
      </c>
      <c r="D179" s="67" t="str">
        <f t="shared" si="31"/>
        <v>►</v>
      </c>
      <c r="E179" s="2182">
        <f t="shared" si="30"/>
        <v>0</v>
      </c>
      <c r="F179" s="2183">
        <f t="shared" si="30"/>
        <v>0</v>
      </c>
      <c r="G179" s="2184">
        <f t="shared" si="30"/>
        <v>0</v>
      </c>
      <c r="H179" s="2185">
        <f t="shared" si="30"/>
        <v>0</v>
      </c>
      <c r="I179" s="2186">
        <f t="shared" si="30"/>
        <v>0</v>
      </c>
      <c r="J179" s="2166">
        <f>IFERROR(INDEX(J8:V8,MATCH(I179,J7:V7,0)) * H179 * IF(E179=0, 1, E179), 0)</f>
        <v>0</v>
      </c>
      <c r="K179" s="2167">
        <f t="shared" si="36"/>
        <v>0</v>
      </c>
      <c r="L179" s="2203"/>
      <c r="M179" s="109"/>
      <c r="N179" s="2169"/>
      <c r="O179" s="504"/>
      <c r="P179" s="2170">
        <f t="shared" si="35"/>
        <v>0</v>
      </c>
      <c r="Q179" s="2171"/>
      <c r="R179" s="2187" t="str">
        <f t="shared" si="37"/>
        <v>►</v>
      </c>
      <c r="S179" s="2188">
        <v>1</v>
      </c>
      <c r="T179" s="2174">
        <f t="shared" si="32"/>
        <v>0</v>
      </c>
      <c r="U179" s="2175">
        <f t="shared" si="33"/>
        <v>0</v>
      </c>
      <c r="V179" s="2176">
        <f t="shared" si="34"/>
        <v>0</v>
      </c>
      <c r="W179" s="2177">
        <f>IF(OR(ISBLANK(M179),ISBLANK(O179)),0,IF(ISBLANK(L179),"",IFERROR(ROUND(T179/INDEX(J8:V8,MATCH(I179,J7:V7,0)),2)&amp;" " &amp;I179,"")))</f>
        <v>0</v>
      </c>
      <c r="X179" s="2178"/>
      <c r="Z179" s="2113">
        <f t="shared" si="38"/>
        <v>0</v>
      </c>
      <c r="AB179" s="67"/>
      <c r="AC179" s="2119"/>
      <c r="AD179" s="2120"/>
      <c r="AE179" s="2121"/>
      <c r="AF179" s="2122"/>
      <c r="AG179" s="2123"/>
      <c r="AH179" s="2124"/>
      <c r="AI179" s="2125"/>
      <c r="AJ179" s="2126"/>
      <c r="AK179" s="2127"/>
      <c r="AL179" s="2127"/>
      <c r="AM179" s="2127"/>
      <c r="AN179" s="2127"/>
      <c r="AO179" s="2127"/>
      <c r="AP179" s="2127"/>
      <c r="AQ179" s="2128"/>
      <c r="AR179" s="2129"/>
      <c r="AS179" s="2130"/>
      <c r="AT179" s="2130"/>
      <c r="AU179" s="2140"/>
      <c r="AV179" s="2130"/>
      <c r="BJ179" s="135">
        <v>1</v>
      </c>
    </row>
    <row r="180" spans="2:62" ht="15.75" customHeight="1">
      <c r="B180" s="2118">
        <f t="shared" si="29"/>
        <v>0</v>
      </c>
      <c r="D180" s="67" t="str">
        <f t="shared" si="31"/>
        <v>►</v>
      </c>
      <c r="E180" s="2182">
        <f t="shared" si="30"/>
        <v>0</v>
      </c>
      <c r="F180" s="2183">
        <f t="shared" si="30"/>
        <v>0</v>
      </c>
      <c r="G180" s="2184">
        <f t="shared" si="30"/>
        <v>0</v>
      </c>
      <c r="H180" s="2185">
        <f t="shared" si="30"/>
        <v>0</v>
      </c>
      <c r="I180" s="2186">
        <f t="shared" si="30"/>
        <v>0</v>
      </c>
      <c r="J180" s="2166">
        <f>IFERROR(INDEX(J8:V8,MATCH(I180,J7:V7,0)) * H180 * IF(E180=0, 1, E180), 0)</f>
        <v>0</v>
      </c>
      <c r="K180" s="2167">
        <f t="shared" si="36"/>
        <v>0</v>
      </c>
      <c r="L180" s="2203"/>
      <c r="M180" s="109"/>
      <c r="N180" s="2169"/>
      <c r="O180" s="504"/>
      <c r="P180" s="2170">
        <f t="shared" si="35"/>
        <v>0</v>
      </c>
      <c r="Q180" s="2171"/>
      <c r="R180" s="2187" t="str">
        <f t="shared" si="37"/>
        <v>►</v>
      </c>
      <c r="S180" s="2188">
        <v>1</v>
      </c>
      <c r="T180" s="2189">
        <f t="shared" si="32"/>
        <v>0</v>
      </c>
      <c r="U180" s="2190">
        <f t="shared" si="33"/>
        <v>0</v>
      </c>
      <c r="V180" s="2191">
        <f t="shared" si="34"/>
        <v>0</v>
      </c>
      <c r="W180" s="2192">
        <f>IF(OR(ISBLANK(M180),ISBLANK(O180)),0,IF(ISBLANK(L180),"",IFERROR(ROUND(T180/INDEX(J8:V8,MATCH(I180,J7:V7,0)),2)&amp;" " &amp;I180,"")))</f>
        <v>0</v>
      </c>
      <c r="X180" s="2193"/>
      <c r="Z180" s="2113">
        <f t="shared" si="38"/>
        <v>0</v>
      </c>
      <c r="AB180" s="67"/>
      <c r="AC180" s="2119"/>
      <c r="AD180" s="2120"/>
      <c r="AE180" s="2121"/>
      <c r="AF180" s="2122"/>
      <c r="AG180" s="2123"/>
      <c r="AH180" s="2124"/>
      <c r="AI180" s="2125"/>
      <c r="AJ180" s="2126"/>
      <c r="AK180" s="2127"/>
      <c r="AL180" s="2127"/>
      <c r="AM180" s="2127"/>
      <c r="AN180" s="2127"/>
      <c r="AO180" s="2127"/>
      <c r="AP180" s="2127"/>
      <c r="AQ180" s="2128"/>
      <c r="AR180" s="2129"/>
      <c r="AS180" s="2130"/>
      <c r="AT180" s="2130"/>
      <c r="AU180" s="2140"/>
      <c r="AV180" s="2130"/>
      <c r="BJ180" s="135">
        <v>1</v>
      </c>
    </row>
    <row r="181" spans="2:62" ht="18.75">
      <c r="B181" s="2118">
        <f t="shared" si="29"/>
        <v>0</v>
      </c>
      <c r="D181" s="67" t="str">
        <f t="shared" si="31"/>
        <v>►</v>
      </c>
      <c r="E181" s="2182">
        <f t="shared" si="30"/>
        <v>0</v>
      </c>
      <c r="F181" s="2183">
        <f t="shared" si="30"/>
        <v>0</v>
      </c>
      <c r="G181" s="2184">
        <f t="shared" si="30"/>
        <v>0</v>
      </c>
      <c r="H181" s="2185">
        <f t="shared" si="30"/>
        <v>0</v>
      </c>
      <c r="I181" s="2186">
        <f t="shared" si="30"/>
        <v>0</v>
      </c>
      <c r="J181" s="2166">
        <f>IFERROR(INDEX(J8:V8,MATCH(I181,J7:V7,0)) * H181 * IF(E181=0, 1, E181), 0)</f>
        <v>0</v>
      </c>
      <c r="K181" s="2167">
        <f t="shared" si="36"/>
        <v>0</v>
      </c>
      <c r="L181" s="2203"/>
      <c r="M181" s="109"/>
      <c r="N181" s="2169"/>
      <c r="O181" s="504"/>
      <c r="P181" s="2170">
        <f t="shared" si="35"/>
        <v>0</v>
      </c>
      <c r="Q181" s="2171"/>
      <c r="R181" s="2187" t="str">
        <f t="shared" si="37"/>
        <v>►</v>
      </c>
      <c r="S181" s="2188">
        <v>1</v>
      </c>
      <c r="T181" s="2174">
        <f t="shared" si="32"/>
        <v>0</v>
      </c>
      <c r="U181" s="2175">
        <f t="shared" si="33"/>
        <v>0</v>
      </c>
      <c r="V181" s="2176">
        <f t="shared" si="34"/>
        <v>0</v>
      </c>
      <c r="W181" s="2177">
        <f>IF(OR(ISBLANK(M181),ISBLANK(O181)),0,IF(ISBLANK(L181),"",IFERROR(ROUND(T181/INDEX(J8:V8,MATCH(I181,J7:V7,0)),2)&amp;" " &amp;I181,"")))</f>
        <v>0</v>
      </c>
      <c r="X181" s="2178"/>
      <c r="Z181" s="2113">
        <f t="shared" si="38"/>
        <v>0</v>
      </c>
      <c r="AB181" s="67"/>
      <c r="AC181" s="2119"/>
      <c r="AD181" s="2120"/>
      <c r="AE181" s="2121"/>
      <c r="AF181" s="2122"/>
      <c r="AG181" s="2123"/>
      <c r="AH181" s="2124"/>
      <c r="AI181" s="2125"/>
      <c r="AJ181" s="2126"/>
      <c r="AK181" s="2127"/>
      <c r="AL181" s="2127"/>
      <c r="AM181" s="2127"/>
      <c r="AN181" s="2127"/>
      <c r="AO181" s="2127"/>
      <c r="AP181" s="2127"/>
      <c r="AQ181" s="2128"/>
      <c r="AR181" s="2129"/>
      <c r="AS181" s="2130"/>
      <c r="AT181" s="2130"/>
      <c r="AU181" s="2140"/>
      <c r="AV181" s="2130"/>
      <c r="BJ181" s="135">
        <v>1</v>
      </c>
    </row>
    <row r="182" spans="2:62" ht="18.75">
      <c r="B182" s="2118">
        <f t="shared" si="29"/>
        <v>0</v>
      </c>
      <c r="D182" s="67" t="str">
        <f t="shared" si="31"/>
        <v>►</v>
      </c>
      <c r="E182" s="2182">
        <f t="shared" si="30"/>
        <v>0</v>
      </c>
      <c r="F182" s="2183">
        <f t="shared" si="30"/>
        <v>0</v>
      </c>
      <c r="G182" s="2184">
        <f t="shared" si="30"/>
        <v>0</v>
      </c>
      <c r="H182" s="2185">
        <f t="shared" si="30"/>
        <v>0</v>
      </c>
      <c r="I182" s="2186">
        <f t="shared" si="30"/>
        <v>0</v>
      </c>
      <c r="J182" s="2166">
        <f>IFERROR(INDEX(J8:V8,MATCH(I182,J7:V7,0)) * H182 * IF(E182=0, 1, E182), 0)</f>
        <v>0</v>
      </c>
      <c r="K182" s="2167">
        <f t="shared" si="36"/>
        <v>0</v>
      </c>
      <c r="L182" s="2203"/>
      <c r="M182" s="109"/>
      <c r="N182" s="2169"/>
      <c r="O182" s="504"/>
      <c r="P182" s="2170">
        <f t="shared" si="35"/>
        <v>0</v>
      </c>
      <c r="Q182" s="2171"/>
      <c r="R182" s="2187" t="str">
        <f t="shared" si="37"/>
        <v>►</v>
      </c>
      <c r="S182" s="2188">
        <v>1</v>
      </c>
      <c r="T182" s="2189">
        <f t="shared" si="32"/>
        <v>0</v>
      </c>
      <c r="U182" s="2190">
        <f t="shared" si="33"/>
        <v>0</v>
      </c>
      <c r="V182" s="2191">
        <f t="shared" si="34"/>
        <v>0</v>
      </c>
      <c r="W182" s="2192">
        <f>IF(OR(ISBLANK(M182),ISBLANK(O182)),0,IF(ISBLANK(L182),"",IFERROR(ROUND(T182/INDEX(J8:V8,MATCH(I182,J7:V7,0)),2)&amp;" " &amp;I182,"")))</f>
        <v>0</v>
      </c>
      <c r="X182" s="2193"/>
      <c r="Z182" s="2113">
        <f t="shared" si="38"/>
        <v>0</v>
      </c>
      <c r="AB182" s="67"/>
      <c r="AC182" s="2119"/>
      <c r="AD182" s="2120"/>
      <c r="AE182" s="2121"/>
      <c r="AF182" s="2122"/>
      <c r="AG182" s="2123"/>
      <c r="AH182" s="2124"/>
      <c r="AI182" s="2125"/>
      <c r="AJ182" s="2126"/>
      <c r="AK182" s="2127"/>
      <c r="AL182" s="2127"/>
      <c r="AM182" s="2127"/>
      <c r="AN182" s="2127"/>
      <c r="AO182" s="2127"/>
      <c r="AP182" s="2127"/>
      <c r="AQ182" s="2128"/>
      <c r="AR182" s="2129"/>
      <c r="AS182" s="2130"/>
      <c r="AT182" s="2130"/>
      <c r="AU182" s="2140"/>
      <c r="AV182" s="2130"/>
      <c r="BJ182" s="135">
        <v>1</v>
      </c>
    </row>
    <row r="183" spans="2:62" ht="18.75">
      <c r="B183" s="2118">
        <f t="shared" si="29"/>
        <v>0</v>
      </c>
      <c r="D183" s="67" t="str">
        <f t="shared" si="31"/>
        <v>►</v>
      </c>
      <c r="E183" s="2182">
        <f t="shared" si="30"/>
        <v>0</v>
      </c>
      <c r="F183" s="2183">
        <f t="shared" si="30"/>
        <v>0</v>
      </c>
      <c r="G183" s="2184">
        <f t="shared" si="30"/>
        <v>0</v>
      </c>
      <c r="H183" s="2185">
        <f t="shared" si="30"/>
        <v>0</v>
      </c>
      <c r="I183" s="2186">
        <f t="shared" si="30"/>
        <v>0</v>
      </c>
      <c r="J183" s="2166">
        <f>IFERROR(INDEX(J8:V8,MATCH(I183,J7:V7,0)) * H183 * IF(E183=0, 1, E183), 0)</f>
        <v>0</v>
      </c>
      <c r="K183" s="2167">
        <f>AI183</f>
        <v>0</v>
      </c>
      <c r="L183" s="2203"/>
      <c r="M183" s="109"/>
      <c r="N183" s="2169"/>
      <c r="O183" s="504"/>
      <c r="P183" s="2170">
        <f t="shared" si="35"/>
        <v>0</v>
      </c>
      <c r="Q183" s="2171"/>
      <c r="R183" s="2187" t="str">
        <f>IF(L183&lt;&gt;"",AI183,"►")</f>
        <v>►</v>
      </c>
      <c r="S183" s="2188">
        <v>1</v>
      </c>
      <c r="T183" s="2174">
        <f t="shared" si="32"/>
        <v>0</v>
      </c>
      <c r="U183" s="2175">
        <f t="shared" si="33"/>
        <v>0</v>
      </c>
      <c r="V183" s="2176">
        <f t="shared" si="34"/>
        <v>0</v>
      </c>
      <c r="W183" s="2177">
        <f>IF(OR(ISBLANK(M183),ISBLANK(O183)),0,IF(ISBLANK(L183),"",IFERROR(ROUND(T183/INDEX(J8:V8,MATCH(I183,J7:V7,0)),2)&amp;" " &amp;I183,"")))</f>
        <v>0</v>
      </c>
      <c r="X183" s="2178"/>
      <c r="Z183" s="2113">
        <f t="shared" si="38"/>
        <v>0</v>
      </c>
      <c r="AB183" s="67"/>
      <c r="AC183" s="2119"/>
      <c r="AD183" s="2120"/>
      <c r="AE183" s="2121"/>
      <c r="AF183" s="2122"/>
      <c r="AG183" s="2123"/>
      <c r="AH183" s="2124"/>
      <c r="AI183" s="2125"/>
      <c r="AJ183" s="2126"/>
      <c r="AK183" s="2127"/>
      <c r="AL183" s="2127"/>
      <c r="AM183" s="2127"/>
      <c r="AN183" s="2127"/>
      <c r="AO183" s="2127"/>
      <c r="AP183" s="2127"/>
      <c r="AQ183" s="2128"/>
      <c r="AR183" s="2129"/>
      <c r="AS183" s="2130"/>
      <c r="AT183" s="2130"/>
      <c r="AU183" s="2140"/>
      <c r="AV183" s="2130"/>
      <c r="BJ183" s="135">
        <v>1</v>
      </c>
    </row>
    <row r="184" spans="2:62" ht="18.75" customHeight="1">
      <c r="B184" s="2118">
        <f t="shared" si="29"/>
        <v>0</v>
      </c>
      <c r="D184" s="67" t="str">
        <f t="shared" si="31"/>
        <v>►</v>
      </c>
      <c r="E184" s="2182">
        <f t="shared" si="30"/>
        <v>0</v>
      </c>
      <c r="F184" s="2183">
        <f t="shared" si="30"/>
        <v>0</v>
      </c>
      <c r="G184" s="2184">
        <f t="shared" si="30"/>
        <v>0</v>
      </c>
      <c r="H184" s="2185">
        <f t="shared" si="30"/>
        <v>0</v>
      </c>
      <c r="I184" s="2186">
        <f t="shared" si="30"/>
        <v>0</v>
      </c>
      <c r="J184" s="2166">
        <f>IFERROR(INDEX(J8:V8,MATCH(I184,J7:V7,0)) * H184 * IF(E184=0, 1, E184), 0)</f>
        <v>0</v>
      </c>
      <c r="K184" s="2167">
        <f t="shared" ref="K184:K247" si="39">AI184</f>
        <v>0</v>
      </c>
      <c r="L184" s="2203"/>
      <c r="M184" s="109"/>
      <c r="N184" s="2169"/>
      <c r="O184" s="504"/>
      <c r="P184" s="2170">
        <f t="shared" si="35"/>
        <v>0</v>
      </c>
      <c r="Q184" s="2171"/>
      <c r="R184" s="2187" t="str">
        <f t="shared" ref="R184:R247" si="40">IF(L184&lt;&gt;"",AI184,"►")</f>
        <v>►</v>
      </c>
      <c r="S184" s="2188">
        <v>1</v>
      </c>
      <c r="T184" s="2189">
        <f t="shared" si="32"/>
        <v>0</v>
      </c>
      <c r="U184" s="2190">
        <f t="shared" si="33"/>
        <v>0</v>
      </c>
      <c r="V184" s="2191">
        <f t="shared" si="34"/>
        <v>0</v>
      </c>
      <c r="W184" s="2192">
        <f>IF(OR(ISBLANK(M184),ISBLANK(O184)),0,IF(ISBLANK(L184),"",IFERROR(ROUND(T184/INDEX(J8:V8,MATCH(I184,J7:V7,0)),2)&amp;" " &amp;I184,"")))</f>
        <v>0</v>
      </c>
      <c r="X184" s="2193"/>
      <c r="Z184" s="2113">
        <f t="shared" si="38"/>
        <v>0</v>
      </c>
      <c r="AB184" s="67"/>
      <c r="AC184" s="2119"/>
      <c r="AD184" s="2120"/>
      <c r="AE184" s="2121"/>
      <c r="AF184" s="2122"/>
      <c r="AG184" s="2123"/>
      <c r="AH184" s="2124"/>
      <c r="AI184" s="2125"/>
      <c r="AJ184" s="2126"/>
      <c r="AK184" s="2127"/>
      <c r="AL184" s="2127"/>
      <c r="AM184" s="2127"/>
      <c r="AN184" s="2127"/>
      <c r="AO184" s="2127"/>
      <c r="AP184" s="2127"/>
      <c r="AQ184" s="2128"/>
      <c r="AR184" s="2129"/>
      <c r="AS184" s="2130"/>
      <c r="AT184" s="2130"/>
      <c r="AU184" s="2140"/>
      <c r="AV184" s="2130"/>
      <c r="BJ184" s="135">
        <v>1</v>
      </c>
    </row>
    <row r="185" spans="2:62" ht="19.5" customHeight="1">
      <c r="B185" s="2118">
        <f t="shared" si="29"/>
        <v>0</v>
      </c>
      <c r="D185" s="67" t="str">
        <f t="shared" si="31"/>
        <v>►</v>
      </c>
      <c r="E185" s="2182">
        <f t="shared" si="30"/>
        <v>0</v>
      </c>
      <c r="F185" s="2183">
        <f t="shared" si="30"/>
        <v>0</v>
      </c>
      <c r="G185" s="2184">
        <f t="shared" si="30"/>
        <v>0</v>
      </c>
      <c r="H185" s="2185">
        <f t="shared" si="30"/>
        <v>0</v>
      </c>
      <c r="I185" s="2186">
        <f t="shared" si="30"/>
        <v>0</v>
      </c>
      <c r="J185" s="2166">
        <f>IFERROR(INDEX(J8:V8,MATCH(I185,J7:V7,0)) * H185 * IF(E185=0, 1, E185), 0)</f>
        <v>0</v>
      </c>
      <c r="K185" s="2167">
        <f t="shared" si="39"/>
        <v>0</v>
      </c>
      <c r="L185" s="2203"/>
      <c r="M185" s="109"/>
      <c r="N185" s="2169"/>
      <c r="O185" s="504"/>
      <c r="P185" s="2170">
        <f t="shared" si="35"/>
        <v>0</v>
      </c>
      <c r="Q185" s="2171"/>
      <c r="R185" s="2187" t="str">
        <f t="shared" si="40"/>
        <v>►</v>
      </c>
      <c r="S185" s="2188">
        <v>1</v>
      </c>
      <c r="T185" s="2174">
        <f t="shared" si="32"/>
        <v>0</v>
      </c>
      <c r="U185" s="2175">
        <f t="shared" si="33"/>
        <v>0</v>
      </c>
      <c r="V185" s="2176">
        <f t="shared" si="34"/>
        <v>0</v>
      </c>
      <c r="W185" s="2177">
        <f>IF(OR(ISBLANK(M185),ISBLANK(O185)),0,IF(ISBLANK(L185),"",IFERROR(ROUND(T185/INDEX(J8:V8,MATCH(I185,J7:V7,0)),2)&amp;" " &amp;I185,"")))</f>
        <v>0</v>
      </c>
      <c r="X185" s="2178"/>
      <c r="Z185" s="2113">
        <f t="shared" si="38"/>
        <v>0</v>
      </c>
      <c r="AB185" s="67"/>
      <c r="AC185" s="2119"/>
      <c r="AD185" s="2120"/>
      <c r="AE185" s="2121"/>
      <c r="AF185" s="2122"/>
      <c r="AG185" s="2123"/>
      <c r="AH185" s="2124"/>
      <c r="AI185" s="2125"/>
      <c r="AJ185" s="2126"/>
      <c r="AK185" s="2127"/>
      <c r="AL185" s="2127"/>
      <c r="AM185" s="2127"/>
      <c r="AN185" s="2127"/>
      <c r="AO185" s="2127"/>
      <c r="AP185" s="2127"/>
      <c r="AQ185" s="2128"/>
      <c r="AR185" s="2129"/>
      <c r="AS185" s="2130"/>
      <c r="AT185" s="2130"/>
      <c r="AU185" s="2140"/>
      <c r="AV185" s="2130"/>
      <c r="BJ185" s="135">
        <v>1</v>
      </c>
    </row>
    <row r="186" spans="2:62" ht="18.75">
      <c r="B186" s="2118">
        <f t="shared" si="29"/>
        <v>0</v>
      </c>
      <c r="D186" s="67" t="str">
        <f t="shared" si="31"/>
        <v>►</v>
      </c>
      <c r="E186" s="2182">
        <f t="shared" si="30"/>
        <v>0</v>
      </c>
      <c r="F186" s="2183">
        <f t="shared" si="30"/>
        <v>0</v>
      </c>
      <c r="G186" s="2184">
        <f t="shared" si="30"/>
        <v>0</v>
      </c>
      <c r="H186" s="2185">
        <f t="shared" si="30"/>
        <v>0</v>
      </c>
      <c r="I186" s="2186">
        <f t="shared" si="30"/>
        <v>0</v>
      </c>
      <c r="J186" s="2166">
        <f>IFERROR(INDEX(J8:V8,MATCH(I186,J7:V7,0)) * H186 * IF(E186=0, 1, E186), 0)</f>
        <v>0</v>
      </c>
      <c r="K186" s="2167">
        <f t="shared" si="39"/>
        <v>0</v>
      </c>
      <c r="L186" s="2203"/>
      <c r="M186" s="109"/>
      <c r="N186" s="2169"/>
      <c r="O186" s="504"/>
      <c r="P186" s="2170">
        <f t="shared" si="35"/>
        <v>0</v>
      </c>
      <c r="Q186" s="2171"/>
      <c r="R186" s="2187" t="str">
        <f t="shared" si="40"/>
        <v>►</v>
      </c>
      <c r="S186" s="2188">
        <v>1</v>
      </c>
      <c r="T186" s="2189">
        <f t="shared" si="32"/>
        <v>0</v>
      </c>
      <c r="U186" s="2190">
        <f t="shared" si="33"/>
        <v>0</v>
      </c>
      <c r="V186" s="2191">
        <f t="shared" si="34"/>
        <v>0</v>
      </c>
      <c r="W186" s="2192">
        <f>IF(OR(ISBLANK(M186),ISBLANK(O186)),0,IF(ISBLANK(L186),"",IFERROR(ROUND(T186/INDEX(J8:V8,MATCH(I186,J7:V7,0)),2)&amp;" " &amp;I186,"")))</f>
        <v>0</v>
      </c>
      <c r="X186" s="2193"/>
      <c r="Z186" s="2113">
        <f t="shared" si="38"/>
        <v>0</v>
      </c>
      <c r="AB186" s="67"/>
      <c r="AC186" s="2119"/>
      <c r="AD186" s="2120"/>
      <c r="AE186" s="2121"/>
      <c r="AF186" s="2122"/>
      <c r="AG186" s="2123"/>
      <c r="AH186" s="2124"/>
      <c r="AI186" s="2125"/>
      <c r="AJ186" s="2126"/>
      <c r="AK186" s="2127"/>
      <c r="AL186" s="2127"/>
      <c r="AM186" s="2127"/>
      <c r="AN186" s="2127"/>
      <c r="AO186" s="2127"/>
      <c r="AP186" s="2127"/>
      <c r="AQ186" s="2128"/>
      <c r="AR186" s="2129"/>
      <c r="AS186" s="2130"/>
      <c r="AT186" s="2130"/>
      <c r="AU186" s="2140"/>
      <c r="AV186" s="2130"/>
      <c r="BJ186" s="135">
        <v>1</v>
      </c>
    </row>
    <row r="187" spans="2:62" ht="18.75">
      <c r="B187" s="2118">
        <f t="shared" si="29"/>
        <v>0</v>
      </c>
      <c r="D187" s="67" t="str">
        <f t="shared" si="31"/>
        <v>►</v>
      </c>
      <c r="E187" s="2182">
        <f t="shared" si="30"/>
        <v>0</v>
      </c>
      <c r="F187" s="2183">
        <f t="shared" si="30"/>
        <v>0</v>
      </c>
      <c r="G187" s="2184">
        <f t="shared" si="30"/>
        <v>0</v>
      </c>
      <c r="H187" s="2185">
        <f t="shared" si="30"/>
        <v>0</v>
      </c>
      <c r="I187" s="2186">
        <f t="shared" si="30"/>
        <v>0</v>
      </c>
      <c r="J187" s="2166">
        <f>IFERROR(INDEX(J8:V8,MATCH(I187,J7:V7,0)) * H187 * IF(E187=0, 1, E187), 0)</f>
        <v>0</v>
      </c>
      <c r="K187" s="2167">
        <f t="shared" si="39"/>
        <v>0</v>
      </c>
      <c r="L187" s="2203"/>
      <c r="M187" s="109"/>
      <c r="N187" s="2169"/>
      <c r="O187" s="504"/>
      <c r="P187" s="2170">
        <f t="shared" si="35"/>
        <v>0</v>
      </c>
      <c r="Q187" s="2171"/>
      <c r="R187" s="2187" t="str">
        <f t="shared" si="40"/>
        <v>►</v>
      </c>
      <c r="S187" s="2188">
        <v>1</v>
      </c>
      <c r="T187" s="2174">
        <f t="shared" si="32"/>
        <v>0</v>
      </c>
      <c r="U187" s="2175">
        <f t="shared" si="33"/>
        <v>0</v>
      </c>
      <c r="V187" s="2176">
        <f t="shared" si="34"/>
        <v>0</v>
      </c>
      <c r="W187" s="2177">
        <f>IF(OR(ISBLANK(M187),ISBLANK(O187)),0,IF(ISBLANK(L187),"",IFERROR(ROUND(T187/INDEX(J8:V8,MATCH(I187,J7:V7,0)),2)&amp;" " &amp;I187,"")))</f>
        <v>0</v>
      </c>
      <c r="X187" s="2178"/>
      <c r="Z187" s="2113">
        <f t="shared" si="38"/>
        <v>0</v>
      </c>
      <c r="AB187" s="67"/>
      <c r="AC187" s="2119"/>
      <c r="AD187" s="2120"/>
      <c r="AE187" s="2121"/>
      <c r="AF187" s="2122"/>
      <c r="AG187" s="2123"/>
      <c r="AH187" s="2124"/>
      <c r="AI187" s="2125"/>
      <c r="AJ187" s="2126"/>
      <c r="AK187" s="2127"/>
      <c r="AL187" s="2127"/>
      <c r="AM187" s="2127"/>
      <c r="AN187" s="2127"/>
      <c r="AO187" s="2127"/>
      <c r="AP187" s="2127"/>
      <c r="AQ187" s="2128"/>
      <c r="AR187" s="2129"/>
      <c r="AS187" s="2130"/>
      <c r="AT187" s="2130"/>
      <c r="AU187" s="2140"/>
      <c r="AV187" s="2130"/>
      <c r="BJ187" s="135">
        <v>1</v>
      </c>
    </row>
    <row r="188" spans="2:62" ht="18.75">
      <c r="B188" s="2118">
        <f t="shared" si="29"/>
        <v>0</v>
      </c>
      <c r="D188" s="67" t="str">
        <f t="shared" si="31"/>
        <v>►</v>
      </c>
      <c r="E188" s="2182">
        <f t="shared" si="30"/>
        <v>0</v>
      </c>
      <c r="F188" s="2183">
        <f t="shared" si="30"/>
        <v>0</v>
      </c>
      <c r="G188" s="2184">
        <f t="shared" si="30"/>
        <v>0</v>
      </c>
      <c r="H188" s="2185">
        <f t="shared" si="30"/>
        <v>0</v>
      </c>
      <c r="I188" s="2186">
        <f t="shared" si="30"/>
        <v>0</v>
      </c>
      <c r="J188" s="2166">
        <f>IFERROR(INDEX(J8:V8,MATCH(I188,J7:V7,0)) * H188 * IF(E188=0, 1, E188), 0)</f>
        <v>0</v>
      </c>
      <c r="K188" s="2167">
        <f t="shared" si="39"/>
        <v>0</v>
      </c>
      <c r="L188" s="2203"/>
      <c r="M188" s="109"/>
      <c r="N188" s="2169"/>
      <c r="O188" s="504"/>
      <c r="P188" s="2170">
        <f t="shared" si="35"/>
        <v>0</v>
      </c>
      <c r="Q188" s="2171"/>
      <c r="R188" s="2187" t="str">
        <f t="shared" si="40"/>
        <v>►</v>
      </c>
      <c r="S188" s="2188">
        <v>1</v>
      </c>
      <c r="T188" s="2189">
        <f t="shared" si="32"/>
        <v>0</v>
      </c>
      <c r="U188" s="2190">
        <f t="shared" si="33"/>
        <v>0</v>
      </c>
      <c r="V188" s="2191">
        <f t="shared" si="34"/>
        <v>0</v>
      </c>
      <c r="W188" s="2192">
        <f>IF(OR(ISBLANK(M188),ISBLANK(O188)),0,IF(ISBLANK(L188),"",IFERROR(ROUND(T188/INDEX(J8:V8,MATCH(I188,J7:V7,0)),2)&amp;" " &amp;I188,"")))</f>
        <v>0</v>
      </c>
      <c r="X188" s="2193"/>
      <c r="Z188" s="2113">
        <f t="shared" si="38"/>
        <v>0</v>
      </c>
      <c r="AB188" s="67"/>
      <c r="AC188" s="2119"/>
      <c r="AD188" s="2120"/>
      <c r="AE188" s="2121"/>
      <c r="AF188" s="2122"/>
      <c r="AG188" s="2123"/>
      <c r="AH188" s="2124"/>
      <c r="AI188" s="2125"/>
      <c r="AJ188" s="2126"/>
      <c r="AK188" s="2127"/>
      <c r="AL188" s="2127"/>
      <c r="AM188" s="2127"/>
      <c r="AN188" s="2127"/>
      <c r="AO188" s="2127"/>
      <c r="AP188" s="2127"/>
      <c r="AQ188" s="2128"/>
      <c r="AR188" s="2129"/>
      <c r="AS188" s="2130"/>
      <c r="AT188" s="2130"/>
      <c r="AU188" s="2140"/>
      <c r="AV188" s="2130"/>
      <c r="BJ188" s="135">
        <v>1</v>
      </c>
    </row>
    <row r="189" spans="2:62" ht="18.75">
      <c r="B189" s="2118">
        <f t="shared" si="29"/>
        <v>0</v>
      </c>
      <c r="D189" s="67" t="str">
        <f t="shared" si="31"/>
        <v>►</v>
      </c>
      <c r="E189" s="2182">
        <f t="shared" si="30"/>
        <v>0</v>
      </c>
      <c r="F189" s="2183">
        <f t="shared" si="30"/>
        <v>0</v>
      </c>
      <c r="G189" s="2184">
        <f t="shared" si="30"/>
        <v>0</v>
      </c>
      <c r="H189" s="2185">
        <f t="shared" si="30"/>
        <v>0</v>
      </c>
      <c r="I189" s="2186">
        <f t="shared" si="30"/>
        <v>0</v>
      </c>
      <c r="J189" s="2166">
        <f>IFERROR(INDEX(J8:V8,MATCH(I189,J7:V7,0)) * H189 * IF(E189=0, 1, E189), 0)</f>
        <v>0</v>
      </c>
      <c r="K189" s="2167">
        <f t="shared" si="39"/>
        <v>0</v>
      </c>
      <c r="L189" s="2203"/>
      <c r="M189" s="109"/>
      <c r="N189" s="2169"/>
      <c r="O189" s="504"/>
      <c r="P189" s="2170">
        <f t="shared" si="35"/>
        <v>0</v>
      </c>
      <c r="Q189" s="2171"/>
      <c r="R189" s="2187" t="str">
        <f t="shared" si="40"/>
        <v>►</v>
      </c>
      <c r="S189" s="2188">
        <v>1</v>
      </c>
      <c r="T189" s="2174">
        <f t="shared" si="32"/>
        <v>0</v>
      </c>
      <c r="U189" s="2175">
        <f t="shared" si="33"/>
        <v>0</v>
      </c>
      <c r="V189" s="2176">
        <f t="shared" si="34"/>
        <v>0</v>
      </c>
      <c r="W189" s="2177">
        <f>IF(OR(ISBLANK(M189),ISBLANK(O189)),0,IF(ISBLANK(L189),"",IFERROR(ROUND(T189/INDEX(J8:V8,MATCH(I189,J7:V7,0)),2)&amp;" " &amp;I189,"")))</f>
        <v>0</v>
      </c>
      <c r="X189" s="2178"/>
      <c r="Z189" s="2113">
        <f t="shared" si="38"/>
        <v>0</v>
      </c>
      <c r="AB189" s="67"/>
      <c r="AC189" s="2119"/>
      <c r="AD189" s="2120"/>
      <c r="AE189" s="2121"/>
      <c r="AF189" s="2122"/>
      <c r="AG189" s="2123"/>
      <c r="AH189" s="2124"/>
      <c r="AI189" s="2125"/>
      <c r="AJ189" s="2126"/>
      <c r="AK189" s="2127"/>
      <c r="AL189" s="2127"/>
      <c r="AM189" s="2127"/>
      <c r="AN189" s="2127"/>
      <c r="AO189" s="2127"/>
      <c r="AP189" s="2127"/>
      <c r="AQ189" s="2128"/>
      <c r="AR189" s="2129"/>
      <c r="AS189" s="2130"/>
      <c r="AT189" s="2130"/>
      <c r="AU189" s="2140"/>
      <c r="AV189" s="2130"/>
      <c r="BJ189" s="135">
        <v>1</v>
      </c>
    </row>
    <row r="190" spans="2:62" ht="16.5" customHeight="1">
      <c r="B190" s="2118">
        <f t="shared" si="29"/>
        <v>0</v>
      </c>
      <c r="D190" s="67" t="str">
        <f t="shared" si="31"/>
        <v>►</v>
      </c>
      <c r="E190" s="2182">
        <f t="shared" si="30"/>
        <v>0</v>
      </c>
      <c r="F190" s="2183">
        <f t="shared" si="30"/>
        <v>0</v>
      </c>
      <c r="G190" s="2184">
        <f t="shared" si="30"/>
        <v>0</v>
      </c>
      <c r="H190" s="2185">
        <f t="shared" si="30"/>
        <v>0</v>
      </c>
      <c r="I190" s="2186">
        <f t="shared" si="30"/>
        <v>0</v>
      </c>
      <c r="J190" s="2166">
        <f>IFERROR(INDEX(J8:V8,MATCH(I190,J7:V7,0)) * H190 * IF(E190=0, 1, E190), 0)</f>
        <v>0</v>
      </c>
      <c r="K190" s="2167">
        <f t="shared" si="39"/>
        <v>0</v>
      </c>
      <c r="L190" s="2203"/>
      <c r="M190" s="109"/>
      <c r="N190" s="2169"/>
      <c r="O190" s="504"/>
      <c r="P190" s="2170">
        <f t="shared" si="35"/>
        <v>0</v>
      </c>
      <c r="Q190" s="2171"/>
      <c r="R190" s="2187" t="str">
        <f t="shared" si="40"/>
        <v>►</v>
      </c>
      <c r="S190" s="2188">
        <v>1</v>
      </c>
      <c r="T190" s="2189">
        <f t="shared" si="32"/>
        <v>0</v>
      </c>
      <c r="U190" s="2190">
        <f t="shared" si="33"/>
        <v>0</v>
      </c>
      <c r="V190" s="2191">
        <f t="shared" si="34"/>
        <v>0</v>
      </c>
      <c r="W190" s="2192">
        <f>IF(OR(ISBLANK(M190),ISBLANK(O190)),0,IF(ISBLANK(L190),"",IFERROR(ROUND(T190/INDEX(J8:V8,MATCH(I190,J7:V7,0)),2)&amp;" " &amp;I190,"")))</f>
        <v>0</v>
      </c>
      <c r="X190" s="2193"/>
      <c r="Z190" s="2113">
        <f t="shared" si="38"/>
        <v>0</v>
      </c>
      <c r="AB190" s="67"/>
      <c r="AC190" s="2119"/>
      <c r="AD190" s="2120"/>
      <c r="AE190" s="2121"/>
      <c r="AF190" s="2122"/>
      <c r="AG190" s="2123"/>
      <c r="AH190" s="2124"/>
      <c r="AI190" s="2125"/>
      <c r="AJ190" s="2126"/>
      <c r="AK190" s="2127"/>
      <c r="AL190" s="2127"/>
      <c r="AM190" s="2127"/>
      <c r="AN190" s="2127"/>
      <c r="AO190" s="2127"/>
      <c r="AP190" s="2127"/>
      <c r="AQ190" s="2128"/>
      <c r="AR190" s="2129"/>
      <c r="AS190" s="2130"/>
      <c r="AT190" s="2130"/>
      <c r="AU190" s="2140"/>
      <c r="AV190" s="2130"/>
      <c r="BJ190" s="135">
        <v>1</v>
      </c>
    </row>
    <row r="191" spans="2:62" ht="18.75">
      <c r="B191" s="2118">
        <f t="shared" si="29"/>
        <v>0</v>
      </c>
      <c r="D191" s="67" t="str">
        <f t="shared" si="31"/>
        <v>►</v>
      </c>
      <c r="E191" s="2182">
        <f t="shared" si="30"/>
        <v>0</v>
      </c>
      <c r="F191" s="2183">
        <f t="shared" si="30"/>
        <v>0</v>
      </c>
      <c r="G191" s="2184">
        <f t="shared" si="30"/>
        <v>0</v>
      </c>
      <c r="H191" s="2185">
        <f t="shared" si="30"/>
        <v>0</v>
      </c>
      <c r="I191" s="2186">
        <f t="shared" si="30"/>
        <v>0</v>
      </c>
      <c r="J191" s="2166">
        <f>IFERROR(INDEX(J8:V8,MATCH(I191,J7:V7,0)) * H191 * IF(E191=0, 1, E191), 0)</f>
        <v>0</v>
      </c>
      <c r="K191" s="2167">
        <f t="shared" si="39"/>
        <v>0</v>
      </c>
      <c r="L191" s="2203"/>
      <c r="M191" s="109"/>
      <c r="N191" s="2169"/>
      <c r="O191" s="504"/>
      <c r="P191" s="2170">
        <f t="shared" si="35"/>
        <v>0</v>
      </c>
      <c r="Q191" s="2171"/>
      <c r="R191" s="2187" t="str">
        <f t="shared" si="40"/>
        <v>►</v>
      </c>
      <c r="S191" s="2188">
        <v>1</v>
      </c>
      <c r="T191" s="2174">
        <f t="shared" si="32"/>
        <v>0</v>
      </c>
      <c r="U191" s="2175">
        <f t="shared" si="33"/>
        <v>0</v>
      </c>
      <c r="V191" s="2176">
        <f t="shared" si="34"/>
        <v>0</v>
      </c>
      <c r="W191" s="2177">
        <f>IF(OR(ISBLANK(M191),ISBLANK(O191)),0,IF(ISBLANK(L191),"",IFERROR(ROUND(T191/INDEX(J8:V8,MATCH(I191,J7:V7,0)),2)&amp;" " &amp;I191,"")))</f>
        <v>0</v>
      </c>
      <c r="X191" s="2178"/>
      <c r="Z191" s="2113">
        <f t="shared" si="38"/>
        <v>0</v>
      </c>
      <c r="AB191" s="67"/>
      <c r="AC191" s="2119"/>
      <c r="AD191" s="2120"/>
      <c r="AE191" s="2121"/>
      <c r="AF191" s="2122"/>
      <c r="AG191" s="2123"/>
      <c r="AH191" s="2124"/>
      <c r="AI191" s="2125"/>
      <c r="AJ191" s="2126"/>
      <c r="AK191" s="2127"/>
      <c r="AL191" s="2127"/>
      <c r="AM191" s="2127"/>
      <c r="AN191" s="2127"/>
      <c r="AO191" s="2127"/>
      <c r="AP191" s="2127"/>
      <c r="AQ191" s="2128"/>
      <c r="AR191" s="2129"/>
      <c r="AS191" s="2130"/>
      <c r="AT191" s="2130"/>
      <c r="AU191" s="2140"/>
      <c r="AV191" s="2130"/>
      <c r="BJ191" s="135">
        <v>1</v>
      </c>
    </row>
    <row r="192" spans="2:62" ht="18.75">
      <c r="B192" s="2118">
        <f t="shared" si="29"/>
        <v>0</v>
      </c>
      <c r="D192" s="67" t="str">
        <f t="shared" si="31"/>
        <v>►</v>
      </c>
      <c r="E192" s="2182">
        <f t="shared" ref="E192:I242" si="41">AC192</f>
        <v>0</v>
      </c>
      <c r="F192" s="2183">
        <f t="shared" si="41"/>
        <v>0</v>
      </c>
      <c r="G192" s="2184">
        <f t="shared" si="41"/>
        <v>0</v>
      </c>
      <c r="H192" s="2185">
        <f t="shared" si="41"/>
        <v>0</v>
      </c>
      <c r="I192" s="2186">
        <f t="shared" si="41"/>
        <v>0</v>
      </c>
      <c r="J192" s="2166">
        <f>IFERROR(INDEX(J8:V8,MATCH(I192,J7:V7,0)) * H192 * IF(E192=0, 1, E192), 0)</f>
        <v>0</v>
      </c>
      <c r="K192" s="2167">
        <f t="shared" si="39"/>
        <v>0</v>
      </c>
      <c r="L192" s="2203"/>
      <c r="M192" s="109"/>
      <c r="N192" s="2169"/>
      <c r="O192" s="504"/>
      <c r="P192" s="2170">
        <f t="shared" si="35"/>
        <v>0</v>
      </c>
      <c r="Q192" s="2171"/>
      <c r="R192" s="2187" t="str">
        <f t="shared" si="40"/>
        <v>►</v>
      </c>
      <c r="S192" s="2188">
        <v>1</v>
      </c>
      <c r="T192" s="2189">
        <f t="shared" si="32"/>
        <v>0</v>
      </c>
      <c r="U192" s="2190">
        <f t="shared" si="33"/>
        <v>0</v>
      </c>
      <c r="V192" s="2191">
        <f t="shared" si="34"/>
        <v>0</v>
      </c>
      <c r="W192" s="2192">
        <f>IF(OR(ISBLANK(M192),ISBLANK(O192)),0,IF(ISBLANK(L192),"",IFERROR(ROUND(T192/INDEX(J8:V8,MATCH(I192,J7:V7,0)),2)&amp;" " &amp;I192,"")))</f>
        <v>0</v>
      </c>
      <c r="X192" s="2193"/>
      <c r="Z192" s="2113">
        <f t="shared" si="38"/>
        <v>0</v>
      </c>
      <c r="AB192" s="67"/>
      <c r="AC192" s="2119"/>
      <c r="AD192" s="2120"/>
      <c r="AE192" s="2121"/>
      <c r="AF192" s="2122"/>
      <c r="AG192" s="2123"/>
      <c r="AH192" s="2124"/>
      <c r="AI192" s="2125"/>
      <c r="AJ192" s="2126"/>
      <c r="AK192" s="2127"/>
      <c r="AL192" s="2127"/>
      <c r="AM192" s="2127"/>
      <c r="AN192" s="2127"/>
      <c r="AO192" s="2127"/>
      <c r="AP192" s="2127"/>
      <c r="AQ192" s="2128"/>
      <c r="AR192" s="2129"/>
      <c r="AS192" s="2130"/>
      <c r="AT192" s="2130"/>
      <c r="AU192" s="2140"/>
      <c r="AV192" s="2130"/>
      <c r="BJ192" s="135">
        <v>1</v>
      </c>
    </row>
    <row r="193" spans="2:62" ht="18.75">
      <c r="B193" s="2118">
        <f t="shared" si="29"/>
        <v>0</v>
      </c>
      <c r="D193" s="67" t="str">
        <f t="shared" si="31"/>
        <v>►</v>
      </c>
      <c r="E193" s="2182">
        <f t="shared" si="41"/>
        <v>0</v>
      </c>
      <c r="F193" s="2183">
        <f t="shared" si="41"/>
        <v>0</v>
      </c>
      <c r="G193" s="2184">
        <f t="shared" si="41"/>
        <v>0</v>
      </c>
      <c r="H193" s="2185">
        <f t="shared" si="41"/>
        <v>0</v>
      </c>
      <c r="I193" s="2186">
        <f t="shared" si="41"/>
        <v>0</v>
      </c>
      <c r="J193" s="2166">
        <f>IFERROR(INDEX(J8:V8,MATCH(I193,J7:V7,0)) * H193 * IF(E193=0, 1, E193), 0)</f>
        <v>0</v>
      </c>
      <c r="K193" s="2167">
        <f t="shared" si="39"/>
        <v>0</v>
      </c>
      <c r="L193" s="2203"/>
      <c r="M193" s="109"/>
      <c r="N193" s="2169"/>
      <c r="O193" s="504"/>
      <c r="P193" s="2170">
        <f t="shared" si="35"/>
        <v>0</v>
      </c>
      <c r="Q193" s="2171"/>
      <c r="R193" s="2187" t="str">
        <f t="shared" si="40"/>
        <v>►</v>
      </c>
      <c r="S193" s="2188">
        <v>1</v>
      </c>
      <c r="T193" s="2174">
        <f t="shared" si="32"/>
        <v>0</v>
      </c>
      <c r="U193" s="2175">
        <f t="shared" si="33"/>
        <v>0</v>
      </c>
      <c r="V193" s="2176">
        <f t="shared" si="34"/>
        <v>0</v>
      </c>
      <c r="W193" s="2177">
        <f>IF(OR(ISBLANK(M193),ISBLANK(O193)),0,IF(ISBLANK(L193),"",IFERROR(ROUND(T193/INDEX(J8:V8,MATCH(I193,J7:V7,0)),2)&amp;" " &amp;I193,"")))</f>
        <v>0</v>
      </c>
      <c r="X193" s="2178"/>
      <c r="Z193" s="2113">
        <f t="shared" si="38"/>
        <v>0</v>
      </c>
      <c r="AB193" s="67"/>
      <c r="AC193" s="2119"/>
      <c r="AD193" s="2120"/>
      <c r="AE193" s="2121"/>
      <c r="AF193" s="2122"/>
      <c r="AG193" s="2123"/>
      <c r="AH193" s="2124"/>
      <c r="AI193" s="2125"/>
      <c r="AJ193" s="2126"/>
      <c r="AK193" s="2127"/>
      <c r="AL193" s="2127"/>
      <c r="AM193" s="2127"/>
      <c r="AN193" s="2127"/>
      <c r="AO193" s="2127"/>
      <c r="AP193" s="2127"/>
      <c r="AQ193" s="2128"/>
      <c r="AR193" s="2129"/>
      <c r="AS193" s="2130"/>
      <c r="AT193" s="2130"/>
      <c r="AU193" s="2140"/>
      <c r="AV193" s="2130"/>
      <c r="BJ193" s="135">
        <v>1</v>
      </c>
    </row>
    <row r="194" spans="2:62" ht="18.75">
      <c r="B194" s="2118">
        <f t="shared" si="29"/>
        <v>0</v>
      </c>
      <c r="D194" s="67" t="str">
        <f t="shared" si="31"/>
        <v>►</v>
      </c>
      <c r="E194" s="2182">
        <f t="shared" si="41"/>
        <v>0</v>
      </c>
      <c r="F194" s="2183">
        <f t="shared" si="41"/>
        <v>0</v>
      </c>
      <c r="G194" s="2184">
        <f t="shared" si="41"/>
        <v>0</v>
      </c>
      <c r="H194" s="2185">
        <f t="shared" si="41"/>
        <v>0</v>
      </c>
      <c r="I194" s="2186">
        <f t="shared" si="41"/>
        <v>0</v>
      </c>
      <c r="J194" s="2166">
        <f>IFERROR(INDEX(J8:V8,MATCH(I194,J7:V7,0)) * H194 * IF(E194=0, 1, E194), 0)</f>
        <v>0</v>
      </c>
      <c r="K194" s="2167">
        <f t="shared" si="39"/>
        <v>0</v>
      </c>
      <c r="L194" s="2203"/>
      <c r="M194" s="109"/>
      <c r="N194" s="2169"/>
      <c r="O194" s="504"/>
      <c r="P194" s="2170">
        <f t="shared" si="35"/>
        <v>0</v>
      </c>
      <c r="Q194" s="2171"/>
      <c r="R194" s="2187" t="str">
        <f t="shared" si="40"/>
        <v>►</v>
      </c>
      <c r="S194" s="2188">
        <v>1</v>
      </c>
      <c r="T194" s="2189">
        <f t="shared" si="32"/>
        <v>0</v>
      </c>
      <c r="U194" s="2190">
        <f t="shared" si="33"/>
        <v>0</v>
      </c>
      <c r="V194" s="2191">
        <f t="shared" si="34"/>
        <v>0</v>
      </c>
      <c r="W194" s="2192">
        <f>IF(OR(ISBLANK(M194),ISBLANK(O194)),0,IF(ISBLANK(L194),"",IFERROR(ROUND(T194/INDEX(J8:V8,MATCH(I194,J7:V7,0)),2)&amp;" " &amp;I194,"")))</f>
        <v>0</v>
      </c>
      <c r="X194" s="2193"/>
      <c r="Z194" s="2113">
        <f t="shared" si="38"/>
        <v>0</v>
      </c>
      <c r="AB194" s="67"/>
      <c r="AC194" s="2119"/>
      <c r="AD194" s="2120"/>
      <c r="AE194" s="2121"/>
      <c r="AF194" s="2122"/>
      <c r="AG194" s="2123"/>
      <c r="AH194" s="2124"/>
      <c r="AI194" s="2125"/>
      <c r="AJ194" s="2126"/>
      <c r="AK194" s="2127"/>
      <c r="AL194" s="2127"/>
      <c r="AM194" s="2127"/>
      <c r="AN194" s="2127"/>
      <c r="AO194" s="2127"/>
      <c r="AP194" s="2127"/>
      <c r="AQ194" s="2128"/>
      <c r="AR194" s="2129"/>
      <c r="AS194" s="2130"/>
      <c r="AT194" s="2130"/>
      <c r="AU194" s="2140"/>
      <c r="AV194" s="2130"/>
      <c r="BJ194" s="135">
        <v>1</v>
      </c>
    </row>
    <row r="195" spans="2:62" ht="19.5" customHeight="1">
      <c r="B195" s="2118">
        <f t="shared" si="29"/>
        <v>0</v>
      </c>
      <c r="D195" s="67" t="str">
        <f t="shared" si="31"/>
        <v>►</v>
      </c>
      <c r="E195" s="2182">
        <f t="shared" si="41"/>
        <v>0</v>
      </c>
      <c r="F195" s="2183">
        <f t="shared" si="41"/>
        <v>0</v>
      </c>
      <c r="G195" s="2184">
        <f t="shared" si="41"/>
        <v>0</v>
      </c>
      <c r="H195" s="2185">
        <f t="shared" si="41"/>
        <v>0</v>
      </c>
      <c r="I195" s="2186">
        <f t="shared" si="41"/>
        <v>0</v>
      </c>
      <c r="J195" s="2166">
        <f>IFERROR(INDEX(J8:V8,MATCH(I195,J7:V7,0)) * H195 * IF(E195=0, 1, E195), 0)</f>
        <v>0</v>
      </c>
      <c r="K195" s="2167">
        <f t="shared" si="39"/>
        <v>0</v>
      </c>
      <c r="L195" s="2203"/>
      <c r="M195" s="109"/>
      <c r="N195" s="2169"/>
      <c r="O195" s="504"/>
      <c r="P195" s="2170">
        <f t="shared" si="35"/>
        <v>0</v>
      </c>
      <c r="Q195" s="2171"/>
      <c r="R195" s="2187" t="str">
        <f t="shared" si="40"/>
        <v>►</v>
      </c>
      <c r="S195" s="2188">
        <v>1</v>
      </c>
      <c r="T195" s="2174">
        <f t="shared" si="32"/>
        <v>0</v>
      </c>
      <c r="U195" s="2175">
        <f t="shared" si="33"/>
        <v>0</v>
      </c>
      <c r="V195" s="2176">
        <f t="shared" si="34"/>
        <v>0</v>
      </c>
      <c r="W195" s="2177">
        <f>IF(OR(ISBLANK(M195),ISBLANK(O195)),0,IF(ISBLANK(L195),"",IFERROR(ROUND(T195/INDEX(J8:V8,MATCH(I195,J7:V7,0)),2)&amp;" " &amp;I195,"")))</f>
        <v>0</v>
      </c>
      <c r="X195" s="2178"/>
      <c r="Z195" s="2113">
        <f t="shared" si="38"/>
        <v>0</v>
      </c>
      <c r="AB195" s="67"/>
      <c r="AC195" s="2119"/>
      <c r="AD195" s="2120"/>
      <c r="AE195" s="2121"/>
      <c r="AF195" s="2122"/>
      <c r="AG195" s="2123"/>
      <c r="AH195" s="2124"/>
      <c r="AI195" s="2125"/>
      <c r="AJ195" s="2126"/>
      <c r="AK195" s="2127"/>
      <c r="AL195" s="2127"/>
      <c r="AM195" s="2127"/>
      <c r="AN195" s="2127"/>
      <c r="AO195" s="2127"/>
      <c r="AP195" s="2127"/>
      <c r="AQ195" s="2128"/>
      <c r="AR195" s="2129"/>
      <c r="AS195" s="2130"/>
      <c r="AT195" s="2130"/>
      <c r="AU195" s="2140"/>
      <c r="AV195" s="2130"/>
      <c r="BJ195" s="135">
        <v>1</v>
      </c>
    </row>
    <row r="196" spans="2:62" ht="18.75">
      <c r="B196" s="2118">
        <f t="shared" si="29"/>
        <v>0</v>
      </c>
      <c r="D196" s="67" t="str">
        <f t="shared" si="31"/>
        <v>►</v>
      </c>
      <c r="E196" s="2182">
        <f t="shared" si="41"/>
        <v>0</v>
      </c>
      <c r="F196" s="2183">
        <f t="shared" si="41"/>
        <v>0</v>
      </c>
      <c r="G196" s="2184">
        <f t="shared" si="41"/>
        <v>0</v>
      </c>
      <c r="H196" s="2185">
        <f t="shared" si="41"/>
        <v>0</v>
      </c>
      <c r="I196" s="2186">
        <f t="shared" si="41"/>
        <v>0</v>
      </c>
      <c r="J196" s="2166">
        <f>IFERROR(INDEX(J8:V8,MATCH(I196,J7:V7,0)) * H196 * IF(E196=0, 1, E196), 0)</f>
        <v>0</v>
      </c>
      <c r="K196" s="2167">
        <f t="shared" si="39"/>
        <v>0</v>
      </c>
      <c r="L196" s="2203"/>
      <c r="M196" s="109"/>
      <c r="N196" s="2169"/>
      <c r="O196" s="504"/>
      <c r="P196" s="2170">
        <f t="shared" si="35"/>
        <v>0</v>
      </c>
      <c r="Q196" s="2171"/>
      <c r="R196" s="2187" t="str">
        <f t="shared" si="40"/>
        <v>►</v>
      </c>
      <c r="S196" s="2188">
        <v>1</v>
      </c>
      <c r="T196" s="2189">
        <f t="shared" si="32"/>
        <v>0</v>
      </c>
      <c r="U196" s="2190">
        <f t="shared" si="33"/>
        <v>0</v>
      </c>
      <c r="V196" s="2191">
        <f t="shared" si="34"/>
        <v>0</v>
      </c>
      <c r="W196" s="2192">
        <f>IF(OR(ISBLANK(M196),ISBLANK(O196)),0,IF(ISBLANK(L196),"",IFERROR(ROUND(T196/INDEX(J8:V8,MATCH(I196,J7:V7,0)),2)&amp;" " &amp;I196,"")))</f>
        <v>0</v>
      </c>
      <c r="X196" s="2193"/>
      <c r="Z196" s="2113">
        <f t="shared" si="38"/>
        <v>0</v>
      </c>
      <c r="AB196" s="67"/>
      <c r="AC196" s="2119"/>
      <c r="AD196" s="2120"/>
      <c r="AE196" s="2121"/>
      <c r="AF196" s="2122"/>
      <c r="AG196" s="2123"/>
      <c r="AH196" s="2124"/>
      <c r="AI196" s="2125"/>
      <c r="AJ196" s="2126"/>
      <c r="AK196" s="2127"/>
      <c r="AL196" s="2127"/>
      <c r="AM196" s="2127"/>
      <c r="AN196" s="2127"/>
      <c r="AO196" s="2127"/>
      <c r="AP196" s="2127"/>
      <c r="AQ196" s="2128"/>
      <c r="AR196" s="2129"/>
      <c r="AS196" s="2130"/>
      <c r="AT196" s="2130"/>
      <c r="AU196" s="2140"/>
      <c r="AV196" s="2130"/>
      <c r="BJ196" s="135">
        <v>1</v>
      </c>
    </row>
    <row r="197" spans="2:62" ht="18.75">
      <c r="B197" s="2118">
        <f t="shared" si="29"/>
        <v>0</v>
      </c>
      <c r="D197" s="67" t="str">
        <f t="shared" si="31"/>
        <v>►</v>
      </c>
      <c r="E197" s="2182">
        <f t="shared" si="41"/>
        <v>0</v>
      </c>
      <c r="F197" s="2183">
        <f t="shared" si="41"/>
        <v>0</v>
      </c>
      <c r="G197" s="2184">
        <f t="shared" si="41"/>
        <v>0</v>
      </c>
      <c r="H197" s="2185">
        <f t="shared" si="41"/>
        <v>0</v>
      </c>
      <c r="I197" s="2186">
        <f t="shared" si="41"/>
        <v>0</v>
      </c>
      <c r="J197" s="2166">
        <f>IFERROR(INDEX(J8:V8,MATCH(I197,J7:V7,0)) * H197 * IF(E197=0, 1, E197), 0)</f>
        <v>0</v>
      </c>
      <c r="K197" s="2167">
        <f t="shared" si="39"/>
        <v>0</v>
      </c>
      <c r="L197" s="2168"/>
      <c r="M197" s="109"/>
      <c r="N197" s="2169"/>
      <c r="O197" s="504"/>
      <c r="P197" s="2170">
        <f t="shared" si="35"/>
        <v>0</v>
      </c>
      <c r="Q197" s="2171"/>
      <c r="R197" s="2187" t="str">
        <f t="shared" si="40"/>
        <v>►</v>
      </c>
      <c r="S197" s="2188">
        <v>1</v>
      </c>
      <c r="T197" s="2174">
        <f t="shared" si="32"/>
        <v>0</v>
      </c>
      <c r="U197" s="2175">
        <f t="shared" si="33"/>
        <v>0</v>
      </c>
      <c r="V197" s="2176">
        <f t="shared" si="34"/>
        <v>0</v>
      </c>
      <c r="W197" s="2177">
        <f>IF(OR(ISBLANK(M197),ISBLANK(O197)),0,IF(ISBLANK(L197),"",IFERROR(ROUND(T197/INDEX(J8:V8,MATCH(I197,J7:V7,0)),2)&amp;" " &amp;I197,"")))</f>
        <v>0</v>
      </c>
      <c r="X197" s="2178"/>
      <c r="Z197" s="2113">
        <f t="shared" si="38"/>
        <v>0</v>
      </c>
      <c r="AB197" s="67"/>
      <c r="AC197" s="2119"/>
      <c r="AD197" s="2120"/>
      <c r="AE197" s="2121"/>
      <c r="AF197" s="2122"/>
      <c r="AG197" s="2123"/>
      <c r="AH197" s="2124"/>
      <c r="AI197" s="2125"/>
      <c r="AJ197" s="2126"/>
      <c r="AK197" s="2127"/>
      <c r="AL197" s="2127"/>
      <c r="AM197" s="2127"/>
      <c r="AN197" s="2127"/>
      <c r="AO197" s="2127"/>
      <c r="AP197" s="2127"/>
      <c r="AQ197" s="2128"/>
      <c r="AR197" s="2129"/>
      <c r="AS197" s="2130"/>
      <c r="AT197" s="2130"/>
      <c r="AU197" s="2140"/>
      <c r="AV197" s="2130"/>
      <c r="BJ197" s="135">
        <v>1</v>
      </c>
    </row>
    <row r="198" spans="2:62" ht="18.75">
      <c r="B198" s="2118">
        <f t="shared" si="29"/>
        <v>0</v>
      </c>
      <c r="D198" s="67" t="str">
        <f t="shared" si="31"/>
        <v>►</v>
      </c>
      <c r="E198" s="2182">
        <f t="shared" si="41"/>
        <v>0</v>
      </c>
      <c r="F198" s="2183">
        <f t="shared" si="41"/>
        <v>0</v>
      </c>
      <c r="G198" s="2184">
        <f t="shared" si="41"/>
        <v>0</v>
      </c>
      <c r="H198" s="2185">
        <f t="shared" si="41"/>
        <v>0</v>
      </c>
      <c r="I198" s="2186">
        <f t="shared" si="41"/>
        <v>0</v>
      </c>
      <c r="J198" s="2166">
        <f>IFERROR(INDEX(J8:V8,MATCH(I198,J7:V7,0)) * H198 * IF(E198=0, 1, E198), 0)</f>
        <v>0</v>
      </c>
      <c r="K198" s="2167">
        <f t="shared" si="39"/>
        <v>0</v>
      </c>
      <c r="L198" s="2168"/>
      <c r="M198" s="109"/>
      <c r="N198" s="2169"/>
      <c r="O198" s="504"/>
      <c r="P198" s="2170">
        <f t="shared" si="35"/>
        <v>0</v>
      </c>
      <c r="Q198" s="2171"/>
      <c r="R198" s="2187" t="str">
        <f t="shared" si="40"/>
        <v>►</v>
      </c>
      <c r="S198" s="2188">
        <v>1</v>
      </c>
      <c r="T198" s="2189">
        <f t="shared" si="32"/>
        <v>0</v>
      </c>
      <c r="U198" s="2190">
        <f t="shared" si="33"/>
        <v>0</v>
      </c>
      <c r="V198" s="2191">
        <f t="shared" si="34"/>
        <v>0</v>
      </c>
      <c r="W198" s="2192">
        <f>IF(OR(ISBLANK(M198),ISBLANK(O198)),0,IF(ISBLANK(L198),"",IFERROR(ROUND(T198/INDEX(J8:V8,MATCH(I198,J7:V7,0)),2)&amp;" " &amp;I198,"")))</f>
        <v>0</v>
      </c>
      <c r="X198" s="2193"/>
      <c r="Z198" s="2113">
        <f t="shared" si="38"/>
        <v>0</v>
      </c>
      <c r="AB198" s="67"/>
      <c r="AC198" s="2119"/>
      <c r="AD198" s="2120"/>
      <c r="AE198" s="2121"/>
      <c r="AF198" s="2122"/>
      <c r="AG198" s="2123"/>
      <c r="AH198" s="2124"/>
      <c r="AI198" s="2125"/>
      <c r="AJ198" s="2126"/>
      <c r="AK198" s="2127"/>
      <c r="AL198" s="2127"/>
      <c r="AM198" s="2127"/>
      <c r="AN198" s="2127"/>
      <c r="AO198" s="2127"/>
      <c r="AP198" s="2127"/>
      <c r="AQ198" s="2128"/>
      <c r="AR198" s="2129"/>
      <c r="AS198" s="2130"/>
      <c r="AT198" s="2130"/>
      <c r="AU198" s="2140"/>
      <c r="AV198" s="2130"/>
      <c r="BJ198" s="135">
        <v>1</v>
      </c>
    </row>
    <row r="199" spans="2:62" ht="18.75">
      <c r="B199" s="2118">
        <f t="shared" si="29"/>
        <v>0</v>
      </c>
      <c r="D199" s="67" t="str">
        <f t="shared" si="31"/>
        <v>►</v>
      </c>
      <c r="E199" s="2182">
        <f t="shared" si="41"/>
        <v>0</v>
      </c>
      <c r="F199" s="2183">
        <f t="shared" si="41"/>
        <v>0</v>
      </c>
      <c r="G199" s="2184">
        <f t="shared" si="41"/>
        <v>0</v>
      </c>
      <c r="H199" s="2185">
        <f t="shared" si="41"/>
        <v>0</v>
      </c>
      <c r="I199" s="2186">
        <f t="shared" si="41"/>
        <v>0</v>
      </c>
      <c r="J199" s="2166">
        <f>IFERROR(INDEX(J8:V8,MATCH(I199,J7:V7,0)) * H199 * IF(E199=0, 1, E199), 0)</f>
        <v>0</v>
      </c>
      <c r="K199" s="2167">
        <f t="shared" si="39"/>
        <v>0</v>
      </c>
      <c r="L199" s="2168"/>
      <c r="M199" s="109"/>
      <c r="N199" s="2169"/>
      <c r="O199" s="504"/>
      <c r="P199" s="2170">
        <f t="shared" si="35"/>
        <v>0</v>
      </c>
      <c r="Q199" s="2171"/>
      <c r="R199" s="2187" t="str">
        <f t="shared" si="40"/>
        <v>►</v>
      </c>
      <c r="S199" s="2188">
        <v>1</v>
      </c>
      <c r="T199" s="2174">
        <f t="shared" si="32"/>
        <v>0</v>
      </c>
      <c r="U199" s="2175">
        <f t="shared" si="33"/>
        <v>0</v>
      </c>
      <c r="V199" s="2176">
        <f t="shared" si="34"/>
        <v>0</v>
      </c>
      <c r="W199" s="2177">
        <f>IF(OR(ISBLANK(M199),ISBLANK(O199)),0,IF(ISBLANK(L199),"",IFERROR(ROUND(T199/INDEX(J8:V8,MATCH(I199,J7:V7,0)),2)&amp;" " &amp;I199,"")))</f>
        <v>0</v>
      </c>
      <c r="X199" s="2178"/>
      <c r="Z199" s="2113">
        <f t="shared" si="38"/>
        <v>0</v>
      </c>
      <c r="AB199" s="67"/>
      <c r="AC199" s="2119"/>
      <c r="AD199" s="2120"/>
      <c r="AE199" s="2121"/>
      <c r="AF199" s="2122"/>
      <c r="AG199" s="2123"/>
      <c r="AH199" s="2124"/>
      <c r="AI199" s="2125"/>
      <c r="AJ199" s="2126"/>
      <c r="AK199" s="2127"/>
      <c r="AL199" s="2127"/>
      <c r="AM199" s="2127"/>
      <c r="AN199" s="2127"/>
      <c r="AO199" s="2127"/>
      <c r="AP199" s="2127"/>
      <c r="AQ199" s="2128"/>
      <c r="AR199" s="2129"/>
      <c r="AS199" s="2130"/>
      <c r="AT199" s="2130"/>
      <c r="AU199" s="2140"/>
      <c r="AV199" s="2130"/>
      <c r="BJ199" s="135">
        <v>1</v>
      </c>
    </row>
    <row r="200" spans="2:62" ht="18.75">
      <c r="B200" s="2118">
        <f t="shared" si="29"/>
        <v>0</v>
      </c>
      <c r="D200" s="67" t="str">
        <f t="shared" si="31"/>
        <v>►</v>
      </c>
      <c r="E200" s="2182">
        <f t="shared" si="41"/>
        <v>0</v>
      </c>
      <c r="F200" s="2183">
        <f t="shared" si="41"/>
        <v>0</v>
      </c>
      <c r="G200" s="2184">
        <f t="shared" si="41"/>
        <v>0</v>
      </c>
      <c r="H200" s="2185">
        <f t="shared" si="41"/>
        <v>0</v>
      </c>
      <c r="I200" s="2186">
        <f t="shared" si="41"/>
        <v>0</v>
      </c>
      <c r="J200" s="2166">
        <f>IFERROR(INDEX(J8:V8,MATCH(I200,J7:V7,0)) * H200 * IF(E200=0, 1, E200), 0)</f>
        <v>0</v>
      </c>
      <c r="K200" s="2167">
        <f t="shared" si="39"/>
        <v>0</v>
      </c>
      <c r="L200" s="2168"/>
      <c r="M200" s="109"/>
      <c r="N200" s="2169"/>
      <c r="O200" s="504"/>
      <c r="P200" s="2170">
        <f t="shared" si="35"/>
        <v>0</v>
      </c>
      <c r="Q200" s="2171"/>
      <c r="R200" s="2187" t="str">
        <f t="shared" si="40"/>
        <v>►</v>
      </c>
      <c r="S200" s="2188">
        <v>1</v>
      </c>
      <c r="T200" s="2189">
        <f t="shared" si="32"/>
        <v>0</v>
      </c>
      <c r="U200" s="2190">
        <f t="shared" si="33"/>
        <v>0</v>
      </c>
      <c r="V200" s="2191">
        <f t="shared" si="34"/>
        <v>0</v>
      </c>
      <c r="W200" s="2192">
        <f>IF(OR(ISBLANK(M200),ISBLANK(O200)),0,IF(ISBLANK(L200),"",IFERROR(ROUND(T200/INDEX(J8:V8,MATCH(I200,J7:V7,0)),2)&amp;" " &amp;I200,"")))</f>
        <v>0</v>
      </c>
      <c r="X200" s="2193"/>
      <c r="Z200" s="2113">
        <f t="shared" si="38"/>
        <v>0</v>
      </c>
      <c r="AB200" s="67"/>
      <c r="AC200" s="2119"/>
      <c r="AD200" s="2120"/>
      <c r="AE200" s="2121"/>
      <c r="AF200" s="2122"/>
      <c r="AG200" s="2123"/>
      <c r="AH200" s="2124"/>
      <c r="AI200" s="2125"/>
      <c r="AJ200" s="2126"/>
      <c r="AK200" s="2127"/>
      <c r="AL200" s="2127"/>
      <c r="AM200" s="2127"/>
      <c r="AN200" s="2127"/>
      <c r="AO200" s="2127"/>
      <c r="AP200" s="2127"/>
      <c r="AQ200" s="2128"/>
      <c r="AR200" s="2129"/>
      <c r="AS200" s="2130"/>
      <c r="AT200" s="2130"/>
      <c r="AU200" s="2140"/>
      <c r="AV200" s="2130"/>
      <c r="BJ200" s="135">
        <v>1</v>
      </c>
    </row>
    <row r="201" spans="2:62" ht="18.75">
      <c r="B201" s="2118">
        <f t="shared" si="29"/>
        <v>0</v>
      </c>
      <c r="D201" s="67" t="str">
        <f t="shared" si="31"/>
        <v>►</v>
      </c>
      <c r="E201" s="2182">
        <f t="shared" si="41"/>
        <v>0</v>
      </c>
      <c r="F201" s="2183">
        <f t="shared" si="41"/>
        <v>0</v>
      </c>
      <c r="G201" s="2184">
        <f t="shared" si="41"/>
        <v>0</v>
      </c>
      <c r="H201" s="2185">
        <f t="shared" si="41"/>
        <v>0</v>
      </c>
      <c r="I201" s="2186">
        <f t="shared" si="41"/>
        <v>0</v>
      </c>
      <c r="J201" s="2166">
        <f>IFERROR(INDEX(J8:V8,MATCH(I201,J7:V7,0)) * H201 * IF(E201=0, 1, E201), 0)</f>
        <v>0</v>
      </c>
      <c r="K201" s="2167">
        <f t="shared" si="39"/>
        <v>0</v>
      </c>
      <c r="L201" s="2168"/>
      <c r="M201" s="109"/>
      <c r="N201" s="2169"/>
      <c r="O201" s="504"/>
      <c r="P201" s="2170">
        <f t="shared" si="35"/>
        <v>0</v>
      </c>
      <c r="Q201" s="2171"/>
      <c r="R201" s="2187" t="str">
        <f t="shared" si="40"/>
        <v>►</v>
      </c>
      <c r="S201" s="2188">
        <v>1</v>
      </c>
      <c r="T201" s="2174">
        <f t="shared" si="32"/>
        <v>0</v>
      </c>
      <c r="U201" s="2175">
        <f t="shared" si="33"/>
        <v>0</v>
      </c>
      <c r="V201" s="2176">
        <f t="shared" si="34"/>
        <v>0</v>
      </c>
      <c r="W201" s="2177">
        <f>IF(OR(ISBLANK(M201),ISBLANK(O201)),0,IF(ISBLANK(L201),"",IFERROR(ROUND(T201/INDEX(J8:V8,MATCH(I201,J7:V7,0)),2)&amp;" " &amp;I201,"")))</f>
        <v>0</v>
      </c>
      <c r="X201" s="2178"/>
      <c r="Z201" s="2113">
        <f t="shared" si="38"/>
        <v>0</v>
      </c>
      <c r="AB201" s="67"/>
      <c r="AC201" s="2119"/>
      <c r="AD201" s="2120"/>
      <c r="AE201" s="2121"/>
      <c r="AF201" s="2122"/>
      <c r="AG201" s="2123"/>
      <c r="AH201" s="2124"/>
      <c r="AI201" s="2125"/>
      <c r="AJ201" s="2126"/>
      <c r="AK201" s="2127"/>
      <c r="AL201" s="2127"/>
      <c r="AM201" s="2127"/>
      <c r="AN201" s="2127"/>
      <c r="AO201" s="2127"/>
      <c r="AP201" s="2127"/>
      <c r="AQ201" s="2128"/>
      <c r="AR201" s="2129"/>
      <c r="AS201" s="2130"/>
      <c r="AT201" s="2130"/>
      <c r="AU201" s="2140"/>
      <c r="AV201" s="2130"/>
      <c r="BJ201" s="135">
        <v>1</v>
      </c>
    </row>
    <row r="202" spans="2:62" ht="18.75">
      <c r="B202" s="2118">
        <f t="shared" ref="B202:B265" si="42">AB202</f>
        <v>0</v>
      </c>
      <c r="D202" s="67" t="str">
        <f t="shared" si="31"/>
        <v>►</v>
      </c>
      <c r="E202" s="2182">
        <f t="shared" si="41"/>
        <v>0</v>
      </c>
      <c r="F202" s="2183">
        <f t="shared" si="41"/>
        <v>0</v>
      </c>
      <c r="G202" s="2184">
        <f t="shared" si="41"/>
        <v>0</v>
      </c>
      <c r="H202" s="2185">
        <f t="shared" si="41"/>
        <v>0</v>
      </c>
      <c r="I202" s="2186">
        <f t="shared" si="41"/>
        <v>0</v>
      </c>
      <c r="J202" s="2166">
        <f>IFERROR(INDEX(J8:V8,MATCH(I202,J7:V7,0)) * H202 * IF(E202=0, 1, E202), 0)</f>
        <v>0</v>
      </c>
      <c r="K202" s="2167">
        <f t="shared" si="39"/>
        <v>0</v>
      </c>
      <c r="L202" s="2168"/>
      <c r="M202" s="109"/>
      <c r="N202" s="2169"/>
      <c r="O202" s="504"/>
      <c r="P202" s="2170">
        <f t="shared" si="35"/>
        <v>0</v>
      </c>
      <c r="Q202" s="2171"/>
      <c r="R202" s="2187" t="str">
        <f t="shared" si="40"/>
        <v>►</v>
      </c>
      <c r="S202" s="2188">
        <v>1</v>
      </c>
      <c r="T202" s="2189">
        <f t="shared" si="32"/>
        <v>0</v>
      </c>
      <c r="U202" s="2190">
        <f t="shared" si="33"/>
        <v>0</v>
      </c>
      <c r="V202" s="2191">
        <f t="shared" si="34"/>
        <v>0</v>
      </c>
      <c r="W202" s="2192">
        <f>IF(OR(ISBLANK(M202),ISBLANK(O202)),0,IF(ISBLANK(L202),"",IFERROR(ROUND(T202/INDEX(J8:V8,MATCH(I202,J7:V7,0)),2)&amp;" " &amp;I202,"")))</f>
        <v>0</v>
      </c>
      <c r="X202" s="2193"/>
      <c r="Z202" s="2113">
        <f t="shared" si="38"/>
        <v>0</v>
      </c>
      <c r="AB202" s="67"/>
      <c r="AC202" s="2119"/>
      <c r="AD202" s="2120"/>
      <c r="AE202" s="2121"/>
      <c r="AF202" s="2122"/>
      <c r="AG202" s="2123"/>
      <c r="AH202" s="2124"/>
      <c r="AI202" s="2125"/>
      <c r="AJ202" s="2126"/>
      <c r="AK202" s="2127"/>
      <c r="AL202" s="2127"/>
      <c r="AM202" s="2127"/>
      <c r="AN202" s="2127"/>
      <c r="AO202" s="2127"/>
      <c r="AP202" s="2127"/>
      <c r="AQ202" s="2128"/>
      <c r="AR202" s="2129"/>
      <c r="AS202" s="2130"/>
      <c r="AT202" s="2130"/>
      <c r="AU202" s="2140"/>
      <c r="AV202" s="2130"/>
      <c r="BJ202" s="135">
        <v>1</v>
      </c>
    </row>
    <row r="203" spans="2:62" ht="18.75">
      <c r="B203" s="2118">
        <f t="shared" si="42"/>
        <v>0</v>
      </c>
      <c r="D203" s="67" t="str">
        <f t="shared" si="31"/>
        <v>►</v>
      </c>
      <c r="E203" s="2182">
        <f t="shared" si="41"/>
        <v>0</v>
      </c>
      <c r="F203" s="2183">
        <f t="shared" si="41"/>
        <v>0</v>
      </c>
      <c r="G203" s="2184">
        <f t="shared" si="41"/>
        <v>0</v>
      </c>
      <c r="H203" s="2185">
        <f t="shared" si="41"/>
        <v>0</v>
      </c>
      <c r="I203" s="2186">
        <f t="shared" si="41"/>
        <v>0</v>
      </c>
      <c r="J203" s="2166">
        <f>IFERROR(INDEX(J8:V8,MATCH(I203,J7:V7,0)) * H203 * IF(E203=0, 1, E203), 0)</f>
        <v>0</v>
      </c>
      <c r="K203" s="2167">
        <f t="shared" si="39"/>
        <v>0</v>
      </c>
      <c r="L203" s="2203"/>
      <c r="M203" s="109"/>
      <c r="N203" s="2169"/>
      <c r="O203" s="504"/>
      <c r="P203" s="2170">
        <f t="shared" si="35"/>
        <v>0</v>
      </c>
      <c r="Q203" s="2171"/>
      <c r="R203" s="2187" t="str">
        <f t="shared" si="40"/>
        <v>►</v>
      </c>
      <c r="S203" s="2188">
        <v>1</v>
      </c>
      <c r="T203" s="2174">
        <f t="shared" si="32"/>
        <v>0</v>
      </c>
      <c r="U203" s="2175">
        <f t="shared" si="33"/>
        <v>0</v>
      </c>
      <c r="V203" s="2176">
        <f t="shared" si="34"/>
        <v>0</v>
      </c>
      <c r="W203" s="2177">
        <f>IF(OR(ISBLANK(M203),ISBLANK(O203)),0,IF(ISBLANK(L203),"",IFERROR(ROUND(T203/INDEX(J8:V8,MATCH(I203,J7:V7,0)),2)&amp;" " &amp;I203,"")))</f>
        <v>0</v>
      </c>
      <c r="X203" s="2178"/>
      <c r="Z203" s="2113">
        <f t="shared" si="38"/>
        <v>0</v>
      </c>
      <c r="AB203" s="67"/>
      <c r="AC203" s="2119"/>
      <c r="AD203" s="2120"/>
      <c r="AE203" s="2121"/>
      <c r="AF203" s="2122"/>
      <c r="AG203" s="2123"/>
      <c r="AH203" s="2124"/>
      <c r="AI203" s="2125"/>
      <c r="AJ203" s="2126"/>
      <c r="AK203" s="2127"/>
      <c r="AL203" s="2127"/>
      <c r="AM203" s="2127"/>
      <c r="AN203" s="2127"/>
      <c r="AO203" s="2127"/>
      <c r="AP203" s="2127"/>
      <c r="AQ203" s="2128"/>
      <c r="AR203" s="2129"/>
      <c r="AS203" s="2130"/>
      <c r="AT203" s="2130"/>
      <c r="AU203" s="2140"/>
      <c r="AV203" s="2130"/>
      <c r="BJ203" s="135">
        <v>1</v>
      </c>
    </row>
    <row r="204" spans="2:62" ht="18.75">
      <c r="B204" s="2118">
        <f t="shared" si="42"/>
        <v>0</v>
      </c>
      <c r="D204" s="67" t="str">
        <f t="shared" si="31"/>
        <v>►</v>
      </c>
      <c r="E204" s="2182">
        <f t="shared" si="41"/>
        <v>0</v>
      </c>
      <c r="F204" s="2183">
        <f t="shared" si="41"/>
        <v>0</v>
      </c>
      <c r="G204" s="2184">
        <f t="shared" si="41"/>
        <v>0</v>
      </c>
      <c r="H204" s="2185">
        <f t="shared" si="41"/>
        <v>0</v>
      </c>
      <c r="I204" s="2186">
        <f t="shared" si="41"/>
        <v>0</v>
      </c>
      <c r="J204" s="2166">
        <f>IFERROR(INDEX(J8:V8,MATCH(I204,J7:V7,0)) * H204 * IF(E204=0, 1, E204), 0)</f>
        <v>0</v>
      </c>
      <c r="K204" s="2167">
        <f t="shared" si="39"/>
        <v>0</v>
      </c>
      <c r="L204" s="2203"/>
      <c r="M204" s="109"/>
      <c r="N204" s="2169"/>
      <c r="O204" s="504"/>
      <c r="P204" s="2170">
        <f t="shared" si="35"/>
        <v>0</v>
      </c>
      <c r="Q204" s="2171"/>
      <c r="R204" s="2187" t="str">
        <f t="shared" si="40"/>
        <v>►</v>
      </c>
      <c r="S204" s="2188">
        <v>1</v>
      </c>
      <c r="T204" s="2189">
        <f t="shared" si="32"/>
        <v>0</v>
      </c>
      <c r="U204" s="2190">
        <f t="shared" si="33"/>
        <v>0</v>
      </c>
      <c r="V204" s="2191">
        <f t="shared" si="34"/>
        <v>0</v>
      </c>
      <c r="W204" s="2192">
        <f>IF(OR(ISBLANK(M204),ISBLANK(O204)),0,IF(ISBLANK(L204),"",IFERROR(ROUND(T204/INDEX(J8:V8,MATCH(I204,J7:V7,0)),2)&amp;" " &amp;I204,"")))</f>
        <v>0</v>
      </c>
      <c r="X204" s="2193"/>
      <c r="Z204" s="2113">
        <f t="shared" si="38"/>
        <v>0</v>
      </c>
      <c r="AB204" s="67"/>
      <c r="AC204" s="2119"/>
      <c r="AD204" s="2120"/>
      <c r="AE204" s="2121"/>
      <c r="AF204" s="2122"/>
      <c r="AG204" s="2123"/>
      <c r="AH204" s="2124"/>
      <c r="AI204" s="2125"/>
      <c r="AJ204" s="2126"/>
      <c r="AK204" s="2127"/>
      <c r="AL204" s="2127"/>
      <c r="AM204" s="2127"/>
      <c r="AN204" s="2127"/>
      <c r="AO204" s="2127"/>
      <c r="AP204" s="2127"/>
      <c r="AQ204" s="2128"/>
      <c r="AR204" s="2129"/>
      <c r="AS204" s="2130"/>
      <c r="AT204" s="2130"/>
      <c r="AU204" s="2140"/>
      <c r="AV204" s="2130"/>
      <c r="BJ204" s="135">
        <v>1</v>
      </c>
    </row>
    <row r="205" spans="2:62" ht="18.75">
      <c r="B205" s="2118">
        <f t="shared" si="42"/>
        <v>0</v>
      </c>
      <c r="D205" s="67" t="str">
        <f t="shared" si="31"/>
        <v>►</v>
      </c>
      <c r="E205" s="2182">
        <f t="shared" si="41"/>
        <v>0</v>
      </c>
      <c r="F205" s="2183">
        <f t="shared" si="41"/>
        <v>0</v>
      </c>
      <c r="G205" s="2184">
        <f t="shared" si="41"/>
        <v>0</v>
      </c>
      <c r="H205" s="2185">
        <f t="shared" si="41"/>
        <v>0</v>
      </c>
      <c r="I205" s="2186">
        <f t="shared" si="41"/>
        <v>0</v>
      </c>
      <c r="J205" s="2166">
        <f>IFERROR(INDEX(J8:V8,MATCH(I205,J7:V7,0)) * H205 * IF(E205=0, 1, E205), 0)</f>
        <v>0</v>
      </c>
      <c r="K205" s="2167">
        <f t="shared" si="39"/>
        <v>0</v>
      </c>
      <c r="L205" s="2203"/>
      <c r="M205" s="109"/>
      <c r="N205" s="2169"/>
      <c r="O205" s="504"/>
      <c r="P205" s="2170">
        <f t="shared" si="35"/>
        <v>0</v>
      </c>
      <c r="Q205" s="2171"/>
      <c r="R205" s="2187" t="str">
        <f t="shared" si="40"/>
        <v>►</v>
      </c>
      <c r="S205" s="2188">
        <v>1</v>
      </c>
      <c r="T205" s="2174">
        <f t="shared" si="32"/>
        <v>0</v>
      </c>
      <c r="U205" s="2175">
        <f t="shared" si="33"/>
        <v>0</v>
      </c>
      <c r="V205" s="2176">
        <f t="shared" si="34"/>
        <v>0</v>
      </c>
      <c r="W205" s="2177">
        <f>IF(OR(ISBLANK(M205),ISBLANK(O205)),0,IF(ISBLANK(L205),"",IFERROR(ROUND(T205/INDEX(J8:V8,MATCH(I205,J7:V7,0)),2)&amp;" " &amp;I205,"")))</f>
        <v>0</v>
      </c>
      <c r="X205" s="2178"/>
      <c r="Z205" s="2113">
        <f t="shared" si="38"/>
        <v>0</v>
      </c>
      <c r="AB205" s="67"/>
      <c r="AC205" s="2119"/>
      <c r="AD205" s="2120"/>
      <c r="AE205" s="2121"/>
      <c r="AF205" s="2122"/>
      <c r="AG205" s="2123"/>
      <c r="AH205" s="2124"/>
      <c r="AI205" s="2125"/>
      <c r="AJ205" s="2126"/>
      <c r="AK205" s="2127"/>
      <c r="AL205" s="2127"/>
      <c r="AM205" s="2127"/>
      <c r="AN205" s="2127"/>
      <c r="AO205" s="2127"/>
      <c r="AP205" s="2127"/>
      <c r="AQ205" s="2128"/>
      <c r="AR205" s="2129"/>
      <c r="AS205" s="2130"/>
      <c r="AT205" s="2130"/>
      <c r="AU205" s="2140"/>
      <c r="AV205" s="2130"/>
      <c r="BJ205" s="135">
        <v>1</v>
      </c>
    </row>
    <row r="206" spans="2:62" ht="18.75">
      <c r="B206" s="2118">
        <f t="shared" si="42"/>
        <v>0</v>
      </c>
      <c r="D206" s="67" t="str">
        <f t="shared" si="31"/>
        <v>►</v>
      </c>
      <c r="E206" s="2182">
        <f t="shared" si="41"/>
        <v>0</v>
      </c>
      <c r="F206" s="2183">
        <f t="shared" si="41"/>
        <v>0</v>
      </c>
      <c r="G206" s="2184">
        <f t="shared" si="41"/>
        <v>0</v>
      </c>
      <c r="H206" s="2185">
        <f t="shared" si="41"/>
        <v>0</v>
      </c>
      <c r="I206" s="2186">
        <f t="shared" si="41"/>
        <v>0</v>
      </c>
      <c r="J206" s="2166">
        <f>IFERROR(INDEX(J8:V8,MATCH(I206,J7:V7,0)) * H206 * IF(E206=0, 1, E206), 0)</f>
        <v>0</v>
      </c>
      <c r="K206" s="2167">
        <f t="shared" si="39"/>
        <v>0</v>
      </c>
      <c r="L206" s="2168"/>
      <c r="M206" s="109"/>
      <c r="N206" s="2169"/>
      <c r="O206" s="504"/>
      <c r="P206" s="2170">
        <f t="shared" si="35"/>
        <v>0</v>
      </c>
      <c r="Q206" s="2171"/>
      <c r="R206" s="2187" t="str">
        <f t="shared" si="40"/>
        <v>►</v>
      </c>
      <c r="S206" s="2188">
        <v>1</v>
      </c>
      <c r="T206" s="2189">
        <f t="shared" si="32"/>
        <v>0</v>
      </c>
      <c r="U206" s="2190">
        <f t="shared" si="33"/>
        <v>0</v>
      </c>
      <c r="V206" s="2191">
        <f t="shared" si="34"/>
        <v>0</v>
      </c>
      <c r="W206" s="2192">
        <f>IF(OR(ISBLANK(M206),ISBLANK(O206)),0,IF(ISBLANK(L206),"",IFERROR(ROUND(T206/INDEX(J8:V8,MATCH(I206,J7:V7,0)),2)&amp;" " &amp;I206,"")))</f>
        <v>0</v>
      </c>
      <c r="X206" s="2193"/>
      <c r="Z206" s="2113">
        <f t="shared" si="38"/>
        <v>0</v>
      </c>
      <c r="AB206" s="67"/>
      <c r="AC206" s="2119"/>
      <c r="AD206" s="2120"/>
      <c r="AE206" s="2121"/>
      <c r="AF206" s="2122"/>
      <c r="AG206" s="2123"/>
      <c r="AH206" s="2124"/>
      <c r="AI206" s="2125"/>
      <c r="AJ206" s="2126"/>
      <c r="AK206" s="2127"/>
      <c r="AL206" s="2127"/>
      <c r="AM206" s="2127"/>
      <c r="AN206" s="2127"/>
      <c r="AO206" s="2127"/>
      <c r="AP206" s="2127"/>
      <c r="AQ206" s="2128"/>
      <c r="AR206" s="2129"/>
      <c r="AS206" s="2130"/>
      <c r="AT206" s="2130"/>
      <c r="AU206" s="2140"/>
      <c r="AV206" s="2130"/>
      <c r="BJ206" s="135">
        <v>1</v>
      </c>
    </row>
    <row r="207" spans="2:62" ht="18.75">
      <c r="B207" s="2118">
        <f t="shared" si="42"/>
        <v>0</v>
      </c>
      <c r="D207" s="67" t="str">
        <f t="shared" si="31"/>
        <v>►</v>
      </c>
      <c r="E207" s="2182">
        <f t="shared" si="41"/>
        <v>0</v>
      </c>
      <c r="F207" s="2183">
        <f t="shared" si="41"/>
        <v>0</v>
      </c>
      <c r="G207" s="2184">
        <f t="shared" si="41"/>
        <v>0</v>
      </c>
      <c r="H207" s="2185">
        <f t="shared" si="41"/>
        <v>0</v>
      </c>
      <c r="I207" s="2186">
        <f t="shared" si="41"/>
        <v>0</v>
      </c>
      <c r="J207" s="2166">
        <f>IFERROR(INDEX(J8:V8,MATCH(I207,J7:V7,0)) * H207 * IF(E207=0, 1, E207), 0)</f>
        <v>0</v>
      </c>
      <c r="K207" s="2167">
        <f t="shared" si="39"/>
        <v>0</v>
      </c>
      <c r="L207" s="2168"/>
      <c r="M207" s="109"/>
      <c r="N207" s="2169"/>
      <c r="O207" s="504"/>
      <c r="P207" s="2170">
        <f t="shared" si="35"/>
        <v>0</v>
      </c>
      <c r="Q207" s="2171"/>
      <c r="R207" s="2187" t="str">
        <f t="shared" si="40"/>
        <v>►</v>
      </c>
      <c r="S207" s="2188">
        <v>1</v>
      </c>
      <c r="T207" s="2174">
        <f t="shared" si="32"/>
        <v>0</v>
      </c>
      <c r="U207" s="2175">
        <f t="shared" si="33"/>
        <v>0</v>
      </c>
      <c r="V207" s="2176">
        <f t="shared" si="34"/>
        <v>0</v>
      </c>
      <c r="W207" s="2177">
        <f>IF(OR(ISBLANK(M207),ISBLANK(O207)),0,IF(ISBLANK(L207),"",IFERROR(ROUND(T207/INDEX(J8:V8,MATCH(I207,J7:V7,0)),2)&amp;" " &amp;I207,"")))</f>
        <v>0</v>
      </c>
      <c r="X207" s="2178"/>
      <c r="Z207" s="2113">
        <f t="shared" si="38"/>
        <v>0</v>
      </c>
      <c r="AB207" s="67"/>
      <c r="AC207" s="2119"/>
      <c r="AD207" s="2120"/>
      <c r="AE207" s="2121"/>
      <c r="AF207" s="2122"/>
      <c r="AG207" s="2123"/>
      <c r="AH207" s="2124"/>
      <c r="AI207" s="2125"/>
      <c r="AJ207" s="2126"/>
      <c r="AK207" s="2127"/>
      <c r="AL207" s="2127"/>
      <c r="AM207" s="2127"/>
      <c r="AN207" s="2127"/>
      <c r="AO207" s="2127"/>
      <c r="AP207" s="2127"/>
      <c r="AQ207" s="2128"/>
      <c r="AR207" s="2129"/>
      <c r="AS207" s="2130"/>
      <c r="AT207" s="2130"/>
      <c r="AU207" s="2140"/>
      <c r="AV207" s="2130"/>
      <c r="BJ207" s="135">
        <v>1</v>
      </c>
    </row>
    <row r="208" spans="2:62" ht="18.75">
      <c r="B208" s="2118">
        <f t="shared" si="42"/>
        <v>0</v>
      </c>
      <c r="D208" s="67" t="str">
        <f t="shared" si="31"/>
        <v>►</v>
      </c>
      <c r="E208" s="2182">
        <f t="shared" si="41"/>
        <v>0</v>
      </c>
      <c r="F208" s="2183">
        <f t="shared" si="41"/>
        <v>0</v>
      </c>
      <c r="G208" s="2184">
        <f t="shared" si="41"/>
        <v>0</v>
      </c>
      <c r="H208" s="2185">
        <f t="shared" si="41"/>
        <v>0</v>
      </c>
      <c r="I208" s="2186">
        <f t="shared" si="41"/>
        <v>0</v>
      </c>
      <c r="J208" s="2166">
        <f>IFERROR(INDEX(J8:V8,MATCH(I208,J7:V7,0)) * H208 * IF(E208=0, 1, E208), 0)</f>
        <v>0</v>
      </c>
      <c r="K208" s="2167">
        <f t="shared" si="39"/>
        <v>0</v>
      </c>
      <c r="L208" s="2168"/>
      <c r="M208" s="109"/>
      <c r="N208" s="2169"/>
      <c r="O208" s="504"/>
      <c r="P208" s="2170">
        <f t="shared" si="35"/>
        <v>0</v>
      </c>
      <c r="Q208" s="2171"/>
      <c r="R208" s="2187" t="str">
        <f t="shared" si="40"/>
        <v>►</v>
      </c>
      <c r="S208" s="2188">
        <v>1</v>
      </c>
      <c r="T208" s="2189">
        <f t="shared" si="32"/>
        <v>0</v>
      </c>
      <c r="U208" s="2190">
        <f t="shared" si="33"/>
        <v>0</v>
      </c>
      <c r="V208" s="2191">
        <f t="shared" si="34"/>
        <v>0</v>
      </c>
      <c r="W208" s="2192">
        <f>IF(OR(ISBLANK(M208),ISBLANK(O208)),0,IF(ISBLANK(L208),"",IFERROR(ROUND(T208/INDEX(J8:V8,MATCH(I208,J7:V7,0)),2)&amp;" " &amp;I208,"")))</f>
        <v>0</v>
      </c>
      <c r="X208" s="2193"/>
      <c r="Z208" s="2113">
        <f t="shared" si="38"/>
        <v>0</v>
      </c>
      <c r="AB208" s="67"/>
      <c r="AC208" s="2119"/>
      <c r="AD208" s="2120"/>
      <c r="AE208" s="2121"/>
      <c r="AF208" s="2122"/>
      <c r="AG208" s="2123"/>
      <c r="AH208" s="2124"/>
      <c r="AI208" s="2125"/>
      <c r="AJ208" s="2126"/>
      <c r="AK208" s="2127"/>
      <c r="AL208" s="2127"/>
      <c r="AM208" s="2127"/>
      <c r="AN208" s="2127"/>
      <c r="AO208" s="2127"/>
      <c r="AP208" s="2127"/>
      <c r="AQ208" s="2128"/>
      <c r="AR208" s="2129"/>
      <c r="AS208" s="2130"/>
      <c r="AT208" s="2130"/>
      <c r="AU208" s="2140"/>
      <c r="AV208" s="2130"/>
      <c r="BJ208" s="135">
        <v>1</v>
      </c>
    </row>
    <row r="209" spans="2:62" ht="18.75">
      <c r="B209" s="2118">
        <f t="shared" si="42"/>
        <v>0</v>
      </c>
      <c r="D209" s="67" t="str">
        <f t="shared" si="31"/>
        <v>►</v>
      </c>
      <c r="E209" s="2182">
        <f t="shared" si="41"/>
        <v>0</v>
      </c>
      <c r="F209" s="2183">
        <f t="shared" si="41"/>
        <v>0</v>
      </c>
      <c r="G209" s="2184">
        <f t="shared" si="41"/>
        <v>0</v>
      </c>
      <c r="H209" s="2185">
        <f t="shared" si="41"/>
        <v>0</v>
      </c>
      <c r="I209" s="2186">
        <f t="shared" si="41"/>
        <v>0</v>
      </c>
      <c r="J209" s="2166">
        <f>IFERROR(INDEX(J8:V8,MATCH(I209,J7:V7,0)) * H209 * IF(E209=0, 1, E209), 0)</f>
        <v>0</v>
      </c>
      <c r="K209" s="2167">
        <f t="shared" si="39"/>
        <v>0</v>
      </c>
      <c r="L209" s="2168"/>
      <c r="M209" s="109"/>
      <c r="N209" s="2169"/>
      <c r="O209" s="504"/>
      <c r="P209" s="2170">
        <f t="shared" si="35"/>
        <v>0</v>
      </c>
      <c r="Q209" s="2171"/>
      <c r="R209" s="2187" t="str">
        <f t="shared" si="40"/>
        <v>►</v>
      </c>
      <c r="S209" s="2188">
        <v>1</v>
      </c>
      <c r="T209" s="2174">
        <f t="shared" si="32"/>
        <v>0</v>
      </c>
      <c r="U209" s="2175">
        <f t="shared" si="33"/>
        <v>0</v>
      </c>
      <c r="V209" s="2176">
        <f t="shared" si="34"/>
        <v>0</v>
      </c>
      <c r="W209" s="2177">
        <f>IF(OR(ISBLANK(M209),ISBLANK(O209)),0,IF(ISBLANK(L209),"",IFERROR(ROUND(T209/INDEX(J8:V8,MATCH(I209,J7:V7,0)),2)&amp;" " &amp;I209,"")))</f>
        <v>0</v>
      </c>
      <c r="X209" s="2178"/>
      <c r="Z209" s="2113">
        <f t="shared" si="38"/>
        <v>0</v>
      </c>
      <c r="AB209" s="67"/>
      <c r="AC209" s="2119"/>
      <c r="AD209" s="2120"/>
      <c r="AE209" s="2121"/>
      <c r="AF209" s="2122"/>
      <c r="AG209" s="2123"/>
      <c r="AH209" s="2124"/>
      <c r="AI209" s="2125"/>
      <c r="AJ209" s="2126"/>
      <c r="AK209" s="2127"/>
      <c r="AL209" s="2127"/>
      <c r="AM209" s="2127"/>
      <c r="AN209" s="2127"/>
      <c r="AO209" s="2127"/>
      <c r="AP209" s="2127"/>
      <c r="AQ209" s="2128"/>
      <c r="AR209" s="2129"/>
      <c r="AS209" s="2130"/>
      <c r="AT209" s="2130"/>
      <c r="AU209" s="2140"/>
      <c r="AV209" s="2130"/>
      <c r="BJ209" s="135">
        <v>1</v>
      </c>
    </row>
    <row r="210" spans="2:62" ht="18.75">
      <c r="B210" s="2118">
        <f t="shared" si="42"/>
        <v>0</v>
      </c>
      <c r="D210" s="67" t="str">
        <f t="shared" si="31"/>
        <v>►</v>
      </c>
      <c r="E210" s="2182">
        <f t="shared" si="41"/>
        <v>0</v>
      </c>
      <c r="F210" s="2183">
        <f t="shared" si="41"/>
        <v>0</v>
      </c>
      <c r="G210" s="2184">
        <f t="shared" si="41"/>
        <v>0</v>
      </c>
      <c r="H210" s="2185">
        <f t="shared" si="41"/>
        <v>0</v>
      </c>
      <c r="I210" s="2186">
        <f t="shared" si="41"/>
        <v>0</v>
      </c>
      <c r="J210" s="2166">
        <f>IFERROR(INDEX(J8:V8,MATCH(I210,J7:V7,0)) * H210 * IF(E210=0, 1, E210), 0)</f>
        <v>0</v>
      </c>
      <c r="K210" s="2167">
        <f t="shared" si="39"/>
        <v>0</v>
      </c>
      <c r="L210" s="2168"/>
      <c r="M210" s="109"/>
      <c r="N210" s="2169"/>
      <c r="O210" s="504"/>
      <c r="P210" s="2170">
        <f t="shared" si="35"/>
        <v>0</v>
      </c>
      <c r="Q210" s="2171"/>
      <c r="R210" s="2187" t="str">
        <f t="shared" si="40"/>
        <v>►</v>
      </c>
      <c r="S210" s="2188">
        <v>1</v>
      </c>
      <c r="T210" s="2189">
        <f t="shared" si="32"/>
        <v>0</v>
      </c>
      <c r="U210" s="2190">
        <f t="shared" si="33"/>
        <v>0</v>
      </c>
      <c r="V210" s="2191">
        <f t="shared" si="34"/>
        <v>0</v>
      </c>
      <c r="W210" s="2192">
        <f>IF(OR(ISBLANK(M210),ISBLANK(O210)),0,IF(ISBLANK(L210),"",IFERROR(ROUND(T210/INDEX(J8:V8,MATCH(I210,J7:V7,0)),2)&amp;" " &amp;I210,"")))</f>
        <v>0</v>
      </c>
      <c r="X210" s="2193"/>
      <c r="Z210" s="2113">
        <f t="shared" si="38"/>
        <v>0</v>
      </c>
      <c r="AB210" s="67"/>
      <c r="AC210" s="2119"/>
      <c r="AD210" s="2120"/>
      <c r="AE210" s="2121"/>
      <c r="AF210" s="2122"/>
      <c r="AG210" s="2123"/>
      <c r="AH210" s="2124"/>
      <c r="AI210" s="2125"/>
      <c r="AJ210" s="2126"/>
      <c r="AK210" s="2127"/>
      <c r="AL210" s="2127"/>
      <c r="AM210" s="2127"/>
      <c r="AN210" s="2127"/>
      <c r="AO210" s="2127"/>
      <c r="AP210" s="2127"/>
      <c r="AQ210" s="2128"/>
      <c r="AR210" s="2129"/>
      <c r="AS210" s="2130"/>
      <c r="AT210" s="2130"/>
      <c r="AU210" s="2140"/>
      <c r="AV210" s="2130"/>
      <c r="BJ210" s="135">
        <v>1</v>
      </c>
    </row>
    <row r="211" spans="2:62" ht="18.75">
      <c r="B211" s="2118">
        <f t="shared" si="42"/>
        <v>0</v>
      </c>
      <c r="D211" s="67" t="str">
        <f t="shared" si="31"/>
        <v>►</v>
      </c>
      <c r="E211" s="2182">
        <f t="shared" si="41"/>
        <v>0</v>
      </c>
      <c r="F211" s="2183">
        <f t="shared" si="41"/>
        <v>0</v>
      </c>
      <c r="G211" s="2184">
        <f t="shared" si="41"/>
        <v>0</v>
      </c>
      <c r="H211" s="2185">
        <f t="shared" si="41"/>
        <v>0</v>
      </c>
      <c r="I211" s="2186">
        <f t="shared" si="41"/>
        <v>0</v>
      </c>
      <c r="J211" s="2166">
        <f>IFERROR(INDEX(J8:V8,MATCH(I211,J7:V7,0)) * H211 * IF(E211=0, 1, E211), 0)</f>
        <v>0</v>
      </c>
      <c r="K211" s="2167">
        <f t="shared" si="39"/>
        <v>0</v>
      </c>
      <c r="L211" s="2168"/>
      <c r="M211" s="109"/>
      <c r="N211" s="2169"/>
      <c r="O211" s="504"/>
      <c r="P211" s="2170">
        <f t="shared" si="35"/>
        <v>0</v>
      </c>
      <c r="Q211" s="2171"/>
      <c r="R211" s="2187" t="str">
        <f t="shared" si="40"/>
        <v>►</v>
      </c>
      <c r="S211" s="2188">
        <v>1</v>
      </c>
      <c r="T211" s="2174">
        <f t="shared" si="32"/>
        <v>0</v>
      </c>
      <c r="U211" s="2175">
        <f t="shared" si="33"/>
        <v>0</v>
      </c>
      <c r="V211" s="2176">
        <f t="shared" si="34"/>
        <v>0</v>
      </c>
      <c r="W211" s="2177">
        <f>IF(OR(ISBLANK(M211),ISBLANK(O211)),0,IF(ISBLANK(L211),"",IFERROR(ROUND(T211/INDEX(J8:V8,MATCH(I211,J7:V7,0)),2)&amp;" " &amp;I211,"")))</f>
        <v>0</v>
      </c>
      <c r="X211" s="2178"/>
      <c r="Z211" s="2113">
        <f t="shared" si="38"/>
        <v>0</v>
      </c>
      <c r="AB211" s="67"/>
      <c r="AC211" s="2119"/>
      <c r="AD211" s="2120"/>
      <c r="AE211" s="2121"/>
      <c r="AF211" s="2122"/>
      <c r="AG211" s="2123"/>
      <c r="AH211" s="2124"/>
      <c r="AI211" s="2125"/>
      <c r="AJ211" s="2126"/>
      <c r="AK211" s="2127"/>
      <c r="AL211" s="2127"/>
      <c r="AM211" s="2127"/>
      <c r="AN211" s="2127"/>
      <c r="AO211" s="2127"/>
      <c r="AP211" s="2127"/>
      <c r="AQ211" s="2128"/>
      <c r="AR211" s="2129"/>
      <c r="AS211" s="2130"/>
      <c r="AT211" s="2130"/>
      <c r="AU211" s="2140"/>
      <c r="AV211" s="2130"/>
      <c r="BJ211" s="135">
        <v>1</v>
      </c>
    </row>
    <row r="212" spans="2:62" ht="18.75">
      <c r="B212" s="2118">
        <f t="shared" si="42"/>
        <v>0</v>
      </c>
      <c r="D212" s="67" t="str">
        <f t="shared" si="31"/>
        <v>►</v>
      </c>
      <c r="E212" s="2182">
        <f t="shared" si="41"/>
        <v>0</v>
      </c>
      <c r="F212" s="2183">
        <f t="shared" si="41"/>
        <v>0</v>
      </c>
      <c r="G212" s="2184">
        <f t="shared" si="41"/>
        <v>0</v>
      </c>
      <c r="H212" s="2185">
        <f t="shared" si="41"/>
        <v>0</v>
      </c>
      <c r="I212" s="2186">
        <f t="shared" si="41"/>
        <v>0</v>
      </c>
      <c r="J212" s="2166">
        <f>IFERROR(INDEX(J8:V8,MATCH(I212,J7:V7,0)) * H212 * IF(E212=0, 1, E212), 0)</f>
        <v>0</v>
      </c>
      <c r="K212" s="2167">
        <f t="shared" si="39"/>
        <v>0</v>
      </c>
      <c r="L212" s="2168"/>
      <c r="M212" s="109"/>
      <c r="N212" s="2169"/>
      <c r="O212" s="504"/>
      <c r="P212" s="2170">
        <f t="shared" si="35"/>
        <v>0</v>
      </c>
      <c r="Q212" s="2171"/>
      <c r="R212" s="2187" t="str">
        <f t="shared" si="40"/>
        <v>►</v>
      </c>
      <c r="S212" s="2188">
        <v>1</v>
      </c>
      <c r="T212" s="2189">
        <f t="shared" si="32"/>
        <v>0</v>
      </c>
      <c r="U212" s="2190">
        <f t="shared" si="33"/>
        <v>0</v>
      </c>
      <c r="V212" s="2191">
        <f t="shared" si="34"/>
        <v>0</v>
      </c>
      <c r="W212" s="2192">
        <f>IF(OR(ISBLANK(M212),ISBLANK(O212)),0,IF(ISBLANK(L212),"",IFERROR(ROUND(T212/INDEX(J8:V8,MATCH(I212,J7:V7,0)),2)&amp;" " &amp;I212,"")))</f>
        <v>0</v>
      </c>
      <c r="X212" s="2193"/>
      <c r="Z212" s="2113">
        <f t="shared" si="38"/>
        <v>0</v>
      </c>
      <c r="AB212" s="67"/>
      <c r="AC212" s="2119"/>
      <c r="AD212" s="2120"/>
      <c r="AE212" s="2121"/>
      <c r="AF212" s="2122"/>
      <c r="AG212" s="2123"/>
      <c r="AH212" s="2124"/>
      <c r="AI212" s="2125"/>
      <c r="AJ212" s="2126"/>
      <c r="AK212" s="2127"/>
      <c r="AL212" s="2127"/>
      <c r="AM212" s="2127"/>
      <c r="AN212" s="2127"/>
      <c r="AO212" s="2127"/>
      <c r="AP212" s="2127"/>
      <c r="AQ212" s="2128"/>
      <c r="AR212" s="2129"/>
      <c r="AS212" s="2130"/>
      <c r="AT212" s="2130"/>
      <c r="AU212" s="2140"/>
      <c r="AV212" s="2130"/>
      <c r="BJ212" s="135">
        <v>1</v>
      </c>
    </row>
    <row r="213" spans="2:62" ht="18.75">
      <c r="B213" s="2118">
        <f t="shared" si="42"/>
        <v>0</v>
      </c>
      <c r="D213" s="67" t="str">
        <f t="shared" si="31"/>
        <v>►</v>
      </c>
      <c r="E213" s="2182">
        <f t="shared" si="41"/>
        <v>0</v>
      </c>
      <c r="F213" s="2183">
        <f t="shared" si="41"/>
        <v>0</v>
      </c>
      <c r="G213" s="2184">
        <f t="shared" si="41"/>
        <v>0</v>
      </c>
      <c r="H213" s="2185">
        <f t="shared" si="41"/>
        <v>0</v>
      </c>
      <c r="I213" s="2186">
        <f t="shared" si="41"/>
        <v>0</v>
      </c>
      <c r="J213" s="2166">
        <f>IFERROR(INDEX(J8:V8,MATCH(I213,J7:V7,0)) * H213 * IF(E213=0, 1, E213), 0)</f>
        <v>0</v>
      </c>
      <c r="K213" s="2167">
        <f t="shared" si="39"/>
        <v>0</v>
      </c>
      <c r="L213" s="2168"/>
      <c r="M213" s="109"/>
      <c r="N213" s="2169"/>
      <c r="O213" s="504"/>
      <c r="P213" s="2170">
        <f t="shared" si="35"/>
        <v>0</v>
      </c>
      <c r="Q213" s="2171"/>
      <c r="R213" s="2187" t="str">
        <f t="shared" si="40"/>
        <v>►</v>
      </c>
      <c r="S213" s="2188">
        <v>1</v>
      </c>
      <c r="T213" s="2174">
        <f t="shared" si="32"/>
        <v>0</v>
      </c>
      <c r="U213" s="2175">
        <f t="shared" si="33"/>
        <v>0</v>
      </c>
      <c r="V213" s="2176">
        <f t="shared" si="34"/>
        <v>0</v>
      </c>
      <c r="W213" s="2177">
        <f>IF(OR(ISBLANK(M213),ISBLANK(O213)),0,IF(ISBLANK(L213),"",IFERROR(ROUND(T213/INDEX(J8:V8,MATCH(I213,J7:V7,0)),2)&amp;" " &amp;I213,"")))</f>
        <v>0</v>
      </c>
      <c r="X213" s="2178"/>
      <c r="Z213" s="2113">
        <f t="shared" si="38"/>
        <v>0</v>
      </c>
      <c r="AB213" s="67"/>
      <c r="AC213" s="2119"/>
      <c r="AD213" s="2120"/>
      <c r="AE213" s="2121"/>
      <c r="AF213" s="2122"/>
      <c r="AG213" s="2123"/>
      <c r="AH213" s="2124"/>
      <c r="AI213" s="2125"/>
      <c r="AJ213" s="2126"/>
      <c r="AK213" s="2127"/>
      <c r="AL213" s="2127"/>
      <c r="AM213" s="2127"/>
      <c r="AN213" s="2127"/>
      <c r="AO213" s="2127"/>
      <c r="AP213" s="2127"/>
      <c r="AQ213" s="2128"/>
      <c r="AR213" s="2129"/>
      <c r="AS213" s="2130"/>
      <c r="AT213" s="2130"/>
      <c r="AU213" s="2140"/>
      <c r="AV213" s="2130"/>
      <c r="BJ213" s="135">
        <v>1</v>
      </c>
    </row>
    <row r="214" spans="2:62" ht="18.75">
      <c r="B214" s="2118">
        <f t="shared" si="42"/>
        <v>0</v>
      </c>
      <c r="D214" s="67" t="str">
        <f t="shared" si="31"/>
        <v>►</v>
      </c>
      <c r="E214" s="2182">
        <f t="shared" si="41"/>
        <v>0</v>
      </c>
      <c r="F214" s="2183">
        <f t="shared" si="41"/>
        <v>0</v>
      </c>
      <c r="G214" s="2184">
        <f t="shared" si="41"/>
        <v>0</v>
      </c>
      <c r="H214" s="2185">
        <f t="shared" si="41"/>
        <v>0</v>
      </c>
      <c r="I214" s="2186">
        <f t="shared" si="41"/>
        <v>0</v>
      </c>
      <c r="J214" s="2166">
        <f>IFERROR(INDEX(J8:V8,MATCH(I214,J7:V7,0)) * H214 * IF(E214=0, 1, E214), 0)</f>
        <v>0</v>
      </c>
      <c r="K214" s="2167">
        <f t="shared" si="39"/>
        <v>0</v>
      </c>
      <c r="L214" s="2168"/>
      <c r="M214" s="109"/>
      <c r="N214" s="2169"/>
      <c r="O214" s="504"/>
      <c r="P214" s="2170">
        <f t="shared" si="35"/>
        <v>0</v>
      </c>
      <c r="Q214" s="2171"/>
      <c r="R214" s="2187" t="str">
        <f t="shared" si="40"/>
        <v>►</v>
      </c>
      <c r="S214" s="2188">
        <v>1</v>
      </c>
      <c r="T214" s="2189">
        <f t="shared" si="32"/>
        <v>0</v>
      </c>
      <c r="U214" s="2190">
        <f t="shared" si="33"/>
        <v>0</v>
      </c>
      <c r="V214" s="2191">
        <f t="shared" si="34"/>
        <v>0</v>
      </c>
      <c r="W214" s="2192">
        <f>IF(OR(ISBLANK(M214),ISBLANK(O214)),0,IF(ISBLANK(L214),"",IFERROR(ROUND(T214/INDEX(J8:V8,MATCH(I214,J7:V7,0)),2)&amp;" " &amp;I214,"")))</f>
        <v>0</v>
      </c>
      <c r="X214" s="2193"/>
      <c r="Z214" s="2113">
        <f t="shared" si="38"/>
        <v>0</v>
      </c>
      <c r="AB214" s="67"/>
      <c r="AC214" s="2119"/>
      <c r="AD214" s="2120"/>
      <c r="AE214" s="2121"/>
      <c r="AF214" s="2122"/>
      <c r="AG214" s="2123"/>
      <c r="AH214" s="2124"/>
      <c r="AI214" s="2125"/>
      <c r="AJ214" s="2126"/>
      <c r="AK214" s="2127"/>
      <c r="AL214" s="2127"/>
      <c r="AM214" s="2127"/>
      <c r="AN214" s="2127"/>
      <c r="AO214" s="2127"/>
      <c r="AP214" s="2127"/>
      <c r="AQ214" s="2128"/>
      <c r="AR214" s="2129"/>
      <c r="AS214" s="2130"/>
      <c r="AT214" s="2130"/>
      <c r="AU214" s="2140"/>
      <c r="AV214" s="2130"/>
      <c r="BJ214" s="135">
        <v>1</v>
      </c>
    </row>
    <row r="215" spans="2:62" ht="18.75">
      <c r="B215" s="2118">
        <f t="shared" si="42"/>
        <v>0</v>
      </c>
      <c r="D215" s="67" t="str">
        <f t="shared" ref="D215:D278" si="43">IF(L215&lt;&gt;"","A","►")</f>
        <v>►</v>
      </c>
      <c r="E215" s="2182">
        <f t="shared" si="41"/>
        <v>0</v>
      </c>
      <c r="F215" s="2183">
        <f t="shared" si="41"/>
        <v>0</v>
      </c>
      <c r="G215" s="2184">
        <f t="shared" si="41"/>
        <v>0</v>
      </c>
      <c r="H215" s="2185">
        <f t="shared" si="41"/>
        <v>0</v>
      </c>
      <c r="I215" s="2186">
        <f t="shared" si="41"/>
        <v>0</v>
      </c>
      <c r="J215" s="2166">
        <f>IFERROR(INDEX(J8:V8,MATCH(I215,J7:V7,0)) * H215 * IF(E215=0, 1, E215), 0)</f>
        <v>0</v>
      </c>
      <c r="K215" s="2167">
        <f t="shared" si="39"/>
        <v>0</v>
      </c>
      <c r="L215" s="2168"/>
      <c r="M215" s="109"/>
      <c r="N215" s="2169"/>
      <c r="O215" s="504"/>
      <c r="P215" s="2170">
        <f t="shared" si="35"/>
        <v>0</v>
      </c>
      <c r="Q215" s="2171"/>
      <c r="R215" s="2187" t="str">
        <f t="shared" si="40"/>
        <v>►</v>
      </c>
      <c r="S215" s="2188">
        <v>1</v>
      </c>
      <c r="T215" s="2174">
        <f t="shared" ref="T215:T278" si="44">IF(OR(ISBLANK(M215),ISBLANK(O215)),0,IF(J215=0,0,IF(L215&lt;&gt;0,(J215*S215)/M215*O215,0)))</f>
        <v>0</v>
      </c>
      <c r="U215" s="2175">
        <f t="shared" ref="U215:U278" si="45">IF(OR(ISBLANK(M215),ISBLANK(O215)),0,IF(AND(E215&lt;&gt;"", L215&lt;&gt;""),(E215*S215)/M215*O215,0))</f>
        <v>0</v>
      </c>
      <c r="V215" s="2176">
        <f t="shared" ref="V215:V278" si="46">IF(L215&lt;&gt;"",AD215,0)</f>
        <v>0</v>
      </c>
      <c r="W215" s="2177">
        <f>IF(OR(ISBLANK(M215),ISBLANK(O215)),0,IF(ISBLANK(L215),"",IFERROR(ROUND(T215/INDEX(J8:V8,MATCH(I215,J7:V7,0)),2)&amp;" " &amp;I215,"")))</f>
        <v>0</v>
      </c>
      <c r="X215" s="2178"/>
      <c r="Z215" s="2113">
        <f t="shared" si="38"/>
        <v>0</v>
      </c>
      <c r="AB215" s="67"/>
      <c r="AC215" s="2119"/>
      <c r="AD215" s="2120"/>
      <c r="AE215" s="2121"/>
      <c r="AF215" s="2122"/>
      <c r="AG215" s="2123"/>
      <c r="AH215" s="2124"/>
      <c r="AI215" s="2125"/>
      <c r="AJ215" s="2126"/>
      <c r="AK215" s="2127"/>
      <c r="AL215" s="2127"/>
      <c r="AM215" s="2127"/>
      <c r="AN215" s="2127"/>
      <c r="AO215" s="2127"/>
      <c r="AP215" s="2127"/>
      <c r="AQ215" s="2128"/>
      <c r="AR215" s="2129"/>
      <c r="AS215" s="2130"/>
      <c r="AT215" s="2130"/>
      <c r="AU215" s="2140"/>
      <c r="AV215" s="2130"/>
      <c r="BJ215" s="135">
        <v>1</v>
      </c>
    </row>
    <row r="216" spans="2:62" ht="18.75">
      <c r="B216" s="2118">
        <f t="shared" si="42"/>
        <v>0</v>
      </c>
      <c r="D216" s="67" t="str">
        <f t="shared" si="43"/>
        <v>►</v>
      </c>
      <c r="E216" s="2182">
        <f t="shared" si="41"/>
        <v>0</v>
      </c>
      <c r="F216" s="2183">
        <f t="shared" si="41"/>
        <v>0</v>
      </c>
      <c r="G216" s="2184">
        <f t="shared" si="41"/>
        <v>0</v>
      </c>
      <c r="H216" s="2185">
        <f t="shared" si="41"/>
        <v>0</v>
      </c>
      <c r="I216" s="2186">
        <f t="shared" si="41"/>
        <v>0</v>
      </c>
      <c r="J216" s="2166">
        <f>IFERROR(INDEX(J8:V8,MATCH(I216,J7:V7,0)) * H216 * IF(E216=0, 1, E216), 0)</f>
        <v>0</v>
      </c>
      <c r="K216" s="2167">
        <f t="shared" si="39"/>
        <v>0</v>
      </c>
      <c r="L216" s="2168"/>
      <c r="M216" s="109"/>
      <c r="N216" s="2169"/>
      <c r="O216" s="504"/>
      <c r="P216" s="2170">
        <f t="shared" ref="P216:P279" si="47">N216</f>
        <v>0</v>
      </c>
      <c r="Q216" s="2171"/>
      <c r="R216" s="2187" t="str">
        <f t="shared" si="40"/>
        <v>►</v>
      </c>
      <c r="S216" s="2188">
        <v>1</v>
      </c>
      <c r="T216" s="2189">
        <f t="shared" si="44"/>
        <v>0</v>
      </c>
      <c r="U216" s="2190">
        <f t="shared" si="45"/>
        <v>0</v>
      </c>
      <c r="V216" s="2191">
        <f t="shared" si="46"/>
        <v>0</v>
      </c>
      <c r="W216" s="2192">
        <f>IF(OR(ISBLANK(M216),ISBLANK(O216)),0,IF(ISBLANK(L216),"",IFERROR(ROUND(T216/INDEX(J8:V8,MATCH(I216,J7:V7,0)),2)&amp;" " &amp;I216,"")))</f>
        <v>0</v>
      </c>
      <c r="X216" s="2193"/>
      <c r="Z216" s="2113">
        <f t="shared" si="38"/>
        <v>0</v>
      </c>
      <c r="AB216" s="67"/>
      <c r="AC216" s="2119"/>
      <c r="AD216" s="2120"/>
      <c r="AE216" s="2121"/>
      <c r="AF216" s="2122"/>
      <c r="AG216" s="2123"/>
      <c r="AH216" s="2124"/>
      <c r="AI216" s="2125"/>
      <c r="AJ216" s="2126"/>
      <c r="AK216" s="2127"/>
      <c r="AL216" s="2127"/>
      <c r="AM216" s="2127"/>
      <c r="AN216" s="2127"/>
      <c r="AO216" s="2127"/>
      <c r="AP216" s="2127"/>
      <c r="AQ216" s="2128"/>
      <c r="AR216" s="2129"/>
      <c r="AS216" s="2130"/>
      <c r="AT216" s="2130"/>
      <c r="AU216" s="2140"/>
      <c r="AV216" s="2130"/>
      <c r="BJ216" s="135">
        <v>1</v>
      </c>
    </row>
    <row r="217" spans="2:62" ht="18.75">
      <c r="B217" s="2118">
        <f t="shared" si="42"/>
        <v>0</v>
      </c>
      <c r="D217" s="67" t="str">
        <f t="shared" si="43"/>
        <v>►</v>
      </c>
      <c r="E217" s="2182">
        <f t="shared" si="41"/>
        <v>0</v>
      </c>
      <c r="F217" s="2183">
        <f t="shared" si="41"/>
        <v>0</v>
      </c>
      <c r="G217" s="2184">
        <f t="shared" si="41"/>
        <v>0</v>
      </c>
      <c r="H217" s="2185">
        <f t="shared" si="41"/>
        <v>0</v>
      </c>
      <c r="I217" s="2186">
        <f t="shared" si="41"/>
        <v>0</v>
      </c>
      <c r="J217" s="2166">
        <f>IFERROR(INDEX(J8:V8,MATCH(I217,J7:V7,0)) * H217 * IF(E217=0, 1, E217), 0)</f>
        <v>0</v>
      </c>
      <c r="K217" s="2167">
        <f t="shared" si="39"/>
        <v>0</v>
      </c>
      <c r="L217" s="2203"/>
      <c r="M217" s="109"/>
      <c r="N217" s="2169"/>
      <c r="O217" s="504"/>
      <c r="P217" s="2170">
        <f t="shared" si="47"/>
        <v>0</v>
      </c>
      <c r="Q217" s="2171"/>
      <c r="R217" s="2187" t="str">
        <f t="shared" si="40"/>
        <v>►</v>
      </c>
      <c r="S217" s="2188">
        <v>1</v>
      </c>
      <c r="T217" s="2174">
        <f t="shared" si="44"/>
        <v>0</v>
      </c>
      <c r="U217" s="2175">
        <f t="shared" si="45"/>
        <v>0</v>
      </c>
      <c r="V217" s="2176">
        <f t="shared" si="46"/>
        <v>0</v>
      </c>
      <c r="W217" s="2177">
        <f>IF(OR(ISBLANK(M217),ISBLANK(O217)),0,IF(ISBLANK(L217),"",IFERROR(ROUND(T217/INDEX(J8:V8,MATCH(I217,J7:V7,0)),2)&amp;" " &amp;I217,"")))</f>
        <v>0</v>
      </c>
      <c r="X217" s="2178"/>
      <c r="Z217" s="2113">
        <f t="shared" si="38"/>
        <v>0</v>
      </c>
      <c r="AB217" s="67"/>
      <c r="AC217" s="2119"/>
      <c r="AD217" s="2120"/>
      <c r="AE217" s="2121"/>
      <c r="AF217" s="2122"/>
      <c r="AG217" s="2123"/>
      <c r="AH217" s="2124"/>
      <c r="AI217" s="2125"/>
      <c r="AJ217" s="2126"/>
      <c r="AK217" s="2127"/>
      <c r="AL217" s="2127"/>
      <c r="AM217" s="2127"/>
      <c r="AN217" s="2127"/>
      <c r="AO217" s="2127"/>
      <c r="AP217" s="2127"/>
      <c r="AQ217" s="2128"/>
      <c r="AR217" s="2129"/>
      <c r="AS217" s="2130"/>
      <c r="AT217" s="2130"/>
      <c r="AU217" s="2140"/>
      <c r="AV217" s="2130"/>
      <c r="BJ217" s="135">
        <v>1</v>
      </c>
    </row>
    <row r="218" spans="2:62" ht="18.75">
      <c r="B218" s="2118">
        <f t="shared" si="42"/>
        <v>0</v>
      </c>
      <c r="D218" s="67" t="str">
        <f t="shared" si="43"/>
        <v>►</v>
      </c>
      <c r="E218" s="2182">
        <f t="shared" si="41"/>
        <v>0</v>
      </c>
      <c r="F218" s="2183">
        <f t="shared" si="41"/>
        <v>0</v>
      </c>
      <c r="G218" s="2184">
        <f t="shared" si="41"/>
        <v>0</v>
      </c>
      <c r="H218" s="2185">
        <f t="shared" si="41"/>
        <v>0</v>
      </c>
      <c r="I218" s="2186">
        <f t="shared" si="41"/>
        <v>0</v>
      </c>
      <c r="J218" s="2166">
        <f>IFERROR(INDEX(J8:V8,MATCH(I218,J7:V7,0)) * H218 * IF(E218=0, 1, E218), 0)</f>
        <v>0</v>
      </c>
      <c r="K218" s="2167">
        <f t="shared" si="39"/>
        <v>0</v>
      </c>
      <c r="L218" s="2203"/>
      <c r="M218" s="109"/>
      <c r="N218" s="2169"/>
      <c r="O218" s="504"/>
      <c r="P218" s="2170">
        <f t="shared" si="47"/>
        <v>0</v>
      </c>
      <c r="Q218" s="2171"/>
      <c r="R218" s="2187" t="str">
        <f t="shared" si="40"/>
        <v>►</v>
      </c>
      <c r="S218" s="2188">
        <v>1</v>
      </c>
      <c r="T218" s="2189">
        <f t="shared" si="44"/>
        <v>0</v>
      </c>
      <c r="U218" s="2190">
        <f t="shared" si="45"/>
        <v>0</v>
      </c>
      <c r="V218" s="2191">
        <f t="shared" si="46"/>
        <v>0</v>
      </c>
      <c r="W218" s="2192">
        <f>IF(OR(ISBLANK(M218),ISBLANK(O218)),0,IF(ISBLANK(L218),"",IFERROR(ROUND(T218/INDEX(J8:V8,MATCH(I218,J7:V7,0)),2)&amp;" " &amp;I218,"")))</f>
        <v>0</v>
      </c>
      <c r="X218" s="2193"/>
      <c r="Z218" s="2113">
        <f t="shared" si="38"/>
        <v>0</v>
      </c>
      <c r="AB218" s="67"/>
      <c r="AC218" s="2119"/>
      <c r="AD218" s="2120"/>
      <c r="AE218" s="2121"/>
      <c r="AF218" s="2122"/>
      <c r="AG218" s="2123"/>
      <c r="AH218" s="2124"/>
      <c r="AI218" s="2125"/>
      <c r="AJ218" s="2126"/>
      <c r="AK218" s="2127"/>
      <c r="AL218" s="2127"/>
      <c r="AM218" s="2127"/>
      <c r="AN218" s="2127"/>
      <c r="AO218" s="2127"/>
      <c r="AP218" s="2127"/>
      <c r="AQ218" s="2128"/>
      <c r="AR218" s="2129"/>
      <c r="AS218" s="2130"/>
      <c r="AT218" s="2130"/>
      <c r="AU218" s="2140"/>
      <c r="AV218" s="2130"/>
      <c r="BJ218" s="135">
        <v>1</v>
      </c>
    </row>
    <row r="219" spans="2:62" ht="18.75">
      <c r="B219" s="2118">
        <f t="shared" si="42"/>
        <v>0</v>
      </c>
      <c r="D219" s="67" t="str">
        <f t="shared" si="43"/>
        <v>►</v>
      </c>
      <c r="E219" s="2182">
        <f t="shared" si="41"/>
        <v>0</v>
      </c>
      <c r="F219" s="2183">
        <f t="shared" si="41"/>
        <v>0</v>
      </c>
      <c r="G219" s="2184">
        <f t="shared" si="41"/>
        <v>0</v>
      </c>
      <c r="H219" s="2185">
        <f t="shared" si="41"/>
        <v>0</v>
      </c>
      <c r="I219" s="2186">
        <f t="shared" si="41"/>
        <v>0</v>
      </c>
      <c r="J219" s="2166">
        <f>IFERROR(INDEX(J8:V8,MATCH(I219,J7:V7,0)) * H219 * IF(E219=0, 1, E219), 0)</f>
        <v>0</v>
      </c>
      <c r="K219" s="2167">
        <f t="shared" si="39"/>
        <v>0</v>
      </c>
      <c r="L219" s="2203"/>
      <c r="M219" s="109"/>
      <c r="N219" s="2169"/>
      <c r="O219" s="504"/>
      <c r="P219" s="2170">
        <f t="shared" si="47"/>
        <v>0</v>
      </c>
      <c r="Q219" s="2171"/>
      <c r="R219" s="2187" t="str">
        <f t="shared" si="40"/>
        <v>►</v>
      </c>
      <c r="S219" s="2188">
        <v>1</v>
      </c>
      <c r="T219" s="2174">
        <f t="shared" si="44"/>
        <v>0</v>
      </c>
      <c r="U219" s="2175">
        <f t="shared" si="45"/>
        <v>0</v>
      </c>
      <c r="V219" s="2176">
        <f t="shared" si="46"/>
        <v>0</v>
      </c>
      <c r="W219" s="2177">
        <f>IF(OR(ISBLANK(M219),ISBLANK(O219)),0,IF(ISBLANK(L219),"",IFERROR(ROUND(T219/INDEX(J8:V8,MATCH(I219,J7:V7,0)),2)&amp;" " &amp;I219,"")))</f>
        <v>0</v>
      </c>
      <c r="X219" s="2178"/>
      <c r="Z219" s="2113">
        <f t="shared" si="38"/>
        <v>0</v>
      </c>
      <c r="AB219" s="67"/>
      <c r="AC219" s="2119"/>
      <c r="AD219" s="2120"/>
      <c r="AE219" s="2121"/>
      <c r="AF219" s="2122"/>
      <c r="AG219" s="2123"/>
      <c r="AH219" s="2124"/>
      <c r="AI219" s="2125"/>
      <c r="AJ219" s="2126"/>
      <c r="AK219" s="2127"/>
      <c r="AL219" s="2127"/>
      <c r="AM219" s="2127"/>
      <c r="AN219" s="2127"/>
      <c r="AO219" s="2127"/>
      <c r="AP219" s="2127"/>
      <c r="AQ219" s="2128"/>
      <c r="AR219" s="2129"/>
      <c r="AS219" s="2130"/>
      <c r="AT219" s="2130"/>
      <c r="AU219" s="2140"/>
      <c r="AV219" s="2130"/>
      <c r="BJ219" s="135">
        <v>1</v>
      </c>
    </row>
    <row r="220" spans="2:62" ht="18.75">
      <c r="B220" s="2118">
        <f t="shared" si="42"/>
        <v>0</v>
      </c>
      <c r="D220" s="67" t="str">
        <f t="shared" si="43"/>
        <v>►</v>
      </c>
      <c r="E220" s="2182">
        <f t="shared" si="41"/>
        <v>0</v>
      </c>
      <c r="F220" s="2183">
        <f t="shared" si="41"/>
        <v>0</v>
      </c>
      <c r="G220" s="2184">
        <f t="shared" si="41"/>
        <v>0</v>
      </c>
      <c r="H220" s="2185">
        <f t="shared" si="41"/>
        <v>0</v>
      </c>
      <c r="I220" s="2186">
        <f t="shared" si="41"/>
        <v>0</v>
      </c>
      <c r="J220" s="2166">
        <f>IFERROR(INDEX(J8:V8,MATCH(I220,J7:V7,0)) * H220 * IF(E220=0, 1, E220), 0)</f>
        <v>0</v>
      </c>
      <c r="K220" s="2167">
        <f t="shared" si="39"/>
        <v>0</v>
      </c>
      <c r="L220" s="2203"/>
      <c r="M220" s="109"/>
      <c r="N220" s="2169"/>
      <c r="O220" s="504"/>
      <c r="P220" s="2170">
        <f t="shared" si="47"/>
        <v>0</v>
      </c>
      <c r="Q220" s="2171"/>
      <c r="R220" s="2187" t="str">
        <f t="shared" si="40"/>
        <v>►</v>
      </c>
      <c r="S220" s="2188">
        <v>1</v>
      </c>
      <c r="T220" s="2189">
        <f t="shared" si="44"/>
        <v>0</v>
      </c>
      <c r="U220" s="2190">
        <f t="shared" si="45"/>
        <v>0</v>
      </c>
      <c r="V220" s="2191">
        <f t="shared" si="46"/>
        <v>0</v>
      </c>
      <c r="W220" s="2192">
        <f>IF(OR(ISBLANK(M220),ISBLANK(O220)),0,IF(ISBLANK(L220),"",IFERROR(ROUND(T220/INDEX(J8:V8,MATCH(I220,J7:V7,0)),2)&amp;" " &amp;I220,"")))</f>
        <v>0</v>
      </c>
      <c r="X220" s="2193"/>
      <c r="Z220" s="2113">
        <f t="shared" si="38"/>
        <v>0</v>
      </c>
      <c r="AB220" s="67"/>
      <c r="AC220" s="2119"/>
      <c r="AD220" s="2120"/>
      <c r="AE220" s="2121"/>
      <c r="AF220" s="2122"/>
      <c r="AG220" s="2123"/>
      <c r="AH220" s="2124"/>
      <c r="AI220" s="2125"/>
      <c r="AJ220" s="2126"/>
      <c r="AK220" s="2127"/>
      <c r="AL220" s="2127"/>
      <c r="AM220" s="2127"/>
      <c r="AN220" s="2127"/>
      <c r="AO220" s="2127"/>
      <c r="AP220" s="2127"/>
      <c r="AQ220" s="2128"/>
      <c r="AR220" s="2129"/>
      <c r="AS220" s="2130"/>
      <c r="AT220" s="2130"/>
      <c r="AU220" s="2140"/>
      <c r="AV220" s="2130"/>
      <c r="BJ220" s="135">
        <v>1</v>
      </c>
    </row>
    <row r="221" spans="2:62" ht="18.75">
      <c r="B221" s="2118">
        <f t="shared" si="42"/>
        <v>0</v>
      </c>
      <c r="D221" s="67" t="str">
        <f t="shared" si="43"/>
        <v>►</v>
      </c>
      <c r="E221" s="2182">
        <f t="shared" si="41"/>
        <v>0</v>
      </c>
      <c r="F221" s="2183">
        <f t="shared" si="41"/>
        <v>0</v>
      </c>
      <c r="G221" s="2184">
        <f t="shared" si="41"/>
        <v>0</v>
      </c>
      <c r="H221" s="2185">
        <f t="shared" si="41"/>
        <v>0</v>
      </c>
      <c r="I221" s="2186">
        <f t="shared" si="41"/>
        <v>0</v>
      </c>
      <c r="J221" s="2166">
        <f>IFERROR(INDEX(J8:V8,MATCH(I221,J7:V7,0)) * H221 * IF(E221=0, 1, E221), 0)</f>
        <v>0</v>
      </c>
      <c r="K221" s="2167">
        <f t="shared" si="39"/>
        <v>0</v>
      </c>
      <c r="L221" s="2203"/>
      <c r="M221" s="109"/>
      <c r="N221" s="2169"/>
      <c r="O221" s="504"/>
      <c r="P221" s="2170">
        <f t="shared" si="47"/>
        <v>0</v>
      </c>
      <c r="Q221" s="2171"/>
      <c r="R221" s="2187" t="str">
        <f t="shared" si="40"/>
        <v>►</v>
      </c>
      <c r="S221" s="2188">
        <v>1</v>
      </c>
      <c r="T221" s="2174">
        <f t="shared" si="44"/>
        <v>0</v>
      </c>
      <c r="U221" s="2175">
        <f t="shared" si="45"/>
        <v>0</v>
      </c>
      <c r="V221" s="2176">
        <f t="shared" si="46"/>
        <v>0</v>
      </c>
      <c r="W221" s="2177">
        <f>IF(OR(ISBLANK(M221),ISBLANK(O221)),0,IF(ISBLANK(L221),"",IFERROR(ROUND(T221/INDEX(J8:V8,MATCH(I221,J7:V7,0)),2)&amp;" " &amp;I221,"")))</f>
        <v>0</v>
      </c>
      <c r="X221" s="2178"/>
      <c r="Z221" s="2113">
        <f t="shared" si="38"/>
        <v>0</v>
      </c>
      <c r="AB221" s="67"/>
      <c r="AC221" s="2119"/>
      <c r="AD221" s="2120"/>
      <c r="AE221" s="2121"/>
      <c r="AF221" s="2122"/>
      <c r="AG221" s="2123"/>
      <c r="AH221" s="2124"/>
      <c r="AI221" s="2125"/>
      <c r="AJ221" s="2126"/>
      <c r="AK221" s="2127"/>
      <c r="AL221" s="2127"/>
      <c r="AM221" s="2127"/>
      <c r="AN221" s="2127"/>
      <c r="AO221" s="2127"/>
      <c r="AP221" s="2127"/>
      <c r="AQ221" s="2128"/>
      <c r="AR221" s="2129"/>
      <c r="AS221" s="2130"/>
      <c r="AT221" s="2130"/>
      <c r="AU221" s="2140"/>
      <c r="AV221" s="2130"/>
      <c r="BJ221" s="135">
        <v>1</v>
      </c>
    </row>
    <row r="222" spans="2:62" ht="18.75">
      <c r="B222" s="2118">
        <f t="shared" si="42"/>
        <v>0</v>
      </c>
      <c r="D222" s="67" t="str">
        <f t="shared" si="43"/>
        <v>►</v>
      </c>
      <c r="E222" s="2182">
        <f t="shared" si="41"/>
        <v>0</v>
      </c>
      <c r="F222" s="2183">
        <f t="shared" si="41"/>
        <v>0</v>
      </c>
      <c r="G222" s="2184">
        <f t="shared" si="41"/>
        <v>0</v>
      </c>
      <c r="H222" s="2185">
        <f t="shared" si="41"/>
        <v>0</v>
      </c>
      <c r="I222" s="2186">
        <f t="shared" si="41"/>
        <v>0</v>
      </c>
      <c r="J222" s="2166">
        <f>IFERROR(INDEX(J8:V8,MATCH(I222,J7:V7,0)) * H222 * IF(E222=0, 1, E222), 0)</f>
        <v>0</v>
      </c>
      <c r="K222" s="2167">
        <f t="shared" si="39"/>
        <v>0</v>
      </c>
      <c r="L222" s="2203"/>
      <c r="M222" s="109"/>
      <c r="N222" s="2169"/>
      <c r="O222" s="504"/>
      <c r="P222" s="2170">
        <f t="shared" si="47"/>
        <v>0</v>
      </c>
      <c r="Q222" s="2171"/>
      <c r="R222" s="2187" t="str">
        <f t="shared" si="40"/>
        <v>►</v>
      </c>
      <c r="S222" s="2188">
        <v>1</v>
      </c>
      <c r="T222" s="2189">
        <f t="shared" si="44"/>
        <v>0</v>
      </c>
      <c r="U222" s="2190">
        <f t="shared" si="45"/>
        <v>0</v>
      </c>
      <c r="V222" s="2191">
        <f t="shared" si="46"/>
        <v>0</v>
      </c>
      <c r="W222" s="2192">
        <f>IF(OR(ISBLANK(M222),ISBLANK(O222)),0,IF(ISBLANK(L222),"",IFERROR(ROUND(T222/INDEX(J8:V8,MATCH(I222,J7:V7,0)),2)&amp;" " &amp;I222,"")))</f>
        <v>0</v>
      </c>
      <c r="X222" s="2193"/>
      <c r="Z222" s="2113">
        <f t="shared" si="38"/>
        <v>0</v>
      </c>
      <c r="AB222" s="67"/>
      <c r="AC222" s="2119"/>
      <c r="AD222" s="2120"/>
      <c r="AE222" s="2121"/>
      <c r="AF222" s="2122"/>
      <c r="AG222" s="2123"/>
      <c r="AH222" s="2124"/>
      <c r="AI222" s="2125"/>
      <c r="AJ222" s="2126"/>
      <c r="AK222" s="2127"/>
      <c r="AL222" s="2127"/>
      <c r="AM222" s="2127"/>
      <c r="AN222" s="2127"/>
      <c r="AO222" s="2127"/>
      <c r="AP222" s="2127"/>
      <c r="AQ222" s="2128"/>
      <c r="AR222" s="2129"/>
      <c r="AS222" s="2130"/>
      <c r="AT222" s="2130"/>
      <c r="AU222" s="2140"/>
      <c r="AV222" s="2130"/>
      <c r="BJ222" s="135">
        <v>1</v>
      </c>
    </row>
    <row r="223" spans="2:62" ht="18.75" customHeight="1">
      <c r="B223" s="2118">
        <f t="shared" si="42"/>
        <v>0</v>
      </c>
      <c r="D223" s="67" t="str">
        <f t="shared" si="43"/>
        <v>►</v>
      </c>
      <c r="E223" s="2182">
        <f t="shared" si="41"/>
        <v>0</v>
      </c>
      <c r="F223" s="2183">
        <f t="shared" si="41"/>
        <v>0</v>
      </c>
      <c r="G223" s="2184">
        <f t="shared" si="41"/>
        <v>0</v>
      </c>
      <c r="H223" s="2185">
        <f t="shared" si="41"/>
        <v>0</v>
      </c>
      <c r="I223" s="2186">
        <f t="shared" si="41"/>
        <v>0</v>
      </c>
      <c r="J223" s="2166">
        <f>IFERROR(INDEX(J8:V8,MATCH(I223,J7:V7,0)) * H223 * IF(E223=0, 1, E223), 0)</f>
        <v>0</v>
      </c>
      <c r="K223" s="2167">
        <f t="shared" si="39"/>
        <v>0</v>
      </c>
      <c r="L223" s="2203"/>
      <c r="M223" s="109"/>
      <c r="N223" s="2169"/>
      <c r="O223" s="504"/>
      <c r="P223" s="2170">
        <f t="shared" si="47"/>
        <v>0</v>
      </c>
      <c r="Q223" s="2171"/>
      <c r="R223" s="2187" t="str">
        <f t="shared" si="40"/>
        <v>►</v>
      </c>
      <c r="S223" s="2188">
        <v>1</v>
      </c>
      <c r="T223" s="2174">
        <f t="shared" si="44"/>
        <v>0</v>
      </c>
      <c r="U223" s="2175">
        <f t="shared" si="45"/>
        <v>0</v>
      </c>
      <c r="V223" s="2176">
        <f t="shared" si="46"/>
        <v>0</v>
      </c>
      <c r="W223" s="2177">
        <f>IF(OR(ISBLANK(M223),ISBLANK(O223)),0,IF(ISBLANK(L223),"",IFERROR(ROUND(T223/INDEX(J8:V8,MATCH(I223,J7:V7,0)),2)&amp;" " &amp;I223,"")))</f>
        <v>0</v>
      </c>
      <c r="X223" s="2178"/>
      <c r="Z223" s="2113">
        <f t="shared" si="38"/>
        <v>0</v>
      </c>
      <c r="AB223" s="67"/>
      <c r="AC223" s="2119"/>
      <c r="AD223" s="2120"/>
      <c r="AE223" s="2121"/>
      <c r="AF223" s="2122"/>
      <c r="AG223" s="2123"/>
      <c r="AH223" s="2124"/>
      <c r="AI223" s="2125"/>
      <c r="AJ223" s="2126"/>
      <c r="AK223" s="2127"/>
      <c r="AL223" s="2127"/>
      <c r="AM223" s="2127"/>
      <c r="AN223" s="2127"/>
      <c r="AO223" s="2127"/>
      <c r="AP223" s="2127"/>
      <c r="AQ223" s="2128"/>
      <c r="AR223" s="2129"/>
      <c r="AS223" s="2130"/>
      <c r="AT223" s="2130"/>
      <c r="AU223" s="2140"/>
      <c r="AV223" s="2130"/>
      <c r="BJ223" s="135">
        <v>1</v>
      </c>
    </row>
    <row r="224" spans="2:62" ht="19.5" customHeight="1">
      <c r="B224" s="2118">
        <f t="shared" si="42"/>
        <v>0</v>
      </c>
      <c r="D224" s="67" t="str">
        <f t="shared" si="43"/>
        <v>►</v>
      </c>
      <c r="E224" s="2182">
        <f t="shared" si="41"/>
        <v>0</v>
      </c>
      <c r="F224" s="2183">
        <f t="shared" si="41"/>
        <v>0</v>
      </c>
      <c r="G224" s="2184">
        <f t="shared" si="41"/>
        <v>0</v>
      </c>
      <c r="H224" s="2185">
        <f t="shared" si="41"/>
        <v>0</v>
      </c>
      <c r="I224" s="2186">
        <f t="shared" si="41"/>
        <v>0</v>
      </c>
      <c r="J224" s="2166">
        <f>IFERROR(INDEX(J8:V8,MATCH(I224,J7:V7,0)) * H224 * IF(E224=0, 1, E224), 0)</f>
        <v>0</v>
      </c>
      <c r="K224" s="2167">
        <f t="shared" si="39"/>
        <v>0</v>
      </c>
      <c r="L224" s="2203"/>
      <c r="M224" s="109"/>
      <c r="N224" s="2169"/>
      <c r="O224" s="504"/>
      <c r="P224" s="2170">
        <f t="shared" si="47"/>
        <v>0</v>
      </c>
      <c r="Q224" s="2171"/>
      <c r="R224" s="2187" t="str">
        <f t="shared" si="40"/>
        <v>►</v>
      </c>
      <c r="S224" s="2188">
        <v>1</v>
      </c>
      <c r="T224" s="2189">
        <f t="shared" si="44"/>
        <v>0</v>
      </c>
      <c r="U224" s="2190">
        <f t="shared" si="45"/>
        <v>0</v>
      </c>
      <c r="V224" s="2191">
        <f t="shared" si="46"/>
        <v>0</v>
      </c>
      <c r="W224" s="2192">
        <f>IF(OR(ISBLANK(M224),ISBLANK(O224)),0,IF(ISBLANK(L224),"",IFERROR(ROUND(T224/INDEX(J8:V8,MATCH(I224,J7:V7,0)),2)&amp;" " &amp;I224,"")))</f>
        <v>0</v>
      </c>
      <c r="X224" s="2193"/>
      <c r="Z224" s="2113">
        <f t="shared" si="38"/>
        <v>0</v>
      </c>
      <c r="AB224" s="67"/>
      <c r="AC224" s="2119"/>
      <c r="AD224" s="2120"/>
      <c r="AE224" s="2121"/>
      <c r="AF224" s="2122"/>
      <c r="AG224" s="2123"/>
      <c r="AH224" s="2124"/>
      <c r="AI224" s="2125"/>
      <c r="AJ224" s="2126"/>
      <c r="AK224" s="2127"/>
      <c r="AL224" s="2127"/>
      <c r="AM224" s="2127"/>
      <c r="AN224" s="2127"/>
      <c r="AO224" s="2127"/>
      <c r="AP224" s="2127"/>
      <c r="AQ224" s="2128"/>
      <c r="AR224" s="2129"/>
      <c r="AS224" s="2130"/>
      <c r="AT224" s="2130"/>
      <c r="AU224" s="2140"/>
      <c r="AV224" s="2130"/>
      <c r="BJ224" s="135">
        <v>1</v>
      </c>
    </row>
    <row r="225" spans="2:62" ht="18.75">
      <c r="B225" s="2118">
        <f t="shared" si="42"/>
        <v>0</v>
      </c>
      <c r="D225" s="67" t="str">
        <f t="shared" si="43"/>
        <v>►</v>
      </c>
      <c r="E225" s="2182">
        <f t="shared" si="41"/>
        <v>0</v>
      </c>
      <c r="F225" s="2183">
        <f t="shared" si="41"/>
        <v>0</v>
      </c>
      <c r="G225" s="2184">
        <f t="shared" si="41"/>
        <v>0</v>
      </c>
      <c r="H225" s="2185">
        <f t="shared" si="41"/>
        <v>0</v>
      </c>
      <c r="I225" s="2186">
        <f t="shared" si="41"/>
        <v>0</v>
      </c>
      <c r="J225" s="2166">
        <f>IFERROR(INDEX(J8:V8,MATCH(I225,J7:V7,0)) * H225 * IF(E225=0, 1, E225), 0)</f>
        <v>0</v>
      </c>
      <c r="K225" s="2167">
        <f t="shared" si="39"/>
        <v>0</v>
      </c>
      <c r="L225" s="2203"/>
      <c r="M225" s="109"/>
      <c r="N225" s="2169"/>
      <c r="O225" s="504"/>
      <c r="P225" s="2170">
        <f t="shared" si="47"/>
        <v>0</v>
      </c>
      <c r="Q225" s="2171"/>
      <c r="R225" s="2187" t="str">
        <f t="shared" si="40"/>
        <v>►</v>
      </c>
      <c r="S225" s="2188">
        <v>1</v>
      </c>
      <c r="T225" s="2174">
        <f t="shared" si="44"/>
        <v>0</v>
      </c>
      <c r="U225" s="2175">
        <f t="shared" si="45"/>
        <v>0</v>
      </c>
      <c r="V225" s="2176">
        <f t="shared" si="46"/>
        <v>0</v>
      </c>
      <c r="W225" s="2177">
        <f>IF(OR(ISBLANK(M225),ISBLANK(O225)),0,IF(ISBLANK(L225),"",IFERROR(ROUND(T225/INDEX(J8:V8,MATCH(I225,J7:V7,0)),2)&amp;" " &amp;I225,"")))</f>
        <v>0</v>
      </c>
      <c r="X225" s="2178"/>
      <c r="Z225" s="2113">
        <f t="shared" si="38"/>
        <v>0</v>
      </c>
      <c r="AB225" s="67"/>
      <c r="AC225" s="2119"/>
      <c r="AD225" s="2120"/>
      <c r="AE225" s="2121"/>
      <c r="AF225" s="2122"/>
      <c r="AG225" s="2123"/>
      <c r="AH225" s="2124"/>
      <c r="AI225" s="2125"/>
      <c r="AJ225" s="2126"/>
      <c r="AK225" s="2127"/>
      <c r="AL225" s="2127"/>
      <c r="AM225" s="2127"/>
      <c r="AN225" s="2127"/>
      <c r="AO225" s="2127"/>
      <c r="AP225" s="2127"/>
      <c r="AQ225" s="2128"/>
      <c r="AR225" s="2129"/>
      <c r="AS225" s="2130"/>
      <c r="AT225" s="2130"/>
      <c r="AU225" s="2140"/>
      <c r="AV225" s="2130"/>
      <c r="BJ225" s="135">
        <v>1</v>
      </c>
    </row>
    <row r="226" spans="2:62" ht="18.75">
      <c r="B226" s="2118">
        <f t="shared" si="42"/>
        <v>0</v>
      </c>
      <c r="D226" s="67" t="str">
        <f t="shared" si="43"/>
        <v>►</v>
      </c>
      <c r="E226" s="2182">
        <f t="shared" si="41"/>
        <v>0</v>
      </c>
      <c r="F226" s="2183">
        <f t="shared" si="41"/>
        <v>0</v>
      </c>
      <c r="G226" s="2184">
        <f t="shared" si="41"/>
        <v>0</v>
      </c>
      <c r="H226" s="2185">
        <f t="shared" si="41"/>
        <v>0</v>
      </c>
      <c r="I226" s="2186">
        <f t="shared" si="41"/>
        <v>0</v>
      </c>
      <c r="J226" s="2166">
        <f>IFERROR(INDEX(J8:V8,MATCH(I226,J7:V7,0)) * H226 * IF(E226=0, 1, E226), 0)</f>
        <v>0</v>
      </c>
      <c r="K226" s="2167">
        <f t="shared" si="39"/>
        <v>0</v>
      </c>
      <c r="L226" s="2203"/>
      <c r="M226" s="109"/>
      <c r="N226" s="2169"/>
      <c r="O226" s="504"/>
      <c r="P226" s="2170">
        <f t="shared" si="47"/>
        <v>0</v>
      </c>
      <c r="Q226" s="2171"/>
      <c r="R226" s="2187" t="str">
        <f t="shared" si="40"/>
        <v>►</v>
      </c>
      <c r="S226" s="2188">
        <v>1</v>
      </c>
      <c r="T226" s="2189">
        <f t="shared" si="44"/>
        <v>0</v>
      </c>
      <c r="U226" s="2190">
        <f t="shared" si="45"/>
        <v>0</v>
      </c>
      <c r="V226" s="2191">
        <f t="shared" si="46"/>
        <v>0</v>
      </c>
      <c r="W226" s="2192">
        <f>IF(OR(ISBLANK(M226),ISBLANK(O226)),0,IF(ISBLANK(L226),"",IFERROR(ROUND(T226/INDEX(J8:V8,MATCH(I226,J7:V7,0)),2)&amp;" " &amp;I226,"")))</f>
        <v>0</v>
      </c>
      <c r="X226" s="2193"/>
      <c r="Z226" s="2113">
        <f t="shared" si="38"/>
        <v>0</v>
      </c>
      <c r="AB226" s="67"/>
      <c r="AC226" s="2119"/>
      <c r="AD226" s="2120"/>
      <c r="AE226" s="2121"/>
      <c r="AF226" s="2122"/>
      <c r="AG226" s="2123"/>
      <c r="AH226" s="2124"/>
      <c r="AI226" s="2125"/>
      <c r="AJ226" s="2126"/>
      <c r="AK226" s="2127"/>
      <c r="AL226" s="2127"/>
      <c r="AM226" s="2127"/>
      <c r="AN226" s="2127"/>
      <c r="AO226" s="2127"/>
      <c r="AP226" s="2127"/>
      <c r="AQ226" s="2128"/>
      <c r="AR226" s="2129"/>
      <c r="AS226" s="2130"/>
      <c r="AT226" s="2130"/>
      <c r="AU226" s="2140"/>
      <c r="AV226" s="2130"/>
      <c r="BJ226" s="135">
        <v>1</v>
      </c>
    </row>
    <row r="227" spans="2:62" ht="18.75">
      <c r="B227" s="2118">
        <f t="shared" si="42"/>
        <v>0</v>
      </c>
      <c r="D227" s="67" t="str">
        <f t="shared" si="43"/>
        <v>►</v>
      </c>
      <c r="E227" s="2182">
        <f t="shared" si="41"/>
        <v>0</v>
      </c>
      <c r="F227" s="2183">
        <f t="shared" si="41"/>
        <v>0</v>
      </c>
      <c r="G227" s="2184">
        <f t="shared" si="41"/>
        <v>0</v>
      </c>
      <c r="H227" s="2185">
        <f t="shared" si="41"/>
        <v>0</v>
      </c>
      <c r="I227" s="2186">
        <f t="shared" si="41"/>
        <v>0</v>
      </c>
      <c r="J227" s="2166">
        <f>IFERROR(INDEX(J8:V8,MATCH(I227,J7:V7,0)) * H227 * IF(E227=0, 1, E227), 0)</f>
        <v>0</v>
      </c>
      <c r="K227" s="2167">
        <f t="shared" si="39"/>
        <v>0</v>
      </c>
      <c r="L227" s="2203"/>
      <c r="M227" s="109"/>
      <c r="N227" s="2169"/>
      <c r="O227" s="504"/>
      <c r="P227" s="2170">
        <f t="shared" si="47"/>
        <v>0</v>
      </c>
      <c r="Q227" s="2171"/>
      <c r="R227" s="2187" t="str">
        <f t="shared" si="40"/>
        <v>►</v>
      </c>
      <c r="S227" s="2188">
        <v>1</v>
      </c>
      <c r="T227" s="2174">
        <f t="shared" si="44"/>
        <v>0</v>
      </c>
      <c r="U227" s="2175">
        <f t="shared" si="45"/>
        <v>0</v>
      </c>
      <c r="V227" s="2176">
        <f t="shared" si="46"/>
        <v>0</v>
      </c>
      <c r="W227" s="2177">
        <f>IF(OR(ISBLANK(M227),ISBLANK(O227)),0,IF(ISBLANK(L227),"",IFERROR(ROUND(T227/INDEX(J8:V8,MATCH(I227,J7:V7,0)),2)&amp;" " &amp;I227,"")))</f>
        <v>0</v>
      </c>
      <c r="X227" s="2178"/>
      <c r="Z227" s="2113">
        <f t="shared" si="38"/>
        <v>0</v>
      </c>
      <c r="AB227" s="67"/>
      <c r="AC227" s="2119"/>
      <c r="AD227" s="2120"/>
      <c r="AE227" s="2121"/>
      <c r="AF227" s="2122"/>
      <c r="AG227" s="2123"/>
      <c r="AH227" s="2124"/>
      <c r="AI227" s="2125"/>
      <c r="AJ227" s="2126"/>
      <c r="AK227" s="2127"/>
      <c r="AL227" s="2127"/>
      <c r="AM227" s="2127"/>
      <c r="AN227" s="2127"/>
      <c r="AO227" s="2127"/>
      <c r="AP227" s="2127"/>
      <c r="AQ227" s="2128"/>
      <c r="AR227" s="2129"/>
      <c r="AS227" s="2130"/>
      <c r="AT227" s="2130"/>
      <c r="AU227" s="2140"/>
      <c r="AV227" s="2130"/>
      <c r="BJ227" s="135">
        <v>1</v>
      </c>
    </row>
    <row r="228" spans="2:62" ht="18.75">
      <c r="B228" s="2118">
        <f t="shared" si="42"/>
        <v>0</v>
      </c>
      <c r="D228" s="67" t="str">
        <f t="shared" si="43"/>
        <v>►</v>
      </c>
      <c r="E228" s="2182">
        <f t="shared" si="41"/>
        <v>0</v>
      </c>
      <c r="F228" s="2183">
        <f t="shared" si="41"/>
        <v>0</v>
      </c>
      <c r="G228" s="2184">
        <f t="shared" si="41"/>
        <v>0</v>
      </c>
      <c r="H228" s="2185">
        <f t="shared" si="41"/>
        <v>0</v>
      </c>
      <c r="I228" s="2186">
        <f t="shared" si="41"/>
        <v>0</v>
      </c>
      <c r="J228" s="2166">
        <f>IFERROR(INDEX(J8:V8,MATCH(I228,J7:V7,0)) * H228 * IF(E228=0, 1, E228), 0)</f>
        <v>0</v>
      </c>
      <c r="K228" s="2167">
        <f t="shared" si="39"/>
        <v>0</v>
      </c>
      <c r="L228" s="2203"/>
      <c r="M228" s="109"/>
      <c r="N228" s="2169"/>
      <c r="O228" s="504"/>
      <c r="P228" s="2170">
        <f t="shared" si="47"/>
        <v>0</v>
      </c>
      <c r="Q228" s="2171"/>
      <c r="R228" s="2187" t="str">
        <f t="shared" si="40"/>
        <v>►</v>
      </c>
      <c r="S228" s="2188">
        <v>1</v>
      </c>
      <c r="T228" s="2189">
        <f t="shared" si="44"/>
        <v>0</v>
      </c>
      <c r="U228" s="2190">
        <f t="shared" si="45"/>
        <v>0</v>
      </c>
      <c r="V228" s="2191">
        <f t="shared" si="46"/>
        <v>0</v>
      </c>
      <c r="W228" s="2192">
        <f>IF(OR(ISBLANK(M228),ISBLANK(O228)),0,IF(ISBLANK(L228),"",IFERROR(ROUND(T228/INDEX(J8:V8,MATCH(I228,J7:V7,0)),2)&amp;" " &amp;I228,"")))</f>
        <v>0</v>
      </c>
      <c r="X228" s="2193"/>
      <c r="Z228" s="2113">
        <f t="shared" si="38"/>
        <v>0</v>
      </c>
      <c r="AB228" s="67"/>
      <c r="AC228" s="2119"/>
      <c r="AD228" s="2120"/>
      <c r="AE228" s="2121"/>
      <c r="AF228" s="2122"/>
      <c r="AG228" s="2123"/>
      <c r="AH228" s="2124"/>
      <c r="AI228" s="2125"/>
      <c r="AJ228" s="2126"/>
      <c r="AK228" s="2127"/>
      <c r="AL228" s="2127"/>
      <c r="AM228" s="2127"/>
      <c r="AN228" s="2127"/>
      <c r="AO228" s="2127"/>
      <c r="AP228" s="2127"/>
      <c r="AQ228" s="2128"/>
      <c r="AR228" s="2129"/>
      <c r="AS228" s="2130"/>
      <c r="AT228" s="2130"/>
      <c r="AU228" s="2140"/>
      <c r="AV228" s="2130"/>
      <c r="BJ228" s="135">
        <v>1</v>
      </c>
    </row>
    <row r="229" spans="2:62" ht="18.75">
      <c r="B229" s="2118">
        <f t="shared" si="42"/>
        <v>0</v>
      </c>
      <c r="D229" s="67" t="str">
        <f t="shared" si="43"/>
        <v>►</v>
      </c>
      <c r="E229" s="2182">
        <f t="shared" si="41"/>
        <v>0</v>
      </c>
      <c r="F229" s="2183">
        <f t="shared" si="41"/>
        <v>0</v>
      </c>
      <c r="G229" s="2184">
        <f t="shared" si="41"/>
        <v>0</v>
      </c>
      <c r="H229" s="2185">
        <f t="shared" si="41"/>
        <v>0</v>
      </c>
      <c r="I229" s="2186">
        <f t="shared" si="41"/>
        <v>0</v>
      </c>
      <c r="J229" s="2166">
        <f>IFERROR(INDEX(J8:V8,MATCH(I229,J7:V7,0)) * H229 * IF(E229=0, 1, E229), 0)</f>
        <v>0</v>
      </c>
      <c r="K229" s="2167">
        <f t="shared" si="39"/>
        <v>0</v>
      </c>
      <c r="L229" s="2203"/>
      <c r="M229" s="109"/>
      <c r="N229" s="2169"/>
      <c r="O229" s="504"/>
      <c r="P229" s="2170">
        <f t="shared" si="47"/>
        <v>0</v>
      </c>
      <c r="Q229" s="2171"/>
      <c r="R229" s="2187" t="str">
        <f t="shared" si="40"/>
        <v>►</v>
      </c>
      <c r="S229" s="2188">
        <v>1</v>
      </c>
      <c r="T229" s="2174">
        <f t="shared" si="44"/>
        <v>0</v>
      </c>
      <c r="U229" s="2175">
        <f t="shared" si="45"/>
        <v>0</v>
      </c>
      <c r="V229" s="2176">
        <f t="shared" si="46"/>
        <v>0</v>
      </c>
      <c r="W229" s="2177">
        <f>IF(OR(ISBLANK(M229),ISBLANK(O229)),0,IF(ISBLANK(L229),"",IFERROR(ROUND(T229/INDEX(J8:V8,MATCH(I229,J7:V7,0)),2)&amp;" " &amp;I229,"")))</f>
        <v>0</v>
      </c>
      <c r="X229" s="2178"/>
      <c r="Z229" s="2113">
        <f t="shared" si="38"/>
        <v>0</v>
      </c>
      <c r="AB229" s="67"/>
      <c r="AC229" s="2119"/>
      <c r="AD229" s="2120"/>
      <c r="AE229" s="2121"/>
      <c r="AF229" s="2122"/>
      <c r="AG229" s="2123"/>
      <c r="AH229" s="2124"/>
      <c r="AI229" s="2125"/>
      <c r="AJ229" s="2126"/>
      <c r="AK229" s="2127"/>
      <c r="AL229" s="2127"/>
      <c r="AM229" s="2127"/>
      <c r="AN229" s="2127"/>
      <c r="AO229" s="2127"/>
      <c r="AP229" s="2127"/>
      <c r="AQ229" s="2128"/>
      <c r="AR229" s="2129"/>
      <c r="AS229" s="2130"/>
      <c r="AT229" s="2130"/>
      <c r="AU229" s="2140"/>
      <c r="AV229" s="2130"/>
      <c r="BJ229" s="135">
        <v>1</v>
      </c>
    </row>
    <row r="230" spans="2:62" ht="18.75">
      <c r="B230" s="2118">
        <f t="shared" si="42"/>
        <v>0</v>
      </c>
      <c r="D230" s="67" t="str">
        <f t="shared" si="43"/>
        <v>►</v>
      </c>
      <c r="E230" s="2182">
        <f t="shared" si="41"/>
        <v>0</v>
      </c>
      <c r="F230" s="2183">
        <f t="shared" si="41"/>
        <v>0</v>
      </c>
      <c r="G230" s="2184">
        <f t="shared" si="41"/>
        <v>0</v>
      </c>
      <c r="H230" s="2185">
        <f t="shared" si="41"/>
        <v>0</v>
      </c>
      <c r="I230" s="2186">
        <f t="shared" si="41"/>
        <v>0</v>
      </c>
      <c r="J230" s="2166">
        <f>IFERROR(INDEX(J8:V8,MATCH(I230,J7:V7,0)) * H230 * IF(E230=0, 1, E230), 0)</f>
        <v>0</v>
      </c>
      <c r="K230" s="2167">
        <f t="shared" si="39"/>
        <v>0</v>
      </c>
      <c r="L230" s="2203"/>
      <c r="M230" s="109"/>
      <c r="N230" s="2169"/>
      <c r="O230" s="504"/>
      <c r="P230" s="2170">
        <f t="shared" si="47"/>
        <v>0</v>
      </c>
      <c r="Q230" s="2171"/>
      <c r="R230" s="2187" t="str">
        <f t="shared" si="40"/>
        <v>►</v>
      </c>
      <c r="S230" s="2188">
        <v>1</v>
      </c>
      <c r="T230" s="2189">
        <f t="shared" si="44"/>
        <v>0</v>
      </c>
      <c r="U230" s="2190">
        <f t="shared" si="45"/>
        <v>0</v>
      </c>
      <c r="V230" s="2191">
        <f t="shared" si="46"/>
        <v>0</v>
      </c>
      <c r="W230" s="2192">
        <f>IF(OR(ISBLANK(M230),ISBLANK(O230)),0,IF(ISBLANK(L230),"",IFERROR(ROUND(T230/INDEX(J8:V8,MATCH(I230,J7:V7,0)),2)&amp;" " &amp;I230,"")))</f>
        <v>0</v>
      </c>
      <c r="X230" s="2193"/>
      <c r="Z230" s="2113">
        <f t="shared" si="38"/>
        <v>0</v>
      </c>
      <c r="AB230" s="67"/>
      <c r="AC230" s="2119"/>
      <c r="AD230" s="2120"/>
      <c r="AE230" s="2121"/>
      <c r="AF230" s="2122"/>
      <c r="AG230" s="2123"/>
      <c r="AH230" s="2124"/>
      <c r="AI230" s="2125"/>
      <c r="AJ230" s="2126"/>
      <c r="AK230" s="2127"/>
      <c r="AL230" s="2127"/>
      <c r="AM230" s="2127"/>
      <c r="AN230" s="2127"/>
      <c r="AO230" s="2127"/>
      <c r="AP230" s="2127"/>
      <c r="AQ230" s="2128"/>
      <c r="AR230" s="2129"/>
      <c r="AS230" s="2130"/>
      <c r="AT230" s="2130"/>
      <c r="AU230" s="2140"/>
      <c r="AV230" s="2130"/>
      <c r="BJ230" s="135">
        <v>1</v>
      </c>
    </row>
    <row r="231" spans="2:62" ht="18.75">
      <c r="B231" s="2118">
        <f t="shared" si="42"/>
        <v>0</v>
      </c>
      <c r="D231" s="67" t="str">
        <f t="shared" si="43"/>
        <v>►</v>
      </c>
      <c r="E231" s="2182">
        <f t="shared" si="41"/>
        <v>0</v>
      </c>
      <c r="F231" s="2183">
        <f t="shared" si="41"/>
        <v>0</v>
      </c>
      <c r="G231" s="2184">
        <f t="shared" si="41"/>
        <v>0</v>
      </c>
      <c r="H231" s="2185">
        <f t="shared" si="41"/>
        <v>0</v>
      </c>
      <c r="I231" s="2186">
        <f t="shared" si="41"/>
        <v>0</v>
      </c>
      <c r="J231" s="2166">
        <f>IFERROR(INDEX(J8:V8,MATCH(I231,J7:V7,0)) * H231 * IF(E231=0, 1, E231), 0)</f>
        <v>0</v>
      </c>
      <c r="K231" s="2167">
        <f t="shared" si="39"/>
        <v>0</v>
      </c>
      <c r="L231" s="2203"/>
      <c r="M231" s="109"/>
      <c r="N231" s="2169"/>
      <c r="O231" s="504"/>
      <c r="P231" s="2170">
        <f t="shared" si="47"/>
        <v>0</v>
      </c>
      <c r="Q231" s="2171"/>
      <c r="R231" s="2187" t="str">
        <f t="shared" si="40"/>
        <v>►</v>
      </c>
      <c r="S231" s="2188">
        <v>1</v>
      </c>
      <c r="T231" s="2174">
        <f t="shared" si="44"/>
        <v>0</v>
      </c>
      <c r="U231" s="2175">
        <f t="shared" si="45"/>
        <v>0</v>
      </c>
      <c r="V231" s="2176">
        <f t="shared" si="46"/>
        <v>0</v>
      </c>
      <c r="W231" s="2177">
        <f>IF(OR(ISBLANK(M231),ISBLANK(O231)),0,IF(ISBLANK(L231),"",IFERROR(ROUND(T231/INDEX(J8:V8,MATCH(I231,J7:V7,0)),2)&amp;" " &amp;I231,"")))</f>
        <v>0</v>
      </c>
      <c r="X231" s="2178"/>
      <c r="Z231" s="2113">
        <f t="shared" si="38"/>
        <v>0</v>
      </c>
      <c r="AB231" s="67"/>
      <c r="AC231" s="2119"/>
      <c r="AD231" s="2120"/>
      <c r="AE231" s="2121"/>
      <c r="AF231" s="2122"/>
      <c r="AG231" s="2123"/>
      <c r="AH231" s="2124"/>
      <c r="AI231" s="2125"/>
      <c r="AJ231" s="2126"/>
      <c r="AK231" s="2127"/>
      <c r="AL231" s="2127"/>
      <c r="AM231" s="2127"/>
      <c r="AN231" s="2127"/>
      <c r="AO231" s="2127"/>
      <c r="AP231" s="2127"/>
      <c r="AQ231" s="2128"/>
      <c r="AR231" s="2129"/>
      <c r="AS231" s="2130"/>
      <c r="AT231" s="2130"/>
      <c r="AU231" s="2140"/>
      <c r="AV231" s="2130"/>
      <c r="BJ231" s="135">
        <v>1</v>
      </c>
    </row>
    <row r="232" spans="2:62" ht="18.75">
      <c r="B232" s="2118">
        <f t="shared" si="42"/>
        <v>0</v>
      </c>
      <c r="D232" s="67" t="str">
        <f t="shared" si="43"/>
        <v>►</v>
      </c>
      <c r="E232" s="2182">
        <f t="shared" si="41"/>
        <v>0</v>
      </c>
      <c r="F232" s="2183">
        <f t="shared" si="41"/>
        <v>0</v>
      </c>
      <c r="G232" s="2184">
        <f t="shared" si="41"/>
        <v>0</v>
      </c>
      <c r="H232" s="2185">
        <f t="shared" si="41"/>
        <v>0</v>
      </c>
      <c r="I232" s="2186">
        <f t="shared" si="41"/>
        <v>0</v>
      </c>
      <c r="J232" s="2166">
        <f>IFERROR(INDEX(J8:V8,MATCH(I232,J7:V7,0)) * H232 * IF(E232=0, 1, E232), 0)</f>
        <v>0</v>
      </c>
      <c r="K232" s="2167">
        <f t="shared" si="39"/>
        <v>0</v>
      </c>
      <c r="L232" s="2203"/>
      <c r="M232" s="109"/>
      <c r="N232" s="2169"/>
      <c r="O232" s="504"/>
      <c r="P232" s="2170">
        <f t="shared" si="47"/>
        <v>0</v>
      </c>
      <c r="Q232" s="2171"/>
      <c r="R232" s="2187" t="str">
        <f t="shared" si="40"/>
        <v>►</v>
      </c>
      <c r="S232" s="2188">
        <v>1</v>
      </c>
      <c r="T232" s="2189">
        <f t="shared" si="44"/>
        <v>0</v>
      </c>
      <c r="U232" s="2190">
        <f t="shared" si="45"/>
        <v>0</v>
      </c>
      <c r="V232" s="2191">
        <f t="shared" si="46"/>
        <v>0</v>
      </c>
      <c r="W232" s="2192">
        <f>IF(OR(ISBLANK(M232),ISBLANK(O232)),0,IF(ISBLANK(L232),"",IFERROR(ROUND(T232/INDEX(J8:V8,MATCH(I232,J7:V7,0)),2)&amp;" " &amp;I232,"")))</f>
        <v>0</v>
      </c>
      <c r="X232" s="2193"/>
      <c r="Z232" s="2113">
        <f t="shared" ref="Z232:Z295" si="48">AD232</f>
        <v>0</v>
      </c>
      <c r="AB232" s="67"/>
      <c r="AC232" s="2119"/>
      <c r="AD232" s="2120"/>
      <c r="AE232" s="2121"/>
      <c r="AF232" s="2122"/>
      <c r="AG232" s="2123"/>
      <c r="AH232" s="2124"/>
      <c r="AI232" s="2125"/>
      <c r="AJ232" s="2126"/>
      <c r="AK232" s="2127"/>
      <c r="AL232" s="2127"/>
      <c r="AM232" s="2127"/>
      <c r="AN232" s="2127"/>
      <c r="AO232" s="2127"/>
      <c r="AP232" s="2127"/>
      <c r="AQ232" s="2128"/>
      <c r="AR232" s="2129"/>
      <c r="AS232" s="2130"/>
      <c r="AT232" s="2130"/>
      <c r="AU232" s="2140"/>
      <c r="AV232" s="2130"/>
      <c r="BJ232" s="135">
        <v>1</v>
      </c>
    </row>
    <row r="233" spans="2:62" ht="18.75">
      <c r="B233" s="2118">
        <f t="shared" si="42"/>
        <v>0</v>
      </c>
      <c r="D233" s="67" t="str">
        <f t="shared" si="43"/>
        <v>►</v>
      </c>
      <c r="E233" s="2182">
        <f t="shared" si="41"/>
        <v>0</v>
      </c>
      <c r="F233" s="2183">
        <f t="shared" si="41"/>
        <v>0</v>
      </c>
      <c r="G233" s="2184">
        <f t="shared" si="41"/>
        <v>0</v>
      </c>
      <c r="H233" s="2185">
        <f t="shared" si="41"/>
        <v>0</v>
      </c>
      <c r="I233" s="2186">
        <f t="shared" si="41"/>
        <v>0</v>
      </c>
      <c r="J233" s="2166">
        <f>IFERROR(INDEX(J8:V8,MATCH(I233,J7:V7,0)) * H233 * IF(E233=0, 1, E233), 0)</f>
        <v>0</v>
      </c>
      <c r="K233" s="2167">
        <f t="shared" si="39"/>
        <v>0</v>
      </c>
      <c r="L233" s="2203"/>
      <c r="M233" s="109"/>
      <c r="N233" s="2169"/>
      <c r="O233" s="504"/>
      <c r="P233" s="2170">
        <f t="shared" si="47"/>
        <v>0</v>
      </c>
      <c r="Q233" s="2171"/>
      <c r="R233" s="2187" t="str">
        <f t="shared" si="40"/>
        <v>►</v>
      </c>
      <c r="S233" s="2188">
        <v>1</v>
      </c>
      <c r="T233" s="2174">
        <f t="shared" si="44"/>
        <v>0</v>
      </c>
      <c r="U233" s="2175">
        <f t="shared" si="45"/>
        <v>0</v>
      </c>
      <c r="V233" s="2176">
        <f t="shared" si="46"/>
        <v>0</v>
      </c>
      <c r="W233" s="2177">
        <f>IF(OR(ISBLANK(M233),ISBLANK(O233)),0,IF(ISBLANK(L233),"",IFERROR(ROUND(T233/INDEX(J8:V8,MATCH(I233,J7:V7,0)),2)&amp;" " &amp;I233,"")))</f>
        <v>0</v>
      </c>
      <c r="X233" s="2178"/>
      <c r="Z233" s="2113">
        <f t="shared" si="48"/>
        <v>0</v>
      </c>
      <c r="AB233" s="67"/>
      <c r="AC233" s="2119"/>
      <c r="AD233" s="2120"/>
      <c r="AE233" s="2121"/>
      <c r="AF233" s="2122"/>
      <c r="AG233" s="2123"/>
      <c r="AH233" s="2124"/>
      <c r="AI233" s="2125"/>
      <c r="AJ233" s="2126"/>
      <c r="AK233" s="2127"/>
      <c r="AL233" s="2127"/>
      <c r="AM233" s="2127"/>
      <c r="AN233" s="2127"/>
      <c r="AO233" s="2127"/>
      <c r="AP233" s="2127"/>
      <c r="AQ233" s="2128"/>
      <c r="AR233" s="2129"/>
      <c r="AS233" s="2130"/>
      <c r="AT233" s="2130"/>
      <c r="AU233" s="2140"/>
      <c r="AV233" s="2130"/>
      <c r="BJ233" s="135">
        <v>1</v>
      </c>
    </row>
    <row r="234" spans="2:62" ht="18.75">
      <c r="B234" s="2118">
        <f t="shared" si="42"/>
        <v>0</v>
      </c>
      <c r="D234" s="67" t="str">
        <f t="shared" si="43"/>
        <v>►</v>
      </c>
      <c r="E234" s="2182">
        <f t="shared" si="41"/>
        <v>0</v>
      </c>
      <c r="F234" s="2183">
        <f t="shared" si="41"/>
        <v>0</v>
      </c>
      <c r="G234" s="2184">
        <f t="shared" si="41"/>
        <v>0</v>
      </c>
      <c r="H234" s="2185">
        <f t="shared" si="41"/>
        <v>0</v>
      </c>
      <c r="I234" s="2186">
        <f t="shared" si="41"/>
        <v>0</v>
      </c>
      <c r="J234" s="2166">
        <f>IFERROR(INDEX(J8:V8,MATCH(I234,J7:V7,0)) * H234 * IF(E234=0, 1, E234), 0)</f>
        <v>0</v>
      </c>
      <c r="K234" s="2167">
        <f t="shared" si="39"/>
        <v>0</v>
      </c>
      <c r="L234" s="2203"/>
      <c r="M234" s="109"/>
      <c r="N234" s="2169"/>
      <c r="O234" s="504"/>
      <c r="P234" s="2170">
        <f t="shared" si="47"/>
        <v>0</v>
      </c>
      <c r="Q234" s="2171"/>
      <c r="R234" s="2187" t="str">
        <f t="shared" si="40"/>
        <v>►</v>
      </c>
      <c r="S234" s="2188">
        <v>1</v>
      </c>
      <c r="T234" s="2189">
        <f t="shared" si="44"/>
        <v>0</v>
      </c>
      <c r="U234" s="2190">
        <f t="shared" si="45"/>
        <v>0</v>
      </c>
      <c r="V234" s="2191">
        <f t="shared" si="46"/>
        <v>0</v>
      </c>
      <c r="W234" s="2192">
        <f>IF(OR(ISBLANK(M234),ISBLANK(O234)),0,IF(ISBLANK(L234),"",IFERROR(ROUND(T234/INDEX(J8:V8,MATCH(I234,J7:V7,0)),2)&amp;" " &amp;I234,"")))</f>
        <v>0</v>
      </c>
      <c r="X234" s="2193"/>
      <c r="Z234" s="2113">
        <f t="shared" si="48"/>
        <v>0</v>
      </c>
      <c r="AB234" s="67"/>
      <c r="AC234" s="2119"/>
      <c r="AD234" s="2120"/>
      <c r="AE234" s="2121"/>
      <c r="AF234" s="2122"/>
      <c r="AG234" s="2123"/>
      <c r="AH234" s="2124"/>
      <c r="AI234" s="2125"/>
      <c r="AJ234" s="2126"/>
      <c r="AK234" s="2127"/>
      <c r="AL234" s="2127"/>
      <c r="AM234" s="2127"/>
      <c r="AN234" s="2127"/>
      <c r="AO234" s="2127"/>
      <c r="AP234" s="2127"/>
      <c r="AQ234" s="2128"/>
      <c r="AR234" s="2129"/>
      <c r="AS234" s="2130"/>
      <c r="AT234" s="2130"/>
      <c r="AU234" s="2140"/>
      <c r="AV234" s="2130"/>
      <c r="BJ234" s="135">
        <v>1</v>
      </c>
    </row>
    <row r="235" spans="2:62" ht="18.75">
      <c r="B235" s="2118">
        <f t="shared" si="42"/>
        <v>0</v>
      </c>
      <c r="D235" s="67" t="str">
        <f t="shared" si="43"/>
        <v>►</v>
      </c>
      <c r="E235" s="2182">
        <f t="shared" si="41"/>
        <v>0</v>
      </c>
      <c r="F235" s="2183">
        <f t="shared" si="41"/>
        <v>0</v>
      </c>
      <c r="G235" s="2184">
        <f t="shared" si="41"/>
        <v>0</v>
      </c>
      <c r="H235" s="2185">
        <f t="shared" si="41"/>
        <v>0</v>
      </c>
      <c r="I235" s="2186">
        <f t="shared" si="41"/>
        <v>0</v>
      </c>
      <c r="J235" s="2166">
        <f>IFERROR(INDEX(J8:V8,MATCH(I235,J7:V7,0)) * H235 * IF(E235=0, 1, E235), 0)</f>
        <v>0</v>
      </c>
      <c r="K235" s="2167">
        <f t="shared" si="39"/>
        <v>0</v>
      </c>
      <c r="L235" s="2203"/>
      <c r="M235" s="109"/>
      <c r="N235" s="2169"/>
      <c r="O235" s="504"/>
      <c r="P235" s="2170">
        <f t="shared" si="47"/>
        <v>0</v>
      </c>
      <c r="Q235" s="2171"/>
      <c r="R235" s="2187" t="str">
        <f t="shared" si="40"/>
        <v>►</v>
      </c>
      <c r="S235" s="2188">
        <v>1</v>
      </c>
      <c r="T235" s="2174">
        <f t="shared" si="44"/>
        <v>0</v>
      </c>
      <c r="U235" s="2175">
        <f t="shared" si="45"/>
        <v>0</v>
      </c>
      <c r="V235" s="2176">
        <f t="shared" si="46"/>
        <v>0</v>
      </c>
      <c r="W235" s="2177">
        <f>IF(OR(ISBLANK(M235),ISBLANK(O235)),0,IF(ISBLANK(L235),"",IFERROR(ROUND(T235/INDEX(J8:V8,MATCH(I235,J7:V7,0)),2)&amp;" " &amp;I235,"")))</f>
        <v>0</v>
      </c>
      <c r="X235" s="2178"/>
      <c r="Z235" s="2113">
        <f t="shared" si="48"/>
        <v>0</v>
      </c>
      <c r="AB235" s="67"/>
      <c r="AC235" s="2119"/>
      <c r="AD235" s="2120"/>
      <c r="AE235" s="2121"/>
      <c r="AF235" s="2122"/>
      <c r="AG235" s="2123"/>
      <c r="AH235" s="2124"/>
      <c r="AI235" s="2125"/>
      <c r="AJ235" s="2126"/>
      <c r="AK235" s="2127"/>
      <c r="AL235" s="2127"/>
      <c r="AM235" s="2127"/>
      <c r="AN235" s="2127"/>
      <c r="AO235" s="2127"/>
      <c r="AP235" s="2127"/>
      <c r="AQ235" s="2128"/>
      <c r="AR235" s="2129"/>
      <c r="AS235" s="2130"/>
      <c r="AT235" s="2130"/>
      <c r="AU235" s="2140"/>
      <c r="AV235" s="2130"/>
      <c r="BJ235" s="135">
        <v>1</v>
      </c>
    </row>
    <row r="236" spans="2:62" ht="18.75">
      <c r="B236" s="2118">
        <f t="shared" si="42"/>
        <v>0</v>
      </c>
      <c r="D236" s="67" t="str">
        <f t="shared" si="43"/>
        <v>►</v>
      </c>
      <c r="E236" s="2182">
        <f t="shared" si="41"/>
        <v>0</v>
      </c>
      <c r="F236" s="2183">
        <f t="shared" si="41"/>
        <v>0</v>
      </c>
      <c r="G236" s="2184">
        <f t="shared" si="41"/>
        <v>0</v>
      </c>
      <c r="H236" s="2185">
        <f t="shared" si="41"/>
        <v>0</v>
      </c>
      <c r="I236" s="2186">
        <f t="shared" si="41"/>
        <v>0</v>
      </c>
      <c r="J236" s="2166">
        <f>IFERROR(INDEX(J8:V8,MATCH(I236,J7:V7,0)) * H236 * IF(E236=0, 1, E236), 0)</f>
        <v>0</v>
      </c>
      <c r="K236" s="2167">
        <f t="shared" si="39"/>
        <v>0</v>
      </c>
      <c r="L236" s="2203"/>
      <c r="M236" s="109"/>
      <c r="N236" s="2169"/>
      <c r="O236" s="504"/>
      <c r="P236" s="2170">
        <f t="shared" si="47"/>
        <v>0</v>
      </c>
      <c r="Q236" s="2171"/>
      <c r="R236" s="2187" t="str">
        <f t="shared" si="40"/>
        <v>►</v>
      </c>
      <c r="S236" s="2188">
        <v>1</v>
      </c>
      <c r="T236" s="2189">
        <f t="shared" si="44"/>
        <v>0</v>
      </c>
      <c r="U236" s="2190">
        <f t="shared" si="45"/>
        <v>0</v>
      </c>
      <c r="V236" s="2191">
        <f t="shared" si="46"/>
        <v>0</v>
      </c>
      <c r="W236" s="2192">
        <f>IF(OR(ISBLANK(M236),ISBLANK(O236)),0,IF(ISBLANK(L236),"",IFERROR(ROUND(T236/INDEX(J8:V8,MATCH(I236,J7:V7,0)),2)&amp;" " &amp;I236,"")))</f>
        <v>0</v>
      </c>
      <c r="X236" s="2193"/>
      <c r="Z236" s="2113">
        <f t="shared" si="48"/>
        <v>0</v>
      </c>
      <c r="AB236" s="67"/>
      <c r="AC236" s="2119"/>
      <c r="AD236" s="2120"/>
      <c r="AE236" s="2121"/>
      <c r="AF236" s="2122"/>
      <c r="AG236" s="2123"/>
      <c r="AH236" s="2124"/>
      <c r="AI236" s="2125"/>
      <c r="AJ236" s="2126"/>
      <c r="AK236" s="2127"/>
      <c r="AL236" s="2127"/>
      <c r="AM236" s="2127"/>
      <c r="AN236" s="2127"/>
      <c r="AO236" s="2127"/>
      <c r="AP236" s="2127"/>
      <c r="AQ236" s="2128"/>
      <c r="AR236" s="2129"/>
      <c r="AS236" s="2130"/>
      <c r="AT236" s="2130"/>
      <c r="AU236" s="2140"/>
      <c r="AV236" s="2130"/>
      <c r="BJ236" s="135">
        <v>1</v>
      </c>
    </row>
    <row r="237" spans="2:62" ht="18.75">
      <c r="B237" s="2118">
        <f t="shared" si="42"/>
        <v>0</v>
      </c>
      <c r="D237" s="67" t="str">
        <f t="shared" si="43"/>
        <v>►</v>
      </c>
      <c r="E237" s="2182">
        <f t="shared" si="41"/>
        <v>0</v>
      </c>
      <c r="F237" s="2183">
        <f t="shared" si="41"/>
        <v>0</v>
      </c>
      <c r="G237" s="2184">
        <f t="shared" si="41"/>
        <v>0</v>
      </c>
      <c r="H237" s="2185">
        <f t="shared" si="41"/>
        <v>0</v>
      </c>
      <c r="I237" s="2186">
        <f t="shared" si="41"/>
        <v>0</v>
      </c>
      <c r="J237" s="2166">
        <f>IFERROR(INDEX(J8:V8,MATCH(I237,J7:V7,0)) * H237 * IF(E237=0, 1, E237), 0)</f>
        <v>0</v>
      </c>
      <c r="K237" s="2167">
        <f t="shared" si="39"/>
        <v>0</v>
      </c>
      <c r="L237" s="2203"/>
      <c r="M237" s="109"/>
      <c r="N237" s="2169"/>
      <c r="O237" s="504"/>
      <c r="P237" s="2170">
        <f t="shared" si="47"/>
        <v>0</v>
      </c>
      <c r="Q237" s="2171"/>
      <c r="R237" s="2187" t="str">
        <f t="shared" si="40"/>
        <v>►</v>
      </c>
      <c r="S237" s="2188">
        <v>1</v>
      </c>
      <c r="T237" s="2174">
        <f t="shared" si="44"/>
        <v>0</v>
      </c>
      <c r="U237" s="2175">
        <f t="shared" si="45"/>
        <v>0</v>
      </c>
      <c r="V237" s="2176">
        <f t="shared" si="46"/>
        <v>0</v>
      </c>
      <c r="W237" s="2177">
        <f>IF(OR(ISBLANK(M237),ISBLANK(O237)),0,IF(ISBLANK(L237),"",IFERROR(ROUND(T237/INDEX(J8:V8,MATCH(I237,J7:V7,0)),2)&amp;" " &amp;I237,"")))</f>
        <v>0</v>
      </c>
      <c r="X237" s="2178"/>
      <c r="Z237" s="2113">
        <f t="shared" si="48"/>
        <v>0</v>
      </c>
      <c r="AB237" s="67"/>
      <c r="AC237" s="2119"/>
      <c r="AD237" s="2120"/>
      <c r="AE237" s="2121"/>
      <c r="AF237" s="2122"/>
      <c r="AG237" s="2123"/>
      <c r="AH237" s="2124"/>
      <c r="AI237" s="2125"/>
      <c r="AJ237" s="2126"/>
      <c r="AK237" s="2127"/>
      <c r="AL237" s="2127"/>
      <c r="AM237" s="2127"/>
      <c r="AN237" s="2127"/>
      <c r="AO237" s="2127"/>
      <c r="AP237" s="2127"/>
      <c r="AQ237" s="2128"/>
      <c r="AR237" s="2129"/>
      <c r="AS237" s="2130"/>
      <c r="AT237" s="2130"/>
      <c r="AU237" s="2140"/>
      <c r="AV237" s="2130"/>
      <c r="BJ237" s="135">
        <v>1</v>
      </c>
    </row>
    <row r="238" spans="2:62" ht="18.75" customHeight="1">
      <c r="B238" s="2118">
        <f t="shared" si="42"/>
        <v>0</v>
      </c>
      <c r="D238" s="67" t="str">
        <f t="shared" si="43"/>
        <v>►</v>
      </c>
      <c r="E238" s="2182">
        <f t="shared" si="41"/>
        <v>0</v>
      </c>
      <c r="F238" s="2183">
        <f t="shared" si="41"/>
        <v>0</v>
      </c>
      <c r="G238" s="2184">
        <f t="shared" si="41"/>
        <v>0</v>
      </c>
      <c r="H238" s="2185">
        <f t="shared" si="41"/>
        <v>0</v>
      </c>
      <c r="I238" s="2186">
        <f t="shared" si="41"/>
        <v>0</v>
      </c>
      <c r="J238" s="2166">
        <f>IFERROR(INDEX(J8:V8,MATCH(I238,J7:V7,0)) * H238 * IF(E238=0, 1, E238), 0)</f>
        <v>0</v>
      </c>
      <c r="K238" s="2167">
        <f t="shared" si="39"/>
        <v>0</v>
      </c>
      <c r="L238" s="2203"/>
      <c r="M238" s="109"/>
      <c r="N238" s="2169"/>
      <c r="O238" s="504"/>
      <c r="P238" s="2170">
        <f t="shared" si="47"/>
        <v>0</v>
      </c>
      <c r="Q238" s="2171"/>
      <c r="R238" s="2187" t="str">
        <f t="shared" si="40"/>
        <v>►</v>
      </c>
      <c r="S238" s="2188">
        <v>1</v>
      </c>
      <c r="T238" s="2189">
        <f t="shared" si="44"/>
        <v>0</v>
      </c>
      <c r="U238" s="2190">
        <f t="shared" si="45"/>
        <v>0</v>
      </c>
      <c r="V238" s="2191">
        <f t="shared" si="46"/>
        <v>0</v>
      </c>
      <c r="W238" s="2192">
        <f>IF(OR(ISBLANK(M238),ISBLANK(O238)),0,IF(ISBLANK(L238),"",IFERROR(ROUND(T238/INDEX(J8:V8,MATCH(I238,J7:V7,0)),2)&amp;" " &amp;I238,"")))</f>
        <v>0</v>
      </c>
      <c r="X238" s="2193"/>
      <c r="Z238" s="2113">
        <f t="shared" si="48"/>
        <v>0</v>
      </c>
      <c r="AB238" s="67"/>
      <c r="AC238" s="2119"/>
      <c r="AD238" s="2120"/>
      <c r="AE238" s="2121"/>
      <c r="AF238" s="2122"/>
      <c r="AG238" s="2123"/>
      <c r="AH238" s="2124"/>
      <c r="AI238" s="2125"/>
      <c r="AJ238" s="2126"/>
      <c r="AK238" s="2127"/>
      <c r="AL238" s="2127"/>
      <c r="AM238" s="2127"/>
      <c r="AN238" s="2127"/>
      <c r="AO238" s="2127"/>
      <c r="AP238" s="2127"/>
      <c r="AQ238" s="2128"/>
      <c r="AR238" s="2129"/>
      <c r="AS238" s="2130"/>
      <c r="AT238" s="2130"/>
      <c r="AU238" s="2140"/>
      <c r="AV238" s="2130"/>
      <c r="BJ238" s="135">
        <v>1</v>
      </c>
    </row>
    <row r="239" spans="2:62" ht="19.5" customHeight="1">
      <c r="B239" s="2118">
        <f t="shared" si="42"/>
        <v>0</v>
      </c>
      <c r="D239" s="67" t="str">
        <f t="shared" si="43"/>
        <v>►</v>
      </c>
      <c r="E239" s="2182">
        <f t="shared" si="41"/>
        <v>0</v>
      </c>
      <c r="F239" s="2183">
        <f t="shared" si="41"/>
        <v>0</v>
      </c>
      <c r="G239" s="2184">
        <f t="shared" si="41"/>
        <v>0</v>
      </c>
      <c r="H239" s="2185">
        <f t="shared" si="41"/>
        <v>0</v>
      </c>
      <c r="I239" s="2186">
        <f t="shared" si="41"/>
        <v>0</v>
      </c>
      <c r="J239" s="2166">
        <f>IFERROR(INDEX(J8:V8,MATCH(I239,J7:V7,0)) * H239 * IF(E239=0, 1, E239), 0)</f>
        <v>0</v>
      </c>
      <c r="K239" s="2167">
        <f t="shared" si="39"/>
        <v>0</v>
      </c>
      <c r="L239" s="2203"/>
      <c r="M239" s="109"/>
      <c r="N239" s="2169"/>
      <c r="O239" s="504"/>
      <c r="P239" s="2170">
        <f t="shared" si="47"/>
        <v>0</v>
      </c>
      <c r="Q239" s="2171"/>
      <c r="R239" s="2187" t="str">
        <f t="shared" si="40"/>
        <v>►</v>
      </c>
      <c r="S239" s="2188">
        <v>1</v>
      </c>
      <c r="T239" s="2174">
        <f t="shared" si="44"/>
        <v>0</v>
      </c>
      <c r="U239" s="2175">
        <f t="shared" si="45"/>
        <v>0</v>
      </c>
      <c r="V239" s="2176">
        <f t="shared" si="46"/>
        <v>0</v>
      </c>
      <c r="W239" s="2177">
        <f>IF(OR(ISBLANK(M239),ISBLANK(O239)),0,IF(ISBLANK(L239),"",IFERROR(ROUND(T239/INDEX(J8:V8,MATCH(I239,J7:V7,0)),2)&amp;" " &amp;I239,"")))</f>
        <v>0</v>
      </c>
      <c r="X239" s="2178"/>
      <c r="Z239" s="2113">
        <f t="shared" si="48"/>
        <v>0</v>
      </c>
      <c r="AB239" s="67"/>
      <c r="AC239" s="2119"/>
      <c r="AD239" s="2120"/>
      <c r="AE239" s="2121"/>
      <c r="AF239" s="2122"/>
      <c r="AG239" s="2123"/>
      <c r="AH239" s="2124"/>
      <c r="AI239" s="2125"/>
      <c r="AJ239" s="2126"/>
      <c r="AK239" s="2127"/>
      <c r="AL239" s="2127"/>
      <c r="AM239" s="2127"/>
      <c r="AN239" s="2127"/>
      <c r="AO239" s="2127"/>
      <c r="AP239" s="2127"/>
      <c r="AQ239" s="2128"/>
      <c r="AR239" s="2129"/>
      <c r="AS239" s="2130"/>
      <c r="AT239" s="2130"/>
      <c r="AU239" s="2140"/>
      <c r="AV239" s="2130"/>
      <c r="BJ239" s="135">
        <v>1</v>
      </c>
    </row>
    <row r="240" spans="2:62" ht="18.75">
      <c r="B240" s="2118">
        <f t="shared" si="42"/>
        <v>0</v>
      </c>
      <c r="D240" s="67" t="str">
        <f t="shared" si="43"/>
        <v>►</v>
      </c>
      <c r="E240" s="2182">
        <f t="shared" si="41"/>
        <v>0</v>
      </c>
      <c r="F240" s="2183">
        <f t="shared" si="41"/>
        <v>0</v>
      </c>
      <c r="G240" s="2184">
        <f t="shared" si="41"/>
        <v>0</v>
      </c>
      <c r="H240" s="2185">
        <f t="shared" si="41"/>
        <v>0</v>
      </c>
      <c r="I240" s="2186">
        <f t="shared" si="41"/>
        <v>0</v>
      </c>
      <c r="J240" s="2166">
        <f>IFERROR(INDEX(J8:V8,MATCH(I240,J7:V7,0)) * H240 * IF(E240=0, 1, E240), 0)</f>
        <v>0</v>
      </c>
      <c r="K240" s="2167">
        <f t="shared" si="39"/>
        <v>0</v>
      </c>
      <c r="L240" s="2203"/>
      <c r="M240" s="109"/>
      <c r="N240" s="2169"/>
      <c r="O240" s="504"/>
      <c r="P240" s="2170">
        <f t="shared" si="47"/>
        <v>0</v>
      </c>
      <c r="Q240" s="2171"/>
      <c r="R240" s="2187" t="str">
        <f t="shared" si="40"/>
        <v>►</v>
      </c>
      <c r="S240" s="2188">
        <v>1</v>
      </c>
      <c r="T240" s="2189">
        <f t="shared" si="44"/>
        <v>0</v>
      </c>
      <c r="U240" s="2190">
        <f t="shared" si="45"/>
        <v>0</v>
      </c>
      <c r="V240" s="2191">
        <f t="shared" si="46"/>
        <v>0</v>
      </c>
      <c r="W240" s="2192">
        <f>IF(OR(ISBLANK(M240),ISBLANK(O240)),0,IF(ISBLANK(L240),"",IFERROR(ROUND(T240/INDEX(J8:V8,MATCH(I240,J7:V7,0)),2)&amp;" " &amp;I240,"")))</f>
        <v>0</v>
      </c>
      <c r="X240" s="2193"/>
      <c r="Z240" s="2113">
        <f t="shared" si="48"/>
        <v>0</v>
      </c>
      <c r="AB240" s="67"/>
      <c r="AC240" s="2119"/>
      <c r="AD240" s="2120"/>
      <c r="AE240" s="2121"/>
      <c r="AF240" s="2122"/>
      <c r="AG240" s="2123"/>
      <c r="AH240" s="2124"/>
      <c r="AI240" s="2125"/>
      <c r="AJ240" s="2126"/>
      <c r="AK240" s="2127"/>
      <c r="AL240" s="2127"/>
      <c r="AM240" s="2127"/>
      <c r="AN240" s="2127"/>
      <c r="AO240" s="2127"/>
      <c r="AP240" s="2127"/>
      <c r="AQ240" s="2128"/>
      <c r="AR240" s="2129"/>
      <c r="AS240" s="2130"/>
      <c r="AT240" s="2130"/>
      <c r="AU240" s="2140"/>
      <c r="AV240" s="2130"/>
      <c r="BJ240" s="135">
        <v>1</v>
      </c>
    </row>
    <row r="241" spans="2:62" ht="18.75">
      <c r="B241" s="2118">
        <f t="shared" si="42"/>
        <v>0</v>
      </c>
      <c r="D241" s="67" t="str">
        <f t="shared" si="43"/>
        <v>►</v>
      </c>
      <c r="E241" s="2182">
        <f t="shared" si="41"/>
        <v>0</v>
      </c>
      <c r="F241" s="2183">
        <f t="shared" si="41"/>
        <v>0</v>
      </c>
      <c r="G241" s="2184">
        <f t="shared" si="41"/>
        <v>0</v>
      </c>
      <c r="H241" s="2185">
        <f t="shared" si="41"/>
        <v>0</v>
      </c>
      <c r="I241" s="2186">
        <f t="shared" si="41"/>
        <v>0</v>
      </c>
      <c r="J241" s="2166">
        <f>IFERROR(INDEX(J8:V8,MATCH(I241,J7:V7,0)) * H241 * IF(E241=0, 1, E241), 0)</f>
        <v>0</v>
      </c>
      <c r="K241" s="2167">
        <f t="shared" si="39"/>
        <v>0</v>
      </c>
      <c r="L241" s="2203"/>
      <c r="M241" s="109"/>
      <c r="N241" s="2169"/>
      <c r="O241" s="504"/>
      <c r="P241" s="2170">
        <f t="shared" si="47"/>
        <v>0</v>
      </c>
      <c r="Q241" s="2171"/>
      <c r="R241" s="2187" t="str">
        <f t="shared" si="40"/>
        <v>►</v>
      </c>
      <c r="S241" s="2188">
        <v>1</v>
      </c>
      <c r="T241" s="2174">
        <f t="shared" si="44"/>
        <v>0</v>
      </c>
      <c r="U241" s="2175">
        <f t="shared" si="45"/>
        <v>0</v>
      </c>
      <c r="V241" s="2176">
        <f t="shared" si="46"/>
        <v>0</v>
      </c>
      <c r="W241" s="2177">
        <f>IF(OR(ISBLANK(M241),ISBLANK(O241)),0,IF(ISBLANK(L241),"",IFERROR(ROUND(T241/INDEX(J8:V8,MATCH(I241,J7:V7,0)),2)&amp;" " &amp;I241,"")))</f>
        <v>0</v>
      </c>
      <c r="X241" s="2178"/>
      <c r="Z241" s="2113">
        <f t="shared" si="48"/>
        <v>0</v>
      </c>
      <c r="AB241" s="67"/>
      <c r="AC241" s="2119"/>
      <c r="AD241" s="2120"/>
      <c r="AE241" s="2121"/>
      <c r="AF241" s="2122"/>
      <c r="AG241" s="2123"/>
      <c r="AH241" s="2124"/>
      <c r="AI241" s="2125"/>
      <c r="AJ241" s="2126"/>
      <c r="AK241" s="2127"/>
      <c r="AL241" s="2127"/>
      <c r="AM241" s="2127"/>
      <c r="AN241" s="2127"/>
      <c r="AO241" s="2127"/>
      <c r="AP241" s="2127"/>
      <c r="AQ241" s="2128"/>
      <c r="AR241" s="2129"/>
      <c r="AS241" s="2130"/>
      <c r="AT241" s="2130"/>
      <c r="AU241" s="2140"/>
      <c r="AV241" s="2130"/>
      <c r="BJ241" s="135">
        <v>1</v>
      </c>
    </row>
    <row r="242" spans="2:62" ht="18.75">
      <c r="B242" s="2118">
        <f t="shared" si="42"/>
        <v>0</v>
      </c>
      <c r="D242" s="67" t="str">
        <f t="shared" si="43"/>
        <v>►</v>
      </c>
      <c r="E242" s="2182">
        <f t="shared" si="41"/>
        <v>0</v>
      </c>
      <c r="F242" s="2183">
        <f t="shared" si="41"/>
        <v>0</v>
      </c>
      <c r="G242" s="2184">
        <f t="shared" si="41"/>
        <v>0</v>
      </c>
      <c r="H242" s="2185">
        <f t="shared" si="41"/>
        <v>0</v>
      </c>
      <c r="I242" s="2186">
        <f t="shared" si="41"/>
        <v>0</v>
      </c>
      <c r="J242" s="2166">
        <f>IFERROR(INDEX(J8:V8,MATCH(I242,J7:V7,0)) * H242 * IF(E242=0, 1, E242), 0)</f>
        <v>0</v>
      </c>
      <c r="K242" s="2167">
        <f t="shared" si="39"/>
        <v>0</v>
      </c>
      <c r="L242" s="2203"/>
      <c r="M242" s="109"/>
      <c r="N242" s="2169"/>
      <c r="O242" s="504"/>
      <c r="P242" s="2170">
        <f t="shared" si="47"/>
        <v>0</v>
      </c>
      <c r="Q242" s="2171"/>
      <c r="R242" s="2187" t="str">
        <f t="shared" si="40"/>
        <v>►</v>
      </c>
      <c r="S242" s="2188">
        <v>1</v>
      </c>
      <c r="T242" s="2189">
        <f t="shared" si="44"/>
        <v>0</v>
      </c>
      <c r="U242" s="2190">
        <f t="shared" si="45"/>
        <v>0</v>
      </c>
      <c r="V242" s="2191">
        <f t="shared" si="46"/>
        <v>0</v>
      </c>
      <c r="W242" s="2192">
        <f>IF(OR(ISBLANK(M242),ISBLANK(O242)),0,IF(ISBLANK(L242),"",IFERROR(ROUND(T242/INDEX(J8:V8,MATCH(I242,J7:V7,0)),2)&amp;" " &amp;I242,"")))</f>
        <v>0</v>
      </c>
      <c r="X242" s="2193"/>
      <c r="Z242" s="2113">
        <f t="shared" si="48"/>
        <v>0</v>
      </c>
      <c r="AB242" s="67"/>
      <c r="AC242" s="2119"/>
      <c r="AD242" s="2120"/>
      <c r="AE242" s="2121"/>
      <c r="AF242" s="2122"/>
      <c r="AG242" s="2123"/>
      <c r="AH242" s="2124"/>
      <c r="AI242" s="2125"/>
      <c r="AJ242" s="2126"/>
      <c r="AK242" s="2127"/>
      <c r="AL242" s="2127"/>
      <c r="AM242" s="2127"/>
      <c r="AN242" s="2127"/>
      <c r="AO242" s="2127"/>
      <c r="AP242" s="2127"/>
      <c r="AQ242" s="2128"/>
      <c r="AR242" s="2129"/>
      <c r="AS242" s="2130"/>
      <c r="AT242" s="2130"/>
      <c r="AU242" s="2140"/>
      <c r="AV242" s="2130"/>
      <c r="BJ242" s="135">
        <v>1</v>
      </c>
    </row>
    <row r="243" spans="2:62" ht="18.75">
      <c r="B243" s="2118">
        <f t="shared" si="42"/>
        <v>0</v>
      </c>
      <c r="D243" s="67" t="str">
        <f t="shared" si="43"/>
        <v>►</v>
      </c>
      <c r="E243" s="2182">
        <f t="shared" ref="E243:I293" si="49">AC243</f>
        <v>0</v>
      </c>
      <c r="F243" s="2183">
        <f t="shared" si="49"/>
        <v>0</v>
      </c>
      <c r="G243" s="2184">
        <f t="shared" si="49"/>
        <v>0</v>
      </c>
      <c r="H243" s="2185">
        <f t="shared" si="49"/>
        <v>0</v>
      </c>
      <c r="I243" s="2186">
        <f t="shared" si="49"/>
        <v>0</v>
      </c>
      <c r="J243" s="2166">
        <f>IFERROR(INDEX(J8:V8,MATCH(I243,J7:V7,0)) * H243 * IF(E243=0, 1, E243), 0)</f>
        <v>0</v>
      </c>
      <c r="K243" s="2167">
        <f t="shared" si="39"/>
        <v>0</v>
      </c>
      <c r="L243" s="2203"/>
      <c r="M243" s="109"/>
      <c r="N243" s="2169"/>
      <c r="O243" s="504"/>
      <c r="P243" s="2170">
        <f t="shared" si="47"/>
        <v>0</v>
      </c>
      <c r="Q243" s="2171"/>
      <c r="R243" s="2187" t="str">
        <f t="shared" si="40"/>
        <v>►</v>
      </c>
      <c r="S243" s="2188">
        <v>1</v>
      </c>
      <c r="T243" s="2174">
        <f t="shared" si="44"/>
        <v>0</v>
      </c>
      <c r="U243" s="2175">
        <f t="shared" si="45"/>
        <v>0</v>
      </c>
      <c r="V243" s="2176">
        <f t="shared" si="46"/>
        <v>0</v>
      </c>
      <c r="W243" s="2177">
        <f>IF(OR(ISBLANK(M243),ISBLANK(O243)),0,IF(ISBLANK(L243),"",IFERROR(ROUND(T243/INDEX(J8:V8,MATCH(I243,J7:V7,0)),2)&amp;" " &amp;I243,"")))</f>
        <v>0</v>
      </c>
      <c r="X243" s="2178"/>
      <c r="Z243" s="2113">
        <f t="shared" si="48"/>
        <v>0</v>
      </c>
      <c r="AB243" s="67"/>
      <c r="AC243" s="2119"/>
      <c r="AD243" s="2120"/>
      <c r="AE243" s="2121"/>
      <c r="AF243" s="2122"/>
      <c r="AG243" s="2123"/>
      <c r="AH243" s="2124"/>
      <c r="AI243" s="2125"/>
      <c r="AJ243" s="2126"/>
      <c r="AK243" s="2127"/>
      <c r="AL243" s="2127"/>
      <c r="AM243" s="2127"/>
      <c r="AN243" s="2127"/>
      <c r="AO243" s="2127"/>
      <c r="AP243" s="2127"/>
      <c r="AQ243" s="2128"/>
      <c r="AR243" s="2129"/>
      <c r="AS243" s="2130"/>
      <c r="AT243" s="2130"/>
      <c r="AU243" s="2140"/>
      <c r="AV243" s="2130"/>
      <c r="BJ243" s="135">
        <v>1</v>
      </c>
    </row>
    <row r="244" spans="2:62" ht="18.75">
      <c r="B244" s="2118">
        <f t="shared" si="42"/>
        <v>0</v>
      </c>
      <c r="D244" s="67" t="str">
        <f t="shared" si="43"/>
        <v>►</v>
      </c>
      <c r="E244" s="2182">
        <f t="shared" si="49"/>
        <v>0</v>
      </c>
      <c r="F244" s="2183">
        <f t="shared" si="49"/>
        <v>0</v>
      </c>
      <c r="G244" s="2184">
        <f t="shared" si="49"/>
        <v>0</v>
      </c>
      <c r="H244" s="2185">
        <f t="shared" si="49"/>
        <v>0</v>
      </c>
      <c r="I244" s="2186">
        <f t="shared" si="49"/>
        <v>0</v>
      </c>
      <c r="J244" s="2166">
        <f>IFERROR(INDEX(J8:V8,MATCH(I244,J7:V7,0)) * H244 * IF(E244=0, 1, E244), 0)</f>
        <v>0</v>
      </c>
      <c r="K244" s="2167">
        <f t="shared" si="39"/>
        <v>0</v>
      </c>
      <c r="L244" s="2203"/>
      <c r="M244" s="109"/>
      <c r="N244" s="2169"/>
      <c r="O244" s="504"/>
      <c r="P244" s="2170">
        <f t="shared" si="47"/>
        <v>0</v>
      </c>
      <c r="Q244" s="2171"/>
      <c r="R244" s="2187" t="str">
        <f t="shared" si="40"/>
        <v>►</v>
      </c>
      <c r="S244" s="2188">
        <v>1</v>
      </c>
      <c r="T244" s="2189">
        <f t="shared" si="44"/>
        <v>0</v>
      </c>
      <c r="U244" s="2190">
        <f t="shared" si="45"/>
        <v>0</v>
      </c>
      <c r="V244" s="2191">
        <f t="shared" si="46"/>
        <v>0</v>
      </c>
      <c r="W244" s="2192">
        <f>IF(OR(ISBLANK(M244),ISBLANK(O244)),0,IF(ISBLANK(L244),"",IFERROR(ROUND(T244/INDEX(J8:V8,MATCH(I244,J7:V7,0)),2)&amp;" " &amp;I244,"")))</f>
        <v>0</v>
      </c>
      <c r="X244" s="2193"/>
      <c r="Z244" s="2113">
        <f t="shared" si="48"/>
        <v>0</v>
      </c>
      <c r="AB244" s="67"/>
      <c r="AC244" s="2119"/>
      <c r="AD244" s="2120"/>
      <c r="AE244" s="2121"/>
      <c r="AF244" s="2122"/>
      <c r="AG244" s="2123"/>
      <c r="AH244" s="2124"/>
      <c r="AI244" s="2125"/>
      <c r="AJ244" s="2126"/>
      <c r="AK244" s="2127"/>
      <c r="AL244" s="2127"/>
      <c r="AM244" s="2127"/>
      <c r="AN244" s="2127"/>
      <c r="AO244" s="2127"/>
      <c r="AP244" s="2127"/>
      <c r="AQ244" s="2128"/>
      <c r="AR244" s="2129"/>
      <c r="AS244" s="2130"/>
      <c r="AT244" s="2130"/>
      <c r="AU244" s="2140"/>
      <c r="AV244" s="2130"/>
      <c r="BJ244" s="135">
        <v>1</v>
      </c>
    </row>
    <row r="245" spans="2:62" ht="18.75">
      <c r="B245" s="2118">
        <f t="shared" si="42"/>
        <v>0</v>
      </c>
      <c r="D245" s="67" t="str">
        <f t="shared" si="43"/>
        <v>►</v>
      </c>
      <c r="E245" s="2182">
        <f t="shared" si="49"/>
        <v>0</v>
      </c>
      <c r="F245" s="2183">
        <f t="shared" si="49"/>
        <v>0</v>
      </c>
      <c r="G245" s="2184">
        <f t="shared" si="49"/>
        <v>0</v>
      </c>
      <c r="H245" s="2185">
        <f t="shared" si="49"/>
        <v>0</v>
      </c>
      <c r="I245" s="2186">
        <f t="shared" si="49"/>
        <v>0</v>
      </c>
      <c r="J245" s="2166">
        <f>IFERROR(INDEX(J8:V8,MATCH(I245,J7:V7,0)) * H245 * IF(E245=0, 1, E245), 0)</f>
        <v>0</v>
      </c>
      <c r="K245" s="2167">
        <f t="shared" si="39"/>
        <v>0</v>
      </c>
      <c r="L245" s="2203"/>
      <c r="M245" s="109"/>
      <c r="N245" s="2169"/>
      <c r="O245" s="504"/>
      <c r="P245" s="2170">
        <f t="shared" si="47"/>
        <v>0</v>
      </c>
      <c r="Q245" s="2171"/>
      <c r="R245" s="2187" t="str">
        <f t="shared" si="40"/>
        <v>►</v>
      </c>
      <c r="S245" s="2188">
        <v>1</v>
      </c>
      <c r="T245" s="2174">
        <f t="shared" si="44"/>
        <v>0</v>
      </c>
      <c r="U245" s="2175">
        <f t="shared" si="45"/>
        <v>0</v>
      </c>
      <c r="V245" s="2176">
        <f t="shared" si="46"/>
        <v>0</v>
      </c>
      <c r="W245" s="2177">
        <f>IF(OR(ISBLANK(M245),ISBLANK(O245)),0,IF(ISBLANK(L245),"",IFERROR(ROUND(T245/INDEX(J8:V8,MATCH(I245,J7:V7,0)),2)&amp;" " &amp;I245,"")))</f>
        <v>0</v>
      </c>
      <c r="X245" s="2178"/>
      <c r="Z245" s="2113">
        <f t="shared" si="48"/>
        <v>0</v>
      </c>
      <c r="AB245" s="67"/>
      <c r="AC245" s="2119"/>
      <c r="AD245" s="2120"/>
      <c r="AE245" s="2121"/>
      <c r="AF245" s="2122"/>
      <c r="AG245" s="2123"/>
      <c r="AH245" s="2124"/>
      <c r="AI245" s="2125"/>
      <c r="AJ245" s="2126"/>
      <c r="AK245" s="2127"/>
      <c r="AL245" s="2127"/>
      <c r="AM245" s="2127"/>
      <c r="AN245" s="2127"/>
      <c r="AO245" s="2127"/>
      <c r="AP245" s="2127"/>
      <c r="AQ245" s="2128"/>
      <c r="AR245" s="2129"/>
      <c r="AS245" s="2130"/>
      <c r="AT245" s="2130"/>
      <c r="AU245" s="2140"/>
      <c r="AV245" s="2130"/>
      <c r="BJ245" s="135">
        <v>1</v>
      </c>
    </row>
    <row r="246" spans="2:62" ht="18.75">
      <c r="B246" s="2118">
        <f t="shared" si="42"/>
        <v>0</v>
      </c>
      <c r="D246" s="67" t="str">
        <f t="shared" si="43"/>
        <v>►</v>
      </c>
      <c r="E246" s="2182">
        <f t="shared" si="49"/>
        <v>0</v>
      </c>
      <c r="F246" s="2183">
        <f t="shared" si="49"/>
        <v>0</v>
      </c>
      <c r="G246" s="2184">
        <f t="shared" si="49"/>
        <v>0</v>
      </c>
      <c r="H246" s="2185">
        <f t="shared" si="49"/>
        <v>0</v>
      </c>
      <c r="I246" s="2186">
        <f t="shared" si="49"/>
        <v>0</v>
      </c>
      <c r="J246" s="2166">
        <f>IFERROR(INDEX(J8:V8,MATCH(I246,J7:V7,0)) * H246 * IF(E246=0, 1, E246), 0)</f>
        <v>0</v>
      </c>
      <c r="K246" s="2167">
        <f t="shared" si="39"/>
        <v>0</v>
      </c>
      <c r="L246" s="2203"/>
      <c r="M246" s="109"/>
      <c r="N246" s="2169"/>
      <c r="O246" s="504"/>
      <c r="P246" s="2170">
        <f t="shared" si="47"/>
        <v>0</v>
      </c>
      <c r="Q246" s="2171"/>
      <c r="R246" s="2187" t="str">
        <f t="shared" si="40"/>
        <v>►</v>
      </c>
      <c r="S246" s="2188">
        <v>1</v>
      </c>
      <c r="T246" s="2189">
        <f t="shared" si="44"/>
        <v>0</v>
      </c>
      <c r="U246" s="2190">
        <f t="shared" si="45"/>
        <v>0</v>
      </c>
      <c r="V246" s="2191">
        <f t="shared" si="46"/>
        <v>0</v>
      </c>
      <c r="W246" s="2192">
        <f>IF(OR(ISBLANK(M246),ISBLANK(O246)),0,IF(ISBLANK(L246),"",IFERROR(ROUND(T246/INDEX(J8:V8,MATCH(I246,J7:V7,0)),2)&amp;" " &amp;I246,"")))</f>
        <v>0</v>
      </c>
      <c r="X246" s="2193"/>
      <c r="Z246" s="2113">
        <f t="shared" si="48"/>
        <v>0</v>
      </c>
      <c r="AB246" s="67"/>
      <c r="AC246" s="2119"/>
      <c r="AD246" s="2120"/>
      <c r="AE246" s="2121"/>
      <c r="AF246" s="2122"/>
      <c r="AG246" s="2123"/>
      <c r="AH246" s="2124"/>
      <c r="AI246" s="2125"/>
      <c r="AJ246" s="2126"/>
      <c r="AK246" s="2127"/>
      <c r="AL246" s="2127"/>
      <c r="AM246" s="2127"/>
      <c r="AN246" s="2127"/>
      <c r="AO246" s="2127"/>
      <c r="AP246" s="2127"/>
      <c r="AQ246" s="2128"/>
      <c r="AR246" s="2129"/>
      <c r="AS246" s="2130"/>
      <c r="AT246" s="2130"/>
      <c r="AU246" s="2140"/>
      <c r="AV246" s="2130"/>
      <c r="BJ246" s="135">
        <v>1</v>
      </c>
    </row>
    <row r="247" spans="2:62" ht="18.75">
      <c r="B247" s="2118">
        <f t="shared" si="42"/>
        <v>0</v>
      </c>
      <c r="D247" s="67" t="str">
        <f t="shared" si="43"/>
        <v>►</v>
      </c>
      <c r="E247" s="2182">
        <f t="shared" si="49"/>
        <v>0</v>
      </c>
      <c r="F247" s="2183">
        <f t="shared" si="49"/>
        <v>0</v>
      </c>
      <c r="G247" s="2184">
        <f t="shared" si="49"/>
        <v>0</v>
      </c>
      <c r="H247" s="2185">
        <f t="shared" si="49"/>
        <v>0</v>
      </c>
      <c r="I247" s="2186">
        <f t="shared" si="49"/>
        <v>0</v>
      </c>
      <c r="J247" s="2166">
        <f>IFERROR(INDEX(J8:V8,MATCH(I247,J7:V7,0)) * H247 * IF(E247=0, 1, E247), 0)</f>
        <v>0</v>
      </c>
      <c r="K247" s="2167">
        <f t="shared" si="39"/>
        <v>0</v>
      </c>
      <c r="L247" s="2203"/>
      <c r="M247" s="109"/>
      <c r="N247" s="2169"/>
      <c r="O247" s="504"/>
      <c r="P247" s="2170">
        <f t="shared" si="47"/>
        <v>0</v>
      </c>
      <c r="Q247" s="2171"/>
      <c r="R247" s="2187" t="str">
        <f t="shared" si="40"/>
        <v>►</v>
      </c>
      <c r="S247" s="2188">
        <v>1</v>
      </c>
      <c r="T247" s="2174">
        <f t="shared" si="44"/>
        <v>0</v>
      </c>
      <c r="U247" s="2175">
        <f t="shared" si="45"/>
        <v>0</v>
      </c>
      <c r="V247" s="2176">
        <f t="shared" si="46"/>
        <v>0</v>
      </c>
      <c r="W247" s="2177">
        <f>IF(OR(ISBLANK(M247),ISBLANK(O247)),0,IF(ISBLANK(L247),"",IFERROR(ROUND(T247/INDEX(J8:V8,MATCH(I247,J7:V7,0)),2)&amp;" " &amp;I247,"")))</f>
        <v>0</v>
      </c>
      <c r="X247" s="2178"/>
      <c r="Z247" s="2113">
        <f t="shared" si="48"/>
        <v>0</v>
      </c>
      <c r="AB247" s="67"/>
      <c r="AC247" s="2119"/>
      <c r="AD247" s="2120"/>
      <c r="AE247" s="2121"/>
      <c r="AF247" s="2122"/>
      <c r="AG247" s="2123"/>
      <c r="AH247" s="2124"/>
      <c r="AI247" s="2125"/>
      <c r="AJ247" s="2126"/>
      <c r="AK247" s="2127"/>
      <c r="AL247" s="2127"/>
      <c r="AM247" s="2127"/>
      <c r="AN247" s="2127"/>
      <c r="AO247" s="2127"/>
      <c r="AP247" s="2127"/>
      <c r="AQ247" s="2128"/>
      <c r="AR247" s="2129"/>
      <c r="AS247" s="2130"/>
      <c r="AT247" s="2130"/>
      <c r="AU247" s="2140"/>
      <c r="AV247" s="2130"/>
      <c r="BJ247" s="135">
        <v>1</v>
      </c>
    </row>
    <row r="248" spans="2:62" ht="18.75">
      <c r="B248" s="2118">
        <f t="shared" si="42"/>
        <v>0</v>
      </c>
      <c r="D248" s="67" t="str">
        <f t="shared" si="43"/>
        <v>►</v>
      </c>
      <c r="E248" s="2182">
        <f t="shared" si="49"/>
        <v>0</v>
      </c>
      <c r="F248" s="2183">
        <f t="shared" si="49"/>
        <v>0</v>
      </c>
      <c r="G248" s="2184">
        <f t="shared" si="49"/>
        <v>0</v>
      </c>
      <c r="H248" s="2185">
        <f t="shared" si="49"/>
        <v>0</v>
      </c>
      <c r="I248" s="2186">
        <f t="shared" si="49"/>
        <v>0</v>
      </c>
      <c r="J248" s="2166">
        <f>IFERROR(INDEX(J8:V8,MATCH(I248,J7:V7,0)) * H248 * IF(E248=0, 1, E248), 0)</f>
        <v>0</v>
      </c>
      <c r="K248" s="2167">
        <f t="shared" ref="K248:K262" si="50">AI248</f>
        <v>0</v>
      </c>
      <c r="L248" s="2203"/>
      <c r="M248" s="109"/>
      <c r="N248" s="2169"/>
      <c r="O248" s="504"/>
      <c r="P248" s="2170">
        <f t="shared" si="47"/>
        <v>0</v>
      </c>
      <c r="Q248" s="2171"/>
      <c r="R248" s="2187" t="str">
        <f t="shared" ref="R248:R262" si="51">IF(L248&lt;&gt;"",AI248,"►")</f>
        <v>►</v>
      </c>
      <c r="S248" s="2188">
        <v>1</v>
      </c>
      <c r="T248" s="2189">
        <f t="shared" si="44"/>
        <v>0</v>
      </c>
      <c r="U248" s="2190">
        <f t="shared" si="45"/>
        <v>0</v>
      </c>
      <c r="V248" s="2191">
        <f t="shared" si="46"/>
        <v>0</v>
      </c>
      <c r="W248" s="2192">
        <f>IF(OR(ISBLANK(M248),ISBLANK(O248)),0,IF(ISBLANK(L248),"",IFERROR(ROUND(T248/INDEX(J8:V8,MATCH(I248,J7:V7,0)),2)&amp;" " &amp;I248,"")))</f>
        <v>0</v>
      </c>
      <c r="X248" s="2193"/>
      <c r="Z248" s="2113">
        <f t="shared" si="48"/>
        <v>0</v>
      </c>
      <c r="AB248" s="67"/>
      <c r="AC248" s="2119"/>
      <c r="AD248" s="2120"/>
      <c r="AE248" s="2121"/>
      <c r="AF248" s="2122"/>
      <c r="AG248" s="2123"/>
      <c r="AH248" s="2124"/>
      <c r="AI248" s="2125"/>
      <c r="AJ248" s="2126"/>
      <c r="AK248" s="2127"/>
      <c r="AL248" s="2127"/>
      <c r="AM248" s="2127"/>
      <c r="AN248" s="2127"/>
      <c r="AO248" s="2127"/>
      <c r="AP248" s="2127"/>
      <c r="AQ248" s="2128"/>
      <c r="AR248" s="2129"/>
      <c r="AS248" s="2130"/>
      <c r="AT248" s="2130"/>
      <c r="AU248" s="2140"/>
      <c r="AV248" s="2130"/>
      <c r="BJ248" s="135">
        <v>1</v>
      </c>
    </row>
    <row r="249" spans="2:62" ht="16.5" customHeight="1">
      <c r="B249" s="2118">
        <f t="shared" si="42"/>
        <v>0</v>
      </c>
      <c r="D249" s="67" t="str">
        <f t="shared" si="43"/>
        <v>►</v>
      </c>
      <c r="E249" s="2182">
        <f t="shared" si="49"/>
        <v>0</v>
      </c>
      <c r="F249" s="2183">
        <f t="shared" si="49"/>
        <v>0</v>
      </c>
      <c r="G249" s="2184">
        <f t="shared" si="49"/>
        <v>0</v>
      </c>
      <c r="H249" s="2185">
        <f t="shared" si="49"/>
        <v>0</v>
      </c>
      <c r="I249" s="2186">
        <f t="shared" si="49"/>
        <v>0</v>
      </c>
      <c r="J249" s="2166">
        <f>IFERROR(INDEX(J8:V8,MATCH(I249,J7:V7,0)) * H249 * IF(E249=0, 1, E249), 0)</f>
        <v>0</v>
      </c>
      <c r="K249" s="2167">
        <f t="shared" si="50"/>
        <v>0</v>
      </c>
      <c r="L249" s="2203"/>
      <c r="M249" s="109"/>
      <c r="N249" s="2169"/>
      <c r="O249" s="504"/>
      <c r="P249" s="2170">
        <f t="shared" si="47"/>
        <v>0</v>
      </c>
      <c r="Q249" s="2171"/>
      <c r="R249" s="2187" t="str">
        <f t="shared" si="51"/>
        <v>►</v>
      </c>
      <c r="S249" s="2188">
        <v>1</v>
      </c>
      <c r="T249" s="2174">
        <f t="shared" si="44"/>
        <v>0</v>
      </c>
      <c r="U249" s="2175">
        <f t="shared" si="45"/>
        <v>0</v>
      </c>
      <c r="V249" s="2176">
        <f t="shared" si="46"/>
        <v>0</v>
      </c>
      <c r="W249" s="2177">
        <f>IF(OR(ISBLANK(M249),ISBLANK(O249)),0,IF(ISBLANK(L249),"",IFERROR(ROUND(T249/INDEX(J8:V8,MATCH(I249,J7:V7,0)),2)&amp;" " &amp;I249,"")))</f>
        <v>0</v>
      </c>
      <c r="X249" s="2178"/>
      <c r="Z249" s="2113">
        <f t="shared" si="48"/>
        <v>0</v>
      </c>
      <c r="AB249" s="67"/>
      <c r="AC249" s="2119"/>
      <c r="AD249" s="2120"/>
      <c r="AE249" s="2121"/>
      <c r="AF249" s="2122"/>
      <c r="AG249" s="2123"/>
      <c r="AH249" s="2124"/>
      <c r="AI249" s="2125"/>
      <c r="AJ249" s="2126"/>
      <c r="AK249" s="2127"/>
      <c r="AL249" s="2127"/>
      <c r="AM249" s="2127"/>
      <c r="AN249" s="2127"/>
      <c r="AO249" s="2127"/>
      <c r="AP249" s="2127"/>
      <c r="AQ249" s="2128"/>
      <c r="AR249" s="2129"/>
      <c r="AS249" s="2130"/>
      <c r="AT249" s="2130"/>
      <c r="AU249" s="2140"/>
      <c r="AV249" s="2130"/>
      <c r="BJ249" s="135">
        <v>1</v>
      </c>
    </row>
    <row r="250" spans="2:62" ht="18.75">
      <c r="B250" s="2118">
        <f t="shared" si="42"/>
        <v>0</v>
      </c>
      <c r="D250" s="67" t="str">
        <f t="shared" si="43"/>
        <v>►</v>
      </c>
      <c r="E250" s="2182">
        <f t="shared" si="49"/>
        <v>0</v>
      </c>
      <c r="F250" s="2183">
        <f t="shared" si="49"/>
        <v>0</v>
      </c>
      <c r="G250" s="2184">
        <f t="shared" si="49"/>
        <v>0</v>
      </c>
      <c r="H250" s="2185">
        <f t="shared" si="49"/>
        <v>0</v>
      </c>
      <c r="I250" s="2186">
        <f t="shared" si="49"/>
        <v>0</v>
      </c>
      <c r="J250" s="2166">
        <f>IFERROR(INDEX(J8:V8,MATCH(I250,J7:V7,0)) * H250 * IF(E250=0, 1, E250), 0)</f>
        <v>0</v>
      </c>
      <c r="K250" s="2167">
        <f t="shared" si="50"/>
        <v>0</v>
      </c>
      <c r="L250" s="2203"/>
      <c r="M250" s="109"/>
      <c r="N250" s="2169"/>
      <c r="O250" s="504"/>
      <c r="P250" s="2170">
        <f t="shared" si="47"/>
        <v>0</v>
      </c>
      <c r="Q250" s="2171"/>
      <c r="R250" s="2187" t="str">
        <f t="shared" si="51"/>
        <v>►</v>
      </c>
      <c r="S250" s="2188">
        <v>1</v>
      </c>
      <c r="T250" s="2189">
        <f t="shared" si="44"/>
        <v>0</v>
      </c>
      <c r="U250" s="2190">
        <f t="shared" si="45"/>
        <v>0</v>
      </c>
      <c r="V250" s="2191">
        <f t="shared" si="46"/>
        <v>0</v>
      </c>
      <c r="W250" s="2192">
        <f>IF(OR(ISBLANK(M250),ISBLANK(O250)),0,IF(ISBLANK(L250),"",IFERROR(ROUND(T250/INDEX(J8:V8,MATCH(I250,J7:V7,0)),2)&amp;" " &amp;I250,"")))</f>
        <v>0</v>
      </c>
      <c r="X250" s="2193"/>
      <c r="Z250" s="2113">
        <f t="shared" si="48"/>
        <v>0</v>
      </c>
      <c r="AB250" s="67"/>
      <c r="AC250" s="2119"/>
      <c r="AD250" s="2120"/>
      <c r="AE250" s="2121"/>
      <c r="AF250" s="2122"/>
      <c r="AG250" s="2123"/>
      <c r="AH250" s="2124"/>
      <c r="AI250" s="2125"/>
      <c r="AJ250" s="2126"/>
      <c r="AK250" s="2127"/>
      <c r="AL250" s="2127"/>
      <c r="AM250" s="2127"/>
      <c r="AN250" s="2127"/>
      <c r="AO250" s="2127"/>
      <c r="AP250" s="2127"/>
      <c r="AQ250" s="2128"/>
      <c r="AR250" s="2129"/>
      <c r="AS250" s="2130"/>
      <c r="AT250" s="2130"/>
      <c r="AU250" s="2140"/>
      <c r="AV250" s="2130"/>
      <c r="BJ250" s="135">
        <v>1</v>
      </c>
    </row>
    <row r="251" spans="2:62" ht="18.75">
      <c r="B251" s="2118">
        <f t="shared" si="42"/>
        <v>0</v>
      </c>
      <c r="D251" s="67" t="str">
        <f t="shared" si="43"/>
        <v>►</v>
      </c>
      <c r="E251" s="2182">
        <f t="shared" si="49"/>
        <v>0</v>
      </c>
      <c r="F251" s="2183">
        <f t="shared" si="49"/>
        <v>0</v>
      </c>
      <c r="G251" s="2184">
        <f t="shared" si="49"/>
        <v>0</v>
      </c>
      <c r="H251" s="2185">
        <f t="shared" si="49"/>
        <v>0</v>
      </c>
      <c r="I251" s="2186">
        <f t="shared" si="49"/>
        <v>0</v>
      </c>
      <c r="J251" s="2166">
        <f>IFERROR(INDEX(J8:V8,MATCH(I251,J7:V7,0)) * H251 * IF(E251=0, 1, E251), 0)</f>
        <v>0</v>
      </c>
      <c r="K251" s="2167">
        <f t="shared" si="50"/>
        <v>0</v>
      </c>
      <c r="L251" s="2203"/>
      <c r="M251" s="109"/>
      <c r="N251" s="2169"/>
      <c r="O251" s="504"/>
      <c r="P251" s="2170">
        <f t="shared" si="47"/>
        <v>0</v>
      </c>
      <c r="Q251" s="2171"/>
      <c r="R251" s="2187" t="str">
        <f t="shared" si="51"/>
        <v>►</v>
      </c>
      <c r="S251" s="2188">
        <v>1</v>
      </c>
      <c r="T251" s="2174">
        <f t="shared" si="44"/>
        <v>0</v>
      </c>
      <c r="U251" s="2175">
        <f t="shared" si="45"/>
        <v>0</v>
      </c>
      <c r="V251" s="2176">
        <f t="shared" si="46"/>
        <v>0</v>
      </c>
      <c r="W251" s="2177">
        <f>IF(OR(ISBLANK(M251),ISBLANK(O251)),0,IF(ISBLANK(L251),"",IFERROR(ROUND(T251/INDEX(J8:V8,MATCH(I251,J7:V7,0)),2)&amp;" " &amp;I251,"")))</f>
        <v>0</v>
      </c>
      <c r="X251" s="2178"/>
      <c r="Z251" s="2113">
        <f t="shared" si="48"/>
        <v>0</v>
      </c>
      <c r="AB251" s="67"/>
      <c r="AC251" s="2119"/>
      <c r="AD251" s="2120"/>
      <c r="AE251" s="2121"/>
      <c r="AF251" s="2122"/>
      <c r="AG251" s="2123"/>
      <c r="AH251" s="2124"/>
      <c r="AI251" s="2125"/>
      <c r="AJ251" s="2126"/>
      <c r="AK251" s="2127"/>
      <c r="AL251" s="2127"/>
      <c r="AM251" s="2127"/>
      <c r="AN251" s="2127"/>
      <c r="AO251" s="2127"/>
      <c r="AP251" s="2127"/>
      <c r="AQ251" s="2128"/>
      <c r="AR251" s="2129"/>
      <c r="AS251" s="2130"/>
      <c r="AT251" s="2130"/>
      <c r="AU251" s="2140"/>
      <c r="AV251" s="2130"/>
      <c r="BJ251" s="135">
        <v>1</v>
      </c>
    </row>
    <row r="252" spans="2:62" ht="18.75">
      <c r="B252" s="2118">
        <f t="shared" si="42"/>
        <v>0</v>
      </c>
      <c r="D252" s="67" t="str">
        <f t="shared" si="43"/>
        <v>►</v>
      </c>
      <c r="E252" s="2182">
        <f t="shared" si="49"/>
        <v>0</v>
      </c>
      <c r="F252" s="2183">
        <f t="shared" si="49"/>
        <v>0</v>
      </c>
      <c r="G252" s="2184">
        <f t="shared" si="49"/>
        <v>0</v>
      </c>
      <c r="H252" s="2185">
        <f t="shared" si="49"/>
        <v>0</v>
      </c>
      <c r="I252" s="2186">
        <f t="shared" si="49"/>
        <v>0</v>
      </c>
      <c r="J252" s="2166">
        <f>IFERROR(INDEX(J8:V8,MATCH(I252,J7:V7,0)) * H252 * IF(E252=0, 1, E252), 0)</f>
        <v>0</v>
      </c>
      <c r="K252" s="2167">
        <f t="shared" si="50"/>
        <v>0</v>
      </c>
      <c r="L252" s="2203"/>
      <c r="M252" s="109"/>
      <c r="N252" s="2169"/>
      <c r="O252" s="504"/>
      <c r="P252" s="2170">
        <f t="shared" si="47"/>
        <v>0</v>
      </c>
      <c r="Q252" s="2171"/>
      <c r="R252" s="2187" t="str">
        <f t="shared" si="51"/>
        <v>►</v>
      </c>
      <c r="S252" s="2188">
        <v>1</v>
      </c>
      <c r="T252" s="2189">
        <f t="shared" si="44"/>
        <v>0</v>
      </c>
      <c r="U252" s="2190">
        <f t="shared" si="45"/>
        <v>0</v>
      </c>
      <c r="V252" s="2191">
        <f t="shared" si="46"/>
        <v>0</v>
      </c>
      <c r="W252" s="2192">
        <f>IF(OR(ISBLANK(M252),ISBLANK(O252)),0,IF(ISBLANK(L252),"",IFERROR(ROUND(T252/INDEX(J8:V8,MATCH(I252,J7:V7,0)),2)&amp;" " &amp;I252,"")))</f>
        <v>0</v>
      </c>
      <c r="X252" s="2193"/>
      <c r="Z252" s="2113">
        <f t="shared" si="48"/>
        <v>0</v>
      </c>
      <c r="AB252" s="67"/>
      <c r="AC252" s="2119"/>
      <c r="AD252" s="2120"/>
      <c r="AE252" s="2121"/>
      <c r="AF252" s="2122"/>
      <c r="AG252" s="2123"/>
      <c r="AH252" s="2124"/>
      <c r="AI252" s="2125"/>
      <c r="AJ252" s="2126"/>
      <c r="AK252" s="2127"/>
      <c r="AL252" s="2127"/>
      <c r="AM252" s="2127"/>
      <c r="AN252" s="2127"/>
      <c r="AO252" s="2127"/>
      <c r="AP252" s="2127"/>
      <c r="AQ252" s="2128"/>
      <c r="AR252" s="2129"/>
      <c r="AS252" s="2130"/>
      <c r="AT252" s="2130"/>
      <c r="AU252" s="2140"/>
      <c r="AV252" s="2130"/>
      <c r="BJ252" s="135">
        <v>1</v>
      </c>
    </row>
    <row r="253" spans="2:62" ht="18.75">
      <c r="B253" s="2118">
        <f t="shared" si="42"/>
        <v>0</v>
      </c>
      <c r="D253" s="67" t="str">
        <f t="shared" si="43"/>
        <v>►</v>
      </c>
      <c r="E253" s="2182">
        <f t="shared" si="49"/>
        <v>0</v>
      </c>
      <c r="F253" s="2183">
        <f t="shared" si="49"/>
        <v>0</v>
      </c>
      <c r="G253" s="2184">
        <f t="shared" si="49"/>
        <v>0</v>
      </c>
      <c r="H253" s="2185">
        <f t="shared" si="49"/>
        <v>0</v>
      </c>
      <c r="I253" s="2186">
        <f t="shared" si="49"/>
        <v>0</v>
      </c>
      <c r="J253" s="2166">
        <f>IFERROR(INDEX(J8:V8,MATCH(I253,J7:V7,0)) * H253 * IF(E253=0, 1, E253), 0)</f>
        <v>0</v>
      </c>
      <c r="K253" s="2167">
        <f t="shared" si="50"/>
        <v>0</v>
      </c>
      <c r="L253" s="2203"/>
      <c r="M253" s="109"/>
      <c r="N253" s="2169"/>
      <c r="O253" s="504"/>
      <c r="P253" s="2170">
        <f t="shared" si="47"/>
        <v>0</v>
      </c>
      <c r="Q253" s="2171"/>
      <c r="R253" s="2187" t="str">
        <f t="shared" si="51"/>
        <v>►</v>
      </c>
      <c r="S253" s="2188">
        <v>1</v>
      </c>
      <c r="T253" s="2174">
        <f t="shared" si="44"/>
        <v>0</v>
      </c>
      <c r="U253" s="2175">
        <f t="shared" si="45"/>
        <v>0</v>
      </c>
      <c r="V253" s="2176">
        <f t="shared" si="46"/>
        <v>0</v>
      </c>
      <c r="W253" s="2177">
        <f>IF(OR(ISBLANK(M253),ISBLANK(O253)),0,IF(ISBLANK(L253),"",IFERROR(ROUND(T253/INDEX(J8:V8,MATCH(I253,J7:V7,0)),2)&amp;" " &amp;I253,"")))</f>
        <v>0</v>
      </c>
      <c r="X253" s="2178"/>
      <c r="Z253" s="2113">
        <f t="shared" si="48"/>
        <v>0</v>
      </c>
      <c r="AB253" s="67"/>
      <c r="AC253" s="2119"/>
      <c r="AD253" s="2120"/>
      <c r="AE253" s="2121"/>
      <c r="AF253" s="2122"/>
      <c r="AG253" s="2123"/>
      <c r="AH253" s="2124"/>
      <c r="AI253" s="2125"/>
      <c r="AJ253" s="2126"/>
      <c r="AK253" s="2127"/>
      <c r="AL253" s="2127"/>
      <c r="AM253" s="2127"/>
      <c r="AN253" s="2127"/>
      <c r="AO253" s="2127"/>
      <c r="AP253" s="2127"/>
      <c r="AQ253" s="2128"/>
      <c r="AR253" s="2129"/>
      <c r="AS253" s="2130"/>
      <c r="AT253" s="2130"/>
      <c r="AU253" s="2140"/>
      <c r="AV253" s="2130"/>
      <c r="BJ253" s="135">
        <v>1</v>
      </c>
    </row>
    <row r="254" spans="2:62" ht="18.75">
      <c r="B254" s="2118">
        <f t="shared" si="42"/>
        <v>0</v>
      </c>
      <c r="D254" s="67" t="str">
        <f t="shared" si="43"/>
        <v>►</v>
      </c>
      <c r="E254" s="2182">
        <f t="shared" si="49"/>
        <v>0</v>
      </c>
      <c r="F254" s="2183">
        <f t="shared" si="49"/>
        <v>0</v>
      </c>
      <c r="G254" s="2184">
        <f t="shared" si="49"/>
        <v>0</v>
      </c>
      <c r="H254" s="2185">
        <f t="shared" si="49"/>
        <v>0</v>
      </c>
      <c r="I254" s="2186">
        <f t="shared" si="49"/>
        <v>0</v>
      </c>
      <c r="J254" s="2166">
        <f>IFERROR(INDEX(J8:V8,MATCH(I254,J7:V7,0)) * H254 * IF(E254=0, 1, E254), 0)</f>
        <v>0</v>
      </c>
      <c r="K254" s="2167">
        <f t="shared" si="50"/>
        <v>0</v>
      </c>
      <c r="L254" s="2203"/>
      <c r="M254" s="109"/>
      <c r="N254" s="2169"/>
      <c r="O254" s="504"/>
      <c r="P254" s="2170">
        <f t="shared" si="47"/>
        <v>0</v>
      </c>
      <c r="Q254" s="2171"/>
      <c r="R254" s="2187" t="str">
        <f t="shared" si="51"/>
        <v>►</v>
      </c>
      <c r="S254" s="2188">
        <v>1</v>
      </c>
      <c r="T254" s="2189">
        <f t="shared" si="44"/>
        <v>0</v>
      </c>
      <c r="U254" s="2190">
        <f t="shared" si="45"/>
        <v>0</v>
      </c>
      <c r="V254" s="2191">
        <f t="shared" si="46"/>
        <v>0</v>
      </c>
      <c r="W254" s="2192">
        <f>IF(OR(ISBLANK(M254),ISBLANK(O254)),0,IF(ISBLANK(L254),"",IFERROR(ROUND(T254/INDEX(J8:V8,MATCH(I254,J7:V7,0)),2)&amp;" " &amp;I254,"")))</f>
        <v>0</v>
      </c>
      <c r="X254" s="2193"/>
      <c r="Z254" s="2113">
        <f t="shared" si="48"/>
        <v>0</v>
      </c>
      <c r="AB254" s="67"/>
      <c r="AC254" s="2119"/>
      <c r="AD254" s="2120"/>
      <c r="AE254" s="2121"/>
      <c r="AF254" s="2122"/>
      <c r="AG254" s="2123"/>
      <c r="AH254" s="2124"/>
      <c r="AI254" s="2125"/>
      <c r="AJ254" s="2126"/>
      <c r="AK254" s="2127"/>
      <c r="AL254" s="2127"/>
      <c r="AM254" s="2127"/>
      <c r="AN254" s="2127"/>
      <c r="AO254" s="2127"/>
      <c r="AP254" s="2127"/>
      <c r="AQ254" s="2128"/>
      <c r="AR254" s="2129"/>
      <c r="AS254" s="2130"/>
      <c r="AT254" s="2130"/>
      <c r="AU254" s="2140"/>
      <c r="AV254" s="2130"/>
      <c r="BJ254" s="135">
        <v>1</v>
      </c>
    </row>
    <row r="255" spans="2:62" ht="18.75">
      <c r="B255" s="2118">
        <f t="shared" si="42"/>
        <v>0</v>
      </c>
      <c r="D255" s="67" t="str">
        <f t="shared" si="43"/>
        <v>►</v>
      </c>
      <c r="E255" s="2182">
        <f t="shared" si="49"/>
        <v>0</v>
      </c>
      <c r="F255" s="2183">
        <f t="shared" si="49"/>
        <v>0</v>
      </c>
      <c r="G255" s="2184">
        <f t="shared" si="49"/>
        <v>0</v>
      </c>
      <c r="H255" s="2185">
        <f t="shared" si="49"/>
        <v>0</v>
      </c>
      <c r="I255" s="2186">
        <f t="shared" si="49"/>
        <v>0</v>
      </c>
      <c r="J255" s="2166">
        <f>IFERROR(INDEX(J8:V8,MATCH(I255,J7:V7,0)) * H255 * IF(E255=0, 1, E255), 0)</f>
        <v>0</v>
      </c>
      <c r="K255" s="2167">
        <f t="shared" si="50"/>
        <v>0</v>
      </c>
      <c r="L255" s="2203"/>
      <c r="M255" s="109"/>
      <c r="N255" s="2169"/>
      <c r="O255" s="504"/>
      <c r="P255" s="2170">
        <f t="shared" si="47"/>
        <v>0</v>
      </c>
      <c r="Q255" s="2171"/>
      <c r="R255" s="2187" t="str">
        <f t="shared" si="51"/>
        <v>►</v>
      </c>
      <c r="S255" s="2188">
        <v>1</v>
      </c>
      <c r="T255" s="2174">
        <f t="shared" si="44"/>
        <v>0</v>
      </c>
      <c r="U255" s="2175">
        <f t="shared" si="45"/>
        <v>0</v>
      </c>
      <c r="V255" s="2176">
        <f t="shared" si="46"/>
        <v>0</v>
      </c>
      <c r="W255" s="2177">
        <f>IF(OR(ISBLANK(M255),ISBLANK(O255)),0,IF(ISBLANK(L255),"",IFERROR(ROUND(T255/INDEX(J8:V8,MATCH(I255,J7:V7,0)),2)&amp;" " &amp;I255,"")))</f>
        <v>0</v>
      </c>
      <c r="X255" s="2178"/>
      <c r="Z255" s="2113">
        <f t="shared" si="48"/>
        <v>0</v>
      </c>
      <c r="AB255" s="67"/>
      <c r="AC255" s="2119"/>
      <c r="AD255" s="2120"/>
      <c r="AE255" s="2121"/>
      <c r="AF255" s="2122"/>
      <c r="AG255" s="2123"/>
      <c r="AH255" s="2124"/>
      <c r="AI255" s="2125"/>
      <c r="AJ255" s="2126"/>
      <c r="AK255" s="2127"/>
      <c r="AL255" s="2127"/>
      <c r="AM255" s="2127"/>
      <c r="AN255" s="2127"/>
      <c r="AO255" s="2127"/>
      <c r="AP255" s="2127"/>
      <c r="AQ255" s="2128"/>
      <c r="AR255" s="2129"/>
      <c r="AS255" s="2130"/>
      <c r="AT255" s="2130"/>
      <c r="AU255" s="2140"/>
      <c r="AV255" s="2130"/>
      <c r="BJ255" s="135">
        <v>1</v>
      </c>
    </row>
    <row r="256" spans="2:62" ht="18.75">
      <c r="B256" s="2118">
        <f t="shared" si="42"/>
        <v>0</v>
      </c>
      <c r="D256" s="67" t="str">
        <f t="shared" si="43"/>
        <v>►</v>
      </c>
      <c r="E256" s="2182">
        <f t="shared" si="49"/>
        <v>0</v>
      </c>
      <c r="F256" s="2183">
        <f t="shared" si="49"/>
        <v>0</v>
      </c>
      <c r="G256" s="2184">
        <f t="shared" si="49"/>
        <v>0</v>
      </c>
      <c r="H256" s="2185">
        <f t="shared" si="49"/>
        <v>0</v>
      </c>
      <c r="I256" s="2186">
        <f t="shared" si="49"/>
        <v>0</v>
      </c>
      <c r="J256" s="2166">
        <f>IFERROR(INDEX(J8:V8,MATCH(I256,J7:V7,0)) * H256 * IF(E256=0, 1, E256), 0)</f>
        <v>0</v>
      </c>
      <c r="K256" s="2167">
        <f t="shared" si="50"/>
        <v>0</v>
      </c>
      <c r="L256" s="2203"/>
      <c r="M256" s="109"/>
      <c r="N256" s="2169"/>
      <c r="O256" s="504"/>
      <c r="P256" s="2170">
        <f t="shared" si="47"/>
        <v>0</v>
      </c>
      <c r="Q256" s="2171"/>
      <c r="R256" s="2187" t="str">
        <f t="shared" si="51"/>
        <v>►</v>
      </c>
      <c r="S256" s="2188">
        <v>1</v>
      </c>
      <c r="T256" s="2189">
        <f t="shared" si="44"/>
        <v>0</v>
      </c>
      <c r="U256" s="2190">
        <f t="shared" si="45"/>
        <v>0</v>
      </c>
      <c r="V256" s="2191">
        <f t="shared" si="46"/>
        <v>0</v>
      </c>
      <c r="W256" s="2192">
        <f>IF(OR(ISBLANK(M256),ISBLANK(O256)),0,IF(ISBLANK(L256),"",IFERROR(ROUND(T256/INDEX(J8:V8,MATCH(I256,J7:V7,0)),2)&amp;" " &amp;I256,"")))</f>
        <v>0</v>
      </c>
      <c r="X256" s="2193"/>
      <c r="Z256" s="2113">
        <f t="shared" si="48"/>
        <v>0</v>
      </c>
      <c r="AB256" s="67"/>
      <c r="AC256" s="2119"/>
      <c r="AD256" s="2120"/>
      <c r="AE256" s="2121"/>
      <c r="AF256" s="2122"/>
      <c r="AG256" s="2123"/>
      <c r="AH256" s="2124"/>
      <c r="AI256" s="2125"/>
      <c r="AJ256" s="2126"/>
      <c r="AK256" s="2127"/>
      <c r="AL256" s="2127"/>
      <c r="AM256" s="2127"/>
      <c r="AN256" s="2127"/>
      <c r="AO256" s="2127"/>
      <c r="AP256" s="2127"/>
      <c r="AQ256" s="2128"/>
      <c r="AR256" s="2129"/>
      <c r="AS256" s="2130"/>
      <c r="AT256" s="2130"/>
      <c r="AU256" s="2140"/>
      <c r="AV256" s="2130"/>
      <c r="BJ256" s="135">
        <v>1</v>
      </c>
    </row>
    <row r="257" spans="2:62" ht="18.75">
      <c r="B257" s="2118">
        <f t="shared" si="42"/>
        <v>0</v>
      </c>
      <c r="D257" s="67" t="str">
        <f t="shared" si="43"/>
        <v>►</v>
      </c>
      <c r="E257" s="2182">
        <f t="shared" si="49"/>
        <v>0</v>
      </c>
      <c r="F257" s="2183">
        <f t="shared" si="49"/>
        <v>0</v>
      </c>
      <c r="G257" s="2184">
        <f t="shared" si="49"/>
        <v>0</v>
      </c>
      <c r="H257" s="2185">
        <f t="shared" si="49"/>
        <v>0</v>
      </c>
      <c r="I257" s="2186">
        <f t="shared" si="49"/>
        <v>0</v>
      </c>
      <c r="J257" s="2166">
        <f>IFERROR(INDEX(J8:V8,MATCH(I257,J7:V7,0)) * H257 * IF(E257=0, 1, E257), 0)</f>
        <v>0</v>
      </c>
      <c r="K257" s="2167">
        <f t="shared" si="50"/>
        <v>0</v>
      </c>
      <c r="L257" s="2203"/>
      <c r="M257" s="109"/>
      <c r="N257" s="2169"/>
      <c r="O257" s="504"/>
      <c r="P257" s="2170">
        <f t="shared" si="47"/>
        <v>0</v>
      </c>
      <c r="Q257" s="2171"/>
      <c r="R257" s="2187" t="str">
        <f t="shared" si="51"/>
        <v>►</v>
      </c>
      <c r="S257" s="2188">
        <v>1</v>
      </c>
      <c r="T257" s="2174">
        <f t="shared" si="44"/>
        <v>0</v>
      </c>
      <c r="U257" s="2175">
        <f t="shared" si="45"/>
        <v>0</v>
      </c>
      <c r="V257" s="2176">
        <f t="shared" si="46"/>
        <v>0</v>
      </c>
      <c r="W257" s="2177">
        <f>IF(OR(ISBLANK(M257),ISBLANK(O257)),0,IF(ISBLANK(L257),"",IFERROR(ROUND(T257/INDEX(J8:V8,MATCH(I257,J7:V7,0)),2)&amp;" " &amp;I257,"")))</f>
        <v>0</v>
      </c>
      <c r="X257" s="2178"/>
      <c r="Z257" s="2113">
        <f t="shared" si="48"/>
        <v>0</v>
      </c>
      <c r="AB257" s="67"/>
      <c r="AC257" s="2119"/>
      <c r="AD257" s="2120"/>
      <c r="AE257" s="2121"/>
      <c r="AF257" s="2122"/>
      <c r="AG257" s="2123"/>
      <c r="AH257" s="2124"/>
      <c r="AI257" s="2125"/>
      <c r="AJ257" s="2126"/>
      <c r="AK257" s="2127"/>
      <c r="AL257" s="2127"/>
      <c r="AM257" s="2127"/>
      <c r="AN257" s="2127"/>
      <c r="AO257" s="2127"/>
      <c r="AP257" s="2127"/>
      <c r="AQ257" s="2128"/>
      <c r="AR257" s="2129"/>
      <c r="AS257" s="2130"/>
      <c r="AT257" s="2130"/>
      <c r="AU257" s="2140"/>
      <c r="AV257" s="2130"/>
      <c r="BJ257" s="135">
        <v>1</v>
      </c>
    </row>
    <row r="258" spans="2:62" ht="18.75">
      <c r="B258" s="2118">
        <f t="shared" si="42"/>
        <v>0</v>
      </c>
      <c r="D258" s="67" t="str">
        <f t="shared" si="43"/>
        <v>►</v>
      </c>
      <c r="E258" s="2182">
        <f t="shared" si="49"/>
        <v>0</v>
      </c>
      <c r="F258" s="2183">
        <f t="shared" si="49"/>
        <v>0</v>
      </c>
      <c r="G258" s="2184">
        <f t="shared" si="49"/>
        <v>0</v>
      </c>
      <c r="H258" s="2185">
        <f t="shared" si="49"/>
        <v>0</v>
      </c>
      <c r="I258" s="2186">
        <f t="shared" si="49"/>
        <v>0</v>
      </c>
      <c r="J258" s="2166">
        <f>IFERROR(INDEX(J8:V8,MATCH(I258,J7:V7,0)) * H258 * IF(E258=0, 1, E258), 0)</f>
        <v>0</v>
      </c>
      <c r="K258" s="2167">
        <f t="shared" si="50"/>
        <v>0</v>
      </c>
      <c r="L258" s="2203"/>
      <c r="M258" s="109"/>
      <c r="N258" s="2169"/>
      <c r="O258" s="504"/>
      <c r="P258" s="2170">
        <f t="shared" si="47"/>
        <v>0</v>
      </c>
      <c r="Q258" s="2171"/>
      <c r="R258" s="2187" t="str">
        <f t="shared" si="51"/>
        <v>►</v>
      </c>
      <c r="S258" s="2188">
        <v>1</v>
      </c>
      <c r="T258" s="2189">
        <f t="shared" si="44"/>
        <v>0</v>
      </c>
      <c r="U258" s="2190">
        <f t="shared" si="45"/>
        <v>0</v>
      </c>
      <c r="V258" s="2191">
        <f t="shared" si="46"/>
        <v>0</v>
      </c>
      <c r="W258" s="2192">
        <f>IF(OR(ISBLANK(M258),ISBLANK(O258)),0,IF(ISBLANK(L258),"",IFERROR(ROUND(T258/INDEX(J8:V8,MATCH(I258,J7:V7,0)),2)&amp;" " &amp;I258,"")))</f>
        <v>0</v>
      </c>
      <c r="X258" s="2193"/>
      <c r="Z258" s="2113">
        <f t="shared" si="48"/>
        <v>0</v>
      </c>
      <c r="AB258" s="67"/>
      <c r="AC258" s="2119"/>
      <c r="AD258" s="2120"/>
      <c r="AE258" s="2121"/>
      <c r="AF258" s="2122"/>
      <c r="AG258" s="2123"/>
      <c r="AH258" s="2124"/>
      <c r="AI258" s="2125"/>
      <c r="AJ258" s="2126"/>
      <c r="AK258" s="2127"/>
      <c r="AL258" s="2127"/>
      <c r="AM258" s="2127"/>
      <c r="AN258" s="2127"/>
      <c r="AO258" s="2127"/>
      <c r="AP258" s="2127"/>
      <c r="AQ258" s="2128"/>
      <c r="AR258" s="2129"/>
      <c r="AS258" s="2130"/>
      <c r="AT258" s="2130"/>
      <c r="AU258" s="2140"/>
      <c r="AV258" s="2130"/>
      <c r="BJ258" s="135">
        <v>1</v>
      </c>
    </row>
    <row r="259" spans="2:62" ht="18.75">
      <c r="B259" s="2118">
        <f t="shared" si="42"/>
        <v>0</v>
      </c>
      <c r="D259" s="67" t="str">
        <f t="shared" si="43"/>
        <v>►</v>
      </c>
      <c r="E259" s="2182">
        <f t="shared" si="49"/>
        <v>0</v>
      </c>
      <c r="F259" s="2183">
        <f t="shared" si="49"/>
        <v>0</v>
      </c>
      <c r="G259" s="2184">
        <f t="shared" si="49"/>
        <v>0</v>
      </c>
      <c r="H259" s="2185">
        <f t="shared" si="49"/>
        <v>0</v>
      </c>
      <c r="I259" s="2186">
        <f t="shared" si="49"/>
        <v>0</v>
      </c>
      <c r="J259" s="2166">
        <f>IFERROR(INDEX(J8:V8,MATCH(I259,J7:V7,0)) * H259 * IF(E259=0, 1, E259), 0)</f>
        <v>0</v>
      </c>
      <c r="K259" s="2167">
        <f t="shared" si="50"/>
        <v>0</v>
      </c>
      <c r="L259" s="2203"/>
      <c r="M259" s="109"/>
      <c r="N259" s="2169"/>
      <c r="O259" s="504"/>
      <c r="P259" s="2170">
        <f t="shared" si="47"/>
        <v>0</v>
      </c>
      <c r="Q259" s="2171"/>
      <c r="R259" s="2187" t="str">
        <f t="shared" si="51"/>
        <v>►</v>
      </c>
      <c r="S259" s="2188">
        <v>1</v>
      </c>
      <c r="T259" s="2174">
        <f t="shared" si="44"/>
        <v>0</v>
      </c>
      <c r="U259" s="2175">
        <f t="shared" si="45"/>
        <v>0</v>
      </c>
      <c r="V259" s="2176">
        <f t="shared" si="46"/>
        <v>0</v>
      </c>
      <c r="W259" s="2177">
        <f>IF(OR(ISBLANK(M259),ISBLANK(O259)),0,IF(ISBLANK(L259),"",IFERROR(ROUND(T259/INDEX(J8:V8,MATCH(I259,J7:V7,0)),2)&amp;" " &amp;I259,"")))</f>
        <v>0</v>
      </c>
      <c r="X259" s="2178"/>
      <c r="Z259" s="2113">
        <f t="shared" si="48"/>
        <v>0</v>
      </c>
      <c r="AB259" s="67"/>
      <c r="AC259" s="2119"/>
      <c r="AD259" s="2120"/>
      <c r="AE259" s="2121"/>
      <c r="AF259" s="2122"/>
      <c r="AG259" s="2123"/>
      <c r="AH259" s="2124"/>
      <c r="AI259" s="2125"/>
      <c r="AJ259" s="2126"/>
      <c r="AK259" s="2127"/>
      <c r="AL259" s="2127"/>
      <c r="AM259" s="2127"/>
      <c r="AN259" s="2127"/>
      <c r="AO259" s="2127"/>
      <c r="AP259" s="2127"/>
      <c r="AQ259" s="2128"/>
      <c r="AR259" s="2129"/>
      <c r="AS259" s="2130"/>
      <c r="AT259" s="2130"/>
      <c r="AU259" s="2140"/>
      <c r="AV259" s="2130"/>
      <c r="BJ259" s="135">
        <v>1</v>
      </c>
    </row>
    <row r="260" spans="2:62" ht="18.75">
      <c r="B260" s="2118">
        <f t="shared" si="42"/>
        <v>0</v>
      </c>
      <c r="D260" s="67" t="str">
        <f t="shared" si="43"/>
        <v>►</v>
      </c>
      <c r="E260" s="2182">
        <f t="shared" si="49"/>
        <v>0</v>
      </c>
      <c r="F260" s="2183">
        <f t="shared" si="49"/>
        <v>0</v>
      </c>
      <c r="G260" s="2184">
        <f t="shared" si="49"/>
        <v>0</v>
      </c>
      <c r="H260" s="2185">
        <f t="shared" si="49"/>
        <v>0</v>
      </c>
      <c r="I260" s="2186">
        <f t="shared" si="49"/>
        <v>0</v>
      </c>
      <c r="J260" s="2166">
        <f>IFERROR(INDEX(J8:V8,MATCH(I260,J7:V7,0)) * H260 * IF(E260=0, 1, E260), 0)</f>
        <v>0</v>
      </c>
      <c r="K260" s="2167">
        <f t="shared" si="50"/>
        <v>0</v>
      </c>
      <c r="L260" s="2168"/>
      <c r="M260" s="109"/>
      <c r="N260" s="2169"/>
      <c r="O260" s="504"/>
      <c r="P260" s="2170">
        <f t="shared" si="47"/>
        <v>0</v>
      </c>
      <c r="Q260" s="2171"/>
      <c r="R260" s="2187" t="str">
        <f t="shared" si="51"/>
        <v>►</v>
      </c>
      <c r="S260" s="2188">
        <v>1</v>
      </c>
      <c r="T260" s="2189">
        <f t="shared" si="44"/>
        <v>0</v>
      </c>
      <c r="U260" s="2190">
        <f t="shared" si="45"/>
        <v>0</v>
      </c>
      <c r="V260" s="2191">
        <f t="shared" si="46"/>
        <v>0</v>
      </c>
      <c r="W260" s="2192">
        <f>IF(OR(ISBLANK(M260),ISBLANK(O260)),0,IF(ISBLANK(L260),"",IFERROR(ROUND(T260/INDEX(J8:V8,MATCH(I260,J7:V7,0)),2)&amp;" " &amp;I260,"")))</f>
        <v>0</v>
      </c>
      <c r="X260" s="2193"/>
      <c r="Z260" s="2113">
        <f t="shared" si="48"/>
        <v>0</v>
      </c>
      <c r="AB260" s="67"/>
      <c r="AC260" s="2119"/>
      <c r="AD260" s="2120"/>
      <c r="AE260" s="2121"/>
      <c r="AF260" s="2122"/>
      <c r="AG260" s="2123"/>
      <c r="AH260" s="2124"/>
      <c r="AI260" s="2125"/>
      <c r="AJ260" s="2126"/>
      <c r="AK260" s="2127"/>
      <c r="AL260" s="2127"/>
      <c r="AM260" s="2127"/>
      <c r="AN260" s="2127"/>
      <c r="AO260" s="2127"/>
      <c r="AP260" s="2127"/>
      <c r="AQ260" s="2128"/>
      <c r="AR260" s="2129"/>
      <c r="AS260" s="2130"/>
      <c r="AT260" s="2130"/>
      <c r="AU260" s="2140"/>
      <c r="AV260" s="2130"/>
      <c r="BJ260" s="135">
        <v>1</v>
      </c>
    </row>
    <row r="261" spans="2:62" ht="18.75">
      <c r="B261" s="2118">
        <f t="shared" si="42"/>
        <v>0</v>
      </c>
      <c r="D261" s="67" t="str">
        <f t="shared" si="43"/>
        <v>►</v>
      </c>
      <c r="E261" s="2182">
        <f t="shared" si="49"/>
        <v>0</v>
      </c>
      <c r="F261" s="2183">
        <f t="shared" si="49"/>
        <v>0</v>
      </c>
      <c r="G261" s="2184">
        <f t="shared" si="49"/>
        <v>0</v>
      </c>
      <c r="H261" s="2185">
        <f t="shared" si="49"/>
        <v>0</v>
      </c>
      <c r="I261" s="2186">
        <f t="shared" si="49"/>
        <v>0</v>
      </c>
      <c r="J261" s="2166">
        <f>IFERROR(INDEX(J8:V8,MATCH(I261,J7:V7,0)) * H261 * IF(E261=0, 1, E261), 0)</f>
        <v>0</v>
      </c>
      <c r="K261" s="2167">
        <f t="shared" si="50"/>
        <v>0</v>
      </c>
      <c r="L261" s="2168"/>
      <c r="M261" s="109"/>
      <c r="N261" s="2169"/>
      <c r="O261" s="504"/>
      <c r="P261" s="2170">
        <f t="shared" si="47"/>
        <v>0</v>
      </c>
      <c r="Q261" s="2171"/>
      <c r="R261" s="2187" t="str">
        <f t="shared" si="51"/>
        <v>►</v>
      </c>
      <c r="S261" s="2188">
        <v>1</v>
      </c>
      <c r="T261" s="2174">
        <f t="shared" si="44"/>
        <v>0</v>
      </c>
      <c r="U261" s="2175">
        <f t="shared" si="45"/>
        <v>0</v>
      </c>
      <c r="V261" s="2176">
        <f t="shared" si="46"/>
        <v>0</v>
      </c>
      <c r="W261" s="2177">
        <f>IF(OR(ISBLANK(M261),ISBLANK(O261)),0,IF(ISBLANK(L261),"",IFERROR(ROUND(T261/INDEX(J8:V8,MATCH(I261,J7:V7,0)),2)&amp;" " &amp;I261,"")))</f>
        <v>0</v>
      </c>
      <c r="X261" s="2178"/>
      <c r="Z261" s="2113">
        <f t="shared" si="48"/>
        <v>0</v>
      </c>
      <c r="AB261" s="67"/>
      <c r="AC261" s="2119"/>
      <c r="AD261" s="2120"/>
      <c r="AE261" s="2121"/>
      <c r="AF261" s="2122"/>
      <c r="AG261" s="2123"/>
      <c r="AH261" s="2124"/>
      <c r="AI261" s="2125"/>
      <c r="AJ261" s="2126"/>
      <c r="AK261" s="2127"/>
      <c r="AL261" s="2127"/>
      <c r="AM261" s="2127"/>
      <c r="AN261" s="2127"/>
      <c r="AO261" s="2127"/>
      <c r="AP261" s="2127"/>
      <c r="AQ261" s="2128"/>
      <c r="AR261" s="2129"/>
      <c r="AS261" s="2130"/>
      <c r="AT261" s="2130"/>
      <c r="AU261" s="2140"/>
      <c r="AV261" s="2130"/>
      <c r="BJ261" s="135">
        <v>1</v>
      </c>
    </row>
    <row r="262" spans="2:62" ht="18.75">
      <c r="B262" s="2118">
        <f t="shared" si="42"/>
        <v>0</v>
      </c>
      <c r="D262" s="67" t="str">
        <f t="shared" si="43"/>
        <v>►</v>
      </c>
      <c r="E262" s="2182">
        <f t="shared" si="49"/>
        <v>0</v>
      </c>
      <c r="F262" s="2183">
        <f t="shared" si="49"/>
        <v>0</v>
      </c>
      <c r="G262" s="2184">
        <f t="shared" si="49"/>
        <v>0</v>
      </c>
      <c r="H262" s="2185">
        <f t="shared" si="49"/>
        <v>0</v>
      </c>
      <c r="I262" s="2186">
        <f t="shared" si="49"/>
        <v>0</v>
      </c>
      <c r="J262" s="2166">
        <f>IFERROR(INDEX(J8:V8,MATCH(I262,J7:V7,0)) * H262 * IF(E262=0, 1, E262), 0)</f>
        <v>0</v>
      </c>
      <c r="K262" s="2167">
        <f t="shared" si="50"/>
        <v>0</v>
      </c>
      <c r="L262" s="2168"/>
      <c r="M262" s="109"/>
      <c r="N262" s="2169"/>
      <c r="O262" s="504"/>
      <c r="P262" s="2170">
        <f t="shared" si="47"/>
        <v>0</v>
      </c>
      <c r="Q262" s="2171"/>
      <c r="R262" s="2187" t="str">
        <f t="shared" si="51"/>
        <v>►</v>
      </c>
      <c r="S262" s="2188">
        <v>1</v>
      </c>
      <c r="T262" s="2189">
        <f t="shared" si="44"/>
        <v>0</v>
      </c>
      <c r="U262" s="2190">
        <f t="shared" si="45"/>
        <v>0</v>
      </c>
      <c r="V262" s="2191">
        <f t="shared" si="46"/>
        <v>0</v>
      </c>
      <c r="W262" s="2192">
        <f>IF(OR(ISBLANK(M262),ISBLANK(O262)),0,IF(ISBLANK(L262),"",IFERROR(ROUND(T262/INDEX(J8:V8,MATCH(I262,J7:V7,0)),2)&amp;" " &amp;I262,"")))</f>
        <v>0</v>
      </c>
      <c r="X262" s="2193"/>
      <c r="Z262" s="2113">
        <f t="shared" si="48"/>
        <v>0</v>
      </c>
      <c r="AB262" s="67"/>
      <c r="AC262" s="2119"/>
      <c r="AD262" s="2120"/>
      <c r="AE262" s="2121"/>
      <c r="AF262" s="2122"/>
      <c r="AG262" s="2123"/>
      <c r="AH262" s="2124"/>
      <c r="AI262" s="2125"/>
      <c r="AJ262" s="2126"/>
      <c r="AK262" s="2127"/>
      <c r="AL262" s="2127"/>
      <c r="AM262" s="2127"/>
      <c r="AN262" s="2127"/>
      <c r="AO262" s="2127"/>
      <c r="AP262" s="2127"/>
      <c r="AQ262" s="2128"/>
      <c r="AR262" s="2129"/>
      <c r="AS262" s="2130"/>
      <c r="AT262" s="2130"/>
      <c r="AU262" s="2140"/>
      <c r="AV262" s="2130"/>
      <c r="BJ262" s="135">
        <v>1</v>
      </c>
    </row>
    <row r="263" spans="2:62" ht="18.75">
      <c r="B263" s="2118">
        <f t="shared" si="42"/>
        <v>0</v>
      </c>
      <c r="D263" s="67" t="str">
        <f t="shared" si="43"/>
        <v>►</v>
      </c>
      <c r="E263" s="2182">
        <f t="shared" si="49"/>
        <v>0</v>
      </c>
      <c r="F263" s="2183">
        <f t="shared" si="49"/>
        <v>0</v>
      </c>
      <c r="G263" s="2184">
        <f t="shared" si="49"/>
        <v>0</v>
      </c>
      <c r="H263" s="2185">
        <f t="shared" si="49"/>
        <v>0</v>
      </c>
      <c r="I263" s="2186">
        <f t="shared" si="49"/>
        <v>0</v>
      </c>
      <c r="J263" s="2166">
        <f>IFERROR(INDEX(J8:V8,MATCH(I263,J7:V7,0)) * H263 * IF(E263=0, 1, E263), 0)</f>
        <v>0</v>
      </c>
      <c r="K263" s="2167">
        <f>AI263</f>
        <v>0</v>
      </c>
      <c r="L263" s="2168"/>
      <c r="M263" s="109"/>
      <c r="N263" s="2169"/>
      <c r="O263" s="504"/>
      <c r="P263" s="2170">
        <f t="shared" si="47"/>
        <v>0</v>
      </c>
      <c r="Q263" s="2171"/>
      <c r="R263" s="2187" t="str">
        <f>IF(L263&lt;&gt;"",AI263,"►")</f>
        <v>►</v>
      </c>
      <c r="S263" s="2188">
        <v>1</v>
      </c>
      <c r="T263" s="2174">
        <f t="shared" si="44"/>
        <v>0</v>
      </c>
      <c r="U263" s="2175">
        <f t="shared" si="45"/>
        <v>0</v>
      </c>
      <c r="V263" s="2176">
        <f t="shared" si="46"/>
        <v>0</v>
      </c>
      <c r="W263" s="2177">
        <f>IF(OR(ISBLANK(M263),ISBLANK(O263)),0,IF(ISBLANK(L263),"",IFERROR(ROUND(T263/INDEX(J8:V8,MATCH(I263,J7:V7,0)),2)&amp;" " &amp;I263,"")))</f>
        <v>0</v>
      </c>
      <c r="X263" s="2178"/>
      <c r="Z263" s="2113">
        <f t="shared" si="48"/>
        <v>0</v>
      </c>
      <c r="AB263" s="67"/>
      <c r="AC263" s="2119"/>
      <c r="AD263" s="2120"/>
      <c r="AE263" s="2121"/>
      <c r="AF263" s="2122"/>
      <c r="AG263" s="2123"/>
      <c r="AH263" s="2124"/>
      <c r="AI263" s="2125"/>
      <c r="AJ263" s="2126"/>
      <c r="AK263" s="2127"/>
      <c r="AL263" s="2127"/>
      <c r="AM263" s="2127"/>
      <c r="AN263" s="2127"/>
      <c r="AO263" s="2127"/>
      <c r="AP263" s="2127"/>
      <c r="AQ263" s="2128"/>
      <c r="AR263" s="2129"/>
      <c r="AS263" s="2130"/>
      <c r="AT263" s="2130"/>
      <c r="AU263" s="2140"/>
      <c r="AV263" s="2130"/>
      <c r="BJ263" s="135">
        <v>1</v>
      </c>
    </row>
    <row r="264" spans="2:62" ht="18.75">
      <c r="B264" s="2118">
        <f t="shared" si="42"/>
        <v>0</v>
      </c>
      <c r="D264" s="67" t="str">
        <f t="shared" si="43"/>
        <v>►</v>
      </c>
      <c r="E264" s="2182">
        <f t="shared" si="49"/>
        <v>0</v>
      </c>
      <c r="F264" s="2183">
        <f t="shared" si="49"/>
        <v>0</v>
      </c>
      <c r="G264" s="2184">
        <f t="shared" si="49"/>
        <v>0</v>
      </c>
      <c r="H264" s="2185">
        <f t="shared" si="49"/>
        <v>0</v>
      </c>
      <c r="I264" s="2186">
        <f t="shared" si="49"/>
        <v>0</v>
      </c>
      <c r="J264" s="2166">
        <f>IFERROR(INDEX(J8:V8,MATCH(I264,J7:V7,0)) * H264 * IF(E264=0, 1, E264), 0)</f>
        <v>0</v>
      </c>
      <c r="K264" s="2167">
        <f t="shared" ref="K264:K327" si="52">AI264</f>
        <v>0</v>
      </c>
      <c r="L264" s="2168"/>
      <c r="M264" s="109"/>
      <c r="N264" s="2169"/>
      <c r="O264" s="504"/>
      <c r="P264" s="2170">
        <f t="shared" si="47"/>
        <v>0</v>
      </c>
      <c r="Q264" s="2171"/>
      <c r="R264" s="2187" t="str">
        <f t="shared" ref="R264:R327" si="53">IF(L264&lt;&gt;"",AI264,"►")</f>
        <v>►</v>
      </c>
      <c r="S264" s="2188">
        <v>1</v>
      </c>
      <c r="T264" s="2189">
        <f t="shared" si="44"/>
        <v>0</v>
      </c>
      <c r="U264" s="2190">
        <f t="shared" si="45"/>
        <v>0</v>
      </c>
      <c r="V264" s="2191">
        <f t="shared" si="46"/>
        <v>0</v>
      </c>
      <c r="W264" s="2192">
        <f>IF(OR(ISBLANK(M264),ISBLANK(O264)),0,IF(ISBLANK(L264),"",IFERROR(ROUND(T264/INDEX(J8:V8,MATCH(I264,J7:V7,0)),2)&amp;" " &amp;I264,"")))</f>
        <v>0</v>
      </c>
      <c r="X264" s="2193"/>
      <c r="Z264" s="2113">
        <f t="shared" si="48"/>
        <v>0</v>
      </c>
      <c r="AB264" s="67"/>
      <c r="AC264" s="2119"/>
      <c r="AD264" s="2120"/>
      <c r="AE264" s="2121"/>
      <c r="AF264" s="2122"/>
      <c r="AG264" s="2123"/>
      <c r="AH264" s="2124"/>
      <c r="AI264" s="2125"/>
      <c r="AJ264" s="2126"/>
      <c r="AK264" s="2127"/>
      <c r="AL264" s="2127"/>
      <c r="AM264" s="2127"/>
      <c r="AN264" s="2127"/>
      <c r="AO264" s="2127"/>
      <c r="AP264" s="2127"/>
      <c r="AQ264" s="2128"/>
      <c r="AR264" s="2129"/>
      <c r="AS264" s="2130"/>
      <c r="AT264" s="2130"/>
      <c r="AU264" s="2140"/>
      <c r="AV264" s="2130"/>
      <c r="BJ264" s="135">
        <v>1</v>
      </c>
    </row>
    <row r="265" spans="2:62" ht="18.75">
      <c r="B265" s="2118">
        <f t="shared" si="42"/>
        <v>0</v>
      </c>
      <c r="D265" s="67" t="str">
        <f t="shared" si="43"/>
        <v>►</v>
      </c>
      <c r="E265" s="2182">
        <f t="shared" si="49"/>
        <v>0</v>
      </c>
      <c r="F265" s="2183">
        <f t="shared" si="49"/>
        <v>0</v>
      </c>
      <c r="G265" s="2184">
        <f t="shared" si="49"/>
        <v>0</v>
      </c>
      <c r="H265" s="2185">
        <f t="shared" si="49"/>
        <v>0</v>
      </c>
      <c r="I265" s="2186">
        <f t="shared" si="49"/>
        <v>0</v>
      </c>
      <c r="J265" s="2166">
        <f>IFERROR(INDEX(J8:V8,MATCH(I265,J7:V7,0)) * H265 * IF(E265=0, 1, E265), 0)</f>
        <v>0</v>
      </c>
      <c r="K265" s="2167">
        <f t="shared" si="52"/>
        <v>0</v>
      </c>
      <c r="L265" s="2168"/>
      <c r="M265" s="109"/>
      <c r="N265" s="2169"/>
      <c r="O265" s="504"/>
      <c r="P265" s="2170">
        <f t="shared" si="47"/>
        <v>0</v>
      </c>
      <c r="Q265" s="2171"/>
      <c r="R265" s="2187" t="str">
        <f t="shared" si="53"/>
        <v>►</v>
      </c>
      <c r="S265" s="2188">
        <v>1</v>
      </c>
      <c r="T265" s="2174">
        <f t="shared" si="44"/>
        <v>0</v>
      </c>
      <c r="U265" s="2175">
        <f t="shared" si="45"/>
        <v>0</v>
      </c>
      <c r="V265" s="2176">
        <f t="shared" si="46"/>
        <v>0</v>
      </c>
      <c r="W265" s="2177">
        <f>IF(OR(ISBLANK(M265),ISBLANK(O265)),0,IF(ISBLANK(L265),"",IFERROR(ROUND(T265/INDEX(J8:V8,MATCH(I265,J7:V7,0)),2)&amp;" " &amp;I265,"")))</f>
        <v>0</v>
      </c>
      <c r="X265" s="2178"/>
      <c r="Z265" s="2113">
        <f t="shared" si="48"/>
        <v>0</v>
      </c>
      <c r="AB265" s="67"/>
      <c r="AC265" s="2119"/>
      <c r="AD265" s="2120"/>
      <c r="AE265" s="2121"/>
      <c r="AF265" s="2122"/>
      <c r="AG265" s="2123"/>
      <c r="AH265" s="2124"/>
      <c r="AI265" s="2125"/>
      <c r="AJ265" s="2126"/>
      <c r="AK265" s="2127"/>
      <c r="AL265" s="2127"/>
      <c r="AM265" s="2127"/>
      <c r="AN265" s="2127"/>
      <c r="AO265" s="2127"/>
      <c r="AP265" s="2127"/>
      <c r="AQ265" s="2128"/>
      <c r="AR265" s="2129"/>
      <c r="AS265" s="2130"/>
      <c r="AT265" s="2130"/>
      <c r="AU265" s="2140"/>
      <c r="AV265" s="2130"/>
      <c r="BJ265" s="135">
        <v>1</v>
      </c>
    </row>
    <row r="266" spans="2:62" ht="18.75">
      <c r="B266" s="2118">
        <f t="shared" ref="B266:B329" si="54">AB266</f>
        <v>0</v>
      </c>
      <c r="D266" s="67" t="str">
        <f t="shared" si="43"/>
        <v>►</v>
      </c>
      <c r="E266" s="2182">
        <f t="shared" si="49"/>
        <v>0</v>
      </c>
      <c r="F266" s="2183">
        <f t="shared" si="49"/>
        <v>0</v>
      </c>
      <c r="G266" s="2184">
        <f t="shared" si="49"/>
        <v>0</v>
      </c>
      <c r="H266" s="2185">
        <f t="shared" si="49"/>
        <v>0</v>
      </c>
      <c r="I266" s="2186">
        <f t="shared" si="49"/>
        <v>0</v>
      </c>
      <c r="J266" s="2166">
        <f>IFERROR(INDEX(J8:V8,MATCH(I266,J7:V7,0)) * H266 * IF(E266=0, 1, E266), 0)</f>
        <v>0</v>
      </c>
      <c r="K266" s="2167">
        <f t="shared" si="52"/>
        <v>0</v>
      </c>
      <c r="L266" s="2203"/>
      <c r="M266" s="109"/>
      <c r="N266" s="2169"/>
      <c r="O266" s="504"/>
      <c r="P266" s="2170">
        <f t="shared" si="47"/>
        <v>0</v>
      </c>
      <c r="Q266" s="2171"/>
      <c r="R266" s="2187" t="str">
        <f t="shared" si="53"/>
        <v>►</v>
      </c>
      <c r="S266" s="2188">
        <v>1</v>
      </c>
      <c r="T266" s="2189">
        <f t="shared" si="44"/>
        <v>0</v>
      </c>
      <c r="U266" s="2190">
        <f t="shared" si="45"/>
        <v>0</v>
      </c>
      <c r="V266" s="2191">
        <f t="shared" si="46"/>
        <v>0</v>
      </c>
      <c r="W266" s="2192">
        <f>IF(OR(ISBLANK(M266),ISBLANK(O266)),0,IF(ISBLANK(L266),"",IFERROR(ROUND(T266/INDEX(J8:V8,MATCH(I266,J7:V7,0)),2)&amp;" " &amp;I266,"")))</f>
        <v>0</v>
      </c>
      <c r="X266" s="2193"/>
      <c r="Z266" s="2113">
        <f t="shared" si="48"/>
        <v>0</v>
      </c>
      <c r="AB266" s="67"/>
      <c r="AC266" s="2119"/>
      <c r="AD266" s="2120"/>
      <c r="AE266" s="2121"/>
      <c r="AF266" s="2122"/>
      <c r="AG266" s="2123"/>
      <c r="AH266" s="2124"/>
      <c r="AI266" s="2125"/>
      <c r="AJ266" s="2126"/>
      <c r="AK266" s="2127"/>
      <c r="AL266" s="2127"/>
      <c r="AM266" s="2127"/>
      <c r="AN266" s="2127"/>
      <c r="AO266" s="2127"/>
      <c r="AP266" s="2127"/>
      <c r="AQ266" s="2128"/>
      <c r="AR266" s="2129"/>
      <c r="AS266" s="2130"/>
      <c r="AT266" s="2130"/>
      <c r="AU266" s="2140"/>
      <c r="AV266" s="2130"/>
      <c r="BJ266" s="135">
        <v>1</v>
      </c>
    </row>
    <row r="267" spans="2:62" ht="18.75" customHeight="1">
      <c r="B267" s="2118">
        <f t="shared" si="54"/>
        <v>0</v>
      </c>
      <c r="D267" s="67" t="str">
        <f t="shared" si="43"/>
        <v>►</v>
      </c>
      <c r="E267" s="2182">
        <f t="shared" si="49"/>
        <v>0</v>
      </c>
      <c r="F267" s="2183">
        <f t="shared" si="49"/>
        <v>0</v>
      </c>
      <c r="G267" s="2184">
        <f t="shared" si="49"/>
        <v>0</v>
      </c>
      <c r="H267" s="2185">
        <f t="shared" si="49"/>
        <v>0</v>
      </c>
      <c r="I267" s="2186">
        <f t="shared" si="49"/>
        <v>0</v>
      </c>
      <c r="J267" s="2166">
        <f>IFERROR(INDEX(J8:V8,MATCH(I267,J7:V7,0)) * H267 * IF(E267=0, 1, E267), 0)</f>
        <v>0</v>
      </c>
      <c r="K267" s="2167">
        <f t="shared" si="52"/>
        <v>0</v>
      </c>
      <c r="L267" s="2203"/>
      <c r="M267" s="109"/>
      <c r="N267" s="2169"/>
      <c r="O267" s="504"/>
      <c r="P267" s="2170">
        <f t="shared" si="47"/>
        <v>0</v>
      </c>
      <c r="Q267" s="2171"/>
      <c r="R267" s="2187" t="str">
        <f t="shared" si="53"/>
        <v>►</v>
      </c>
      <c r="S267" s="2188">
        <v>1</v>
      </c>
      <c r="T267" s="2174">
        <f t="shared" si="44"/>
        <v>0</v>
      </c>
      <c r="U267" s="2175">
        <f t="shared" si="45"/>
        <v>0</v>
      </c>
      <c r="V267" s="2176">
        <f t="shared" si="46"/>
        <v>0</v>
      </c>
      <c r="W267" s="2177">
        <f>IF(OR(ISBLANK(M267),ISBLANK(O267)),0,IF(ISBLANK(L267),"",IFERROR(ROUND(T267/INDEX(J8:V8,MATCH(I267,J7:V7,0)),2)&amp;" " &amp;I267,"")))</f>
        <v>0</v>
      </c>
      <c r="X267" s="2178"/>
      <c r="Z267" s="2113">
        <f t="shared" si="48"/>
        <v>0</v>
      </c>
      <c r="AB267" s="67"/>
      <c r="AC267" s="2119"/>
      <c r="AD267" s="2120"/>
      <c r="AE267" s="2121"/>
      <c r="AF267" s="2122"/>
      <c r="AG267" s="2123"/>
      <c r="AH267" s="2124"/>
      <c r="AI267" s="2125"/>
      <c r="AJ267" s="2126"/>
      <c r="AK267" s="2127"/>
      <c r="AL267" s="2127"/>
      <c r="AM267" s="2127"/>
      <c r="AN267" s="2127"/>
      <c r="AO267" s="2127"/>
      <c r="AP267" s="2127"/>
      <c r="AQ267" s="2128"/>
      <c r="AR267" s="2129"/>
      <c r="AS267" s="2130"/>
      <c r="AT267" s="2130"/>
      <c r="AU267" s="2140"/>
      <c r="AV267" s="2130"/>
      <c r="BJ267" s="135">
        <v>1</v>
      </c>
    </row>
    <row r="268" spans="2:62" ht="19.5" customHeight="1">
      <c r="B268" s="2118">
        <f t="shared" si="54"/>
        <v>0</v>
      </c>
      <c r="D268" s="67" t="str">
        <f t="shared" si="43"/>
        <v>►</v>
      </c>
      <c r="E268" s="2182">
        <f t="shared" si="49"/>
        <v>0</v>
      </c>
      <c r="F268" s="2183">
        <f t="shared" si="49"/>
        <v>0</v>
      </c>
      <c r="G268" s="2184">
        <f t="shared" si="49"/>
        <v>0</v>
      </c>
      <c r="H268" s="2185">
        <f t="shared" si="49"/>
        <v>0</v>
      </c>
      <c r="I268" s="2186">
        <f t="shared" si="49"/>
        <v>0</v>
      </c>
      <c r="J268" s="2166">
        <f>IFERROR(INDEX(J8:V8,MATCH(I268,J7:V7,0)) * H268 * IF(E268=0, 1, E268), 0)</f>
        <v>0</v>
      </c>
      <c r="K268" s="2167">
        <f t="shared" si="52"/>
        <v>0</v>
      </c>
      <c r="L268" s="2203"/>
      <c r="M268" s="109"/>
      <c r="N268" s="2169"/>
      <c r="O268" s="504"/>
      <c r="P268" s="2170">
        <f t="shared" si="47"/>
        <v>0</v>
      </c>
      <c r="Q268" s="2171"/>
      <c r="R268" s="2187" t="str">
        <f t="shared" si="53"/>
        <v>►</v>
      </c>
      <c r="S268" s="2188">
        <v>1</v>
      </c>
      <c r="T268" s="2189">
        <f t="shared" si="44"/>
        <v>0</v>
      </c>
      <c r="U268" s="2190">
        <f t="shared" si="45"/>
        <v>0</v>
      </c>
      <c r="V268" s="2191">
        <f t="shared" si="46"/>
        <v>0</v>
      </c>
      <c r="W268" s="2192">
        <f>IF(OR(ISBLANK(M268),ISBLANK(O268)),0,IF(ISBLANK(L268),"",IFERROR(ROUND(T268/INDEX(J8:V8,MATCH(I268,J7:V7,0)),2)&amp;" " &amp;I268,"")))</f>
        <v>0</v>
      </c>
      <c r="X268" s="2193"/>
      <c r="Z268" s="2113">
        <f t="shared" si="48"/>
        <v>0</v>
      </c>
      <c r="AB268" s="67"/>
      <c r="AC268" s="2119"/>
      <c r="AD268" s="2120"/>
      <c r="AE268" s="2121"/>
      <c r="AF268" s="2122"/>
      <c r="AG268" s="2123"/>
      <c r="AH268" s="2124"/>
      <c r="AI268" s="2125"/>
      <c r="AJ268" s="2126"/>
      <c r="AK268" s="2127"/>
      <c r="AL268" s="2127"/>
      <c r="AM268" s="2127"/>
      <c r="AN268" s="2127"/>
      <c r="AO268" s="2127"/>
      <c r="AP268" s="2127"/>
      <c r="AQ268" s="2128"/>
      <c r="AR268" s="2129"/>
      <c r="AS268" s="2130"/>
      <c r="AT268" s="2130"/>
      <c r="AU268" s="2140"/>
      <c r="AV268" s="2130"/>
      <c r="BJ268" s="135">
        <v>1</v>
      </c>
    </row>
    <row r="269" spans="2:62" ht="18.75">
      <c r="B269" s="2118">
        <f t="shared" si="54"/>
        <v>0</v>
      </c>
      <c r="D269" s="67" t="str">
        <f t="shared" si="43"/>
        <v>►</v>
      </c>
      <c r="E269" s="2182">
        <f t="shared" si="49"/>
        <v>0</v>
      </c>
      <c r="F269" s="2183">
        <f t="shared" si="49"/>
        <v>0</v>
      </c>
      <c r="G269" s="2184">
        <f t="shared" si="49"/>
        <v>0</v>
      </c>
      <c r="H269" s="2185">
        <f t="shared" si="49"/>
        <v>0</v>
      </c>
      <c r="I269" s="2186">
        <f t="shared" si="49"/>
        <v>0</v>
      </c>
      <c r="J269" s="2166">
        <f>IFERROR(INDEX(J8:V8,MATCH(I269,J7:V7,0)) * H269 * IF(E269=0, 1, E269), 0)</f>
        <v>0</v>
      </c>
      <c r="K269" s="2167">
        <f t="shared" si="52"/>
        <v>0</v>
      </c>
      <c r="L269" s="2203"/>
      <c r="M269" s="109"/>
      <c r="N269" s="2169"/>
      <c r="O269" s="504"/>
      <c r="P269" s="2170">
        <f t="shared" si="47"/>
        <v>0</v>
      </c>
      <c r="Q269" s="2171"/>
      <c r="R269" s="2187" t="str">
        <f t="shared" si="53"/>
        <v>►</v>
      </c>
      <c r="S269" s="2188">
        <v>1</v>
      </c>
      <c r="T269" s="2174">
        <f t="shared" si="44"/>
        <v>0</v>
      </c>
      <c r="U269" s="2175">
        <f t="shared" si="45"/>
        <v>0</v>
      </c>
      <c r="V269" s="2176">
        <f t="shared" si="46"/>
        <v>0</v>
      </c>
      <c r="W269" s="2177">
        <f>IF(OR(ISBLANK(M269),ISBLANK(O269)),0,IF(ISBLANK(L269),"",IFERROR(ROUND(T269/INDEX(J8:V8,MATCH(I269,J7:V7,0)),2)&amp;" " &amp;I269,"")))</f>
        <v>0</v>
      </c>
      <c r="X269" s="2178"/>
      <c r="Z269" s="2113">
        <f t="shared" si="48"/>
        <v>0</v>
      </c>
      <c r="AB269" s="67"/>
      <c r="AC269" s="2119"/>
      <c r="AD269" s="2120"/>
      <c r="AE269" s="2121"/>
      <c r="AF269" s="2122"/>
      <c r="AG269" s="2123"/>
      <c r="AH269" s="2124"/>
      <c r="AI269" s="2125"/>
      <c r="AJ269" s="2126"/>
      <c r="AK269" s="2127"/>
      <c r="AL269" s="2127"/>
      <c r="AM269" s="2127"/>
      <c r="AN269" s="2127"/>
      <c r="AO269" s="2127"/>
      <c r="AP269" s="2127"/>
      <c r="AQ269" s="2128"/>
      <c r="AR269" s="2129"/>
      <c r="AS269" s="2130"/>
      <c r="AT269" s="2130"/>
      <c r="AU269" s="2140"/>
      <c r="AV269" s="2130"/>
      <c r="BJ269" s="135">
        <v>1</v>
      </c>
    </row>
    <row r="270" spans="2:62" ht="18.75">
      <c r="B270" s="2118">
        <f t="shared" si="54"/>
        <v>0</v>
      </c>
      <c r="D270" s="67" t="str">
        <f t="shared" si="43"/>
        <v>►</v>
      </c>
      <c r="E270" s="2182">
        <f t="shared" si="49"/>
        <v>0</v>
      </c>
      <c r="F270" s="2183">
        <f t="shared" si="49"/>
        <v>0</v>
      </c>
      <c r="G270" s="2184">
        <f t="shared" si="49"/>
        <v>0</v>
      </c>
      <c r="H270" s="2185">
        <f t="shared" si="49"/>
        <v>0</v>
      </c>
      <c r="I270" s="2186">
        <f t="shared" si="49"/>
        <v>0</v>
      </c>
      <c r="J270" s="2166">
        <f>IFERROR(INDEX(J8:V8,MATCH(I270,J7:V7,0)) * H270 * IF(E270=0, 1, E270), 0)</f>
        <v>0</v>
      </c>
      <c r="K270" s="2167">
        <f t="shared" si="52"/>
        <v>0</v>
      </c>
      <c r="L270" s="2203"/>
      <c r="M270" s="109"/>
      <c r="N270" s="2169"/>
      <c r="O270" s="504"/>
      <c r="P270" s="2170">
        <f t="shared" si="47"/>
        <v>0</v>
      </c>
      <c r="Q270" s="2171"/>
      <c r="R270" s="2187" t="str">
        <f t="shared" si="53"/>
        <v>►</v>
      </c>
      <c r="S270" s="2188">
        <v>1</v>
      </c>
      <c r="T270" s="2189">
        <f t="shared" si="44"/>
        <v>0</v>
      </c>
      <c r="U270" s="2190">
        <f t="shared" si="45"/>
        <v>0</v>
      </c>
      <c r="V270" s="2191">
        <f t="shared" si="46"/>
        <v>0</v>
      </c>
      <c r="W270" s="2192">
        <f>IF(OR(ISBLANK(M270),ISBLANK(O270)),0,IF(ISBLANK(L270),"",IFERROR(ROUND(T270/INDEX(J8:V8,MATCH(I270,J7:V7,0)),2)&amp;" " &amp;I270,"")))</f>
        <v>0</v>
      </c>
      <c r="X270" s="2193"/>
      <c r="Z270" s="2113">
        <f t="shared" si="48"/>
        <v>0</v>
      </c>
      <c r="AB270" s="67"/>
      <c r="AC270" s="2119"/>
      <c r="AD270" s="2120"/>
      <c r="AE270" s="2121"/>
      <c r="AF270" s="2122"/>
      <c r="AG270" s="2123"/>
      <c r="AH270" s="2124"/>
      <c r="AI270" s="2125"/>
      <c r="AJ270" s="2126"/>
      <c r="AK270" s="2127"/>
      <c r="AL270" s="2127"/>
      <c r="AM270" s="2127"/>
      <c r="AN270" s="2127"/>
      <c r="AO270" s="2127"/>
      <c r="AP270" s="2127"/>
      <c r="AQ270" s="2128"/>
      <c r="AR270" s="2129"/>
      <c r="AS270" s="2130"/>
      <c r="AT270" s="2130"/>
      <c r="AU270" s="2140"/>
      <c r="AV270" s="2130"/>
      <c r="BJ270" s="135">
        <v>1</v>
      </c>
    </row>
    <row r="271" spans="2:62" ht="18.75">
      <c r="B271" s="2118">
        <f t="shared" si="54"/>
        <v>0</v>
      </c>
      <c r="D271" s="67" t="str">
        <f t="shared" si="43"/>
        <v>►</v>
      </c>
      <c r="E271" s="2182">
        <f t="shared" si="49"/>
        <v>0</v>
      </c>
      <c r="F271" s="2183">
        <f t="shared" si="49"/>
        <v>0</v>
      </c>
      <c r="G271" s="2184">
        <f t="shared" si="49"/>
        <v>0</v>
      </c>
      <c r="H271" s="2185">
        <f t="shared" si="49"/>
        <v>0</v>
      </c>
      <c r="I271" s="2186">
        <f t="shared" si="49"/>
        <v>0</v>
      </c>
      <c r="J271" s="2166">
        <f>IFERROR(INDEX(J8:V8,MATCH(I271,J7:V7,0)) * H271 * IF(E271=0, 1, E271), 0)</f>
        <v>0</v>
      </c>
      <c r="K271" s="2167">
        <f t="shared" si="52"/>
        <v>0</v>
      </c>
      <c r="L271" s="2203"/>
      <c r="M271" s="109"/>
      <c r="N271" s="2169"/>
      <c r="O271" s="504"/>
      <c r="P271" s="2170">
        <f t="shared" si="47"/>
        <v>0</v>
      </c>
      <c r="Q271" s="2171"/>
      <c r="R271" s="2187" t="str">
        <f t="shared" si="53"/>
        <v>►</v>
      </c>
      <c r="S271" s="2188">
        <v>1</v>
      </c>
      <c r="T271" s="2174">
        <f t="shared" si="44"/>
        <v>0</v>
      </c>
      <c r="U271" s="2175">
        <f t="shared" si="45"/>
        <v>0</v>
      </c>
      <c r="V271" s="2176">
        <f t="shared" si="46"/>
        <v>0</v>
      </c>
      <c r="W271" s="2177">
        <f>IF(OR(ISBLANK(M271),ISBLANK(O271)),0,IF(ISBLANK(L271),"",IFERROR(ROUND(T271/INDEX(J8:V8,MATCH(I271,J7:V7,0)),2)&amp;" " &amp;I271,"")))</f>
        <v>0</v>
      </c>
      <c r="X271" s="2178"/>
      <c r="Z271" s="2113">
        <f t="shared" si="48"/>
        <v>0</v>
      </c>
      <c r="AB271" s="67"/>
      <c r="AC271" s="2119"/>
      <c r="AD271" s="2120"/>
      <c r="AE271" s="2121"/>
      <c r="AF271" s="2122"/>
      <c r="AG271" s="2123"/>
      <c r="AH271" s="2124"/>
      <c r="AI271" s="2125"/>
      <c r="AJ271" s="2126"/>
      <c r="AK271" s="2127"/>
      <c r="AL271" s="2127"/>
      <c r="AM271" s="2127"/>
      <c r="AN271" s="2127"/>
      <c r="AO271" s="2127"/>
      <c r="AP271" s="2127"/>
      <c r="AQ271" s="2128"/>
      <c r="AR271" s="2129"/>
      <c r="AS271" s="2130"/>
      <c r="AT271" s="2130"/>
      <c r="AU271" s="2140"/>
      <c r="AV271" s="2130"/>
      <c r="BJ271" s="135">
        <v>1</v>
      </c>
    </row>
    <row r="272" spans="2:62" ht="18.75">
      <c r="B272" s="2118">
        <f t="shared" si="54"/>
        <v>0</v>
      </c>
      <c r="D272" s="67" t="str">
        <f t="shared" si="43"/>
        <v>►</v>
      </c>
      <c r="E272" s="2182">
        <f t="shared" si="49"/>
        <v>0</v>
      </c>
      <c r="F272" s="2183">
        <f t="shared" si="49"/>
        <v>0</v>
      </c>
      <c r="G272" s="2184">
        <f t="shared" si="49"/>
        <v>0</v>
      </c>
      <c r="H272" s="2185">
        <f t="shared" si="49"/>
        <v>0</v>
      </c>
      <c r="I272" s="2186">
        <f t="shared" si="49"/>
        <v>0</v>
      </c>
      <c r="J272" s="2166">
        <f>IFERROR(INDEX(J8:V8,MATCH(I272,J7:V7,0)) * H272 * IF(E272=0, 1, E272), 0)</f>
        <v>0</v>
      </c>
      <c r="K272" s="2167">
        <f t="shared" si="52"/>
        <v>0</v>
      </c>
      <c r="L272" s="2203"/>
      <c r="M272" s="109"/>
      <c r="N272" s="2169"/>
      <c r="O272" s="504"/>
      <c r="P272" s="2170">
        <f t="shared" si="47"/>
        <v>0</v>
      </c>
      <c r="Q272" s="2171"/>
      <c r="R272" s="2187" t="str">
        <f t="shared" si="53"/>
        <v>►</v>
      </c>
      <c r="S272" s="2188">
        <v>1</v>
      </c>
      <c r="T272" s="2189">
        <f t="shared" si="44"/>
        <v>0</v>
      </c>
      <c r="U272" s="2190">
        <f t="shared" si="45"/>
        <v>0</v>
      </c>
      <c r="V272" s="2191">
        <f t="shared" si="46"/>
        <v>0</v>
      </c>
      <c r="W272" s="2192">
        <f>IF(OR(ISBLANK(M272),ISBLANK(O272)),0,IF(ISBLANK(L272),"",IFERROR(ROUND(T272/INDEX(J8:V8,MATCH(I272,J7:V7,0)),2)&amp;" " &amp;I272,"")))</f>
        <v>0</v>
      </c>
      <c r="X272" s="2193"/>
      <c r="Z272" s="2113">
        <f t="shared" si="48"/>
        <v>0</v>
      </c>
      <c r="AB272" s="67"/>
      <c r="AC272" s="2119"/>
      <c r="AD272" s="2120"/>
      <c r="AE272" s="2121"/>
      <c r="AF272" s="2122"/>
      <c r="AG272" s="2123"/>
      <c r="AH272" s="2124"/>
      <c r="AI272" s="2125"/>
      <c r="AJ272" s="2126"/>
      <c r="AK272" s="2127"/>
      <c r="AL272" s="2127"/>
      <c r="AM272" s="2127"/>
      <c r="AN272" s="2127"/>
      <c r="AO272" s="2127"/>
      <c r="AP272" s="2127"/>
      <c r="AQ272" s="2128"/>
      <c r="AR272" s="2129"/>
      <c r="AS272" s="2130"/>
      <c r="AT272" s="2130"/>
      <c r="AU272" s="2140"/>
      <c r="AV272" s="2130"/>
      <c r="BJ272" s="135">
        <v>1</v>
      </c>
    </row>
    <row r="273" spans="2:62" ht="18.75">
      <c r="B273" s="2118">
        <f t="shared" si="54"/>
        <v>0</v>
      </c>
      <c r="D273" s="67" t="str">
        <f t="shared" si="43"/>
        <v>►</v>
      </c>
      <c r="E273" s="2182">
        <f t="shared" si="49"/>
        <v>0</v>
      </c>
      <c r="F273" s="2183">
        <f t="shared" si="49"/>
        <v>0</v>
      </c>
      <c r="G273" s="2184">
        <f t="shared" si="49"/>
        <v>0</v>
      </c>
      <c r="H273" s="2185">
        <f t="shared" si="49"/>
        <v>0</v>
      </c>
      <c r="I273" s="2186">
        <f t="shared" si="49"/>
        <v>0</v>
      </c>
      <c r="J273" s="2166">
        <f>IFERROR(INDEX(J8:V8,MATCH(I273,J7:V7,0)) * H273 * IF(E273=0, 1, E273), 0)</f>
        <v>0</v>
      </c>
      <c r="K273" s="2167">
        <f t="shared" si="52"/>
        <v>0</v>
      </c>
      <c r="L273" s="2203"/>
      <c r="M273" s="109"/>
      <c r="N273" s="2169"/>
      <c r="O273" s="504"/>
      <c r="P273" s="2170">
        <f t="shared" si="47"/>
        <v>0</v>
      </c>
      <c r="Q273" s="2171"/>
      <c r="R273" s="2187" t="str">
        <f t="shared" si="53"/>
        <v>►</v>
      </c>
      <c r="S273" s="2188">
        <v>1</v>
      </c>
      <c r="T273" s="2174">
        <f t="shared" si="44"/>
        <v>0</v>
      </c>
      <c r="U273" s="2175">
        <f t="shared" si="45"/>
        <v>0</v>
      </c>
      <c r="V273" s="2176">
        <f t="shared" si="46"/>
        <v>0</v>
      </c>
      <c r="W273" s="2177">
        <f>IF(OR(ISBLANK(M273),ISBLANK(O273)),0,IF(ISBLANK(L273),"",IFERROR(ROUND(T273/INDEX(J8:V8,MATCH(I273,J7:V7,0)),2)&amp;" " &amp;I273,"")))</f>
        <v>0</v>
      </c>
      <c r="X273" s="2178"/>
      <c r="Z273" s="2113">
        <f t="shared" si="48"/>
        <v>0</v>
      </c>
      <c r="AB273" s="67"/>
      <c r="AC273" s="2119"/>
      <c r="AD273" s="2120"/>
      <c r="AE273" s="2121"/>
      <c r="AF273" s="2122"/>
      <c r="AG273" s="2123"/>
      <c r="AH273" s="2124"/>
      <c r="AI273" s="2125"/>
      <c r="AJ273" s="2126"/>
      <c r="AK273" s="2127"/>
      <c r="AL273" s="2127"/>
      <c r="AM273" s="2127"/>
      <c r="AN273" s="2127"/>
      <c r="AO273" s="2127"/>
      <c r="AP273" s="2127"/>
      <c r="AQ273" s="2128"/>
      <c r="AR273" s="2129"/>
      <c r="AS273" s="2130"/>
      <c r="AT273" s="2130"/>
      <c r="AU273" s="2140"/>
      <c r="AV273" s="2130"/>
      <c r="BJ273" s="135">
        <v>1</v>
      </c>
    </row>
    <row r="274" spans="2:62" ht="18.75">
      <c r="B274" s="2118">
        <f t="shared" si="54"/>
        <v>0</v>
      </c>
      <c r="D274" s="67" t="str">
        <f t="shared" si="43"/>
        <v>►</v>
      </c>
      <c r="E274" s="2182">
        <f t="shared" si="49"/>
        <v>0</v>
      </c>
      <c r="F274" s="2183">
        <f t="shared" si="49"/>
        <v>0</v>
      </c>
      <c r="G274" s="2184">
        <f t="shared" si="49"/>
        <v>0</v>
      </c>
      <c r="H274" s="2185">
        <f t="shared" si="49"/>
        <v>0</v>
      </c>
      <c r="I274" s="2186">
        <f t="shared" si="49"/>
        <v>0</v>
      </c>
      <c r="J274" s="2166">
        <f>IFERROR(INDEX(J8:V8,MATCH(I274,J7:V7,0)) * H274 * IF(E274=0, 1, E274), 0)</f>
        <v>0</v>
      </c>
      <c r="K274" s="2167">
        <f t="shared" si="52"/>
        <v>0</v>
      </c>
      <c r="L274" s="2203"/>
      <c r="M274" s="109"/>
      <c r="N274" s="2169"/>
      <c r="O274" s="504"/>
      <c r="P274" s="2170">
        <f t="shared" si="47"/>
        <v>0</v>
      </c>
      <c r="Q274" s="2171"/>
      <c r="R274" s="2187" t="str">
        <f t="shared" si="53"/>
        <v>►</v>
      </c>
      <c r="S274" s="2188">
        <v>1</v>
      </c>
      <c r="T274" s="2189">
        <f t="shared" si="44"/>
        <v>0</v>
      </c>
      <c r="U274" s="2190">
        <f t="shared" si="45"/>
        <v>0</v>
      </c>
      <c r="V274" s="2191">
        <f t="shared" si="46"/>
        <v>0</v>
      </c>
      <c r="W274" s="2192">
        <f>IF(OR(ISBLANK(M274),ISBLANK(O274)),0,IF(ISBLANK(L274),"",IFERROR(ROUND(T274/INDEX(J8:V8,MATCH(I274,J7:V7,0)),2)&amp;" " &amp;I274,"")))</f>
        <v>0</v>
      </c>
      <c r="X274" s="2193"/>
      <c r="Z274" s="2113">
        <f t="shared" si="48"/>
        <v>0</v>
      </c>
      <c r="AB274" s="67"/>
      <c r="AC274" s="2119"/>
      <c r="AD274" s="2120"/>
      <c r="AE274" s="2121"/>
      <c r="AF274" s="2122"/>
      <c r="AG274" s="2123"/>
      <c r="AH274" s="2124"/>
      <c r="AI274" s="2125"/>
      <c r="AJ274" s="2126"/>
      <c r="AK274" s="2127"/>
      <c r="AL274" s="2127"/>
      <c r="AM274" s="2127"/>
      <c r="AN274" s="2127"/>
      <c r="AO274" s="2127"/>
      <c r="AP274" s="2127"/>
      <c r="AQ274" s="2128"/>
      <c r="AR274" s="2129"/>
      <c r="AS274" s="2130"/>
      <c r="AT274" s="2130"/>
      <c r="AU274" s="2140"/>
      <c r="AV274" s="2130"/>
      <c r="BJ274" s="135">
        <v>1</v>
      </c>
    </row>
    <row r="275" spans="2:62" ht="18.75">
      <c r="B275" s="2118">
        <f t="shared" si="54"/>
        <v>0</v>
      </c>
      <c r="D275" s="67" t="str">
        <f t="shared" si="43"/>
        <v>►</v>
      </c>
      <c r="E275" s="2182">
        <f t="shared" si="49"/>
        <v>0</v>
      </c>
      <c r="F275" s="2183">
        <f t="shared" si="49"/>
        <v>0</v>
      </c>
      <c r="G275" s="2184">
        <f t="shared" si="49"/>
        <v>0</v>
      </c>
      <c r="H275" s="2185">
        <f t="shared" si="49"/>
        <v>0</v>
      </c>
      <c r="I275" s="2186">
        <f t="shared" si="49"/>
        <v>0</v>
      </c>
      <c r="J275" s="2166">
        <f>IFERROR(INDEX(J8:V8,MATCH(I275,J7:V7,0)) * H275 * IF(E275=0, 1, E275), 0)</f>
        <v>0</v>
      </c>
      <c r="K275" s="2167">
        <f t="shared" si="52"/>
        <v>0</v>
      </c>
      <c r="L275" s="2168"/>
      <c r="M275" s="109"/>
      <c r="N275" s="2169"/>
      <c r="O275" s="504"/>
      <c r="P275" s="2170">
        <f t="shared" si="47"/>
        <v>0</v>
      </c>
      <c r="Q275" s="2171"/>
      <c r="R275" s="2187" t="str">
        <f t="shared" si="53"/>
        <v>►</v>
      </c>
      <c r="S275" s="2188">
        <v>1</v>
      </c>
      <c r="T275" s="2174">
        <f t="shared" si="44"/>
        <v>0</v>
      </c>
      <c r="U275" s="2175">
        <f t="shared" si="45"/>
        <v>0</v>
      </c>
      <c r="V275" s="2176">
        <f t="shared" si="46"/>
        <v>0</v>
      </c>
      <c r="W275" s="2177">
        <f>IF(OR(ISBLANK(M275),ISBLANK(O275)),0,IF(ISBLANK(L275),"",IFERROR(ROUND(T275/INDEX(J8:V8,MATCH(I275,J7:V7,0)),2)&amp;" " &amp;I275,"")))</f>
        <v>0</v>
      </c>
      <c r="X275" s="2178"/>
      <c r="Z275" s="2113">
        <f t="shared" si="48"/>
        <v>0</v>
      </c>
      <c r="AB275" s="67"/>
      <c r="AC275" s="2119"/>
      <c r="AD275" s="2120"/>
      <c r="AE275" s="2121"/>
      <c r="AF275" s="2122"/>
      <c r="AG275" s="2123"/>
      <c r="AH275" s="2124"/>
      <c r="AI275" s="2125"/>
      <c r="AJ275" s="2126"/>
      <c r="AK275" s="2127"/>
      <c r="AL275" s="2127"/>
      <c r="AM275" s="2127"/>
      <c r="AN275" s="2127"/>
      <c r="AO275" s="2127"/>
      <c r="AP275" s="2127"/>
      <c r="AQ275" s="2128"/>
      <c r="AR275" s="2129"/>
      <c r="AS275" s="2130"/>
      <c r="AT275" s="2130"/>
      <c r="AU275" s="2140"/>
      <c r="AV275" s="2130"/>
      <c r="BJ275" s="135">
        <v>1</v>
      </c>
    </row>
    <row r="276" spans="2:62" ht="18.75">
      <c r="B276" s="2118">
        <f t="shared" si="54"/>
        <v>0</v>
      </c>
      <c r="D276" s="67" t="str">
        <f t="shared" si="43"/>
        <v>►</v>
      </c>
      <c r="E276" s="2182">
        <f t="shared" si="49"/>
        <v>0</v>
      </c>
      <c r="F276" s="2183">
        <f t="shared" si="49"/>
        <v>0</v>
      </c>
      <c r="G276" s="2184">
        <f t="shared" si="49"/>
        <v>0</v>
      </c>
      <c r="H276" s="2185">
        <f t="shared" si="49"/>
        <v>0</v>
      </c>
      <c r="I276" s="2186">
        <f t="shared" si="49"/>
        <v>0</v>
      </c>
      <c r="J276" s="2166">
        <f>IFERROR(INDEX(J8:V8,MATCH(I276,J7:V7,0)) * H276 * IF(E276=0, 1, E276), 0)</f>
        <v>0</v>
      </c>
      <c r="K276" s="2167">
        <f t="shared" si="52"/>
        <v>0</v>
      </c>
      <c r="L276" s="2168"/>
      <c r="M276" s="109"/>
      <c r="N276" s="2169"/>
      <c r="O276" s="504"/>
      <c r="P276" s="2170">
        <f t="shared" si="47"/>
        <v>0</v>
      </c>
      <c r="Q276" s="2171"/>
      <c r="R276" s="2187" t="str">
        <f t="shared" si="53"/>
        <v>►</v>
      </c>
      <c r="S276" s="2188">
        <v>1</v>
      </c>
      <c r="T276" s="2189">
        <f t="shared" si="44"/>
        <v>0</v>
      </c>
      <c r="U276" s="2190">
        <f t="shared" si="45"/>
        <v>0</v>
      </c>
      <c r="V276" s="2191">
        <f t="shared" si="46"/>
        <v>0</v>
      </c>
      <c r="W276" s="2192">
        <f>IF(OR(ISBLANK(M276),ISBLANK(O276)),0,IF(ISBLANK(L276),"",IFERROR(ROUND(T276/INDEX(J8:V8,MATCH(I276,J7:V7,0)),2)&amp;" " &amp;I276,"")))</f>
        <v>0</v>
      </c>
      <c r="X276" s="2193"/>
      <c r="Z276" s="2113">
        <f t="shared" si="48"/>
        <v>0</v>
      </c>
      <c r="AB276" s="67"/>
      <c r="AC276" s="2119"/>
      <c r="AD276" s="2120"/>
      <c r="AE276" s="2121"/>
      <c r="AF276" s="2122"/>
      <c r="AG276" s="2123"/>
      <c r="AH276" s="2124"/>
      <c r="AI276" s="2125"/>
      <c r="AJ276" s="2126"/>
      <c r="AK276" s="2127"/>
      <c r="AL276" s="2127"/>
      <c r="AM276" s="2127"/>
      <c r="AN276" s="2127"/>
      <c r="AO276" s="2127"/>
      <c r="AP276" s="2127"/>
      <c r="AQ276" s="2128"/>
      <c r="AR276" s="2129"/>
      <c r="AS276" s="2130"/>
      <c r="AT276" s="2130"/>
      <c r="AU276" s="2140"/>
      <c r="AV276" s="2130"/>
      <c r="BJ276" s="135">
        <v>1</v>
      </c>
    </row>
    <row r="277" spans="2:62" ht="18.75">
      <c r="B277" s="2118">
        <f t="shared" si="54"/>
        <v>0</v>
      </c>
      <c r="D277" s="67" t="str">
        <f t="shared" si="43"/>
        <v>►</v>
      </c>
      <c r="E277" s="2182">
        <f t="shared" si="49"/>
        <v>0</v>
      </c>
      <c r="F277" s="2183">
        <f t="shared" si="49"/>
        <v>0</v>
      </c>
      <c r="G277" s="2184">
        <f t="shared" si="49"/>
        <v>0</v>
      </c>
      <c r="H277" s="2185">
        <f t="shared" si="49"/>
        <v>0</v>
      </c>
      <c r="I277" s="2186">
        <f t="shared" si="49"/>
        <v>0</v>
      </c>
      <c r="J277" s="2166">
        <f>IFERROR(INDEX(J8:V8,MATCH(I277,J7:V7,0)) * H277 * IF(E277=0, 1, E277), 0)</f>
        <v>0</v>
      </c>
      <c r="K277" s="2167">
        <f t="shared" si="52"/>
        <v>0</v>
      </c>
      <c r="L277" s="2168"/>
      <c r="M277" s="109"/>
      <c r="N277" s="2169"/>
      <c r="O277" s="504"/>
      <c r="P277" s="2170">
        <f t="shared" si="47"/>
        <v>0</v>
      </c>
      <c r="Q277" s="2171"/>
      <c r="R277" s="2187" t="str">
        <f t="shared" si="53"/>
        <v>►</v>
      </c>
      <c r="S277" s="2188">
        <v>1</v>
      </c>
      <c r="T277" s="2174">
        <f t="shared" si="44"/>
        <v>0</v>
      </c>
      <c r="U277" s="2175">
        <f t="shared" si="45"/>
        <v>0</v>
      </c>
      <c r="V277" s="2176">
        <f t="shared" si="46"/>
        <v>0</v>
      </c>
      <c r="W277" s="2177">
        <f>IF(OR(ISBLANK(M277),ISBLANK(O277)),0,IF(ISBLANK(L277),"",IFERROR(ROUND(T277/INDEX(J8:V8,MATCH(I277,J7:V7,0)),2)&amp;" " &amp;I277,"")))</f>
        <v>0</v>
      </c>
      <c r="X277" s="2178"/>
      <c r="Z277" s="2113">
        <f t="shared" si="48"/>
        <v>0</v>
      </c>
      <c r="AB277" s="67"/>
      <c r="AC277" s="2119"/>
      <c r="AD277" s="2120"/>
      <c r="AE277" s="2121"/>
      <c r="AF277" s="2122"/>
      <c r="AG277" s="2123"/>
      <c r="AH277" s="2124"/>
      <c r="AI277" s="2125"/>
      <c r="AJ277" s="2126"/>
      <c r="AK277" s="2127"/>
      <c r="AL277" s="2127"/>
      <c r="AM277" s="2127"/>
      <c r="AN277" s="2127"/>
      <c r="AO277" s="2127"/>
      <c r="AP277" s="2127"/>
      <c r="AQ277" s="2128"/>
      <c r="AR277" s="2129"/>
      <c r="AS277" s="2130"/>
      <c r="AT277" s="2130"/>
      <c r="AU277" s="2140"/>
      <c r="AV277" s="2130"/>
      <c r="BJ277" s="135">
        <v>1</v>
      </c>
    </row>
    <row r="278" spans="2:62" ht="16.5" customHeight="1">
      <c r="B278" s="2118">
        <f t="shared" si="54"/>
        <v>0</v>
      </c>
      <c r="D278" s="67" t="str">
        <f t="shared" si="43"/>
        <v>►</v>
      </c>
      <c r="E278" s="2182">
        <f t="shared" si="49"/>
        <v>0</v>
      </c>
      <c r="F278" s="2183">
        <f t="shared" si="49"/>
        <v>0</v>
      </c>
      <c r="G278" s="2184">
        <f t="shared" si="49"/>
        <v>0</v>
      </c>
      <c r="H278" s="2185">
        <f t="shared" si="49"/>
        <v>0</v>
      </c>
      <c r="I278" s="2186">
        <f t="shared" si="49"/>
        <v>0</v>
      </c>
      <c r="J278" s="2166">
        <f>IFERROR(INDEX(J8:V8,MATCH(I278,J7:V7,0)) * H278 * IF(E278=0, 1, E278), 0)</f>
        <v>0</v>
      </c>
      <c r="K278" s="2167">
        <f t="shared" si="52"/>
        <v>0</v>
      </c>
      <c r="L278" s="2168"/>
      <c r="M278" s="109"/>
      <c r="N278" s="2169"/>
      <c r="O278" s="504"/>
      <c r="P278" s="2170">
        <f t="shared" si="47"/>
        <v>0</v>
      </c>
      <c r="Q278" s="2171"/>
      <c r="R278" s="2187" t="str">
        <f t="shared" si="53"/>
        <v>►</v>
      </c>
      <c r="S278" s="2188">
        <v>1</v>
      </c>
      <c r="T278" s="2189">
        <f t="shared" si="44"/>
        <v>0</v>
      </c>
      <c r="U278" s="2190">
        <f t="shared" si="45"/>
        <v>0</v>
      </c>
      <c r="V278" s="2191">
        <f t="shared" si="46"/>
        <v>0</v>
      </c>
      <c r="W278" s="2192">
        <f>IF(OR(ISBLANK(M278),ISBLANK(O278)),0,IF(ISBLANK(L278),"",IFERROR(ROUND(T278/INDEX(J8:V8,MATCH(I278,J7:V7,0)),2)&amp;" " &amp;I278,"")))</f>
        <v>0</v>
      </c>
      <c r="X278" s="2193"/>
      <c r="Z278" s="2113">
        <f t="shared" si="48"/>
        <v>0</v>
      </c>
      <c r="AB278" s="67"/>
      <c r="AC278" s="2119"/>
      <c r="AD278" s="2120"/>
      <c r="AE278" s="2121"/>
      <c r="AF278" s="2122"/>
      <c r="AG278" s="2123"/>
      <c r="AH278" s="2124"/>
      <c r="AI278" s="2125"/>
      <c r="AJ278" s="2126"/>
      <c r="AK278" s="2127"/>
      <c r="AL278" s="2127"/>
      <c r="AM278" s="2127"/>
      <c r="AN278" s="2127"/>
      <c r="AO278" s="2127"/>
      <c r="AP278" s="2127"/>
      <c r="AQ278" s="2128"/>
      <c r="AR278" s="2129"/>
      <c r="AS278" s="2130"/>
      <c r="AT278" s="2130"/>
      <c r="AU278" s="2140"/>
      <c r="AV278" s="2130"/>
      <c r="BJ278" s="135">
        <v>1</v>
      </c>
    </row>
    <row r="279" spans="2:62" ht="18.75">
      <c r="B279" s="2118">
        <f t="shared" si="54"/>
        <v>0</v>
      </c>
      <c r="D279" s="67" t="str">
        <f t="shared" ref="D279:D342" si="55">IF(L279&lt;&gt;"","A","►")</f>
        <v>►</v>
      </c>
      <c r="E279" s="2182">
        <f t="shared" si="49"/>
        <v>0</v>
      </c>
      <c r="F279" s="2183">
        <f t="shared" si="49"/>
        <v>0</v>
      </c>
      <c r="G279" s="2184">
        <f t="shared" si="49"/>
        <v>0</v>
      </c>
      <c r="H279" s="2185">
        <f t="shared" si="49"/>
        <v>0</v>
      </c>
      <c r="I279" s="2186">
        <f t="shared" si="49"/>
        <v>0</v>
      </c>
      <c r="J279" s="2166">
        <f>IFERROR(INDEX(J8:V8,MATCH(I279,J7:V7,0)) * H279 * IF(E279=0, 1, E279), 0)</f>
        <v>0</v>
      </c>
      <c r="K279" s="2167">
        <f t="shared" si="52"/>
        <v>0</v>
      </c>
      <c r="L279" s="2168"/>
      <c r="M279" s="109"/>
      <c r="N279" s="2169"/>
      <c r="O279" s="504"/>
      <c r="P279" s="2170">
        <f t="shared" si="47"/>
        <v>0</v>
      </c>
      <c r="Q279" s="2171"/>
      <c r="R279" s="2187" t="str">
        <f t="shared" si="53"/>
        <v>►</v>
      </c>
      <c r="S279" s="2188">
        <v>1</v>
      </c>
      <c r="T279" s="2174">
        <f t="shared" ref="T279:T342" si="56">IF(OR(ISBLANK(M279),ISBLANK(O279)),0,IF(J279=0,0,IF(L279&lt;&gt;0,(J279*S279)/M279*O279,0)))</f>
        <v>0</v>
      </c>
      <c r="U279" s="2175">
        <f t="shared" ref="U279:U342" si="57">IF(OR(ISBLANK(M279),ISBLANK(O279)),0,IF(AND(E279&lt;&gt;"", L279&lt;&gt;""),(E279*S279)/M279*O279,0))</f>
        <v>0</v>
      </c>
      <c r="V279" s="2176">
        <f t="shared" ref="V279:V342" si="58">IF(L279&lt;&gt;"",AD279,0)</f>
        <v>0</v>
      </c>
      <c r="W279" s="2177">
        <f>IF(OR(ISBLANK(M279),ISBLANK(O279)),0,IF(ISBLANK(L279),"",IFERROR(ROUND(T279/INDEX(J8:V8,MATCH(I279,J7:V7,0)),2)&amp;" " &amp;I279,"")))</f>
        <v>0</v>
      </c>
      <c r="X279" s="2178"/>
      <c r="Z279" s="2113">
        <f t="shared" si="48"/>
        <v>0</v>
      </c>
      <c r="AB279" s="67"/>
      <c r="AC279" s="2119"/>
      <c r="AD279" s="2120"/>
      <c r="AE279" s="2121"/>
      <c r="AF279" s="2122"/>
      <c r="AG279" s="2123"/>
      <c r="AH279" s="2124"/>
      <c r="AI279" s="2125"/>
      <c r="AJ279" s="2126"/>
      <c r="AK279" s="2127"/>
      <c r="AL279" s="2127"/>
      <c r="AM279" s="2127"/>
      <c r="AN279" s="2127"/>
      <c r="AO279" s="2127"/>
      <c r="AP279" s="2127"/>
      <c r="AQ279" s="2128"/>
      <c r="AR279" s="2129"/>
      <c r="AS279" s="2130"/>
      <c r="AT279" s="2130"/>
      <c r="AU279" s="2140"/>
      <c r="AV279" s="2130"/>
      <c r="BJ279" s="135">
        <v>1</v>
      </c>
    </row>
    <row r="280" spans="2:62" ht="18.75">
      <c r="B280" s="2118">
        <f t="shared" si="54"/>
        <v>0</v>
      </c>
      <c r="D280" s="67" t="str">
        <f t="shared" si="55"/>
        <v>►</v>
      </c>
      <c r="E280" s="2182">
        <f t="shared" si="49"/>
        <v>0</v>
      </c>
      <c r="F280" s="2183">
        <f t="shared" si="49"/>
        <v>0</v>
      </c>
      <c r="G280" s="2184">
        <f t="shared" si="49"/>
        <v>0</v>
      </c>
      <c r="H280" s="2185">
        <f t="shared" si="49"/>
        <v>0</v>
      </c>
      <c r="I280" s="2186">
        <f t="shared" si="49"/>
        <v>0</v>
      </c>
      <c r="J280" s="2166">
        <f>IFERROR(INDEX(J8:V8,MATCH(I280,J7:V7,0)) * H280 * IF(E280=0, 1, E280), 0)</f>
        <v>0</v>
      </c>
      <c r="K280" s="2167">
        <f t="shared" si="52"/>
        <v>0</v>
      </c>
      <c r="L280" s="2168"/>
      <c r="M280" s="109"/>
      <c r="N280" s="2169"/>
      <c r="O280" s="504"/>
      <c r="P280" s="2170">
        <f t="shared" ref="P280:P343" si="59">N280</f>
        <v>0</v>
      </c>
      <c r="Q280" s="2171"/>
      <c r="R280" s="2187" t="str">
        <f t="shared" si="53"/>
        <v>►</v>
      </c>
      <c r="S280" s="2188">
        <v>1</v>
      </c>
      <c r="T280" s="2189">
        <f t="shared" si="56"/>
        <v>0</v>
      </c>
      <c r="U280" s="2190">
        <f t="shared" si="57"/>
        <v>0</v>
      </c>
      <c r="V280" s="2191">
        <f t="shared" si="58"/>
        <v>0</v>
      </c>
      <c r="W280" s="2192">
        <f>IF(OR(ISBLANK(M280),ISBLANK(O280)),0,IF(ISBLANK(L280),"",IFERROR(ROUND(T280/INDEX(J8:V8,MATCH(I280,J7:V7,0)),2)&amp;" " &amp;I280,"")))</f>
        <v>0</v>
      </c>
      <c r="X280" s="2193"/>
      <c r="Z280" s="2113">
        <f t="shared" si="48"/>
        <v>0</v>
      </c>
      <c r="AB280" s="67"/>
      <c r="AC280" s="2119"/>
      <c r="AD280" s="2120"/>
      <c r="AE280" s="2121"/>
      <c r="AF280" s="2122"/>
      <c r="AG280" s="2123"/>
      <c r="AH280" s="2124"/>
      <c r="AI280" s="2125"/>
      <c r="AJ280" s="2126"/>
      <c r="AK280" s="2127"/>
      <c r="AL280" s="2127"/>
      <c r="AM280" s="2127"/>
      <c r="AN280" s="2127"/>
      <c r="AO280" s="2127"/>
      <c r="AP280" s="2127"/>
      <c r="AQ280" s="2128"/>
      <c r="AR280" s="2129"/>
      <c r="AS280" s="2130"/>
      <c r="AT280" s="2130"/>
      <c r="AU280" s="2140"/>
      <c r="AV280" s="2130"/>
      <c r="BJ280" s="135">
        <v>1</v>
      </c>
    </row>
    <row r="281" spans="2:62" ht="18.75">
      <c r="B281" s="2118">
        <f t="shared" si="54"/>
        <v>0</v>
      </c>
      <c r="D281" s="67" t="str">
        <f t="shared" si="55"/>
        <v>►</v>
      </c>
      <c r="E281" s="2182">
        <f t="shared" si="49"/>
        <v>0</v>
      </c>
      <c r="F281" s="2183">
        <f t="shared" si="49"/>
        <v>0</v>
      </c>
      <c r="G281" s="2184">
        <f t="shared" si="49"/>
        <v>0</v>
      </c>
      <c r="H281" s="2185">
        <f t="shared" si="49"/>
        <v>0</v>
      </c>
      <c r="I281" s="2186">
        <f t="shared" si="49"/>
        <v>0</v>
      </c>
      <c r="J281" s="2166">
        <f>IFERROR(INDEX(J8:V8,MATCH(I281,J7:V7,0)) * H281 * IF(E281=0, 1, E281), 0)</f>
        <v>0</v>
      </c>
      <c r="K281" s="2167">
        <f t="shared" si="52"/>
        <v>0</v>
      </c>
      <c r="L281" s="2168"/>
      <c r="M281" s="109"/>
      <c r="N281" s="2169"/>
      <c r="O281" s="504"/>
      <c r="P281" s="2170">
        <f t="shared" si="59"/>
        <v>0</v>
      </c>
      <c r="Q281" s="2171"/>
      <c r="R281" s="2187" t="str">
        <f t="shared" si="53"/>
        <v>►</v>
      </c>
      <c r="S281" s="2188">
        <v>1</v>
      </c>
      <c r="T281" s="2174">
        <f t="shared" si="56"/>
        <v>0</v>
      </c>
      <c r="U281" s="2175">
        <f t="shared" si="57"/>
        <v>0</v>
      </c>
      <c r="V281" s="2176">
        <f t="shared" si="58"/>
        <v>0</v>
      </c>
      <c r="W281" s="2177">
        <f>IF(OR(ISBLANK(M281),ISBLANK(O281)),0,IF(ISBLANK(L281),"",IFERROR(ROUND(T281/INDEX(J8:V8,MATCH(I281,J7:V7,0)),2)&amp;" " &amp;I281,"")))</f>
        <v>0</v>
      </c>
      <c r="X281" s="2178"/>
      <c r="Z281" s="2113">
        <f t="shared" si="48"/>
        <v>0</v>
      </c>
      <c r="AB281" s="67"/>
      <c r="AC281" s="2119"/>
      <c r="AD281" s="2120"/>
      <c r="AE281" s="2121"/>
      <c r="AF281" s="2122"/>
      <c r="AG281" s="2123"/>
      <c r="AH281" s="2124"/>
      <c r="AI281" s="2125"/>
      <c r="AJ281" s="2126"/>
      <c r="AK281" s="2127"/>
      <c r="AL281" s="2127"/>
      <c r="AM281" s="2127"/>
      <c r="AN281" s="2127"/>
      <c r="AO281" s="2127"/>
      <c r="AP281" s="2127"/>
      <c r="AQ281" s="2128"/>
      <c r="AR281" s="2129"/>
      <c r="AS281" s="2130"/>
      <c r="AT281" s="2130"/>
      <c r="AU281" s="2140"/>
      <c r="AV281" s="2130"/>
      <c r="BJ281" s="135">
        <v>1</v>
      </c>
    </row>
    <row r="282" spans="2:62" ht="18.75">
      <c r="B282" s="2118">
        <f t="shared" si="54"/>
        <v>0</v>
      </c>
      <c r="D282" s="67" t="str">
        <f t="shared" si="55"/>
        <v>►</v>
      </c>
      <c r="E282" s="2182">
        <f t="shared" si="49"/>
        <v>0</v>
      </c>
      <c r="F282" s="2183">
        <f t="shared" si="49"/>
        <v>0</v>
      </c>
      <c r="G282" s="2184">
        <f t="shared" si="49"/>
        <v>0</v>
      </c>
      <c r="H282" s="2185">
        <f t="shared" si="49"/>
        <v>0</v>
      </c>
      <c r="I282" s="2186">
        <f t="shared" si="49"/>
        <v>0</v>
      </c>
      <c r="J282" s="2166">
        <f>IFERROR(INDEX(J8:V8,MATCH(I282,J7:V7,0)) * H282 * IF(E282=0, 1, E282), 0)</f>
        <v>0</v>
      </c>
      <c r="K282" s="2167">
        <f t="shared" si="52"/>
        <v>0</v>
      </c>
      <c r="L282" s="2168"/>
      <c r="M282" s="109"/>
      <c r="N282" s="2169"/>
      <c r="O282" s="504"/>
      <c r="P282" s="2170">
        <f t="shared" si="59"/>
        <v>0</v>
      </c>
      <c r="Q282" s="2171"/>
      <c r="R282" s="2187" t="str">
        <f t="shared" si="53"/>
        <v>►</v>
      </c>
      <c r="S282" s="2188">
        <v>1</v>
      </c>
      <c r="T282" s="2189">
        <f t="shared" si="56"/>
        <v>0</v>
      </c>
      <c r="U282" s="2190">
        <f t="shared" si="57"/>
        <v>0</v>
      </c>
      <c r="V282" s="2191">
        <f t="shared" si="58"/>
        <v>0</v>
      </c>
      <c r="W282" s="2192">
        <f>IF(OR(ISBLANK(M282),ISBLANK(O282)),0,IF(ISBLANK(L282),"",IFERROR(ROUND(T282/INDEX(J8:V8,MATCH(I282,J7:V7,0)),2)&amp;" " &amp;I282,"")))</f>
        <v>0</v>
      </c>
      <c r="X282" s="2193"/>
      <c r="Z282" s="2113">
        <f t="shared" si="48"/>
        <v>0</v>
      </c>
      <c r="AB282" s="67"/>
      <c r="AC282" s="2119"/>
      <c r="AD282" s="2120"/>
      <c r="AE282" s="2121"/>
      <c r="AF282" s="2122"/>
      <c r="AG282" s="2123"/>
      <c r="AH282" s="2124"/>
      <c r="AI282" s="2125"/>
      <c r="AJ282" s="2126"/>
      <c r="AK282" s="2127"/>
      <c r="AL282" s="2127"/>
      <c r="AM282" s="2127"/>
      <c r="AN282" s="2127"/>
      <c r="AO282" s="2127"/>
      <c r="AP282" s="2127"/>
      <c r="AQ282" s="2128"/>
      <c r="AR282" s="2129"/>
      <c r="AS282" s="2130"/>
      <c r="AT282" s="2130"/>
      <c r="AU282" s="2140"/>
      <c r="AV282" s="2130"/>
      <c r="BJ282" s="135">
        <v>1</v>
      </c>
    </row>
    <row r="283" spans="2:62" ht="18.75">
      <c r="B283" s="2118">
        <f t="shared" si="54"/>
        <v>0</v>
      </c>
      <c r="D283" s="67" t="str">
        <f t="shared" si="55"/>
        <v>►</v>
      </c>
      <c r="E283" s="2182">
        <f t="shared" si="49"/>
        <v>0</v>
      </c>
      <c r="F283" s="2183">
        <f t="shared" si="49"/>
        <v>0</v>
      </c>
      <c r="G283" s="2184">
        <f t="shared" si="49"/>
        <v>0</v>
      </c>
      <c r="H283" s="2185">
        <f t="shared" si="49"/>
        <v>0</v>
      </c>
      <c r="I283" s="2186">
        <f t="shared" si="49"/>
        <v>0</v>
      </c>
      <c r="J283" s="2166">
        <f>IFERROR(INDEX(J8:V8,MATCH(I283,J7:V7,0)) * H283 * IF(E283=0, 1, E283), 0)</f>
        <v>0</v>
      </c>
      <c r="K283" s="2167">
        <f t="shared" si="52"/>
        <v>0</v>
      </c>
      <c r="L283" s="2168"/>
      <c r="M283" s="109"/>
      <c r="N283" s="2169"/>
      <c r="O283" s="504"/>
      <c r="P283" s="2170">
        <f t="shared" si="59"/>
        <v>0</v>
      </c>
      <c r="Q283" s="2171"/>
      <c r="R283" s="2187" t="str">
        <f t="shared" si="53"/>
        <v>►</v>
      </c>
      <c r="S283" s="2188">
        <v>1</v>
      </c>
      <c r="T283" s="2174">
        <f t="shared" si="56"/>
        <v>0</v>
      </c>
      <c r="U283" s="2175">
        <f t="shared" si="57"/>
        <v>0</v>
      </c>
      <c r="V283" s="2176">
        <f t="shared" si="58"/>
        <v>0</v>
      </c>
      <c r="W283" s="2177">
        <f>IF(OR(ISBLANK(M283),ISBLANK(O283)),0,IF(ISBLANK(L283),"",IFERROR(ROUND(T283/INDEX(J8:V8,MATCH(I283,J7:V7,0)),2)&amp;" " &amp;I283,"")))</f>
        <v>0</v>
      </c>
      <c r="X283" s="2178"/>
      <c r="Z283" s="2113">
        <f t="shared" si="48"/>
        <v>0</v>
      </c>
      <c r="AB283" s="67"/>
      <c r="AC283" s="2119"/>
      <c r="AD283" s="2120"/>
      <c r="AE283" s="2121"/>
      <c r="AF283" s="2122"/>
      <c r="AG283" s="2123"/>
      <c r="AH283" s="2124"/>
      <c r="AI283" s="2125"/>
      <c r="AJ283" s="2126"/>
      <c r="AK283" s="2127"/>
      <c r="AL283" s="2127"/>
      <c r="AM283" s="2127"/>
      <c r="AN283" s="2127"/>
      <c r="AO283" s="2127"/>
      <c r="AP283" s="2127"/>
      <c r="AQ283" s="2128"/>
      <c r="AR283" s="2129"/>
      <c r="AS283" s="2130"/>
      <c r="AT283" s="2130"/>
      <c r="AU283" s="2140"/>
      <c r="AV283" s="2130"/>
      <c r="BJ283" s="135">
        <v>1</v>
      </c>
    </row>
    <row r="284" spans="2:62" ht="18.75">
      <c r="B284" s="2118">
        <f t="shared" si="54"/>
        <v>0</v>
      </c>
      <c r="D284" s="67" t="str">
        <f t="shared" si="55"/>
        <v>►</v>
      </c>
      <c r="E284" s="2182">
        <f t="shared" si="49"/>
        <v>0</v>
      </c>
      <c r="F284" s="2183">
        <f t="shared" si="49"/>
        <v>0</v>
      </c>
      <c r="G284" s="2184">
        <f t="shared" si="49"/>
        <v>0</v>
      </c>
      <c r="H284" s="2185">
        <f t="shared" si="49"/>
        <v>0</v>
      </c>
      <c r="I284" s="2186">
        <f t="shared" si="49"/>
        <v>0</v>
      </c>
      <c r="J284" s="2166">
        <f>IFERROR(INDEX(J8:V8,MATCH(I284,J7:V7,0)) * H284 * IF(E284=0, 1, E284), 0)</f>
        <v>0</v>
      </c>
      <c r="K284" s="2167">
        <f t="shared" si="52"/>
        <v>0</v>
      </c>
      <c r="L284" s="2203"/>
      <c r="M284" s="109"/>
      <c r="N284" s="2169"/>
      <c r="O284" s="504"/>
      <c r="P284" s="2170">
        <f t="shared" si="59"/>
        <v>0</v>
      </c>
      <c r="Q284" s="2171"/>
      <c r="R284" s="2187" t="str">
        <f t="shared" si="53"/>
        <v>►</v>
      </c>
      <c r="S284" s="2188">
        <v>1</v>
      </c>
      <c r="T284" s="2189">
        <f t="shared" si="56"/>
        <v>0</v>
      </c>
      <c r="U284" s="2190">
        <f t="shared" si="57"/>
        <v>0</v>
      </c>
      <c r="V284" s="2191">
        <f t="shared" si="58"/>
        <v>0</v>
      </c>
      <c r="W284" s="2192">
        <f>IF(OR(ISBLANK(M284),ISBLANK(O284)),0,IF(ISBLANK(L284),"",IFERROR(ROUND(T284/INDEX(J8:V8,MATCH(I284,J7:V7,0)),2)&amp;" " &amp;I284,"")))</f>
        <v>0</v>
      </c>
      <c r="X284" s="2193"/>
      <c r="Z284" s="2113">
        <f t="shared" si="48"/>
        <v>0</v>
      </c>
      <c r="AB284" s="67"/>
      <c r="AC284" s="2119"/>
      <c r="AD284" s="2120"/>
      <c r="AE284" s="2121"/>
      <c r="AF284" s="2122"/>
      <c r="AG284" s="2123"/>
      <c r="AH284" s="2124"/>
      <c r="AI284" s="2125"/>
      <c r="AJ284" s="2126"/>
      <c r="AK284" s="2127"/>
      <c r="AL284" s="2127"/>
      <c r="AM284" s="2127"/>
      <c r="AN284" s="2127"/>
      <c r="AO284" s="2127"/>
      <c r="AP284" s="2127"/>
      <c r="AQ284" s="2128"/>
      <c r="AR284" s="2129"/>
      <c r="AS284" s="2130"/>
      <c r="AT284" s="2130"/>
      <c r="AU284" s="2140"/>
      <c r="AV284" s="2130"/>
      <c r="BJ284" s="135">
        <v>1</v>
      </c>
    </row>
    <row r="285" spans="2:62" ht="18.75">
      <c r="B285" s="2118">
        <f t="shared" si="54"/>
        <v>0</v>
      </c>
      <c r="D285" s="67" t="str">
        <f t="shared" si="55"/>
        <v>►</v>
      </c>
      <c r="E285" s="2182">
        <f t="shared" si="49"/>
        <v>0</v>
      </c>
      <c r="F285" s="2183">
        <f t="shared" si="49"/>
        <v>0</v>
      </c>
      <c r="G285" s="2184">
        <f t="shared" si="49"/>
        <v>0</v>
      </c>
      <c r="H285" s="2185">
        <f t="shared" si="49"/>
        <v>0</v>
      </c>
      <c r="I285" s="2186">
        <f t="shared" si="49"/>
        <v>0</v>
      </c>
      <c r="J285" s="2166">
        <f>IFERROR(INDEX(J8:V8,MATCH(I285,J7:V7,0)) * H285 * IF(E285=0, 1, E285), 0)</f>
        <v>0</v>
      </c>
      <c r="K285" s="2167">
        <f t="shared" si="52"/>
        <v>0</v>
      </c>
      <c r="L285" s="2203"/>
      <c r="M285" s="109"/>
      <c r="N285" s="2169"/>
      <c r="O285" s="504"/>
      <c r="P285" s="2170">
        <f t="shared" si="59"/>
        <v>0</v>
      </c>
      <c r="Q285" s="2171"/>
      <c r="R285" s="2187" t="str">
        <f t="shared" si="53"/>
        <v>►</v>
      </c>
      <c r="S285" s="2188">
        <v>1</v>
      </c>
      <c r="T285" s="2174">
        <f t="shared" si="56"/>
        <v>0</v>
      </c>
      <c r="U285" s="2175">
        <f t="shared" si="57"/>
        <v>0</v>
      </c>
      <c r="V285" s="2176">
        <f t="shared" si="58"/>
        <v>0</v>
      </c>
      <c r="W285" s="2177">
        <f>IF(OR(ISBLANK(M285),ISBLANK(O285)),0,IF(ISBLANK(L285),"",IFERROR(ROUND(T285/INDEX(J8:V8,MATCH(I285,J7:V7,0)),2)&amp;" " &amp;I285,"")))</f>
        <v>0</v>
      </c>
      <c r="X285" s="2178"/>
      <c r="Z285" s="2113">
        <f t="shared" si="48"/>
        <v>0</v>
      </c>
      <c r="AB285" s="67"/>
      <c r="AC285" s="2119"/>
      <c r="AD285" s="2120"/>
      <c r="AE285" s="2121"/>
      <c r="AF285" s="2122"/>
      <c r="AG285" s="2123"/>
      <c r="AH285" s="2124"/>
      <c r="AI285" s="2125"/>
      <c r="AJ285" s="2126"/>
      <c r="AK285" s="2127"/>
      <c r="AL285" s="2127"/>
      <c r="AM285" s="2127"/>
      <c r="AN285" s="2127"/>
      <c r="AO285" s="2127"/>
      <c r="AP285" s="2127"/>
      <c r="AQ285" s="2128"/>
      <c r="AR285" s="2129"/>
      <c r="AS285" s="2130"/>
      <c r="AT285" s="2130"/>
      <c r="AU285" s="2140"/>
      <c r="AV285" s="2130"/>
      <c r="BJ285" s="135">
        <v>1</v>
      </c>
    </row>
    <row r="286" spans="2:62" ht="18.75">
      <c r="B286" s="2118">
        <f t="shared" si="54"/>
        <v>0</v>
      </c>
      <c r="D286" s="67" t="str">
        <f t="shared" si="55"/>
        <v>►</v>
      </c>
      <c r="E286" s="2182">
        <f t="shared" si="49"/>
        <v>0</v>
      </c>
      <c r="F286" s="2183">
        <f t="shared" si="49"/>
        <v>0</v>
      </c>
      <c r="G286" s="2184">
        <f t="shared" si="49"/>
        <v>0</v>
      </c>
      <c r="H286" s="2185">
        <f t="shared" si="49"/>
        <v>0</v>
      </c>
      <c r="I286" s="2186">
        <f t="shared" si="49"/>
        <v>0</v>
      </c>
      <c r="J286" s="2166">
        <f>IFERROR(INDEX(J8:V8,MATCH(I286,J7:V7,0)) * H286 * IF(E286=0, 1, E286), 0)</f>
        <v>0</v>
      </c>
      <c r="K286" s="2167">
        <f t="shared" si="52"/>
        <v>0</v>
      </c>
      <c r="L286" s="2203"/>
      <c r="M286" s="109"/>
      <c r="N286" s="2169"/>
      <c r="O286" s="504"/>
      <c r="P286" s="2170">
        <f t="shared" si="59"/>
        <v>0</v>
      </c>
      <c r="Q286" s="2171"/>
      <c r="R286" s="2187" t="str">
        <f t="shared" si="53"/>
        <v>►</v>
      </c>
      <c r="S286" s="2188">
        <v>1</v>
      </c>
      <c r="T286" s="2189">
        <f t="shared" si="56"/>
        <v>0</v>
      </c>
      <c r="U286" s="2190">
        <f t="shared" si="57"/>
        <v>0</v>
      </c>
      <c r="V286" s="2191">
        <f t="shared" si="58"/>
        <v>0</v>
      </c>
      <c r="W286" s="2192">
        <f>IF(OR(ISBLANK(M286),ISBLANK(O286)),0,IF(ISBLANK(L286),"",IFERROR(ROUND(T286/INDEX(J8:V8,MATCH(I286,J7:V7,0)),2)&amp;" " &amp;I286,"")))</f>
        <v>0</v>
      </c>
      <c r="X286" s="2193"/>
      <c r="Z286" s="2113">
        <f t="shared" si="48"/>
        <v>0</v>
      </c>
      <c r="AB286" s="67"/>
      <c r="AC286" s="2119"/>
      <c r="AD286" s="2120"/>
      <c r="AE286" s="2121"/>
      <c r="AF286" s="2122"/>
      <c r="AG286" s="2123"/>
      <c r="AH286" s="2124"/>
      <c r="AI286" s="2125"/>
      <c r="AJ286" s="2126"/>
      <c r="AK286" s="2127"/>
      <c r="AL286" s="2127"/>
      <c r="AM286" s="2127"/>
      <c r="AN286" s="2127"/>
      <c r="AO286" s="2127"/>
      <c r="AP286" s="2127"/>
      <c r="AQ286" s="2128"/>
      <c r="AR286" s="2129"/>
      <c r="AS286" s="2130"/>
      <c r="AT286" s="2130"/>
      <c r="AU286" s="2140"/>
      <c r="AV286" s="2130"/>
      <c r="BJ286" s="135">
        <v>1</v>
      </c>
    </row>
    <row r="287" spans="2:62" ht="18.75">
      <c r="B287" s="2118">
        <f t="shared" si="54"/>
        <v>0</v>
      </c>
      <c r="D287" s="67" t="str">
        <f t="shared" si="55"/>
        <v>►</v>
      </c>
      <c r="E287" s="2182">
        <f t="shared" si="49"/>
        <v>0</v>
      </c>
      <c r="F287" s="2183">
        <f t="shared" si="49"/>
        <v>0</v>
      </c>
      <c r="G287" s="2184">
        <f t="shared" si="49"/>
        <v>0</v>
      </c>
      <c r="H287" s="2185">
        <f t="shared" si="49"/>
        <v>0</v>
      </c>
      <c r="I287" s="2186">
        <f t="shared" si="49"/>
        <v>0</v>
      </c>
      <c r="J287" s="2166">
        <f>IFERROR(INDEX(J8:V8,MATCH(I287,J7:V7,0)) * H287 * IF(E287=0, 1, E287), 0)</f>
        <v>0</v>
      </c>
      <c r="K287" s="2167">
        <f t="shared" si="52"/>
        <v>0</v>
      </c>
      <c r="L287" s="2203"/>
      <c r="M287" s="109"/>
      <c r="N287" s="2169"/>
      <c r="O287" s="504"/>
      <c r="P287" s="2170">
        <f t="shared" si="59"/>
        <v>0</v>
      </c>
      <c r="Q287" s="2171"/>
      <c r="R287" s="2187" t="str">
        <f t="shared" si="53"/>
        <v>►</v>
      </c>
      <c r="S287" s="2188">
        <v>1</v>
      </c>
      <c r="T287" s="2174">
        <f t="shared" si="56"/>
        <v>0</v>
      </c>
      <c r="U287" s="2175">
        <f t="shared" si="57"/>
        <v>0</v>
      </c>
      <c r="V287" s="2176">
        <f t="shared" si="58"/>
        <v>0</v>
      </c>
      <c r="W287" s="2177">
        <f>IF(OR(ISBLANK(M287),ISBLANK(O287)),0,IF(ISBLANK(L287),"",IFERROR(ROUND(T287/INDEX(J8:V8,MATCH(I287,J7:V7,0)),2)&amp;" " &amp;I287,"")))</f>
        <v>0</v>
      </c>
      <c r="X287" s="2178"/>
      <c r="Z287" s="2113">
        <f t="shared" si="48"/>
        <v>0</v>
      </c>
      <c r="AB287" s="67"/>
      <c r="AC287" s="2119"/>
      <c r="AD287" s="2120"/>
      <c r="AE287" s="2121"/>
      <c r="AF287" s="2122"/>
      <c r="AG287" s="2123"/>
      <c r="AH287" s="2124"/>
      <c r="AI287" s="2125"/>
      <c r="AJ287" s="2126"/>
      <c r="AK287" s="2127"/>
      <c r="AL287" s="2127"/>
      <c r="AM287" s="2127"/>
      <c r="AN287" s="2127"/>
      <c r="AO287" s="2127"/>
      <c r="AP287" s="2127"/>
      <c r="AQ287" s="2128"/>
      <c r="AR287" s="2129"/>
      <c r="AS287" s="2130"/>
      <c r="AT287" s="2130"/>
      <c r="AU287" s="2140"/>
      <c r="AV287" s="2130"/>
      <c r="BJ287" s="135">
        <v>1</v>
      </c>
    </row>
    <row r="288" spans="2:62" ht="18.75">
      <c r="B288" s="2118">
        <f t="shared" si="54"/>
        <v>0</v>
      </c>
      <c r="D288" s="67" t="str">
        <f t="shared" si="55"/>
        <v>►</v>
      </c>
      <c r="E288" s="2182">
        <f t="shared" si="49"/>
        <v>0</v>
      </c>
      <c r="F288" s="2183">
        <f t="shared" si="49"/>
        <v>0</v>
      </c>
      <c r="G288" s="2184">
        <f t="shared" si="49"/>
        <v>0</v>
      </c>
      <c r="H288" s="2185">
        <f t="shared" si="49"/>
        <v>0</v>
      </c>
      <c r="I288" s="2186">
        <f t="shared" si="49"/>
        <v>0</v>
      </c>
      <c r="J288" s="2166">
        <f>IFERROR(INDEX(J8:V8,MATCH(I288,J7:V7,0)) * H288 * IF(E288=0, 1, E288), 0)</f>
        <v>0</v>
      </c>
      <c r="K288" s="2167">
        <f t="shared" si="52"/>
        <v>0</v>
      </c>
      <c r="L288" s="2203"/>
      <c r="M288" s="109"/>
      <c r="N288" s="2169"/>
      <c r="O288" s="504"/>
      <c r="P288" s="2170">
        <f t="shared" si="59"/>
        <v>0</v>
      </c>
      <c r="Q288" s="2171"/>
      <c r="R288" s="2187" t="str">
        <f t="shared" si="53"/>
        <v>►</v>
      </c>
      <c r="S288" s="2188">
        <v>1</v>
      </c>
      <c r="T288" s="2189">
        <f t="shared" si="56"/>
        <v>0</v>
      </c>
      <c r="U288" s="2190">
        <f t="shared" si="57"/>
        <v>0</v>
      </c>
      <c r="V288" s="2191">
        <f t="shared" si="58"/>
        <v>0</v>
      </c>
      <c r="W288" s="2192">
        <f>IF(OR(ISBLANK(M288),ISBLANK(O288)),0,IF(ISBLANK(L288),"",IFERROR(ROUND(T288/INDEX(J8:V8,MATCH(I288,J7:V7,0)),2)&amp;" " &amp;I288,"")))</f>
        <v>0</v>
      </c>
      <c r="X288" s="2193"/>
      <c r="Z288" s="2113">
        <f t="shared" si="48"/>
        <v>0</v>
      </c>
      <c r="AB288" s="67"/>
      <c r="AC288" s="2119"/>
      <c r="AD288" s="2120"/>
      <c r="AE288" s="2121"/>
      <c r="AF288" s="2122"/>
      <c r="AG288" s="2123"/>
      <c r="AH288" s="2124"/>
      <c r="AI288" s="2125"/>
      <c r="AJ288" s="2126"/>
      <c r="AK288" s="2127"/>
      <c r="AL288" s="2127"/>
      <c r="AM288" s="2127"/>
      <c r="AN288" s="2127"/>
      <c r="AO288" s="2127"/>
      <c r="AP288" s="2127"/>
      <c r="AQ288" s="2128"/>
      <c r="AR288" s="2129"/>
      <c r="AS288" s="2130"/>
      <c r="AT288" s="2130"/>
      <c r="AU288" s="2140"/>
      <c r="AV288" s="2130"/>
      <c r="BJ288" s="135">
        <v>1</v>
      </c>
    </row>
    <row r="289" spans="2:62" ht="18.75">
      <c r="B289" s="2118">
        <f t="shared" si="54"/>
        <v>0</v>
      </c>
      <c r="D289" s="67" t="str">
        <f t="shared" si="55"/>
        <v>►</v>
      </c>
      <c r="E289" s="2182">
        <f t="shared" si="49"/>
        <v>0</v>
      </c>
      <c r="F289" s="2183">
        <f t="shared" si="49"/>
        <v>0</v>
      </c>
      <c r="G289" s="2184">
        <f t="shared" si="49"/>
        <v>0</v>
      </c>
      <c r="H289" s="2185">
        <f t="shared" si="49"/>
        <v>0</v>
      </c>
      <c r="I289" s="2186">
        <f t="shared" si="49"/>
        <v>0</v>
      </c>
      <c r="J289" s="2166">
        <f>IFERROR(INDEX(J8:V8,MATCH(I289,J7:V7,0)) * H289 * IF(E289=0, 1, E289), 0)</f>
        <v>0</v>
      </c>
      <c r="K289" s="2167">
        <f t="shared" si="52"/>
        <v>0</v>
      </c>
      <c r="L289" s="2203"/>
      <c r="M289" s="109"/>
      <c r="N289" s="2169"/>
      <c r="O289" s="504"/>
      <c r="P289" s="2170">
        <f t="shared" si="59"/>
        <v>0</v>
      </c>
      <c r="Q289" s="2171"/>
      <c r="R289" s="2187" t="str">
        <f t="shared" si="53"/>
        <v>►</v>
      </c>
      <c r="S289" s="2188">
        <v>1</v>
      </c>
      <c r="T289" s="2174">
        <f t="shared" si="56"/>
        <v>0</v>
      </c>
      <c r="U289" s="2175">
        <f t="shared" si="57"/>
        <v>0</v>
      </c>
      <c r="V289" s="2176">
        <f t="shared" si="58"/>
        <v>0</v>
      </c>
      <c r="W289" s="2177">
        <f>IF(OR(ISBLANK(M289),ISBLANK(O289)),0,IF(ISBLANK(L289),"",IFERROR(ROUND(T289/INDEX(J8:V8,MATCH(I289,J7:V7,0)),2)&amp;" " &amp;I289,"")))</f>
        <v>0</v>
      </c>
      <c r="X289" s="2178"/>
      <c r="Z289" s="2113">
        <f t="shared" si="48"/>
        <v>0</v>
      </c>
      <c r="AB289" s="67"/>
      <c r="AC289" s="2119"/>
      <c r="AD289" s="2120"/>
      <c r="AE289" s="2121"/>
      <c r="AF289" s="2122"/>
      <c r="AG289" s="2123"/>
      <c r="AH289" s="2124"/>
      <c r="AI289" s="2125"/>
      <c r="AJ289" s="2126"/>
      <c r="AK289" s="2127"/>
      <c r="AL289" s="2127"/>
      <c r="AM289" s="2127"/>
      <c r="AN289" s="2127"/>
      <c r="AO289" s="2127"/>
      <c r="AP289" s="2127"/>
      <c r="AQ289" s="2128"/>
      <c r="AR289" s="2129"/>
      <c r="AS289" s="2130"/>
      <c r="AT289" s="2130"/>
      <c r="AU289" s="2140"/>
      <c r="AV289" s="2130"/>
      <c r="BJ289" s="135">
        <v>1</v>
      </c>
    </row>
    <row r="290" spans="2:62" ht="18.75">
      <c r="B290" s="2118">
        <f t="shared" si="54"/>
        <v>0</v>
      </c>
      <c r="D290" s="67" t="str">
        <f t="shared" si="55"/>
        <v>►</v>
      </c>
      <c r="E290" s="2182">
        <f t="shared" si="49"/>
        <v>0</v>
      </c>
      <c r="F290" s="2183">
        <f t="shared" si="49"/>
        <v>0</v>
      </c>
      <c r="G290" s="2184">
        <f t="shared" si="49"/>
        <v>0</v>
      </c>
      <c r="H290" s="2185">
        <f t="shared" si="49"/>
        <v>0</v>
      </c>
      <c r="I290" s="2186">
        <f t="shared" si="49"/>
        <v>0</v>
      </c>
      <c r="J290" s="2166">
        <f>IFERROR(INDEX(J8:V8,MATCH(I290,J7:V7,0)) * H290 * IF(E290=0, 1, E290), 0)</f>
        <v>0</v>
      </c>
      <c r="K290" s="2167">
        <f t="shared" si="52"/>
        <v>0</v>
      </c>
      <c r="L290" s="2203"/>
      <c r="M290" s="109"/>
      <c r="N290" s="2169"/>
      <c r="O290" s="504"/>
      <c r="P290" s="2170">
        <f t="shared" si="59"/>
        <v>0</v>
      </c>
      <c r="Q290" s="2171"/>
      <c r="R290" s="2187" t="str">
        <f t="shared" si="53"/>
        <v>►</v>
      </c>
      <c r="S290" s="2188">
        <v>1</v>
      </c>
      <c r="T290" s="2189">
        <f t="shared" si="56"/>
        <v>0</v>
      </c>
      <c r="U290" s="2190">
        <f t="shared" si="57"/>
        <v>0</v>
      </c>
      <c r="V290" s="2191">
        <f t="shared" si="58"/>
        <v>0</v>
      </c>
      <c r="W290" s="2192">
        <f>IF(OR(ISBLANK(M290),ISBLANK(O290)),0,IF(ISBLANK(L290),"",IFERROR(ROUND(T290/INDEX(J8:V8,MATCH(I290,J7:V7,0)),2)&amp;" " &amp;I290,"")))</f>
        <v>0</v>
      </c>
      <c r="X290" s="2193"/>
      <c r="Z290" s="2113">
        <f t="shared" si="48"/>
        <v>0</v>
      </c>
      <c r="AB290" s="67"/>
      <c r="AC290" s="2119"/>
      <c r="AD290" s="2120"/>
      <c r="AE290" s="2121"/>
      <c r="AF290" s="2122"/>
      <c r="AG290" s="2123"/>
      <c r="AH290" s="2124"/>
      <c r="AI290" s="2125"/>
      <c r="AJ290" s="2126"/>
      <c r="AK290" s="2127"/>
      <c r="AL290" s="2127"/>
      <c r="AM290" s="2127"/>
      <c r="AN290" s="2127"/>
      <c r="AO290" s="2127"/>
      <c r="AP290" s="2127"/>
      <c r="AQ290" s="2128"/>
      <c r="AR290" s="2129"/>
      <c r="AS290" s="2130"/>
      <c r="AT290" s="2130"/>
      <c r="AU290" s="2140"/>
      <c r="AV290" s="2130"/>
      <c r="BJ290" s="135">
        <v>1</v>
      </c>
    </row>
    <row r="291" spans="2:62" ht="18.75">
      <c r="B291" s="2118">
        <f t="shared" si="54"/>
        <v>0</v>
      </c>
      <c r="D291" s="67" t="str">
        <f t="shared" si="55"/>
        <v>►</v>
      </c>
      <c r="E291" s="2182">
        <f t="shared" si="49"/>
        <v>0</v>
      </c>
      <c r="F291" s="2183">
        <f t="shared" si="49"/>
        <v>0</v>
      </c>
      <c r="G291" s="2184">
        <f t="shared" si="49"/>
        <v>0</v>
      </c>
      <c r="H291" s="2185">
        <f t="shared" si="49"/>
        <v>0</v>
      </c>
      <c r="I291" s="2186">
        <f t="shared" si="49"/>
        <v>0</v>
      </c>
      <c r="J291" s="2166">
        <f>IFERROR(INDEX(J8:V8,MATCH(I291,J7:V7,0)) * H291 * IF(E291=0, 1, E291), 0)</f>
        <v>0</v>
      </c>
      <c r="K291" s="2167">
        <f t="shared" si="52"/>
        <v>0</v>
      </c>
      <c r="L291" s="2203"/>
      <c r="M291" s="109"/>
      <c r="N291" s="2169"/>
      <c r="O291" s="504"/>
      <c r="P291" s="2170">
        <f t="shared" si="59"/>
        <v>0</v>
      </c>
      <c r="Q291" s="2171"/>
      <c r="R291" s="2187" t="str">
        <f t="shared" si="53"/>
        <v>►</v>
      </c>
      <c r="S291" s="2188">
        <v>1</v>
      </c>
      <c r="T291" s="2174">
        <f t="shared" si="56"/>
        <v>0</v>
      </c>
      <c r="U291" s="2175">
        <f t="shared" si="57"/>
        <v>0</v>
      </c>
      <c r="V291" s="2176">
        <f t="shared" si="58"/>
        <v>0</v>
      </c>
      <c r="W291" s="2177">
        <f>IF(OR(ISBLANK(M291),ISBLANK(O291)),0,IF(ISBLANK(L291),"",IFERROR(ROUND(T291/INDEX(J8:V8,MATCH(I291,J7:V7,0)),2)&amp;" " &amp;I291,"")))</f>
        <v>0</v>
      </c>
      <c r="X291" s="2178"/>
      <c r="Z291" s="2113">
        <f t="shared" si="48"/>
        <v>0</v>
      </c>
      <c r="AB291" s="67"/>
      <c r="AC291" s="2119"/>
      <c r="AD291" s="2120"/>
      <c r="AE291" s="2121"/>
      <c r="AF291" s="2122"/>
      <c r="AG291" s="2123"/>
      <c r="AH291" s="2124"/>
      <c r="AI291" s="2125"/>
      <c r="AJ291" s="2126"/>
      <c r="AK291" s="2127"/>
      <c r="AL291" s="2127"/>
      <c r="AM291" s="2127"/>
      <c r="AN291" s="2127"/>
      <c r="AO291" s="2127"/>
      <c r="AP291" s="2127"/>
      <c r="AQ291" s="2128"/>
      <c r="AR291" s="2129"/>
      <c r="AS291" s="2130"/>
      <c r="AT291" s="2130"/>
      <c r="AU291" s="2140"/>
      <c r="AV291" s="2130"/>
      <c r="BJ291" s="135">
        <v>1</v>
      </c>
    </row>
    <row r="292" spans="2:62" ht="18.75">
      <c r="B292" s="2118">
        <f t="shared" si="54"/>
        <v>0</v>
      </c>
      <c r="D292" s="67" t="str">
        <f t="shared" si="55"/>
        <v>►</v>
      </c>
      <c r="E292" s="2182">
        <f t="shared" si="49"/>
        <v>0</v>
      </c>
      <c r="F292" s="2183">
        <f t="shared" si="49"/>
        <v>0</v>
      </c>
      <c r="G292" s="2184">
        <f t="shared" si="49"/>
        <v>0</v>
      </c>
      <c r="H292" s="2185">
        <f t="shared" si="49"/>
        <v>0</v>
      </c>
      <c r="I292" s="2186">
        <f t="shared" si="49"/>
        <v>0</v>
      </c>
      <c r="J292" s="2166">
        <f>IFERROR(INDEX(J8:V8,MATCH(I292,J7:V7,0)) * H292 * IF(E292=0, 1, E292), 0)</f>
        <v>0</v>
      </c>
      <c r="K292" s="2167">
        <f t="shared" si="52"/>
        <v>0</v>
      </c>
      <c r="L292" s="2203"/>
      <c r="M292" s="109"/>
      <c r="N292" s="2169"/>
      <c r="O292" s="504"/>
      <c r="P292" s="2170">
        <f t="shared" si="59"/>
        <v>0</v>
      </c>
      <c r="Q292" s="2171"/>
      <c r="R292" s="2187" t="str">
        <f t="shared" si="53"/>
        <v>►</v>
      </c>
      <c r="S292" s="2188">
        <v>1</v>
      </c>
      <c r="T292" s="2189">
        <f t="shared" si="56"/>
        <v>0</v>
      </c>
      <c r="U292" s="2190">
        <f t="shared" si="57"/>
        <v>0</v>
      </c>
      <c r="V292" s="2191">
        <f t="shared" si="58"/>
        <v>0</v>
      </c>
      <c r="W292" s="2192">
        <f>IF(OR(ISBLANK(M292),ISBLANK(O292)),0,IF(ISBLANK(L292),"",IFERROR(ROUND(T292/INDEX(J8:V8,MATCH(I292,J7:V7,0)),2)&amp;" " &amp;I292,"")))</f>
        <v>0</v>
      </c>
      <c r="X292" s="2193"/>
      <c r="Z292" s="2113">
        <f t="shared" si="48"/>
        <v>0</v>
      </c>
      <c r="AB292" s="67"/>
      <c r="AC292" s="2119"/>
      <c r="AD292" s="2120"/>
      <c r="AE292" s="2121"/>
      <c r="AF292" s="2122"/>
      <c r="AG292" s="2123"/>
      <c r="AH292" s="2124"/>
      <c r="AI292" s="2125"/>
      <c r="AJ292" s="2126"/>
      <c r="AK292" s="2127"/>
      <c r="AL292" s="2127"/>
      <c r="AM292" s="2127"/>
      <c r="AN292" s="2127"/>
      <c r="AO292" s="2127"/>
      <c r="AP292" s="2127"/>
      <c r="AQ292" s="2128"/>
      <c r="AR292" s="2129"/>
      <c r="AS292" s="2130"/>
      <c r="AT292" s="2130"/>
      <c r="AU292" s="2140"/>
      <c r="AV292" s="2130"/>
      <c r="BJ292" s="135">
        <v>1</v>
      </c>
    </row>
    <row r="293" spans="2:62" ht="18.75">
      <c r="B293" s="2118">
        <f t="shared" si="54"/>
        <v>0</v>
      </c>
      <c r="D293" s="67" t="str">
        <f t="shared" si="55"/>
        <v>►</v>
      </c>
      <c r="E293" s="2182">
        <f t="shared" si="49"/>
        <v>0</v>
      </c>
      <c r="F293" s="2183">
        <f t="shared" si="49"/>
        <v>0</v>
      </c>
      <c r="G293" s="2184">
        <f t="shared" si="49"/>
        <v>0</v>
      </c>
      <c r="H293" s="2185">
        <f t="shared" si="49"/>
        <v>0</v>
      </c>
      <c r="I293" s="2186">
        <f t="shared" si="49"/>
        <v>0</v>
      </c>
      <c r="J293" s="2166">
        <f>IFERROR(INDEX(J8:V8,MATCH(I293,J7:V7,0)) * H293 * IF(E293=0, 1, E293), 0)</f>
        <v>0</v>
      </c>
      <c r="K293" s="2167">
        <f t="shared" si="52"/>
        <v>0</v>
      </c>
      <c r="L293" s="2168"/>
      <c r="M293" s="109"/>
      <c r="N293" s="2169"/>
      <c r="O293" s="504"/>
      <c r="P293" s="2170">
        <f t="shared" si="59"/>
        <v>0</v>
      </c>
      <c r="Q293" s="2171"/>
      <c r="R293" s="2187" t="str">
        <f t="shared" si="53"/>
        <v>►</v>
      </c>
      <c r="S293" s="2188">
        <v>1</v>
      </c>
      <c r="T293" s="2174">
        <f t="shared" si="56"/>
        <v>0</v>
      </c>
      <c r="U293" s="2175">
        <f t="shared" si="57"/>
        <v>0</v>
      </c>
      <c r="V293" s="2176">
        <f t="shared" si="58"/>
        <v>0</v>
      </c>
      <c r="W293" s="2177">
        <f>IF(OR(ISBLANK(M293),ISBLANK(O293)),0,IF(ISBLANK(L293),"",IFERROR(ROUND(T293/INDEX(J8:V8,MATCH(I293,J7:V7,0)),2)&amp;" " &amp;I293,"")))</f>
        <v>0</v>
      </c>
      <c r="X293" s="2178"/>
      <c r="Z293" s="2113">
        <f t="shared" si="48"/>
        <v>0</v>
      </c>
      <c r="AB293" s="67"/>
      <c r="AC293" s="2119"/>
      <c r="AD293" s="2120"/>
      <c r="AE293" s="2121"/>
      <c r="AF293" s="2122"/>
      <c r="AG293" s="2123"/>
      <c r="AH293" s="2124"/>
      <c r="AI293" s="2125"/>
      <c r="AJ293" s="2126"/>
      <c r="AK293" s="2127"/>
      <c r="AL293" s="2127"/>
      <c r="AM293" s="2127"/>
      <c r="AN293" s="2127"/>
      <c r="AO293" s="2127"/>
      <c r="AP293" s="2127"/>
      <c r="AQ293" s="2128"/>
      <c r="AR293" s="2129"/>
      <c r="AS293" s="2130"/>
      <c r="AT293" s="2130"/>
      <c r="AU293" s="2140"/>
      <c r="AV293" s="2130"/>
      <c r="BJ293" s="135">
        <v>1</v>
      </c>
    </row>
    <row r="294" spans="2:62" ht="18.75">
      <c r="B294" s="2118">
        <f t="shared" si="54"/>
        <v>0</v>
      </c>
      <c r="D294" s="67" t="str">
        <f t="shared" si="55"/>
        <v>►</v>
      </c>
      <c r="E294" s="2182">
        <f t="shared" ref="E294:I344" si="60">AC294</f>
        <v>0</v>
      </c>
      <c r="F294" s="2183">
        <f t="shared" si="60"/>
        <v>0</v>
      </c>
      <c r="G294" s="2184">
        <f t="shared" si="60"/>
        <v>0</v>
      </c>
      <c r="H294" s="2185">
        <f t="shared" si="60"/>
        <v>0</v>
      </c>
      <c r="I294" s="2186">
        <f t="shared" si="60"/>
        <v>0</v>
      </c>
      <c r="J294" s="2166">
        <f>IFERROR(INDEX(J8:V8,MATCH(I294,J7:V7,0)) * H294 * IF(E294=0, 1, E294), 0)</f>
        <v>0</v>
      </c>
      <c r="K294" s="2167">
        <f t="shared" si="52"/>
        <v>0</v>
      </c>
      <c r="L294" s="2168"/>
      <c r="M294" s="109"/>
      <c r="N294" s="2169"/>
      <c r="O294" s="504"/>
      <c r="P294" s="2170">
        <f t="shared" si="59"/>
        <v>0</v>
      </c>
      <c r="Q294" s="2171"/>
      <c r="R294" s="2187" t="str">
        <f t="shared" si="53"/>
        <v>►</v>
      </c>
      <c r="S294" s="2188">
        <v>1</v>
      </c>
      <c r="T294" s="2189">
        <f t="shared" si="56"/>
        <v>0</v>
      </c>
      <c r="U294" s="2190">
        <f t="shared" si="57"/>
        <v>0</v>
      </c>
      <c r="V294" s="2191">
        <f t="shared" si="58"/>
        <v>0</v>
      </c>
      <c r="W294" s="2192">
        <f>IF(OR(ISBLANK(M294),ISBLANK(O294)),0,IF(ISBLANK(L294),"",IFERROR(ROUND(T294/INDEX(J8:V8,MATCH(I294,J7:V7,0)),2)&amp;" " &amp;I294,"")))</f>
        <v>0</v>
      </c>
      <c r="X294" s="2193"/>
      <c r="Z294" s="2113">
        <f t="shared" si="48"/>
        <v>0</v>
      </c>
      <c r="AB294" s="67"/>
      <c r="AC294" s="2119"/>
      <c r="AD294" s="2120"/>
      <c r="AE294" s="2121"/>
      <c r="AF294" s="2122"/>
      <c r="AG294" s="2123"/>
      <c r="AH294" s="2124"/>
      <c r="AI294" s="2125"/>
      <c r="AJ294" s="2126"/>
      <c r="AK294" s="2127"/>
      <c r="AL294" s="2127"/>
      <c r="AM294" s="2127"/>
      <c r="AN294" s="2127"/>
      <c r="AO294" s="2127"/>
      <c r="AP294" s="2127"/>
      <c r="AQ294" s="2128"/>
      <c r="AR294" s="2129"/>
      <c r="AS294" s="2130"/>
      <c r="AT294" s="2130"/>
      <c r="AU294" s="2140"/>
      <c r="AV294" s="2130"/>
      <c r="BJ294" s="135">
        <v>1</v>
      </c>
    </row>
    <row r="295" spans="2:62" ht="18.75">
      <c r="B295" s="2118">
        <f t="shared" si="54"/>
        <v>0</v>
      </c>
      <c r="D295" s="67" t="str">
        <f t="shared" si="55"/>
        <v>►</v>
      </c>
      <c r="E295" s="2182">
        <f t="shared" si="60"/>
        <v>0</v>
      </c>
      <c r="F295" s="2183">
        <f t="shared" si="60"/>
        <v>0</v>
      </c>
      <c r="G295" s="2184">
        <f t="shared" si="60"/>
        <v>0</v>
      </c>
      <c r="H295" s="2185">
        <f t="shared" si="60"/>
        <v>0</v>
      </c>
      <c r="I295" s="2186">
        <f t="shared" si="60"/>
        <v>0</v>
      </c>
      <c r="J295" s="2166">
        <f>IFERROR(INDEX(J8:V8,MATCH(I295,J7:V7,0)) * H295 * IF(E295=0, 1, E295), 0)</f>
        <v>0</v>
      </c>
      <c r="K295" s="2167">
        <f t="shared" si="52"/>
        <v>0</v>
      </c>
      <c r="L295" s="2168"/>
      <c r="M295" s="109"/>
      <c r="N295" s="2169"/>
      <c r="O295" s="504"/>
      <c r="P295" s="2170">
        <f t="shared" si="59"/>
        <v>0</v>
      </c>
      <c r="Q295" s="2171"/>
      <c r="R295" s="2187" t="str">
        <f t="shared" si="53"/>
        <v>►</v>
      </c>
      <c r="S295" s="2188">
        <v>1</v>
      </c>
      <c r="T295" s="2174">
        <f t="shared" si="56"/>
        <v>0</v>
      </c>
      <c r="U295" s="2175">
        <f t="shared" si="57"/>
        <v>0</v>
      </c>
      <c r="V295" s="2176">
        <f t="shared" si="58"/>
        <v>0</v>
      </c>
      <c r="W295" s="2177">
        <f>IF(OR(ISBLANK(M295),ISBLANK(O295)),0,IF(ISBLANK(L295),"",IFERROR(ROUND(T295/INDEX(J8:V8,MATCH(I295,J7:V7,0)),2)&amp;" " &amp;I295,"")))</f>
        <v>0</v>
      </c>
      <c r="X295" s="2178"/>
      <c r="Z295" s="2113">
        <f t="shared" si="48"/>
        <v>0</v>
      </c>
      <c r="AB295" s="67"/>
      <c r="AC295" s="2119"/>
      <c r="AD295" s="2120"/>
      <c r="AE295" s="2121"/>
      <c r="AF295" s="2122"/>
      <c r="AG295" s="2123"/>
      <c r="AH295" s="2124"/>
      <c r="AI295" s="2125"/>
      <c r="AJ295" s="2126"/>
      <c r="AK295" s="2127"/>
      <c r="AL295" s="2127"/>
      <c r="AM295" s="2127"/>
      <c r="AN295" s="2127"/>
      <c r="AO295" s="2127"/>
      <c r="AP295" s="2127"/>
      <c r="AQ295" s="2128"/>
      <c r="AR295" s="2129"/>
      <c r="AS295" s="2130"/>
      <c r="AT295" s="2130"/>
      <c r="AU295" s="2140"/>
      <c r="AV295" s="2130"/>
      <c r="BJ295" s="135">
        <v>1</v>
      </c>
    </row>
    <row r="296" spans="2:62" ht="18.75">
      <c r="B296" s="2118">
        <f t="shared" si="54"/>
        <v>0</v>
      </c>
      <c r="D296" s="67" t="str">
        <f t="shared" si="55"/>
        <v>►</v>
      </c>
      <c r="E296" s="2182">
        <f t="shared" si="60"/>
        <v>0</v>
      </c>
      <c r="F296" s="2183">
        <f t="shared" si="60"/>
        <v>0</v>
      </c>
      <c r="G296" s="2184">
        <f t="shared" si="60"/>
        <v>0</v>
      </c>
      <c r="H296" s="2185">
        <f t="shared" si="60"/>
        <v>0</v>
      </c>
      <c r="I296" s="2186">
        <f t="shared" si="60"/>
        <v>0</v>
      </c>
      <c r="J296" s="2166">
        <f>IFERROR(INDEX(J8:V8,MATCH(I296,J7:V7,0)) * H296 * IF(E296=0, 1, E296), 0)</f>
        <v>0</v>
      </c>
      <c r="K296" s="2167">
        <f t="shared" si="52"/>
        <v>0</v>
      </c>
      <c r="L296" s="2168"/>
      <c r="M296" s="109"/>
      <c r="N296" s="2169"/>
      <c r="O296" s="504"/>
      <c r="P296" s="2170">
        <f t="shared" si="59"/>
        <v>0</v>
      </c>
      <c r="Q296" s="2171"/>
      <c r="R296" s="2187" t="str">
        <f t="shared" si="53"/>
        <v>►</v>
      </c>
      <c r="S296" s="2188">
        <v>1</v>
      </c>
      <c r="T296" s="2189">
        <f t="shared" si="56"/>
        <v>0</v>
      </c>
      <c r="U296" s="2190">
        <f t="shared" si="57"/>
        <v>0</v>
      </c>
      <c r="V296" s="2191">
        <f t="shared" si="58"/>
        <v>0</v>
      </c>
      <c r="W296" s="2192">
        <f>IF(OR(ISBLANK(M296),ISBLANK(O296)),0,IF(ISBLANK(L296),"",IFERROR(ROUND(T296/INDEX(J8:V8,MATCH(I296,J7:V7,0)),2)&amp;" " &amp;I296,"")))</f>
        <v>0</v>
      </c>
      <c r="X296" s="2193"/>
      <c r="Z296" s="2113">
        <f t="shared" ref="Z296:Z359" si="61">AD296</f>
        <v>0</v>
      </c>
      <c r="AB296" s="67"/>
      <c r="AC296" s="2119"/>
      <c r="AD296" s="2120"/>
      <c r="AE296" s="2121"/>
      <c r="AF296" s="2122"/>
      <c r="AG296" s="2123"/>
      <c r="AH296" s="2124"/>
      <c r="AI296" s="2125"/>
      <c r="AJ296" s="2126"/>
      <c r="AK296" s="2127"/>
      <c r="AL296" s="2127"/>
      <c r="AM296" s="2127"/>
      <c r="AN296" s="2127"/>
      <c r="AO296" s="2127"/>
      <c r="AP296" s="2127"/>
      <c r="AQ296" s="2128"/>
      <c r="AR296" s="2129"/>
      <c r="AS296" s="2130"/>
      <c r="AT296" s="2130"/>
      <c r="AU296" s="2140"/>
      <c r="AV296" s="2130"/>
      <c r="BJ296" s="135">
        <v>1</v>
      </c>
    </row>
    <row r="297" spans="2:62" ht="18.75">
      <c r="B297" s="2118">
        <f t="shared" si="54"/>
        <v>0</v>
      </c>
      <c r="D297" s="67" t="str">
        <f t="shared" si="55"/>
        <v>►</v>
      </c>
      <c r="E297" s="2182">
        <f t="shared" si="60"/>
        <v>0</v>
      </c>
      <c r="F297" s="2183">
        <f t="shared" si="60"/>
        <v>0</v>
      </c>
      <c r="G297" s="2184">
        <f t="shared" si="60"/>
        <v>0</v>
      </c>
      <c r="H297" s="2185">
        <f t="shared" si="60"/>
        <v>0</v>
      </c>
      <c r="I297" s="2186">
        <f t="shared" si="60"/>
        <v>0</v>
      </c>
      <c r="J297" s="2166">
        <f>IFERROR(INDEX(J8:V8,MATCH(I297,J7:V7,0)) * H297 * IF(E297=0, 1, E297), 0)</f>
        <v>0</v>
      </c>
      <c r="K297" s="2167">
        <f t="shared" si="52"/>
        <v>0</v>
      </c>
      <c r="L297" s="2168"/>
      <c r="M297" s="109"/>
      <c r="N297" s="2169"/>
      <c r="O297" s="504"/>
      <c r="P297" s="2170">
        <f t="shared" si="59"/>
        <v>0</v>
      </c>
      <c r="Q297" s="2171"/>
      <c r="R297" s="2187" t="str">
        <f t="shared" si="53"/>
        <v>►</v>
      </c>
      <c r="S297" s="2188">
        <v>1</v>
      </c>
      <c r="T297" s="2174">
        <f t="shared" si="56"/>
        <v>0</v>
      </c>
      <c r="U297" s="2175">
        <f t="shared" si="57"/>
        <v>0</v>
      </c>
      <c r="V297" s="2176">
        <f t="shared" si="58"/>
        <v>0</v>
      </c>
      <c r="W297" s="2177">
        <f>IF(OR(ISBLANK(M297),ISBLANK(O297)),0,IF(ISBLANK(L297),"",IFERROR(ROUND(T297/INDEX(J8:V8,MATCH(I297,J7:V7,0)),2)&amp;" " &amp;I297,"")))</f>
        <v>0</v>
      </c>
      <c r="X297" s="2178"/>
      <c r="Z297" s="2113">
        <f t="shared" si="61"/>
        <v>0</v>
      </c>
      <c r="AB297" s="67"/>
      <c r="AC297" s="2119"/>
      <c r="AD297" s="2120"/>
      <c r="AE297" s="2121"/>
      <c r="AF297" s="2122"/>
      <c r="AG297" s="2123"/>
      <c r="AH297" s="2124"/>
      <c r="AI297" s="2125"/>
      <c r="AJ297" s="2126"/>
      <c r="AK297" s="2127"/>
      <c r="AL297" s="2127"/>
      <c r="AM297" s="2127"/>
      <c r="AN297" s="2127"/>
      <c r="AO297" s="2127"/>
      <c r="AP297" s="2127"/>
      <c r="AQ297" s="2128"/>
      <c r="AR297" s="2129"/>
      <c r="AS297" s="2130"/>
      <c r="AT297" s="2130"/>
      <c r="AU297" s="2140"/>
      <c r="AV297" s="2130"/>
      <c r="BJ297" s="135">
        <v>1</v>
      </c>
    </row>
    <row r="298" spans="2:62" ht="18.75">
      <c r="B298" s="2118">
        <f t="shared" si="54"/>
        <v>0</v>
      </c>
      <c r="D298" s="67" t="str">
        <f t="shared" si="55"/>
        <v>►</v>
      </c>
      <c r="E298" s="2182">
        <f t="shared" si="60"/>
        <v>0</v>
      </c>
      <c r="F298" s="2183">
        <f t="shared" si="60"/>
        <v>0</v>
      </c>
      <c r="G298" s="2184">
        <f t="shared" si="60"/>
        <v>0</v>
      </c>
      <c r="H298" s="2185">
        <f t="shared" si="60"/>
        <v>0</v>
      </c>
      <c r="I298" s="2186">
        <f t="shared" si="60"/>
        <v>0</v>
      </c>
      <c r="J298" s="2166">
        <f>IFERROR(INDEX(J8:V8,MATCH(I298,J7:V7,0)) * H298 * IF(E298=0, 1, E298), 0)</f>
        <v>0</v>
      </c>
      <c r="K298" s="2167">
        <f t="shared" si="52"/>
        <v>0</v>
      </c>
      <c r="L298" s="2168"/>
      <c r="M298" s="109"/>
      <c r="N298" s="2169"/>
      <c r="O298" s="504"/>
      <c r="P298" s="2170">
        <f t="shared" si="59"/>
        <v>0</v>
      </c>
      <c r="Q298" s="2171"/>
      <c r="R298" s="2187" t="str">
        <f t="shared" si="53"/>
        <v>►</v>
      </c>
      <c r="S298" s="2188">
        <v>1</v>
      </c>
      <c r="T298" s="2189">
        <f t="shared" si="56"/>
        <v>0</v>
      </c>
      <c r="U298" s="2190">
        <f t="shared" si="57"/>
        <v>0</v>
      </c>
      <c r="V298" s="2191">
        <f t="shared" si="58"/>
        <v>0</v>
      </c>
      <c r="W298" s="2192">
        <f>IF(OR(ISBLANK(M298),ISBLANK(O298)),0,IF(ISBLANK(L298),"",IFERROR(ROUND(T298/INDEX(J8:V8,MATCH(I298,J7:V7,0)),2)&amp;" " &amp;I298,"")))</f>
        <v>0</v>
      </c>
      <c r="X298" s="2193"/>
      <c r="Z298" s="2113">
        <f t="shared" si="61"/>
        <v>0</v>
      </c>
      <c r="AB298" s="67"/>
      <c r="AC298" s="2119"/>
      <c r="AD298" s="2120"/>
      <c r="AE298" s="2121"/>
      <c r="AF298" s="2122"/>
      <c r="AG298" s="2123"/>
      <c r="AH298" s="2124"/>
      <c r="AI298" s="2125"/>
      <c r="AJ298" s="2126"/>
      <c r="AK298" s="2127"/>
      <c r="AL298" s="2127"/>
      <c r="AM298" s="2127"/>
      <c r="AN298" s="2127"/>
      <c r="AO298" s="2127"/>
      <c r="AP298" s="2127"/>
      <c r="AQ298" s="2128"/>
      <c r="AR298" s="2129"/>
      <c r="AS298" s="2130"/>
      <c r="AT298" s="2130"/>
      <c r="AU298" s="2140"/>
      <c r="AV298" s="2130"/>
      <c r="BJ298" s="135">
        <v>1</v>
      </c>
    </row>
    <row r="299" spans="2:62" ht="18.75">
      <c r="B299" s="2118">
        <f t="shared" si="54"/>
        <v>0</v>
      </c>
      <c r="D299" s="67" t="str">
        <f t="shared" si="55"/>
        <v>►</v>
      </c>
      <c r="E299" s="2182">
        <f t="shared" si="60"/>
        <v>0</v>
      </c>
      <c r="F299" s="2183">
        <f t="shared" si="60"/>
        <v>0</v>
      </c>
      <c r="G299" s="2184">
        <f t="shared" si="60"/>
        <v>0</v>
      </c>
      <c r="H299" s="2185">
        <f t="shared" si="60"/>
        <v>0</v>
      </c>
      <c r="I299" s="2186">
        <f t="shared" si="60"/>
        <v>0</v>
      </c>
      <c r="J299" s="2166">
        <f>IFERROR(INDEX(J8:V8,MATCH(I299,J7:V7,0)) * H299 * IF(E299=0, 1, E299), 0)</f>
        <v>0</v>
      </c>
      <c r="K299" s="2167">
        <f t="shared" si="52"/>
        <v>0</v>
      </c>
      <c r="L299" s="2168"/>
      <c r="M299" s="109"/>
      <c r="N299" s="2169"/>
      <c r="O299" s="504"/>
      <c r="P299" s="2170">
        <f t="shared" si="59"/>
        <v>0</v>
      </c>
      <c r="Q299" s="2171"/>
      <c r="R299" s="2187" t="str">
        <f t="shared" si="53"/>
        <v>►</v>
      </c>
      <c r="S299" s="2188">
        <v>1</v>
      </c>
      <c r="T299" s="2174">
        <f t="shared" si="56"/>
        <v>0</v>
      </c>
      <c r="U299" s="2175">
        <f t="shared" si="57"/>
        <v>0</v>
      </c>
      <c r="V299" s="2176">
        <f t="shared" si="58"/>
        <v>0</v>
      </c>
      <c r="W299" s="2177">
        <f>IF(OR(ISBLANK(M299),ISBLANK(O299)),0,IF(ISBLANK(L299),"",IFERROR(ROUND(T299/INDEX(J8:V8,MATCH(I299,J7:V7,0)),2)&amp;" " &amp;I299,"")))</f>
        <v>0</v>
      </c>
      <c r="X299" s="2178"/>
      <c r="Z299" s="2113">
        <f t="shared" si="61"/>
        <v>0</v>
      </c>
      <c r="AB299" s="67"/>
      <c r="AC299" s="2119"/>
      <c r="AD299" s="2120"/>
      <c r="AE299" s="2121"/>
      <c r="AF299" s="2122"/>
      <c r="AG299" s="2123"/>
      <c r="AH299" s="2124"/>
      <c r="AI299" s="2125"/>
      <c r="AJ299" s="2126"/>
      <c r="AK299" s="2127"/>
      <c r="AL299" s="2127"/>
      <c r="AM299" s="2127"/>
      <c r="AN299" s="2127"/>
      <c r="AO299" s="2127"/>
      <c r="AP299" s="2127"/>
      <c r="AQ299" s="2128"/>
      <c r="AR299" s="2129"/>
      <c r="AS299" s="2130"/>
      <c r="AT299" s="2130"/>
      <c r="AU299" s="2140"/>
      <c r="AV299" s="2130"/>
      <c r="BJ299" s="135">
        <v>1</v>
      </c>
    </row>
    <row r="300" spans="2:62" ht="18.75">
      <c r="B300" s="2118">
        <f t="shared" si="54"/>
        <v>0</v>
      </c>
      <c r="D300" s="67" t="str">
        <f t="shared" si="55"/>
        <v>►</v>
      </c>
      <c r="E300" s="2182">
        <f t="shared" si="60"/>
        <v>0</v>
      </c>
      <c r="F300" s="2183">
        <f t="shared" si="60"/>
        <v>0</v>
      </c>
      <c r="G300" s="2184">
        <f t="shared" si="60"/>
        <v>0</v>
      </c>
      <c r="H300" s="2185">
        <f t="shared" si="60"/>
        <v>0</v>
      </c>
      <c r="I300" s="2186">
        <f t="shared" si="60"/>
        <v>0</v>
      </c>
      <c r="J300" s="2166">
        <f>IFERROR(INDEX(J8:V8,MATCH(I300,J7:V7,0)) * H300 * IF(E300=0, 1, E300), 0)</f>
        <v>0</v>
      </c>
      <c r="K300" s="2167">
        <f t="shared" si="52"/>
        <v>0</v>
      </c>
      <c r="L300" s="2168"/>
      <c r="M300" s="109"/>
      <c r="N300" s="2169"/>
      <c r="O300" s="504"/>
      <c r="P300" s="2170">
        <f t="shared" si="59"/>
        <v>0</v>
      </c>
      <c r="Q300" s="2171"/>
      <c r="R300" s="2187" t="str">
        <f t="shared" si="53"/>
        <v>►</v>
      </c>
      <c r="S300" s="2188">
        <v>1</v>
      </c>
      <c r="T300" s="2189">
        <f t="shared" si="56"/>
        <v>0</v>
      </c>
      <c r="U300" s="2190">
        <f t="shared" si="57"/>
        <v>0</v>
      </c>
      <c r="V300" s="2191">
        <f t="shared" si="58"/>
        <v>0</v>
      </c>
      <c r="W300" s="2192">
        <f>IF(OR(ISBLANK(M300),ISBLANK(O300)),0,IF(ISBLANK(L300),"",IFERROR(ROUND(T300/INDEX(J8:V8,MATCH(I300,J7:V7,0)),2)&amp;" " &amp;I300,"")))</f>
        <v>0</v>
      </c>
      <c r="X300" s="2193"/>
      <c r="Z300" s="2113">
        <f t="shared" si="61"/>
        <v>0</v>
      </c>
      <c r="AB300" s="67"/>
      <c r="AC300" s="2119"/>
      <c r="AD300" s="2120"/>
      <c r="AE300" s="2121"/>
      <c r="AF300" s="2122"/>
      <c r="AG300" s="2123"/>
      <c r="AH300" s="2124"/>
      <c r="AI300" s="2125"/>
      <c r="AJ300" s="2126"/>
      <c r="AK300" s="2127"/>
      <c r="AL300" s="2127"/>
      <c r="AM300" s="2127"/>
      <c r="AN300" s="2127"/>
      <c r="AO300" s="2127"/>
      <c r="AP300" s="2127"/>
      <c r="AQ300" s="2128"/>
      <c r="AR300" s="2129"/>
      <c r="AS300" s="2130"/>
      <c r="AT300" s="2130"/>
      <c r="AU300" s="2140"/>
      <c r="AV300" s="2130"/>
      <c r="BJ300" s="135">
        <v>1</v>
      </c>
    </row>
    <row r="301" spans="2:62" ht="18.75">
      <c r="B301" s="2118">
        <f t="shared" si="54"/>
        <v>0</v>
      </c>
      <c r="D301" s="67" t="str">
        <f t="shared" si="55"/>
        <v>►</v>
      </c>
      <c r="E301" s="2182">
        <f t="shared" si="60"/>
        <v>0</v>
      </c>
      <c r="F301" s="2183">
        <f t="shared" si="60"/>
        <v>0</v>
      </c>
      <c r="G301" s="2184">
        <f t="shared" si="60"/>
        <v>0</v>
      </c>
      <c r="H301" s="2185">
        <f t="shared" si="60"/>
        <v>0</v>
      </c>
      <c r="I301" s="2186">
        <f t="shared" si="60"/>
        <v>0</v>
      </c>
      <c r="J301" s="2166">
        <f>IFERROR(INDEX(J8:V8,MATCH(I301,J7:V7,0)) * H301 * IF(E301=0, 1, E301), 0)</f>
        <v>0</v>
      </c>
      <c r="K301" s="2167">
        <f t="shared" si="52"/>
        <v>0</v>
      </c>
      <c r="L301" s="2203"/>
      <c r="M301" s="109"/>
      <c r="N301" s="2169"/>
      <c r="O301" s="504"/>
      <c r="P301" s="2170">
        <f t="shared" si="59"/>
        <v>0</v>
      </c>
      <c r="Q301" s="2171"/>
      <c r="R301" s="2187" t="str">
        <f t="shared" si="53"/>
        <v>►</v>
      </c>
      <c r="S301" s="2188">
        <v>1</v>
      </c>
      <c r="T301" s="2174">
        <f t="shared" si="56"/>
        <v>0</v>
      </c>
      <c r="U301" s="2175">
        <f t="shared" si="57"/>
        <v>0</v>
      </c>
      <c r="V301" s="2176">
        <f t="shared" si="58"/>
        <v>0</v>
      </c>
      <c r="W301" s="2177">
        <f>IF(OR(ISBLANK(M301),ISBLANK(O301)),0,IF(ISBLANK(L301),"",IFERROR(ROUND(T301/INDEX(J8:V8,MATCH(I301,J7:V7,0)),2)&amp;" " &amp;I301,"")))</f>
        <v>0</v>
      </c>
      <c r="X301" s="2178"/>
      <c r="Z301" s="2113">
        <f t="shared" si="61"/>
        <v>0</v>
      </c>
      <c r="AB301" s="67"/>
      <c r="AC301" s="2119"/>
      <c r="AD301" s="2120"/>
      <c r="AE301" s="2121"/>
      <c r="AF301" s="2122"/>
      <c r="AG301" s="2123"/>
      <c r="AH301" s="2124"/>
      <c r="AI301" s="2125"/>
      <c r="AJ301" s="2126"/>
      <c r="AK301" s="2127"/>
      <c r="AL301" s="2127"/>
      <c r="AM301" s="2127"/>
      <c r="AN301" s="2127"/>
      <c r="AO301" s="2127"/>
      <c r="AP301" s="2127"/>
      <c r="AQ301" s="2128"/>
      <c r="AR301" s="2129"/>
      <c r="AS301" s="2130"/>
      <c r="AT301" s="2130"/>
      <c r="AU301" s="2140"/>
      <c r="AV301" s="2130"/>
      <c r="BJ301" s="135">
        <v>1</v>
      </c>
    </row>
    <row r="302" spans="2:62" ht="18.75">
      <c r="B302" s="2118">
        <f t="shared" si="54"/>
        <v>0</v>
      </c>
      <c r="D302" s="67" t="str">
        <f t="shared" si="55"/>
        <v>►</v>
      </c>
      <c r="E302" s="2182">
        <f t="shared" si="60"/>
        <v>0</v>
      </c>
      <c r="F302" s="2183">
        <f t="shared" si="60"/>
        <v>0</v>
      </c>
      <c r="G302" s="2184">
        <f t="shared" si="60"/>
        <v>0</v>
      </c>
      <c r="H302" s="2185">
        <f t="shared" si="60"/>
        <v>0</v>
      </c>
      <c r="I302" s="2186">
        <f t="shared" si="60"/>
        <v>0</v>
      </c>
      <c r="J302" s="2166">
        <f>IFERROR(INDEX(J8:V8,MATCH(I302,J7:V7,0)) * H302 * IF(E302=0, 1, E302), 0)</f>
        <v>0</v>
      </c>
      <c r="K302" s="2167">
        <f t="shared" si="52"/>
        <v>0</v>
      </c>
      <c r="L302" s="2203"/>
      <c r="M302" s="109"/>
      <c r="N302" s="2169"/>
      <c r="O302" s="504"/>
      <c r="P302" s="2170">
        <f t="shared" si="59"/>
        <v>0</v>
      </c>
      <c r="Q302" s="2171"/>
      <c r="R302" s="2187" t="str">
        <f t="shared" si="53"/>
        <v>►</v>
      </c>
      <c r="S302" s="2188">
        <v>1</v>
      </c>
      <c r="T302" s="2189">
        <f t="shared" si="56"/>
        <v>0</v>
      </c>
      <c r="U302" s="2190">
        <f t="shared" si="57"/>
        <v>0</v>
      </c>
      <c r="V302" s="2191">
        <f t="shared" si="58"/>
        <v>0</v>
      </c>
      <c r="W302" s="2192">
        <f>IF(OR(ISBLANK(M302),ISBLANK(O302)),0,IF(ISBLANK(L302),"",IFERROR(ROUND(T302/INDEX(J8:V8,MATCH(I302,J7:V7,0)),2)&amp;" " &amp;I302,"")))</f>
        <v>0</v>
      </c>
      <c r="X302" s="2193"/>
      <c r="Z302" s="2113">
        <f t="shared" si="61"/>
        <v>0</v>
      </c>
      <c r="AB302" s="67"/>
      <c r="AC302" s="2119"/>
      <c r="AD302" s="2120"/>
      <c r="AE302" s="2121"/>
      <c r="AF302" s="2122"/>
      <c r="AG302" s="2123"/>
      <c r="AH302" s="2124"/>
      <c r="AI302" s="2125"/>
      <c r="AJ302" s="2126"/>
      <c r="AK302" s="2127"/>
      <c r="AL302" s="2127"/>
      <c r="AM302" s="2127"/>
      <c r="AN302" s="2127"/>
      <c r="AO302" s="2127"/>
      <c r="AP302" s="2127"/>
      <c r="AQ302" s="2128"/>
      <c r="AR302" s="2129"/>
      <c r="AS302" s="2130"/>
      <c r="AT302" s="2130"/>
      <c r="AU302" s="2140"/>
      <c r="AV302" s="2130"/>
      <c r="BJ302" s="135">
        <v>1</v>
      </c>
    </row>
    <row r="303" spans="2:62" ht="18.75">
      <c r="B303" s="2118">
        <f t="shared" si="54"/>
        <v>0</v>
      </c>
      <c r="D303" s="67" t="str">
        <f t="shared" si="55"/>
        <v>►</v>
      </c>
      <c r="E303" s="2182">
        <f t="shared" si="60"/>
        <v>0</v>
      </c>
      <c r="F303" s="2183">
        <f t="shared" si="60"/>
        <v>0</v>
      </c>
      <c r="G303" s="2184">
        <f t="shared" si="60"/>
        <v>0</v>
      </c>
      <c r="H303" s="2185">
        <f t="shared" si="60"/>
        <v>0</v>
      </c>
      <c r="I303" s="2186">
        <f t="shared" si="60"/>
        <v>0</v>
      </c>
      <c r="J303" s="2166">
        <f>IFERROR(INDEX(J8:V8,MATCH(I303,J7:V7,0)) * H303 * IF(E303=0, 1, E303), 0)</f>
        <v>0</v>
      </c>
      <c r="K303" s="2167">
        <f t="shared" si="52"/>
        <v>0</v>
      </c>
      <c r="L303" s="2203"/>
      <c r="M303" s="109"/>
      <c r="N303" s="2169"/>
      <c r="O303" s="504"/>
      <c r="P303" s="2170">
        <f t="shared" si="59"/>
        <v>0</v>
      </c>
      <c r="Q303" s="2171"/>
      <c r="R303" s="2187" t="str">
        <f t="shared" si="53"/>
        <v>►</v>
      </c>
      <c r="S303" s="2188">
        <v>1</v>
      </c>
      <c r="T303" s="2174">
        <f t="shared" si="56"/>
        <v>0</v>
      </c>
      <c r="U303" s="2175">
        <f t="shared" si="57"/>
        <v>0</v>
      </c>
      <c r="V303" s="2176">
        <f t="shared" si="58"/>
        <v>0</v>
      </c>
      <c r="W303" s="2177">
        <f>IF(OR(ISBLANK(M303),ISBLANK(O303)),0,IF(ISBLANK(L303),"",IFERROR(ROUND(T303/INDEX(J8:V8,MATCH(I303,J7:V7,0)),2)&amp;" " &amp;I303,"")))</f>
        <v>0</v>
      </c>
      <c r="X303" s="2178"/>
      <c r="Z303" s="2113">
        <f t="shared" si="61"/>
        <v>0</v>
      </c>
      <c r="AB303" s="67"/>
      <c r="AC303" s="2119"/>
      <c r="AD303" s="2120"/>
      <c r="AE303" s="2121"/>
      <c r="AF303" s="2122"/>
      <c r="AG303" s="2123"/>
      <c r="AH303" s="2124"/>
      <c r="AI303" s="2125"/>
      <c r="AJ303" s="2126"/>
      <c r="AK303" s="2127"/>
      <c r="AL303" s="2127"/>
      <c r="AM303" s="2127"/>
      <c r="AN303" s="2127"/>
      <c r="AO303" s="2127"/>
      <c r="AP303" s="2127"/>
      <c r="AQ303" s="2128"/>
      <c r="AR303" s="2129"/>
      <c r="AS303" s="2130"/>
      <c r="AT303" s="2130"/>
      <c r="AU303" s="2140"/>
      <c r="AV303" s="2130"/>
      <c r="BJ303" s="135">
        <v>1</v>
      </c>
    </row>
    <row r="304" spans="2:62" ht="18.75">
      <c r="B304" s="2118">
        <f t="shared" si="54"/>
        <v>0</v>
      </c>
      <c r="D304" s="67" t="str">
        <f t="shared" si="55"/>
        <v>►</v>
      </c>
      <c r="E304" s="2182">
        <f t="shared" si="60"/>
        <v>0</v>
      </c>
      <c r="F304" s="2183">
        <f t="shared" si="60"/>
        <v>0</v>
      </c>
      <c r="G304" s="2184">
        <f t="shared" si="60"/>
        <v>0</v>
      </c>
      <c r="H304" s="2185">
        <f t="shared" si="60"/>
        <v>0</v>
      </c>
      <c r="I304" s="2186">
        <f t="shared" si="60"/>
        <v>0</v>
      </c>
      <c r="J304" s="2166">
        <f>IFERROR(INDEX(J8:V8,MATCH(I304,J7:V7,0)) * H304 * IF(E304=0, 1, E304), 0)</f>
        <v>0</v>
      </c>
      <c r="K304" s="2167">
        <f t="shared" si="52"/>
        <v>0</v>
      </c>
      <c r="L304" s="2203"/>
      <c r="M304" s="109"/>
      <c r="N304" s="2169"/>
      <c r="O304" s="504"/>
      <c r="P304" s="2170">
        <f t="shared" si="59"/>
        <v>0</v>
      </c>
      <c r="Q304" s="2171"/>
      <c r="R304" s="2187" t="str">
        <f t="shared" si="53"/>
        <v>►</v>
      </c>
      <c r="S304" s="2188">
        <v>1</v>
      </c>
      <c r="T304" s="2189">
        <f t="shared" si="56"/>
        <v>0</v>
      </c>
      <c r="U304" s="2190">
        <f t="shared" si="57"/>
        <v>0</v>
      </c>
      <c r="V304" s="2191">
        <f t="shared" si="58"/>
        <v>0</v>
      </c>
      <c r="W304" s="2192">
        <f>IF(OR(ISBLANK(M304),ISBLANK(O304)),0,IF(ISBLANK(L304),"",IFERROR(ROUND(T304/INDEX(J8:V8,MATCH(I304,J7:V7,0)),2)&amp;" " &amp;I304,"")))</f>
        <v>0</v>
      </c>
      <c r="X304" s="2193"/>
      <c r="Z304" s="2113">
        <f t="shared" si="61"/>
        <v>0</v>
      </c>
      <c r="AB304" s="67"/>
      <c r="AC304" s="2119"/>
      <c r="AD304" s="2120"/>
      <c r="AE304" s="2121"/>
      <c r="AF304" s="2122"/>
      <c r="AG304" s="2123"/>
      <c r="AH304" s="2124"/>
      <c r="AI304" s="2125"/>
      <c r="AJ304" s="2126"/>
      <c r="AK304" s="2127"/>
      <c r="AL304" s="2127"/>
      <c r="AM304" s="2127"/>
      <c r="AN304" s="2127"/>
      <c r="AO304" s="2127"/>
      <c r="AP304" s="2127"/>
      <c r="AQ304" s="2128"/>
      <c r="AR304" s="2129"/>
      <c r="AS304" s="2130"/>
      <c r="AT304" s="2130"/>
      <c r="AU304" s="2140"/>
      <c r="AV304" s="2130"/>
      <c r="BJ304" s="135">
        <v>1</v>
      </c>
    </row>
    <row r="305" spans="2:62" ht="18.75">
      <c r="B305" s="2118">
        <f t="shared" si="54"/>
        <v>0</v>
      </c>
      <c r="D305" s="67" t="str">
        <f t="shared" si="55"/>
        <v>►</v>
      </c>
      <c r="E305" s="2182">
        <f t="shared" si="60"/>
        <v>0</v>
      </c>
      <c r="F305" s="2183">
        <f t="shared" si="60"/>
        <v>0</v>
      </c>
      <c r="G305" s="2184">
        <f t="shared" si="60"/>
        <v>0</v>
      </c>
      <c r="H305" s="2185">
        <f t="shared" si="60"/>
        <v>0</v>
      </c>
      <c r="I305" s="2186">
        <f t="shared" si="60"/>
        <v>0</v>
      </c>
      <c r="J305" s="2166">
        <f>IFERROR(INDEX(J8:V8,MATCH(I305,J7:V7,0)) * H305 * IF(E305=0, 1, E305), 0)</f>
        <v>0</v>
      </c>
      <c r="K305" s="2167">
        <f t="shared" si="52"/>
        <v>0</v>
      </c>
      <c r="L305" s="2203"/>
      <c r="M305" s="109"/>
      <c r="N305" s="2169"/>
      <c r="O305" s="504"/>
      <c r="P305" s="2170">
        <f t="shared" si="59"/>
        <v>0</v>
      </c>
      <c r="Q305" s="2171"/>
      <c r="R305" s="2187" t="str">
        <f t="shared" si="53"/>
        <v>►</v>
      </c>
      <c r="S305" s="2188">
        <v>1</v>
      </c>
      <c r="T305" s="2174">
        <f t="shared" si="56"/>
        <v>0</v>
      </c>
      <c r="U305" s="2175">
        <f t="shared" si="57"/>
        <v>0</v>
      </c>
      <c r="V305" s="2176">
        <f t="shared" si="58"/>
        <v>0</v>
      </c>
      <c r="W305" s="2177">
        <f>IF(OR(ISBLANK(M305),ISBLANK(O305)),0,IF(ISBLANK(L305),"",IFERROR(ROUND(T305/INDEX(J8:V8,MATCH(I305,J7:V7,0)),2)&amp;" " &amp;I305,"")))</f>
        <v>0</v>
      </c>
      <c r="X305" s="2178"/>
      <c r="Z305" s="2113">
        <f t="shared" si="61"/>
        <v>0</v>
      </c>
      <c r="AB305" s="67"/>
      <c r="AC305" s="2119"/>
      <c r="AD305" s="2120"/>
      <c r="AE305" s="2121"/>
      <c r="AF305" s="2122"/>
      <c r="AG305" s="2123"/>
      <c r="AH305" s="2124"/>
      <c r="AI305" s="2125"/>
      <c r="AJ305" s="2126"/>
      <c r="AK305" s="2127"/>
      <c r="AL305" s="2127"/>
      <c r="AM305" s="2127"/>
      <c r="AN305" s="2127"/>
      <c r="AO305" s="2127"/>
      <c r="AP305" s="2127"/>
      <c r="AQ305" s="2128"/>
      <c r="AR305" s="2129"/>
      <c r="AS305" s="2130"/>
      <c r="AT305" s="2130"/>
      <c r="AU305" s="2140"/>
      <c r="AV305" s="2130"/>
      <c r="BJ305" s="135">
        <v>1</v>
      </c>
    </row>
    <row r="306" spans="2:62" ht="18.75">
      <c r="B306" s="2118">
        <f t="shared" si="54"/>
        <v>0</v>
      </c>
      <c r="D306" s="67" t="str">
        <f t="shared" si="55"/>
        <v>►</v>
      </c>
      <c r="E306" s="2182">
        <f t="shared" si="60"/>
        <v>0</v>
      </c>
      <c r="F306" s="2183">
        <f t="shared" si="60"/>
        <v>0</v>
      </c>
      <c r="G306" s="2184">
        <f t="shared" si="60"/>
        <v>0</v>
      </c>
      <c r="H306" s="2185">
        <f t="shared" si="60"/>
        <v>0</v>
      </c>
      <c r="I306" s="2186">
        <f t="shared" si="60"/>
        <v>0</v>
      </c>
      <c r="J306" s="2166">
        <f>IFERROR(INDEX(J8:V8,MATCH(I306,J7:V7,0)) * H306 * IF(E306=0, 1, E306), 0)</f>
        <v>0</v>
      </c>
      <c r="K306" s="2167">
        <f t="shared" si="52"/>
        <v>0</v>
      </c>
      <c r="L306" s="2203"/>
      <c r="M306" s="109"/>
      <c r="N306" s="2169"/>
      <c r="O306" s="504"/>
      <c r="P306" s="2170">
        <f t="shared" si="59"/>
        <v>0</v>
      </c>
      <c r="Q306" s="2171"/>
      <c r="R306" s="2187" t="str">
        <f t="shared" si="53"/>
        <v>►</v>
      </c>
      <c r="S306" s="2188">
        <v>1</v>
      </c>
      <c r="T306" s="2189">
        <f t="shared" si="56"/>
        <v>0</v>
      </c>
      <c r="U306" s="2190">
        <f t="shared" si="57"/>
        <v>0</v>
      </c>
      <c r="V306" s="2191">
        <f t="shared" si="58"/>
        <v>0</v>
      </c>
      <c r="W306" s="2192">
        <f>IF(OR(ISBLANK(M306),ISBLANK(O306)),0,IF(ISBLANK(L306),"",IFERROR(ROUND(T306/INDEX(J8:V8,MATCH(I306,J7:V7,0)),2)&amp;" " &amp;I306,"")))</f>
        <v>0</v>
      </c>
      <c r="X306" s="2193"/>
      <c r="Z306" s="2113">
        <f t="shared" si="61"/>
        <v>0</v>
      </c>
      <c r="AB306" s="67"/>
      <c r="AC306" s="2119"/>
      <c r="AD306" s="2120"/>
      <c r="AE306" s="2121"/>
      <c r="AF306" s="2122"/>
      <c r="AG306" s="2123"/>
      <c r="AH306" s="2124"/>
      <c r="AI306" s="2125"/>
      <c r="AJ306" s="2126"/>
      <c r="AK306" s="2127"/>
      <c r="AL306" s="2127"/>
      <c r="AM306" s="2127"/>
      <c r="AN306" s="2127"/>
      <c r="AO306" s="2127"/>
      <c r="AP306" s="2127"/>
      <c r="AQ306" s="2128"/>
      <c r="AR306" s="2129"/>
      <c r="AS306" s="2130"/>
      <c r="AT306" s="2130"/>
      <c r="AU306" s="2140"/>
      <c r="AV306" s="2130"/>
      <c r="BJ306" s="135">
        <v>1</v>
      </c>
    </row>
    <row r="307" spans="2:62" ht="18.75">
      <c r="B307" s="2118">
        <f t="shared" si="54"/>
        <v>0</v>
      </c>
      <c r="D307" s="67" t="str">
        <f t="shared" si="55"/>
        <v>►</v>
      </c>
      <c r="E307" s="2182">
        <f t="shared" si="60"/>
        <v>0</v>
      </c>
      <c r="F307" s="2183">
        <f t="shared" si="60"/>
        <v>0</v>
      </c>
      <c r="G307" s="2184">
        <f t="shared" si="60"/>
        <v>0</v>
      </c>
      <c r="H307" s="2185">
        <f t="shared" si="60"/>
        <v>0</v>
      </c>
      <c r="I307" s="2186">
        <f t="shared" si="60"/>
        <v>0</v>
      </c>
      <c r="J307" s="2166">
        <f>IFERROR(INDEX(J8:V8,MATCH(I307,J7:V7,0)) * H307 * IF(E307=0, 1, E307), 0)</f>
        <v>0</v>
      </c>
      <c r="K307" s="2167">
        <f t="shared" si="52"/>
        <v>0</v>
      </c>
      <c r="L307" s="2203"/>
      <c r="M307" s="109"/>
      <c r="N307" s="2169"/>
      <c r="O307" s="504"/>
      <c r="P307" s="2170">
        <f t="shared" si="59"/>
        <v>0</v>
      </c>
      <c r="Q307" s="2171"/>
      <c r="R307" s="2187" t="str">
        <f t="shared" si="53"/>
        <v>►</v>
      </c>
      <c r="S307" s="2188">
        <v>1</v>
      </c>
      <c r="T307" s="2174">
        <f t="shared" si="56"/>
        <v>0</v>
      </c>
      <c r="U307" s="2175">
        <f t="shared" si="57"/>
        <v>0</v>
      </c>
      <c r="V307" s="2176">
        <f t="shared" si="58"/>
        <v>0</v>
      </c>
      <c r="W307" s="2177">
        <f>IF(OR(ISBLANK(M307),ISBLANK(O307)),0,IF(ISBLANK(L307),"",IFERROR(ROUND(T307/INDEX(J8:V8,MATCH(I307,J7:V7,0)),2)&amp;" " &amp;I307,"")))</f>
        <v>0</v>
      </c>
      <c r="X307" s="2178"/>
      <c r="Z307" s="2113">
        <f t="shared" si="61"/>
        <v>0</v>
      </c>
      <c r="AB307" s="67"/>
      <c r="AC307" s="2119"/>
      <c r="AD307" s="2120"/>
      <c r="AE307" s="2121"/>
      <c r="AF307" s="2122"/>
      <c r="AG307" s="2123"/>
      <c r="AH307" s="2124"/>
      <c r="AI307" s="2125"/>
      <c r="AJ307" s="2126"/>
      <c r="AK307" s="2127"/>
      <c r="AL307" s="2127"/>
      <c r="AM307" s="2127"/>
      <c r="AN307" s="2127"/>
      <c r="AO307" s="2127"/>
      <c r="AP307" s="2127"/>
      <c r="AQ307" s="2128"/>
      <c r="AR307" s="2129"/>
      <c r="AS307" s="2130"/>
      <c r="AT307" s="2130"/>
      <c r="AU307" s="2140"/>
      <c r="AV307" s="2130"/>
      <c r="BJ307" s="135">
        <v>1</v>
      </c>
    </row>
    <row r="308" spans="2:62" ht="18.75">
      <c r="B308" s="2118">
        <f t="shared" si="54"/>
        <v>0</v>
      </c>
      <c r="D308" s="67" t="str">
        <f t="shared" si="55"/>
        <v>►</v>
      </c>
      <c r="E308" s="2182">
        <f t="shared" si="60"/>
        <v>0</v>
      </c>
      <c r="F308" s="2183">
        <f t="shared" si="60"/>
        <v>0</v>
      </c>
      <c r="G308" s="2184">
        <f t="shared" si="60"/>
        <v>0</v>
      </c>
      <c r="H308" s="2185">
        <f t="shared" si="60"/>
        <v>0</v>
      </c>
      <c r="I308" s="2186">
        <f t="shared" si="60"/>
        <v>0</v>
      </c>
      <c r="J308" s="2166">
        <f>IFERROR(INDEX(J8:V8,MATCH(I308,J7:V7,0)) * H308 * IF(E308=0, 1, E308), 0)</f>
        <v>0</v>
      </c>
      <c r="K308" s="2167">
        <f t="shared" si="52"/>
        <v>0</v>
      </c>
      <c r="L308" s="2203"/>
      <c r="M308" s="109"/>
      <c r="N308" s="2169"/>
      <c r="O308" s="504"/>
      <c r="P308" s="2170">
        <f t="shared" si="59"/>
        <v>0</v>
      </c>
      <c r="Q308" s="2171"/>
      <c r="R308" s="2187" t="str">
        <f t="shared" si="53"/>
        <v>►</v>
      </c>
      <c r="S308" s="2188">
        <v>1</v>
      </c>
      <c r="T308" s="2189">
        <f t="shared" si="56"/>
        <v>0</v>
      </c>
      <c r="U308" s="2190">
        <f t="shared" si="57"/>
        <v>0</v>
      </c>
      <c r="V308" s="2191">
        <f t="shared" si="58"/>
        <v>0</v>
      </c>
      <c r="W308" s="2192">
        <f>IF(OR(ISBLANK(M308),ISBLANK(O308)),0,IF(ISBLANK(L308),"",IFERROR(ROUND(T308/INDEX(J8:V8,MATCH(I308,J7:V7,0)),2)&amp;" " &amp;I308,"")))</f>
        <v>0</v>
      </c>
      <c r="X308" s="2193"/>
      <c r="Z308" s="2113">
        <f t="shared" si="61"/>
        <v>0</v>
      </c>
      <c r="AB308" s="67"/>
      <c r="AC308" s="2119"/>
      <c r="AD308" s="2120"/>
      <c r="AE308" s="2121"/>
      <c r="AF308" s="2122"/>
      <c r="AG308" s="2123"/>
      <c r="AH308" s="2124"/>
      <c r="AI308" s="2125"/>
      <c r="AJ308" s="2126"/>
      <c r="AK308" s="2127"/>
      <c r="AL308" s="2127"/>
      <c r="AM308" s="2127"/>
      <c r="AN308" s="2127"/>
      <c r="AO308" s="2127"/>
      <c r="AP308" s="2127"/>
      <c r="AQ308" s="2128"/>
      <c r="AR308" s="2129"/>
      <c r="AS308" s="2130"/>
      <c r="AT308" s="2130"/>
      <c r="AU308" s="2140"/>
      <c r="AV308" s="2130"/>
      <c r="BJ308" s="135">
        <v>1</v>
      </c>
    </row>
    <row r="309" spans="2:62" ht="18.75">
      <c r="B309" s="2118">
        <f t="shared" si="54"/>
        <v>0</v>
      </c>
      <c r="D309" s="67" t="str">
        <f t="shared" si="55"/>
        <v>►</v>
      </c>
      <c r="E309" s="2182">
        <f t="shared" si="60"/>
        <v>0</v>
      </c>
      <c r="F309" s="2183">
        <f t="shared" si="60"/>
        <v>0</v>
      </c>
      <c r="G309" s="2184">
        <f t="shared" si="60"/>
        <v>0</v>
      </c>
      <c r="H309" s="2185">
        <f t="shared" si="60"/>
        <v>0</v>
      </c>
      <c r="I309" s="2186">
        <f t="shared" si="60"/>
        <v>0</v>
      </c>
      <c r="J309" s="2166">
        <f>IFERROR(INDEX(J8:V8,MATCH(I309,J7:V7,0)) * H309 * IF(E309=0, 1, E309), 0)</f>
        <v>0</v>
      </c>
      <c r="K309" s="2167">
        <f t="shared" si="52"/>
        <v>0</v>
      </c>
      <c r="L309" s="2203"/>
      <c r="M309" s="109"/>
      <c r="N309" s="2169"/>
      <c r="O309" s="504"/>
      <c r="P309" s="2170">
        <f t="shared" si="59"/>
        <v>0</v>
      </c>
      <c r="Q309" s="2171"/>
      <c r="R309" s="2187" t="str">
        <f t="shared" si="53"/>
        <v>►</v>
      </c>
      <c r="S309" s="2188">
        <v>1</v>
      </c>
      <c r="T309" s="2174">
        <f t="shared" si="56"/>
        <v>0</v>
      </c>
      <c r="U309" s="2175">
        <f t="shared" si="57"/>
        <v>0</v>
      </c>
      <c r="V309" s="2176">
        <f t="shared" si="58"/>
        <v>0</v>
      </c>
      <c r="W309" s="2177">
        <f>IF(OR(ISBLANK(M309),ISBLANK(O309)),0,IF(ISBLANK(L309),"",IFERROR(ROUND(T309/INDEX(J8:V8,MATCH(I309,J7:V7,0)),2)&amp;" " &amp;I309,"")))</f>
        <v>0</v>
      </c>
      <c r="X309" s="2178"/>
      <c r="Z309" s="2113">
        <f t="shared" si="61"/>
        <v>0</v>
      </c>
      <c r="AB309" s="67"/>
      <c r="AC309" s="2119"/>
      <c r="AD309" s="2120"/>
      <c r="AE309" s="2121"/>
      <c r="AF309" s="2122"/>
      <c r="AG309" s="2123"/>
      <c r="AH309" s="2124"/>
      <c r="AI309" s="2125"/>
      <c r="AJ309" s="2126"/>
      <c r="AK309" s="2127"/>
      <c r="AL309" s="2127"/>
      <c r="AM309" s="2127"/>
      <c r="AN309" s="2127"/>
      <c r="AO309" s="2127"/>
      <c r="AP309" s="2127"/>
      <c r="AQ309" s="2128"/>
      <c r="AR309" s="2129"/>
      <c r="AS309" s="2130"/>
      <c r="AT309" s="2130"/>
      <c r="AU309" s="2140"/>
      <c r="AV309" s="2130"/>
      <c r="BJ309" s="135">
        <v>1</v>
      </c>
    </row>
    <row r="310" spans="2:62" ht="18.75">
      <c r="B310" s="2118">
        <f t="shared" si="54"/>
        <v>0</v>
      </c>
      <c r="D310" s="67" t="str">
        <f t="shared" si="55"/>
        <v>►</v>
      </c>
      <c r="E310" s="2182">
        <f t="shared" si="60"/>
        <v>0</v>
      </c>
      <c r="F310" s="2183">
        <f t="shared" si="60"/>
        <v>0</v>
      </c>
      <c r="G310" s="2184">
        <f t="shared" si="60"/>
        <v>0</v>
      </c>
      <c r="H310" s="2185">
        <f t="shared" si="60"/>
        <v>0</v>
      </c>
      <c r="I310" s="2186">
        <f t="shared" si="60"/>
        <v>0</v>
      </c>
      <c r="J310" s="2166">
        <f>IFERROR(INDEX(J8:V8,MATCH(I310,J7:V7,0)) * H310 * IF(E310=0, 1, E310), 0)</f>
        <v>0</v>
      </c>
      <c r="K310" s="2167">
        <f t="shared" si="52"/>
        <v>0</v>
      </c>
      <c r="L310" s="2203"/>
      <c r="M310" s="109"/>
      <c r="N310" s="2169"/>
      <c r="O310" s="504"/>
      <c r="P310" s="2170">
        <f t="shared" si="59"/>
        <v>0</v>
      </c>
      <c r="Q310" s="2171"/>
      <c r="R310" s="2187" t="str">
        <f t="shared" si="53"/>
        <v>►</v>
      </c>
      <c r="S310" s="2188">
        <v>1</v>
      </c>
      <c r="T310" s="2189">
        <f t="shared" si="56"/>
        <v>0</v>
      </c>
      <c r="U310" s="2190">
        <f t="shared" si="57"/>
        <v>0</v>
      </c>
      <c r="V310" s="2191">
        <f t="shared" si="58"/>
        <v>0</v>
      </c>
      <c r="W310" s="2192">
        <f>IF(OR(ISBLANK(M310),ISBLANK(O310)),0,IF(ISBLANK(L310),"",IFERROR(ROUND(T310/INDEX(J8:V8,MATCH(I310,J7:V7,0)),2)&amp;" " &amp;I310,"")))</f>
        <v>0</v>
      </c>
      <c r="X310" s="2193"/>
      <c r="Z310" s="2113">
        <f t="shared" si="61"/>
        <v>0</v>
      </c>
      <c r="AB310" s="67"/>
      <c r="AC310" s="2119"/>
      <c r="AD310" s="2120"/>
      <c r="AE310" s="2121"/>
      <c r="AF310" s="2122"/>
      <c r="AG310" s="2123"/>
      <c r="AH310" s="2124"/>
      <c r="AI310" s="2125"/>
      <c r="AJ310" s="2126"/>
      <c r="AK310" s="2127"/>
      <c r="AL310" s="2127"/>
      <c r="AM310" s="2127"/>
      <c r="AN310" s="2127"/>
      <c r="AO310" s="2127"/>
      <c r="AP310" s="2127"/>
      <c r="AQ310" s="2128"/>
      <c r="AR310" s="2129"/>
      <c r="AS310" s="2130"/>
      <c r="AT310" s="2130"/>
      <c r="AU310" s="2140"/>
      <c r="AV310" s="2130"/>
      <c r="BJ310" s="135">
        <v>1</v>
      </c>
    </row>
    <row r="311" spans="2:62" ht="18.75">
      <c r="B311" s="2118">
        <f t="shared" si="54"/>
        <v>0</v>
      </c>
      <c r="D311" s="67" t="str">
        <f t="shared" si="55"/>
        <v>►</v>
      </c>
      <c r="E311" s="2182">
        <f t="shared" si="60"/>
        <v>0</v>
      </c>
      <c r="F311" s="2183">
        <f t="shared" si="60"/>
        <v>0</v>
      </c>
      <c r="G311" s="2184">
        <f t="shared" si="60"/>
        <v>0</v>
      </c>
      <c r="H311" s="2185">
        <f t="shared" si="60"/>
        <v>0</v>
      </c>
      <c r="I311" s="2186">
        <f t="shared" si="60"/>
        <v>0</v>
      </c>
      <c r="J311" s="2166">
        <f>IFERROR(INDEX(J8:V8,MATCH(I311,J7:V7,0)) * H311 * IF(E311=0, 1, E311), 0)</f>
        <v>0</v>
      </c>
      <c r="K311" s="2167">
        <f t="shared" si="52"/>
        <v>0</v>
      </c>
      <c r="L311" s="2203"/>
      <c r="M311" s="109"/>
      <c r="N311" s="2169"/>
      <c r="O311" s="504"/>
      <c r="P311" s="2170">
        <f t="shared" si="59"/>
        <v>0</v>
      </c>
      <c r="Q311" s="2171"/>
      <c r="R311" s="2187" t="str">
        <f t="shared" si="53"/>
        <v>►</v>
      </c>
      <c r="S311" s="2188">
        <v>1</v>
      </c>
      <c r="T311" s="2174">
        <f t="shared" si="56"/>
        <v>0</v>
      </c>
      <c r="U311" s="2175">
        <f t="shared" si="57"/>
        <v>0</v>
      </c>
      <c r="V311" s="2176">
        <f t="shared" si="58"/>
        <v>0</v>
      </c>
      <c r="W311" s="2177">
        <f>IF(OR(ISBLANK(M311),ISBLANK(O311)),0,IF(ISBLANK(L311),"",IFERROR(ROUND(T311/INDEX(J8:V8,MATCH(I311,J7:V7,0)),2)&amp;" " &amp;I311,"")))</f>
        <v>0</v>
      </c>
      <c r="X311" s="2178"/>
      <c r="Z311" s="2113">
        <f t="shared" si="61"/>
        <v>0</v>
      </c>
      <c r="AB311" s="67"/>
      <c r="AC311" s="2119"/>
      <c r="AD311" s="2120"/>
      <c r="AE311" s="2121"/>
      <c r="AF311" s="2122"/>
      <c r="AG311" s="2123"/>
      <c r="AH311" s="2124"/>
      <c r="AI311" s="2125"/>
      <c r="AJ311" s="2126"/>
      <c r="AK311" s="2127"/>
      <c r="AL311" s="2127"/>
      <c r="AM311" s="2127"/>
      <c r="AN311" s="2127"/>
      <c r="AO311" s="2127"/>
      <c r="AP311" s="2127"/>
      <c r="AQ311" s="2128"/>
      <c r="AR311" s="2129"/>
      <c r="AS311" s="2130"/>
      <c r="AT311" s="2130"/>
      <c r="AU311" s="2140"/>
      <c r="AV311" s="2130"/>
      <c r="BJ311" s="135">
        <v>1</v>
      </c>
    </row>
    <row r="312" spans="2:62" ht="18.75">
      <c r="B312" s="2118">
        <f t="shared" si="54"/>
        <v>0</v>
      </c>
      <c r="D312" s="67" t="str">
        <f t="shared" si="55"/>
        <v>►</v>
      </c>
      <c r="E312" s="2182">
        <f t="shared" si="60"/>
        <v>0</v>
      </c>
      <c r="F312" s="2183">
        <f t="shared" si="60"/>
        <v>0</v>
      </c>
      <c r="G312" s="2184">
        <f t="shared" si="60"/>
        <v>0</v>
      </c>
      <c r="H312" s="2185">
        <f t="shared" si="60"/>
        <v>0</v>
      </c>
      <c r="I312" s="2186">
        <f t="shared" si="60"/>
        <v>0</v>
      </c>
      <c r="J312" s="2166">
        <f>IFERROR(INDEX(J8:V8,MATCH(I312,J7:V7,0)) * H312 * IF(E312=0, 1, E312), 0)</f>
        <v>0</v>
      </c>
      <c r="K312" s="2167">
        <f t="shared" si="52"/>
        <v>0</v>
      </c>
      <c r="L312" s="2203"/>
      <c r="M312" s="109"/>
      <c r="N312" s="2169"/>
      <c r="O312" s="504"/>
      <c r="P312" s="2170">
        <f t="shared" si="59"/>
        <v>0</v>
      </c>
      <c r="Q312" s="2171"/>
      <c r="R312" s="2187" t="str">
        <f t="shared" si="53"/>
        <v>►</v>
      </c>
      <c r="S312" s="2188">
        <v>1</v>
      </c>
      <c r="T312" s="2189">
        <f t="shared" si="56"/>
        <v>0</v>
      </c>
      <c r="U312" s="2190">
        <f t="shared" si="57"/>
        <v>0</v>
      </c>
      <c r="V312" s="2191">
        <f t="shared" si="58"/>
        <v>0</v>
      </c>
      <c r="W312" s="2192">
        <f>IF(OR(ISBLANK(M312),ISBLANK(O312)),0,IF(ISBLANK(L312),"",IFERROR(ROUND(T312/INDEX(J8:V8,MATCH(I312,J7:V7,0)),2)&amp;" " &amp;I312,"")))</f>
        <v>0</v>
      </c>
      <c r="X312" s="2193"/>
      <c r="Z312" s="2113">
        <f t="shared" si="61"/>
        <v>0</v>
      </c>
      <c r="AB312" s="67"/>
      <c r="AC312" s="2119"/>
      <c r="AD312" s="2120"/>
      <c r="AE312" s="2121"/>
      <c r="AF312" s="2122"/>
      <c r="AG312" s="2123"/>
      <c r="AH312" s="2124"/>
      <c r="AI312" s="2125"/>
      <c r="AJ312" s="2126"/>
      <c r="AK312" s="2127"/>
      <c r="AL312" s="2127"/>
      <c r="AM312" s="2127"/>
      <c r="AN312" s="2127"/>
      <c r="AO312" s="2127"/>
      <c r="AP312" s="2127"/>
      <c r="AQ312" s="2128"/>
      <c r="AR312" s="2129"/>
      <c r="AS312" s="2130"/>
      <c r="AT312" s="2130"/>
      <c r="AU312" s="2140"/>
      <c r="AV312" s="2130"/>
      <c r="BJ312" s="135">
        <v>1</v>
      </c>
    </row>
    <row r="313" spans="2:62" ht="18.75">
      <c r="B313" s="2118">
        <f t="shared" si="54"/>
        <v>0</v>
      </c>
      <c r="D313" s="67" t="str">
        <f t="shared" si="55"/>
        <v>►</v>
      </c>
      <c r="E313" s="2182">
        <f t="shared" si="60"/>
        <v>0</v>
      </c>
      <c r="F313" s="2183">
        <f t="shared" si="60"/>
        <v>0</v>
      </c>
      <c r="G313" s="2184">
        <f t="shared" si="60"/>
        <v>0</v>
      </c>
      <c r="H313" s="2185">
        <f t="shared" si="60"/>
        <v>0</v>
      </c>
      <c r="I313" s="2186">
        <f t="shared" si="60"/>
        <v>0</v>
      </c>
      <c r="J313" s="2166">
        <f>IFERROR(INDEX(J8:V8,MATCH(I313,J7:V7,0)) * H313 * IF(E313=0, 1, E313), 0)</f>
        <v>0</v>
      </c>
      <c r="K313" s="2167">
        <f t="shared" si="52"/>
        <v>0</v>
      </c>
      <c r="L313" s="2203"/>
      <c r="M313" s="109"/>
      <c r="N313" s="2169"/>
      <c r="O313" s="504"/>
      <c r="P313" s="2170">
        <f t="shared" si="59"/>
        <v>0</v>
      </c>
      <c r="Q313" s="2171"/>
      <c r="R313" s="2187" t="str">
        <f t="shared" si="53"/>
        <v>►</v>
      </c>
      <c r="S313" s="2188">
        <v>1</v>
      </c>
      <c r="T313" s="2174">
        <f t="shared" si="56"/>
        <v>0</v>
      </c>
      <c r="U313" s="2175">
        <f t="shared" si="57"/>
        <v>0</v>
      </c>
      <c r="V313" s="2176">
        <f t="shared" si="58"/>
        <v>0</v>
      </c>
      <c r="W313" s="2177">
        <f>IF(OR(ISBLANK(M313),ISBLANK(O313)),0,IF(ISBLANK(L313),"",IFERROR(ROUND(T313/INDEX(J8:V8,MATCH(I313,J7:V7,0)),2)&amp;" " &amp;I313,"")))</f>
        <v>0</v>
      </c>
      <c r="X313" s="2178"/>
      <c r="Z313" s="2113">
        <f t="shared" si="61"/>
        <v>0</v>
      </c>
      <c r="AB313" s="67"/>
      <c r="AC313" s="2119"/>
      <c r="AD313" s="2120"/>
      <c r="AE313" s="2121"/>
      <c r="AF313" s="2122"/>
      <c r="AG313" s="2123"/>
      <c r="AH313" s="2124"/>
      <c r="AI313" s="2125"/>
      <c r="AJ313" s="2126"/>
      <c r="AK313" s="2127"/>
      <c r="AL313" s="2127"/>
      <c r="AM313" s="2127"/>
      <c r="AN313" s="2127"/>
      <c r="AO313" s="2127"/>
      <c r="AP313" s="2127"/>
      <c r="AQ313" s="2128"/>
      <c r="AR313" s="2129"/>
      <c r="AS313" s="2130"/>
      <c r="AT313" s="2130"/>
      <c r="AU313" s="2140"/>
      <c r="AV313" s="2130"/>
      <c r="BJ313" s="135">
        <v>1</v>
      </c>
    </row>
    <row r="314" spans="2:62" ht="18.75">
      <c r="B314" s="2118">
        <f t="shared" si="54"/>
        <v>0</v>
      </c>
      <c r="D314" s="67" t="str">
        <f t="shared" si="55"/>
        <v>►</v>
      </c>
      <c r="E314" s="2182">
        <f t="shared" si="60"/>
        <v>0</v>
      </c>
      <c r="F314" s="2183">
        <f t="shared" si="60"/>
        <v>0</v>
      </c>
      <c r="G314" s="2184">
        <f t="shared" si="60"/>
        <v>0</v>
      </c>
      <c r="H314" s="2185">
        <f t="shared" si="60"/>
        <v>0</v>
      </c>
      <c r="I314" s="2186">
        <f t="shared" si="60"/>
        <v>0</v>
      </c>
      <c r="J314" s="2166">
        <f>IFERROR(INDEX(J8:V8,MATCH(I314,J7:V7,0)) * H314 * IF(E314=0, 1, E314), 0)</f>
        <v>0</v>
      </c>
      <c r="K314" s="2167">
        <f t="shared" si="52"/>
        <v>0</v>
      </c>
      <c r="L314" s="2203"/>
      <c r="M314" s="109"/>
      <c r="N314" s="2169"/>
      <c r="O314" s="504"/>
      <c r="P314" s="2170">
        <f t="shared" si="59"/>
        <v>0</v>
      </c>
      <c r="Q314" s="2171"/>
      <c r="R314" s="2187" t="str">
        <f t="shared" si="53"/>
        <v>►</v>
      </c>
      <c r="S314" s="2188">
        <v>1</v>
      </c>
      <c r="T314" s="2189">
        <f t="shared" si="56"/>
        <v>0</v>
      </c>
      <c r="U314" s="2190">
        <f t="shared" si="57"/>
        <v>0</v>
      </c>
      <c r="V314" s="2191">
        <f t="shared" si="58"/>
        <v>0</v>
      </c>
      <c r="W314" s="2192">
        <f>IF(OR(ISBLANK(M314),ISBLANK(O314)),0,IF(ISBLANK(L314),"",IFERROR(ROUND(T314/INDEX(J8:V8,MATCH(I314,J7:V7,0)),2)&amp;" " &amp;I314,"")))</f>
        <v>0</v>
      </c>
      <c r="X314" s="2193"/>
      <c r="Z314" s="2113">
        <f t="shared" si="61"/>
        <v>0</v>
      </c>
      <c r="AB314" s="67"/>
      <c r="AC314" s="2119"/>
      <c r="AD314" s="2120"/>
      <c r="AE314" s="2121"/>
      <c r="AF314" s="2122"/>
      <c r="AG314" s="2123"/>
      <c r="AH314" s="2124"/>
      <c r="AI314" s="2125"/>
      <c r="AJ314" s="2126"/>
      <c r="AK314" s="2127"/>
      <c r="AL314" s="2127"/>
      <c r="AM314" s="2127"/>
      <c r="AN314" s="2127"/>
      <c r="AO314" s="2127"/>
      <c r="AP314" s="2127"/>
      <c r="AQ314" s="2128"/>
      <c r="AR314" s="2129"/>
      <c r="AS314" s="2130"/>
      <c r="AT314" s="2130"/>
      <c r="AU314" s="2140"/>
      <c r="AV314" s="2130"/>
      <c r="BJ314" s="135">
        <v>1</v>
      </c>
    </row>
    <row r="315" spans="2:62" ht="18.75">
      <c r="B315" s="2118">
        <f t="shared" si="54"/>
        <v>0</v>
      </c>
      <c r="D315" s="67" t="str">
        <f t="shared" si="55"/>
        <v>►</v>
      </c>
      <c r="E315" s="2182">
        <f t="shared" si="60"/>
        <v>0</v>
      </c>
      <c r="F315" s="2183">
        <f t="shared" si="60"/>
        <v>0</v>
      </c>
      <c r="G315" s="2184">
        <f t="shared" si="60"/>
        <v>0</v>
      </c>
      <c r="H315" s="2185">
        <f t="shared" si="60"/>
        <v>0</v>
      </c>
      <c r="I315" s="2186">
        <f t="shared" si="60"/>
        <v>0</v>
      </c>
      <c r="J315" s="2166">
        <f>IFERROR(INDEX(J8:V8,MATCH(I315,J7:V7,0)) * H315 * IF(E315=0, 1, E315), 0)</f>
        <v>0</v>
      </c>
      <c r="K315" s="2167">
        <f t="shared" si="52"/>
        <v>0</v>
      </c>
      <c r="L315" s="2203"/>
      <c r="M315" s="109"/>
      <c r="N315" s="2169"/>
      <c r="O315" s="504"/>
      <c r="P315" s="2170">
        <f t="shared" si="59"/>
        <v>0</v>
      </c>
      <c r="Q315" s="2171"/>
      <c r="R315" s="2187" t="str">
        <f t="shared" si="53"/>
        <v>►</v>
      </c>
      <c r="S315" s="2188">
        <v>1</v>
      </c>
      <c r="T315" s="2174">
        <f t="shared" si="56"/>
        <v>0</v>
      </c>
      <c r="U315" s="2175">
        <f t="shared" si="57"/>
        <v>0</v>
      </c>
      <c r="V315" s="2176">
        <f t="shared" si="58"/>
        <v>0</v>
      </c>
      <c r="W315" s="2177">
        <f>IF(OR(ISBLANK(M315),ISBLANK(O315)),0,IF(ISBLANK(L315),"",IFERROR(ROUND(T315/INDEX(J8:V8,MATCH(I315,J7:V7,0)),2)&amp;" " &amp;I315,"")))</f>
        <v>0</v>
      </c>
      <c r="X315" s="2178"/>
      <c r="Z315" s="2113">
        <f t="shared" si="61"/>
        <v>0</v>
      </c>
      <c r="AB315" s="67"/>
      <c r="AC315" s="2119"/>
      <c r="AD315" s="2120"/>
      <c r="AE315" s="2121"/>
      <c r="AF315" s="2122"/>
      <c r="AG315" s="2123"/>
      <c r="AH315" s="2124"/>
      <c r="AI315" s="2125"/>
      <c r="AJ315" s="2126"/>
      <c r="AK315" s="2127"/>
      <c r="AL315" s="2127"/>
      <c r="AM315" s="2127"/>
      <c r="AN315" s="2127"/>
      <c r="AO315" s="2127"/>
      <c r="AP315" s="2127"/>
      <c r="AQ315" s="2128"/>
      <c r="AR315" s="2129"/>
      <c r="AS315" s="2130"/>
      <c r="AT315" s="2130"/>
      <c r="AU315" s="2140"/>
      <c r="AV315" s="2130"/>
      <c r="BJ315" s="135">
        <v>1</v>
      </c>
    </row>
    <row r="316" spans="2:62" ht="18.75">
      <c r="B316" s="2118">
        <f t="shared" si="54"/>
        <v>0</v>
      </c>
      <c r="D316" s="67" t="str">
        <f t="shared" si="55"/>
        <v>►</v>
      </c>
      <c r="E316" s="2182">
        <f t="shared" si="60"/>
        <v>0</v>
      </c>
      <c r="F316" s="2183">
        <f t="shared" si="60"/>
        <v>0</v>
      </c>
      <c r="G316" s="2184">
        <f t="shared" si="60"/>
        <v>0</v>
      </c>
      <c r="H316" s="2185">
        <f t="shared" si="60"/>
        <v>0</v>
      </c>
      <c r="I316" s="2186">
        <f t="shared" si="60"/>
        <v>0</v>
      </c>
      <c r="J316" s="2166">
        <f>IFERROR(INDEX(J8:V8,MATCH(I316,J7:V7,0)) * H316 * IF(E316=0, 1, E316), 0)</f>
        <v>0</v>
      </c>
      <c r="K316" s="2167">
        <f t="shared" si="52"/>
        <v>0</v>
      </c>
      <c r="L316" s="2203"/>
      <c r="M316" s="109"/>
      <c r="N316" s="2169"/>
      <c r="O316" s="504"/>
      <c r="P316" s="2170">
        <f t="shared" si="59"/>
        <v>0</v>
      </c>
      <c r="Q316" s="2171"/>
      <c r="R316" s="2187" t="str">
        <f t="shared" si="53"/>
        <v>►</v>
      </c>
      <c r="S316" s="2188">
        <v>1</v>
      </c>
      <c r="T316" s="2189">
        <f t="shared" si="56"/>
        <v>0</v>
      </c>
      <c r="U316" s="2190">
        <f t="shared" si="57"/>
        <v>0</v>
      </c>
      <c r="V316" s="2191">
        <f t="shared" si="58"/>
        <v>0</v>
      </c>
      <c r="W316" s="2192">
        <f>IF(OR(ISBLANK(M316),ISBLANK(O316)),0,IF(ISBLANK(L316),"",IFERROR(ROUND(T316/INDEX(J8:V8,MATCH(I316,J7:V7,0)),2)&amp;" " &amp;I316,"")))</f>
        <v>0</v>
      </c>
      <c r="X316" s="2193"/>
      <c r="Z316" s="2113">
        <f t="shared" si="61"/>
        <v>0</v>
      </c>
      <c r="AB316" s="67"/>
      <c r="AC316" s="2119"/>
      <c r="AD316" s="2120"/>
      <c r="AE316" s="2121"/>
      <c r="AF316" s="2122"/>
      <c r="AG316" s="2123"/>
      <c r="AH316" s="2124"/>
      <c r="AI316" s="2125"/>
      <c r="AJ316" s="2126"/>
      <c r="AK316" s="2127"/>
      <c r="AL316" s="2127"/>
      <c r="AM316" s="2127"/>
      <c r="AN316" s="2127"/>
      <c r="AO316" s="2127"/>
      <c r="AP316" s="2127"/>
      <c r="AQ316" s="2128"/>
      <c r="AR316" s="2129"/>
      <c r="AS316" s="2130"/>
      <c r="AT316" s="2130"/>
      <c r="AU316" s="2140"/>
      <c r="AV316" s="2130"/>
      <c r="BJ316" s="135">
        <v>1</v>
      </c>
    </row>
    <row r="317" spans="2:62" ht="18.75">
      <c r="B317" s="2118">
        <f t="shared" si="54"/>
        <v>0</v>
      </c>
      <c r="D317" s="67" t="str">
        <f t="shared" si="55"/>
        <v>►</v>
      </c>
      <c r="E317" s="2182">
        <f t="shared" si="60"/>
        <v>0</v>
      </c>
      <c r="F317" s="2183">
        <f t="shared" si="60"/>
        <v>0</v>
      </c>
      <c r="G317" s="2184">
        <f t="shared" si="60"/>
        <v>0</v>
      </c>
      <c r="H317" s="2185">
        <f t="shared" si="60"/>
        <v>0</v>
      </c>
      <c r="I317" s="2186">
        <f t="shared" si="60"/>
        <v>0</v>
      </c>
      <c r="J317" s="2166">
        <f>IFERROR(INDEX(J8:V8,MATCH(I317,J7:V7,0)) * H317 * IF(E317=0, 1, E317), 0)</f>
        <v>0</v>
      </c>
      <c r="K317" s="2167">
        <f t="shared" si="52"/>
        <v>0</v>
      </c>
      <c r="L317" s="2203"/>
      <c r="M317" s="109"/>
      <c r="N317" s="2169"/>
      <c r="O317" s="504"/>
      <c r="P317" s="2170">
        <f t="shared" si="59"/>
        <v>0</v>
      </c>
      <c r="Q317" s="2171"/>
      <c r="R317" s="2187" t="str">
        <f t="shared" si="53"/>
        <v>►</v>
      </c>
      <c r="S317" s="2188">
        <v>1</v>
      </c>
      <c r="T317" s="2174">
        <f t="shared" si="56"/>
        <v>0</v>
      </c>
      <c r="U317" s="2175">
        <f t="shared" si="57"/>
        <v>0</v>
      </c>
      <c r="V317" s="2176">
        <f t="shared" si="58"/>
        <v>0</v>
      </c>
      <c r="W317" s="2177">
        <f>IF(OR(ISBLANK(M317),ISBLANK(O317)),0,IF(ISBLANK(L317),"",IFERROR(ROUND(T317/INDEX(J8:V8,MATCH(I317,J7:V7,0)),2)&amp;" " &amp;I317,"")))</f>
        <v>0</v>
      </c>
      <c r="X317" s="2178"/>
      <c r="Z317" s="2113">
        <f t="shared" si="61"/>
        <v>0</v>
      </c>
      <c r="AB317" s="67"/>
      <c r="AC317" s="2119"/>
      <c r="AD317" s="2120"/>
      <c r="AE317" s="2121"/>
      <c r="AF317" s="2122"/>
      <c r="AG317" s="2123"/>
      <c r="AH317" s="2124"/>
      <c r="AI317" s="2125"/>
      <c r="AJ317" s="2126"/>
      <c r="AK317" s="2127"/>
      <c r="AL317" s="2127"/>
      <c r="AM317" s="2127"/>
      <c r="AN317" s="2127"/>
      <c r="AO317" s="2127"/>
      <c r="AP317" s="2127"/>
      <c r="AQ317" s="2128"/>
      <c r="AR317" s="2129"/>
      <c r="AS317" s="2130"/>
      <c r="AT317" s="2130"/>
      <c r="AU317" s="2140"/>
      <c r="AV317" s="2130"/>
      <c r="BJ317" s="135">
        <v>1</v>
      </c>
    </row>
    <row r="318" spans="2:62" ht="18.75">
      <c r="B318" s="2118">
        <f t="shared" si="54"/>
        <v>0</v>
      </c>
      <c r="D318" s="67" t="str">
        <f t="shared" si="55"/>
        <v>►</v>
      </c>
      <c r="E318" s="2182">
        <f t="shared" si="60"/>
        <v>0</v>
      </c>
      <c r="F318" s="2183">
        <f t="shared" si="60"/>
        <v>0</v>
      </c>
      <c r="G318" s="2184">
        <f t="shared" si="60"/>
        <v>0</v>
      </c>
      <c r="H318" s="2185">
        <f t="shared" si="60"/>
        <v>0</v>
      </c>
      <c r="I318" s="2186">
        <f t="shared" si="60"/>
        <v>0</v>
      </c>
      <c r="J318" s="2166">
        <f>IFERROR(INDEX(J8:V8,MATCH(I318,J7:V7,0)) * H318 * IF(E318=0, 1, E318), 0)</f>
        <v>0</v>
      </c>
      <c r="K318" s="2167">
        <f t="shared" si="52"/>
        <v>0</v>
      </c>
      <c r="L318" s="2203"/>
      <c r="M318" s="109"/>
      <c r="N318" s="2169"/>
      <c r="O318" s="504"/>
      <c r="P318" s="2170">
        <f t="shared" si="59"/>
        <v>0</v>
      </c>
      <c r="Q318" s="2171"/>
      <c r="R318" s="2187" t="str">
        <f t="shared" si="53"/>
        <v>►</v>
      </c>
      <c r="S318" s="2188">
        <v>1</v>
      </c>
      <c r="T318" s="2189">
        <f t="shared" si="56"/>
        <v>0</v>
      </c>
      <c r="U318" s="2190">
        <f t="shared" si="57"/>
        <v>0</v>
      </c>
      <c r="V318" s="2191">
        <f t="shared" si="58"/>
        <v>0</v>
      </c>
      <c r="W318" s="2192">
        <f>IF(OR(ISBLANK(M318),ISBLANK(O318)),0,IF(ISBLANK(L318),"",IFERROR(ROUND(T318/INDEX(J8:V8,MATCH(I318,J7:V7,0)),2)&amp;" " &amp;I318,"")))</f>
        <v>0</v>
      </c>
      <c r="X318" s="2193"/>
      <c r="Z318" s="2113">
        <f t="shared" si="61"/>
        <v>0</v>
      </c>
      <c r="AB318" s="67"/>
      <c r="AC318" s="2119"/>
      <c r="AD318" s="2120"/>
      <c r="AE318" s="2121"/>
      <c r="AF318" s="2122"/>
      <c r="AG318" s="2123"/>
      <c r="AH318" s="2124"/>
      <c r="AI318" s="2125"/>
      <c r="AJ318" s="2126"/>
      <c r="AK318" s="2127"/>
      <c r="AL318" s="2127"/>
      <c r="AM318" s="2127"/>
      <c r="AN318" s="2127"/>
      <c r="AO318" s="2127"/>
      <c r="AP318" s="2127"/>
      <c r="AQ318" s="2128"/>
      <c r="AR318" s="2129"/>
      <c r="AS318" s="2130"/>
      <c r="AT318" s="2130"/>
      <c r="AU318" s="2140"/>
      <c r="AV318" s="2130"/>
      <c r="BJ318" s="135">
        <v>1</v>
      </c>
    </row>
    <row r="319" spans="2:62" ht="18.75">
      <c r="B319" s="2118">
        <f t="shared" si="54"/>
        <v>0</v>
      </c>
      <c r="D319" s="67" t="str">
        <f t="shared" si="55"/>
        <v>►</v>
      </c>
      <c r="E319" s="2182">
        <f t="shared" si="60"/>
        <v>0</v>
      </c>
      <c r="F319" s="2183">
        <f t="shared" si="60"/>
        <v>0</v>
      </c>
      <c r="G319" s="2184">
        <f t="shared" si="60"/>
        <v>0</v>
      </c>
      <c r="H319" s="2185">
        <f t="shared" si="60"/>
        <v>0</v>
      </c>
      <c r="I319" s="2186">
        <f t="shared" si="60"/>
        <v>0</v>
      </c>
      <c r="J319" s="2166">
        <f>IFERROR(INDEX(J8:V8,MATCH(I319,J7:V7,0)) * H319 * IF(E319=0, 1, E319), 0)</f>
        <v>0</v>
      </c>
      <c r="K319" s="2167">
        <f t="shared" si="52"/>
        <v>0</v>
      </c>
      <c r="L319" s="2203"/>
      <c r="M319" s="109"/>
      <c r="N319" s="2169"/>
      <c r="O319" s="504"/>
      <c r="P319" s="2170">
        <f t="shared" si="59"/>
        <v>0</v>
      </c>
      <c r="Q319" s="2171"/>
      <c r="R319" s="2187" t="str">
        <f t="shared" si="53"/>
        <v>►</v>
      </c>
      <c r="S319" s="2188">
        <v>1</v>
      </c>
      <c r="T319" s="2174">
        <f t="shared" si="56"/>
        <v>0</v>
      </c>
      <c r="U319" s="2175">
        <f t="shared" si="57"/>
        <v>0</v>
      </c>
      <c r="V319" s="2176">
        <f t="shared" si="58"/>
        <v>0</v>
      </c>
      <c r="W319" s="2177">
        <f>IF(OR(ISBLANK(M319),ISBLANK(O319)),0,IF(ISBLANK(L319),"",IFERROR(ROUND(T319/INDEX(J8:V8,MATCH(I319,J7:V7,0)),2)&amp;" " &amp;I319,"")))</f>
        <v>0</v>
      </c>
      <c r="X319" s="2178"/>
      <c r="Z319" s="2113">
        <f t="shared" si="61"/>
        <v>0</v>
      </c>
      <c r="AB319" s="67"/>
      <c r="AC319" s="2119"/>
      <c r="AD319" s="2120"/>
      <c r="AE319" s="2121"/>
      <c r="AF319" s="2122"/>
      <c r="AG319" s="2123"/>
      <c r="AH319" s="2124"/>
      <c r="AI319" s="2125"/>
      <c r="AJ319" s="2126"/>
      <c r="AK319" s="2127"/>
      <c r="AL319" s="2127"/>
      <c r="AM319" s="2127"/>
      <c r="AN319" s="2127"/>
      <c r="AO319" s="2127"/>
      <c r="AP319" s="2127"/>
      <c r="AQ319" s="2128"/>
      <c r="AR319" s="2129"/>
      <c r="AS319" s="2130"/>
      <c r="AT319" s="2130"/>
      <c r="AU319" s="2140"/>
      <c r="AV319" s="2130"/>
      <c r="BJ319" s="135">
        <v>1</v>
      </c>
    </row>
    <row r="320" spans="2:62" ht="18.75">
      <c r="B320" s="2118">
        <f t="shared" si="54"/>
        <v>0</v>
      </c>
      <c r="D320" s="67" t="str">
        <f t="shared" si="55"/>
        <v>►</v>
      </c>
      <c r="E320" s="2182">
        <f t="shared" si="60"/>
        <v>0</v>
      </c>
      <c r="F320" s="2183">
        <f t="shared" si="60"/>
        <v>0</v>
      </c>
      <c r="G320" s="2184">
        <f t="shared" si="60"/>
        <v>0</v>
      </c>
      <c r="H320" s="2185">
        <f t="shared" si="60"/>
        <v>0</v>
      </c>
      <c r="I320" s="2186">
        <f t="shared" si="60"/>
        <v>0</v>
      </c>
      <c r="J320" s="2166">
        <f>IFERROR(INDEX(J8:V8,MATCH(I320,J7:V7,0)) * H320 * IF(E320=0, 1, E320), 0)</f>
        <v>0</v>
      </c>
      <c r="K320" s="2167">
        <f t="shared" si="52"/>
        <v>0</v>
      </c>
      <c r="L320" s="2203"/>
      <c r="M320" s="109"/>
      <c r="N320" s="2169"/>
      <c r="O320" s="504"/>
      <c r="P320" s="2170">
        <f t="shared" si="59"/>
        <v>0</v>
      </c>
      <c r="Q320" s="2171"/>
      <c r="R320" s="2187" t="str">
        <f t="shared" si="53"/>
        <v>►</v>
      </c>
      <c r="S320" s="2188">
        <v>1</v>
      </c>
      <c r="T320" s="2189">
        <f t="shared" si="56"/>
        <v>0</v>
      </c>
      <c r="U320" s="2190">
        <f t="shared" si="57"/>
        <v>0</v>
      </c>
      <c r="V320" s="2191">
        <f t="shared" si="58"/>
        <v>0</v>
      </c>
      <c r="W320" s="2192">
        <f>IF(OR(ISBLANK(M320),ISBLANK(O320)),0,IF(ISBLANK(L320),"",IFERROR(ROUND(T320/INDEX(J8:V8,MATCH(I320,J7:V7,0)),2)&amp;" " &amp;I320,"")))</f>
        <v>0</v>
      </c>
      <c r="X320" s="2193"/>
      <c r="Z320" s="2113">
        <f t="shared" si="61"/>
        <v>0</v>
      </c>
      <c r="AB320" s="67"/>
      <c r="AC320" s="2119"/>
      <c r="AD320" s="2120"/>
      <c r="AE320" s="2121"/>
      <c r="AF320" s="2122"/>
      <c r="AG320" s="2123"/>
      <c r="AH320" s="2124"/>
      <c r="AI320" s="2125"/>
      <c r="AJ320" s="2126"/>
      <c r="AK320" s="2127"/>
      <c r="AL320" s="2127"/>
      <c r="AM320" s="2127"/>
      <c r="AN320" s="2127"/>
      <c r="AO320" s="2127"/>
      <c r="AP320" s="2127"/>
      <c r="AQ320" s="2128"/>
      <c r="AR320" s="2129"/>
      <c r="AS320" s="2130"/>
      <c r="AT320" s="2130"/>
      <c r="AU320" s="2140"/>
      <c r="AV320" s="2130"/>
      <c r="BJ320" s="135">
        <v>1</v>
      </c>
    </row>
    <row r="321" spans="2:62" ht="18.75">
      <c r="B321" s="2118">
        <f t="shared" si="54"/>
        <v>0</v>
      </c>
      <c r="D321" s="67" t="str">
        <f t="shared" si="55"/>
        <v>►</v>
      </c>
      <c r="E321" s="2182">
        <f t="shared" si="60"/>
        <v>0</v>
      </c>
      <c r="F321" s="2183">
        <f t="shared" si="60"/>
        <v>0</v>
      </c>
      <c r="G321" s="2184">
        <f t="shared" si="60"/>
        <v>0</v>
      </c>
      <c r="H321" s="2185">
        <f t="shared" si="60"/>
        <v>0</v>
      </c>
      <c r="I321" s="2186">
        <f t="shared" si="60"/>
        <v>0</v>
      </c>
      <c r="J321" s="2166">
        <f>IFERROR(INDEX(J8:V8,MATCH(I321,J7:V7,0)) * H321 * IF(E321=0, 1, E321), 0)</f>
        <v>0</v>
      </c>
      <c r="K321" s="2167">
        <f t="shared" si="52"/>
        <v>0</v>
      </c>
      <c r="L321" s="2203"/>
      <c r="M321" s="109"/>
      <c r="N321" s="2169"/>
      <c r="O321" s="504"/>
      <c r="P321" s="2170">
        <f t="shared" si="59"/>
        <v>0</v>
      </c>
      <c r="Q321" s="2171"/>
      <c r="R321" s="2187" t="str">
        <f t="shared" si="53"/>
        <v>►</v>
      </c>
      <c r="S321" s="2188">
        <v>1</v>
      </c>
      <c r="T321" s="2174">
        <f t="shared" si="56"/>
        <v>0</v>
      </c>
      <c r="U321" s="2175">
        <f t="shared" si="57"/>
        <v>0</v>
      </c>
      <c r="V321" s="2176">
        <f t="shared" si="58"/>
        <v>0</v>
      </c>
      <c r="W321" s="2177">
        <f>IF(OR(ISBLANK(M321),ISBLANK(O321)),0,IF(ISBLANK(L321),"",IFERROR(ROUND(T321/INDEX(J8:V8,MATCH(I321,J7:V7,0)),2)&amp;" " &amp;I321,"")))</f>
        <v>0</v>
      </c>
      <c r="X321" s="2178"/>
      <c r="Z321" s="2113">
        <f t="shared" si="61"/>
        <v>0</v>
      </c>
      <c r="AB321" s="67"/>
      <c r="AC321" s="2119"/>
      <c r="AD321" s="2120"/>
      <c r="AE321" s="2121"/>
      <c r="AF321" s="2122"/>
      <c r="AG321" s="2123"/>
      <c r="AH321" s="2124"/>
      <c r="AI321" s="2125"/>
      <c r="AJ321" s="2126"/>
      <c r="AK321" s="2127"/>
      <c r="AL321" s="2127"/>
      <c r="AM321" s="2127"/>
      <c r="AN321" s="2127"/>
      <c r="AO321" s="2127"/>
      <c r="AP321" s="2127"/>
      <c r="AQ321" s="2128"/>
      <c r="AR321" s="2129"/>
      <c r="AS321" s="2130"/>
      <c r="AT321" s="2130"/>
      <c r="AU321" s="2140"/>
      <c r="AV321" s="2130"/>
      <c r="BJ321" s="135">
        <v>1</v>
      </c>
    </row>
    <row r="322" spans="2:62" ht="18.75">
      <c r="B322" s="2118">
        <f t="shared" si="54"/>
        <v>0</v>
      </c>
      <c r="D322" s="67" t="str">
        <f t="shared" si="55"/>
        <v>►</v>
      </c>
      <c r="E322" s="2182">
        <f t="shared" si="60"/>
        <v>0</v>
      </c>
      <c r="F322" s="2183">
        <f t="shared" si="60"/>
        <v>0</v>
      </c>
      <c r="G322" s="2184">
        <f t="shared" si="60"/>
        <v>0</v>
      </c>
      <c r="H322" s="2185">
        <f t="shared" si="60"/>
        <v>0</v>
      </c>
      <c r="I322" s="2186">
        <f t="shared" si="60"/>
        <v>0</v>
      </c>
      <c r="J322" s="2166">
        <f>IFERROR(INDEX(J8:V8,MATCH(I322,J7:V7,0)) * H322 * IF(E322=0, 1, E322), 0)</f>
        <v>0</v>
      </c>
      <c r="K322" s="2167">
        <f t="shared" si="52"/>
        <v>0</v>
      </c>
      <c r="L322" s="2203"/>
      <c r="M322" s="109"/>
      <c r="N322" s="2169"/>
      <c r="O322" s="504"/>
      <c r="P322" s="2170">
        <f t="shared" si="59"/>
        <v>0</v>
      </c>
      <c r="Q322" s="2171"/>
      <c r="R322" s="2187" t="str">
        <f t="shared" si="53"/>
        <v>►</v>
      </c>
      <c r="S322" s="2188">
        <v>1</v>
      </c>
      <c r="T322" s="2189">
        <f t="shared" si="56"/>
        <v>0</v>
      </c>
      <c r="U322" s="2190">
        <f t="shared" si="57"/>
        <v>0</v>
      </c>
      <c r="V322" s="2191">
        <f t="shared" si="58"/>
        <v>0</v>
      </c>
      <c r="W322" s="2192">
        <f>IF(OR(ISBLANK(M322),ISBLANK(O322)),0,IF(ISBLANK(L322),"",IFERROR(ROUND(T322/INDEX(J8:V8,MATCH(I322,J7:V7,0)),2)&amp;" " &amp;I322,"")))</f>
        <v>0</v>
      </c>
      <c r="X322" s="2193"/>
      <c r="Z322" s="2113">
        <f t="shared" si="61"/>
        <v>0</v>
      </c>
      <c r="AB322" s="67"/>
      <c r="AC322" s="2119"/>
      <c r="AD322" s="2120"/>
      <c r="AE322" s="2121"/>
      <c r="AF322" s="2122"/>
      <c r="AG322" s="2123"/>
      <c r="AH322" s="2124"/>
      <c r="AI322" s="2125"/>
      <c r="AJ322" s="2126"/>
      <c r="AK322" s="2127"/>
      <c r="AL322" s="2127"/>
      <c r="AM322" s="2127"/>
      <c r="AN322" s="2127"/>
      <c r="AO322" s="2127"/>
      <c r="AP322" s="2127"/>
      <c r="AQ322" s="2128"/>
      <c r="AR322" s="2129"/>
      <c r="AS322" s="2130"/>
      <c r="AT322" s="2130"/>
      <c r="AU322" s="2140"/>
      <c r="AV322" s="2130"/>
      <c r="BJ322" s="135">
        <v>1</v>
      </c>
    </row>
    <row r="323" spans="2:62" ht="18.75">
      <c r="B323" s="2118">
        <f t="shared" si="54"/>
        <v>0</v>
      </c>
      <c r="D323" s="67" t="str">
        <f t="shared" si="55"/>
        <v>►</v>
      </c>
      <c r="E323" s="2182">
        <f t="shared" si="60"/>
        <v>0</v>
      </c>
      <c r="F323" s="2183">
        <f t="shared" si="60"/>
        <v>0</v>
      </c>
      <c r="G323" s="2184">
        <f t="shared" si="60"/>
        <v>0</v>
      </c>
      <c r="H323" s="2185">
        <f t="shared" si="60"/>
        <v>0</v>
      </c>
      <c r="I323" s="2186">
        <f t="shared" si="60"/>
        <v>0</v>
      </c>
      <c r="J323" s="2166">
        <f>IFERROR(INDEX(J8:V8,MATCH(I323,J7:V7,0)) * H323 * IF(E323=0, 1, E323), 0)</f>
        <v>0</v>
      </c>
      <c r="K323" s="2167">
        <f t="shared" si="52"/>
        <v>0</v>
      </c>
      <c r="L323" s="2203"/>
      <c r="M323" s="109"/>
      <c r="N323" s="2169"/>
      <c r="O323" s="504"/>
      <c r="P323" s="2170">
        <f t="shared" si="59"/>
        <v>0</v>
      </c>
      <c r="Q323" s="2171"/>
      <c r="R323" s="2187" t="str">
        <f t="shared" si="53"/>
        <v>►</v>
      </c>
      <c r="S323" s="2188">
        <v>1</v>
      </c>
      <c r="T323" s="2174">
        <f t="shared" si="56"/>
        <v>0</v>
      </c>
      <c r="U323" s="2175">
        <f t="shared" si="57"/>
        <v>0</v>
      </c>
      <c r="V323" s="2176">
        <f t="shared" si="58"/>
        <v>0</v>
      </c>
      <c r="W323" s="2177">
        <f>IF(OR(ISBLANK(M323),ISBLANK(O323)),0,IF(ISBLANK(L323),"",IFERROR(ROUND(T323/INDEX(J8:V8,MATCH(I323,J7:V7,0)),2)&amp;" " &amp;I323,"")))</f>
        <v>0</v>
      </c>
      <c r="X323" s="2178"/>
      <c r="Z323" s="2113">
        <f t="shared" si="61"/>
        <v>0</v>
      </c>
      <c r="AB323" s="67"/>
      <c r="AC323" s="2119"/>
      <c r="AD323" s="2120"/>
      <c r="AE323" s="2121"/>
      <c r="AF323" s="2122"/>
      <c r="AG323" s="2123"/>
      <c r="AH323" s="2124"/>
      <c r="AI323" s="2125"/>
      <c r="AJ323" s="2126"/>
      <c r="AK323" s="2127"/>
      <c r="AL323" s="2127"/>
      <c r="AM323" s="2127"/>
      <c r="AN323" s="2127"/>
      <c r="AO323" s="2127"/>
      <c r="AP323" s="2127"/>
      <c r="AQ323" s="2128"/>
      <c r="AR323" s="2129"/>
      <c r="AS323" s="2130"/>
      <c r="AT323" s="2130"/>
      <c r="AU323" s="2140"/>
      <c r="AV323" s="2130"/>
      <c r="BJ323" s="135">
        <v>1</v>
      </c>
    </row>
    <row r="324" spans="2:62" ht="18.75">
      <c r="B324" s="2118">
        <f t="shared" si="54"/>
        <v>0</v>
      </c>
      <c r="D324" s="67" t="str">
        <f t="shared" si="55"/>
        <v>►</v>
      </c>
      <c r="E324" s="2182">
        <f t="shared" si="60"/>
        <v>0</v>
      </c>
      <c r="F324" s="2183">
        <f t="shared" si="60"/>
        <v>0</v>
      </c>
      <c r="G324" s="2184">
        <f t="shared" si="60"/>
        <v>0</v>
      </c>
      <c r="H324" s="2185">
        <f t="shared" si="60"/>
        <v>0</v>
      </c>
      <c r="I324" s="2186">
        <f t="shared" si="60"/>
        <v>0</v>
      </c>
      <c r="J324" s="2166">
        <f>IFERROR(INDEX(J8:V8,MATCH(I324,J7:V7,0)) * H324 * IF(E324=0, 1, E324), 0)</f>
        <v>0</v>
      </c>
      <c r="K324" s="2167">
        <f t="shared" si="52"/>
        <v>0</v>
      </c>
      <c r="L324" s="2203"/>
      <c r="M324" s="109"/>
      <c r="N324" s="2169"/>
      <c r="O324" s="504"/>
      <c r="P324" s="2170">
        <f t="shared" si="59"/>
        <v>0</v>
      </c>
      <c r="Q324" s="2171"/>
      <c r="R324" s="2187" t="str">
        <f t="shared" si="53"/>
        <v>►</v>
      </c>
      <c r="S324" s="2188">
        <v>1</v>
      </c>
      <c r="T324" s="2189">
        <f t="shared" si="56"/>
        <v>0</v>
      </c>
      <c r="U324" s="2190">
        <f t="shared" si="57"/>
        <v>0</v>
      </c>
      <c r="V324" s="2191">
        <f t="shared" si="58"/>
        <v>0</v>
      </c>
      <c r="W324" s="2192">
        <f>IF(OR(ISBLANK(M324),ISBLANK(O324)),0,IF(ISBLANK(L324),"",IFERROR(ROUND(T324/INDEX(J8:V8,MATCH(I324,J7:V7,0)),2)&amp;" " &amp;I324,"")))</f>
        <v>0</v>
      </c>
      <c r="X324" s="2193"/>
      <c r="Z324" s="2113">
        <f t="shared" si="61"/>
        <v>0</v>
      </c>
      <c r="AB324" s="67"/>
      <c r="AC324" s="2119"/>
      <c r="AD324" s="2120"/>
      <c r="AE324" s="2121"/>
      <c r="AF324" s="2122"/>
      <c r="AG324" s="2123"/>
      <c r="AH324" s="2124"/>
      <c r="AI324" s="2125"/>
      <c r="AJ324" s="2126"/>
      <c r="AK324" s="2127"/>
      <c r="AL324" s="2127"/>
      <c r="AM324" s="2127"/>
      <c r="AN324" s="2127"/>
      <c r="AO324" s="2127"/>
      <c r="AP324" s="2127"/>
      <c r="AQ324" s="2128"/>
      <c r="AR324" s="2129"/>
      <c r="AS324" s="2130"/>
      <c r="AT324" s="2130"/>
      <c r="AU324" s="2140"/>
      <c r="AV324" s="2130"/>
      <c r="BJ324" s="135">
        <v>1</v>
      </c>
    </row>
    <row r="325" spans="2:62" ht="18.75">
      <c r="B325" s="2118">
        <f t="shared" si="54"/>
        <v>0</v>
      </c>
      <c r="D325" s="67" t="str">
        <f t="shared" si="55"/>
        <v>►</v>
      </c>
      <c r="E325" s="2182">
        <f t="shared" si="60"/>
        <v>0</v>
      </c>
      <c r="F325" s="2183">
        <f t="shared" si="60"/>
        <v>0</v>
      </c>
      <c r="G325" s="2184">
        <f t="shared" si="60"/>
        <v>0</v>
      </c>
      <c r="H325" s="2185">
        <f t="shared" si="60"/>
        <v>0</v>
      </c>
      <c r="I325" s="2186">
        <f t="shared" si="60"/>
        <v>0</v>
      </c>
      <c r="J325" s="2166">
        <f>IFERROR(INDEX(J8:V8,MATCH(I325,J7:V7,0)) * H325 * IF(E325=0, 1, E325), 0)</f>
        <v>0</v>
      </c>
      <c r="K325" s="2167">
        <f t="shared" si="52"/>
        <v>0</v>
      </c>
      <c r="L325" s="2203"/>
      <c r="M325" s="109"/>
      <c r="N325" s="2169"/>
      <c r="O325" s="504"/>
      <c r="P325" s="2170">
        <f t="shared" si="59"/>
        <v>0</v>
      </c>
      <c r="Q325" s="2171"/>
      <c r="R325" s="2187" t="str">
        <f t="shared" si="53"/>
        <v>►</v>
      </c>
      <c r="S325" s="2188">
        <v>1</v>
      </c>
      <c r="T325" s="2174">
        <f t="shared" si="56"/>
        <v>0</v>
      </c>
      <c r="U325" s="2175">
        <f t="shared" si="57"/>
        <v>0</v>
      </c>
      <c r="V325" s="2176">
        <f t="shared" si="58"/>
        <v>0</v>
      </c>
      <c r="W325" s="2177">
        <f>IF(OR(ISBLANK(M325),ISBLANK(O325)),0,IF(ISBLANK(L325),"",IFERROR(ROUND(T325/INDEX(J8:V8,MATCH(I325,J7:V7,0)),2)&amp;" " &amp;I325,"")))</f>
        <v>0</v>
      </c>
      <c r="X325" s="2178"/>
      <c r="Z325" s="2113">
        <f t="shared" si="61"/>
        <v>0</v>
      </c>
      <c r="AB325" s="67"/>
      <c r="AC325" s="2119"/>
      <c r="AD325" s="2120"/>
      <c r="AE325" s="2121"/>
      <c r="AF325" s="2122"/>
      <c r="AG325" s="2123"/>
      <c r="AH325" s="2124"/>
      <c r="AI325" s="2125"/>
      <c r="AJ325" s="2126"/>
      <c r="AK325" s="2127"/>
      <c r="AL325" s="2127"/>
      <c r="AM325" s="2127"/>
      <c r="AN325" s="2127"/>
      <c r="AO325" s="2127"/>
      <c r="AP325" s="2127"/>
      <c r="AQ325" s="2128"/>
      <c r="AR325" s="2129"/>
      <c r="AS325" s="2130"/>
      <c r="AT325" s="2130"/>
      <c r="AU325" s="2140"/>
      <c r="AV325" s="2130"/>
      <c r="BJ325" s="135">
        <v>1</v>
      </c>
    </row>
    <row r="326" spans="2:62" ht="18.75">
      <c r="B326" s="2118">
        <f t="shared" si="54"/>
        <v>0</v>
      </c>
      <c r="D326" s="67" t="str">
        <f t="shared" si="55"/>
        <v>►</v>
      </c>
      <c r="E326" s="2182">
        <f t="shared" si="60"/>
        <v>0</v>
      </c>
      <c r="F326" s="2183">
        <f t="shared" si="60"/>
        <v>0</v>
      </c>
      <c r="G326" s="2184">
        <f t="shared" si="60"/>
        <v>0</v>
      </c>
      <c r="H326" s="2185">
        <f t="shared" si="60"/>
        <v>0</v>
      </c>
      <c r="I326" s="2186">
        <f t="shared" si="60"/>
        <v>0</v>
      </c>
      <c r="J326" s="2166">
        <f>IFERROR(INDEX(J8:V8,MATCH(I326,J7:V7,0)) * H326 * IF(E326=0, 1, E326), 0)</f>
        <v>0</v>
      </c>
      <c r="K326" s="2167">
        <f t="shared" si="52"/>
        <v>0</v>
      </c>
      <c r="L326" s="2203"/>
      <c r="M326" s="109"/>
      <c r="N326" s="2169"/>
      <c r="O326" s="504"/>
      <c r="P326" s="2170">
        <f t="shared" si="59"/>
        <v>0</v>
      </c>
      <c r="Q326" s="2171"/>
      <c r="R326" s="2187" t="str">
        <f t="shared" si="53"/>
        <v>►</v>
      </c>
      <c r="S326" s="2188">
        <v>1</v>
      </c>
      <c r="T326" s="2189">
        <f t="shared" si="56"/>
        <v>0</v>
      </c>
      <c r="U326" s="2190">
        <f t="shared" si="57"/>
        <v>0</v>
      </c>
      <c r="V326" s="2191">
        <f t="shared" si="58"/>
        <v>0</v>
      </c>
      <c r="W326" s="2192">
        <f>IF(OR(ISBLANK(M326),ISBLANK(O326)),0,IF(ISBLANK(L326),"",IFERROR(ROUND(T326/INDEX(J8:V8,MATCH(I326,J7:V7,0)),2)&amp;" " &amp;I326,"")))</f>
        <v>0</v>
      </c>
      <c r="X326" s="2193"/>
      <c r="Z326" s="2113">
        <f t="shared" si="61"/>
        <v>0</v>
      </c>
      <c r="AB326" s="67"/>
      <c r="AC326" s="2119"/>
      <c r="AD326" s="2120"/>
      <c r="AE326" s="2121"/>
      <c r="AF326" s="2122"/>
      <c r="AG326" s="2123"/>
      <c r="AH326" s="2124"/>
      <c r="AI326" s="2125"/>
      <c r="AJ326" s="2126"/>
      <c r="AK326" s="2127"/>
      <c r="AL326" s="2127"/>
      <c r="AM326" s="2127"/>
      <c r="AN326" s="2127"/>
      <c r="AO326" s="2127"/>
      <c r="AP326" s="2127"/>
      <c r="AQ326" s="2128"/>
      <c r="AR326" s="2129"/>
      <c r="AS326" s="2130"/>
      <c r="AT326" s="2130"/>
      <c r="AU326" s="2140"/>
      <c r="AV326" s="2130"/>
      <c r="BJ326" s="135">
        <v>1</v>
      </c>
    </row>
    <row r="327" spans="2:62" ht="18.75">
      <c r="B327" s="2118">
        <f t="shared" si="54"/>
        <v>0</v>
      </c>
      <c r="D327" s="67" t="str">
        <f t="shared" si="55"/>
        <v>►</v>
      </c>
      <c r="E327" s="2182">
        <f t="shared" si="60"/>
        <v>0</v>
      </c>
      <c r="F327" s="2183">
        <f t="shared" si="60"/>
        <v>0</v>
      </c>
      <c r="G327" s="2184">
        <f t="shared" si="60"/>
        <v>0</v>
      </c>
      <c r="H327" s="2185">
        <f t="shared" si="60"/>
        <v>0</v>
      </c>
      <c r="I327" s="2186">
        <f t="shared" si="60"/>
        <v>0</v>
      </c>
      <c r="J327" s="2166">
        <f>IFERROR(INDEX(J8:V8,MATCH(I327,J7:V7,0)) * H327 * IF(E327=0, 1, E327), 0)</f>
        <v>0</v>
      </c>
      <c r="K327" s="2167">
        <f t="shared" si="52"/>
        <v>0</v>
      </c>
      <c r="L327" s="2203"/>
      <c r="M327" s="109"/>
      <c r="N327" s="2169"/>
      <c r="O327" s="504"/>
      <c r="P327" s="2170">
        <f t="shared" si="59"/>
        <v>0</v>
      </c>
      <c r="Q327" s="2171"/>
      <c r="R327" s="2187" t="str">
        <f t="shared" si="53"/>
        <v>►</v>
      </c>
      <c r="S327" s="2188">
        <v>1</v>
      </c>
      <c r="T327" s="2174">
        <f t="shared" si="56"/>
        <v>0</v>
      </c>
      <c r="U327" s="2175">
        <f t="shared" si="57"/>
        <v>0</v>
      </c>
      <c r="V327" s="2176">
        <f t="shared" si="58"/>
        <v>0</v>
      </c>
      <c r="W327" s="2177">
        <f>IF(OR(ISBLANK(M327),ISBLANK(O327)),0,IF(ISBLANK(L327),"",IFERROR(ROUND(T327/INDEX(J8:V8,MATCH(I327,J7:V7,0)),2)&amp;" " &amp;I327,"")))</f>
        <v>0</v>
      </c>
      <c r="X327" s="2178"/>
      <c r="Z327" s="2113">
        <f t="shared" si="61"/>
        <v>0</v>
      </c>
      <c r="AB327" s="67"/>
      <c r="AC327" s="2119"/>
      <c r="AD327" s="2120"/>
      <c r="AE327" s="2121"/>
      <c r="AF327" s="2122"/>
      <c r="AG327" s="2123"/>
      <c r="AH327" s="2124"/>
      <c r="AI327" s="2125"/>
      <c r="AJ327" s="2126"/>
      <c r="AK327" s="2127"/>
      <c r="AL327" s="2127"/>
      <c r="AM327" s="2127"/>
      <c r="AN327" s="2127"/>
      <c r="AO327" s="2127"/>
      <c r="AP327" s="2127"/>
      <c r="AQ327" s="2128"/>
      <c r="AR327" s="2129"/>
      <c r="AS327" s="2130"/>
      <c r="AT327" s="2130"/>
      <c r="AU327" s="2140"/>
      <c r="AV327" s="2130"/>
      <c r="BJ327" s="135">
        <v>1</v>
      </c>
    </row>
    <row r="328" spans="2:62" ht="18.75">
      <c r="B328" s="2118">
        <f t="shared" si="54"/>
        <v>0</v>
      </c>
      <c r="D328" s="67" t="str">
        <f t="shared" si="55"/>
        <v>►</v>
      </c>
      <c r="E328" s="2182">
        <f t="shared" si="60"/>
        <v>0</v>
      </c>
      <c r="F328" s="2183">
        <f t="shared" si="60"/>
        <v>0</v>
      </c>
      <c r="G328" s="2184">
        <f t="shared" si="60"/>
        <v>0</v>
      </c>
      <c r="H328" s="2185">
        <f t="shared" si="60"/>
        <v>0</v>
      </c>
      <c r="I328" s="2186">
        <f t="shared" si="60"/>
        <v>0</v>
      </c>
      <c r="J328" s="2166">
        <f>IFERROR(INDEX(J8:V8,MATCH(I328,J7:V7,0)) * H328 * IF(E328=0, 1, E328), 0)</f>
        <v>0</v>
      </c>
      <c r="K328" s="2167">
        <f t="shared" ref="K328:K342" si="62">AI328</f>
        <v>0</v>
      </c>
      <c r="L328" s="2203"/>
      <c r="M328" s="109"/>
      <c r="N328" s="2169"/>
      <c r="O328" s="504"/>
      <c r="P328" s="2170">
        <f t="shared" si="59"/>
        <v>0</v>
      </c>
      <c r="Q328" s="2171"/>
      <c r="R328" s="2187" t="str">
        <f t="shared" ref="R328:R342" si="63">IF(L328&lt;&gt;"",AI328,"►")</f>
        <v>►</v>
      </c>
      <c r="S328" s="2188">
        <v>1</v>
      </c>
      <c r="T328" s="2189">
        <f t="shared" si="56"/>
        <v>0</v>
      </c>
      <c r="U328" s="2190">
        <f t="shared" si="57"/>
        <v>0</v>
      </c>
      <c r="V328" s="2191">
        <f t="shared" si="58"/>
        <v>0</v>
      </c>
      <c r="W328" s="2192">
        <f>IF(OR(ISBLANK(M328),ISBLANK(O328)),0,IF(ISBLANK(L328),"",IFERROR(ROUND(T328/INDEX(J8:V8,MATCH(I328,J7:V7,0)),2)&amp;" " &amp;I328,"")))</f>
        <v>0</v>
      </c>
      <c r="X328" s="2193"/>
      <c r="Z328" s="2113">
        <f t="shared" si="61"/>
        <v>0</v>
      </c>
      <c r="AB328" s="67"/>
      <c r="AC328" s="2119"/>
      <c r="AD328" s="2120"/>
      <c r="AE328" s="2121"/>
      <c r="AF328" s="2122"/>
      <c r="AG328" s="2123"/>
      <c r="AH328" s="2124"/>
      <c r="AI328" s="2125"/>
      <c r="AJ328" s="2126"/>
      <c r="AK328" s="2127"/>
      <c r="AL328" s="2127"/>
      <c r="AM328" s="2127"/>
      <c r="AN328" s="2127"/>
      <c r="AO328" s="2127"/>
      <c r="AP328" s="2127"/>
      <c r="AQ328" s="2128"/>
      <c r="AR328" s="2129"/>
      <c r="AS328" s="2130"/>
      <c r="AT328" s="2130"/>
      <c r="AU328" s="2140"/>
      <c r="AV328" s="2130"/>
      <c r="BJ328" s="135">
        <v>1</v>
      </c>
    </row>
    <row r="329" spans="2:62" ht="18.75">
      <c r="B329" s="2118">
        <f t="shared" si="54"/>
        <v>0</v>
      </c>
      <c r="D329" s="67" t="str">
        <f t="shared" si="55"/>
        <v>►</v>
      </c>
      <c r="E329" s="2182">
        <f t="shared" si="60"/>
        <v>0</v>
      </c>
      <c r="F329" s="2183">
        <f t="shared" si="60"/>
        <v>0</v>
      </c>
      <c r="G329" s="2184">
        <f t="shared" si="60"/>
        <v>0</v>
      </c>
      <c r="H329" s="2185">
        <f t="shared" si="60"/>
        <v>0</v>
      </c>
      <c r="I329" s="2186">
        <f t="shared" si="60"/>
        <v>0</v>
      </c>
      <c r="J329" s="2166">
        <f>IFERROR(INDEX(J8:V8,MATCH(I329,J7:V7,0)) * H329 * IF(E329=0, 1, E329), 0)</f>
        <v>0</v>
      </c>
      <c r="K329" s="2167">
        <f t="shared" si="62"/>
        <v>0</v>
      </c>
      <c r="L329" s="2203"/>
      <c r="M329" s="109"/>
      <c r="N329" s="2169"/>
      <c r="O329" s="504"/>
      <c r="P329" s="2170">
        <f t="shared" si="59"/>
        <v>0</v>
      </c>
      <c r="Q329" s="2171"/>
      <c r="R329" s="2187" t="str">
        <f t="shared" si="63"/>
        <v>►</v>
      </c>
      <c r="S329" s="2188">
        <v>1</v>
      </c>
      <c r="T329" s="2174">
        <f t="shared" si="56"/>
        <v>0</v>
      </c>
      <c r="U329" s="2175">
        <f t="shared" si="57"/>
        <v>0</v>
      </c>
      <c r="V329" s="2176">
        <f t="shared" si="58"/>
        <v>0</v>
      </c>
      <c r="W329" s="2177">
        <f>IF(OR(ISBLANK(M329),ISBLANK(O329)),0,IF(ISBLANK(L329),"",IFERROR(ROUND(T329/INDEX(J8:V8,MATCH(I329,J7:V7,0)),2)&amp;" " &amp;I329,"")))</f>
        <v>0</v>
      </c>
      <c r="X329" s="2178"/>
      <c r="Z329" s="2113">
        <f t="shared" si="61"/>
        <v>0</v>
      </c>
      <c r="AB329" s="67"/>
      <c r="AC329" s="2119"/>
      <c r="AD329" s="2120"/>
      <c r="AE329" s="2121"/>
      <c r="AF329" s="2122"/>
      <c r="AG329" s="2123"/>
      <c r="AH329" s="2124"/>
      <c r="AI329" s="2125"/>
      <c r="AJ329" s="2126"/>
      <c r="AK329" s="2127"/>
      <c r="AL329" s="2127"/>
      <c r="AM329" s="2127"/>
      <c r="AN329" s="2127"/>
      <c r="AO329" s="2127"/>
      <c r="AP329" s="2127"/>
      <c r="AQ329" s="2128"/>
      <c r="AR329" s="2129"/>
      <c r="AS329" s="2130"/>
      <c r="AT329" s="2130"/>
      <c r="AU329" s="2140"/>
      <c r="AV329" s="2130"/>
      <c r="BJ329" s="135">
        <v>1</v>
      </c>
    </row>
    <row r="330" spans="2:62" ht="18.75">
      <c r="B330" s="2118">
        <f t="shared" ref="B330:B393" si="64">AB330</f>
        <v>0</v>
      </c>
      <c r="D330" s="67" t="str">
        <f t="shared" si="55"/>
        <v>►</v>
      </c>
      <c r="E330" s="2182">
        <f t="shared" si="60"/>
        <v>0</v>
      </c>
      <c r="F330" s="2183">
        <f t="shared" si="60"/>
        <v>0</v>
      </c>
      <c r="G330" s="2184">
        <f t="shared" si="60"/>
        <v>0</v>
      </c>
      <c r="H330" s="2185">
        <f t="shared" si="60"/>
        <v>0</v>
      </c>
      <c r="I330" s="2186">
        <f t="shared" si="60"/>
        <v>0</v>
      </c>
      <c r="J330" s="2166">
        <f>IFERROR(INDEX(J8:V8,MATCH(I330,J7:V7,0)) * H330 * IF(E330=0, 1, E330), 0)</f>
        <v>0</v>
      </c>
      <c r="K330" s="2167">
        <f t="shared" si="62"/>
        <v>0</v>
      </c>
      <c r="L330" s="2203"/>
      <c r="M330" s="109"/>
      <c r="N330" s="2169"/>
      <c r="O330" s="504"/>
      <c r="P330" s="2170">
        <f t="shared" si="59"/>
        <v>0</v>
      </c>
      <c r="Q330" s="2171"/>
      <c r="R330" s="2187" t="str">
        <f t="shared" si="63"/>
        <v>►</v>
      </c>
      <c r="S330" s="2188">
        <v>1</v>
      </c>
      <c r="T330" s="2189">
        <f t="shared" si="56"/>
        <v>0</v>
      </c>
      <c r="U330" s="2190">
        <f t="shared" si="57"/>
        <v>0</v>
      </c>
      <c r="V330" s="2191">
        <f t="shared" si="58"/>
        <v>0</v>
      </c>
      <c r="W330" s="2192">
        <f>IF(OR(ISBLANK(M330),ISBLANK(O330)),0,IF(ISBLANK(L330),"",IFERROR(ROUND(T330/INDEX(J8:V8,MATCH(I330,J7:V7,0)),2)&amp;" " &amp;I330,"")))</f>
        <v>0</v>
      </c>
      <c r="X330" s="2193"/>
      <c r="Z330" s="2113">
        <f t="shared" si="61"/>
        <v>0</v>
      </c>
      <c r="AB330" s="67"/>
      <c r="AC330" s="2119"/>
      <c r="AD330" s="2120"/>
      <c r="AE330" s="2121"/>
      <c r="AF330" s="2122"/>
      <c r="AG330" s="2123"/>
      <c r="AH330" s="2124"/>
      <c r="AI330" s="2125"/>
      <c r="AJ330" s="2126"/>
      <c r="AK330" s="2127"/>
      <c r="AL330" s="2127"/>
      <c r="AM330" s="2127"/>
      <c r="AN330" s="2127"/>
      <c r="AO330" s="2127"/>
      <c r="AP330" s="2127"/>
      <c r="AQ330" s="2128"/>
      <c r="AR330" s="2129"/>
      <c r="AS330" s="2130"/>
      <c r="AT330" s="2130"/>
      <c r="AU330" s="2140"/>
      <c r="AV330" s="2130"/>
      <c r="BJ330" s="135">
        <v>1</v>
      </c>
    </row>
    <row r="331" spans="2:62" ht="18.75">
      <c r="B331" s="2118">
        <f t="shared" si="64"/>
        <v>0</v>
      </c>
      <c r="D331" s="67" t="str">
        <f t="shared" si="55"/>
        <v>►</v>
      </c>
      <c r="E331" s="2182">
        <f t="shared" si="60"/>
        <v>0</v>
      </c>
      <c r="F331" s="2183">
        <f t="shared" si="60"/>
        <v>0</v>
      </c>
      <c r="G331" s="2184">
        <f t="shared" si="60"/>
        <v>0</v>
      </c>
      <c r="H331" s="2185">
        <f t="shared" si="60"/>
        <v>0</v>
      </c>
      <c r="I331" s="2186">
        <f t="shared" si="60"/>
        <v>0</v>
      </c>
      <c r="J331" s="2166">
        <f>IFERROR(INDEX(J8:V8,MATCH(I331,J7:V7,0)) * H331 * IF(E331=0, 1, E331), 0)</f>
        <v>0</v>
      </c>
      <c r="K331" s="2167">
        <f t="shared" si="62"/>
        <v>0</v>
      </c>
      <c r="L331" s="2203"/>
      <c r="M331" s="109"/>
      <c r="N331" s="2169"/>
      <c r="O331" s="504"/>
      <c r="P331" s="2170">
        <f t="shared" si="59"/>
        <v>0</v>
      </c>
      <c r="Q331" s="2171"/>
      <c r="R331" s="2187" t="str">
        <f t="shared" si="63"/>
        <v>►</v>
      </c>
      <c r="S331" s="2188">
        <v>1</v>
      </c>
      <c r="T331" s="2174">
        <f t="shared" si="56"/>
        <v>0</v>
      </c>
      <c r="U331" s="2175">
        <f t="shared" si="57"/>
        <v>0</v>
      </c>
      <c r="V331" s="2176">
        <f t="shared" si="58"/>
        <v>0</v>
      </c>
      <c r="W331" s="2177">
        <f>IF(OR(ISBLANK(M331),ISBLANK(O331)),0,IF(ISBLANK(L331),"",IFERROR(ROUND(T331/INDEX(J8:V8,MATCH(I331,J7:V7,0)),2)&amp;" " &amp;I331,"")))</f>
        <v>0</v>
      </c>
      <c r="X331" s="2178"/>
      <c r="Z331" s="2113">
        <f t="shared" si="61"/>
        <v>0</v>
      </c>
      <c r="AB331" s="67"/>
      <c r="AC331" s="2119"/>
      <c r="AD331" s="2120"/>
      <c r="AE331" s="2121"/>
      <c r="AF331" s="2122"/>
      <c r="AG331" s="2123"/>
      <c r="AH331" s="2124"/>
      <c r="AI331" s="2125"/>
      <c r="AJ331" s="2126"/>
      <c r="AK331" s="2127"/>
      <c r="AL331" s="2127"/>
      <c r="AM331" s="2127"/>
      <c r="AN331" s="2127"/>
      <c r="AO331" s="2127"/>
      <c r="AP331" s="2127"/>
      <c r="AQ331" s="2128"/>
      <c r="AR331" s="2129"/>
      <c r="AS331" s="2130"/>
      <c r="AT331" s="2130"/>
      <c r="AU331" s="2140"/>
      <c r="AV331" s="2130"/>
      <c r="BJ331" s="135">
        <v>1</v>
      </c>
    </row>
    <row r="332" spans="2:62" ht="18.75">
      <c r="B332" s="2118">
        <f t="shared" si="64"/>
        <v>0</v>
      </c>
      <c r="D332" s="67" t="str">
        <f t="shared" si="55"/>
        <v>►</v>
      </c>
      <c r="E332" s="2182">
        <f t="shared" si="60"/>
        <v>0</v>
      </c>
      <c r="F332" s="2183">
        <f t="shared" si="60"/>
        <v>0</v>
      </c>
      <c r="G332" s="2184">
        <f t="shared" si="60"/>
        <v>0</v>
      </c>
      <c r="H332" s="2185">
        <f t="shared" si="60"/>
        <v>0</v>
      </c>
      <c r="I332" s="2186">
        <f t="shared" si="60"/>
        <v>0</v>
      </c>
      <c r="J332" s="2166">
        <f>IFERROR(INDEX(J8:V8,MATCH(I332,J7:V7,0)) * H332 * IF(E332=0, 1, E332), 0)</f>
        <v>0</v>
      </c>
      <c r="K332" s="2167">
        <f t="shared" si="62"/>
        <v>0</v>
      </c>
      <c r="L332" s="2203"/>
      <c r="M332" s="109"/>
      <c r="N332" s="2169"/>
      <c r="O332" s="504"/>
      <c r="P332" s="2170">
        <f t="shared" si="59"/>
        <v>0</v>
      </c>
      <c r="Q332" s="2171"/>
      <c r="R332" s="2187" t="str">
        <f t="shared" si="63"/>
        <v>►</v>
      </c>
      <c r="S332" s="2188">
        <v>1</v>
      </c>
      <c r="T332" s="2189">
        <f t="shared" si="56"/>
        <v>0</v>
      </c>
      <c r="U332" s="2190">
        <f t="shared" si="57"/>
        <v>0</v>
      </c>
      <c r="V332" s="2191">
        <f t="shared" si="58"/>
        <v>0</v>
      </c>
      <c r="W332" s="2192">
        <f>IF(OR(ISBLANK(M332),ISBLANK(O332)),0,IF(ISBLANK(L332),"",IFERROR(ROUND(T332/INDEX(J8:V8,MATCH(I332,J7:V7,0)),2)&amp;" " &amp;I332,"")))</f>
        <v>0</v>
      </c>
      <c r="X332" s="2193"/>
      <c r="Z332" s="2113">
        <f t="shared" si="61"/>
        <v>0</v>
      </c>
      <c r="AB332" s="67"/>
      <c r="AC332" s="2119"/>
      <c r="AD332" s="2120"/>
      <c r="AE332" s="2121"/>
      <c r="AF332" s="2122"/>
      <c r="AG332" s="2123"/>
      <c r="AH332" s="2124"/>
      <c r="AI332" s="2125"/>
      <c r="AJ332" s="2126"/>
      <c r="AK332" s="2127"/>
      <c r="AL332" s="2127"/>
      <c r="AM332" s="2127"/>
      <c r="AN332" s="2127"/>
      <c r="AO332" s="2127"/>
      <c r="AP332" s="2127"/>
      <c r="AQ332" s="2128"/>
      <c r="AR332" s="2129"/>
      <c r="AS332" s="2130"/>
      <c r="AT332" s="2130"/>
      <c r="AU332" s="2140"/>
      <c r="AV332" s="2130"/>
      <c r="BJ332" s="135">
        <v>1</v>
      </c>
    </row>
    <row r="333" spans="2:62" ht="18.75">
      <c r="B333" s="2118">
        <f t="shared" si="64"/>
        <v>0</v>
      </c>
      <c r="D333" s="67" t="str">
        <f t="shared" si="55"/>
        <v>►</v>
      </c>
      <c r="E333" s="2182">
        <f t="shared" si="60"/>
        <v>0</v>
      </c>
      <c r="F333" s="2183">
        <f t="shared" si="60"/>
        <v>0</v>
      </c>
      <c r="G333" s="2184">
        <f t="shared" si="60"/>
        <v>0</v>
      </c>
      <c r="H333" s="2185">
        <f t="shared" si="60"/>
        <v>0</v>
      </c>
      <c r="I333" s="2186">
        <f t="shared" si="60"/>
        <v>0</v>
      </c>
      <c r="J333" s="2166">
        <f>IFERROR(INDEX(J8:V8,MATCH(I333,J7:V7,0)) * H333 * IF(E333=0, 1, E333), 0)</f>
        <v>0</v>
      </c>
      <c r="K333" s="2167">
        <f t="shared" si="62"/>
        <v>0</v>
      </c>
      <c r="L333" s="2203"/>
      <c r="M333" s="109"/>
      <c r="N333" s="2169"/>
      <c r="O333" s="504"/>
      <c r="P333" s="2170">
        <f t="shared" si="59"/>
        <v>0</v>
      </c>
      <c r="Q333" s="2171"/>
      <c r="R333" s="2187" t="str">
        <f t="shared" si="63"/>
        <v>►</v>
      </c>
      <c r="S333" s="2188">
        <v>1</v>
      </c>
      <c r="T333" s="2174">
        <f t="shared" si="56"/>
        <v>0</v>
      </c>
      <c r="U333" s="2175">
        <f t="shared" si="57"/>
        <v>0</v>
      </c>
      <c r="V333" s="2176">
        <f t="shared" si="58"/>
        <v>0</v>
      </c>
      <c r="W333" s="2177">
        <f>IF(OR(ISBLANK(M333),ISBLANK(O333)),0,IF(ISBLANK(L333),"",IFERROR(ROUND(T333/INDEX(J8:V8,MATCH(I333,J7:V7,0)),2)&amp;" " &amp;I333,"")))</f>
        <v>0</v>
      </c>
      <c r="X333" s="2178"/>
      <c r="Z333" s="2113">
        <f t="shared" si="61"/>
        <v>0</v>
      </c>
      <c r="AB333" s="67"/>
      <c r="AC333" s="2119"/>
      <c r="AD333" s="2120"/>
      <c r="AE333" s="2121"/>
      <c r="AF333" s="2122"/>
      <c r="AG333" s="2123"/>
      <c r="AH333" s="2124"/>
      <c r="AI333" s="2125"/>
      <c r="AJ333" s="2126"/>
      <c r="AK333" s="2127"/>
      <c r="AL333" s="2127"/>
      <c r="AM333" s="2127"/>
      <c r="AN333" s="2127"/>
      <c r="AO333" s="2127"/>
      <c r="AP333" s="2127"/>
      <c r="AQ333" s="2128"/>
      <c r="AR333" s="2129"/>
      <c r="AS333" s="2130"/>
      <c r="AT333" s="2130"/>
      <c r="AU333" s="2140"/>
      <c r="AV333" s="2130"/>
      <c r="BJ333" s="135">
        <v>1</v>
      </c>
    </row>
    <row r="334" spans="2:62" ht="18.75">
      <c r="B334" s="2118">
        <f t="shared" si="64"/>
        <v>0</v>
      </c>
      <c r="D334" s="67" t="str">
        <f t="shared" si="55"/>
        <v>►</v>
      </c>
      <c r="E334" s="2182">
        <f t="shared" si="60"/>
        <v>0</v>
      </c>
      <c r="F334" s="2183">
        <f t="shared" si="60"/>
        <v>0</v>
      </c>
      <c r="G334" s="2184">
        <f t="shared" si="60"/>
        <v>0</v>
      </c>
      <c r="H334" s="2185">
        <f t="shared" si="60"/>
        <v>0</v>
      </c>
      <c r="I334" s="2186">
        <f t="shared" si="60"/>
        <v>0</v>
      </c>
      <c r="J334" s="2166">
        <f>IFERROR(INDEX(J8:V8,MATCH(I334,J7:V7,0)) * H334 * IF(E334=0, 1, E334), 0)</f>
        <v>0</v>
      </c>
      <c r="K334" s="2167">
        <f t="shared" si="62"/>
        <v>0</v>
      </c>
      <c r="L334" s="2203"/>
      <c r="M334" s="109"/>
      <c r="N334" s="2169"/>
      <c r="O334" s="504"/>
      <c r="P334" s="2170">
        <f t="shared" si="59"/>
        <v>0</v>
      </c>
      <c r="Q334" s="2171"/>
      <c r="R334" s="2187" t="str">
        <f t="shared" si="63"/>
        <v>►</v>
      </c>
      <c r="S334" s="2188">
        <v>1</v>
      </c>
      <c r="T334" s="2189">
        <f t="shared" si="56"/>
        <v>0</v>
      </c>
      <c r="U334" s="2190">
        <f t="shared" si="57"/>
        <v>0</v>
      </c>
      <c r="V334" s="2191">
        <f t="shared" si="58"/>
        <v>0</v>
      </c>
      <c r="W334" s="2192">
        <f>IF(OR(ISBLANK(M334),ISBLANK(O334)),0,IF(ISBLANK(L334),"",IFERROR(ROUND(T334/INDEX(J8:V8,MATCH(I334,J7:V7,0)),2)&amp;" " &amp;I334,"")))</f>
        <v>0</v>
      </c>
      <c r="X334" s="2193"/>
      <c r="Z334" s="2113">
        <f t="shared" si="61"/>
        <v>0</v>
      </c>
      <c r="AB334" s="67"/>
      <c r="AC334" s="2119"/>
      <c r="AD334" s="2120"/>
      <c r="AE334" s="2121"/>
      <c r="AF334" s="2122"/>
      <c r="AG334" s="2123"/>
      <c r="AH334" s="2124"/>
      <c r="AI334" s="2125"/>
      <c r="AJ334" s="2126"/>
      <c r="AK334" s="2127"/>
      <c r="AL334" s="2127"/>
      <c r="AM334" s="2127"/>
      <c r="AN334" s="2127"/>
      <c r="AO334" s="2127"/>
      <c r="AP334" s="2127"/>
      <c r="AQ334" s="2128"/>
      <c r="AR334" s="2129"/>
      <c r="AS334" s="2130"/>
      <c r="AT334" s="2130"/>
      <c r="AU334" s="2140"/>
      <c r="AV334" s="2130"/>
      <c r="BJ334" s="135">
        <v>1</v>
      </c>
    </row>
    <row r="335" spans="2:62" ht="18.75">
      <c r="B335" s="2118">
        <f t="shared" si="64"/>
        <v>0</v>
      </c>
      <c r="D335" s="67" t="str">
        <f t="shared" si="55"/>
        <v>►</v>
      </c>
      <c r="E335" s="2182">
        <f t="shared" si="60"/>
        <v>0</v>
      </c>
      <c r="F335" s="2183">
        <f t="shared" si="60"/>
        <v>0</v>
      </c>
      <c r="G335" s="2184">
        <f t="shared" si="60"/>
        <v>0</v>
      </c>
      <c r="H335" s="2185">
        <f t="shared" si="60"/>
        <v>0</v>
      </c>
      <c r="I335" s="2186">
        <f t="shared" si="60"/>
        <v>0</v>
      </c>
      <c r="J335" s="2166">
        <f>IFERROR(INDEX(J8:V8,MATCH(I335,J7:V7,0)) * H335 * IF(E335=0, 1, E335), 0)</f>
        <v>0</v>
      </c>
      <c r="K335" s="2167">
        <f t="shared" si="62"/>
        <v>0</v>
      </c>
      <c r="L335" s="2203"/>
      <c r="M335" s="109"/>
      <c r="N335" s="2169"/>
      <c r="O335" s="504"/>
      <c r="P335" s="2170">
        <f t="shared" si="59"/>
        <v>0</v>
      </c>
      <c r="Q335" s="2171"/>
      <c r="R335" s="2187" t="str">
        <f t="shared" si="63"/>
        <v>►</v>
      </c>
      <c r="S335" s="2188">
        <v>1</v>
      </c>
      <c r="T335" s="2174">
        <f t="shared" si="56"/>
        <v>0</v>
      </c>
      <c r="U335" s="2175">
        <f t="shared" si="57"/>
        <v>0</v>
      </c>
      <c r="V335" s="2176">
        <f t="shared" si="58"/>
        <v>0</v>
      </c>
      <c r="W335" s="2177">
        <f>IF(OR(ISBLANK(M335),ISBLANK(O335)),0,IF(ISBLANK(L335),"",IFERROR(ROUND(T335/INDEX(J8:V8,MATCH(I335,J7:V7,0)),2)&amp;" " &amp;I335,"")))</f>
        <v>0</v>
      </c>
      <c r="X335" s="2178"/>
      <c r="Z335" s="2113">
        <f t="shared" si="61"/>
        <v>0</v>
      </c>
      <c r="AB335" s="67"/>
      <c r="AC335" s="2119"/>
      <c r="AD335" s="2120"/>
      <c r="AE335" s="2121"/>
      <c r="AF335" s="2122"/>
      <c r="AG335" s="2123"/>
      <c r="AH335" s="2124"/>
      <c r="AI335" s="2125"/>
      <c r="AJ335" s="2126"/>
      <c r="AK335" s="2127"/>
      <c r="AL335" s="2127"/>
      <c r="AM335" s="2127"/>
      <c r="AN335" s="2127"/>
      <c r="AO335" s="2127"/>
      <c r="AP335" s="2127"/>
      <c r="AQ335" s="2128"/>
      <c r="AR335" s="2129"/>
      <c r="AS335" s="2130"/>
      <c r="AT335" s="2130"/>
      <c r="AU335" s="2140"/>
      <c r="AV335" s="2130"/>
      <c r="BJ335" s="135">
        <v>1</v>
      </c>
    </row>
    <row r="336" spans="2:62" ht="18.75">
      <c r="B336" s="2118">
        <f t="shared" si="64"/>
        <v>0</v>
      </c>
      <c r="D336" s="67" t="str">
        <f t="shared" si="55"/>
        <v>►</v>
      </c>
      <c r="E336" s="2182">
        <f t="shared" si="60"/>
        <v>0</v>
      </c>
      <c r="F336" s="2183">
        <f t="shared" si="60"/>
        <v>0</v>
      </c>
      <c r="G336" s="2184">
        <f t="shared" si="60"/>
        <v>0</v>
      </c>
      <c r="H336" s="2185">
        <f t="shared" si="60"/>
        <v>0</v>
      </c>
      <c r="I336" s="2186">
        <f t="shared" si="60"/>
        <v>0</v>
      </c>
      <c r="J336" s="2166">
        <f>IFERROR(INDEX(J8:V8,MATCH(I336,J7:V7,0)) * H336 * IF(E336=0, 1, E336), 0)</f>
        <v>0</v>
      </c>
      <c r="K336" s="2167">
        <f t="shared" si="62"/>
        <v>0</v>
      </c>
      <c r="L336" s="2203"/>
      <c r="M336" s="109"/>
      <c r="N336" s="2169"/>
      <c r="O336" s="504"/>
      <c r="P336" s="2170">
        <f t="shared" si="59"/>
        <v>0</v>
      </c>
      <c r="Q336" s="2171"/>
      <c r="R336" s="2187" t="str">
        <f t="shared" si="63"/>
        <v>►</v>
      </c>
      <c r="S336" s="2188">
        <v>1</v>
      </c>
      <c r="T336" s="2189">
        <f t="shared" si="56"/>
        <v>0</v>
      </c>
      <c r="U336" s="2190">
        <f t="shared" si="57"/>
        <v>0</v>
      </c>
      <c r="V336" s="2191">
        <f t="shared" si="58"/>
        <v>0</v>
      </c>
      <c r="W336" s="2192">
        <f>IF(OR(ISBLANK(M336),ISBLANK(O336)),0,IF(ISBLANK(L336),"",IFERROR(ROUND(T336/INDEX(J8:V8,MATCH(I336,J7:V7,0)),2)&amp;" " &amp;I336,"")))</f>
        <v>0</v>
      </c>
      <c r="X336" s="2193"/>
      <c r="Z336" s="2113">
        <f t="shared" si="61"/>
        <v>0</v>
      </c>
      <c r="AB336" s="67"/>
      <c r="AC336" s="2119"/>
      <c r="AD336" s="2120"/>
      <c r="AE336" s="2121"/>
      <c r="AF336" s="2122"/>
      <c r="AG336" s="2123"/>
      <c r="AH336" s="2124"/>
      <c r="AI336" s="2125"/>
      <c r="AJ336" s="2126"/>
      <c r="AK336" s="2127"/>
      <c r="AL336" s="2127"/>
      <c r="AM336" s="2127"/>
      <c r="AN336" s="2127"/>
      <c r="AO336" s="2127"/>
      <c r="AP336" s="2127"/>
      <c r="AQ336" s="2128"/>
      <c r="AR336" s="2129"/>
      <c r="AS336" s="2130"/>
      <c r="AT336" s="2130"/>
      <c r="AU336" s="2140"/>
      <c r="AV336" s="2130"/>
      <c r="BJ336" s="135">
        <v>1</v>
      </c>
    </row>
    <row r="337" spans="2:62" ht="18.75">
      <c r="B337" s="2118">
        <f t="shared" si="64"/>
        <v>0</v>
      </c>
      <c r="D337" s="67" t="str">
        <f t="shared" si="55"/>
        <v>►</v>
      </c>
      <c r="E337" s="2182">
        <f t="shared" si="60"/>
        <v>0</v>
      </c>
      <c r="F337" s="2183">
        <f t="shared" si="60"/>
        <v>0</v>
      </c>
      <c r="G337" s="2184">
        <f t="shared" si="60"/>
        <v>0</v>
      </c>
      <c r="H337" s="2185">
        <f t="shared" si="60"/>
        <v>0</v>
      </c>
      <c r="I337" s="2186">
        <f t="shared" si="60"/>
        <v>0</v>
      </c>
      <c r="J337" s="2166">
        <f>IFERROR(INDEX(J8:V8,MATCH(I337,J7:V7,0)) * H337 * IF(E337=0, 1, E337), 0)</f>
        <v>0</v>
      </c>
      <c r="K337" s="2167">
        <f t="shared" si="62"/>
        <v>0</v>
      </c>
      <c r="L337" s="2203"/>
      <c r="M337" s="109"/>
      <c r="N337" s="2169"/>
      <c r="O337" s="504"/>
      <c r="P337" s="2170">
        <f t="shared" si="59"/>
        <v>0</v>
      </c>
      <c r="Q337" s="2171"/>
      <c r="R337" s="2187" t="str">
        <f t="shared" si="63"/>
        <v>►</v>
      </c>
      <c r="S337" s="2188">
        <v>1</v>
      </c>
      <c r="T337" s="2174">
        <f t="shared" si="56"/>
        <v>0</v>
      </c>
      <c r="U337" s="2175">
        <f t="shared" si="57"/>
        <v>0</v>
      </c>
      <c r="V337" s="2176">
        <f t="shared" si="58"/>
        <v>0</v>
      </c>
      <c r="W337" s="2177">
        <f>IF(OR(ISBLANK(M337),ISBLANK(O337)),0,IF(ISBLANK(L337),"",IFERROR(ROUND(T337/INDEX(J8:V8,MATCH(I337,J7:V7,0)),2)&amp;" " &amp;I337,"")))</f>
        <v>0</v>
      </c>
      <c r="X337" s="2178"/>
      <c r="Z337" s="2113">
        <f t="shared" si="61"/>
        <v>0</v>
      </c>
      <c r="AB337" s="67"/>
      <c r="AC337" s="2119"/>
      <c r="AD337" s="2120"/>
      <c r="AE337" s="2121"/>
      <c r="AF337" s="2122"/>
      <c r="AG337" s="2123"/>
      <c r="AH337" s="2124"/>
      <c r="AI337" s="2125"/>
      <c r="AJ337" s="2126"/>
      <c r="AK337" s="2127"/>
      <c r="AL337" s="2127"/>
      <c r="AM337" s="2127"/>
      <c r="AN337" s="2127"/>
      <c r="AO337" s="2127"/>
      <c r="AP337" s="2127"/>
      <c r="AQ337" s="2128"/>
      <c r="AR337" s="2129"/>
      <c r="AS337" s="2130"/>
      <c r="AT337" s="2130"/>
      <c r="AU337" s="2140"/>
      <c r="AV337" s="2130"/>
      <c r="BJ337" s="135">
        <v>1</v>
      </c>
    </row>
    <row r="338" spans="2:62" ht="18.75">
      <c r="B338" s="2118">
        <f t="shared" si="64"/>
        <v>0</v>
      </c>
      <c r="D338" s="67" t="str">
        <f t="shared" si="55"/>
        <v>►</v>
      </c>
      <c r="E338" s="2182">
        <f t="shared" si="60"/>
        <v>0</v>
      </c>
      <c r="F338" s="2183">
        <f t="shared" si="60"/>
        <v>0</v>
      </c>
      <c r="G338" s="2184">
        <f t="shared" si="60"/>
        <v>0</v>
      </c>
      <c r="H338" s="2185">
        <f t="shared" si="60"/>
        <v>0</v>
      </c>
      <c r="I338" s="2186">
        <f t="shared" si="60"/>
        <v>0</v>
      </c>
      <c r="J338" s="2166">
        <f>IFERROR(INDEX(J8:V8,MATCH(I338,J7:V7,0)) * H338 * IF(E338=0, 1, E338), 0)</f>
        <v>0</v>
      </c>
      <c r="K338" s="2167">
        <f t="shared" si="62"/>
        <v>0</v>
      </c>
      <c r="L338" s="2203"/>
      <c r="M338" s="109"/>
      <c r="N338" s="2169"/>
      <c r="O338" s="504"/>
      <c r="P338" s="2170">
        <f t="shared" si="59"/>
        <v>0</v>
      </c>
      <c r="Q338" s="2171"/>
      <c r="R338" s="2187" t="str">
        <f t="shared" si="63"/>
        <v>►</v>
      </c>
      <c r="S338" s="2188">
        <v>1</v>
      </c>
      <c r="T338" s="2189">
        <f t="shared" si="56"/>
        <v>0</v>
      </c>
      <c r="U338" s="2190">
        <f t="shared" si="57"/>
        <v>0</v>
      </c>
      <c r="V338" s="2191">
        <f t="shared" si="58"/>
        <v>0</v>
      </c>
      <c r="W338" s="2192">
        <f>IF(OR(ISBLANK(M338),ISBLANK(O338)),0,IF(ISBLANK(L338),"",IFERROR(ROUND(T338/INDEX(J8:V8,MATCH(I338,J7:V7,0)),2)&amp;" " &amp;I338,"")))</f>
        <v>0</v>
      </c>
      <c r="X338" s="2193"/>
      <c r="Z338" s="2113">
        <f t="shared" si="61"/>
        <v>0</v>
      </c>
      <c r="AB338" s="67"/>
      <c r="AC338" s="2119"/>
      <c r="AD338" s="2120"/>
      <c r="AE338" s="2121"/>
      <c r="AF338" s="2122"/>
      <c r="AG338" s="2123"/>
      <c r="AH338" s="2124"/>
      <c r="AI338" s="2125"/>
      <c r="AJ338" s="2126"/>
      <c r="AK338" s="2127"/>
      <c r="AL338" s="2127"/>
      <c r="AM338" s="2127"/>
      <c r="AN338" s="2127"/>
      <c r="AO338" s="2127"/>
      <c r="AP338" s="2127"/>
      <c r="AQ338" s="2128"/>
      <c r="AR338" s="2129"/>
      <c r="AS338" s="2130"/>
      <c r="AT338" s="2130"/>
      <c r="AU338" s="2140"/>
      <c r="AV338" s="2130"/>
      <c r="BJ338" s="135">
        <v>1</v>
      </c>
    </row>
    <row r="339" spans="2:62" ht="18.75">
      <c r="B339" s="2118">
        <f t="shared" si="64"/>
        <v>0</v>
      </c>
      <c r="D339" s="67" t="str">
        <f t="shared" si="55"/>
        <v>►</v>
      </c>
      <c r="E339" s="2182">
        <f t="shared" si="60"/>
        <v>0</v>
      </c>
      <c r="F339" s="2183">
        <f t="shared" si="60"/>
        <v>0</v>
      </c>
      <c r="G339" s="2184">
        <f t="shared" si="60"/>
        <v>0</v>
      </c>
      <c r="H339" s="2185">
        <f t="shared" si="60"/>
        <v>0</v>
      </c>
      <c r="I339" s="2186">
        <f t="shared" si="60"/>
        <v>0</v>
      </c>
      <c r="J339" s="2166">
        <f>IFERROR(INDEX(J8:V8,MATCH(I339,J7:V7,0)) * H339 * IF(E339=0, 1, E339), 0)</f>
        <v>0</v>
      </c>
      <c r="K339" s="2167">
        <f t="shared" si="62"/>
        <v>0</v>
      </c>
      <c r="L339" s="2203"/>
      <c r="M339" s="109"/>
      <c r="N339" s="2169"/>
      <c r="O339" s="504"/>
      <c r="P339" s="2170">
        <f t="shared" si="59"/>
        <v>0</v>
      </c>
      <c r="Q339" s="2171"/>
      <c r="R339" s="2187" t="str">
        <f t="shared" si="63"/>
        <v>►</v>
      </c>
      <c r="S339" s="2188">
        <v>1</v>
      </c>
      <c r="T339" s="2174">
        <f t="shared" si="56"/>
        <v>0</v>
      </c>
      <c r="U339" s="2175">
        <f t="shared" si="57"/>
        <v>0</v>
      </c>
      <c r="V339" s="2176">
        <f t="shared" si="58"/>
        <v>0</v>
      </c>
      <c r="W339" s="2177">
        <f>IF(OR(ISBLANK(M339),ISBLANK(O339)),0,IF(ISBLANK(L339),"",IFERROR(ROUND(T339/INDEX(J8:V8,MATCH(I339,J7:V7,0)),2)&amp;" " &amp;I339,"")))</f>
        <v>0</v>
      </c>
      <c r="X339" s="2178"/>
      <c r="Z339" s="2113">
        <f t="shared" si="61"/>
        <v>0</v>
      </c>
      <c r="AB339" s="67"/>
      <c r="AC339" s="2119"/>
      <c r="AD339" s="2120"/>
      <c r="AE339" s="2121"/>
      <c r="AF339" s="2122"/>
      <c r="AG339" s="2123"/>
      <c r="AH339" s="2124"/>
      <c r="AI339" s="2125"/>
      <c r="AJ339" s="2126"/>
      <c r="AK339" s="2127"/>
      <c r="AL339" s="2127"/>
      <c r="AM339" s="2127"/>
      <c r="AN339" s="2127"/>
      <c r="AO339" s="2127"/>
      <c r="AP339" s="2127"/>
      <c r="AQ339" s="2128"/>
      <c r="AR339" s="2129"/>
      <c r="AS339" s="2130"/>
      <c r="AT339" s="2130"/>
      <c r="AU339" s="2140"/>
      <c r="AV339" s="2130"/>
      <c r="BJ339" s="135">
        <v>1</v>
      </c>
    </row>
    <row r="340" spans="2:62" ht="18.75">
      <c r="B340" s="2118">
        <f t="shared" si="64"/>
        <v>0</v>
      </c>
      <c r="D340" s="67" t="str">
        <f t="shared" si="55"/>
        <v>►</v>
      </c>
      <c r="E340" s="2182">
        <f t="shared" si="60"/>
        <v>0</v>
      </c>
      <c r="F340" s="2183">
        <f t="shared" si="60"/>
        <v>0</v>
      </c>
      <c r="G340" s="2184">
        <f t="shared" si="60"/>
        <v>0</v>
      </c>
      <c r="H340" s="2185">
        <f t="shared" si="60"/>
        <v>0</v>
      </c>
      <c r="I340" s="2186">
        <f t="shared" si="60"/>
        <v>0</v>
      </c>
      <c r="J340" s="2166">
        <f>IFERROR(INDEX(J8:V8,MATCH(I340,J7:V7,0)) * H340 * IF(E340=0, 1, E340), 0)</f>
        <v>0</v>
      </c>
      <c r="K340" s="2167">
        <f t="shared" si="62"/>
        <v>0</v>
      </c>
      <c r="L340" s="2203"/>
      <c r="M340" s="109"/>
      <c r="N340" s="2169"/>
      <c r="O340" s="504"/>
      <c r="P340" s="2170">
        <f t="shared" si="59"/>
        <v>0</v>
      </c>
      <c r="Q340" s="2171"/>
      <c r="R340" s="2187" t="str">
        <f t="shared" si="63"/>
        <v>►</v>
      </c>
      <c r="S340" s="2188">
        <v>1</v>
      </c>
      <c r="T340" s="2189">
        <f t="shared" si="56"/>
        <v>0</v>
      </c>
      <c r="U340" s="2190">
        <f t="shared" si="57"/>
        <v>0</v>
      </c>
      <c r="V340" s="2191">
        <f t="shared" si="58"/>
        <v>0</v>
      </c>
      <c r="W340" s="2192">
        <f>IF(OR(ISBLANK(M340),ISBLANK(O340)),0,IF(ISBLANK(L340),"",IFERROR(ROUND(T340/INDEX(J8:V8,MATCH(I340,J7:V7,0)),2)&amp;" " &amp;I340,"")))</f>
        <v>0</v>
      </c>
      <c r="X340" s="2193"/>
      <c r="Z340" s="2113">
        <f t="shared" si="61"/>
        <v>0</v>
      </c>
      <c r="AB340" s="67"/>
      <c r="AC340" s="2119"/>
      <c r="AD340" s="2120"/>
      <c r="AE340" s="2121"/>
      <c r="AF340" s="2122"/>
      <c r="AG340" s="2123"/>
      <c r="AH340" s="2124"/>
      <c r="AI340" s="2125"/>
      <c r="AJ340" s="2126"/>
      <c r="AK340" s="2127"/>
      <c r="AL340" s="2127"/>
      <c r="AM340" s="2127"/>
      <c r="AN340" s="2127"/>
      <c r="AO340" s="2127"/>
      <c r="AP340" s="2127"/>
      <c r="AQ340" s="2128"/>
      <c r="AR340" s="2129"/>
      <c r="AS340" s="2130"/>
      <c r="AT340" s="2130"/>
      <c r="AU340" s="2140"/>
      <c r="AV340" s="2130"/>
      <c r="BJ340" s="135">
        <v>1</v>
      </c>
    </row>
    <row r="341" spans="2:62" ht="18.75">
      <c r="B341" s="2118">
        <f t="shared" si="64"/>
        <v>0</v>
      </c>
      <c r="D341" s="67" t="str">
        <f t="shared" si="55"/>
        <v>►</v>
      </c>
      <c r="E341" s="2182">
        <f t="shared" si="60"/>
        <v>0</v>
      </c>
      <c r="F341" s="2183">
        <f t="shared" si="60"/>
        <v>0</v>
      </c>
      <c r="G341" s="2184">
        <f t="shared" si="60"/>
        <v>0</v>
      </c>
      <c r="H341" s="2185">
        <f t="shared" si="60"/>
        <v>0</v>
      </c>
      <c r="I341" s="2186">
        <f t="shared" si="60"/>
        <v>0</v>
      </c>
      <c r="J341" s="2166">
        <f>IFERROR(INDEX(J8:V8,MATCH(I341,J7:V7,0)) * H341 * IF(E341=0, 1, E341), 0)</f>
        <v>0</v>
      </c>
      <c r="K341" s="2167">
        <f t="shared" si="62"/>
        <v>0</v>
      </c>
      <c r="L341" s="2203"/>
      <c r="M341" s="109"/>
      <c r="N341" s="2169"/>
      <c r="O341" s="504"/>
      <c r="P341" s="2170">
        <f t="shared" si="59"/>
        <v>0</v>
      </c>
      <c r="Q341" s="2171"/>
      <c r="R341" s="2187" t="str">
        <f t="shared" si="63"/>
        <v>►</v>
      </c>
      <c r="S341" s="2188">
        <v>1</v>
      </c>
      <c r="T341" s="2174">
        <f t="shared" si="56"/>
        <v>0</v>
      </c>
      <c r="U341" s="2175">
        <f t="shared" si="57"/>
        <v>0</v>
      </c>
      <c r="V341" s="2176">
        <f t="shared" si="58"/>
        <v>0</v>
      </c>
      <c r="W341" s="2177">
        <f>IF(OR(ISBLANK(M341),ISBLANK(O341)),0,IF(ISBLANK(L341),"",IFERROR(ROUND(T341/INDEX(J8:V8,MATCH(I341,J7:V7,0)),2)&amp;" " &amp;I341,"")))</f>
        <v>0</v>
      </c>
      <c r="X341" s="2178"/>
      <c r="Z341" s="2113">
        <f t="shared" si="61"/>
        <v>0</v>
      </c>
      <c r="AB341" s="67"/>
      <c r="AC341" s="2119"/>
      <c r="AD341" s="2120"/>
      <c r="AE341" s="2121"/>
      <c r="AF341" s="2122"/>
      <c r="AG341" s="2123"/>
      <c r="AH341" s="2124"/>
      <c r="AI341" s="2125"/>
      <c r="AJ341" s="2126"/>
      <c r="AK341" s="2127"/>
      <c r="AL341" s="2127"/>
      <c r="AM341" s="2127"/>
      <c r="AN341" s="2127"/>
      <c r="AO341" s="2127"/>
      <c r="AP341" s="2127"/>
      <c r="AQ341" s="2128"/>
      <c r="AR341" s="2129"/>
      <c r="AS341" s="2130"/>
      <c r="AT341" s="2130"/>
      <c r="AU341" s="2140"/>
      <c r="AV341" s="2130"/>
      <c r="BJ341" s="135">
        <v>1</v>
      </c>
    </row>
    <row r="342" spans="2:62" ht="18.75">
      <c r="B342" s="2118">
        <f t="shared" si="64"/>
        <v>0</v>
      </c>
      <c r="D342" s="67" t="str">
        <f t="shared" si="55"/>
        <v>►</v>
      </c>
      <c r="E342" s="2182">
        <f t="shared" si="60"/>
        <v>0</v>
      </c>
      <c r="F342" s="2183">
        <f t="shared" si="60"/>
        <v>0</v>
      </c>
      <c r="G342" s="2184">
        <f t="shared" si="60"/>
        <v>0</v>
      </c>
      <c r="H342" s="2185">
        <f t="shared" si="60"/>
        <v>0</v>
      </c>
      <c r="I342" s="2186">
        <f t="shared" si="60"/>
        <v>0</v>
      </c>
      <c r="J342" s="2166">
        <f>IFERROR(INDEX(J8:V8,MATCH(I342,J7:V7,0)) * H342 * IF(E342=0, 1, E342), 0)</f>
        <v>0</v>
      </c>
      <c r="K342" s="2167">
        <f t="shared" si="62"/>
        <v>0</v>
      </c>
      <c r="L342" s="2203"/>
      <c r="M342" s="109"/>
      <c r="N342" s="2169"/>
      <c r="O342" s="504"/>
      <c r="P342" s="2170">
        <f t="shared" si="59"/>
        <v>0</v>
      </c>
      <c r="Q342" s="2171"/>
      <c r="R342" s="2187" t="str">
        <f t="shared" si="63"/>
        <v>►</v>
      </c>
      <c r="S342" s="2188">
        <v>1</v>
      </c>
      <c r="T342" s="2189">
        <f t="shared" si="56"/>
        <v>0</v>
      </c>
      <c r="U342" s="2190">
        <f t="shared" si="57"/>
        <v>0</v>
      </c>
      <c r="V342" s="2191">
        <f t="shared" si="58"/>
        <v>0</v>
      </c>
      <c r="W342" s="2192">
        <f>IF(OR(ISBLANK(M342),ISBLANK(O342)),0,IF(ISBLANK(L342),"",IFERROR(ROUND(T342/INDEX(J8:V8,MATCH(I342,J7:V7,0)),2)&amp;" " &amp;I342,"")))</f>
        <v>0</v>
      </c>
      <c r="X342" s="2193"/>
      <c r="Z342" s="2113">
        <f t="shared" si="61"/>
        <v>0</v>
      </c>
      <c r="AB342" s="67"/>
      <c r="AC342" s="2119"/>
      <c r="AD342" s="2120"/>
      <c r="AE342" s="2121"/>
      <c r="AF342" s="2122"/>
      <c r="AG342" s="2123"/>
      <c r="AH342" s="2124"/>
      <c r="AI342" s="2125"/>
      <c r="AJ342" s="2126"/>
      <c r="AK342" s="2127"/>
      <c r="AL342" s="2127"/>
      <c r="AM342" s="2127"/>
      <c r="AN342" s="2127"/>
      <c r="AO342" s="2127"/>
      <c r="AP342" s="2127"/>
      <c r="AQ342" s="2128"/>
      <c r="AR342" s="2129"/>
      <c r="AS342" s="2130"/>
      <c r="AT342" s="2130"/>
      <c r="AU342" s="2140"/>
      <c r="AV342" s="2130"/>
      <c r="BJ342" s="135">
        <v>1</v>
      </c>
    </row>
    <row r="343" spans="2:62" ht="18.75">
      <c r="B343" s="2118">
        <f t="shared" si="64"/>
        <v>0</v>
      </c>
      <c r="D343" s="67" t="str">
        <f t="shared" ref="D343:D400" si="65">IF(L343&lt;&gt;"","A","►")</f>
        <v>►</v>
      </c>
      <c r="E343" s="2182">
        <f t="shared" si="60"/>
        <v>0</v>
      </c>
      <c r="F343" s="2183">
        <f t="shared" si="60"/>
        <v>0</v>
      </c>
      <c r="G343" s="2184">
        <f t="shared" si="60"/>
        <v>0</v>
      </c>
      <c r="H343" s="2185">
        <f t="shared" si="60"/>
        <v>0</v>
      </c>
      <c r="I343" s="2186">
        <f t="shared" si="60"/>
        <v>0</v>
      </c>
      <c r="J343" s="2166">
        <f>IFERROR(INDEX(J8:V8,MATCH(I343,J7:V7,0)) * H343 * IF(E343=0, 1, E343), 0)</f>
        <v>0</v>
      </c>
      <c r="K343" s="2167">
        <f>AI343</f>
        <v>0</v>
      </c>
      <c r="L343" s="2203"/>
      <c r="M343" s="109"/>
      <c r="N343" s="2169"/>
      <c r="O343" s="504"/>
      <c r="P343" s="2170">
        <f t="shared" si="59"/>
        <v>0</v>
      </c>
      <c r="Q343" s="2171"/>
      <c r="R343" s="2187" t="str">
        <f>IF(L343&lt;&gt;"",AI343,"►")</f>
        <v>►</v>
      </c>
      <c r="S343" s="2188">
        <v>1</v>
      </c>
      <c r="T343" s="2174">
        <f t="shared" ref="T343:T400" si="66">IF(OR(ISBLANK(M343),ISBLANK(O343)),0,IF(J343=0,0,IF(L343&lt;&gt;0,(J343*S343)/M343*O343,0)))</f>
        <v>0</v>
      </c>
      <c r="U343" s="2175">
        <f t="shared" ref="U343:U400" si="67">IF(OR(ISBLANK(M343),ISBLANK(O343)),0,IF(AND(E343&lt;&gt;"", L343&lt;&gt;""),(E343*S343)/M343*O343,0))</f>
        <v>0</v>
      </c>
      <c r="V343" s="2176">
        <f t="shared" ref="V343:V400" si="68">IF(L343&lt;&gt;"",AD343,0)</f>
        <v>0</v>
      </c>
      <c r="W343" s="2177">
        <f>IF(OR(ISBLANK(M343),ISBLANK(O343)),0,IF(ISBLANK(L343),"",IFERROR(ROUND(T343/INDEX(J8:V8,MATCH(I343,J7:V7,0)),2)&amp;" " &amp;I343,"")))</f>
        <v>0</v>
      </c>
      <c r="X343" s="2178"/>
      <c r="Z343" s="2113">
        <f t="shared" si="61"/>
        <v>0</v>
      </c>
      <c r="AB343" s="67"/>
      <c r="AC343" s="2119"/>
      <c r="AD343" s="2120"/>
      <c r="AE343" s="2121"/>
      <c r="AF343" s="2122"/>
      <c r="AG343" s="2123"/>
      <c r="AH343" s="2124"/>
      <c r="AI343" s="2125"/>
      <c r="AJ343" s="2126"/>
      <c r="AK343" s="2127"/>
      <c r="AL343" s="2127"/>
      <c r="AM343" s="2127"/>
      <c r="AN343" s="2127"/>
      <c r="AO343" s="2127"/>
      <c r="AP343" s="2127"/>
      <c r="AQ343" s="2128"/>
      <c r="AR343" s="2129"/>
      <c r="AS343" s="2130"/>
      <c r="AT343" s="2130"/>
      <c r="AU343" s="2140"/>
      <c r="AV343" s="2130"/>
      <c r="BJ343" s="135">
        <v>1</v>
      </c>
    </row>
    <row r="344" spans="2:62" ht="18.75">
      <c r="B344" s="2118">
        <f t="shared" si="64"/>
        <v>0</v>
      </c>
      <c r="D344" s="67" t="str">
        <f t="shared" si="65"/>
        <v>►</v>
      </c>
      <c r="E344" s="2182">
        <f t="shared" si="60"/>
        <v>0</v>
      </c>
      <c r="F344" s="2183">
        <f t="shared" si="60"/>
        <v>0</v>
      </c>
      <c r="G344" s="2184">
        <f t="shared" si="60"/>
        <v>0</v>
      </c>
      <c r="H344" s="2185">
        <f t="shared" si="60"/>
        <v>0</v>
      </c>
      <c r="I344" s="2186">
        <f t="shared" si="60"/>
        <v>0</v>
      </c>
      <c r="J344" s="2166">
        <f>IFERROR(INDEX(J8:V8,MATCH(I344,J7:V7,0)) * H344 * IF(E344=0, 1, E344), 0)</f>
        <v>0</v>
      </c>
      <c r="K344" s="2167">
        <f t="shared" ref="K344:K400" si="69">AI344</f>
        <v>0</v>
      </c>
      <c r="L344" s="2203"/>
      <c r="M344" s="109"/>
      <c r="N344" s="2169"/>
      <c r="O344" s="504"/>
      <c r="P344" s="2170">
        <f t="shared" ref="P344:P400" si="70">N344</f>
        <v>0</v>
      </c>
      <c r="Q344" s="2171"/>
      <c r="R344" s="2187" t="str">
        <f t="shared" ref="R344:R400" si="71">IF(L344&lt;&gt;"",AI344,"►")</f>
        <v>►</v>
      </c>
      <c r="S344" s="2188">
        <v>1</v>
      </c>
      <c r="T344" s="2189">
        <f t="shared" si="66"/>
        <v>0</v>
      </c>
      <c r="U344" s="2190">
        <f t="shared" si="67"/>
        <v>0</v>
      </c>
      <c r="V344" s="2191">
        <f t="shared" si="68"/>
        <v>0</v>
      </c>
      <c r="W344" s="2192">
        <f>IF(OR(ISBLANK(M344),ISBLANK(O344)),0,IF(ISBLANK(L344),"",IFERROR(ROUND(T344/INDEX(J8:V8,MATCH(I344,J7:V7,0)),2)&amp;" " &amp;I344,"")))</f>
        <v>0</v>
      </c>
      <c r="X344" s="2193"/>
      <c r="Z344" s="2113">
        <f t="shared" si="61"/>
        <v>0</v>
      </c>
      <c r="AB344" s="67"/>
      <c r="AC344" s="2119"/>
      <c r="AD344" s="2120"/>
      <c r="AE344" s="2121"/>
      <c r="AF344" s="2122"/>
      <c r="AG344" s="2123"/>
      <c r="AH344" s="2124"/>
      <c r="AI344" s="2125"/>
      <c r="AJ344" s="2126"/>
      <c r="AK344" s="2127"/>
      <c r="AL344" s="2127"/>
      <c r="AM344" s="2127"/>
      <c r="AN344" s="2127"/>
      <c r="AO344" s="2127"/>
      <c r="AP344" s="2127"/>
      <c r="AQ344" s="2128"/>
      <c r="AR344" s="2129"/>
      <c r="AS344" s="2130"/>
      <c r="AT344" s="2130"/>
      <c r="AU344" s="2140"/>
      <c r="AV344" s="2130"/>
      <c r="BJ344" s="135">
        <v>1</v>
      </c>
    </row>
    <row r="345" spans="2:62" ht="18.75">
      <c r="B345" s="2118">
        <f t="shared" si="64"/>
        <v>0</v>
      </c>
      <c r="D345" s="67" t="str">
        <f t="shared" si="65"/>
        <v>►</v>
      </c>
      <c r="E345" s="2182">
        <f t="shared" ref="E345:I395" si="72">AC345</f>
        <v>0</v>
      </c>
      <c r="F345" s="2183">
        <f t="shared" si="72"/>
        <v>0</v>
      </c>
      <c r="G345" s="2184">
        <f t="shared" si="72"/>
        <v>0</v>
      </c>
      <c r="H345" s="2185">
        <f t="shared" si="72"/>
        <v>0</v>
      </c>
      <c r="I345" s="2186">
        <f t="shared" si="72"/>
        <v>0</v>
      </c>
      <c r="J345" s="2166">
        <f>IFERROR(INDEX(J8:V8,MATCH(I345,J7:V7,0)) * H345 * IF(E345=0, 1, E345), 0)</f>
        <v>0</v>
      </c>
      <c r="K345" s="2167">
        <f t="shared" si="69"/>
        <v>0</v>
      </c>
      <c r="L345" s="2203"/>
      <c r="M345" s="109"/>
      <c r="N345" s="2169"/>
      <c r="O345" s="504"/>
      <c r="P345" s="2170">
        <f t="shared" si="70"/>
        <v>0</v>
      </c>
      <c r="Q345" s="2171"/>
      <c r="R345" s="2187" t="str">
        <f t="shared" si="71"/>
        <v>►</v>
      </c>
      <c r="S345" s="2188">
        <v>1</v>
      </c>
      <c r="T345" s="2174">
        <f t="shared" si="66"/>
        <v>0</v>
      </c>
      <c r="U345" s="2175">
        <f t="shared" si="67"/>
        <v>0</v>
      </c>
      <c r="V345" s="2176">
        <f t="shared" si="68"/>
        <v>0</v>
      </c>
      <c r="W345" s="2177">
        <f>IF(OR(ISBLANK(M345),ISBLANK(O345)),0,IF(ISBLANK(L345),"",IFERROR(ROUND(T345/INDEX(J8:V8,MATCH(I345,J7:V7,0)),2)&amp;" " &amp;I345,"")))</f>
        <v>0</v>
      </c>
      <c r="X345" s="2178"/>
      <c r="Z345" s="2113">
        <f t="shared" si="61"/>
        <v>0</v>
      </c>
      <c r="AB345" s="67"/>
      <c r="AC345" s="2119"/>
      <c r="AD345" s="2120"/>
      <c r="AE345" s="2121"/>
      <c r="AF345" s="2122"/>
      <c r="AG345" s="2123"/>
      <c r="AH345" s="2124"/>
      <c r="AI345" s="2125"/>
      <c r="AJ345" s="2126"/>
      <c r="AK345" s="2127"/>
      <c r="AL345" s="2127"/>
      <c r="AM345" s="2127"/>
      <c r="AN345" s="2127"/>
      <c r="AO345" s="2127"/>
      <c r="AP345" s="2127"/>
      <c r="AQ345" s="2128"/>
      <c r="AR345" s="2129"/>
      <c r="AS345" s="2130"/>
      <c r="AT345" s="2130"/>
      <c r="AU345" s="2140"/>
      <c r="AV345" s="2130"/>
      <c r="BJ345" s="135">
        <v>1</v>
      </c>
    </row>
    <row r="346" spans="2:62" ht="18.75">
      <c r="B346" s="2118">
        <f t="shared" si="64"/>
        <v>0</v>
      </c>
      <c r="D346" s="67" t="str">
        <f t="shared" si="65"/>
        <v>►</v>
      </c>
      <c r="E346" s="2182">
        <f t="shared" si="72"/>
        <v>0</v>
      </c>
      <c r="F346" s="2183">
        <f t="shared" si="72"/>
        <v>0</v>
      </c>
      <c r="G346" s="2184">
        <f t="shared" si="72"/>
        <v>0</v>
      </c>
      <c r="H346" s="2185">
        <f t="shared" si="72"/>
        <v>0</v>
      </c>
      <c r="I346" s="2186">
        <f t="shared" si="72"/>
        <v>0</v>
      </c>
      <c r="J346" s="2166">
        <f>IFERROR(INDEX(J8:V8,MATCH(I346,J7:V7,0)) * H346 * IF(E346=0, 1, E346), 0)</f>
        <v>0</v>
      </c>
      <c r="K346" s="2167">
        <f t="shared" si="69"/>
        <v>0</v>
      </c>
      <c r="L346" s="2203"/>
      <c r="M346" s="109"/>
      <c r="N346" s="2169"/>
      <c r="O346" s="504"/>
      <c r="P346" s="2170">
        <f t="shared" si="70"/>
        <v>0</v>
      </c>
      <c r="Q346" s="2171"/>
      <c r="R346" s="2187" t="str">
        <f t="shared" si="71"/>
        <v>►</v>
      </c>
      <c r="S346" s="2188">
        <v>1</v>
      </c>
      <c r="T346" s="2189">
        <f t="shared" si="66"/>
        <v>0</v>
      </c>
      <c r="U346" s="2190">
        <f t="shared" si="67"/>
        <v>0</v>
      </c>
      <c r="V346" s="2191">
        <f t="shared" si="68"/>
        <v>0</v>
      </c>
      <c r="W346" s="2192">
        <f>IF(OR(ISBLANK(M346),ISBLANK(O346)),0,IF(ISBLANK(L346),"",IFERROR(ROUND(T346/INDEX(J8:V8,MATCH(I346,J7:V7,0)),2)&amp;" " &amp;I346,"")))</f>
        <v>0</v>
      </c>
      <c r="X346" s="2193"/>
      <c r="Z346" s="2113">
        <f t="shared" si="61"/>
        <v>0</v>
      </c>
      <c r="AB346" s="67"/>
      <c r="AC346" s="2119"/>
      <c r="AD346" s="2120"/>
      <c r="AE346" s="2121"/>
      <c r="AF346" s="2122"/>
      <c r="AG346" s="2123"/>
      <c r="AH346" s="2124"/>
      <c r="AI346" s="2125"/>
      <c r="AJ346" s="2126"/>
      <c r="AK346" s="2127"/>
      <c r="AL346" s="2127"/>
      <c r="AM346" s="2127"/>
      <c r="AN346" s="2127"/>
      <c r="AO346" s="2127"/>
      <c r="AP346" s="2127"/>
      <c r="AQ346" s="2128"/>
      <c r="AR346" s="2129"/>
      <c r="AS346" s="2130"/>
      <c r="AT346" s="2130"/>
      <c r="AU346" s="2140"/>
      <c r="AV346" s="2130"/>
      <c r="BJ346" s="135">
        <v>1</v>
      </c>
    </row>
    <row r="347" spans="2:62" ht="18.75">
      <c r="B347" s="2118">
        <f t="shared" si="64"/>
        <v>0</v>
      </c>
      <c r="D347" s="67" t="str">
        <f t="shared" si="65"/>
        <v>►</v>
      </c>
      <c r="E347" s="2182">
        <f t="shared" si="72"/>
        <v>0</v>
      </c>
      <c r="F347" s="2183">
        <f t="shared" si="72"/>
        <v>0</v>
      </c>
      <c r="G347" s="2184">
        <f t="shared" si="72"/>
        <v>0</v>
      </c>
      <c r="H347" s="2185">
        <f t="shared" si="72"/>
        <v>0</v>
      </c>
      <c r="I347" s="2186">
        <f t="shared" si="72"/>
        <v>0</v>
      </c>
      <c r="J347" s="2166">
        <f>IFERROR(INDEX(J8:V8,MATCH(I347,J7:V7,0)) * H347 * IF(E347=0, 1, E347), 0)</f>
        <v>0</v>
      </c>
      <c r="K347" s="2167">
        <f t="shared" si="69"/>
        <v>0</v>
      </c>
      <c r="L347" s="2203"/>
      <c r="M347" s="109"/>
      <c r="N347" s="2169"/>
      <c r="O347" s="504"/>
      <c r="P347" s="2170">
        <f t="shared" si="70"/>
        <v>0</v>
      </c>
      <c r="Q347" s="2171"/>
      <c r="R347" s="2187" t="str">
        <f t="shared" si="71"/>
        <v>►</v>
      </c>
      <c r="S347" s="2188">
        <v>1</v>
      </c>
      <c r="T347" s="2174">
        <f t="shared" si="66"/>
        <v>0</v>
      </c>
      <c r="U347" s="2175">
        <f t="shared" si="67"/>
        <v>0</v>
      </c>
      <c r="V347" s="2176">
        <f t="shared" si="68"/>
        <v>0</v>
      </c>
      <c r="W347" s="2177">
        <f>IF(OR(ISBLANK(M347),ISBLANK(O347)),0,IF(ISBLANK(L347),"",IFERROR(ROUND(T347/INDEX(J8:V8,MATCH(I347,J7:V7,0)),2)&amp;" " &amp;I347,"")))</f>
        <v>0</v>
      </c>
      <c r="X347" s="2178"/>
      <c r="Z347" s="2113">
        <f t="shared" si="61"/>
        <v>0</v>
      </c>
      <c r="AB347" s="67"/>
      <c r="AC347" s="2119"/>
      <c r="AD347" s="2120"/>
      <c r="AE347" s="2121"/>
      <c r="AF347" s="2122"/>
      <c r="AG347" s="2123"/>
      <c r="AH347" s="2124"/>
      <c r="AI347" s="2125"/>
      <c r="AJ347" s="2126"/>
      <c r="AK347" s="2127"/>
      <c r="AL347" s="2127"/>
      <c r="AM347" s="2127"/>
      <c r="AN347" s="2127"/>
      <c r="AO347" s="2127"/>
      <c r="AP347" s="2127"/>
      <c r="AQ347" s="2128"/>
      <c r="AR347" s="2129"/>
      <c r="AS347" s="2130"/>
      <c r="AT347" s="2130"/>
      <c r="AU347" s="2140"/>
      <c r="AV347" s="2130"/>
      <c r="BJ347" s="135">
        <v>1</v>
      </c>
    </row>
    <row r="348" spans="2:62" ht="18.75">
      <c r="B348" s="2118">
        <f t="shared" si="64"/>
        <v>0</v>
      </c>
      <c r="D348" s="67" t="str">
        <f t="shared" si="65"/>
        <v>►</v>
      </c>
      <c r="E348" s="2182">
        <f t="shared" si="72"/>
        <v>0</v>
      </c>
      <c r="F348" s="2183">
        <f t="shared" si="72"/>
        <v>0</v>
      </c>
      <c r="G348" s="2184">
        <f t="shared" si="72"/>
        <v>0</v>
      </c>
      <c r="H348" s="2185">
        <f t="shared" si="72"/>
        <v>0</v>
      </c>
      <c r="I348" s="2186">
        <f t="shared" si="72"/>
        <v>0</v>
      </c>
      <c r="J348" s="2166">
        <f>IFERROR(INDEX(J8:V8,MATCH(I348,J7:V7,0)) * H348 * IF(E348=0, 1, E348), 0)</f>
        <v>0</v>
      </c>
      <c r="K348" s="2167">
        <f t="shared" si="69"/>
        <v>0</v>
      </c>
      <c r="L348" s="2203"/>
      <c r="M348" s="109"/>
      <c r="N348" s="2169"/>
      <c r="O348" s="504"/>
      <c r="P348" s="2170">
        <f t="shared" si="70"/>
        <v>0</v>
      </c>
      <c r="Q348" s="2171"/>
      <c r="R348" s="2187" t="str">
        <f t="shared" si="71"/>
        <v>►</v>
      </c>
      <c r="S348" s="2188">
        <v>1</v>
      </c>
      <c r="T348" s="2189">
        <f t="shared" si="66"/>
        <v>0</v>
      </c>
      <c r="U348" s="2190">
        <f t="shared" si="67"/>
        <v>0</v>
      </c>
      <c r="V348" s="2191">
        <f t="shared" si="68"/>
        <v>0</v>
      </c>
      <c r="W348" s="2192">
        <f>IF(OR(ISBLANK(M348),ISBLANK(O348)),0,IF(ISBLANK(L348),"",IFERROR(ROUND(T348/INDEX(J8:V8,MATCH(I348,J7:V7,0)),2)&amp;" " &amp;I348,"")))</f>
        <v>0</v>
      </c>
      <c r="X348" s="2193"/>
      <c r="Z348" s="2113">
        <f t="shared" si="61"/>
        <v>0</v>
      </c>
      <c r="AB348" s="67"/>
      <c r="AC348" s="2119"/>
      <c r="AD348" s="2120"/>
      <c r="AE348" s="2121"/>
      <c r="AF348" s="2122"/>
      <c r="AG348" s="2123"/>
      <c r="AH348" s="2124"/>
      <c r="AI348" s="2125"/>
      <c r="AJ348" s="2126"/>
      <c r="AK348" s="2127"/>
      <c r="AL348" s="2127"/>
      <c r="AM348" s="2127"/>
      <c r="AN348" s="2127"/>
      <c r="AO348" s="2127"/>
      <c r="AP348" s="2127"/>
      <c r="AQ348" s="2128"/>
      <c r="AR348" s="2129"/>
      <c r="AS348" s="2130"/>
      <c r="AT348" s="2130"/>
      <c r="AU348" s="2140"/>
      <c r="AV348" s="2130"/>
      <c r="BJ348" s="135">
        <v>1</v>
      </c>
    </row>
    <row r="349" spans="2:62" ht="18.75">
      <c r="B349" s="2118">
        <f t="shared" si="64"/>
        <v>0</v>
      </c>
      <c r="D349" s="67" t="str">
        <f t="shared" si="65"/>
        <v>►</v>
      </c>
      <c r="E349" s="2182">
        <f t="shared" si="72"/>
        <v>0</v>
      </c>
      <c r="F349" s="2183">
        <f t="shared" si="72"/>
        <v>0</v>
      </c>
      <c r="G349" s="2184">
        <f t="shared" si="72"/>
        <v>0</v>
      </c>
      <c r="H349" s="2185">
        <f t="shared" si="72"/>
        <v>0</v>
      </c>
      <c r="I349" s="2186">
        <f t="shared" si="72"/>
        <v>0</v>
      </c>
      <c r="J349" s="2166">
        <f>IFERROR(INDEX(J8:V8,MATCH(I349,J7:V7,0)) * H349 * IF(E349=0, 1, E349), 0)</f>
        <v>0</v>
      </c>
      <c r="K349" s="2167">
        <f t="shared" si="69"/>
        <v>0</v>
      </c>
      <c r="L349" s="2203"/>
      <c r="M349" s="109"/>
      <c r="N349" s="2169"/>
      <c r="O349" s="504"/>
      <c r="P349" s="2170">
        <f t="shared" si="70"/>
        <v>0</v>
      </c>
      <c r="Q349" s="2171"/>
      <c r="R349" s="2187" t="str">
        <f t="shared" si="71"/>
        <v>►</v>
      </c>
      <c r="S349" s="2188">
        <v>1</v>
      </c>
      <c r="T349" s="2174">
        <f t="shared" si="66"/>
        <v>0</v>
      </c>
      <c r="U349" s="2175">
        <f t="shared" si="67"/>
        <v>0</v>
      </c>
      <c r="V349" s="2176">
        <f t="shared" si="68"/>
        <v>0</v>
      </c>
      <c r="W349" s="2177">
        <f>IF(OR(ISBLANK(M349),ISBLANK(O349)),0,IF(ISBLANK(L349),"",IFERROR(ROUND(T349/INDEX(J8:V8,MATCH(I349,J7:V7,0)),2)&amp;" " &amp;I349,"")))</f>
        <v>0</v>
      </c>
      <c r="X349" s="2178"/>
      <c r="Z349" s="2113">
        <f t="shared" si="61"/>
        <v>0</v>
      </c>
      <c r="AB349" s="67"/>
      <c r="AC349" s="2119"/>
      <c r="AD349" s="2120"/>
      <c r="AE349" s="2121"/>
      <c r="AF349" s="2122"/>
      <c r="AG349" s="2123"/>
      <c r="AH349" s="2124"/>
      <c r="AI349" s="2125"/>
      <c r="AJ349" s="2126"/>
      <c r="AK349" s="2127"/>
      <c r="AL349" s="2127"/>
      <c r="AM349" s="2127"/>
      <c r="AN349" s="2127"/>
      <c r="AO349" s="2127"/>
      <c r="AP349" s="2127"/>
      <c r="AQ349" s="2128"/>
      <c r="AR349" s="2129"/>
      <c r="AS349" s="2130"/>
      <c r="AT349" s="2130"/>
      <c r="AU349" s="2140"/>
      <c r="AV349" s="2130"/>
      <c r="BJ349" s="135">
        <v>1</v>
      </c>
    </row>
    <row r="350" spans="2:62" ht="18.75">
      <c r="B350" s="2118">
        <f t="shared" si="64"/>
        <v>0</v>
      </c>
      <c r="D350" s="67" t="str">
        <f t="shared" si="65"/>
        <v>►</v>
      </c>
      <c r="E350" s="2182">
        <f t="shared" si="72"/>
        <v>0</v>
      </c>
      <c r="F350" s="2183">
        <f t="shared" si="72"/>
        <v>0</v>
      </c>
      <c r="G350" s="2184">
        <f t="shared" si="72"/>
        <v>0</v>
      </c>
      <c r="H350" s="2185">
        <f t="shared" si="72"/>
        <v>0</v>
      </c>
      <c r="I350" s="2186">
        <f t="shared" si="72"/>
        <v>0</v>
      </c>
      <c r="J350" s="2166">
        <f>IFERROR(INDEX(J8:V8,MATCH(I350,J7:V7,0)) * H350 * IF(E350=0, 1, E350), 0)</f>
        <v>0</v>
      </c>
      <c r="K350" s="2167">
        <f t="shared" si="69"/>
        <v>0</v>
      </c>
      <c r="L350" s="2203"/>
      <c r="M350" s="109"/>
      <c r="N350" s="2169"/>
      <c r="O350" s="504"/>
      <c r="P350" s="2170">
        <f t="shared" si="70"/>
        <v>0</v>
      </c>
      <c r="Q350" s="2171"/>
      <c r="R350" s="2187" t="str">
        <f t="shared" si="71"/>
        <v>►</v>
      </c>
      <c r="S350" s="2188">
        <v>1</v>
      </c>
      <c r="T350" s="2189">
        <f t="shared" si="66"/>
        <v>0</v>
      </c>
      <c r="U350" s="2190">
        <f t="shared" si="67"/>
        <v>0</v>
      </c>
      <c r="V350" s="2191">
        <f t="shared" si="68"/>
        <v>0</v>
      </c>
      <c r="W350" s="2192">
        <f>IF(OR(ISBLANK(M350),ISBLANK(O350)),0,IF(ISBLANK(L350),"",IFERROR(ROUND(T350/INDEX(J8:V8,MATCH(I350,J7:V7,0)),2)&amp;" " &amp;I350,"")))</f>
        <v>0</v>
      </c>
      <c r="X350" s="2193"/>
      <c r="Z350" s="2113">
        <f t="shared" si="61"/>
        <v>0</v>
      </c>
      <c r="AB350" s="67"/>
      <c r="AC350" s="2119"/>
      <c r="AD350" s="2120"/>
      <c r="AE350" s="2121"/>
      <c r="AF350" s="2122"/>
      <c r="AG350" s="2123"/>
      <c r="AH350" s="2124"/>
      <c r="AI350" s="2125"/>
      <c r="AJ350" s="2126"/>
      <c r="AK350" s="2127"/>
      <c r="AL350" s="2127"/>
      <c r="AM350" s="2127"/>
      <c r="AN350" s="2127"/>
      <c r="AO350" s="2127"/>
      <c r="AP350" s="2127"/>
      <c r="AQ350" s="2128"/>
      <c r="AR350" s="2129"/>
      <c r="AS350" s="2130"/>
      <c r="AT350" s="2130"/>
      <c r="AU350" s="2140"/>
      <c r="AV350" s="2130"/>
      <c r="BJ350" s="135">
        <v>1</v>
      </c>
    </row>
    <row r="351" spans="2:62" ht="18.75">
      <c r="B351" s="2118">
        <f t="shared" si="64"/>
        <v>0</v>
      </c>
      <c r="D351" s="67" t="str">
        <f t="shared" si="65"/>
        <v>►</v>
      </c>
      <c r="E351" s="2182">
        <f t="shared" si="72"/>
        <v>0</v>
      </c>
      <c r="F351" s="2183">
        <f t="shared" si="72"/>
        <v>0</v>
      </c>
      <c r="G351" s="2184">
        <f t="shared" si="72"/>
        <v>0</v>
      </c>
      <c r="H351" s="2185">
        <f t="shared" si="72"/>
        <v>0</v>
      </c>
      <c r="I351" s="2186">
        <f t="shared" si="72"/>
        <v>0</v>
      </c>
      <c r="J351" s="2166">
        <f>IFERROR(INDEX(J8:V8,MATCH(I351,J7:V7,0)) * H351 * IF(E351=0, 1, E351), 0)</f>
        <v>0</v>
      </c>
      <c r="K351" s="2167">
        <f t="shared" si="69"/>
        <v>0</v>
      </c>
      <c r="L351" s="2203"/>
      <c r="M351" s="109"/>
      <c r="N351" s="2169"/>
      <c r="O351" s="504"/>
      <c r="P351" s="2170">
        <f t="shared" si="70"/>
        <v>0</v>
      </c>
      <c r="Q351" s="2171"/>
      <c r="R351" s="2187" t="str">
        <f t="shared" si="71"/>
        <v>►</v>
      </c>
      <c r="S351" s="2188">
        <v>1</v>
      </c>
      <c r="T351" s="2174">
        <f t="shared" si="66"/>
        <v>0</v>
      </c>
      <c r="U351" s="2175">
        <f t="shared" si="67"/>
        <v>0</v>
      </c>
      <c r="V351" s="2176">
        <f t="shared" si="68"/>
        <v>0</v>
      </c>
      <c r="W351" s="2177">
        <f>IF(OR(ISBLANK(M351),ISBLANK(O351)),0,IF(ISBLANK(L351),"",IFERROR(ROUND(T351/INDEX(J8:V8,MATCH(I351,J7:V7,0)),2)&amp;" " &amp;I351,"")))</f>
        <v>0</v>
      </c>
      <c r="X351" s="2178"/>
      <c r="Z351" s="2113">
        <f t="shared" si="61"/>
        <v>0</v>
      </c>
      <c r="AB351" s="67"/>
      <c r="AC351" s="2119"/>
      <c r="AD351" s="2120"/>
      <c r="AE351" s="2121"/>
      <c r="AF351" s="2122"/>
      <c r="AG351" s="2123"/>
      <c r="AH351" s="2124"/>
      <c r="AI351" s="2125"/>
      <c r="AJ351" s="2126"/>
      <c r="AK351" s="2127"/>
      <c r="AL351" s="2127"/>
      <c r="AM351" s="2127"/>
      <c r="AN351" s="2127"/>
      <c r="AO351" s="2127"/>
      <c r="AP351" s="2127"/>
      <c r="AQ351" s="2128"/>
      <c r="AR351" s="2129"/>
      <c r="AS351" s="2130"/>
      <c r="AT351" s="2130"/>
      <c r="AU351" s="2140"/>
      <c r="AV351" s="2130"/>
      <c r="BJ351" s="135">
        <v>1</v>
      </c>
    </row>
    <row r="352" spans="2:62" ht="18.75">
      <c r="B352" s="2118">
        <f t="shared" si="64"/>
        <v>0</v>
      </c>
      <c r="D352" s="67" t="str">
        <f t="shared" si="65"/>
        <v>►</v>
      </c>
      <c r="E352" s="2182">
        <f t="shared" si="72"/>
        <v>0</v>
      </c>
      <c r="F352" s="2183">
        <f t="shared" si="72"/>
        <v>0</v>
      </c>
      <c r="G352" s="2184">
        <f t="shared" si="72"/>
        <v>0</v>
      </c>
      <c r="H352" s="2185">
        <f t="shared" si="72"/>
        <v>0</v>
      </c>
      <c r="I352" s="2186">
        <f t="shared" si="72"/>
        <v>0</v>
      </c>
      <c r="J352" s="2166">
        <f>IFERROR(INDEX(J8:V8,MATCH(I352,J7:V7,0)) * H352 * IF(E352=0, 1, E352), 0)</f>
        <v>0</v>
      </c>
      <c r="K352" s="2167">
        <f t="shared" si="69"/>
        <v>0</v>
      </c>
      <c r="L352" s="2203"/>
      <c r="M352" s="109"/>
      <c r="N352" s="2169"/>
      <c r="O352" s="504"/>
      <c r="P352" s="2170">
        <f t="shared" si="70"/>
        <v>0</v>
      </c>
      <c r="Q352" s="2171"/>
      <c r="R352" s="2187" t="str">
        <f t="shared" si="71"/>
        <v>►</v>
      </c>
      <c r="S352" s="2188">
        <v>1</v>
      </c>
      <c r="T352" s="2189">
        <f t="shared" si="66"/>
        <v>0</v>
      </c>
      <c r="U352" s="2190">
        <f t="shared" si="67"/>
        <v>0</v>
      </c>
      <c r="V352" s="2191">
        <f t="shared" si="68"/>
        <v>0</v>
      </c>
      <c r="W352" s="2192">
        <f>IF(OR(ISBLANK(M352),ISBLANK(O352)),0,IF(ISBLANK(L352),"",IFERROR(ROUND(T352/INDEX(J8:V8,MATCH(I352,J7:V7,0)),2)&amp;" " &amp;I352,"")))</f>
        <v>0</v>
      </c>
      <c r="X352" s="2193"/>
      <c r="Z352" s="2113">
        <f t="shared" si="61"/>
        <v>0</v>
      </c>
      <c r="AB352" s="67"/>
      <c r="AC352" s="2119"/>
      <c r="AD352" s="2120"/>
      <c r="AE352" s="2121"/>
      <c r="AF352" s="2122"/>
      <c r="AG352" s="2123"/>
      <c r="AH352" s="2124"/>
      <c r="AI352" s="2125"/>
      <c r="AJ352" s="2126"/>
      <c r="AK352" s="2127"/>
      <c r="AL352" s="2127"/>
      <c r="AM352" s="2127"/>
      <c r="AN352" s="2127"/>
      <c r="AO352" s="2127"/>
      <c r="AP352" s="2127"/>
      <c r="AQ352" s="2128"/>
      <c r="AR352" s="2129"/>
      <c r="AS352" s="2130"/>
      <c r="AT352" s="2130"/>
      <c r="AU352" s="2140"/>
      <c r="AV352" s="2130"/>
      <c r="BJ352" s="135">
        <v>1</v>
      </c>
    </row>
    <row r="353" spans="2:62" ht="18.75">
      <c r="B353" s="2118">
        <f t="shared" si="64"/>
        <v>0</v>
      </c>
      <c r="D353" s="67" t="str">
        <f t="shared" si="65"/>
        <v>►</v>
      </c>
      <c r="E353" s="2182">
        <f t="shared" si="72"/>
        <v>0</v>
      </c>
      <c r="F353" s="2183">
        <f t="shared" si="72"/>
        <v>0</v>
      </c>
      <c r="G353" s="2184">
        <f t="shared" si="72"/>
        <v>0</v>
      </c>
      <c r="H353" s="2185">
        <f t="shared" si="72"/>
        <v>0</v>
      </c>
      <c r="I353" s="2186">
        <f t="shared" si="72"/>
        <v>0</v>
      </c>
      <c r="J353" s="2166">
        <f>IFERROR(INDEX(J8:V8,MATCH(I353,J7:V7,0)) * H353 * IF(E353=0, 1, E353), 0)</f>
        <v>0</v>
      </c>
      <c r="K353" s="2167">
        <f t="shared" si="69"/>
        <v>0</v>
      </c>
      <c r="L353" s="2203"/>
      <c r="M353" s="109"/>
      <c r="N353" s="2169"/>
      <c r="O353" s="504"/>
      <c r="P353" s="2170">
        <f t="shared" si="70"/>
        <v>0</v>
      </c>
      <c r="Q353" s="2171"/>
      <c r="R353" s="2187" t="str">
        <f t="shared" si="71"/>
        <v>►</v>
      </c>
      <c r="S353" s="2188">
        <v>1</v>
      </c>
      <c r="T353" s="2174">
        <f t="shared" si="66"/>
        <v>0</v>
      </c>
      <c r="U353" s="2175">
        <f t="shared" si="67"/>
        <v>0</v>
      </c>
      <c r="V353" s="2176">
        <f t="shared" si="68"/>
        <v>0</v>
      </c>
      <c r="W353" s="2177">
        <f>IF(OR(ISBLANK(M353),ISBLANK(O353)),0,IF(ISBLANK(L353),"",IFERROR(ROUND(T353/INDEX(J8:V8,MATCH(I353,J7:V7,0)),2)&amp;" " &amp;I353,"")))</f>
        <v>0</v>
      </c>
      <c r="X353" s="2178"/>
      <c r="Z353" s="2113">
        <f t="shared" si="61"/>
        <v>0</v>
      </c>
      <c r="AB353" s="67"/>
      <c r="AC353" s="2119"/>
      <c r="AD353" s="2120"/>
      <c r="AE353" s="2121"/>
      <c r="AF353" s="2122"/>
      <c r="AG353" s="2123"/>
      <c r="AH353" s="2124"/>
      <c r="AI353" s="2125"/>
      <c r="AJ353" s="2126"/>
      <c r="AK353" s="2127"/>
      <c r="AL353" s="2127"/>
      <c r="AM353" s="2127"/>
      <c r="AN353" s="2127"/>
      <c r="AO353" s="2127"/>
      <c r="AP353" s="2127"/>
      <c r="AQ353" s="2128"/>
      <c r="AR353" s="2129"/>
      <c r="AS353" s="2130"/>
      <c r="AT353" s="2130"/>
      <c r="AU353" s="2140"/>
      <c r="AV353" s="2130"/>
      <c r="BJ353" s="135">
        <v>1</v>
      </c>
    </row>
    <row r="354" spans="2:62" ht="18.75">
      <c r="B354" s="2118">
        <f t="shared" si="64"/>
        <v>0</v>
      </c>
      <c r="D354" s="67" t="str">
        <f t="shared" si="65"/>
        <v>►</v>
      </c>
      <c r="E354" s="2182">
        <f t="shared" si="72"/>
        <v>0</v>
      </c>
      <c r="F354" s="2183">
        <f t="shared" si="72"/>
        <v>0</v>
      </c>
      <c r="G354" s="2184">
        <f t="shared" si="72"/>
        <v>0</v>
      </c>
      <c r="H354" s="2185">
        <f t="shared" si="72"/>
        <v>0</v>
      </c>
      <c r="I354" s="2186">
        <f t="shared" si="72"/>
        <v>0</v>
      </c>
      <c r="J354" s="2166">
        <f>IFERROR(INDEX(J8:V8,MATCH(I354,J7:V7,0)) * H354 * IF(E354=0, 1, E354), 0)</f>
        <v>0</v>
      </c>
      <c r="K354" s="2167">
        <f t="shared" si="69"/>
        <v>0</v>
      </c>
      <c r="L354" s="2203"/>
      <c r="M354" s="109"/>
      <c r="N354" s="2169"/>
      <c r="O354" s="504"/>
      <c r="P354" s="2170">
        <f t="shared" si="70"/>
        <v>0</v>
      </c>
      <c r="Q354" s="2171"/>
      <c r="R354" s="2187" t="str">
        <f t="shared" si="71"/>
        <v>►</v>
      </c>
      <c r="S354" s="2188">
        <v>1</v>
      </c>
      <c r="T354" s="2189">
        <f t="shared" si="66"/>
        <v>0</v>
      </c>
      <c r="U354" s="2190">
        <f t="shared" si="67"/>
        <v>0</v>
      </c>
      <c r="V354" s="2191">
        <f t="shared" si="68"/>
        <v>0</v>
      </c>
      <c r="W354" s="2192">
        <f>IF(OR(ISBLANK(M354),ISBLANK(O354)),0,IF(ISBLANK(L354),"",IFERROR(ROUND(T354/INDEX(J8:V8,MATCH(I354,J7:V7,0)),2)&amp;" " &amp;I354,"")))</f>
        <v>0</v>
      </c>
      <c r="X354" s="2193"/>
      <c r="Z354" s="2113">
        <f t="shared" si="61"/>
        <v>0</v>
      </c>
      <c r="AB354" s="67"/>
      <c r="AC354" s="2119"/>
      <c r="AD354" s="2120"/>
      <c r="AE354" s="2121"/>
      <c r="AF354" s="2122"/>
      <c r="AG354" s="2123"/>
      <c r="AH354" s="2124"/>
      <c r="AI354" s="2125"/>
      <c r="AJ354" s="2126"/>
      <c r="AK354" s="2127"/>
      <c r="AL354" s="2127"/>
      <c r="AM354" s="2127"/>
      <c r="AN354" s="2127"/>
      <c r="AO354" s="2127"/>
      <c r="AP354" s="2127"/>
      <c r="AQ354" s="2128"/>
      <c r="AR354" s="2129"/>
      <c r="AS354" s="2130"/>
      <c r="AT354" s="2130"/>
      <c r="AU354" s="2140"/>
      <c r="AV354" s="2130"/>
      <c r="BJ354" s="135">
        <v>1</v>
      </c>
    </row>
    <row r="355" spans="2:62" ht="18.75">
      <c r="B355" s="2118">
        <f t="shared" si="64"/>
        <v>0</v>
      </c>
      <c r="D355" s="67" t="str">
        <f t="shared" si="65"/>
        <v>►</v>
      </c>
      <c r="E355" s="2182">
        <f t="shared" si="72"/>
        <v>0</v>
      </c>
      <c r="F355" s="2183">
        <f t="shared" si="72"/>
        <v>0</v>
      </c>
      <c r="G355" s="2184">
        <f t="shared" si="72"/>
        <v>0</v>
      </c>
      <c r="H355" s="2185">
        <f t="shared" si="72"/>
        <v>0</v>
      </c>
      <c r="I355" s="2186">
        <f t="shared" si="72"/>
        <v>0</v>
      </c>
      <c r="J355" s="2166">
        <f>IFERROR(INDEX(J8:V8,MATCH(I355,J7:V7,0)) * H355 * IF(E355=0, 1, E355), 0)</f>
        <v>0</v>
      </c>
      <c r="K355" s="2167">
        <f t="shared" si="69"/>
        <v>0</v>
      </c>
      <c r="L355" s="2203"/>
      <c r="M355" s="109"/>
      <c r="N355" s="2169"/>
      <c r="O355" s="504"/>
      <c r="P355" s="2170">
        <f t="shared" si="70"/>
        <v>0</v>
      </c>
      <c r="Q355" s="2171"/>
      <c r="R355" s="2187" t="str">
        <f t="shared" si="71"/>
        <v>►</v>
      </c>
      <c r="S355" s="2188">
        <v>1</v>
      </c>
      <c r="T355" s="2174">
        <f t="shared" si="66"/>
        <v>0</v>
      </c>
      <c r="U355" s="2175">
        <f t="shared" si="67"/>
        <v>0</v>
      </c>
      <c r="V355" s="2176">
        <f t="shared" si="68"/>
        <v>0</v>
      </c>
      <c r="W355" s="2177">
        <f>IF(OR(ISBLANK(M355),ISBLANK(O355)),0,IF(ISBLANK(L355),"",IFERROR(ROUND(T355/INDEX(J8:V8,MATCH(I355,J7:V7,0)),2)&amp;" " &amp;I355,"")))</f>
        <v>0</v>
      </c>
      <c r="X355" s="2178"/>
      <c r="Z355" s="2113">
        <f t="shared" si="61"/>
        <v>0</v>
      </c>
      <c r="AB355" s="67"/>
      <c r="AC355" s="2119"/>
      <c r="AD355" s="2120"/>
      <c r="AE355" s="2121"/>
      <c r="AF355" s="2122"/>
      <c r="AG355" s="2123"/>
      <c r="AH355" s="2124"/>
      <c r="AI355" s="2125"/>
      <c r="AJ355" s="2126"/>
      <c r="AK355" s="2127"/>
      <c r="AL355" s="2127"/>
      <c r="AM355" s="2127"/>
      <c r="AN355" s="2127"/>
      <c r="AO355" s="2127"/>
      <c r="AP355" s="2127"/>
      <c r="AQ355" s="2128"/>
      <c r="AR355" s="2129"/>
      <c r="AS355" s="2130"/>
      <c r="AT355" s="2130"/>
      <c r="AU355" s="2140"/>
      <c r="AV355" s="2130"/>
      <c r="BJ355" s="135">
        <v>1</v>
      </c>
    </row>
    <row r="356" spans="2:62" ht="18.75">
      <c r="B356" s="2118">
        <f t="shared" si="64"/>
        <v>0</v>
      </c>
      <c r="D356" s="67" t="str">
        <f t="shared" si="65"/>
        <v>►</v>
      </c>
      <c r="E356" s="2182">
        <f t="shared" si="72"/>
        <v>0</v>
      </c>
      <c r="F356" s="2183">
        <f t="shared" si="72"/>
        <v>0</v>
      </c>
      <c r="G356" s="2184">
        <f t="shared" si="72"/>
        <v>0</v>
      </c>
      <c r="H356" s="2185">
        <f t="shared" si="72"/>
        <v>0</v>
      </c>
      <c r="I356" s="2186">
        <f t="shared" si="72"/>
        <v>0</v>
      </c>
      <c r="J356" s="2166">
        <f>IFERROR(INDEX(J8:V8,MATCH(I356,J7:V7,0)) * H356 * IF(E356=0, 1, E356), 0)</f>
        <v>0</v>
      </c>
      <c r="K356" s="2167">
        <f t="shared" si="69"/>
        <v>0</v>
      </c>
      <c r="L356" s="2203"/>
      <c r="M356" s="109"/>
      <c r="N356" s="2169"/>
      <c r="O356" s="504"/>
      <c r="P356" s="2170">
        <f t="shared" si="70"/>
        <v>0</v>
      </c>
      <c r="Q356" s="2171"/>
      <c r="R356" s="2187" t="str">
        <f t="shared" si="71"/>
        <v>►</v>
      </c>
      <c r="S356" s="2188">
        <v>1</v>
      </c>
      <c r="T356" s="2189">
        <f t="shared" si="66"/>
        <v>0</v>
      </c>
      <c r="U356" s="2190">
        <f t="shared" si="67"/>
        <v>0</v>
      </c>
      <c r="V356" s="2191">
        <f t="shared" si="68"/>
        <v>0</v>
      </c>
      <c r="W356" s="2192">
        <f>IF(OR(ISBLANK(M356),ISBLANK(O356)),0,IF(ISBLANK(L356),"",IFERROR(ROUND(T356/INDEX(J8:V8,MATCH(I356,J7:V7,0)),2)&amp;" " &amp;I356,"")))</f>
        <v>0</v>
      </c>
      <c r="X356" s="2193"/>
      <c r="Z356" s="2113">
        <f t="shared" si="61"/>
        <v>0</v>
      </c>
      <c r="AB356" s="67"/>
      <c r="AC356" s="2119"/>
      <c r="AD356" s="2120"/>
      <c r="AE356" s="2121"/>
      <c r="AF356" s="2122"/>
      <c r="AG356" s="2123"/>
      <c r="AH356" s="2124"/>
      <c r="AI356" s="2125"/>
      <c r="AJ356" s="2126"/>
      <c r="AK356" s="2127"/>
      <c r="AL356" s="2127"/>
      <c r="AM356" s="2127"/>
      <c r="AN356" s="2127"/>
      <c r="AO356" s="2127"/>
      <c r="AP356" s="2127"/>
      <c r="AQ356" s="2128"/>
      <c r="AR356" s="2129"/>
      <c r="AS356" s="2130"/>
      <c r="AT356" s="2130"/>
      <c r="AU356" s="2140"/>
      <c r="AV356" s="2130"/>
      <c r="BJ356" s="135">
        <v>1</v>
      </c>
    </row>
    <row r="357" spans="2:62" ht="18.75">
      <c r="B357" s="2118">
        <f t="shared" si="64"/>
        <v>0</v>
      </c>
      <c r="D357" s="67" t="str">
        <f t="shared" si="65"/>
        <v>►</v>
      </c>
      <c r="E357" s="2182">
        <f t="shared" si="72"/>
        <v>0</v>
      </c>
      <c r="F357" s="2183">
        <f t="shared" si="72"/>
        <v>0</v>
      </c>
      <c r="G357" s="2184">
        <f t="shared" si="72"/>
        <v>0</v>
      </c>
      <c r="H357" s="2185">
        <f t="shared" si="72"/>
        <v>0</v>
      </c>
      <c r="I357" s="2186">
        <f t="shared" si="72"/>
        <v>0</v>
      </c>
      <c r="J357" s="2166">
        <f>IFERROR(INDEX(J8:V8,MATCH(I357,J7:V7,0)) * H357 * IF(E357=0, 1, E357), 0)</f>
        <v>0</v>
      </c>
      <c r="K357" s="2167">
        <f t="shared" si="69"/>
        <v>0</v>
      </c>
      <c r="L357" s="2203"/>
      <c r="M357" s="109"/>
      <c r="N357" s="2169"/>
      <c r="O357" s="504"/>
      <c r="P357" s="2170">
        <f t="shared" si="70"/>
        <v>0</v>
      </c>
      <c r="Q357" s="2171"/>
      <c r="R357" s="2187" t="str">
        <f t="shared" si="71"/>
        <v>►</v>
      </c>
      <c r="S357" s="2188">
        <v>1</v>
      </c>
      <c r="T357" s="2174">
        <f t="shared" si="66"/>
        <v>0</v>
      </c>
      <c r="U357" s="2175">
        <f t="shared" si="67"/>
        <v>0</v>
      </c>
      <c r="V357" s="2176">
        <f t="shared" si="68"/>
        <v>0</v>
      </c>
      <c r="W357" s="2177">
        <f>IF(OR(ISBLANK(M357),ISBLANK(O357)),0,IF(ISBLANK(L357),"",IFERROR(ROUND(T357/INDEX(J8:V8,MATCH(I357,J7:V7,0)),2)&amp;" " &amp;I357,"")))</f>
        <v>0</v>
      </c>
      <c r="X357" s="2178"/>
      <c r="Z357" s="2113">
        <f t="shared" si="61"/>
        <v>0</v>
      </c>
      <c r="AB357" s="67"/>
      <c r="AC357" s="2119"/>
      <c r="AD357" s="2120"/>
      <c r="AE357" s="2121"/>
      <c r="AF357" s="2122"/>
      <c r="AG357" s="2123"/>
      <c r="AH357" s="2124"/>
      <c r="AI357" s="2125"/>
      <c r="AJ357" s="2126"/>
      <c r="AK357" s="2127"/>
      <c r="AL357" s="2127"/>
      <c r="AM357" s="2127"/>
      <c r="AN357" s="2127"/>
      <c r="AO357" s="2127"/>
      <c r="AP357" s="2127"/>
      <c r="AQ357" s="2128"/>
      <c r="AR357" s="2129"/>
      <c r="AS357" s="2130"/>
      <c r="AT357" s="2130"/>
      <c r="AU357" s="2140"/>
      <c r="AV357" s="2130"/>
      <c r="BJ357" s="135">
        <v>1</v>
      </c>
    </row>
    <row r="358" spans="2:62" ht="18.75">
      <c r="B358" s="2118">
        <f t="shared" si="64"/>
        <v>0</v>
      </c>
      <c r="D358" s="67" t="str">
        <f t="shared" si="65"/>
        <v>►</v>
      </c>
      <c r="E358" s="2182">
        <f t="shared" si="72"/>
        <v>0</v>
      </c>
      <c r="F358" s="2183">
        <f t="shared" si="72"/>
        <v>0</v>
      </c>
      <c r="G358" s="2184">
        <f t="shared" si="72"/>
        <v>0</v>
      </c>
      <c r="H358" s="2185">
        <f t="shared" si="72"/>
        <v>0</v>
      </c>
      <c r="I358" s="2186">
        <f t="shared" si="72"/>
        <v>0</v>
      </c>
      <c r="J358" s="2166">
        <f>IFERROR(INDEX(J8:V8,MATCH(I358,J7:V7,0)) * H358 * IF(E358=0, 1, E358), 0)</f>
        <v>0</v>
      </c>
      <c r="K358" s="2167">
        <f t="shared" si="69"/>
        <v>0</v>
      </c>
      <c r="L358" s="2203"/>
      <c r="M358" s="109"/>
      <c r="N358" s="2169"/>
      <c r="O358" s="504"/>
      <c r="P358" s="2170">
        <f t="shared" si="70"/>
        <v>0</v>
      </c>
      <c r="Q358" s="2171"/>
      <c r="R358" s="2187" t="str">
        <f t="shared" si="71"/>
        <v>►</v>
      </c>
      <c r="S358" s="2188">
        <v>1</v>
      </c>
      <c r="T358" s="2189">
        <f t="shared" si="66"/>
        <v>0</v>
      </c>
      <c r="U358" s="2190">
        <f t="shared" si="67"/>
        <v>0</v>
      </c>
      <c r="V358" s="2191">
        <f t="shared" si="68"/>
        <v>0</v>
      </c>
      <c r="W358" s="2192">
        <f>IF(OR(ISBLANK(M358),ISBLANK(O358)),0,IF(ISBLANK(L358),"",IFERROR(ROUND(T358/INDEX(J8:V8,MATCH(I358,J7:V7,0)),2)&amp;" " &amp;I358,"")))</f>
        <v>0</v>
      </c>
      <c r="X358" s="2193"/>
      <c r="Z358" s="2113">
        <f t="shared" si="61"/>
        <v>0</v>
      </c>
      <c r="AB358" s="67"/>
      <c r="AC358" s="2119"/>
      <c r="AD358" s="2120"/>
      <c r="AE358" s="2121"/>
      <c r="AF358" s="2122"/>
      <c r="AG358" s="2123"/>
      <c r="AH358" s="2124"/>
      <c r="AI358" s="2125"/>
      <c r="AJ358" s="2126"/>
      <c r="AK358" s="2127"/>
      <c r="AL358" s="2127"/>
      <c r="AM358" s="2127"/>
      <c r="AN358" s="2127"/>
      <c r="AO358" s="2127"/>
      <c r="AP358" s="2127"/>
      <c r="AQ358" s="2128"/>
      <c r="AR358" s="2129"/>
      <c r="AS358" s="2130"/>
      <c r="AT358" s="2130"/>
      <c r="AU358" s="2140"/>
      <c r="AV358" s="2130"/>
      <c r="BJ358" s="135">
        <v>1</v>
      </c>
    </row>
    <row r="359" spans="2:62" ht="18.75">
      <c r="B359" s="2118">
        <f t="shared" si="64"/>
        <v>0</v>
      </c>
      <c r="D359" s="67" t="str">
        <f t="shared" si="65"/>
        <v>►</v>
      </c>
      <c r="E359" s="2182">
        <f t="shared" si="72"/>
        <v>0</v>
      </c>
      <c r="F359" s="2183">
        <f t="shared" si="72"/>
        <v>0</v>
      </c>
      <c r="G359" s="2184">
        <f t="shared" si="72"/>
        <v>0</v>
      </c>
      <c r="H359" s="2185">
        <f t="shared" si="72"/>
        <v>0</v>
      </c>
      <c r="I359" s="2186">
        <f t="shared" si="72"/>
        <v>0</v>
      </c>
      <c r="J359" s="2166">
        <f>IFERROR(INDEX(J8:V8,MATCH(I359,J7:V7,0)) * H359 * IF(E359=0, 1, E359), 0)</f>
        <v>0</v>
      </c>
      <c r="K359" s="2167">
        <f t="shared" si="69"/>
        <v>0</v>
      </c>
      <c r="L359" s="2203"/>
      <c r="M359" s="109"/>
      <c r="N359" s="2169"/>
      <c r="O359" s="504"/>
      <c r="P359" s="2170">
        <f t="shared" si="70"/>
        <v>0</v>
      </c>
      <c r="Q359" s="2171"/>
      <c r="R359" s="2187" t="str">
        <f t="shared" si="71"/>
        <v>►</v>
      </c>
      <c r="S359" s="2188">
        <v>1</v>
      </c>
      <c r="T359" s="2174">
        <f t="shared" si="66"/>
        <v>0</v>
      </c>
      <c r="U359" s="2175">
        <f t="shared" si="67"/>
        <v>0</v>
      </c>
      <c r="V359" s="2176">
        <f t="shared" si="68"/>
        <v>0</v>
      </c>
      <c r="W359" s="2177">
        <f>IF(OR(ISBLANK(M359),ISBLANK(O359)),0,IF(ISBLANK(L359),"",IFERROR(ROUND(T359/INDEX(J8:V8,MATCH(I359,J7:V7,0)),2)&amp;" " &amp;I359,"")))</f>
        <v>0</v>
      </c>
      <c r="X359" s="2178"/>
      <c r="Z359" s="2113">
        <f t="shared" si="61"/>
        <v>0</v>
      </c>
      <c r="AB359" s="67"/>
      <c r="AC359" s="2119"/>
      <c r="AD359" s="2120"/>
      <c r="AE359" s="2121"/>
      <c r="AF359" s="2122"/>
      <c r="AG359" s="2123"/>
      <c r="AH359" s="2124"/>
      <c r="AI359" s="2125"/>
      <c r="AJ359" s="2126"/>
      <c r="AK359" s="2127"/>
      <c r="AL359" s="2127"/>
      <c r="AM359" s="2127"/>
      <c r="AN359" s="2127"/>
      <c r="AO359" s="2127"/>
      <c r="AP359" s="2127"/>
      <c r="AQ359" s="2128"/>
      <c r="AR359" s="2129"/>
      <c r="AS359" s="2130"/>
      <c r="AT359" s="2130"/>
      <c r="AU359" s="2140"/>
      <c r="AV359" s="2130"/>
      <c r="BJ359" s="135">
        <v>1</v>
      </c>
    </row>
    <row r="360" spans="2:62" ht="18.75">
      <c r="B360" s="2118">
        <f t="shared" si="64"/>
        <v>0</v>
      </c>
      <c r="D360" s="67" t="str">
        <f t="shared" si="65"/>
        <v>►</v>
      </c>
      <c r="E360" s="2182">
        <f t="shared" si="72"/>
        <v>0</v>
      </c>
      <c r="F360" s="2183">
        <f t="shared" si="72"/>
        <v>0</v>
      </c>
      <c r="G360" s="2184">
        <f t="shared" si="72"/>
        <v>0</v>
      </c>
      <c r="H360" s="2185">
        <f t="shared" si="72"/>
        <v>0</v>
      </c>
      <c r="I360" s="2186">
        <f t="shared" si="72"/>
        <v>0</v>
      </c>
      <c r="J360" s="2166">
        <f>IFERROR(INDEX(J8:V8,MATCH(I360,J7:V7,0)) * H360 * IF(E360=0, 1, E360), 0)</f>
        <v>0</v>
      </c>
      <c r="K360" s="2167">
        <f t="shared" si="69"/>
        <v>0</v>
      </c>
      <c r="L360" s="2203"/>
      <c r="M360" s="109"/>
      <c r="N360" s="2169"/>
      <c r="O360" s="504"/>
      <c r="P360" s="2170">
        <f t="shared" si="70"/>
        <v>0</v>
      </c>
      <c r="Q360" s="2171"/>
      <c r="R360" s="2187" t="str">
        <f t="shared" si="71"/>
        <v>►</v>
      </c>
      <c r="S360" s="2188">
        <v>1</v>
      </c>
      <c r="T360" s="2189">
        <f t="shared" si="66"/>
        <v>0</v>
      </c>
      <c r="U360" s="2190">
        <f t="shared" si="67"/>
        <v>0</v>
      </c>
      <c r="V360" s="2191">
        <f t="shared" si="68"/>
        <v>0</v>
      </c>
      <c r="W360" s="2192">
        <f>IF(OR(ISBLANK(M360),ISBLANK(O360)),0,IF(ISBLANK(L360),"",IFERROR(ROUND(T360/INDEX(J8:V8,MATCH(I360,J7:V7,0)),2)&amp;" " &amp;I360,"")))</f>
        <v>0</v>
      </c>
      <c r="X360" s="2193"/>
      <c r="Z360" s="2113">
        <f t="shared" ref="Z360:Z400" si="73">AD360</f>
        <v>0</v>
      </c>
      <c r="AB360" s="67"/>
      <c r="AC360" s="2119"/>
      <c r="AD360" s="2120"/>
      <c r="AE360" s="2121"/>
      <c r="AF360" s="2122"/>
      <c r="AG360" s="2123"/>
      <c r="AH360" s="2124"/>
      <c r="AI360" s="2125"/>
      <c r="AJ360" s="2126"/>
      <c r="AK360" s="2127"/>
      <c r="AL360" s="2127"/>
      <c r="AM360" s="2127"/>
      <c r="AN360" s="2127"/>
      <c r="AO360" s="2127"/>
      <c r="AP360" s="2127"/>
      <c r="AQ360" s="2128"/>
      <c r="AR360" s="2129"/>
      <c r="AS360" s="2130"/>
      <c r="AT360" s="2130"/>
      <c r="AU360" s="2140"/>
      <c r="AV360" s="2130"/>
      <c r="BJ360" s="135">
        <v>1</v>
      </c>
    </row>
    <row r="361" spans="2:62" ht="18.75">
      <c r="B361" s="2118">
        <f t="shared" si="64"/>
        <v>0</v>
      </c>
      <c r="D361" s="67" t="str">
        <f t="shared" si="65"/>
        <v>►</v>
      </c>
      <c r="E361" s="2182">
        <f t="shared" si="72"/>
        <v>0</v>
      </c>
      <c r="F361" s="2183">
        <f t="shared" si="72"/>
        <v>0</v>
      </c>
      <c r="G361" s="2184">
        <f t="shared" si="72"/>
        <v>0</v>
      </c>
      <c r="H361" s="2185">
        <f t="shared" si="72"/>
        <v>0</v>
      </c>
      <c r="I361" s="2186">
        <f t="shared" si="72"/>
        <v>0</v>
      </c>
      <c r="J361" s="2166">
        <f>IFERROR(INDEX(J8:V8,MATCH(I361,J7:V7,0)) * H361 * IF(E361=0, 1, E361), 0)</f>
        <v>0</v>
      </c>
      <c r="K361" s="2167">
        <f t="shared" si="69"/>
        <v>0</v>
      </c>
      <c r="L361" s="2203"/>
      <c r="M361" s="109"/>
      <c r="N361" s="2169"/>
      <c r="O361" s="504"/>
      <c r="P361" s="2170">
        <f t="shared" si="70"/>
        <v>0</v>
      </c>
      <c r="Q361" s="2171"/>
      <c r="R361" s="2187" t="str">
        <f t="shared" si="71"/>
        <v>►</v>
      </c>
      <c r="S361" s="2188">
        <v>1</v>
      </c>
      <c r="T361" s="2174">
        <f t="shared" si="66"/>
        <v>0</v>
      </c>
      <c r="U361" s="2175">
        <f t="shared" si="67"/>
        <v>0</v>
      </c>
      <c r="V361" s="2176">
        <f t="shared" si="68"/>
        <v>0</v>
      </c>
      <c r="W361" s="2177">
        <f>IF(OR(ISBLANK(M361),ISBLANK(O361)),0,IF(ISBLANK(L361),"",IFERROR(ROUND(T361/INDEX(J8:V8,MATCH(I361,J7:V7,0)),2)&amp;" " &amp;I361,"")))</f>
        <v>0</v>
      </c>
      <c r="X361" s="2178"/>
      <c r="Z361" s="2113">
        <f t="shared" si="73"/>
        <v>0</v>
      </c>
      <c r="AB361" s="67"/>
      <c r="AC361" s="2119"/>
      <c r="AD361" s="2120"/>
      <c r="AE361" s="2121"/>
      <c r="AF361" s="2122"/>
      <c r="AG361" s="2123"/>
      <c r="AH361" s="2124"/>
      <c r="AI361" s="2125"/>
      <c r="AJ361" s="2126"/>
      <c r="AK361" s="2127"/>
      <c r="AL361" s="2127"/>
      <c r="AM361" s="2127"/>
      <c r="AN361" s="2127"/>
      <c r="AO361" s="2127"/>
      <c r="AP361" s="2127"/>
      <c r="AQ361" s="2128"/>
      <c r="AR361" s="2129"/>
      <c r="AS361" s="2130"/>
      <c r="AT361" s="2130"/>
      <c r="AU361" s="2140"/>
      <c r="AV361" s="2130"/>
      <c r="BJ361" s="135">
        <v>1</v>
      </c>
    </row>
    <row r="362" spans="2:62" ht="18.75">
      <c r="B362" s="2118">
        <f t="shared" si="64"/>
        <v>0</v>
      </c>
      <c r="D362" s="67" t="str">
        <f t="shared" si="65"/>
        <v>►</v>
      </c>
      <c r="E362" s="2182">
        <f t="shared" si="72"/>
        <v>0</v>
      </c>
      <c r="F362" s="2183">
        <f t="shared" si="72"/>
        <v>0</v>
      </c>
      <c r="G362" s="2184">
        <f t="shared" si="72"/>
        <v>0</v>
      </c>
      <c r="H362" s="2185">
        <f t="shared" si="72"/>
        <v>0</v>
      </c>
      <c r="I362" s="2186">
        <f t="shared" si="72"/>
        <v>0</v>
      </c>
      <c r="J362" s="2166">
        <f>IFERROR(INDEX(J8:V8,MATCH(I362,J7:V7,0)) * H362 * IF(E362=0, 1, E362), 0)</f>
        <v>0</v>
      </c>
      <c r="K362" s="2167">
        <f t="shared" si="69"/>
        <v>0</v>
      </c>
      <c r="L362" s="2203"/>
      <c r="M362" s="109"/>
      <c r="N362" s="2169"/>
      <c r="O362" s="504"/>
      <c r="P362" s="2170">
        <f t="shared" si="70"/>
        <v>0</v>
      </c>
      <c r="Q362" s="2171"/>
      <c r="R362" s="2187" t="str">
        <f t="shared" si="71"/>
        <v>►</v>
      </c>
      <c r="S362" s="2188">
        <v>1</v>
      </c>
      <c r="T362" s="2189">
        <f t="shared" si="66"/>
        <v>0</v>
      </c>
      <c r="U362" s="2190">
        <f t="shared" si="67"/>
        <v>0</v>
      </c>
      <c r="V362" s="2191">
        <f t="shared" si="68"/>
        <v>0</v>
      </c>
      <c r="W362" s="2192">
        <f>IF(OR(ISBLANK(M362),ISBLANK(O362)),0,IF(ISBLANK(L362),"",IFERROR(ROUND(T362/INDEX(J8:V8,MATCH(I362,J7:V7,0)),2)&amp;" " &amp;I362,"")))</f>
        <v>0</v>
      </c>
      <c r="X362" s="2193"/>
      <c r="Z362" s="2113">
        <f t="shared" si="73"/>
        <v>0</v>
      </c>
      <c r="AB362" s="67"/>
      <c r="AC362" s="2119"/>
      <c r="AD362" s="2120"/>
      <c r="AE362" s="2121"/>
      <c r="AF362" s="2122"/>
      <c r="AG362" s="2123"/>
      <c r="AH362" s="2124"/>
      <c r="AI362" s="2125"/>
      <c r="AJ362" s="2126"/>
      <c r="AK362" s="2127"/>
      <c r="AL362" s="2127"/>
      <c r="AM362" s="2127"/>
      <c r="AN362" s="2127"/>
      <c r="AO362" s="2127"/>
      <c r="AP362" s="2127"/>
      <c r="AQ362" s="2128"/>
      <c r="AR362" s="2129"/>
      <c r="AS362" s="2130"/>
      <c r="AT362" s="2130"/>
      <c r="AU362" s="2140"/>
      <c r="AV362" s="2130"/>
      <c r="BJ362" s="135">
        <v>1</v>
      </c>
    </row>
    <row r="363" spans="2:62" ht="18.75">
      <c r="B363" s="2118">
        <f t="shared" si="64"/>
        <v>0</v>
      </c>
      <c r="D363" s="67" t="str">
        <f t="shared" si="65"/>
        <v>►</v>
      </c>
      <c r="E363" s="2182">
        <f t="shared" si="72"/>
        <v>0</v>
      </c>
      <c r="F363" s="2183">
        <f t="shared" si="72"/>
        <v>0</v>
      </c>
      <c r="G363" s="2184">
        <f t="shared" si="72"/>
        <v>0</v>
      </c>
      <c r="H363" s="2185">
        <f t="shared" si="72"/>
        <v>0</v>
      </c>
      <c r="I363" s="2186">
        <f t="shared" si="72"/>
        <v>0</v>
      </c>
      <c r="J363" s="2166">
        <f>IFERROR(INDEX(J8:V8,MATCH(I363,J7:V7,0)) * H363 * IF(E363=0, 1, E363), 0)</f>
        <v>0</v>
      </c>
      <c r="K363" s="2167">
        <f t="shared" si="69"/>
        <v>0</v>
      </c>
      <c r="L363" s="2203"/>
      <c r="M363" s="109"/>
      <c r="N363" s="2169"/>
      <c r="O363" s="504"/>
      <c r="P363" s="2170">
        <f t="shared" si="70"/>
        <v>0</v>
      </c>
      <c r="Q363" s="2171"/>
      <c r="R363" s="2187" t="str">
        <f t="shared" si="71"/>
        <v>►</v>
      </c>
      <c r="S363" s="2188">
        <v>1</v>
      </c>
      <c r="T363" s="2174">
        <f t="shared" si="66"/>
        <v>0</v>
      </c>
      <c r="U363" s="2175">
        <f t="shared" si="67"/>
        <v>0</v>
      </c>
      <c r="V363" s="2176">
        <f t="shared" si="68"/>
        <v>0</v>
      </c>
      <c r="W363" s="2177">
        <f>IF(OR(ISBLANK(M363),ISBLANK(O363)),0,IF(ISBLANK(L363),"",IFERROR(ROUND(T363/INDEX(J8:V8,MATCH(I363,J7:V7,0)),2)&amp;" " &amp;I363,"")))</f>
        <v>0</v>
      </c>
      <c r="X363" s="2178"/>
      <c r="Z363" s="2113">
        <f t="shared" si="73"/>
        <v>0</v>
      </c>
      <c r="AB363" s="67"/>
      <c r="AC363" s="2119"/>
      <c r="AD363" s="2120"/>
      <c r="AE363" s="2121"/>
      <c r="AF363" s="2122"/>
      <c r="AG363" s="2123"/>
      <c r="AH363" s="2124"/>
      <c r="AI363" s="2125"/>
      <c r="AJ363" s="2126"/>
      <c r="AK363" s="2127"/>
      <c r="AL363" s="2127"/>
      <c r="AM363" s="2127"/>
      <c r="AN363" s="2127"/>
      <c r="AO363" s="2127"/>
      <c r="AP363" s="2127"/>
      <c r="AQ363" s="2128"/>
      <c r="AR363" s="2129"/>
      <c r="AS363" s="2130"/>
      <c r="AT363" s="2130"/>
      <c r="AU363" s="2140"/>
      <c r="AV363" s="2130"/>
      <c r="BJ363" s="135">
        <v>1</v>
      </c>
    </row>
    <row r="364" spans="2:62" ht="18.75">
      <c r="B364" s="2118">
        <f t="shared" si="64"/>
        <v>0</v>
      </c>
      <c r="D364" s="67" t="str">
        <f t="shared" si="65"/>
        <v>►</v>
      </c>
      <c r="E364" s="2182">
        <f t="shared" si="72"/>
        <v>0</v>
      </c>
      <c r="F364" s="2183">
        <f t="shared" si="72"/>
        <v>0</v>
      </c>
      <c r="G364" s="2184">
        <f t="shared" si="72"/>
        <v>0</v>
      </c>
      <c r="H364" s="2185">
        <f t="shared" si="72"/>
        <v>0</v>
      </c>
      <c r="I364" s="2186">
        <f t="shared" si="72"/>
        <v>0</v>
      </c>
      <c r="J364" s="2166">
        <f>IFERROR(INDEX(J8:V8,MATCH(I364,J7:V7,0)) * H364 * IF(E364=0, 1, E364), 0)</f>
        <v>0</v>
      </c>
      <c r="K364" s="2167">
        <f t="shared" si="69"/>
        <v>0</v>
      </c>
      <c r="L364" s="2203"/>
      <c r="M364" s="109"/>
      <c r="N364" s="2169"/>
      <c r="O364" s="504"/>
      <c r="P364" s="2170">
        <f t="shared" si="70"/>
        <v>0</v>
      </c>
      <c r="Q364" s="2171"/>
      <c r="R364" s="2187" t="str">
        <f t="shared" si="71"/>
        <v>►</v>
      </c>
      <c r="S364" s="2188">
        <v>1</v>
      </c>
      <c r="T364" s="2189">
        <f t="shared" si="66"/>
        <v>0</v>
      </c>
      <c r="U364" s="2190">
        <f t="shared" si="67"/>
        <v>0</v>
      </c>
      <c r="V364" s="2191">
        <f t="shared" si="68"/>
        <v>0</v>
      </c>
      <c r="W364" s="2192">
        <f>IF(OR(ISBLANK(M364),ISBLANK(O364)),0,IF(ISBLANK(L364),"",IFERROR(ROUND(T364/INDEX(J8:V8,MATCH(I364,J7:V7,0)),2)&amp;" " &amp;I364,"")))</f>
        <v>0</v>
      </c>
      <c r="X364" s="2193"/>
      <c r="Z364" s="2113">
        <f t="shared" si="73"/>
        <v>0</v>
      </c>
      <c r="AB364" s="67"/>
      <c r="AC364" s="2119"/>
      <c r="AD364" s="2120"/>
      <c r="AE364" s="2121"/>
      <c r="AF364" s="2122"/>
      <c r="AG364" s="2123"/>
      <c r="AH364" s="2124"/>
      <c r="AI364" s="2125"/>
      <c r="AJ364" s="2126"/>
      <c r="AK364" s="2127"/>
      <c r="AL364" s="2127"/>
      <c r="AM364" s="2127"/>
      <c r="AN364" s="2127"/>
      <c r="AO364" s="2127"/>
      <c r="AP364" s="2127"/>
      <c r="AQ364" s="2128"/>
      <c r="AR364" s="2129"/>
      <c r="AS364" s="2130"/>
      <c r="AT364" s="2130"/>
      <c r="AU364" s="2140"/>
      <c r="AV364" s="2130"/>
      <c r="BJ364" s="135">
        <v>1</v>
      </c>
    </row>
    <row r="365" spans="2:62" ht="18.75">
      <c r="B365" s="2118">
        <f t="shared" si="64"/>
        <v>0</v>
      </c>
      <c r="D365" s="67" t="str">
        <f t="shared" si="65"/>
        <v>►</v>
      </c>
      <c r="E365" s="2182">
        <f t="shared" si="72"/>
        <v>0</v>
      </c>
      <c r="F365" s="2183">
        <f t="shared" si="72"/>
        <v>0</v>
      </c>
      <c r="G365" s="2184">
        <f t="shared" si="72"/>
        <v>0</v>
      </c>
      <c r="H365" s="2185">
        <f t="shared" si="72"/>
        <v>0</v>
      </c>
      <c r="I365" s="2186">
        <f t="shared" si="72"/>
        <v>0</v>
      </c>
      <c r="J365" s="2166">
        <f>IFERROR(INDEX(J8:V8,MATCH(I365,J7:V7,0)) * H365 * IF(E365=0, 1, E365), 0)</f>
        <v>0</v>
      </c>
      <c r="K365" s="2167">
        <f t="shared" si="69"/>
        <v>0</v>
      </c>
      <c r="L365" s="2203"/>
      <c r="M365" s="109"/>
      <c r="N365" s="2169"/>
      <c r="O365" s="504"/>
      <c r="P365" s="2170">
        <f t="shared" si="70"/>
        <v>0</v>
      </c>
      <c r="Q365" s="2171"/>
      <c r="R365" s="2187" t="str">
        <f t="shared" si="71"/>
        <v>►</v>
      </c>
      <c r="S365" s="2188">
        <v>1</v>
      </c>
      <c r="T365" s="2174">
        <f t="shared" si="66"/>
        <v>0</v>
      </c>
      <c r="U365" s="2175">
        <f t="shared" si="67"/>
        <v>0</v>
      </c>
      <c r="V365" s="2176">
        <f t="shared" si="68"/>
        <v>0</v>
      </c>
      <c r="W365" s="2177">
        <f>IF(OR(ISBLANK(M365),ISBLANK(O365)),0,IF(ISBLANK(L365),"",IFERROR(ROUND(T365/INDEX(J8:V8,MATCH(I365,J7:V7,0)),2)&amp;" " &amp;I365,"")))</f>
        <v>0</v>
      </c>
      <c r="X365" s="2178"/>
      <c r="Z365" s="2113">
        <f t="shared" si="73"/>
        <v>0</v>
      </c>
      <c r="AB365" s="67"/>
      <c r="AC365" s="2119"/>
      <c r="AD365" s="2120"/>
      <c r="AE365" s="2121"/>
      <c r="AF365" s="2122"/>
      <c r="AG365" s="2123"/>
      <c r="AH365" s="2124"/>
      <c r="AI365" s="2125"/>
      <c r="AJ365" s="2126"/>
      <c r="AK365" s="2127"/>
      <c r="AL365" s="2127"/>
      <c r="AM365" s="2127"/>
      <c r="AN365" s="2127"/>
      <c r="AO365" s="2127"/>
      <c r="AP365" s="2127"/>
      <c r="AQ365" s="2128"/>
      <c r="AR365" s="2129"/>
      <c r="AS365" s="2130"/>
      <c r="AT365" s="2130"/>
      <c r="AU365" s="2140"/>
      <c r="AV365" s="2130"/>
      <c r="BJ365" s="135">
        <v>1</v>
      </c>
    </row>
    <row r="366" spans="2:62" ht="18.75">
      <c r="B366" s="2118">
        <f t="shared" si="64"/>
        <v>0</v>
      </c>
      <c r="D366" s="67" t="str">
        <f t="shared" si="65"/>
        <v>►</v>
      </c>
      <c r="E366" s="2182">
        <f t="shared" si="72"/>
        <v>0</v>
      </c>
      <c r="F366" s="2183">
        <f t="shared" si="72"/>
        <v>0</v>
      </c>
      <c r="G366" s="2184">
        <f t="shared" si="72"/>
        <v>0</v>
      </c>
      <c r="H366" s="2185">
        <f t="shared" si="72"/>
        <v>0</v>
      </c>
      <c r="I366" s="2186">
        <f t="shared" si="72"/>
        <v>0</v>
      </c>
      <c r="J366" s="2166">
        <f>IFERROR(INDEX(J8:V8,MATCH(I366,J7:V7,0)) * H366 * IF(E366=0, 1, E366), 0)</f>
        <v>0</v>
      </c>
      <c r="K366" s="2167">
        <f t="shared" si="69"/>
        <v>0</v>
      </c>
      <c r="L366" s="2203"/>
      <c r="M366" s="109"/>
      <c r="N366" s="2169"/>
      <c r="O366" s="504"/>
      <c r="P366" s="2170">
        <f t="shared" si="70"/>
        <v>0</v>
      </c>
      <c r="Q366" s="2171"/>
      <c r="R366" s="2187" t="str">
        <f t="shared" si="71"/>
        <v>►</v>
      </c>
      <c r="S366" s="2188">
        <v>1</v>
      </c>
      <c r="T366" s="2189">
        <f t="shared" si="66"/>
        <v>0</v>
      </c>
      <c r="U366" s="2190">
        <f t="shared" si="67"/>
        <v>0</v>
      </c>
      <c r="V366" s="2191">
        <f t="shared" si="68"/>
        <v>0</v>
      </c>
      <c r="W366" s="2192">
        <f>IF(OR(ISBLANK(M366),ISBLANK(O366)),0,IF(ISBLANK(L366),"",IFERROR(ROUND(T366/INDEX(J8:V8,MATCH(I366,J7:V7,0)),2)&amp;" " &amp;I366,"")))</f>
        <v>0</v>
      </c>
      <c r="X366" s="2193"/>
      <c r="Z366" s="2113">
        <f t="shared" si="73"/>
        <v>0</v>
      </c>
      <c r="AB366" s="67"/>
      <c r="AC366" s="2119"/>
      <c r="AD366" s="2120"/>
      <c r="AE366" s="2121"/>
      <c r="AF366" s="2122"/>
      <c r="AG366" s="2123"/>
      <c r="AH366" s="2124"/>
      <c r="AI366" s="2125"/>
      <c r="AJ366" s="2126"/>
      <c r="AK366" s="2127"/>
      <c r="AL366" s="2127"/>
      <c r="AM366" s="2127"/>
      <c r="AN366" s="2127"/>
      <c r="AO366" s="2127"/>
      <c r="AP366" s="2127"/>
      <c r="AQ366" s="2128"/>
      <c r="AR366" s="2129"/>
      <c r="AS366" s="2130"/>
      <c r="AT366" s="2130"/>
      <c r="AU366" s="2140"/>
      <c r="AV366" s="2130"/>
      <c r="BJ366" s="135">
        <v>1</v>
      </c>
    </row>
    <row r="367" spans="2:62" ht="18.75">
      <c r="B367" s="2118">
        <f t="shared" si="64"/>
        <v>0</v>
      </c>
      <c r="D367" s="67" t="str">
        <f t="shared" si="65"/>
        <v>►</v>
      </c>
      <c r="E367" s="2182">
        <f t="shared" si="72"/>
        <v>0</v>
      </c>
      <c r="F367" s="2183">
        <f t="shared" si="72"/>
        <v>0</v>
      </c>
      <c r="G367" s="2184">
        <f t="shared" si="72"/>
        <v>0</v>
      </c>
      <c r="H367" s="2185">
        <f t="shared" si="72"/>
        <v>0</v>
      </c>
      <c r="I367" s="2186">
        <f t="shared" si="72"/>
        <v>0</v>
      </c>
      <c r="J367" s="2166">
        <f>IFERROR(INDEX(J8:V8,MATCH(I367,J7:V7,0)) * H367 * IF(E367=0, 1, E367), 0)</f>
        <v>0</v>
      </c>
      <c r="K367" s="2167">
        <f t="shared" si="69"/>
        <v>0</v>
      </c>
      <c r="L367" s="2203"/>
      <c r="M367" s="109"/>
      <c r="N367" s="2169"/>
      <c r="O367" s="504"/>
      <c r="P367" s="2170">
        <f t="shared" si="70"/>
        <v>0</v>
      </c>
      <c r="Q367" s="2171"/>
      <c r="R367" s="2187" t="str">
        <f t="shared" si="71"/>
        <v>►</v>
      </c>
      <c r="S367" s="2188">
        <v>1</v>
      </c>
      <c r="T367" s="2174">
        <f t="shared" si="66"/>
        <v>0</v>
      </c>
      <c r="U367" s="2175">
        <f t="shared" si="67"/>
        <v>0</v>
      </c>
      <c r="V367" s="2176">
        <f t="shared" si="68"/>
        <v>0</v>
      </c>
      <c r="W367" s="2177">
        <f>IF(OR(ISBLANK(M367),ISBLANK(O367)),0,IF(ISBLANK(L367),"",IFERROR(ROUND(T367/INDEX(J8:V8,MATCH(I367,J7:V7,0)),2)&amp;" " &amp;I367,"")))</f>
        <v>0</v>
      </c>
      <c r="X367" s="2178"/>
      <c r="Z367" s="2113">
        <f t="shared" si="73"/>
        <v>0</v>
      </c>
      <c r="AB367" s="67"/>
      <c r="AC367" s="2119"/>
      <c r="AD367" s="2120"/>
      <c r="AE367" s="2121"/>
      <c r="AF367" s="2122"/>
      <c r="AG367" s="2123"/>
      <c r="AH367" s="2124"/>
      <c r="AI367" s="2125"/>
      <c r="AJ367" s="2126"/>
      <c r="AK367" s="2127"/>
      <c r="AL367" s="2127"/>
      <c r="AM367" s="2127"/>
      <c r="AN367" s="2127"/>
      <c r="AO367" s="2127"/>
      <c r="AP367" s="2127"/>
      <c r="AQ367" s="2128"/>
      <c r="AR367" s="2129"/>
      <c r="AS367" s="2130"/>
      <c r="AT367" s="2130"/>
      <c r="AU367" s="2140"/>
      <c r="AV367" s="2130"/>
      <c r="BJ367" s="135">
        <v>1</v>
      </c>
    </row>
    <row r="368" spans="2:62" ht="18.75">
      <c r="B368" s="2118">
        <f t="shared" si="64"/>
        <v>0</v>
      </c>
      <c r="D368" s="67" t="str">
        <f t="shared" si="65"/>
        <v>►</v>
      </c>
      <c r="E368" s="2182">
        <f t="shared" si="72"/>
        <v>0</v>
      </c>
      <c r="F368" s="2183">
        <f t="shared" si="72"/>
        <v>0</v>
      </c>
      <c r="G368" s="2184">
        <f t="shared" si="72"/>
        <v>0</v>
      </c>
      <c r="H368" s="2185">
        <f t="shared" si="72"/>
        <v>0</v>
      </c>
      <c r="I368" s="2186">
        <f t="shared" si="72"/>
        <v>0</v>
      </c>
      <c r="J368" s="2166">
        <f>IFERROR(INDEX(J8:V8,MATCH(I368,J7:V7,0)) * H368 * IF(E368=0, 1, E368), 0)</f>
        <v>0</v>
      </c>
      <c r="K368" s="2167">
        <f t="shared" si="69"/>
        <v>0</v>
      </c>
      <c r="L368" s="2203"/>
      <c r="M368" s="109"/>
      <c r="N368" s="2169"/>
      <c r="O368" s="504"/>
      <c r="P368" s="2170">
        <f t="shared" si="70"/>
        <v>0</v>
      </c>
      <c r="Q368" s="2171"/>
      <c r="R368" s="2187" t="str">
        <f t="shared" si="71"/>
        <v>►</v>
      </c>
      <c r="S368" s="2188">
        <v>1</v>
      </c>
      <c r="T368" s="2189">
        <f t="shared" si="66"/>
        <v>0</v>
      </c>
      <c r="U368" s="2190">
        <f t="shared" si="67"/>
        <v>0</v>
      </c>
      <c r="V368" s="2191">
        <f t="shared" si="68"/>
        <v>0</v>
      </c>
      <c r="W368" s="2192">
        <f>IF(OR(ISBLANK(M368),ISBLANK(O368)),0,IF(ISBLANK(L368),"",IFERROR(ROUND(T368/INDEX(J8:V8,MATCH(I368,J7:V7,0)),2)&amp;" " &amp;I368,"")))</f>
        <v>0</v>
      </c>
      <c r="X368" s="2193"/>
      <c r="Z368" s="2113">
        <f t="shared" si="73"/>
        <v>0</v>
      </c>
      <c r="AB368" s="67"/>
      <c r="AC368" s="2119"/>
      <c r="AD368" s="2120"/>
      <c r="AE368" s="2121"/>
      <c r="AF368" s="2122"/>
      <c r="AG368" s="2123"/>
      <c r="AH368" s="2124"/>
      <c r="AI368" s="2125"/>
      <c r="AJ368" s="2126"/>
      <c r="AK368" s="2127"/>
      <c r="AL368" s="2127"/>
      <c r="AM368" s="2127"/>
      <c r="AN368" s="2127"/>
      <c r="AO368" s="2127"/>
      <c r="AP368" s="2127"/>
      <c r="AQ368" s="2128"/>
      <c r="AR368" s="2129"/>
      <c r="AS368" s="2130"/>
      <c r="AT368" s="2130"/>
      <c r="AU368" s="2140"/>
      <c r="AV368" s="2130"/>
      <c r="BJ368" s="135">
        <v>1</v>
      </c>
    </row>
    <row r="369" spans="2:62" ht="18.75">
      <c r="B369" s="2118">
        <f t="shared" si="64"/>
        <v>0</v>
      </c>
      <c r="D369" s="67" t="str">
        <f t="shared" si="65"/>
        <v>►</v>
      </c>
      <c r="E369" s="2182">
        <f t="shared" si="72"/>
        <v>0</v>
      </c>
      <c r="F369" s="2183">
        <f t="shared" si="72"/>
        <v>0</v>
      </c>
      <c r="G369" s="2184">
        <f t="shared" si="72"/>
        <v>0</v>
      </c>
      <c r="H369" s="2185">
        <f t="shared" si="72"/>
        <v>0</v>
      </c>
      <c r="I369" s="2186">
        <f t="shared" si="72"/>
        <v>0</v>
      </c>
      <c r="J369" s="2166">
        <f>IFERROR(INDEX(J8:V8,MATCH(I369,J7:V7,0)) * H369 * IF(E369=0, 1, E369), 0)</f>
        <v>0</v>
      </c>
      <c r="K369" s="2167">
        <f t="shared" si="69"/>
        <v>0</v>
      </c>
      <c r="L369" s="2203"/>
      <c r="M369" s="109"/>
      <c r="N369" s="2169"/>
      <c r="O369" s="504"/>
      <c r="P369" s="2170">
        <f t="shared" si="70"/>
        <v>0</v>
      </c>
      <c r="Q369" s="2171"/>
      <c r="R369" s="2187" t="str">
        <f t="shared" si="71"/>
        <v>►</v>
      </c>
      <c r="S369" s="2188">
        <v>1</v>
      </c>
      <c r="T369" s="2174">
        <f t="shared" si="66"/>
        <v>0</v>
      </c>
      <c r="U369" s="2175">
        <f t="shared" si="67"/>
        <v>0</v>
      </c>
      <c r="V369" s="2176">
        <f t="shared" si="68"/>
        <v>0</v>
      </c>
      <c r="W369" s="2177">
        <f>IF(OR(ISBLANK(M369),ISBLANK(O369)),0,IF(ISBLANK(L369),"",IFERROR(ROUND(T369/INDEX(J8:V8,MATCH(I369,J7:V7,0)),2)&amp;" " &amp;I369,"")))</f>
        <v>0</v>
      </c>
      <c r="X369" s="2178"/>
      <c r="Z369" s="2113">
        <f t="shared" si="73"/>
        <v>0</v>
      </c>
      <c r="AB369" s="67"/>
      <c r="AC369" s="2119"/>
      <c r="AD369" s="2120"/>
      <c r="AE369" s="2121"/>
      <c r="AF369" s="2122"/>
      <c r="AG369" s="2123"/>
      <c r="AH369" s="2124"/>
      <c r="AI369" s="2125"/>
      <c r="AJ369" s="2126"/>
      <c r="AK369" s="2127"/>
      <c r="AL369" s="2127"/>
      <c r="AM369" s="2127"/>
      <c r="AN369" s="2127"/>
      <c r="AO369" s="2127"/>
      <c r="AP369" s="2127"/>
      <c r="AQ369" s="2128"/>
      <c r="AR369" s="2129"/>
      <c r="AS369" s="2130"/>
      <c r="AT369" s="2130"/>
      <c r="AU369" s="2140"/>
      <c r="AV369" s="2130"/>
      <c r="BJ369" s="135">
        <v>1</v>
      </c>
    </row>
    <row r="370" spans="2:62" ht="18.75">
      <c r="B370" s="2118">
        <f t="shared" si="64"/>
        <v>0</v>
      </c>
      <c r="D370" s="67" t="str">
        <f t="shared" si="65"/>
        <v>►</v>
      </c>
      <c r="E370" s="2182">
        <f t="shared" si="72"/>
        <v>0</v>
      </c>
      <c r="F370" s="2183">
        <f t="shared" si="72"/>
        <v>0</v>
      </c>
      <c r="G370" s="2184">
        <f t="shared" si="72"/>
        <v>0</v>
      </c>
      <c r="H370" s="2185">
        <f t="shared" si="72"/>
        <v>0</v>
      </c>
      <c r="I370" s="2186">
        <f t="shared" si="72"/>
        <v>0</v>
      </c>
      <c r="J370" s="2166">
        <f>IFERROR(INDEX(J8:V8,MATCH(I370,J7:V7,0)) * H370 * IF(E370=0, 1, E370), 0)</f>
        <v>0</v>
      </c>
      <c r="K370" s="2167">
        <f t="shared" si="69"/>
        <v>0</v>
      </c>
      <c r="L370" s="2203"/>
      <c r="M370" s="109"/>
      <c r="N370" s="2169"/>
      <c r="O370" s="504"/>
      <c r="P370" s="2170">
        <f t="shared" si="70"/>
        <v>0</v>
      </c>
      <c r="Q370" s="2171"/>
      <c r="R370" s="2187" t="str">
        <f t="shared" si="71"/>
        <v>►</v>
      </c>
      <c r="S370" s="2188">
        <v>1</v>
      </c>
      <c r="T370" s="2189">
        <f t="shared" si="66"/>
        <v>0</v>
      </c>
      <c r="U370" s="2190">
        <f t="shared" si="67"/>
        <v>0</v>
      </c>
      <c r="V370" s="2191">
        <f t="shared" si="68"/>
        <v>0</v>
      </c>
      <c r="W370" s="2192">
        <f>IF(OR(ISBLANK(M370),ISBLANK(O370)),0,IF(ISBLANK(L370),"",IFERROR(ROUND(T370/INDEX(J8:V8,MATCH(I370,J7:V7,0)),2)&amp;" " &amp;I370,"")))</f>
        <v>0</v>
      </c>
      <c r="X370" s="2193"/>
      <c r="Z370" s="2113">
        <f t="shared" si="73"/>
        <v>0</v>
      </c>
      <c r="AB370" s="67"/>
      <c r="AC370" s="2119"/>
      <c r="AD370" s="2120"/>
      <c r="AE370" s="2121"/>
      <c r="AF370" s="2122"/>
      <c r="AG370" s="2123"/>
      <c r="AH370" s="2124"/>
      <c r="AI370" s="2125"/>
      <c r="AJ370" s="2126"/>
      <c r="AK370" s="2127"/>
      <c r="AL370" s="2127"/>
      <c r="AM370" s="2127"/>
      <c r="AN370" s="2127"/>
      <c r="AO370" s="2127"/>
      <c r="AP370" s="2127"/>
      <c r="AQ370" s="2128"/>
      <c r="AR370" s="2129"/>
      <c r="AS370" s="2130"/>
      <c r="AT370" s="2130"/>
      <c r="AU370" s="2140"/>
      <c r="AV370" s="2130"/>
      <c r="BJ370" s="135">
        <v>1</v>
      </c>
    </row>
    <row r="371" spans="2:62" ht="18.75">
      <c r="B371" s="2118">
        <f t="shared" si="64"/>
        <v>0</v>
      </c>
      <c r="D371" s="67" t="str">
        <f t="shared" si="65"/>
        <v>►</v>
      </c>
      <c r="E371" s="2182">
        <f t="shared" si="72"/>
        <v>0</v>
      </c>
      <c r="F371" s="2183">
        <f t="shared" si="72"/>
        <v>0</v>
      </c>
      <c r="G371" s="2184">
        <f t="shared" si="72"/>
        <v>0</v>
      </c>
      <c r="H371" s="2185">
        <f t="shared" si="72"/>
        <v>0</v>
      </c>
      <c r="I371" s="2186">
        <f t="shared" si="72"/>
        <v>0</v>
      </c>
      <c r="J371" s="2166">
        <f>IFERROR(INDEX(J8:V8,MATCH(I371,J7:V7,0)) * H371 * IF(E371=0, 1, E371), 0)</f>
        <v>0</v>
      </c>
      <c r="K371" s="2167">
        <f t="shared" si="69"/>
        <v>0</v>
      </c>
      <c r="L371" s="2203"/>
      <c r="M371" s="109"/>
      <c r="N371" s="2169"/>
      <c r="O371" s="504"/>
      <c r="P371" s="2170">
        <f t="shared" si="70"/>
        <v>0</v>
      </c>
      <c r="Q371" s="2171"/>
      <c r="R371" s="2187" t="str">
        <f t="shared" si="71"/>
        <v>►</v>
      </c>
      <c r="S371" s="2188">
        <v>1</v>
      </c>
      <c r="T371" s="2174">
        <f t="shared" si="66"/>
        <v>0</v>
      </c>
      <c r="U371" s="2175">
        <f t="shared" si="67"/>
        <v>0</v>
      </c>
      <c r="V371" s="2176">
        <f t="shared" si="68"/>
        <v>0</v>
      </c>
      <c r="W371" s="2177">
        <f>IF(OR(ISBLANK(M371),ISBLANK(O371)),0,IF(ISBLANK(L371),"",IFERROR(ROUND(T371/INDEX(J8:V8,MATCH(I371,J7:V7,0)),2)&amp;" " &amp;I371,"")))</f>
        <v>0</v>
      </c>
      <c r="X371" s="2178"/>
      <c r="Z371" s="2113">
        <f t="shared" si="73"/>
        <v>0</v>
      </c>
      <c r="AB371" s="67"/>
      <c r="AC371" s="2119"/>
      <c r="AD371" s="2120"/>
      <c r="AE371" s="2121"/>
      <c r="AF371" s="2122"/>
      <c r="AG371" s="2123"/>
      <c r="AH371" s="2124"/>
      <c r="AI371" s="2125"/>
      <c r="AJ371" s="2126"/>
      <c r="AK371" s="2127"/>
      <c r="AL371" s="2127"/>
      <c r="AM371" s="2127"/>
      <c r="AN371" s="2127"/>
      <c r="AO371" s="2127"/>
      <c r="AP371" s="2127"/>
      <c r="AQ371" s="2128"/>
      <c r="AR371" s="2129"/>
      <c r="AS371" s="2130"/>
      <c r="AT371" s="2130"/>
      <c r="AU371" s="2140"/>
      <c r="AV371" s="2130"/>
      <c r="BJ371" s="135">
        <v>1</v>
      </c>
    </row>
    <row r="372" spans="2:62" ht="18.75">
      <c r="B372" s="2118">
        <f t="shared" si="64"/>
        <v>0</v>
      </c>
      <c r="D372" s="67" t="str">
        <f t="shared" si="65"/>
        <v>►</v>
      </c>
      <c r="E372" s="2182">
        <f t="shared" si="72"/>
        <v>0</v>
      </c>
      <c r="F372" s="2183">
        <f t="shared" si="72"/>
        <v>0</v>
      </c>
      <c r="G372" s="2184">
        <f t="shared" si="72"/>
        <v>0</v>
      </c>
      <c r="H372" s="2185">
        <f t="shared" si="72"/>
        <v>0</v>
      </c>
      <c r="I372" s="2186">
        <f t="shared" si="72"/>
        <v>0</v>
      </c>
      <c r="J372" s="2166">
        <f>IFERROR(INDEX(J8:V8,MATCH(I372,J7:V7,0)) * H372 * IF(E372=0, 1, E372), 0)</f>
        <v>0</v>
      </c>
      <c r="K372" s="2167">
        <f t="shared" si="69"/>
        <v>0</v>
      </c>
      <c r="L372" s="2203"/>
      <c r="M372" s="109"/>
      <c r="N372" s="2169"/>
      <c r="O372" s="504"/>
      <c r="P372" s="2170">
        <f t="shared" si="70"/>
        <v>0</v>
      </c>
      <c r="Q372" s="2171"/>
      <c r="R372" s="2187" t="str">
        <f t="shared" si="71"/>
        <v>►</v>
      </c>
      <c r="S372" s="2188">
        <v>1</v>
      </c>
      <c r="T372" s="2189">
        <f t="shared" si="66"/>
        <v>0</v>
      </c>
      <c r="U372" s="2190">
        <f t="shared" si="67"/>
        <v>0</v>
      </c>
      <c r="V372" s="2191">
        <f t="shared" si="68"/>
        <v>0</v>
      </c>
      <c r="W372" s="2192">
        <f>IF(OR(ISBLANK(M372),ISBLANK(O372)),0,IF(ISBLANK(L372),"",IFERROR(ROUND(T372/INDEX(J8:V8,MATCH(I372,J7:V7,0)),2)&amp;" " &amp;I372,"")))</f>
        <v>0</v>
      </c>
      <c r="X372" s="2193"/>
      <c r="Z372" s="2113">
        <f t="shared" si="73"/>
        <v>0</v>
      </c>
      <c r="AB372" s="67"/>
      <c r="AC372" s="2119"/>
      <c r="AD372" s="2120"/>
      <c r="AE372" s="2121"/>
      <c r="AF372" s="2122"/>
      <c r="AG372" s="2123"/>
      <c r="AH372" s="2124"/>
      <c r="AI372" s="2125"/>
      <c r="AJ372" s="2126"/>
      <c r="AK372" s="2127"/>
      <c r="AL372" s="2127"/>
      <c r="AM372" s="2127"/>
      <c r="AN372" s="2127"/>
      <c r="AO372" s="2127"/>
      <c r="AP372" s="2127"/>
      <c r="AQ372" s="2128"/>
      <c r="AR372" s="2129"/>
      <c r="AS372" s="2130"/>
      <c r="AT372" s="2130"/>
      <c r="AU372" s="2140"/>
      <c r="AV372" s="2130"/>
      <c r="BJ372" s="135">
        <v>1</v>
      </c>
    </row>
    <row r="373" spans="2:62" ht="18.75">
      <c r="B373" s="2118">
        <f t="shared" si="64"/>
        <v>0</v>
      </c>
      <c r="D373" s="67" t="str">
        <f t="shared" si="65"/>
        <v>►</v>
      </c>
      <c r="E373" s="2182">
        <f t="shared" si="72"/>
        <v>0</v>
      </c>
      <c r="F373" s="2183">
        <f t="shared" si="72"/>
        <v>0</v>
      </c>
      <c r="G373" s="2184">
        <f t="shared" si="72"/>
        <v>0</v>
      </c>
      <c r="H373" s="2185">
        <f t="shared" si="72"/>
        <v>0</v>
      </c>
      <c r="I373" s="2186">
        <f t="shared" si="72"/>
        <v>0</v>
      </c>
      <c r="J373" s="2166">
        <f>IFERROR(INDEX(J8:V8,MATCH(I373,J7:V7,0)) * H373 * IF(E373=0, 1, E373), 0)</f>
        <v>0</v>
      </c>
      <c r="K373" s="2167">
        <f t="shared" si="69"/>
        <v>0</v>
      </c>
      <c r="L373" s="2203"/>
      <c r="M373" s="109"/>
      <c r="N373" s="2169"/>
      <c r="O373" s="504"/>
      <c r="P373" s="2170">
        <f t="shared" si="70"/>
        <v>0</v>
      </c>
      <c r="Q373" s="2171"/>
      <c r="R373" s="2187" t="str">
        <f t="shared" si="71"/>
        <v>►</v>
      </c>
      <c r="S373" s="2188">
        <v>1</v>
      </c>
      <c r="T373" s="2174">
        <f t="shared" si="66"/>
        <v>0</v>
      </c>
      <c r="U373" s="2175">
        <f t="shared" si="67"/>
        <v>0</v>
      </c>
      <c r="V373" s="2176">
        <f t="shared" si="68"/>
        <v>0</v>
      </c>
      <c r="W373" s="2177">
        <f>IF(OR(ISBLANK(M373),ISBLANK(O373)),0,IF(ISBLANK(L373),"",IFERROR(ROUND(T373/INDEX(J8:V8,MATCH(I373,J7:V7,0)),2)&amp;" " &amp;I373,"")))</f>
        <v>0</v>
      </c>
      <c r="X373" s="2178"/>
      <c r="Z373" s="2113">
        <f t="shared" si="73"/>
        <v>0</v>
      </c>
      <c r="AB373" s="67"/>
      <c r="AC373" s="2119"/>
      <c r="AD373" s="2120"/>
      <c r="AE373" s="2121"/>
      <c r="AF373" s="2122"/>
      <c r="AG373" s="2123"/>
      <c r="AH373" s="2124"/>
      <c r="AI373" s="2125"/>
      <c r="AJ373" s="2126"/>
      <c r="AK373" s="2127"/>
      <c r="AL373" s="2127"/>
      <c r="AM373" s="2127"/>
      <c r="AN373" s="2127"/>
      <c r="AO373" s="2127"/>
      <c r="AP373" s="2127"/>
      <c r="AQ373" s="2128"/>
      <c r="AR373" s="2129"/>
      <c r="AS373" s="2130"/>
      <c r="AT373" s="2130"/>
      <c r="AU373" s="2140"/>
      <c r="AV373" s="2130"/>
      <c r="BJ373" s="135">
        <v>1</v>
      </c>
    </row>
    <row r="374" spans="2:62" ht="18.75">
      <c r="B374" s="2118">
        <f t="shared" si="64"/>
        <v>0</v>
      </c>
      <c r="D374" s="67" t="str">
        <f t="shared" si="65"/>
        <v>►</v>
      </c>
      <c r="E374" s="2182">
        <f t="shared" si="72"/>
        <v>0</v>
      </c>
      <c r="F374" s="2183">
        <f t="shared" si="72"/>
        <v>0</v>
      </c>
      <c r="G374" s="2184">
        <f t="shared" si="72"/>
        <v>0</v>
      </c>
      <c r="H374" s="2185">
        <f t="shared" si="72"/>
        <v>0</v>
      </c>
      <c r="I374" s="2186">
        <f t="shared" si="72"/>
        <v>0</v>
      </c>
      <c r="J374" s="2166">
        <f>IFERROR(INDEX(J8:V8,MATCH(I374,J7:V7,0)) * H374 * IF(E374=0, 1, E374), 0)</f>
        <v>0</v>
      </c>
      <c r="K374" s="2167">
        <f t="shared" si="69"/>
        <v>0</v>
      </c>
      <c r="L374" s="2203"/>
      <c r="M374" s="109"/>
      <c r="N374" s="2169"/>
      <c r="O374" s="504"/>
      <c r="P374" s="2170">
        <f t="shared" si="70"/>
        <v>0</v>
      </c>
      <c r="Q374" s="2171"/>
      <c r="R374" s="2187" t="str">
        <f t="shared" si="71"/>
        <v>►</v>
      </c>
      <c r="S374" s="2188">
        <v>1</v>
      </c>
      <c r="T374" s="2189">
        <f t="shared" si="66"/>
        <v>0</v>
      </c>
      <c r="U374" s="2190">
        <f t="shared" si="67"/>
        <v>0</v>
      </c>
      <c r="V374" s="2191">
        <f t="shared" si="68"/>
        <v>0</v>
      </c>
      <c r="W374" s="2192">
        <f>IF(OR(ISBLANK(M374),ISBLANK(O374)),0,IF(ISBLANK(L374),"",IFERROR(ROUND(T374/INDEX(J8:V8,MATCH(I374,J7:V7,0)),2)&amp;" " &amp;I374,"")))</f>
        <v>0</v>
      </c>
      <c r="X374" s="2193"/>
      <c r="Z374" s="2113">
        <f t="shared" si="73"/>
        <v>0</v>
      </c>
      <c r="AB374" s="67"/>
      <c r="AC374" s="2119"/>
      <c r="AD374" s="2120"/>
      <c r="AE374" s="2121"/>
      <c r="AF374" s="2122"/>
      <c r="AG374" s="2123"/>
      <c r="AH374" s="2124"/>
      <c r="AI374" s="2125"/>
      <c r="AJ374" s="2126"/>
      <c r="AK374" s="2127"/>
      <c r="AL374" s="2127"/>
      <c r="AM374" s="2127"/>
      <c r="AN374" s="2127"/>
      <c r="AO374" s="2127"/>
      <c r="AP374" s="2127"/>
      <c r="AQ374" s="2128"/>
      <c r="AR374" s="2129"/>
      <c r="AS374" s="2130"/>
      <c r="AT374" s="2130"/>
      <c r="AU374" s="2140"/>
      <c r="AV374" s="2130"/>
      <c r="BJ374" s="135">
        <v>1</v>
      </c>
    </row>
    <row r="375" spans="2:62" ht="18.75">
      <c r="B375" s="2118">
        <f t="shared" si="64"/>
        <v>0</v>
      </c>
      <c r="D375" s="67" t="str">
        <f t="shared" si="65"/>
        <v>►</v>
      </c>
      <c r="E375" s="2182">
        <f t="shared" si="72"/>
        <v>0</v>
      </c>
      <c r="F375" s="2183">
        <f t="shared" si="72"/>
        <v>0</v>
      </c>
      <c r="G375" s="2184">
        <f t="shared" si="72"/>
        <v>0</v>
      </c>
      <c r="H375" s="2185">
        <f t="shared" si="72"/>
        <v>0</v>
      </c>
      <c r="I375" s="2186">
        <f t="shared" si="72"/>
        <v>0</v>
      </c>
      <c r="J375" s="2166">
        <f>IFERROR(INDEX(J8:V8,MATCH(I375,J7:V7,0)) * H375 * IF(E375=0, 1, E375), 0)</f>
        <v>0</v>
      </c>
      <c r="K375" s="2167">
        <f t="shared" si="69"/>
        <v>0</v>
      </c>
      <c r="L375" s="2203"/>
      <c r="M375" s="109"/>
      <c r="N375" s="2169"/>
      <c r="O375" s="504"/>
      <c r="P375" s="2170">
        <f t="shared" si="70"/>
        <v>0</v>
      </c>
      <c r="Q375" s="2171"/>
      <c r="R375" s="2187" t="str">
        <f t="shared" si="71"/>
        <v>►</v>
      </c>
      <c r="S375" s="2188">
        <v>1</v>
      </c>
      <c r="T375" s="2174">
        <f t="shared" si="66"/>
        <v>0</v>
      </c>
      <c r="U375" s="2175">
        <f t="shared" si="67"/>
        <v>0</v>
      </c>
      <c r="V375" s="2176">
        <f t="shared" si="68"/>
        <v>0</v>
      </c>
      <c r="W375" s="2177">
        <f>IF(OR(ISBLANK(M375),ISBLANK(O375)),0,IF(ISBLANK(L375),"",IFERROR(ROUND(T375/INDEX(J8:V8,MATCH(I375,J7:V7,0)),2)&amp;" " &amp;I375,"")))</f>
        <v>0</v>
      </c>
      <c r="X375" s="2178"/>
      <c r="Z375" s="2113">
        <f t="shared" si="73"/>
        <v>0</v>
      </c>
      <c r="AB375" s="67"/>
      <c r="AC375" s="2119"/>
      <c r="AD375" s="2120"/>
      <c r="AE375" s="2121"/>
      <c r="AF375" s="2122"/>
      <c r="AG375" s="2123"/>
      <c r="AH375" s="2124"/>
      <c r="AI375" s="2125"/>
      <c r="AJ375" s="2126"/>
      <c r="AK375" s="2127"/>
      <c r="AL375" s="2127"/>
      <c r="AM375" s="2127"/>
      <c r="AN375" s="2127"/>
      <c r="AO375" s="2127"/>
      <c r="AP375" s="2127"/>
      <c r="AQ375" s="2128"/>
      <c r="AR375" s="2129"/>
      <c r="AS375" s="2130"/>
      <c r="AT375" s="2130"/>
      <c r="AU375" s="2140"/>
      <c r="AV375" s="2130"/>
      <c r="BJ375" s="135">
        <v>1</v>
      </c>
    </row>
    <row r="376" spans="2:62" ht="18.75">
      <c r="B376" s="2118">
        <f t="shared" si="64"/>
        <v>0</v>
      </c>
      <c r="D376" s="67" t="str">
        <f t="shared" si="65"/>
        <v>►</v>
      </c>
      <c r="E376" s="2182">
        <f t="shared" si="72"/>
        <v>0</v>
      </c>
      <c r="F376" s="2183">
        <f t="shared" si="72"/>
        <v>0</v>
      </c>
      <c r="G376" s="2184">
        <f t="shared" si="72"/>
        <v>0</v>
      </c>
      <c r="H376" s="2185">
        <f t="shared" si="72"/>
        <v>0</v>
      </c>
      <c r="I376" s="2186">
        <f t="shared" si="72"/>
        <v>0</v>
      </c>
      <c r="J376" s="2166">
        <f>IFERROR(INDEX(J8:V8,MATCH(I376,J7:V7,0)) * H376 * IF(E376=0, 1, E376), 0)</f>
        <v>0</v>
      </c>
      <c r="K376" s="2167">
        <f t="shared" si="69"/>
        <v>0</v>
      </c>
      <c r="L376" s="2203"/>
      <c r="M376" s="109"/>
      <c r="N376" s="2169"/>
      <c r="O376" s="504"/>
      <c r="P376" s="2170">
        <f t="shared" si="70"/>
        <v>0</v>
      </c>
      <c r="Q376" s="2171"/>
      <c r="R376" s="2187" t="str">
        <f t="shared" si="71"/>
        <v>►</v>
      </c>
      <c r="S376" s="2188">
        <v>1</v>
      </c>
      <c r="T376" s="2189">
        <f t="shared" si="66"/>
        <v>0</v>
      </c>
      <c r="U376" s="2190">
        <f t="shared" si="67"/>
        <v>0</v>
      </c>
      <c r="V376" s="2191">
        <f t="shared" si="68"/>
        <v>0</v>
      </c>
      <c r="W376" s="2192">
        <f>IF(OR(ISBLANK(M376),ISBLANK(O376)),0,IF(ISBLANK(L376),"",IFERROR(ROUND(T376/INDEX(J8:V8,MATCH(I376,J7:V7,0)),2)&amp;" " &amp;I376,"")))</f>
        <v>0</v>
      </c>
      <c r="X376" s="2193"/>
      <c r="Z376" s="2113">
        <f t="shared" si="73"/>
        <v>0</v>
      </c>
      <c r="AB376" s="67"/>
      <c r="AC376" s="2119"/>
      <c r="AD376" s="2120"/>
      <c r="AE376" s="2121"/>
      <c r="AF376" s="2122"/>
      <c r="AG376" s="2123"/>
      <c r="AH376" s="2124"/>
      <c r="AI376" s="2125"/>
      <c r="AJ376" s="2126"/>
      <c r="AK376" s="2127"/>
      <c r="AL376" s="2127"/>
      <c r="AM376" s="2127"/>
      <c r="AN376" s="2127"/>
      <c r="AO376" s="2127"/>
      <c r="AP376" s="2127"/>
      <c r="AQ376" s="2128"/>
      <c r="AR376" s="2129"/>
      <c r="AS376" s="2130"/>
      <c r="AT376" s="2130"/>
      <c r="AU376" s="2140"/>
      <c r="AV376" s="2130"/>
      <c r="BJ376" s="135">
        <v>1</v>
      </c>
    </row>
    <row r="377" spans="2:62" ht="18.75">
      <c r="B377" s="2118">
        <f t="shared" si="64"/>
        <v>0</v>
      </c>
      <c r="D377" s="67" t="str">
        <f t="shared" si="65"/>
        <v>►</v>
      </c>
      <c r="E377" s="2182">
        <f t="shared" si="72"/>
        <v>0</v>
      </c>
      <c r="F377" s="2183">
        <f t="shared" si="72"/>
        <v>0</v>
      </c>
      <c r="G377" s="2184">
        <f t="shared" si="72"/>
        <v>0</v>
      </c>
      <c r="H377" s="2185">
        <f t="shared" si="72"/>
        <v>0</v>
      </c>
      <c r="I377" s="2186">
        <f t="shared" si="72"/>
        <v>0</v>
      </c>
      <c r="J377" s="2166">
        <f>IFERROR(INDEX(J8:V8,MATCH(I377,J7:V7,0)) * H377 * IF(E377=0, 1, E377), 0)</f>
        <v>0</v>
      </c>
      <c r="K377" s="2167">
        <f t="shared" si="69"/>
        <v>0</v>
      </c>
      <c r="L377" s="2203"/>
      <c r="M377" s="109"/>
      <c r="N377" s="2169"/>
      <c r="O377" s="504"/>
      <c r="P377" s="2170">
        <f t="shared" si="70"/>
        <v>0</v>
      </c>
      <c r="Q377" s="2171"/>
      <c r="R377" s="2187" t="str">
        <f t="shared" si="71"/>
        <v>►</v>
      </c>
      <c r="S377" s="2188">
        <v>1</v>
      </c>
      <c r="T377" s="2174">
        <f t="shared" si="66"/>
        <v>0</v>
      </c>
      <c r="U377" s="2175">
        <f t="shared" si="67"/>
        <v>0</v>
      </c>
      <c r="V377" s="2176">
        <f t="shared" si="68"/>
        <v>0</v>
      </c>
      <c r="W377" s="2177">
        <f>IF(OR(ISBLANK(M377),ISBLANK(O377)),0,IF(ISBLANK(L377),"",IFERROR(ROUND(T377/INDEX(J8:V8,MATCH(I377,J7:V7,0)),2)&amp;" " &amp;I377,"")))</f>
        <v>0</v>
      </c>
      <c r="X377" s="2178"/>
      <c r="Z377" s="2113">
        <f t="shared" si="73"/>
        <v>0</v>
      </c>
      <c r="AB377" s="67"/>
      <c r="AC377" s="2119"/>
      <c r="AD377" s="2120"/>
      <c r="AE377" s="2121"/>
      <c r="AF377" s="2122"/>
      <c r="AG377" s="2123"/>
      <c r="AH377" s="2124"/>
      <c r="AI377" s="2125"/>
      <c r="AJ377" s="2126"/>
      <c r="AK377" s="2127"/>
      <c r="AL377" s="2127"/>
      <c r="AM377" s="2127"/>
      <c r="AN377" s="2127"/>
      <c r="AO377" s="2127"/>
      <c r="AP377" s="2127"/>
      <c r="AQ377" s="2128"/>
      <c r="AR377" s="2129"/>
      <c r="AS377" s="2130"/>
      <c r="AT377" s="2130"/>
      <c r="AU377" s="2140"/>
      <c r="AV377" s="2130"/>
      <c r="BJ377" s="135">
        <v>1</v>
      </c>
    </row>
    <row r="378" spans="2:62" ht="18.75">
      <c r="B378" s="2118">
        <f t="shared" si="64"/>
        <v>0</v>
      </c>
      <c r="D378" s="67" t="str">
        <f t="shared" si="65"/>
        <v>►</v>
      </c>
      <c r="E378" s="2182">
        <f t="shared" si="72"/>
        <v>0</v>
      </c>
      <c r="F378" s="2183">
        <f t="shared" si="72"/>
        <v>0</v>
      </c>
      <c r="G378" s="2184">
        <f t="shared" si="72"/>
        <v>0</v>
      </c>
      <c r="H378" s="2185">
        <f t="shared" si="72"/>
        <v>0</v>
      </c>
      <c r="I378" s="2186">
        <f t="shared" si="72"/>
        <v>0</v>
      </c>
      <c r="J378" s="2166">
        <f>IFERROR(INDEX(J8:V8,MATCH(I378,J7:V7,0)) * H378 * IF(E378=0, 1, E378), 0)</f>
        <v>0</v>
      </c>
      <c r="K378" s="2167">
        <f t="shared" si="69"/>
        <v>0</v>
      </c>
      <c r="L378" s="2203"/>
      <c r="M378" s="109"/>
      <c r="N378" s="2169"/>
      <c r="O378" s="504"/>
      <c r="P378" s="2170">
        <f t="shared" si="70"/>
        <v>0</v>
      </c>
      <c r="Q378" s="2171"/>
      <c r="R378" s="2187" t="str">
        <f t="shared" si="71"/>
        <v>►</v>
      </c>
      <c r="S378" s="2188">
        <v>1</v>
      </c>
      <c r="T378" s="2189">
        <f t="shared" si="66"/>
        <v>0</v>
      </c>
      <c r="U378" s="2190">
        <f t="shared" si="67"/>
        <v>0</v>
      </c>
      <c r="V378" s="2191">
        <f t="shared" si="68"/>
        <v>0</v>
      </c>
      <c r="W378" s="2192">
        <f>IF(OR(ISBLANK(M378),ISBLANK(O378)),0,IF(ISBLANK(L378),"",IFERROR(ROUND(T378/INDEX(J8:V8,MATCH(I378,J7:V7,0)),2)&amp;" " &amp;I378,"")))</f>
        <v>0</v>
      </c>
      <c r="X378" s="2193"/>
      <c r="Z378" s="2113">
        <f t="shared" si="73"/>
        <v>0</v>
      </c>
      <c r="AB378" s="67"/>
      <c r="AC378" s="2119"/>
      <c r="AD378" s="2120"/>
      <c r="AE378" s="2121"/>
      <c r="AF378" s="2122"/>
      <c r="AG378" s="2123"/>
      <c r="AH378" s="2124"/>
      <c r="AI378" s="2125"/>
      <c r="AJ378" s="2126"/>
      <c r="AK378" s="2127"/>
      <c r="AL378" s="2127"/>
      <c r="AM378" s="2127"/>
      <c r="AN378" s="2127"/>
      <c r="AO378" s="2127"/>
      <c r="AP378" s="2127"/>
      <c r="AQ378" s="2128"/>
      <c r="AR378" s="2129"/>
      <c r="AS378" s="2130"/>
      <c r="AT378" s="2130"/>
      <c r="AU378" s="2140"/>
      <c r="AV378" s="2130"/>
      <c r="BJ378" s="135">
        <v>1</v>
      </c>
    </row>
    <row r="379" spans="2:62" ht="18.75">
      <c r="B379" s="2118">
        <f t="shared" si="64"/>
        <v>0</v>
      </c>
      <c r="D379" s="67" t="str">
        <f t="shared" si="65"/>
        <v>►</v>
      </c>
      <c r="E379" s="2182">
        <f t="shared" si="72"/>
        <v>0</v>
      </c>
      <c r="F379" s="2183">
        <f t="shared" si="72"/>
        <v>0</v>
      </c>
      <c r="G379" s="2184">
        <f t="shared" si="72"/>
        <v>0</v>
      </c>
      <c r="H379" s="2185">
        <f t="shared" si="72"/>
        <v>0</v>
      </c>
      <c r="I379" s="2186">
        <f t="shared" si="72"/>
        <v>0</v>
      </c>
      <c r="J379" s="2166">
        <f>IFERROR(INDEX(J8:V8,MATCH(I379,J7:V7,0)) * H379 * IF(E379=0, 1, E379), 0)</f>
        <v>0</v>
      </c>
      <c r="K379" s="2167">
        <f t="shared" si="69"/>
        <v>0</v>
      </c>
      <c r="L379" s="2203"/>
      <c r="M379" s="109"/>
      <c r="N379" s="2169"/>
      <c r="O379" s="504"/>
      <c r="P379" s="2170">
        <f t="shared" si="70"/>
        <v>0</v>
      </c>
      <c r="Q379" s="2171"/>
      <c r="R379" s="2187" t="str">
        <f t="shared" si="71"/>
        <v>►</v>
      </c>
      <c r="S379" s="2188">
        <v>1</v>
      </c>
      <c r="T379" s="2174">
        <f t="shared" si="66"/>
        <v>0</v>
      </c>
      <c r="U379" s="2175">
        <f t="shared" si="67"/>
        <v>0</v>
      </c>
      <c r="V379" s="2176">
        <f t="shared" si="68"/>
        <v>0</v>
      </c>
      <c r="W379" s="2177">
        <f>IF(OR(ISBLANK(M379),ISBLANK(O379)),0,IF(ISBLANK(L379),"",IFERROR(ROUND(T379/INDEX(J8:V8,MATCH(I379,J7:V7,0)),2)&amp;" " &amp;I379,"")))</f>
        <v>0</v>
      </c>
      <c r="X379" s="2178"/>
      <c r="Z379" s="2113">
        <f t="shared" si="73"/>
        <v>0</v>
      </c>
      <c r="AB379" s="67"/>
      <c r="AC379" s="2119"/>
      <c r="AD379" s="2120"/>
      <c r="AE379" s="2121"/>
      <c r="AF379" s="2122"/>
      <c r="AG379" s="2123"/>
      <c r="AH379" s="2124"/>
      <c r="AI379" s="2125"/>
      <c r="AJ379" s="2126"/>
      <c r="AK379" s="2127"/>
      <c r="AL379" s="2127"/>
      <c r="AM379" s="2127"/>
      <c r="AN379" s="2127"/>
      <c r="AO379" s="2127"/>
      <c r="AP379" s="2127"/>
      <c r="AQ379" s="2128"/>
      <c r="AR379" s="2129"/>
      <c r="AS379" s="2130"/>
      <c r="AT379" s="2130"/>
      <c r="AU379" s="2140"/>
      <c r="AV379" s="2130"/>
      <c r="BJ379" s="135">
        <v>1</v>
      </c>
    </row>
    <row r="380" spans="2:62" ht="18.75">
      <c r="B380" s="2118">
        <f t="shared" si="64"/>
        <v>0</v>
      </c>
      <c r="D380" s="67" t="str">
        <f t="shared" si="65"/>
        <v>►</v>
      </c>
      <c r="E380" s="2182">
        <f t="shared" si="72"/>
        <v>0</v>
      </c>
      <c r="F380" s="2183">
        <f t="shared" si="72"/>
        <v>0</v>
      </c>
      <c r="G380" s="2184">
        <f t="shared" si="72"/>
        <v>0</v>
      </c>
      <c r="H380" s="2185">
        <f t="shared" si="72"/>
        <v>0</v>
      </c>
      <c r="I380" s="2186">
        <f t="shared" si="72"/>
        <v>0</v>
      </c>
      <c r="J380" s="2166">
        <f>IFERROR(INDEX(J8:V8,MATCH(I380,J7:V7,0)) * H380 * IF(E380=0, 1, E380), 0)</f>
        <v>0</v>
      </c>
      <c r="K380" s="2167">
        <f t="shared" si="69"/>
        <v>0</v>
      </c>
      <c r="L380" s="2203"/>
      <c r="M380" s="109"/>
      <c r="N380" s="2169"/>
      <c r="O380" s="504"/>
      <c r="P380" s="2170">
        <f t="shared" si="70"/>
        <v>0</v>
      </c>
      <c r="Q380" s="2171"/>
      <c r="R380" s="2187" t="str">
        <f t="shared" si="71"/>
        <v>►</v>
      </c>
      <c r="S380" s="2188">
        <v>1</v>
      </c>
      <c r="T380" s="2189">
        <f t="shared" si="66"/>
        <v>0</v>
      </c>
      <c r="U380" s="2190">
        <f t="shared" si="67"/>
        <v>0</v>
      </c>
      <c r="V380" s="2191">
        <f t="shared" si="68"/>
        <v>0</v>
      </c>
      <c r="W380" s="2192">
        <f>IF(OR(ISBLANK(M380),ISBLANK(O380)),0,IF(ISBLANK(L380),"",IFERROR(ROUND(T380/INDEX(J8:V8,MATCH(I380,J7:V7,0)),2)&amp;" " &amp;I380,"")))</f>
        <v>0</v>
      </c>
      <c r="X380" s="2193"/>
      <c r="Z380" s="2113">
        <f t="shared" si="73"/>
        <v>0</v>
      </c>
      <c r="AB380" s="67"/>
      <c r="AC380" s="2119"/>
      <c r="AD380" s="2120"/>
      <c r="AE380" s="2121"/>
      <c r="AF380" s="2122"/>
      <c r="AG380" s="2123"/>
      <c r="AH380" s="2124"/>
      <c r="AI380" s="2125"/>
      <c r="AJ380" s="2126"/>
      <c r="AK380" s="2127"/>
      <c r="AL380" s="2127"/>
      <c r="AM380" s="2127"/>
      <c r="AN380" s="2127"/>
      <c r="AO380" s="2127"/>
      <c r="AP380" s="2127"/>
      <c r="AQ380" s="2128"/>
      <c r="AR380" s="2129"/>
      <c r="AS380" s="2130"/>
      <c r="AT380" s="2130"/>
      <c r="AU380" s="2140"/>
      <c r="AV380" s="2130"/>
      <c r="BJ380" s="135">
        <v>1</v>
      </c>
    </row>
    <row r="381" spans="2:62" ht="18.75">
      <c r="B381" s="2118">
        <f t="shared" si="64"/>
        <v>0</v>
      </c>
      <c r="D381" s="67" t="str">
        <f t="shared" si="65"/>
        <v>►</v>
      </c>
      <c r="E381" s="2182">
        <f t="shared" si="72"/>
        <v>0</v>
      </c>
      <c r="F381" s="2183">
        <f t="shared" si="72"/>
        <v>0</v>
      </c>
      <c r="G381" s="2184">
        <f t="shared" si="72"/>
        <v>0</v>
      </c>
      <c r="H381" s="2185">
        <f t="shared" si="72"/>
        <v>0</v>
      </c>
      <c r="I381" s="2186">
        <f t="shared" si="72"/>
        <v>0</v>
      </c>
      <c r="J381" s="2166">
        <f>IFERROR(INDEX(J8:V8,MATCH(I381,J7:V7,0)) * H381 * IF(E381=0, 1, E381), 0)</f>
        <v>0</v>
      </c>
      <c r="K381" s="2167">
        <f t="shared" si="69"/>
        <v>0</v>
      </c>
      <c r="L381" s="2203"/>
      <c r="M381" s="109"/>
      <c r="N381" s="2169"/>
      <c r="O381" s="504"/>
      <c r="P381" s="2170">
        <f t="shared" si="70"/>
        <v>0</v>
      </c>
      <c r="Q381" s="2171"/>
      <c r="R381" s="2187" t="str">
        <f t="shared" si="71"/>
        <v>►</v>
      </c>
      <c r="S381" s="2188">
        <v>1</v>
      </c>
      <c r="T381" s="2174">
        <f t="shared" si="66"/>
        <v>0</v>
      </c>
      <c r="U381" s="2175">
        <f t="shared" si="67"/>
        <v>0</v>
      </c>
      <c r="V381" s="2176">
        <f t="shared" si="68"/>
        <v>0</v>
      </c>
      <c r="W381" s="2177">
        <f>IF(OR(ISBLANK(M381),ISBLANK(O381)),0,IF(ISBLANK(L381),"",IFERROR(ROUND(T381/INDEX(J8:V8,MATCH(I381,J7:V7,0)),2)&amp;" " &amp;I381,"")))</f>
        <v>0</v>
      </c>
      <c r="X381" s="2178"/>
      <c r="Z381" s="2113">
        <f t="shared" si="73"/>
        <v>0</v>
      </c>
      <c r="AB381" s="67"/>
      <c r="AC381" s="2119"/>
      <c r="AD381" s="2120"/>
      <c r="AE381" s="2121"/>
      <c r="AF381" s="2122"/>
      <c r="AG381" s="2123"/>
      <c r="AH381" s="2124"/>
      <c r="AI381" s="2125"/>
      <c r="AJ381" s="2126"/>
      <c r="AK381" s="2127"/>
      <c r="AL381" s="2127"/>
      <c r="AM381" s="2127"/>
      <c r="AN381" s="2127"/>
      <c r="AO381" s="2127"/>
      <c r="AP381" s="2127"/>
      <c r="AQ381" s="2128"/>
      <c r="AR381" s="2129"/>
      <c r="AS381" s="2130"/>
      <c r="AT381" s="2130"/>
      <c r="AU381" s="2140"/>
      <c r="AV381" s="2130"/>
      <c r="BJ381" s="135">
        <v>1</v>
      </c>
    </row>
    <row r="382" spans="2:62" ht="18.75">
      <c r="B382" s="2118">
        <f t="shared" si="64"/>
        <v>0</v>
      </c>
      <c r="D382" s="67" t="str">
        <f t="shared" si="65"/>
        <v>►</v>
      </c>
      <c r="E382" s="2182">
        <f t="shared" si="72"/>
        <v>0</v>
      </c>
      <c r="F382" s="2183">
        <f t="shared" si="72"/>
        <v>0</v>
      </c>
      <c r="G382" s="2184">
        <f t="shared" si="72"/>
        <v>0</v>
      </c>
      <c r="H382" s="2185">
        <f t="shared" si="72"/>
        <v>0</v>
      </c>
      <c r="I382" s="2186">
        <f t="shared" si="72"/>
        <v>0</v>
      </c>
      <c r="J382" s="2166">
        <f>IFERROR(INDEX(J8:V8,MATCH(I382,J7:V7,0)) * H382 * IF(E382=0, 1, E382), 0)</f>
        <v>0</v>
      </c>
      <c r="K382" s="2167">
        <f t="shared" si="69"/>
        <v>0</v>
      </c>
      <c r="L382" s="2203"/>
      <c r="M382" s="109"/>
      <c r="N382" s="2169"/>
      <c r="O382" s="504"/>
      <c r="P382" s="2170">
        <f t="shared" si="70"/>
        <v>0</v>
      </c>
      <c r="Q382" s="2171"/>
      <c r="R382" s="2187" t="str">
        <f t="shared" si="71"/>
        <v>►</v>
      </c>
      <c r="S382" s="2188">
        <v>1</v>
      </c>
      <c r="T382" s="2189">
        <f t="shared" si="66"/>
        <v>0</v>
      </c>
      <c r="U382" s="2190">
        <f t="shared" si="67"/>
        <v>0</v>
      </c>
      <c r="V382" s="2191">
        <f t="shared" si="68"/>
        <v>0</v>
      </c>
      <c r="W382" s="2192">
        <f>IF(OR(ISBLANK(M382),ISBLANK(O382)),0,IF(ISBLANK(L382),"",IFERROR(ROUND(T382/INDEX(J8:V8,MATCH(I382,J7:V7,0)),2)&amp;" " &amp;I382,"")))</f>
        <v>0</v>
      </c>
      <c r="X382" s="2193"/>
      <c r="Z382" s="2113">
        <f t="shared" si="73"/>
        <v>0</v>
      </c>
      <c r="AB382" s="67"/>
      <c r="AC382" s="2119"/>
      <c r="AD382" s="2120"/>
      <c r="AE382" s="2121"/>
      <c r="AF382" s="2122"/>
      <c r="AG382" s="2123"/>
      <c r="AH382" s="2124"/>
      <c r="AI382" s="2125"/>
      <c r="AJ382" s="2126"/>
      <c r="AK382" s="2127"/>
      <c r="AL382" s="2127"/>
      <c r="AM382" s="2127"/>
      <c r="AN382" s="2127"/>
      <c r="AO382" s="2127"/>
      <c r="AP382" s="2127"/>
      <c r="AQ382" s="2128"/>
      <c r="AR382" s="2129"/>
      <c r="AS382" s="2130"/>
      <c r="AT382" s="2130"/>
      <c r="AU382" s="2140"/>
      <c r="AV382" s="2130"/>
      <c r="BJ382" s="135">
        <v>1</v>
      </c>
    </row>
    <row r="383" spans="2:62" ht="18.75">
      <c r="B383" s="2118">
        <f t="shared" si="64"/>
        <v>0</v>
      </c>
      <c r="D383" s="67" t="str">
        <f t="shared" si="65"/>
        <v>►</v>
      </c>
      <c r="E383" s="2182">
        <f t="shared" si="72"/>
        <v>0</v>
      </c>
      <c r="F383" s="2183">
        <f t="shared" si="72"/>
        <v>0</v>
      </c>
      <c r="G383" s="2184">
        <f t="shared" si="72"/>
        <v>0</v>
      </c>
      <c r="H383" s="2185">
        <f t="shared" si="72"/>
        <v>0</v>
      </c>
      <c r="I383" s="2186">
        <f t="shared" si="72"/>
        <v>0</v>
      </c>
      <c r="J383" s="2166">
        <f>IFERROR(INDEX(J8:V8,MATCH(I383,J7:V7,0)) * H383 * IF(E383=0, 1, E383), 0)</f>
        <v>0</v>
      </c>
      <c r="K383" s="2167">
        <f t="shared" si="69"/>
        <v>0</v>
      </c>
      <c r="L383" s="2203"/>
      <c r="M383" s="109"/>
      <c r="N383" s="2169"/>
      <c r="O383" s="504"/>
      <c r="P383" s="2170">
        <f t="shared" si="70"/>
        <v>0</v>
      </c>
      <c r="Q383" s="2171"/>
      <c r="R383" s="2187" t="str">
        <f t="shared" si="71"/>
        <v>►</v>
      </c>
      <c r="S383" s="2188">
        <v>1</v>
      </c>
      <c r="T383" s="2174">
        <f t="shared" si="66"/>
        <v>0</v>
      </c>
      <c r="U383" s="2175">
        <f t="shared" si="67"/>
        <v>0</v>
      </c>
      <c r="V383" s="2176">
        <f t="shared" si="68"/>
        <v>0</v>
      </c>
      <c r="W383" s="2177">
        <f>IF(OR(ISBLANK(M383),ISBLANK(O383)),0,IF(ISBLANK(L383),"",IFERROR(ROUND(T383/INDEX(J8:V8,MATCH(I383,J7:V7,0)),2)&amp;" " &amp;I383,"")))</f>
        <v>0</v>
      </c>
      <c r="X383" s="2178"/>
      <c r="Z383" s="2113">
        <f t="shared" si="73"/>
        <v>0</v>
      </c>
      <c r="AB383" s="67"/>
      <c r="AC383" s="2119"/>
      <c r="AD383" s="2120"/>
      <c r="AE383" s="2121"/>
      <c r="AF383" s="2122"/>
      <c r="AG383" s="2123"/>
      <c r="AH383" s="2124"/>
      <c r="AI383" s="2125"/>
      <c r="AJ383" s="2126"/>
      <c r="AK383" s="2127"/>
      <c r="AL383" s="2127"/>
      <c r="AM383" s="2127"/>
      <c r="AN383" s="2127"/>
      <c r="AO383" s="2127"/>
      <c r="AP383" s="2127"/>
      <c r="AQ383" s="2128"/>
      <c r="AR383" s="2129"/>
      <c r="AS383" s="2130"/>
      <c r="AT383" s="2130"/>
      <c r="AU383" s="2140"/>
      <c r="AV383" s="2130"/>
      <c r="BJ383" s="135">
        <v>1</v>
      </c>
    </row>
    <row r="384" spans="2:62" ht="18.75">
      <c r="B384" s="2118">
        <f t="shared" si="64"/>
        <v>0</v>
      </c>
      <c r="D384" s="67" t="str">
        <f t="shared" si="65"/>
        <v>►</v>
      </c>
      <c r="E384" s="2182">
        <f t="shared" si="72"/>
        <v>0</v>
      </c>
      <c r="F384" s="2183">
        <f t="shared" si="72"/>
        <v>0</v>
      </c>
      <c r="G384" s="2184">
        <f t="shared" si="72"/>
        <v>0</v>
      </c>
      <c r="H384" s="2185">
        <f t="shared" si="72"/>
        <v>0</v>
      </c>
      <c r="I384" s="2186">
        <f t="shared" si="72"/>
        <v>0</v>
      </c>
      <c r="J384" s="2166">
        <f>IFERROR(INDEX(J8:V8,MATCH(I384,J7:V7,0)) * H384 * IF(E384=0, 1, E384), 0)</f>
        <v>0</v>
      </c>
      <c r="K384" s="2167">
        <f t="shared" si="69"/>
        <v>0</v>
      </c>
      <c r="L384" s="2203"/>
      <c r="M384" s="109"/>
      <c r="N384" s="2169"/>
      <c r="O384" s="504"/>
      <c r="P384" s="2170">
        <f t="shared" si="70"/>
        <v>0</v>
      </c>
      <c r="Q384" s="2171"/>
      <c r="R384" s="2187" t="str">
        <f t="shared" si="71"/>
        <v>►</v>
      </c>
      <c r="S384" s="2188">
        <v>1</v>
      </c>
      <c r="T384" s="2189">
        <f t="shared" si="66"/>
        <v>0</v>
      </c>
      <c r="U384" s="2190">
        <f t="shared" si="67"/>
        <v>0</v>
      </c>
      <c r="V384" s="2191">
        <f t="shared" si="68"/>
        <v>0</v>
      </c>
      <c r="W384" s="2192">
        <f>IF(OR(ISBLANK(M384),ISBLANK(O384)),0,IF(ISBLANK(L384),"",IFERROR(ROUND(T384/INDEX(J8:V8,MATCH(I384,J7:V7,0)),2)&amp;" " &amp;I384,"")))</f>
        <v>0</v>
      </c>
      <c r="X384" s="2193"/>
      <c r="Z384" s="2113">
        <f t="shared" si="73"/>
        <v>0</v>
      </c>
      <c r="AB384" s="67"/>
      <c r="AC384" s="2119"/>
      <c r="AD384" s="2120"/>
      <c r="AE384" s="2121"/>
      <c r="AF384" s="2122"/>
      <c r="AG384" s="2123"/>
      <c r="AH384" s="2124"/>
      <c r="AI384" s="2125"/>
      <c r="AJ384" s="2126"/>
      <c r="AK384" s="2127"/>
      <c r="AL384" s="2127"/>
      <c r="AM384" s="2127"/>
      <c r="AN384" s="2127"/>
      <c r="AO384" s="2127"/>
      <c r="AP384" s="2127"/>
      <c r="AQ384" s="2128"/>
      <c r="AR384" s="2129"/>
      <c r="AS384" s="2130"/>
      <c r="AT384" s="2130"/>
      <c r="AU384" s="2140"/>
      <c r="AV384" s="2130"/>
      <c r="BJ384" s="135">
        <v>1</v>
      </c>
    </row>
    <row r="385" spans="2:62" ht="18.75">
      <c r="B385" s="2118">
        <f t="shared" si="64"/>
        <v>0</v>
      </c>
      <c r="D385" s="67" t="str">
        <f t="shared" si="65"/>
        <v>►</v>
      </c>
      <c r="E385" s="2182">
        <f t="shared" si="72"/>
        <v>0</v>
      </c>
      <c r="F385" s="2183">
        <f t="shared" si="72"/>
        <v>0</v>
      </c>
      <c r="G385" s="2184">
        <f t="shared" si="72"/>
        <v>0</v>
      </c>
      <c r="H385" s="2185">
        <f t="shared" si="72"/>
        <v>0</v>
      </c>
      <c r="I385" s="2186">
        <f t="shared" si="72"/>
        <v>0</v>
      </c>
      <c r="J385" s="2166">
        <f>IFERROR(INDEX(J8:V8,MATCH(I385,J7:V7,0)) * H385 * IF(E385=0, 1, E385), 0)</f>
        <v>0</v>
      </c>
      <c r="K385" s="2167">
        <f t="shared" si="69"/>
        <v>0</v>
      </c>
      <c r="L385" s="2203"/>
      <c r="M385" s="109"/>
      <c r="N385" s="2169"/>
      <c r="O385" s="504"/>
      <c r="P385" s="2170">
        <f t="shared" si="70"/>
        <v>0</v>
      </c>
      <c r="Q385" s="2171"/>
      <c r="R385" s="2187" t="str">
        <f t="shared" si="71"/>
        <v>►</v>
      </c>
      <c r="S385" s="2188">
        <v>1</v>
      </c>
      <c r="T385" s="2174">
        <f t="shared" si="66"/>
        <v>0</v>
      </c>
      <c r="U385" s="2175">
        <f t="shared" si="67"/>
        <v>0</v>
      </c>
      <c r="V385" s="2176">
        <f t="shared" si="68"/>
        <v>0</v>
      </c>
      <c r="W385" s="2177">
        <f>IF(OR(ISBLANK(M385),ISBLANK(O385)),0,IF(ISBLANK(L385),"",IFERROR(ROUND(T385/INDEX(J8:V8,MATCH(I385,J7:V7,0)),2)&amp;" " &amp;I385,"")))</f>
        <v>0</v>
      </c>
      <c r="X385" s="2178"/>
      <c r="Z385" s="2113">
        <f t="shared" si="73"/>
        <v>0</v>
      </c>
      <c r="AB385" s="67"/>
      <c r="AC385" s="2119"/>
      <c r="AD385" s="2120"/>
      <c r="AE385" s="2121"/>
      <c r="AF385" s="2122"/>
      <c r="AG385" s="2123"/>
      <c r="AH385" s="2124"/>
      <c r="AI385" s="2125"/>
      <c r="AJ385" s="2126"/>
      <c r="AK385" s="2127"/>
      <c r="AL385" s="2127"/>
      <c r="AM385" s="2127"/>
      <c r="AN385" s="2127"/>
      <c r="AO385" s="2127"/>
      <c r="AP385" s="2127"/>
      <c r="AQ385" s="2128"/>
      <c r="AR385" s="2129"/>
      <c r="AS385" s="2130"/>
      <c r="AT385" s="2130"/>
      <c r="AU385" s="2140"/>
      <c r="AV385" s="2130"/>
      <c r="BJ385" s="135">
        <v>1</v>
      </c>
    </row>
    <row r="386" spans="2:62" ht="18.75">
      <c r="B386" s="2118">
        <f t="shared" si="64"/>
        <v>0</v>
      </c>
      <c r="D386" s="67" t="str">
        <f t="shared" si="65"/>
        <v>►</v>
      </c>
      <c r="E386" s="2182">
        <f t="shared" si="72"/>
        <v>0</v>
      </c>
      <c r="F386" s="2183">
        <f t="shared" si="72"/>
        <v>0</v>
      </c>
      <c r="G386" s="2184">
        <f t="shared" si="72"/>
        <v>0</v>
      </c>
      <c r="H386" s="2185">
        <f t="shared" si="72"/>
        <v>0</v>
      </c>
      <c r="I386" s="2186">
        <f t="shared" si="72"/>
        <v>0</v>
      </c>
      <c r="J386" s="2166">
        <f>IFERROR(INDEX(J8:V8,MATCH(I386,J7:V7,0)) * H386 * IF(E386=0, 1, E386), 0)</f>
        <v>0</v>
      </c>
      <c r="K386" s="2167">
        <f t="shared" si="69"/>
        <v>0</v>
      </c>
      <c r="L386" s="2203"/>
      <c r="M386" s="109"/>
      <c r="N386" s="2169"/>
      <c r="O386" s="504"/>
      <c r="P386" s="2170">
        <f t="shared" si="70"/>
        <v>0</v>
      </c>
      <c r="Q386" s="2171"/>
      <c r="R386" s="2187" t="str">
        <f t="shared" si="71"/>
        <v>►</v>
      </c>
      <c r="S386" s="2188">
        <v>1</v>
      </c>
      <c r="T386" s="2189">
        <f t="shared" si="66"/>
        <v>0</v>
      </c>
      <c r="U386" s="2190">
        <f t="shared" si="67"/>
        <v>0</v>
      </c>
      <c r="V386" s="2191">
        <f t="shared" si="68"/>
        <v>0</v>
      </c>
      <c r="W386" s="2192">
        <f>IF(OR(ISBLANK(M386),ISBLANK(O386)),0,IF(ISBLANK(L386),"",IFERROR(ROUND(T386/INDEX(J8:V8,MATCH(I386,J7:V7,0)),2)&amp;" " &amp;I386,"")))</f>
        <v>0</v>
      </c>
      <c r="X386" s="2193"/>
      <c r="Z386" s="2113">
        <f t="shared" si="73"/>
        <v>0</v>
      </c>
      <c r="AB386" s="67"/>
      <c r="AC386" s="2119"/>
      <c r="AD386" s="2120"/>
      <c r="AE386" s="2121"/>
      <c r="AF386" s="2122"/>
      <c r="AG386" s="2123"/>
      <c r="AH386" s="2124"/>
      <c r="AI386" s="2125"/>
      <c r="AJ386" s="2126"/>
      <c r="AK386" s="2127"/>
      <c r="AL386" s="2127"/>
      <c r="AM386" s="2127"/>
      <c r="AN386" s="2127"/>
      <c r="AO386" s="2127"/>
      <c r="AP386" s="2127"/>
      <c r="AQ386" s="2128"/>
      <c r="AR386" s="2129"/>
      <c r="AS386" s="2130"/>
      <c r="AT386" s="2130"/>
      <c r="AU386" s="2140"/>
      <c r="AV386" s="2130"/>
      <c r="BJ386" s="135">
        <v>1</v>
      </c>
    </row>
    <row r="387" spans="2:62" ht="18.75">
      <c r="B387" s="2118">
        <f t="shared" si="64"/>
        <v>0</v>
      </c>
      <c r="D387" s="67" t="str">
        <f t="shared" si="65"/>
        <v>►</v>
      </c>
      <c r="E387" s="2182">
        <f t="shared" si="72"/>
        <v>0</v>
      </c>
      <c r="F387" s="2183">
        <f t="shared" si="72"/>
        <v>0</v>
      </c>
      <c r="G387" s="2184">
        <f t="shared" si="72"/>
        <v>0</v>
      </c>
      <c r="H387" s="2185">
        <f t="shared" si="72"/>
        <v>0</v>
      </c>
      <c r="I387" s="2186">
        <f t="shared" si="72"/>
        <v>0</v>
      </c>
      <c r="J387" s="2166">
        <f>IFERROR(INDEX(J8:V8,MATCH(I387,J7:V7,0)) * H387 * IF(E387=0, 1, E387), 0)</f>
        <v>0</v>
      </c>
      <c r="K387" s="2167">
        <f t="shared" si="69"/>
        <v>0</v>
      </c>
      <c r="L387" s="2203"/>
      <c r="M387" s="109"/>
      <c r="N387" s="2169"/>
      <c r="O387" s="504"/>
      <c r="P387" s="2170">
        <f t="shared" si="70"/>
        <v>0</v>
      </c>
      <c r="Q387" s="2171"/>
      <c r="R387" s="2187" t="str">
        <f t="shared" si="71"/>
        <v>►</v>
      </c>
      <c r="S387" s="2188">
        <v>1</v>
      </c>
      <c r="T387" s="2174">
        <f t="shared" si="66"/>
        <v>0</v>
      </c>
      <c r="U387" s="2175">
        <f t="shared" si="67"/>
        <v>0</v>
      </c>
      <c r="V387" s="2176">
        <f t="shared" si="68"/>
        <v>0</v>
      </c>
      <c r="W387" s="2177">
        <f>IF(OR(ISBLANK(M387),ISBLANK(O387)),0,IF(ISBLANK(L387),"",IFERROR(ROUND(T387/INDEX(J8:V8,MATCH(I387,J7:V7,0)),2)&amp;" " &amp;I387,"")))</f>
        <v>0</v>
      </c>
      <c r="X387" s="2178"/>
      <c r="Z387" s="2113">
        <f t="shared" si="73"/>
        <v>0</v>
      </c>
      <c r="AB387" s="67"/>
      <c r="AC387" s="2119"/>
      <c r="AD387" s="2120"/>
      <c r="AE387" s="2121"/>
      <c r="AF387" s="2122"/>
      <c r="AG387" s="2123"/>
      <c r="AH387" s="2124"/>
      <c r="AI387" s="2125"/>
      <c r="AJ387" s="2126"/>
      <c r="AK387" s="2127"/>
      <c r="AL387" s="2127"/>
      <c r="AM387" s="2127"/>
      <c r="AN387" s="2127"/>
      <c r="AO387" s="2127"/>
      <c r="AP387" s="2127"/>
      <c r="AQ387" s="2128"/>
      <c r="AR387" s="2129"/>
      <c r="AS387" s="2130"/>
      <c r="AT387" s="2130"/>
      <c r="AU387" s="2140"/>
      <c r="AV387" s="2130"/>
      <c r="BJ387" s="135">
        <v>1</v>
      </c>
    </row>
    <row r="388" spans="2:62" ht="18.75">
      <c r="B388" s="2118">
        <f t="shared" si="64"/>
        <v>0</v>
      </c>
      <c r="D388" s="67" t="str">
        <f t="shared" si="65"/>
        <v>►</v>
      </c>
      <c r="E388" s="2182">
        <f t="shared" si="72"/>
        <v>0</v>
      </c>
      <c r="F388" s="2183">
        <f t="shared" si="72"/>
        <v>0</v>
      </c>
      <c r="G388" s="2184">
        <f t="shared" si="72"/>
        <v>0</v>
      </c>
      <c r="H388" s="2185">
        <f t="shared" si="72"/>
        <v>0</v>
      </c>
      <c r="I388" s="2186">
        <f t="shared" si="72"/>
        <v>0</v>
      </c>
      <c r="J388" s="2166">
        <f>IFERROR(INDEX(J8:V8,MATCH(I388,J7:V7,0)) * H388 * IF(E388=0, 1, E388), 0)</f>
        <v>0</v>
      </c>
      <c r="K388" s="2167">
        <f t="shared" si="69"/>
        <v>0</v>
      </c>
      <c r="L388" s="2203"/>
      <c r="M388" s="109"/>
      <c r="N388" s="2169"/>
      <c r="O388" s="504"/>
      <c r="P388" s="2170">
        <f t="shared" si="70"/>
        <v>0</v>
      </c>
      <c r="Q388" s="2171"/>
      <c r="R388" s="2187" t="str">
        <f t="shared" si="71"/>
        <v>►</v>
      </c>
      <c r="S388" s="2188">
        <v>1</v>
      </c>
      <c r="T388" s="2189">
        <f t="shared" si="66"/>
        <v>0</v>
      </c>
      <c r="U388" s="2190">
        <f t="shared" si="67"/>
        <v>0</v>
      </c>
      <c r="V388" s="2191">
        <f t="shared" si="68"/>
        <v>0</v>
      </c>
      <c r="W388" s="2192">
        <f>IF(OR(ISBLANK(M388),ISBLANK(O388)),0,IF(ISBLANK(L388),"",IFERROR(ROUND(T388/INDEX(J8:V8,MATCH(I388,J7:V7,0)),2)&amp;" " &amp;I388,"")))</f>
        <v>0</v>
      </c>
      <c r="X388" s="2193"/>
      <c r="Z388" s="2113">
        <f t="shared" si="73"/>
        <v>0</v>
      </c>
      <c r="AB388" s="67"/>
      <c r="AC388" s="2119"/>
      <c r="AD388" s="2120"/>
      <c r="AE388" s="2121"/>
      <c r="AF388" s="2122"/>
      <c r="AG388" s="2123"/>
      <c r="AH388" s="2124"/>
      <c r="AI388" s="2125"/>
      <c r="AJ388" s="2126"/>
      <c r="AK388" s="2127"/>
      <c r="AL388" s="2127"/>
      <c r="AM388" s="2127"/>
      <c r="AN388" s="2127"/>
      <c r="AO388" s="2127"/>
      <c r="AP388" s="2127"/>
      <c r="AQ388" s="2128"/>
      <c r="AR388" s="2129"/>
      <c r="AS388" s="2130"/>
      <c r="AT388" s="2130"/>
      <c r="AU388" s="2140"/>
      <c r="AV388" s="2130"/>
      <c r="BJ388" s="135">
        <v>1</v>
      </c>
    </row>
    <row r="389" spans="2:62" ht="18.75">
      <c r="B389" s="2118">
        <f t="shared" si="64"/>
        <v>0</v>
      </c>
      <c r="D389" s="67" t="str">
        <f t="shared" si="65"/>
        <v>►</v>
      </c>
      <c r="E389" s="2182">
        <f t="shared" si="72"/>
        <v>0</v>
      </c>
      <c r="F389" s="2183">
        <f t="shared" si="72"/>
        <v>0</v>
      </c>
      <c r="G389" s="2184">
        <f t="shared" si="72"/>
        <v>0</v>
      </c>
      <c r="H389" s="2185">
        <f t="shared" si="72"/>
        <v>0</v>
      </c>
      <c r="I389" s="2186">
        <f t="shared" si="72"/>
        <v>0</v>
      </c>
      <c r="J389" s="2166">
        <f>IFERROR(INDEX(J8:V8,MATCH(I389,J7:V7,0)) * H389 * IF(E389=0, 1, E389), 0)</f>
        <v>0</v>
      </c>
      <c r="K389" s="2167">
        <f t="shared" si="69"/>
        <v>0</v>
      </c>
      <c r="L389" s="2203"/>
      <c r="M389" s="109"/>
      <c r="N389" s="2169"/>
      <c r="O389" s="504"/>
      <c r="P389" s="2170">
        <f t="shared" si="70"/>
        <v>0</v>
      </c>
      <c r="Q389" s="2171"/>
      <c r="R389" s="2187" t="str">
        <f t="shared" si="71"/>
        <v>►</v>
      </c>
      <c r="S389" s="2188">
        <v>1</v>
      </c>
      <c r="T389" s="2174">
        <f t="shared" si="66"/>
        <v>0</v>
      </c>
      <c r="U389" s="2175">
        <f t="shared" si="67"/>
        <v>0</v>
      </c>
      <c r="V389" s="2176">
        <f t="shared" si="68"/>
        <v>0</v>
      </c>
      <c r="W389" s="2177">
        <f>IF(OR(ISBLANK(M389),ISBLANK(O389)),0,IF(ISBLANK(L389),"",IFERROR(ROUND(T389/INDEX(J8:V8,MATCH(I389,J7:V7,0)),2)&amp;" " &amp;I389,"")))</f>
        <v>0</v>
      </c>
      <c r="X389" s="2178"/>
      <c r="Z389" s="2113">
        <f t="shared" si="73"/>
        <v>0</v>
      </c>
      <c r="AB389" s="67"/>
      <c r="AC389" s="2119"/>
      <c r="AD389" s="2120"/>
      <c r="AE389" s="2121"/>
      <c r="AF389" s="2122"/>
      <c r="AG389" s="2123"/>
      <c r="AH389" s="2124"/>
      <c r="AI389" s="2125"/>
      <c r="AJ389" s="2126"/>
      <c r="AK389" s="2127"/>
      <c r="AL389" s="2127"/>
      <c r="AM389" s="2127"/>
      <c r="AN389" s="2127"/>
      <c r="AO389" s="2127"/>
      <c r="AP389" s="2127"/>
      <c r="AQ389" s="2128"/>
      <c r="AR389" s="2129"/>
      <c r="AS389" s="2130"/>
      <c r="AT389" s="2130"/>
      <c r="AU389" s="2140"/>
      <c r="AV389" s="2130"/>
      <c r="BJ389" s="135">
        <v>1</v>
      </c>
    </row>
    <row r="390" spans="2:62" ht="18.75">
      <c r="B390" s="2118">
        <f t="shared" si="64"/>
        <v>0</v>
      </c>
      <c r="D390" s="67" t="str">
        <f t="shared" si="65"/>
        <v>►</v>
      </c>
      <c r="E390" s="2182">
        <f t="shared" si="72"/>
        <v>0</v>
      </c>
      <c r="F390" s="2183">
        <f t="shared" si="72"/>
        <v>0</v>
      </c>
      <c r="G390" s="2184">
        <f t="shared" si="72"/>
        <v>0</v>
      </c>
      <c r="H390" s="2185">
        <f t="shared" si="72"/>
        <v>0</v>
      </c>
      <c r="I390" s="2186">
        <f t="shared" si="72"/>
        <v>0</v>
      </c>
      <c r="J390" s="2166">
        <f>IFERROR(INDEX(J8:V8,MATCH(I390,J7:V7,0)) * H390 * IF(E390=0, 1, E390), 0)</f>
        <v>0</v>
      </c>
      <c r="K390" s="2167">
        <f t="shared" si="69"/>
        <v>0</v>
      </c>
      <c r="L390" s="2203"/>
      <c r="M390" s="109"/>
      <c r="N390" s="2169"/>
      <c r="O390" s="504"/>
      <c r="P390" s="2170">
        <f t="shared" si="70"/>
        <v>0</v>
      </c>
      <c r="Q390" s="2171"/>
      <c r="R390" s="2187" t="str">
        <f t="shared" si="71"/>
        <v>►</v>
      </c>
      <c r="S390" s="2188">
        <v>1</v>
      </c>
      <c r="T390" s="2189">
        <f t="shared" si="66"/>
        <v>0</v>
      </c>
      <c r="U390" s="2190">
        <f t="shared" si="67"/>
        <v>0</v>
      </c>
      <c r="V390" s="2191">
        <f t="shared" si="68"/>
        <v>0</v>
      </c>
      <c r="W390" s="2192">
        <f>IF(OR(ISBLANK(M390),ISBLANK(O390)),0,IF(ISBLANK(L390),"",IFERROR(ROUND(T390/INDEX(J8:V8,MATCH(I390,J7:V7,0)),2)&amp;" " &amp;I390,"")))</f>
        <v>0</v>
      </c>
      <c r="X390" s="2193"/>
      <c r="Z390" s="2113">
        <f t="shared" si="73"/>
        <v>0</v>
      </c>
      <c r="AB390" s="67"/>
      <c r="AC390" s="2119"/>
      <c r="AD390" s="2120"/>
      <c r="AE390" s="2121"/>
      <c r="AF390" s="2122"/>
      <c r="AG390" s="2123"/>
      <c r="AH390" s="2124"/>
      <c r="AI390" s="2125"/>
      <c r="AJ390" s="2126"/>
      <c r="AK390" s="2127"/>
      <c r="AL390" s="2127"/>
      <c r="AM390" s="2127"/>
      <c r="AN390" s="2127"/>
      <c r="AO390" s="2127"/>
      <c r="AP390" s="2127"/>
      <c r="AQ390" s="2128"/>
      <c r="AR390" s="2129"/>
      <c r="AS390" s="2130"/>
      <c r="AT390" s="2130"/>
      <c r="AU390" s="2140"/>
      <c r="AV390" s="2130"/>
      <c r="BJ390" s="135">
        <v>1</v>
      </c>
    </row>
    <row r="391" spans="2:62" ht="18.75">
      <c r="B391" s="2118">
        <f t="shared" si="64"/>
        <v>0</v>
      </c>
      <c r="D391" s="67" t="str">
        <f t="shared" si="65"/>
        <v>►</v>
      </c>
      <c r="E391" s="2182">
        <f t="shared" si="72"/>
        <v>0</v>
      </c>
      <c r="F391" s="2183">
        <f t="shared" si="72"/>
        <v>0</v>
      </c>
      <c r="G391" s="2184">
        <f t="shared" si="72"/>
        <v>0</v>
      </c>
      <c r="H391" s="2185">
        <f t="shared" si="72"/>
        <v>0</v>
      </c>
      <c r="I391" s="2186">
        <f t="shared" si="72"/>
        <v>0</v>
      </c>
      <c r="J391" s="2166">
        <f>IFERROR(INDEX(J8:V8,MATCH(I391,J7:V7,0)) * H391 * IF(E391=0, 1, E391), 0)</f>
        <v>0</v>
      </c>
      <c r="K391" s="2167">
        <f t="shared" si="69"/>
        <v>0</v>
      </c>
      <c r="L391" s="2203"/>
      <c r="M391" s="109"/>
      <c r="N391" s="2169"/>
      <c r="O391" s="504"/>
      <c r="P391" s="2170">
        <f t="shared" si="70"/>
        <v>0</v>
      </c>
      <c r="Q391" s="2171"/>
      <c r="R391" s="2187" t="str">
        <f t="shared" si="71"/>
        <v>►</v>
      </c>
      <c r="S391" s="2188">
        <v>1</v>
      </c>
      <c r="T391" s="2174">
        <f t="shared" si="66"/>
        <v>0</v>
      </c>
      <c r="U391" s="2175">
        <f t="shared" si="67"/>
        <v>0</v>
      </c>
      <c r="V391" s="2176">
        <f t="shared" si="68"/>
        <v>0</v>
      </c>
      <c r="W391" s="2177">
        <f>IF(OR(ISBLANK(M391),ISBLANK(O391)),0,IF(ISBLANK(L391),"",IFERROR(ROUND(T391/INDEX(J8:V8,MATCH(I391,J7:V7,0)),2)&amp;" " &amp;I391,"")))</f>
        <v>0</v>
      </c>
      <c r="X391" s="2178"/>
      <c r="Z391" s="2113">
        <f t="shared" si="73"/>
        <v>0</v>
      </c>
      <c r="AB391" s="67"/>
      <c r="AC391" s="2119"/>
      <c r="AD391" s="2120"/>
      <c r="AE391" s="2121"/>
      <c r="AF391" s="2122"/>
      <c r="AG391" s="2123"/>
      <c r="AH391" s="2124"/>
      <c r="AI391" s="2125"/>
      <c r="AJ391" s="2126"/>
      <c r="AK391" s="2127"/>
      <c r="AL391" s="2127"/>
      <c r="AM391" s="2127"/>
      <c r="AN391" s="2127"/>
      <c r="AO391" s="2127"/>
      <c r="AP391" s="2127"/>
      <c r="AQ391" s="2128"/>
      <c r="AR391" s="2129"/>
      <c r="AS391" s="2130"/>
      <c r="AT391" s="2130"/>
      <c r="AU391" s="2140"/>
      <c r="AV391" s="2130"/>
      <c r="BJ391" s="135">
        <v>1</v>
      </c>
    </row>
    <row r="392" spans="2:62" ht="18.75">
      <c r="B392" s="2118">
        <f t="shared" si="64"/>
        <v>0</v>
      </c>
      <c r="D392" s="67" t="str">
        <f t="shared" si="65"/>
        <v>►</v>
      </c>
      <c r="E392" s="2182">
        <f t="shared" si="72"/>
        <v>0</v>
      </c>
      <c r="F392" s="2183">
        <f t="shared" si="72"/>
        <v>0</v>
      </c>
      <c r="G392" s="2184">
        <f t="shared" si="72"/>
        <v>0</v>
      </c>
      <c r="H392" s="2185">
        <f t="shared" si="72"/>
        <v>0</v>
      </c>
      <c r="I392" s="2186">
        <f t="shared" si="72"/>
        <v>0</v>
      </c>
      <c r="J392" s="2166">
        <f>IFERROR(INDEX(J8:V8,MATCH(I392,J7:V7,0)) * H392 * IF(E392=0, 1, E392), 0)</f>
        <v>0</v>
      </c>
      <c r="K392" s="2167">
        <f t="shared" si="69"/>
        <v>0</v>
      </c>
      <c r="L392" s="2203"/>
      <c r="M392" s="109"/>
      <c r="N392" s="2169"/>
      <c r="O392" s="504"/>
      <c r="P392" s="2170">
        <f t="shared" si="70"/>
        <v>0</v>
      </c>
      <c r="Q392" s="2171"/>
      <c r="R392" s="2187" t="str">
        <f t="shared" si="71"/>
        <v>►</v>
      </c>
      <c r="S392" s="2188">
        <v>1</v>
      </c>
      <c r="T392" s="2189">
        <f t="shared" si="66"/>
        <v>0</v>
      </c>
      <c r="U392" s="2190">
        <f t="shared" si="67"/>
        <v>0</v>
      </c>
      <c r="V392" s="2191">
        <f t="shared" si="68"/>
        <v>0</v>
      </c>
      <c r="W392" s="2192">
        <f>IF(OR(ISBLANK(M392),ISBLANK(O392)),0,IF(ISBLANK(L392),"",IFERROR(ROUND(T392/INDEX(J8:V8,MATCH(I392,J7:V7,0)),2)&amp;" " &amp;I392,"")))</f>
        <v>0</v>
      </c>
      <c r="X392" s="2193"/>
      <c r="Z392" s="2113">
        <f t="shared" si="73"/>
        <v>0</v>
      </c>
      <c r="AB392" s="67"/>
      <c r="AC392" s="2119"/>
      <c r="AD392" s="2120"/>
      <c r="AE392" s="2121"/>
      <c r="AF392" s="2122"/>
      <c r="AG392" s="2123"/>
      <c r="AH392" s="2124"/>
      <c r="AI392" s="2125"/>
      <c r="AJ392" s="2126"/>
      <c r="AK392" s="2127"/>
      <c r="AL392" s="2127"/>
      <c r="AM392" s="2127"/>
      <c r="AN392" s="2127"/>
      <c r="AO392" s="2127"/>
      <c r="AP392" s="2127"/>
      <c r="AQ392" s="2128"/>
      <c r="AR392" s="2129"/>
      <c r="AS392" s="2130"/>
      <c r="AT392" s="2130"/>
      <c r="AU392" s="2140"/>
      <c r="AV392" s="2130"/>
      <c r="BJ392" s="135">
        <v>1</v>
      </c>
    </row>
    <row r="393" spans="2:62" ht="18.75">
      <c r="B393" s="2118">
        <f t="shared" si="64"/>
        <v>0</v>
      </c>
      <c r="D393" s="67" t="str">
        <f t="shared" si="65"/>
        <v>►</v>
      </c>
      <c r="E393" s="2182">
        <f t="shared" si="72"/>
        <v>0</v>
      </c>
      <c r="F393" s="2183">
        <f t="shared" si="72"/>
        <v>0</v>
      </c>
      <c r="G393" s="2184">
        <f t="shared" si="72"/>
        <v>0</v>
      </c>
      <c r="H393" s="2185">
        <f t="shared" si="72"/>
        <v>0</v>
      </c>
      <c r="I393" s="2186">
        <f t="shared" si="72"/>
        <v>0</v>
      </c>
      <c r="J393" s="2166">
        <f>IFERROR(INDEX(J8:V8,MATCH(I393,J7:V7,0)) * H393 * IF(E393=0, 1, E393), 0)</f>
        <v>0</v>
      </c>
      <c r="K393" s="2167">
        <f t="shared" si="69"/>
        <v>0</v>
      </c>
      <c r="L393" s="2203"/>
      <c r="M393" s="109"/>
      <c r="N393" s="2169"/>
      <c r="O393" s="504"/>
      <c r="P393" s="2170">
        <f t="shared" si="70"/>
        <v>0</v>
      </c>
      <c r="Q393" s="2171"/>
      <c r="R393" s="2187" t="str">
        <f t="shared" si="71"/>
        <v>►</v>
      </c>
      <c r="S393" s="2188">
        <v>1</v>
      </c>
      <c r="T393" s="2174">
        <f t="shared" si="66"/>
        <v>0</v>
      </c>
      <c r="U393" s="2175">
        <f t="shared" si="67"/>
        <v>0</v>
      </c>
      <c r="V393" s="2176">
        <f t="shared" si="68"/>
        <v>0</v>
      </c>
      <c r="W393" s="2177">
        <f>IF(OR(ISBLANK(M393),ISBLANK(O393)),0,IF(ISBLANK(L393),"",IFERROR(ROUND(T393/INDEX(J8:V8,MATCH(I393,J7:V7,0)),2)&amp;" " &amp;I393,"")))</f>
        <v>0</v>
      </c>
      <c r="X393" s="2178"/>
      <c r="Z393" s="2113">
        <f t="shared" si="73"/>
        <v>0</v>
      </c>
      <c r="AB393" s="67"/>
      <c r="AC393" s="2119"/>
      <c r="AD393" s="2120"/>
      <c r="AE393" s="2121"/>
      <c r="AF393" s="2122"/>
      <c r="AG393" s="2123"/>
      <c r="AH393" s="2124"/>
      <c r="AI393" s="2125"/>
      <c r="AJ393" s="2126"/>
      <c r="AK393" s="2127"/>
      <c r="AL393" s="2127"/>
      <c r="AM393" s="2127"/>
      <c r="AN393" s="2127"/>
      <c r="AO393" s="2127"/>
      <c r="AP393" s="2127"/>
      <c r="AQ393" s="2128"/>
      <c r="AR393" s="2129"/>
      <c r="AS393" s="2130"/>
      <c r="AT393" s="2130"/>
      <c r="AU393" s="2140"/>
      <c r="AV393" s="2130"/>
      <c r="BJ393" s="135">
        <v>1</v>
      </c>
    </row>
    <row r="394" spans="2:62" ht="18.75">
      <c r="B394" s="2118">
        <f t="shared" ref="B394:B400" si="74">AB394</f>
        <v>0</v>
      </c>
      <c r="D394" s="67" t="str">
        <f t="shared" si="65"/>
        <v>►</v>
      </c>
      <c r="E394" s="2182">
        <f t="shared" si="72"/>
        <v>0</v>
      </c>
      <c r="F394" s="2183">
        <f t="shared" si="72"/>
        <v>0</v>
      </c>
      <c r="G394" s="2184">
        <f t="shared" si="72"/>
        <v>0</v>
      </c>
      <c r="H394" s="2185">
        <f t="shared" si="72"/>
        <v>0</v>
      </c>
      <c r="I394" s="2186">
        <f t="shared" si="72"/>
        <v>0</v>
      </c>
      <c r="J394" s="2166">
        <f>IFERROR(INDEX(J8:V8,MATCH(I394,J7:V7,0)) * H394 * IF(E394=0, 1, E394), 0)</f>
        <v>0</v>
      </c>
      <c r="K394" s="2167">
        <f t="shared" si="69"/>
        <v>0</v>
      </c>
      <c r="L394" s="2203"/>
      <c r="M394" s="109"/>
      <c r="N394" s="2169"/>
      <c r="O394" s="504"/>
      <c r="P394" s="2170">
        <f t="shared" si="70"/>
        <v>0</v>
      </c>
      <c r="Q394" s="2171"/>
      <c r="R394" s="2187" t="str">
        <f t="shared" si="71"/>
        <v>►</v>
      </c>
      <c r="S394" s="2188">
        <v>1</v>
      </c>
      <c r="T394" s="2189">
        <f t="shared" si="66"/>
        <v>0</v>
      </c>
      <c r="U394" s="2190">
        <f t="shared" si="67"/>
        <v>0</v>
      </c>
      <c r="V394" s="2191">
        <f t="shared" si="68"/>
        <v>0</v>
      </c>
      <c r="W394" s="2192">
        <f>IF(OR(ISBLANK(M394),ISBLANK(O394)),0,IF(ISBLANK(L394),"",IFERROR(ROUND(T394/INDEX(J8:V8,MATCH(I394,J7:V7,0)),2)&amp;" " &amp;I394,"")))</f>
        <v>0</v>
      </c>
      <c r="X394" s="2193"/>
      <c r="Z394" s="2113">
        <f t="shared" si="73"/>
        <v>0</v>
      </c>
      <c r="AB394" s="67"/>
      <c r="AC394" s="2119"/>
      <c r="AD394" s="2120"/>
      <c r="AE394" s="2121"/>
      <c r="AF394" s="2122"/>
      <c r="AG394" s="2123"/>
      <c r="AH394" s="2124"/>
      <c r="AI394" s="2125"/>
      <c r="AJ394" s="2126"/>
      <c r="AK394" s="2127"/>
      <c r="AL394" s="2127"/>
      <c r="AM394" s="2127"/>
      <c r="AN394" s="2127"/>
      <c r="AO394" s="2127"/>
      <c r="AP394" s="2127"/>
      <c r="AQ394" s="2128"/>
      <c r="AR394" s="2129"/>
      <c r="AS394" s="2130"/>
      <c r="AT394" s="2130"/>
      <c r="AU394" s="2140"/>
      <c r="AV394" s="2130"/>
      <c r="BJ394" s="135">
        <v>1</v>
      </c>
    </row>
    <row r="395" spans="2:62" ht="18.75">
      <c r="B395" s="2118">
        <f t="shared" si="74"/>
        <v>0</v>
      </c>
      <c r="D395" s="67" t="str">
        <f t="shared" si="65"/>
        <v>►</v>
      </c>
      <c r="E395" s="2182">
        <f t="shared" si="72"/>
        <v>0</v>
      </c>
      <c r="F395" s="2183">
        <f t="shared" si="72"/>
        <v>0</v>
      </c>
      <c r="G395" s="2184">
        <f t="shared" si="72"/>
        <v>0</v>
      </c>
      <c r="H395" s="2185">
        <f t="shared" si="72"/>
        <v>0</v>
      </c>
      <c r="I395" s="2186">
        <f t="shared" si="72"/>
        <v>0</v>
      </c>
      <c r="J395" s="2166">
        <f>IFERROR(INDEX(J8:V8,MATCH(I395,J7:V7,0)) * H395 * IF(E395=0, 1, E395), 0)</f>
        <v>0</v>
      </c>
      <c r="K395" s="2167">
        <f t="shared" si="69"/>
        <v>0</v>
      </c>
      <c r="L395" s="2203"/>
      <c r="M395" s="109"/>
      <c r="N395" s="2169"/>
      <c r="O395" s="504"/>
      <c r="P395" s="2170">
        <f t="shared" si="70"/>
        <v>0</v>
      </c>
      <c r="Q395" s="2171"/>
      <c r="R395" s="2187" t="str">
        <f t="shared" si="71"/>
        <v>►</v>
      </c>
      <c r="S395" s="2188">
        <v>1</v>
      </c>
      <c r="T395" s="2174">
        <f t="shared" si="66"/>
        <v>0</v>
      </c>
      <c r="U395" s="2175">
        <f t="shared" si="67"/>
        <v>0</v>
      </c>
      <c r="V395" s="2176">
        <f t="shared" si="68"/>
        <v>0</v>
      </c>
      <c r="W395" s="2177">
        <f>IF(OR(ISBLANK(M395),ISBLANK(O395)),0,IF(ISBLANK(L395),"",IFERROR(ROUND(T395/INDEX(J8:V8,MATCH(I395,J7:V7,0)),2)&amp;" " &amp;I395,"")))</f>
        <v>0</v>
      </c>
      <c r="X395" s="2178"/>
      <c r="Z395" s="2113">
        <f t="shared" si="73"/>
        <v>0</v>
      </c>
      <c r="AB395" s="67"/>
      <c r="AC395" s="2119"/>
      <c r="AD395" s="2120"/>
      <c r="AE395" s="2121"/>
      <c r="AF395" s="2122"/>
      <c r="AG395" s="2123"/>
      <c r="AH395" s="2124"/>
      <c r="AI395" s="2125"/>
      <c r="AJ395" s="2126"/>
      <c r="AK395" s="2127"/>
      <c r="AL395" s="2127"/>
      <c r="AM395" s="2127"/>
      <c r="AN395" s="2127"/>
      <c r="AO395" s="2127"/>
      <c r="AP395" s="2127"/>
      <c r="AQ395" s="2128"/>
      <c r="AR395" s="2129"/>
      <c r="AS395" s="2130"/>
      <c r="AT395" s="2130"/>
      <c r="AU395" s="2140"/>
      <c r="AV395" s="2130"/>
      <c r="BJ395" s="135">
        <v>1</v>
      </c>
    </row>
    <row r="396" spans="2:62" ht="18.75">
      <c r="B396" s="2118">
        <f t="shared" si="74"/>
        <v>0</v>
      </c>
      <c r="D396" s="67" t="str">
        <f t="shared" si="65"/>
        <v>►</v>
      </c>
      <c r="E396" s="2182">
        <f t="shared" ref="E396:I400" si="75">AC396</f>
        <v>0</v>
      </c>
      <c r="F396" s="2183">
        <f t="shared" si="75"/>
        <v>0</v>
      </c>
      <c r="G396" s="2184">
        <f t="shared" si="75"/>
        <v>0</v>
      </c>
      <c r="H396" s="2185">
        <f t="shared" si="75"/>
        <v>0</v>
      </c>
      <c r="I396" s="2186">
        <f t="shared" si="75"/>
        <v>0</v>
      </c>
      <c r="J396" s="2166">
        <f>IFERROR(INDEX(J8:V8,MATCH(I396,J7:V7,0)) * H396 * IF(E396=0, 1, E396), 0)</f>
        <v>0</v>
      </c>
      <c r="K396" s="2167">
        <f t="shared" si="69"/>
        <v>0</v>
      </c>
      <c r="L396" s="2203"/>
      <c r="M396" s="109"/>
      <c r="N396" s="2169"/>
      <c r="O396" s="504"/>
      <c r="P396" s="2170">
        <f t="shared" si="70"/>
        <v>0</v>
      </c>
      <c r="Q396" s="2171"/>
      <c r="R396" s="2187" t="str">
        <f t="shared" si="71"/>
        <v>►</v>
      </c>
      <c r="S396" s="2188">
        <v>1</v>
      </c>
      <c r="T396" s="2189">
        <f t="shared" si="66"/>
        <v>0</v>
      </c>
      <c r="U396" s="2190">
        <f t="shared" si="67"/>
        <v>0</v>
      </c>
      <c r="V396" s="2191">
        <f t="shared" si="68"/>
        <v>0</v>
      </c>
      <c r="W396" s="2192">
        <f>IF(OR(ISBLANK(M396),ISBLANK(O396)),0,IF(ISBLANK(L396),"",IFERROR(ROUND(T396/INDEX(J8:V8,MATCH(I396,J7:V7,0)),2)&amp;" " &amp;I396,"")))</f>
        <v>0</v>
      </c>
      <c r="X396" s="2193"/>
      <c r="Z396" s="2113">
        <f t="shared" si="73"/>
        <v>0</v>
      </c>
      <c r="AB396" s="67"/>
      <c r="AC396" s="2119"/>
      <c r="AD396" s="2120"/>
      <c r="AE396" s="2121"/>
      <c r="AF396" s="2122"/>
      <c r="AG396" s="2123"/>
      <c r="AH396" s="2124"/>
      <c r="AI396" s="2125"/>
      <c r="AJ396" s="2126"/>
      <c r="AK396" s="2127"/>
      <c r="AL396" s="2127"/>
      <c r="AM396" s="2127"/>
      <c r="AN396" s="2127"/>
      <c r="AO396" s="2127"/>
      <c r="AP396" s="2127"/>
      <c r="AQ396" s="2128"/>
      <c r="AR396" s="2129"/>
      <c r="AS396" s="2130"/>
      <c r="AT396" s="2130"/>
      <c r="AU396" s="2140"/>
      <c r="AV396" s="2130"/>
      <c r="BJ396" s="135">
        <v>1</v>
      </c>
    </row>
    <row r="397" spans="2:62" ht="18.75">
      <c r="B397" s="2118">
        <f t="shared" si="74"/>
        <v>0</v>
      </c>
      <c r="D397" s="67" t="str">
        <f t="shared" si="65"/>
        <v>►</v>
      </c>
      <c r="E397" s="2182">
        <f t="shared" si="75"/>
        <v>0</v>
      </c>
      <c r="F397" s="2183">
        <f t="shared" si="75"/>
        <v>0</v>
      </c>
      <c r="G397" s="2184">
        <f t="shared" si="75"/>
        <v>0</v>
      </c>
      <c r="H397" s="2185">
        <f t="shared" si="75"/>
        <v>0</v>
      </c>
      <c r="I397" s="2186">
        <f t="shared" si="75"/>
        <v>0</v>
      </c>
      <c r="J397" s="2166">
        <f>IFERROR(INDEX(J8:V8,MATCH(I397,J7:V7,0)) * H397 * IF(E397=0, 1, E397), 0)</f>
        <v>0</v>
      </c>
      <c r="K397" s="2167">
        <f t="shared" si="69"/>
        <v>0</v>
      </c>
      <c r="L397" s="2203"/>
      <c r="M397" s="109"/>
      <c r="N397" s="2169"/>
      <c r="O397" s="504"/>
      <c r="P397" s="2170">
        <f t="shared" si="70"/>
        <v>0</v>
      </c>
      <c r="Q397" s="2171"/>
      <c r="R397" s="2187" t="str">
        <f t="shared" si="71"/>
        <v>►</v>
      </c>
      <c r="S397" s="2188">
        <v>1</v>
      </c>
      <c r="T397" s="2174">
        <f t="shared" si="66"/>
        <v>0</v>
      </c>
      <c r="U397" s="2175">
        <f t="shared" si="67"/>
        <v>0</v>
      </c>
      <c r="V397" s="2176">
        <f t="shared" si="68"/>
        <v>0</v>
      </c>
      <c r="W397" s="2177">
        <f>IF(OR(ISBLANK(M397),ISBLANK(O397)),0,IF(ISBLANK(L397),"",IFERROR(ROUND(T397/INDEX(J8:V8,MATCH(I397,J7:V7,0)),2)&amp;" " &amp;I397,"")))</f>
        <v>0</v>
      </c>
      <c r="X397" s="2178"/>
      <c r="Z397" s="2113">
        <f t="shared" si="73"/>
        <v>0</v>
      </c>
      <c r="AB397" s="67"/>
      <c r="AC397" s="2119"/>
      <c r="AD397" s="2120"/>
      <c r="AE397" s="2121"/>
      <c r="AF397" s="2122"/>
      <c r="AG397" s="2123"/>
      <c r="AH397" s="2124"/>
      <c r="AI397" s="2125"/>
      <c r="AJ397" s="2126"/>
      <c r="AK397" s="2127"/>
      <c r="AL397" s="2127"/>
      <c r="AM397" s="2127"/>
      <c r="AN397" s="2127"/>
      <c r="AO397" s="2127"/>
      <c r="AP397" s="2127"/>
      <c r="AQ397" s="2128"/>
      <c r="AR397" s="2129"/>
      <c r="AS397" s="2130"/>
      <c r="AT397" s="2130"/>
      <c r="AU397" s="2140"/>
      <c r="AV397" s="2130"/>
      <c r="BJ397" s="135">
        <v>1</v>
      </c>
    </row>
    <row r="398" spans="2:62" ht="18.75">
      <c r="B398" s="2118">
        <f t="shared" si="74"/>
        <v>0</v>
      </c>
      <c r="D398" s="67" t="str">
        <f t="shared" si="65"/>
        <v>►</v>
      </c>
      <c r="E398" s="2182">
        <f t="shared" si="75"/>
        <v>0</v>
      </c>
      <c r="F398" s="2183">
        <f t="shared" si="75"/>
        <v>0</v>
      </c>
      <c r="G398" s="2184">
        <f t="shared" si="75"/>
        <v>0</v>
      </c>
      <c r="H398" s="2185">
        <f t="shared" si="75"/>
        <v>0</v>
      </c>
      <c r="I398" s="2186">
        <f t="shared" si="75"/>
        <v>0</v>
      </c>
      <c r="J398" s="2166">
        <f>IFERROR(INDEX(J8:V8,MATCH(I398,J7:V7,0)) * H398 * IF(E398=0, 1, E398), 0)</f>
        <v>0</v>
      </c>
      <c r="K398" s="2167">
        <f t="shared" si="69"/>
        <v>0</v>
      </c>
      <c r="L398" s="2203"/>
      <c r="M398" s="109"/>
      <c r="N398" s="2169"/>
      <c r="O398" s="504"/>
      <c r="P398" s="2170">
        <f t="shared" si="70"/>
        <v>0</v>
      </c>
      <c r="Q398" s="2171"/>
      <c r="R398" s="2187" t="str">
        <f t="shared" si="71"/>
        <v>►</v>
      </c>
      <c r="S398" s="2188">
        <v>1</v>
      </c>
      <c r="T398" s="2189">
        <f t="shared" si="66"/>
        <v>0</v>
      </c>
      <c r="U398" s="2190">
        <f t="shared" si="67"/>
        <v>0</v>
      </c>
      <c r="V398" s="2191">
        <f t="shared" si="68"/>
        <v>0</v>
      </c>
      <c r="W398" s="2192">
        <f>IF(OR(ISBLANK(M398),ISBLANK(O398)),0,IF(ISBLANK(L398),"",IFERROR(ROUND(T398/INDEX(J8:V8,MATCH(I398,J7:V7,0)),2)&amp;" " &amp;I398,"")))</f>
        <v>0</v>
      </c>
      <c r="X398" s="2193"/>
      <c r="Z398" s="2113">
        <f t="shared" si="73"/>
        <v>0</v>
      </c>
      <c r="AB398" s="67"/>
      <c r="AC398" s="2119"/>
      <c r="AD398" s="2120"/>
      <c r="AE398" s="2121"/>
      <c r="AF398" s="2122"/>
      <c r="AG398" s="2123"/>
      <c r="AH398" s="2124"/>
      <c r="AI398" s="2125"/>
      <c r="AJ398" s="2126"/>
      <c r="AK398" s="2127"/>
      <c r="AL398" s="2127"/>
      <c r="AM398" s="2127"/>
      <c r="AN398" s="2127"/>
      <c r="AO398" s="2127"/>
      <c r="AP398" s="2127"/>
      <c r="AQ398" s="2128"/>
      <c r="AR398" s="2129"/>
      <c r="AS398" s="2130"/>
      <c r="AT398" s="2130"/>
      <c r="AU398" s="2140"/>
      <c r="AV398" s="2130"/>
      <c r="BJ398" s="135">
        <v>1</v>
      </c>
    </row>
    <row r="399" spans="2:62" ht="18.75">
      <c r="B399" s="2118">
        <f t="shared" si="74"/>
        <v>0</v>
      </c>
      <c r="D399" s="67" t="str">
        <f t="shared" si="65"/>
        <v>►</v>
      </c>
      <c r="E399" s="2182">
        <f t="shared" si="75"/>
        <v>0</v>
      </c>
      <c r="F399" s="2183">
        <f t="shared" si="75"/>
        <v>0</v>
      </c>
      <c r="G399" s="2184">
        <f t="shared" si="75"/>
        <v>0</v>
      </c>
      <c r="H399" s="2185">
        <f t="shared" si="75"/>
        <v>0</v>
      </c>
      <c r="I399" s="2186">
        <f t="shared" si="75"/>
        <v>0</v>
      </c>
      <c r="J399" s="2166">
        <f>IFERROR(INDEX(J8:V8,MATCH(I399,J7:V7,0)) * H399 * IF(E399=0, 1, E399), 0)</f>
        <v>0</v>
      </c>
      <c r="K399" s="2167">
        <f t="shared" si="69"/>
        <v>0</v>
      </c>
      <c r="L399" s="2203"/>
      <c r="M399" s="109"/>
      <c r="N399" s="2169"/>
      <c r="O399" s="504"/>
      <c r="P399" s="2170">
        <f t="shared" si="70"/>
        <v>0</v>
      </c>
      <c r="Q399" s="2171"/>
      <c r="R399" s="2187" t="str">
        <f t="shared" si="71"/>
        <v>►</v>
      </c>
      <c r="S399" s="2188">
        <v>1</v>
      </c>
      <c r="T399" s="2174">
        <f t="shared" si="66"/>
        <v>0</v>
      </c>
      <c r="U399" s="2175">
        <f t="shared" si="67"/>
        <v>0</v>
      </c>
      <c r="V399" s="2176">
        <f t="shared" si="68"/>
        <v>0</v>
      </c>
      <c r="W399" s="2177">
        <f>IF(OR(ISBLANK(M399),ISBLANK(O399)),0,IF(ISBLANK(L399),"",IFERROR(ROUND(T399/INDEX(J8:V8,MATCH(I399,J7:V7,0)),2)&amp;" " &amp;I399,"")))</f>
        <v>0</v>
      </c>
      <c r="X399" s="2178"/>
      <c r="Z399" s="2113">
        <f t="shared" si="73"/>
        <v>0</v>
      </c>
      <c r="AB399" s="67"/>
      <c r="AC399" s="2119"/>
      <c r="AD399" s="2120"/>
      <c r="AE399" s="2121"/>
      <c r="AF399" s="2122"/>
      <c r="AG399" s="2123"/>
      <c r="AH399" s="2124"/>
      <c r="AI399" s="2125"/>
      <c r="AJ399" s="2126"/>
      <c r="AK399" s="2127"/>
      <c r="AL399" s="2127"/>
      <c r="AM399" s="2127"/>
      <c r="AN399" s="2127"/>
      <c r="AO399" s="2127"/>
      <c r="AP399" s="2127"/>
      <c r="AQ399" s="2128"/>
      <c r="AR399" s="2129"/>
      <c r="AS399" s="2130"/>
      <c r="AT399" s="2130"/>
      <c r="AU399" s="2140"/>
      <c r="AV399" s="2130"/>
      <c r="BJ399" s="135">
        <v>1</v>
      </c>
    </row>
    <row r="400" spans="2:62" ht="18.75">
      <c r="B400" s="2118">
        <f t="shared" si="74"/>
        <v>0</v>
      </c>
      <c r="D400" s="67" t="str">
        <f t="shared" si="65"/>
        <v>►</v>
      </c>
      <c r="E400" s="2225">
        <f t="shared" si="75"/>
        <v>0</v>
      </c>
      <c r="F400" s="2226">
        <f t="shared" si="75"/>
        <v>0</v>
      </c>
      <c r="G400" s="2184">
        <f t="shared" si="75"/>
        <v>0</v>
      </c>
      <c r="H400" s="2227">
        <f t="shared" si="75"/>
        <v>0</v>
      </c>
      <c r="I400" s="2228">
        <f t="shared" si="75"/>
        <v>0</v>
      </c>
      <c r="J400" s="2166">
        <f>IFERROR(INDEX(J8:V8,MATCH(I400,J7:V7,0)) * H400 * IF(E400=0, 1, E400), 0)</f>
        <v>0</v>
      </c>
      <c r="K400" s="2167">
        <f t="shared" si="69"/>
        <v>0</v>
      </c>
      <c r="L400" s="2203"/>
      <c r="M400" s="109"/>
      <c r="N400" s="2169"/>
      <c r="O400" s="504"/>
      <c r="P400" s="2170">
        <f t="shared" si="70"/>
        <v>0</v>
      </c>
      <c r="Q400" s="2171"/>
      <c r="R400" s="2187" t="str">
        <f t="shared" si="71"/>
        <v>►</v>
      </c>
      <c r="S400" s="2188">
        <v>1</v>
      </c>
      <c r="T400" s="2189">
        <f t="shared" si="66"/>
        <v>0</v>
      </c>
      <c r="U400" s="2190">
        <f t="shared" si="67"/>
        <v>0</v>
      </c>
      <c r="V400" s="2191">
        <f t="shared" si="68"/>
        <v>0</v>
      </c>
      <c r="W400" s="2192">
        <f>IF(OR(ISBLANK(M400),ISBLANK(O400)),0,IF(ISBLANK(L400),"",IFERROR(ROUND(T400/INDEX(J8:V8,MATCH(I400,J7:V7,0)),2)&amp;" " &amp;I400,"")))</f>
        <v>0</v>
      </c>
      <c r="X400" s="2193"/>
      <c r="Z400" s="2113">
        <f t="shared" si="73"/>
        <v>0</v>
      </c>
      <c r="AB400" s="67"/>
      <c r="AC400" s="2119"/>
      <c r="AD400" s="2120"/>
      <c r="AE400" s="2121"/>
      <c r="AF400" s="2122"/>
      <c r="AG400" s="2123"/>
      <c r="AH400" s="2124"/>
      <c r="AI400" s="2125"/>
      <c r="AJ400" s="2126"/>
      <c r="AK400" s="2127"/>
      <c r="AL400" s="2127"/>
      <c r="AM400" s="2127"/>
      <c r="AN400" s="2127"/>
      <c r="AO400" s="2127"/>
      <c r="AP400" s="2127"/>
      <c r="AQ400" s="2128"/>
      <c r="AR400" s="2129"/>
      <c r="AS400" s="2130"/>
      <c r="AT400" s="2130"/>
      <c r="AU400" s="2140"/>
      <c r="AV400" s="2130"/>
      <c r="BJ400" s="640" t="s">
        <v>997</v>
      </c>
    </row>
    <row r="401" spans="1:64">
      <c r="A401" s="135">
        <v>1</v>
      </c>
      <c r="B401" s="135">
        <v>1</v>
      </c>
      <c r="C401" s="135">
        <v>1</v>
      </c>
      <c r="D401" s="135">
        <v>1</v>
      </c>
      <c r="E401" s="135">
        <v>1</v>
      </c>
      <c r="F401" s="135">
        <v>1</v>
      </c>
      <c r="G401" s="135">
        <v>1</v>
      </c>
      <c r="H401" s="135">
        <v>1</v>
      </c>
      <c r="I401" s="135">
        <v>1</v>
      </c>
      <c r="J401" s="135">
        <v>1</v>
      </c>
      <c r="K401" s="135">
        <v>1</v>
      </c>
      <c r="L401" s="135">
        <v>1</v>
      </c>
      <c r="M401" s="135">
        <v>1</v>
      </c>
      <c r="N401" s="135">
        <v>1</v>
      </c>
      <c r="O401" s="135">
        <v>1</v>
      </c>
      <c r="P401" s="135">
        <v>1</v>
      </c>
      <c r="Q401" s="135">
        <v>1</v>
      </c>
      <c r="R401" s="135">
        <v>1</v>
      </c>
      <c r="S401" s="135">
        <v>1</v>
      </c>
      <c r="T401" s="135">
        <v>1</v>
      </c>
      <c r="U401" s="135">
        <v>1</v>
      </c>
      <c r="V401" s="135">
        <v>1</v>
      </c>
      <c r="W401" s="135">
        <v>1</v>
      </c>
      <c r="X401" s="135">
        <v>1</v>
      </c>
      <c r="Y401" s="135">
        <v>1</v>
      </c>
      <c r="Z401" s="135">
        <v>1</v>
      </c>
      <c r="AA401" s="135">
        <v>1</v>
      </c>
      <c r="AB401" s="135">
        <v>1</v>
      </c>
      <c r="AC401" s="135">
        <v>1</v>
      </c>
      <c r="AD401" s="135">
        <v>1</v>
      </c>
      <c r="AE401" s="135">
        <v>1</v>
      </c>
      <c r="AF401" s="135">
        <v>1</v>
      </c>
      <c r="AG401" s="135">
        <v>1</v>
      </c>
      <c r="AH401" s="135">
        <v>1</v>
      </c>
      <c r="AI401" s="135">
        <v>1</v>
      </c>
      <c r="AJ401" s="135">
        <v>1</v>
      </c>
      <c r="AK401" s="135">
        <v>1</v>
      </c>
      <c r="AL401" s="135">
        <v>1</v>
      </c>
      <c r="AM401" s="135">
        <v>1</v>
      </c>
      <c r="AN401" s="135">
        <v>1</v>
      </c>
      <c r="AO401" s="135">
        <v>1</v>
      </c>
      <c r="AP401" s="135">
        <v>1</v>
      </c>
      <c r="AQ401" s="135">
        <v>1</v>
      </c>
      <c r="AR401" s="135">
        <v>1</v>
      </c>
      <c r="AS401" s="135">
        <v>1</v>
      </c>
      <c r="AT401" s="135">
        <v>1</v>
      </c>
      <c r="AU401" s="135">
        <v>1</v>
      </c>
      <c r="AV401" s="135">
        <v>1</v>
      </c>
      <c r="AW401" s="135">
        <v>1</v>
      </c>
      <c r="AX401" s="135">
        <v>1</v>
      </c>
      <c r="AY401" s="135">
        <v>1</v>
      </c>
      <c r="AZ401" s="135">
        <v>1</v>
      </c>
      <c r="BA401" s="135">
        <v>1</v>
      </c>
      <c r="BB401" s="135">
        <v>1</v>
      </c>
      <c r="BC401" s="135">
        <v>1</v>
      </c>
      <c r="BD401" s="135">
        <v>1</v>
      </c>
      <c r="BE401" s="135">
        <v>1</v>
      </c>
      <c r="BF401" s="135">
        <v>1</v>
      </c>
      <c r="BG401" s="135">
        <v>1</v>
      </c>
      <c r="BH401" s="135">
        <v>1</v>
      </c>
      <c r="BI401" s="135">
        <v>1</v>
      </c>
      <c r="BJ401" s="133" t="str">
        <f>ADDRESS(ROW(),COLUMN(),4)</f>
        <v>BJ401</v>
      </c>
      <c r="BK401" s="689"/>
      <c r="BL401" s="690" t="str">
        <f>ADDRESS(ROW(),COLUMN(),4)</f>
        <v>BL401</v>
      </c>
    </row>
    <row r="404" spans="1:64">
      <c r="AX404" s="135">
        <v>1</v>
      </c>
      <c r="AY404" s="135">
        <v>1</v>
      </c>
      <c r="AZ404" s="135">
        <v>1</v>
      </c>
      <c r="BA404" s="135">
        <v>1</v>
      </c>
    </row>
  </sheetData>
  <mergeCells count="50">
    <mergeCell ref="BC9:BH9"/>
    <mergeCell ref="AX3:BA4"/>
    <mergeCell ref="BC3:BH4"/>
    <mergeCell ref="E5:V6"/>
    <mergeCell ref="Z5:Z7"/>
    <mergeCell ref="BC7:BH7"/>
    <mergeCell ref="BU10:BZ11"/>
    <mergeCell ref="BC11:BH12"/>
    <mergeCell ref="E12:E17"/>
    <mergeCell ref="BC13:BH13"/>
    <mergeCell ref="BU14:BZ14"/>
    <mergeCell ref="BC15:BH15"/>
    <mergeCell ref="BC16:BH17"/>
    <mergeCell ref="BU16:BZ16"/>
    <mergeCell ref="BU17:BZ17"/>
    <mergeCell ref="E10:E11"/>
    <mergeCell ref="F10:S11"/>
    <mergeCell ref="T10:U11"/>
    <mergeCell ref="V10:W11"/>
    <mergeCell ref="X10:X11"/>
    <mergeCell ref="BC10:BH10"/>
    <mergeCell ref="BC18:BH19"/>
    <mergeCell ref="BU18:BZ19"/>
    <mergeCell ref="BU20:BZ20"/>
    <mergeCell ref="H21:H22"/>
    <mergeCell ref="I21:I22"/>
    <mergeCell ref="J21:J22"/>
    <mergeCell ref="M21:N22"/>
    <mergeCell ref="O21:P22"/>
    <mergeCell ref="S21:S22"/>
    <mergeCell ref="T21:T22"/>
    <mergeCell ref="U21:U22"/>
    <mergeCell ref="V21:V22"/>
    <mergeCell ref="BU22:BZ22"/>
    <mergeCell ref="BU23:BZ24"/>
    <mergeCell ref="AY24:AZ25"/>
    <mergeCell ref="BA24:BA25"/>
    <mergeCell ref="BC25:BH26"/>
    <mergeCell ref="BU25:BZ26"/>
    <mergeCell ref="BC38:BH38"/>
    <mergeCell ref="BU44:BZ44"/>
    <mergeCell ref="BU45:BZ45"/>
    <mergeCell ref="BC27:BH28"/>
    <mergeCell ref="BC29:BG30"/>
    <mergeCell ref="BH29:BH30"/>
    <mergeCell ref="BU32:BZ33"/>
    <mergeCell ref="BU34:BZ35"/>
    <mergeCell ref="BU36:BY37"/>
    <mergeCell ref="BZ36:BZ37"/>
    <mergeCell ref="BC37:BH37"/>
  </mergeCells>
  <conditionalFormatting sqref="S23:S400">
    <cfRule type="cellIs" dxfId="22" priority="1" operator="notEqual">
      <formula>1</formula>
    </cfRule>
  </conditionalFormatting>
  <hyperlinks>
    <hyperlink ref="BW46" r:id="rId1" xr:uid="{2AC89ADA-5B2A-427C-80EA-E0D3B104A73C}"/>
    <hyperlink ref="BE39" r:id="rId2" xr:uid="{6FF26C20-FB88-4FED-8404-3AE856A36654}"/>
    <hyperlink ref="AX112" r:id="rId3" display="https://www.google.com/search?client=firefox-b-d&amp;sca_esv=fef8a0a8565c2553&amp;sxsrf=ADLYWIKvuZ1Jk-LzzoYORr3uFJxYNon31A:1728569179490&amp;q=excel+comment+trier+donn%C3%A9es&amp;udm=7&amp;fbs=AEQNm0CbCVgAZ5mWEJDg6aoPVcBgTlosgQSuzBMlnAdio07UCCJug3WzoI_0_7bcYmDUufyiZo0OmOGEiyRGYAdeCNb_tgonlqxDXOkzLGfvcTq6KyG2-GEkd6NM0jra8ChYFqVDIOc4NAj4qZNRycf-eBlQy99_ce1czrcvtn91z0JUXppOVm8&amp;sa=X&amp;ved=2ahUKEwjW6qb__YOJAxWi2gIHHY5zEh4QtKgLegQIFBAB&amp;biw=1920&amp;bih=947&amp;dpr=1" xr:uid="{39266366-12B1-48B6-908F-E6A85CB55128}"/>
  </hyperlinks>
  <pageMargins left="0.7" right="0.7" top="0.75" bottom="0.75" header="0.3" footer="0.3"/>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F7C5F-FDEB-48ED-9A3D-F03E2FD6C164}">
  <dimension ref="A1:V136"/>
  <sheetViews>
    <sheetView showZeros="0" zoomScaleNormal="100" workbookViewId="0">
      <selection activeCell="M7" sqref="M7"/>
    </sheetView>
  </sheetViews>
  <sheetFormatPr baseColWidth="10" defaultColWidth="11.42578125" defaultRowHeight="15"/>
  <cols>
    <col min="1" max="1" width="3.42578125" style="468" customWidth="1"/>
    <col min="2" max="3" width="7.7109375" style="468" customWidth="1"/>
    <col min="4" max="4" width="1.140625" style="468" customWidth="1"/>
    <col min="5" max="5" width="21.7109375" style="468" customWidth="1"/>
    <col min="6" max="6" width="5.7109375" style="468" customWidth="1"/>
    <col min="7" max="7" width="7.7109375" style="468" customWidth="1"/>
    <col min="8" max="12" width="10.7109375" style="468" customWidth="1"/>
    <col min="13" max="13" width="15.42578125" style="468" customWidth="1"/>
    <col min="14" max="14" width="21.5703125" style="468" bestFit="1" customWidth="1"/>
    <col min="15" max="15" width="24.140625" style="468" customWidth="1"/>
    <col min="16" max="16" width="16.140625" style="468" customWidth="1"/>
    <col min="17" max="17" width="11.5703125" style="468" customWidth="1"/>
    <col min="18" max="18" width="56.85546875" style="468" customWidth="1"/>
    <col min="19" max="19" width="11.42578125" style="468"/>
    <col min="20" max="20" width="8.7109375" customWidth="1"/>
    <col min="21" max="21" width="11.42578125" style="641"/>
    <col min="22" max="22" width="43.5703125" style="641" customWidth="1"/>
    <col min="23" max="16384" width="11.42578125" style="468"/>
  </cols>
  <sheetData>
    <row r="1" spans="1:22" ht="15.75" thickBot="1">
      <c r="A1" s="133" t="str">
        <f>ADDRESS(ROW(),COLUMN(),4)</f>
        <v>A1</v>
      </c>
      <c r="B1" s="1118">
        <v>7</v>
      </c>
      <c r="C1" s="1119">
        <v>7</v>
      </c>
      <c r="D1" s="1118">
        <v>0.67</v>
      </c>
      <c r="E1" s="1118">
        <v>21</v>
      </c>
      <c r="F1" s="1118">
        <v>5</v>
      </c>
      <c r="G1" s="1118">
        <v>7</v>
      </c>
      <c r="H1" s="1118">
        <v>10</v>
      </c>
      <c r="I1" s="1118">
        <v>10</v>
      </c>
      <c r="J1" s="1118">
        <v>10</v>
      </c>
      <c r="K1" s="1118">
        <v>10</v>
      </c>
      <c r="L1" s="1118">
        <v>10</v>
      </c>
      <c r="M1"/>
      <c r="N1"/>
      <c r="O1"/>
      <c r="P1"/>
      <c r="Q1"/>
      <c r="R1"/>
      <c r="S1"/>
      <c r="T1" s="135">
        <v>1</v>
      </c>
      <c r="U1" s="134" t="str">
        <f>SUBSTITUTE(ADDRESS(1,COLUMN(),4),"1","")</f>
        <v>U</v>
      </c>
      <c r="V1" s="136" t="str">
        <f>SUBSTITUTE(ADDRESS(1,COLUMN(),4),"1","")</f>
        <v>V</v>
      </c>
    </row>
    <row r="2" spans="1:22" ht="15" customHeight="1">
      <c r="A2" s="4344" t="s">
        <v>395</v>
      </c>
      <c r="B2" s="4347" t="s">
        <v>1883</v>
      </c>
      <c r="C2" s="4347"/>
      <c r="D2" s="4347"/>
      <c r="E2" s="4347"/>
      <c r="F2" s="4347"/>
      <c r="G2" s="4347"/>
      <c r="H2" s="4347"/>
      <c r="I2" s="4347"/>
      <c r="J2" s="4347"/>
      <c r="K2" s="4347"/>
      <c r="L2" s="4348"/>
      <c r="M2"/>
      <c r="N2"/>
      <c r="O2"/>
      <c r="P2"/>
      <c r="Q2"/>
      <c r="R2"/>
      <c r="S2"/>
      <c r="T2" s="135">
        <v>1</v>
      </c>
      <c r="U2" s="142"/>
      <c r="V2" s="142" t="s">
        <v>1166</v>
      </c>
    </row>
    <row r="3" spans="1:22" ht="15" customHeight="1">
      <c r="A3" s="4345"/>
      <c r="B3" s="4349"/>
      <c r="C3" s="4349"/>
      <c r="D3" s="4349"/>
      <c r="E3" s="4349"/>
      <c r="F3" s="4349"/>
      <c r="G3" s="4349"/>
      <c r="H3" s="4349"/>
      <c r="I3" s="4349"/>
      <c r="J3" s="4349"/>
      <c r="K3" s="4349"/>
      <c r="L3" s="4350"/>
      <c r="M3"/>
      <c r="N3" s="627" t="s">
        <v>4117</v>
      </c>
      <c r="O3"/>
      <c r="P3"/>
      <c r="Q3"/>
      <c r="R3"/>
      <c r="S3"/>
      <c r="T3" s="135">
        <v>1</v>
      </c>
      <c r="U3" s="156">
        <f ca="1">COUNTA(A1:T136) + COUNTBLANK(A1:T136)</f>
        <v>2778</v>
      </c>
      <c r="V3" s="145" t="str">
        <f>"cellules entre"&amp;" " &amp;A1&amp;" et  "&amp;T136</f>
        <v>cellules entre A1 et  T136</v>
      </c>
    </row>
    <row r="4" spans="1:22" ht="15" customHeight="1">
      <c r="A4" s="4345"/>
      <c r="B4" s="4351" t="s">
        <v>1882</v>
      </c>
      <c r="C4" s="4351"/>
      <c r="D4" s="4351"/>
      <c r="E4" s="4351"/>
      <c r="F4" s="4351"/>
      <c r="G4" s="4351"/>
      <c r="H4" s="4351"/>
      <c r="I4" s="4351"/>
      <c r="J4" s="4351"/>
      <c r="K4" s="4351"/>
      <c r="L4" s="4352"/>
      <c r="M4"/>
      <c r="N4"/>
      <c r="O4"/>
      <c r="P4"/>
      <c r="Q4"/>
      <c r="R4"/>
      <c r="S4"/>
      <c r="T4" s="135">
        <v>1</v>
      </c>
      <c r="U4" s="156">
        <f ca="1">COUNTA(A1:T136)</f>
        <v>1066</v>
      </c>
      <c r="V4" s="145" t="s">
        <v>1161</v>
      </c>
    </row>
    <row r="5" spans="1:22" ht="15" customHeight="1">
      <c r="A5" s="4345"/>
      <c r="B5" s="4351"/>
      <c r="C5" s="4351"/>
      <c r="D5" s="4351"/>
      <c r="E5" s="4351"/>
      <c r="F5" s="4351"/>
      <c r="G5" s="4351"/>
      <c r="H5" s="4351"/>
      <c r="I5" s="4351"/>
      <c r="J5" s="4351"/>
      <c r="K5" s="4351"/>
      <c r="L5" s="4352"/>
      <c r="M5"/>
      <c r="N5"/>
      <c r="O5"/>
      <c r="P5"/>
      <c r="Q5"/>
      <c r="R5"/>
      <c r="S5"/>
      <c r="T5" s="135">
        <v>1</v>
      </c>
      <c r="U5" s="156">
        <f ca="1">COUNTBLANK(A1:T136)</f>
        <v>1712</v>
      </c>
      <c r="V5" s="145" t="s">
        <v>134</v>
      </c>
    </row>
    <row r="6" spans="1:22" ht="15" customHeight="1">
      <c r="A6" s="4345"/>
      <c r="B6" s="1117" t="s">
        <v>1881</v>
      </c>
      <c r="C6" s="1116"/>
      <c r="D6" s="1116"/>
      <c r="E6" s="1116"/>
      <c r="F6" s="1116"/>
      <c r="G6" s="1116"/>
      <c r="H6" s="1116"/>
      <c r="I6" s="1116"/>
      <c r="J6" s="1116"/>
      <c r="K6" s="1116"/>
      <c r="L6" s="1115"/>
      <c r="M6"/>
      <c r="N6"/>
      <c r="O6"/>
      <c r="P6"/>
      <c r="Q6"/>
      <c r="R6"/>
      <c r="S6"/>
      <c r="T6" s="135">
        <v>1</v>
      </c>
      <c r="U6" s="156">
        <f>SUM(T1:T134)+2</f>
        <v>136</v>
      </c>
      <c r="V6" s="145" t="s">
        <v>1162</v>
      </c>
    </row>
    <row r="7" spans="1:22" ht="15" customHeight="1" thickBot="1">
      <c r="A7" s="4346"/>
      <c r="B7" s="1114" t="s">
        <v>1018</v>
      </c>
      <c r="C7" s="1113"/>
      <c r="D7" s="1113"/>
      <c r="E7" s="1113"/>
      <c r="F7" s="1113"/>
      <c r="G7" s="1113"/>
      <c r="H7" s="1113"/>
      <c r="I7" s="1113"/>
      <c r="J7" s="1113"/>
      <c r="K7" s="1113"/>
      <c r="L7" s="1112"/>
      <c r="M7"/>
      <c r="N7"/>
      <c r="O7"/>
      <c r="P7"/>
      <c r="Q7"/>
      <c r="R7"/>
      <c r="S7"/>
      <c r="T7" s="135">
        <v>1</v>
      </c>
      <c r="U7" s="156">
        <f>SUM(A136:S136)+1</f>
        <v>20</v>
      </c>
      <c r="V7" s="145" t="s">
        <v>1163</v>
      </c>
    </row>
    <row r="8" spans="1:22" ht="15" customHeight="1" thickBot="1">
      <c r="B8" s="634" t="s">
        <v>2</v>
      </c>
      <c r="C8" s="635" t="str">
        <f ca="1">CELL("nomfichier")</f>
        <v>C:\Users\Joel\Desktop\[ff.fiches.repositionnables.xlsx]13.col.40.produits</v>
      </c>
      <c r="D8" s="635"/>
      <c r="E8" s="1111"/>
      <c r="F8" s="1111"/>
      <c r="G8" s="1111"/>
      <c r="H8" s="1111"/>
      <c r="I8" s="1111"/>
      <c r="J8" s="1111"/>
      <c r="K8" s="1111"/>
      <c r="L8" s="1111"/>
      <c r="M8"/>
      <c r="N8" s="4364" t="s">
        <v>1880</v>
      </c>
      <c r="O8" s="4364"/>
      <c r="P8" s="4364"/>
      <c r="Q8" s="4364"/>
      <c r="R8" s="4364"/>
      <c r="S8"/>
      <c r="T8" s="135">
        <v>1</v>
      </c>
    </row>
    <row r="9" spans="1:22" s="967" customFormat="1" ht="15" customHeight="1">
      <c r="A9" s="4114" t="s">
        <v>395</v>
      </c>
      <c r="B9" s="4353" t="s">
        <v>1877</v>
      </c>
      <c r="C9" s="4353"/>
      <c r="D9" s="4353"/>
      <c r="E9" s="4353"/>
      <c r="F9" s="4353"/>
      <c r="G9" s="4353"/>
      <c r="H9" s="4353"/>
      <c r="I9" s="4353"/>
      <c r="J9" s="4353"/>
      <c r="K9" s="4353"/>
      <c r="L9" s="4342" t="s">
        <v>1858</v>
      </c>
      <c r="M9"/>
      <c r="N9" s="4364"/>
      <c r="O9" s="4364"/>
      <c r="P9" s="4364"/>
      <c r="Q9" s="4364"/>
      <c r="R9" s="4364"/>
      <c r="S9"/>
      <c r="T9" s="135">
        <v>1</v>
      </c>
      <c r="U9" s="641"/>
      <c r="V9" s="641"/>
    </row>
    <row r="10" spans="1:22" s="967" customFormat="1" ht="15" customHeight="1">
      <c r="A10" s="4115"/>
      <c r="B10" s="4354"/>
      <c r="C10" s="4354"/>
      <c r="D10" s="4354"/>
      <c r="E10" s="4354"/>
      <c r="F10" s="4354"/>
      <c r="G10" s="4354"/>
      <c r="H10" s="4354"/>
      <c r="I10" s="4354"/>
      <c r="J10" s="4354"/>
      <c r="K10" s="4354"/>
      <c r="L10" s="4343"/>
      <c r="M10"/>
      <c r="N10" s="518">
        <v>1</v>
      </c>
      <c r="O10" s="518">
        <v>1</v>
      </c>
      <c r="P10" s="518">
        <v>1</v>
      </c>
      <c r="Q10" s="518">
        <v>1</v>
      </c>
      <c r="R10" s="518">
        <v>1</v>
      </c>
      <c r="S10"/>
      <c r="T10" s="135">
        <v>1</v>
      </c>
      <c r="U10" s="641"/>
      <c r="V10" s="641"/>
    </row>
    <row r="11" spans="1:22" s="967" customFormat="1" ht="15" customHeight="1">
      <c r="A11" s="4335">
        <v>3</v>
      </c>
      <c r="B11" s="985" t="s">
        <v>1823</v>
      </c>
      <c r="C11" s="983" t="s">
        <v>1857</v>
      </c>
      <c r="D11" s="983"/>
      <c r="E11" s="983"/>
      <c r="F11" s="983"/>
      <c r="G11" s="982"/>
      <c r="H11" s="1066" t="s">
        <v>1821</v>
      </c>
      <c r="I11" s="981"/>
      <c r="J11" s="978"/>
      <c r="K11" s="4337" t="s">
        <v>1856</v>
      </c>
      <c r="L11" s="4338"/>
      <c r="M11"/>
      <c r="N11" s="4365" t="s">
        <v>1879</v>
      </c>
      <c r="O11" s="4365"/>
      <c r="P11" s="4365"/>
      <c r="Q11" s="4365"/>
      <c r="R11" s="4365"/>
      <c r="S11"/>
      <c r="T11" s="135">
        <v>1</v>
      </c>
      <c r="U11" s="641"/>
      <c r="V11" s="641"/>
    </row>
    <row r="12" spans="1:22" s="967" customFormat="1" ht="15.75">
      <c r="A12" s="4335"/>
      <c r="B12" s="980" t="s">
        <v>1819</v>
      </c>
      <c r="C12" s="979"/>
      <c r="D12" s="979"/>
      <c r="E12" s="978"/>
      <c r="F12" s="978"/>
      <c r="G12" s="977"/>
      <c r="H12" s="4339">
        <v>200</v>
      </c>
      <c r="I12" s="1065" t="str">
        <f>C13</f>
        <v>Portions Adulte</v>
      </c>
      <c r="J12" s="971"/>
      <c r="K12" s="4337"/>
      <c r="L12" s="4338"/>
      <c r="M12"/>
      <c r="N12" s="4365"/>
      <c r="O12" s="4365"/>
      <c r="P12" s="4365"/>
      <c r="Q12" s="4365"/>
      <c r="R12" s="4365"/>
      <c r="S12"/>
      <c r="T12" s="135">
        <v>1</v>
      </c>
      <c r="U12" s="641"/>
      <c r="V12" s="641"/>
    </row>
    <row r="13" spans="1:22" s="967" customFormat="1" ht="15.75">
      <c r="A13" s="4335"/>
      <c r="B13" s="1064">
        <v>100</v>
      </c>
      <c r="C13" s="973" t="s">
        <v>1854</v>
      </c>
      <c r="D13" s="973"/>
      <c r="E13" s="1063"/>
      <c r="G13" s="977"/>
      <c r="H13" s="4339"/>
      <c r="I13" s="969">
        <f>(I15/H12)*1000</f>
        <v>373.49999999999994</v>
      </c>
      <c r="J13" s="971"/>
      <c r="K13" s="132"/>
      <c r="L13" s="704"/>
      <c r="M13"/>
      <c r="N13" s="4365"/>
      <c r="O13" s="4365"/>
      <c r="P13" s="4365"/>
      <c r="Q13" s="4365"/>
      <c r="R13" s="4365"/>
      <c r="S13"/>
      <c r="T13" s="135">
        <v>1</v>
      </c>
      <c r="U13" s="641"/>
      <c r="V13" s="641"/>
    </row>
    <row r="14" spans="1:22" s="967" customFormat="1" ht="18.75">
      <c r="A14" s="4335"/>
      <c r="B14" s="970">
        <f>C37</f>
        <v>44.15</v>
      </c>
      <c r="C14" s="969">
        <f>(B14/B13)*1000</f>
        <v>441.5</v>
      </c>
      <c r="D14" s="968"/>
      <c r="E14" s="967" t="s">
        <v>1853</v>
      </c>
      <c r="F14" s="966"/>
      <c r="G14" s="965"/>
      <c r="H14" s="952"/>
      <c r="I14" s="952"/>
      <c r="J14" s="952"/>
      <c r="K14" s="548" t="s">
        <v>987</v>
      </c>
      <c r="L14" s="964">
        <f>L37</f>
        <v>88.3</v>
      </c>
      <c r="M14"/>
      <c r="N14" s="1097" t="s">
        <v>1878</v>
      </c>
      <c r="O14" s="1095"/>
      <c r="P14" s="1095"/>
      <c r="Q14" s="1095"/>
      <c r="R14" s="1095"/>
      <c r="S14"/>
      <c r="T14" s="135">
        <v>1</v>
      </c>
      <c r="U14" s="641"/>
      <c r="V14" s="641"/>
    </row>
    <row r="15" spans="1:22" s="967" customFormat="1" ht="15.75">
      <c r="A15" s="4335"/>
      <c r="B15" s="1062" t="s">
        <v>77</v>
      </c>
      <c r="C15" s="1061" t="s">
        <v>1813</v>
      </c>
      <c r="D15" s="1060" t="s">
        <v>1812</v>
      </c>
      <c r="E15" s="1110" t="s">
        <v>1811</v>
      </c>
      <c r="F15" s="1110"/>
      <c r="G15" s="1109" t="s">
        <v>84</v>
      </c>
      <c r="H15" s="954">
        <f>J15-I15</f>
        <v>13.600000000000009</v>
      </c>
      <c r="I15" s="1108">
        <f>SUM(I17:I36)</f>
        <v>74.699999999999989</v>
      </c>
      <c r="J15" s="1108">
        <f>SUM(J17:J36)</f>
        <v>88.3</v>
      </c>
      <c r="K15" s="957" t="s">
        <v>831</v>
      </c>
      <c r="L15" s="551">
        <f>L37/H12</f>
        <v>0.4415</v>
      </c>
      <c r="M15"/>
      <c r="N15" s="4366" t="s">
        <v>1877</v>
      </c>
      <c r="O15" s="4367"/>
      <c r="P15" s="1107"/>
      <c r="Q15" s="1106" t="s">
        <v>1821</v>
      </c>
      <c r="R15" s="1097" t="s">
        <v>1851</v>
      </c>
      <c r="S15"/>
      <c r="T15" s="135">
        <v>1</v>
      </c>
      <c r="U15" s="641"/>
      <c r="V15" s="641"/>
    </row>
    <row r="16" spans="1:22" s="967" customFormat="1" ht="15" customHeight="1">
      <c r="A16" s="4335"/>
      <c r="B16" s="4360" t="s">
        <v>1809</v>
      </c>
      <c r="C16" s="4360"/>
      <c r="D16" s="1057">
        <f>IF(ISBLANK(A16),C16,A16*C16)</f>
        <v>0</v>
      </c>
      <c r="E16" s="952" t="s">
        <v>565</v>
      </c>
      <c r="F16" s="952"/>
      <c r="G16" s="952" t="s">
        <v>30</v>
      </c>
      <c r="H16" s="1105" t="s">
        <v>1852</v>
      </c>
      <c r="I16" s="952" t="s">
        <v>1814</v>
      </c>
      <c r="J16" s="952" t="s">
        <v>1808</v>
      </c>
      <c r="K16" s="482" t="s">
        <v>1850</v>
      </c>
      <c r="L16" s="483" t="s">
        <v>835</v>
      </c>
      <c r="M16"/>
      <c r="N16" s="1053">
        <f>H12</f>
        <v>200</v>
      </c>
      <c r="O16" s="1052" t="str">
        <f>I12</f>
        <v>Portions Adulte</v>
      </c>
      <c r="P16" s="1104"/>
      <c r="Q16" s="1047">
        <v>50</v>
      </c>
      <c r="R16" s="1097" t="s">
        <v>1847</v>
      </c>
      <c r="S16"/>
      <c r="T16" s="135">
        <v>1</v>
      </c>
      <c r="U16" s="641"/>
      <c r="V16" s="641"/>
    </row>
    <row r="17" spans="1:22" s="967" customFormat="1" ht="15.75">
      <c r="A17" s="4335"/>
      <c r="B17" s="935"/>
      <c r="C17" s="934"/>
      <c r="D17" s="933">
        <f t="shared" ref="D17:D36" si="0">IF(ISTEXT(B17),0,IF(ISBLANK(B17),C17,B17*C17))</f>
        <v>0</v>
      </c>
      <c r="E17" s="1086" t="s">
        <v>1875</v>
      </c>
      <c r="F17" s="1051">
        <f>IF(D17&lt;=0,B17,IF(ISTEXT(B17),B17,IF(ISBLANK(B17),"",(B17/B13)*H12)))</f>
        <v>0</v>
      </c>
      <c r="G17" s="1030"/>
      <c r="H17" s="1029"/>
      <c r="I17" s="1028">
        <f t="shared" ref="I17:I36" si="1">((J17-(J17*H17%)))</f>
        <v>0</v>
      </c>
      <c r="J17" s="1103">
        <f>(D17/B13)*H12</f>
        <v>0</v>
      </c>
      <c r="K17" s="1026"/>
      <c r="L17" s="1049">
        <f t="shared" ref="L17:L36" si="2">IF(ISBLANK(K17),0,IF(ISTEXT(B17),0,IF(D17=0,F17*K17,(J17*K17))))</f>
        <v>0</v>
      </c>
      <c r="M17"/>
      <c r="N17" s="1102"/>
      <c r="O17" s="1101" t="s">
        <v>565</v>
      </c>
      <c r="P17" s="1100" t="s">
        <v>1808</v>
      </c>
      <c r="Q17" s="1099">
        <f>(N33/N16)*Q16</f>
        <v>22.074999999999999</v>
      </c>
      <c r="R17" s="1095" t="str">
        <f ca="1">_xlfn.FORMULATEXT(Q17)</f>
        <v>=(N33/N16)*Q16</v>
      </c>
      <c r="S17"/>
      <c r="T17" s="135">
        <v>1</v>
      </c>
      <c r="U17" s="641"/>
      <c r="V17" s="641"/>
    </row>
    <row r="18" spans="1:22" s="967" customFormat="1" ht="15.75">
      <c r="A18" s="4335"/>
      <c r="B18" s="935"/>
      <c r="C18" s="934">
        <v>16</v>
      </c>
      <c r="D18" s="933">
        <f t="shared" si="0"/>
        <v>16</v>
      </c>
      <c r="E18" s="1032" t="s">
        <v>1876</v>
      </c>
      <c r="F18" s="1036" t="str">
        <f>IF(D18&lt;=0,B18,IF(ISTEXT(B18),B18,IF(ISBLANK(B18),"",(B18/B13)*H12)))</f>
        <v/>
      </c>
      <c r="G18" s="1030"/>
      <c r="H18" s="1029">
        <v>35</v>
      </c>
      <c r="I18" s="1035">
        <f t="shared" si="1"/>
        <v>20.8</v>
      </c>
      <c r="J18" s="1092">
        <f>(D18/B13)*H12</f>
        <v>32</v>
      </c>
      <c r="K18" s="1026">
        <v>1</v>
      </c>
      <c r="L18" s="1033">
        <f t="shared" si="2"/>
        <v>32</v>
      </c>
      <c r="M18"/>
      <c r="N18" s="1085" t="s">
        <v>1875</v>
      </c>
      <c r="O18" s="1084" t="str">
        <f>E18</f>
        <v>boeuf (gite) morceaux 80g</v>
      </c>
      <c r="P18" s="1096">
        <f>J18</f>
        <v>32</v>
      </c>
      <c r="Q18" s="1090">
        <f>(P18/N16)*Q16</f>
        <v>8</v>
      </c>
      <c r="R18" s="1095" t="str">
        <f ca="1">_xlfn.FORMULATEXT(Q18)</f>
        <v>=(P18/N16)*Q16</v>
      </c>
      <c r="S18"/>
      <c r="T18" s="135">
        <v>1</v>
      </c>
      <c r="U18" s="641"/>
      <c r="V18" s="641"/>
    </row>
    <row r="19" spans="1:22" s="967" customFormat="1" ht="15.75">
      <c r="A19" s="4335"/>
      <c r="B19" s="935"/>
      <c r="C19" s="934"/>
      <c r="D19" s="933">
        <f t="shared" si="0"/>
        <v>0</v>
      </c>
      <c r="E19" s="1086" t="s">
        <v>1874</v>
      </c>
      <c r="F19" s="1036">
        <f>IF(D19&lt;=0,B19,IF(ISTEXT(B19),B19,IF(ISBLANK(B19),"",(B19/B13)*H12)))</f>
        <v>0</v>
      </c>
      <c r="G19" s="1030"/>
      <c r="H19" s="1029"/>
      <c r="I19" s="1035">
        <f t="shared" si="1"/>
        <v>0</v>
      </c>
      <c r="J19" s="1078">
        <f>(D19/B13)*H12</f>
        <v>0</v>
      </c>
      <c r="K19" s="1026"/>
      <c r="L19" s="1033">
        <f t="shared" si="2"/>
        <v>0</v>
      </c>
      <c r="M19"/>
      <c r="N19" s="1089" t="s">
        <v>1874</v>
      </c>
      <c r="O19" s="1088" t="str">
        <f>E20</f>
        <v>vin rouge</v>
      </c>
      <c r="P19" s="1098">
        <f>J20</f>
        <v>12</v>
      </c>
      <c r="Q19" s="1041">
        <f>(P19/N16)*Q16</f>
        <v>3</v>
      </c>
      <c r="R19" s="1097" t="s">
        <v>1845</v>
      </c>
      <c r="S19"/>
      <c r="T19" s="135">
        <v>1</v>
      </c>
      <c r="U19" s="641"/>
      <c r="V19" s="641"/>
    </row>
    <row r="20" spans="1:22" s="967" customFormat="1" ht="15.75">
      <c r="A20" s="4335"/>
      <c r="B20" s="935"/>
      <c r="C20" s="934">
        <v>6</v>
      </c>
      <c r="D20" s="933">
        <f t="shared" si="0"/>
        <v>6</v>
      </c>
      <c r="E20" s="1032" t="s">
        <v>1838</v>
      </c>
      <c r="F20" s="1031" t="str">
        <f>IF(D20&lt;=0,B20,IF(ISTEXT(B20),B20,IF(ISBLANK(B20),"",(B20/B13)*H12)))</f>
        <v/>
      </c>
      <c r="G20" s="1030"/>
      <c r="H20" s="1029"/>
      <c r="I20" s="1028">
        <f t="shared" si="1"/>
        <v>12</v>
      </c>
      <c r="J20" s="1093">
        <f>(D20/B13)*H12</f>
        <v>12</v>
      </c>
      <c r="K20" s="1026">
        <v>1</v>
      </c>
      <c r="L20" s="1025">
        <f t="shared" si="2"/>
        <v>12</v>
      </c>
      <c r="M20"/>
      <c r="N20" s="1085"/>
      <c r="O20" s="1084" t="str">
        <f>E21</f>
        <v>fond brun clair de veau</v>
      </c>
      <c r="P20" s="1096">
        <f>J21</f>
        <v>20</v>
      </c>
      <c r="Q20" s="1041">
        <f>(P20/N16)*Q16</f>
        <v>5</v>
      </c>
      <c r="R20" s="1095" t="s">
        <v>1844</v>
      </c>
      <c r="S20"/>
      <c r="T20" s="135">
        <v>1</v>
      </c>
      <c r="U20" s="641"/>
      <c r="V20" s="641"/>
    </row>
    <row r="21" spans="1:22" s="967" customFormat="1" ht="15.75">
      <c r="A21" s="4335"/>
      <c r="B21" s="935"/>
      <c r="C21" s="934">
        <v>10</v>
      </c>
      <c r="D21" s="933">
        <f t="shared" si="0"/>
        <v>10</v>
      </c>
      <c r="E21" s="1032" t="s">
        <v>1843</v>
      </c>
      <c r="F21" s="1036" t="str">
        <f>IF(D21&lt;=0,B21,IF(ISTEXT(B21),B21,IF(ISBLANK(B21),"",(B21/B13)*H12)))</f>
        <v/>
      </c>
      <c r="G21" s="1030"/>
      <c r="H21" s="1029"/>
      <c r="I21" s="1035">
        <f t="shared" si="1"/>
        <v>20</v>
      </c>
      <c r="J21" s="1092">
        <f>(D21/B13)*H12</f>
        <v>20</v>
      </c>
      <c r="K21" s="1026">
        <v>1</v>
      </c>
      <c r="L21" s="1033">
        <f t="shared" si="2"/>
        <v>20</v>
      </c>
      <c r="M21"/>
      <c r="N21" s="1085"/>
      <c r="O21" s="1084" t="str">
        <f>E22</f>
        <v>farine</v>
      </c>
      <c r="P21" s="1094">
        <f>J22</f>
        <v>1</v>
      </c>
      <c r="Q21" s="1041">
        <f>(P21/N16)*Q16</f>
        <v>0.25</v>
      </c>
      <c r="R21" s="1095" t="s">
        <v>974</v>
      </c>
      <c r="S21"/>
      <c r="T21" s="135">
        <v>1</v>
      </c>
      <c r="U21" s="641"/>
      <c r="V21" s="641"/>
    </row>
    <row r="22" spans="1:22" s="967" customFormat="1" ht="15.75">
      <c r="A22" s="4335"/>
      <c r="B22" s="935"/>
      <c r="C22" s="934">
        <v>0.5</v>
      </c>
      <c r="D22" s="933">
        <f t="shared" si="0"/>
        <v>0.5</v>
      </c>
      <c r="E22" s="1032" t="s">
        <v>1873</v>
      </c>
      <c r="F22" s="1031" t="str">
        <f>IF(D22&lt;=0,B22,IF(ISTEXT(B22),B22,IF(ISBLANK(B22),"",(B22/B13)*H12)))</f>
        <v/>
      </c>
      <c r="G22" s="1030"/>
      <c r="H22" s="1029"/>
      <c r="I22" s="1028">
        <f t="shared" si="1"/>
        <v>1</v>
      </c>
      <c r="J22" s="1093">
        <f>(D22/B13)*H12</f>
        <v>1</v>
      </c>
      <c r="K22" s="1026">
        <v>1</v>
      </c>
      <c r="L22" s="1025">
        <f t="shared" si="2"/>
        <v>1</v>
      </c>
      <c r="M22"/>
      <c r="N22" s="1085"/>
      <c r="O22" s="1084" t="str">
        <f>E23</f>
        <v>huile</v>
      </c>
      <c r="P22" s="1094">
        <f>J23</f>
        <v>1</v>
      </c>
      <c r="Q22" s="1090">
        <f>(P22/N16)*Q16</f>
        <v>0.25</v>
      </c>
      <c r="R22" s="573"/>
      <c r="S22"/>
      <c r="T22" s="135">
        <v>1</v>
      </c>
      <c r="U22" s="641"/>
      <c r="V22" s="641"/>
    </row>
    <row r="23" spans="1:22" ht="15.75">
      <c r="A23" s="4335"/>
      <c r="B23" s="935"/>
      <c r="C23" s="934">
        <v>0.5</v>
      </c>
      <c r="D23" s="933">
        <f t="shared" si="0"/>
        <v>0.5</v>
      </c>
      <c r="E23" s="1032" t="s">
        <v>1872</v>
      </c>
      <c r="F23" s="1036" t="str">
        <f>IF(D23&lt;=0,B23,IF(ISTEXT(B23),B23,IF(ISBLANK(B23),"",(B23/B13)*H12)))</f>
        <v/>
      </c>
      <c r="G23" s="1030"/>
      <c r="H23" s="1029"/>
      <c r="I23" s="1035">
        <f t="shared" si="1"/>
        <v>1</v>
      </c>
      <c r="J23" s="1092">
        <f>(D23/B13)*H12</f>
        <v>1</v>
      </c>
      <c r="K23" s="1026">
        <v>1</v>
      </c>
      <c r="L23" s="1033">
        <f t="shared" si="2"/>
        <v>1</v>
      </c>
      <c r="M23"/>
      <c r="N23" s="1089" t="s">
        <v>1871</v>
      </c>
      <c r="O23" s="1088" t="str">
        <f t="shared" ref="O23:O29" si="3">E25</f>
        <v>carottes en rondelles ou dés surgelés</v>
      </c>
      <c r="P23" s="1087">
        <f t="shared" ref="P23:P29" si="4">J25</f>
        <v>4</v>
      </c>
      <c r="Q23" s="1041">
        <f>(P23/N16)*Q16</f>
        <v>1</v>
      </c>
      <c r="R23" s="573"/>
      <c r="S23"/>
      <c r="T23" s="135">
        <v>1</v>
      </c>
    </row>
    <row r="24" spans="1:22" s="967" customFormat="1" ht="15.75">
      <c r="A24" s="4335"/>
      <c r="B24" s="935"/>
      <c r="C24" s="934"/>
      <c r="D24" s="933">
        <f t="shared" si="0"/>
        <v>0</v>
      </c>
      <c r="E24" s="1086" t="s">
        <v>1871</v>
      </c>
      <c r="F24" s="1036">
        <f>IF(D24&lt;=0,B24,IF(ISTEXT(B24),B24,IF(ISBLANK(B24),"",(B24/B13)*H12)))</f>
        <v>0</v>
      </c>
      <c r="G24" s="1030"/>
      <c r="H24" s="1029"/>
      <c r="I24" s="1035">
        <f t="shared" si="1"/>
        <v>0</v>
      </c>
      <c r="J24" s="1092">
        <f>(D24/B13)*H12</f>
        <v>0</v>
      </c>
      <c r="K24" s="1026"/>
      <c r="L24" s="1033">
        <f t="shared" si="2"/>
        <v>0</v>
      </c>
      <c r="M24"/>
      <c r="N24" s="1085"/>
      <c r="O24" s="1084" t="str">
        <f t="shared" si="3"/>
        <v>oignons émincés surgelés</v>
      </c>
      <c r="P24" s="1083">
        <f t="shared" si="4"/>
        <v>4</v>
      </c>
      <c r="Q24" s="1041">
        <f>(P24/N16)*Q16</f>
        <v>1</v>
      </c>
      <c r="R24" s="573"/>
      <c r="S24"/>
      <c r="T24" s="135">
        <v>1</v>
      </c>
      <c r="U24" s="641"/>
      <c r="V24" s="641"/>
    </row>
    <row r="25" spans="1:22" s="967" customFormat="1" ht="15.75">
      <c r="A25" s="4335"/>
      <c r="B25" s="935"/>
      <c r="C25" s="934">
        <v>2</v>
      </c>
      <c r="D25" s="933">
        <f t="shared" si="0"/>
        <v>2</v>
      </c>
      <c r="E25" s="1032" t="s">
        <v>1870</v>
      </c>
      <c r="F25" s="1031" t="str">
        <f>IF(D25&lt;=0,B25,IF(ISTEXT(B25),B25,IF(ISBLANK(B25),"",(B25/B13)*H12)))</f>
        <v/>
      </c>
      <c r="G25" s="1030"/>
      <c r="H25" s="1029"/>
      <c r="I25" s="1028">
        <f t="shared" si="1"/>
        <v>4</v>
      </c>
      <c r="J25" s="1093">
        <f>(D25/B13)*H12</f>
        <v>4</v>
      </c>
      <c r="K25" s="1026">
        <v>1</v>
      </c>
      <c r="L25" s="1025">
        <f t="shared" si="2"/>
        <v>4</v>
      </c>
      <c r="M25"/>
      <c r="N25" s="1085"/>
      <c r="O25" s="1084" t="str">
        <f t="shared" si="3"/>
        <v>ail haché surgelé</v>
      </c>
      <c r="P25" s="1083">
        <f t="shared" si="4"/>
        <v>0.4</v>
      </c>
      <c r="Q25" s="1041">
        <f>(P25/N16)*Q16</f>
        <v>0.1</v>
      </c>
      <c r="R25" s="573"/>
      <c r="S25"/>
      <c r="T25" s="135">
        <v>1</v>
      </c>
      <c r="U25" s="641"/>
      <c r="V25" s="641"/>
    </row>
    <row r="26" spans="1:22" s="967" customFormat="1" ht="15.75">
      <c r="A26" s="4335"/>
      <c r="B26" s="935"/>
      <c r="C26" s="934">
        <v>2</v>
      </c>
      <c r="D26" s="933">
        <f t="shared" si="0"/>
        <v>2</v>
      </c>
      <c r="E26" s="1032" t="s">
        <v>1869</v>
      </c>
      <c r="F26" s="1036" t="str">
        <f>IF(D26&lt;=0,B26,IF(ISTEXT(B26),B26,IF(ISBLANK(B26),"",(B26/B13)*H12)))</f>
        <v/>
      </c>
      <c r="G26" s="1030"/>
      <c r="H26" s="1029"/>
      <c r="I26" s="1035">
        <f t="shared" si="1"/>
        <v>4</v>
      </c>
      <c r="J26" s="1092">
        <f>(D26/B13)*H12</f>
        <v>4</v>
      </c>
      <c r="K26" s="1026">
        <v>1</v>
      </c>
      <c r="L26" s="1033">
        <f t="shared" si="2"/>
        <v>4</v>
      </c>
      <c r="M26"/>
      <c r="N26" s="1091"/>
      <c r="O26" s="1084" t="str">
        <f t="shared" si="3"/>
        <v>bouquet garni ou herbes de provence</v>
      </c>
      <c r="P26" s="1083">
        <f t="shared" si="4"/>
        <v>0</v>
      </c>
      <c r="Q26" s="1041">
        <f>(P26/N16)*Q16</f>
        <v>0</v>
      </c>
      <c r="R26" s="573"/>
      <c r="S26"/>
      <c r="T26" s="135">
        <v>1</v>
      </c>
      <c r="U26" s="641"/>
      <c r="V26" s="641"/>
    </row>
    <row r="27" spans="1:22" s="967" customFormat="1" ht="15.75">
      <c r="A27" s="4335"/>
      <c r="B27" s="935"/>
      <c r="C27" s="934">
        <v>0.2</v>
      </c>
      <c r="D27" s="933">
        <f t="shared" si="0"/>
        <v>0.2</v>
      </c>
      <c r="E27" s="1032" t="s">
        <v>1839</v>
      </c>
      <c r="F27" s="1031" t="str">
        <f>IF(D27&lt;=0,B27,IF(ISTEXT(B27),B27,IF(ISBLANK(B27),"",(B27/B13)*H12)))</f>
        <v/>
      </c>
      <c r="G27" s="1030"/>
      <c r="H27" s="1029"/>
      <c r="I27" s="1028">
        <f t="shared" si="1"/>
        <v>0.4</v>
      </c>
      <c r="J27" s="1079">
        <f>(D27/B13)*H12</f>
        <v>0.4</v>
      </c>
      <c r="K27" s="1026">
        <v>1</v>
      </c>
      <c r="L27" s="1025">
        <f t="shared" si="2"/>
        <v>0.4</v>
      </c>
      <c r="M27"/>
      <c r="N27" s="1091"/>
      <c r="O27" s="1084" t="str">
        <f t="shared" si="3"/>
        <v>persil</v>
      </c>
      <c r="P27" s="1083">
        <f t="shared" si="4"/>
        <v>0.6</v>
      </c>
      <c r="Q27" s="1041">
        <f>(P27/N16)*Q16</f>
        <v>0.15</v>
      </c>
      <c r="R27" s="573"/>
      <c r="S27"/>
      <c r="T27" s="135">
        <v>1</v>
      </c>
      <c r="U27" s="641"/>
      <c r="V27" s="641"/>
    </row>
    <row r="28" spans="1:22" s="967" customFormat="1" ht="15.75">
      <c r="A28" s="4335"/>
      <c r="B28" s="935"/>
      <c r="C28" s="934"/>
      <c r="D28" s="933">
        <f t="shared" si="0"/>
        <v>0</v>
      </c>
      <c r="E28" s="1032" t="s">
        <v>1837</v>
      </c>
      <c r="F28" s="1036">
        <f>IF(D28&lt;=0,B28,IF(ISTEXT(B28),B28,IF(ISBLANK(B28),"",(B28/B13)*H12)))</f>
        <v>0</v>
      </c>
      <c r="G28" s="1030"/>
      <c r="H28" s="1029"/>
      <c r="I28" s="1035">
        <f t="shared" si="1"/>
        <v>0</v>
      </c>
      <c r="J28" s="1078">
        <f>(D28/B13)*H12</f>
        <v>0</v>
      </c>
      <c r="K28" s="1026"/>
      <c r="L28" s="1033">
        <f t="shared" si="2"/>
        <v>0</v>
      </c>
      <c r="M28"/>
      <c r="N28" s="1091"/>
      <c r="O28" s="1084" t="str">
        <f t="shared" si="3"/>
        <v>gros sel</v>
      </c>
      <c r="P28" s="1083">
        <f t="shared" si="4"/>
        <v>0</v>
      </c>
      <c r="Q28" s="1041">
        <f>(P28/N16)*Q16</f>
        <v>0</v>
      </c>
      <c r="R28" s="573"/>
      <c r="S28"/>
      <c r="T28" s="135">
        <v>1</v>
      </c>
      <c r="U28" s="641"/>
      <c r="V28" s="641"/>
    </row>
    <row r="29" spans="1:22" s="967" customFormat="1" ht="15.75">
      <c r="A29" s="4335"/>
      <c r="B29" s="935"/>
      <c r="C29" s="934">
        <v>0.3</v>
      </c>
      <c r="D29" s="933">
        <f t="shared" si="0"/>
        <v>0.3</v>
      </c>
      <c r="E29" s="1032" t="s">
        <v>1841</v>
      </c>
      <c r="F29" s="1031" t="str">
        <f>IF(D29&lt;=0,B29,IF(ISTEXT(B29),B29,IF(ISBLANK(B29),"",(B29/B13)*H12)))</f>
        <v/>
      </c>
      <c r="G29" s="1030"/>
      <c r="H29" s="1029"/>
      <c r="I29" s="1028">
        <f t="shared" si="1"/>
        <v>0.6</v>
      </c>
      <c r="J29" s="1079">
        <f>(D29/B13)*H12</f>
        <v>0.6</v>
      </c>
      <c r="K29" s="1026">
        <v>1</v>
      </c>
      <c r="L29" s="1025">
        <f t="shared" si="2"/>
        <v>0.6</v>
      </c>
      <c r="M29"/>
      <c r="N29" s="1091"/>
      <c r="O29" s="1084" t="str">
        <f t="shared" si="3"/>
        <v>poivre</v>
      </c>
      <c r="P29" s="1083">
        <f t="shared" si="4"/>
        <v>0</v>
      </c>
      <c r="Q29" s="1090">
        <f>(P29/N16)*Q16</f>
        <v>0</v>
      </c>
      <c r="R29" s="573"/>
      <c r="S29"/>
      <c r="T29" s="135">
        <v>1</v>
      </c>
      <c r="U29" s="641"/>
      <c r="V29" s="641"/>
    </row>
    <row r="30" spans="1:22" s="967" customFormat="1" ht="15.75">
      <c r="A30" s="4335"/>
      <c r="B30" s="935" t="s">
        <v>1834</v>
      </c>
      <c r="C30" s="934"/>
      <c r="D30" s="933">
        <f t="shared" si="0"/>
        <v>0</v>
      </c>
      <c r="E30" s="1032" t="s">
        <v>1835</v>
      </c>
      <c r="F30" s="1036" t="str">
        <f>IF(D30&lt;=0,B30,IF(ISTEXT(B30),B30,IF(ISBLANK(B30),"",(B30/B13)*H12)))</f>
        <v>Pm</v>
      </c>
      <c r="G30" s="1030"/>
      <c r="H30" s="1029"/>
      <c r="I30" s="1035">
        <f t="shared" si="1"/>
        <v>0</v>
      </c>
      <c r="J30" s="1078">
        <f>(D30/B13)*H12</f>
        <v>0</v>
      </c>
      <c r="K30" s="1026"/>
      <c r="L30" s="1033">
        <f t="shared" si="2"/>
        <v>0</v>
      </c>
      <c r="M30"/>
      <c r="N30" s="1089" t="s">
        <v>1868</v>
      </c>
      <c r="O30" s="1088" t="str">
        <f>E33</f>
        <v>champignons boite 5/1</v>
      </c>
      <c r="P30" s="1087">
        <f>J33</f>
        <v>1.3</v>
      </c>
      <c r="Q30" s="1041">
        <f>(P30/N16)*Q16</f>
        <v>0.32500000000000001</v>
      </c>
      <c r="R30" s="573"/>
      <c r="S30"/>
      <c r="T30" s="135">
        <v>1</v>
      </c>
      <c r="U30" s="641"/>
      <c r="V30" s="641"/>
    </row>
    <row r="31" spans="1:22" s="967" customFormat="1" ht="15.75">
      <c r="A31" s="4335"/>
      <c r="B31" s="935"/>
      <c r="C31" s="934"/>
      <c r="D31" s="933">
        <f t="shared" si="0"/>
        <v>0</v>
      </c>
      <c r="E31" s="1032" t="s">
        <v>1833</v>
      </c>
      <c r="F31" s="1031">
        <f>IF(D31&lt;=0,B31,IF(ISTEXT(B31),B31,IF(ISBLANK(B31),"",(B31/B13)*H12)))</f>
        <v>0</v>
      </c>
      <c r="G31" s="1030"/>
      <c r="H31" s="1029"/>
      <c r="I31" s="1028">
        <f t="shared" si="1"/>
        <v>0</v>
      </c>
      <c r="J31" s="1079">
        <f>(D31/B13)*H12</f>
        <v>0</v>
      </c>
      <c r="K31" s="1026"/>
      <c r="L31" s="1025">
        <f t="shared" si="2"/>
        <v>0</v>
      </c>
      <c r="M31"/>
      <c r="N31" s="1085"/>
      <c r="O31" s="1084" t="str">
        <f>E34</f>
        <v>petits oignons grelots</v>
      </c>
      <c r="P31" s="1083">
        <f>J34</f>
        <v>6</v>
      </c>
      <c r="Q31" s="1041">
        <f>(P31/N16)*Q16</f>
        <v>1.5</v>
      </c>
      <c r="R31" s="573"/>
      <c r="S31"/>
      <c r="T31" s="135">
        <v>1</v>
      </c>
      <c r="U31" s="641"/>
      <c r="V31" s="641"/>
    </row>
    <row r="32" spans="1:22" s="967" customFormat="1" ht="15.75">
      <c r="A32" s="4335"/>
      <c r="B32" s="935"/>
      <c r="C32" s="934"/>
      <c r="D32" s="933">
        <f t="shared" si="0"/>
        <v>0</v>
      </c>
      <c r="E32" s="1086" t="s">
        <v>1868</v>
      </c>
      <c r="F32" s="1031">
        <f>IF(D32&lt;=0,B32,IF(ISTEXT(B32),B32,IF(ISBLANK(B32),"",(B32/B13)*H12)))</f>
        <v>0</v>
      </c>
      <c r="G32" s="1030"/>
      <c r="H32" s="1029"/>
      <c r="I32" s="1028">
        <f t="shared" si="1"/>
        <v>0</v>
      </c>
      <c r="J32" s="1079">
        <f>(D32/B13)*H12</f>
        <v>0</v>
      </c>
      <c r="K32" s="1026"/>
      <c r="L32" s="1025">
        <f t="shared" si="2"/>
        <v>0</v>
      </c>
      <c r="M32"/>
      <c r="N32" s="1085"/>
      <c r="O32" s="1084" t="str">
        <f>E35</f>
        <v>poitrine fraiche</v>
      </c>
      <c r="P32" s="1083">
        <f>J35</f>
        <v>6</v>
      </c>
      <c r="Q32" s="1041">
        <f>(P32/N16)*Q16</f>
        <v>1.5</v>
      </c>
      <c r="R32" s="573"/>
      <c r="S32"/>
      <c r="T32" s="135">
        <v>1</v>
      </c>
      <c r="U32" s="641"/>
      <c r="V32" s="641"/>
    </row>
    <row r="33" spans="1:22" s="967" customFormat="1" ht="15" customHeight="1">
      <c r="A33" s="4335"/>
      <c r="B33" s="935"/>
      <c r="C33" s="934">
        <v>0.65</v>
      </c>
      <c r="D33" s="933">
        <f t="shared" si="0"/>
        <v>0.65</v>
      </c>
      <c r="E33" s="1032" t="s">
        <v>1846</v>
      </c>
      <c r="F33" s="1036" t="str">
        <f>IF(D33&lt;=0,B33,IF(ISTEXT(B33),B33,IF(ISBLANK(B33),"",(B33/B13)*H12)))</f>
        <v/>
      </c>
      <c r="G33" s="1030"/>
      <c r="H33" s="1029"/>
      <c r="I33" s="1035">
        <f t="shared" si="1"/>
        <v>1.3</v>
      </c>
      <c r="J33" s="1078">
        <f>(D33/B13)*H12</f>
        <v>1.3</v>
      </c>
      <c r="K33" s="1026">
        <v>1</v>
      </c>
      <c r="L33" s="1033">
        <f t="shared" si="2"/>
        <v>1.3</v>
      </c>
      <c r="M33"/>
      <c r="N33" s="1082">
        <f>L14</f>
        <v>88.3</v>
      </c>
      <c r="O33" s="1081"/>
      <c r="P33" s="1080">
        <f>SUM(P18:P32)</f>
        <v>88.3</v>
      </c>
      <c r="Q33" s="1080">
        <f>SUM(Q18:Q32)</f>
        <v>22.074999999999999</v>
      </c>
      <c r="R33" s="573"/>
      <c r="S33"/>
      <c r="T33" s="135">
        <v>1</v>
      </c>
      <c r="U33" s="641"/>
      <c r="V33" s="641"/>
    </row>
    <row r="34" spans="1:22" s="967" customFormat="1" ht="15" customHeight="1">
      <c r="A34" s="4335"/>
      <c r="B34" s="935"/>
      <c r="C34" s="934">
        <v>3</v>
      </c>
      <c r="D34" s="933">
        <f t="shared" si="0"/>
        <v>3</v>
      </c>
      <c r="E34" s="1032" t="s">
        <v>1842</v>
      </c>
      <c r="F34" s="1031" t="str">
        <f>IF(D34&lt;=0,B34,IF(ISTEXT(B34),B34,IF(ISBLANK(B34),"",(B34/B13)*H12)))</f>
        <v/>
      </c>
      <c r="G34" s="1030"/>
      <c r="H34" s="1029">
        <v>20</v>
      </c>
      <c r="I34" s="1028">
        <f t="shared" si="1"/>
        <v>4.8</v>
      </c>
      <c r="J34" s="1079">
        <f>(D34/B13)*H12</f>
        <v>6</v>
      </c>
      <c r="K34" s="1026">
        <v>1</v>
      </c>
      <c r="L34" s="1025">
        <f t="shared" si="2"/>
        <v>6</v>
      </c>
      <c r="M34"/>
      <c r="R34"/>
      <c r="S34"/>
      <c r="T34" s="135">
        <v>1</v>
      </c>
      <c r="U34" s="641"/>
      <c r="V34" s="641"/>
    </row>
    <row r="35" spans="1:22" s="967" customFormat="1" ht="15" customHeight="1">
      <c r="A35" s="4335"/>
      <c r="B35" s="935"/>
      <c r="C35" s="934">
        <v>3</v>
      </c>
      <c r="D35" s="933">
        <f t="shared" si="0"/>
        <v>3</v>
      </c>
      <c r="E35" s="1032" t="s">
        <v>1840</v>
      </c>
      <c r="F35" s="1036" t="str">
        <f>IF(D35&lt;=0,B35,IF(ISTEXT(B35),B35,IF(ISBLANK(B35),"",(B35/B13)*H12)))</f>
        <v/>
      </c>
      <c r="G35" s="1030"/>
      <c r="H35" s="1029">
        <v>20</v>
      </c>
      <c r="I35" s="1035">
        <f t="shared" si="1"/>
        <v>4.8</v>
      </c>
      <c r="J35" s="1078">
        <f>(D35/B13)*H12</f>
        <v>6</v>
      </c>
      <c r="K35" s="1026">
        <v>1</v>
      </c>
      <c r="L35" s="1033">
        <f t="shared" si="2"/>
        <v>6</v>
      </c>
      <c r="M35"/>
      <c r="N35" s="1069" t="s">
        <v>1867</v>
      </c>
      <c r="O35" s="1037"/>
      <c r="P35" s="1037"/>
      <c r="Q35" s="1037"/>
      <c r="R35" s="759"/>
      <c r="S35"/>
      <c r="T35" s="135">
        <v>1</v>
      </c>
      <c r="U35" s="641"/>
      <c r="V35" s="641"/>
    </row>
    <row r="36" spans="1:22" s="967" customFormat="1" ht="15" customHeight="1" thickBot="1">
      <c r="A36" s="4335"/>
      <c r="B36" s="935"/>
      <c r="C36" s="934"/>
      <c r="D36" s="933">
        <f t="shared" si="0"/>
        <v>0</v>
      </c>
      <c r="E36" s="1023"/>
      <c r="F36" s="1022">
        <f>IF(D36&lt;=0,B36,IF(ISTEXT(B36),B36,IF(ISBLANK(B36),"",(B36/B13)*H12)))</f>
        <v>0</v>
      </c>
      <c r="G36" s="1021"/>
      <c r="H36" s="1020"/>
      <c r="I36" s="1019">
        <f t="shared" si="1"/>
        <v>0</v>
      </c>
      <c r="J36" s="1077">
        <f>(D36/B13)*H12</f>
        <v>0</v>
      </c>
      <c r="K36" s="1017"/>
      <c r="L36" s="1016">
        <f t="shared" si="2"/>
        <v>0</v>
      </c>
      <c r="M36"/>
      <c r="N36" s="1069" t="s">
        <v>1866</v>
      </c>
      <c r="O36" s="1037"/>
      <c r="P36" s="1037"/>
      <c r="Q36" s="1037"/>
      <c r="R36" s="759"/>
      <c r="S36"/>
      <c r="T36" s="135">
        <v>1</v>
      </c>
      <c r="U36" s="641"/>
      <c r="V36" s="641"/>
    </row>
    <row r="37" spans="1:22" s="967" customFormat="1" ht="15" customHeight="1" thickTop="1">
      <c r="A37" s="4335"/>
      <c r="B37" s="1015" t="s">
        <v>1801</v>
      </c>
      <c r="C37" s="1014">
        <f>SUM(D17:D36)</f>
        <v>44.15</v>
      </c>
      <c r="D37" s="1013"/>
      <c r="E37" s="1013"/>
      <c r="F37" s="1013"/>
      <c r="G37" s="1012" t="s">
        <v>1830</v>
      </c>
      <c r="H37" s="1011">
        <f>J37-I37</f>
        <v>13.600000000000009</v>
      </c>
      <c r="I37" s="1010">
        <f>SUM(I17:I36)</f>
        <v>74.699999999999989</v>
      </c>
      <c r="J37" s="1009">
        <f>SUM(J17:J36)</f>
        <v>88.3</v>
      </c>
      <c r="K37" s="1008"/>
      <c r="L37" s="1007">
        <f>SUM(L17:L36)</f>
        <v>88.3</v>
      </c>
      <c r="M37"/>
      <c r="N37" s="1069" t="s">
        <v>1865</v>
      </c>
      <c r="O37" s="1037"/>
      <c r="P37" s="1037"/>
      <c r="Q37" s="1037"/>
      <c r="R37" s="1037"/>
      <c r="S37"/>
      <c r="T37" s="135">
        <v>1</v>
      </c>
      <c r="U37" s="641"/>
      <c r="V37" s="641"/>
    </row>
    <row r="38" spans="1:22" s="967" customFormat="1" ht="15" customHeight="1">
      <c r="A38" s="4335"/>
      <c r="B38" s="916"/>
      <c r="C38" s="916"/>
      <c r="D38" s="916"/>
      <c r="E38" s="916"/>
      <c r="F38" s="916"/>
      <c r="G38" s="915"/>
      <c r="H38" s="915"/>
      <c r="I38" s="915"/>
      <c r="J38" s="915"/>
      <c r="K38" s="915"/>
      <c r="L38" s="914" t="s">
        <v>1800</v>
      </c>
      <c r="M38"/>
      <c r="N38" s="947" t="s">
        <v>1862</v>
      </c>
      <c r="O38" s="1037"/>
      <c r="P38" s="1037"/>
      <c r="Q38" s="1037"/>
      <c r="R38" s="1037"/>
      <c r="S38"/>
      <c r="T38" s="135">
        <v>1</v>
      </c>
      <c r="U38" s="641"/>
      <c r="V38" s="641"/>
    </row>
    <row r="39" spans="1:22" s="967" customFormat="1" ht="15" customHeight="1">
      <c r="A39" s="4335"/>
      <c r="B39" s="1004" t="s">
        <v>1793</v>
      </c>
      <c r="C39" s="1003"/>
      <c r="D39" s="1003"/>
      <c r="E39" s="1001"/>
      <c r="F39" s="1001"/>
      <c r="G39" s="1002"/>
      <c r="H39" s="1001"/>
      <c r="I39" s="1001"/>
      <c r="J39" s="1000" t="s">
        <v>1828</v>
      </c>
      <c r="K39" s="999" t="s">
        <v>1799</v>
      </c>
      <c r="L39" s="998"/>
      <c r="M39"/>
      <c r="N39" s="947" t="s">
        <v>1864</v>
      </c>
      <c r="O39" s="1037"/>
      <c r="P39" s="1037"/>
      <c r="Q39" s="1037"/>
      <c r="R39" s="1037"/>
      <c r="S39"/>
      <c r="T39" s="135">
        <v>1</v>
      </c>
      <c r="U39" s="641"/>
      <c r="V39" s="641"/>
    </row>
    <row r="40" spans="1:22" s="967" customFormat="1" ht="15" customHeight="1">
      <c r="A40" s="4335"/>
      <c r="B40" s="1076" t="s">
        <v>987</v>
      </c>
      <c r="C40" s="1075">
        <f>F40+I40+L40</f>
        <v>0.21875</v>
      </c>
      <c r="D40" s="1074"/>
      <c r="E40" s="1071" t="s">
        <v>1797</v>
      </c>
      <c r="F40" s="698">
        <v>3.125E-2</v>
      </c>
      <c r="G40" s="1073"/>
      <c r="H40" s="1071" t="s">
        <v>989</v>
      </c>
      <c r="I40" s="20">
        <v>0.125</v>
      </c>
      <c r="J40" s="1072"/>
      <c r="K40" s="1071" t="s">
        <v>1796</v>
      </c>
      <c r="L40" s="1070">
        <v>6.25E-2</v>
      </c>
      <c r="M40"/>
      <c r="N40" s="947" t="s">
        <v>1863</v>
      </c>
      <c r="O40" s="1037"/>
      <c r="P40" s="1037"/>
      <c r="Q40" s="1037"/>
      <c r="R40" s="1037"/>
      <c r="S40"/>
      <c r="T40" s="135">
        <v>1</v>
      </c>
      <c r="U40" s="641"/>
      <c r="V40" s="641"/>
    </row>
    <row r="41" spans="1:22" s="967" customFormat="1" ht="15" customHeight="1">
      <c r="A41" s="4335"/>
      <c r="B41" s="867" t="s">
        <v>1775</v>
      </c>
      <c r="C41" s="866"/>
      <c r="D41" s="865"/>
      <c r="E41" s="864"/>
      <c r="F41" s="863" t="s">
        <v>1774</v>
      </c>
      <c r="G41" s="862"/>
      <c r="H41" s="861"/>
      <c r="I41" s="860" t="s">
        <v>1773</v>
      </c>
      <c r="J41" s="859"/>
      <c r="K41" s="858" t="s">
        <v>1772</v>
      </c>
      <c r="L41" s="857"/>
      <c r="M41"/>
      <c r="N41" s="947"/>
      <c r="O41" s="1037"/>
      <c r="P41" s="1037"/>
      <c r="Q41" s="1037"/>
      <c r="R41" s="1037"/>
      <c r="S41"/>
      <c r="T41" s="135">
        <v>1</v>
      </c>
      <c r="U41" s="641"/>
      <c r="V41" s="641"/>
    </row>
    <row r="42" spans="1:22" s="967" customFormat="1" ht="15" customHeight="1">
      <c r="A42" s="4335"/>
      <c r="B42" s="856" t="str">
        <f>IF(ISBLANK(C42),"",LARGE(#REF!,1)+1)</f>
        <v/>
      </c>
      <c r="C42" s="854"/>
      <c r="D42" s="854"/>
      <c r="E42" s="854"/>
      <c r="F42" s="854"/>
      <c r="G42" s="854"/>
      <c r="H42" s="855"/>
      <c r="I42" s="854"/>
      <c r="J42" s="854"/>
      <c r="K42" s="854"/>
      <c r="L42" s="853" t="s">
        <v>1827</v>
      </c>
      <c r="M42"/>
      <c r="N42" s="1069" t="s">
        <v>174</v>
      </c>
      <c r="O42" s="1037"/>
      <c r="P42" s="1037"/>
      <c r="Q42" s="1037"/>
      <c r="R42" s="1037"/>
      <c r="S42"/>
      <c r="T42" s="135">
        <v>1</v>
      </c>
      <c r="U42" s="641"/>
      <c r="V42" s="641"/>
    </row>
    <row r="43" spans="1:22" s="967" customFormat="1" ht="15" customHeight="1">
      <c r="A43" s="4335"/>
      <c r="B43" s="986" t="s">
        <v>1826</v>
      </c>
      <c r="C43" s="854"/>
      <c r="D43" s="854"/>
      <c r="E43" s="854"/>
      <c r="F43" s="854"/>
      <c r="G43" s="854"/>
      <c r="H43" s="855"/>
      <c r="I43" s="854"/>
      <c r="J43" s="854"/>
      <c r="K43" s="854"/>
      <c r="L43" s="853" t="s">
        <v>1770</v>
      </c>
      <c r="M43"/>
      <c r="N43" s="947" t="s">
        <v>1862</v>
      </c>
      <c r="O43" s="1037"/>
      <c r="P43" s="1037"/>
      <c r="Q43" s="1037"/>
      <c r="R43" s="1037"/>
      <c r="S43"/>
      <c r="T43" s="135">
        <v>1</v>
      </c>
      <c r="U43" s="641"/>
      <c r="V43" s="641"/>
    </row>
    <row r="44" spans="1:22" s="967" customFormat="1" ht="15" customHeight="1">
      <c r="A44" s="4335"/>
      <c r="B44" s="852">
        <v>7</v>
      </c>
      <c r="C44" s="852">
        <v>7</v>
      </c>
      <c r="D44" s="852">
        <v>0.67</v>
      </c>
      <c r="E44" s="852">
        <v>21</v>
      </c>
      <c r="F44" s="852">
        <v>5</v>
      </c>
      <c r="G44" s="852">
        <v>7</v>
      </c>
      <c r="H44" s="852">
        <v>10</v>
      </c>
      <c r="I44" s="852">
        <v>10</v>
      </c>
      <c r="J44" s="852">
        <v>10</v>
      </c>
      <c r="K44" s="852">
        <v>10</v>
      </c>
      <c r="L44" s="851">
        <v>10</v>
      </c>
      <c r="M44"/>
      <c r="N44" s="947" t="s">
        <v>1861</v>
      </c>
      <c r="O44" s="1037"/>
      <c r="P44" s="1037"/>
      <c r="Q44" s="1037"/>
      <c r="R44" s="1037"/>
      <c r="S44"/>
      <c r="T44" s="135">
        <v>1</v>
      </c>
      <c r="U44" s="641"/>
      <c r="V44" s="641"/>
    </row>
    <row r="45" spans="1:22" s="967" customFormat="1" ht="15" customHeight="1" thickBot="1">
      <c r="A45" s="4336"/>
      <c r="B45" s="1068">
        <f t="shared" ref="B45:L45" ca="1" si="5">CELL("largeur",B45)</f>
        <v>7</v>
      </c>
      <c r="C45" s="1068">
        <f t="shared" ca="1" si="5"/>
        <v>7</v>
      </c>
      <c r="D45" s="1068">
        <f t="shared" ca="1" si="5"/>
        <v>1</v>
      </c>
      <c r="E45" s="1068">
        <f t="shared" ca="1" si="5"/>
        <v>21</v>
      </c>
      <c r="F45" s="1068">
        <f t="shared" ca="1" si="5"/>
        <v>5</v>
      </c>
      <c r="G45" s="1068">
        <f t="shared" ca="1" si="5"/>
        <v>7</v>
      </c>
      <c r="H45" s="1068">
        <f t="shared" ca="1" si="5"/>
        <v>10</v>
      </c>
      <c r="I45" s="1068">
        <f t="shared" ca="1" si="5"/>
        <v>10</v>
      </c>
      <c r="J45" s="1068">
        <f t="shared" ca="1" si="5"/>
        <v>10</v>
      </c>
      <c r="K45" s="1068">
        <f t="shared" ca="1" si="5"/>
        <v>10</v>
      </c>
      <c r="L45" s="1067">
        <f t="shared" ca="1" si="5"/>
        <v>10</v>
      </c>
      <c r="M45"/>
      <c r="N45" s="947" t="s">
        <v>1860</v>
      </c>
      <c r="O45" s="1037"/>
      <c r="P45" s="1037"/>
      <c r="Q45" s="1037"/>
      <c r="R45" s="1037"/>
      <c r="S45"/>
      <c r="T45" s="135">
        <v>1</v>
      </c>
      <c r="U45" s="641"/>
      <c r="V45" s="641"/>
    </row>
    <row r="46" spans="1:22" s="967" customFormat="1" ht="15" customHeight="1" thickBot="1">
      <c r="A46"/>
      <c r="B46"/>
      <c r="C46"/>
      <c r="D46"/>
      <c r="E46"/>
      <c r="F46"/>
      <c r="G46"/>
      <c r="H46"/>
      <c r="I46"/>
      <c r="J46"/>
      <c r="K46"/>
      <c r="L46"/>
      <c r="M46"/>
      <c r="N46"/>
      <c r="O46"/>
      <c r="P46"/>
      <c r="Q46"/>
      <c r="R46"/>
      <c r="S46"/>
      <c r="T46" s="135">
        <v>1</v>
      </c>
      <c r="U46" s="641"/>
      <c r="V46" s="641"/>
    </row>
    <row r="47" spans="1:22" s="967" customFormat="1" ht="15" customHeight="1">
      <c r="A47" s="4114" t="s">
        <v>395</v>
      </c>
      <c r="B47" s="4353" t="s">
        <v>1859</v>
      </c>
      <c r="C47" s="4353"/>
      <c r="D47" s="4353"/>
      <c r="E47" s="4353"/>
      <c r="F47" s="4353"/>
      <c r="G47" s="4353"/>
      <c r="H47" s="4353"/>
      <c r="I47" s="4353"/>
      <c r="J47" s="4353"/>
      <c r="K47" s="4353"/>
      <c r="L47" s="4342" t="s">
        <v>1858</v>
      </c>
      <c r="M47"/>
      <c r="N47"/>
      <c r="O47"/>
      <c r="P47"/>
      <c r="Q47"/>
      <c r="R47"/>
      <c r="S47"/>
      <c r="T47" s="135">
        <v>1</v>
      </c>
      <c r="U47" s="641"/>
      <c r="V47" s="641"/>
    </row>
    <row r="48" spans="1:22" s="967" customFormat="1" ht="15" customHeight="1">
      <c r="A48" s="4115"/>
      <c r="B48" s="4354"/>
      <c r="C48" s="4354"/>
      <c r="D48" s="4354"/>
      <c r="E48" s="4354"/>
      <c r="F48" s="4354"/>
      <c r="G48" s="4354"/>
      <c r="H48" s="4354"/>
      <c r="I48" s="4354"/>
      <c r="J48" s="4354"/>
      <c r="K48" s="4354"/>
      <c r="L48" s="4343"/>
      <c r="M48"/>
      <c r="N48"/>
      <c r="O48"/>
      <c r="P48"/>
      <c r="Q48"/>
      <c r="R48"/>
      <c r="S48"/>
      <c r="T48" s="135">
        <v>1</v>
      </c>
      <c r="U48" s="641"/>
      <c r="V48" s="641"/>
    </row>
    <row r="49" spans="1:22" s="967" customFormat="1" ht="15" customHeight="1">
      <c r="A49" s="4335">
        <v>3</v>
      </c>
      <c r="B49" s="985" t="s">
        <v>1823</v>
      </c>
      <c r="C49" s="983" t="s">
        <v>1857</v>
      </c>
      <c r="D49" s="983"/>
      <c r="E49" s="983"/>
      <c r="F49" s="983"/>
      <c r="G49" s="982"/>
      <c r="H49" s="1066" t="s">
        <v>1821</v>
      </c>
      <c r="I49" s="981"/>
      <c r="J49" s="978"/>
      <c r="K49" s="4337" t="s">
        <v>1856</v>
      </c>
      <c r="L49" s="4338"/>
      <c r="M49"/>
      <c r="N49"/>
      <c r="O49"/>
      <c r="P49"/>
      <c r="Q49"/>
      <c r="R49"/>
      <c r="S49"/>
      <c r="T49" s="135">
        <v>1</v>
      </c>
      <c r="U49" s="641"/>
      <c r="V49" s="641"/>
    </row>
    <row r="50" spans="1:22" s="967" customFormat="1" ht="15" customHeight="1">
      <c r="A50" s="4335"/>
      <c r="B50" s="980" t="s">
        <v>1819</v>
      </c>
      <c r="C50" s="979"/>
      <c r="D50" s="979"/>
      <c r="E50" s="978"/>
      <c r="F50" s="978"/>
      <c r="G50" s="977"/>
      <c r="H50" s="4339">
        <v>200</v>
      </c>
      <c r="I50" s="1065" t="str">
        <f>C51</f>
        <v>Portions Adulte</v>
      </c>
      <c r="J50" s="971"/>
      <c r="K50" s="4337"/>
      <c r="L50" s="4338"/>
      <c r="M50"/>
      <c r="N50" s="4357" t="s">
        <v>1855</v>
      </c>
      <c r="O50" s="4357"/>
      <c r="P50" s="4357"/>
      <c r="Q50" s="4357"/>
      <c r="R50" s="4357"/>
      <c r="S50"/>
      <c r="T50" s="135">
        <v>1</v>
      </c>
      <c r="U50" s="641"/>
      <c r="V50" s="641"/>
    </row>
    <row r="51" spans="1:22" s="967" customFormat="1" ht="15" customHeight="1">
      <c r="A51" s="4335"/>
      <c r="B51" s="1064">
        <v>100</v>
      </c>
      <c r="C51" s="973" t="s">
        <v>1854</v>
      </c>
      <c r="D51" s="973"/>
      <c r="E51" s="1063"/>
      <c r="G51" s="977"/>
      <c r="H51" s="4339"/>
      <c r="I51" s="969">
        <f>(I54/H50)*1000</f>
        <v>221</v>
      </c>
      <c r="J51" s="971"/>
      <c r="K51" s="132"/>
      <c r="L51" s="704"/>
      <c r="M51"/>
      <c r="N51" s="4357"/>
      <c r="O51" s="4357"/>
      <c r="P51" s="4357"/>
      <c r="Q51" s="4357"/>
      <c r="R51" s="4357"/>
      <c r="S51"/>
      <c r="T51" s="135">
        <v>1</v>
      </c>
      <c r="U51" s="641"/>
      <c r="V51" s="641"/>
    </row>
    <row r="52" spans="1:22" s="967" customFormat="1" ht="27" customHeight="1">
      <c r="A52" s="4335"/>
      <c r="B52" s="970">
        <f>C67</f>
        <v>23.15</v>
      </c>
      <c r="C52" s="969">
        <f>(B52/B51)*1000</f>
        <v>231.49999999999997</v>
      </c>
      <c r="D52" s="968"/>
      <c r="E52" s="967" t="s">
        <v>1853</v>
      </c>
      <c r="F52" s="966"/>
      <c r="G52" s="965"/>
      <c r="H52" s="952" t="s">
        <v>1815</v>
      </c>
      <c r="I52" s="952" t="s">
        <v>1814</v>
      </c>
      <c r="J52" s="952" t="s">
        <v>1808</v>
      </c>
      <c r="K52" s="548" t="s">
        <v>987</v>
      </c>
      <c r="L52" s="964">
        <f>L67</f>
        <v>46.3</v>
      </c>
      <c r="M52"/>
      <c r="N52" s="4357"/>
      <c r="O52" s="4357"/>
      <c r="P52" s="4357"/>
      <c r="Q52" s="4357"/>
      <c r="R52" s="4357"/>
      <c r="S52"/>
      <c r="T52" s="135">
        <v>1</v>
      </c>
      <c r="U52" s="641"/>
      <c r="V52" s="641"/>
    </row>
    <row r="53" spans="1:22" s="967" customFormat="1" ht="15" customHeight="1">
      <c r="A53" s="4335"/>
      <c r="B53" s="1062" t="s">
        <v>80</v>
      </c>
      <c r="C53" s="1061" t="s">
        <v>1813</v>
      </c>
      <c r="D53" s="1060" t="s">
        <v>1812</v>
      </c>
      <c r="E53" s="955" t="s">
        <v>565</v>
      </c>
      <c r="F53" s="955">
        <v>0</v>
      </c>
      <c r="G53" s="955" t="s">
        <v>30</v>
      </c>
      <c r="H53" s="1059" t="s">
        <v>1852</v>
      </c>
      <c r="I53" s="955" t="s">
        <v>1814</v>
      </c>
      <c r="J53" s="955" t="s">
        <v>1808</v>
      </c>
      <c r="K53" s="957" t="s">
        <v>831</v>
      </c>
      <c r="L53" s="551">
        <f>L67/H50</f>
        <v>0.23149999999999998</v>
      </c>
      <c r="M53"/>
      <c r="N53" s="4358" t="str">
        <f>B47</f>
        <v>GARNITURE  BOURGUIGNONNE pour Estouffade de bœuf</v>
      </c>
      <c r="O53" s="4359"/>
      <c r="P53" s="1058" t="s">
        <v>1821</v>
      </c>
      <c r="Q53" s="1046" t="s">
        <v>1851</v>
      </c>
      <c r="S53"/>
      <c r="T53" s="135">
        <v>1</v>
      </c>
      <c r="U53" s="641"/>
      <c r="V53" s="641"/>
    </row>
    <row r="54" spans="1:22" s="967" customFormat="1" ht="15" customHeight="1">
      <c r="A54" s="4335"/>
      <c r="B54" s="4360" t="s">
        <v>1809</v>
      </c>
      <c r="C54" s="4360"/>
      <c r="D54" s="1057">
        <f>IF(ISBLANK(A54),C54,A54*C54)</f>
        <v>0</v>
      </c>
      <c r="E54" s="741" t="s">
        <v>1811</v>
      </c>
      <c r="F54" s="741">
        <v>0</v>
      </c>
      <c r="G54" s="1056" t="s">
        <v>84</v>
      </c>
      <c r="H54" s="1055">
        <f>J54-I54</f>
        <v>2.0999999999999943</v>
      </c>
      <c r="I54" s="1054">
        <f>SUM(I55:I66)</f>
        <v>44.2</v>
      </c>
      <c r="J54" s="1054">
        <f>SUM(J55:J66)</f>
        <v>46.3</v>
      </c>
      <c r="K54" s="482" t="s">
        <v>1850</v>
      </c>
      <c r="L54" s="483" t="s">
        <v>835</v>
      </c>
      <c r="M54"/>
      <c r="N54" s="1053">
        <f>H50</f>
        <v>200</v>
      </c>
      <c r="O54" s="1052" t="str">
        <f>I50</f>
        <v>Portions Adulte</v>
      </c>
      <c r="P54" s="4361">
        <v>50</v>
      </c>
      <c r="Q54" s="1046"/>
      <c r="S54"/>
      <c r="T54" s="135">
        <v>1</v>
      </c>
      <c r="U54" s="641"/>
      <c r="V54" s="641"/>
    </row>
    <row r="55" spans="1:22" s="967" customFormat="1" ht="15" customHeight="1">
      <c r="A55" s="4335"/>
      <c r="B55" s="935"/>
      <c r="C55" s="934"/>
      <c r="D55" s="933">
        <f t="shared" ref="D55:D66" si="6">IF(ISTEXT(B55),0,IF(ISBLANK(B55),C55,B55*C55))</f>
        <v>0</v>
      </c>
      <c r="E55" s="1032">
        <v>0</v>
      </c>
      <c r="F55" s="1051">
        <f>IF(D55&lt;=0,B55,IF(ISTEXT(B55),B55,IF(ISBLANK(B55),"",(B55/B51)*H50)))</f>
        <v>0</v>
      </c>
      <c r="G55" s="1030">
        <v>0</v>
      </c>
      <c r="H55" s="1029">
        <v>0</v>
      </c>
      <c r="I55" s="1028">
        <f t="shared" ref="I55:I66" si="7">((J55-(J55*H55%)))</f>
        <v>0</v>
      </c>
      <c r="J55" s="1050">
        <f>(D55/B51)*H50</f>
        <v>0</v>
      </c>
      <c r="K55" s="1026">
        <v>1</v>
      </c>
      <c r="L55" s="1049">
        <f t="shared" ref="L55:L66" si="8">IF(ISBLANK(K55),0,IF(ISTEXT(B55),0,IF(D55=0,F55*K55,(J55*K55))))</f>
        <v>0</v>
      </c>
      <c r="M55"/>
      <c r="N55" s="1048" t="s">
        <v>1849</v>
      </c>
      <c r="O55" t="s">
        <v>1848</v>
      </c>
      <c r="P55" s="4361"/>
      <c r="Q55" s="1046" t="s">
        <v>1847</v>
      </c>
      <c r="S55"/>
      <c r="T55" s="135">
        <v>1</v>
      </c>
      <c r="U55" s="641"/>
      <c r="V55" s="641"/>
    </row>
    <row r="56" spans="1:22" s="967" customFormat="1" ht="15.75">
      <c r="A56" s="4335"/>
      <c r="B56" s="935"/>
      <c r="C56" s="934">
        <v>0.65</v>
      </c>
      <c r="D56" s="933">
        <f t="shared" si="6"/>
        <v>0.65</v>
      </c>
      <c r="E56" s="1032" t="s">
        <v>1846</v>
      </c>
      <c r="F56" s="1036" t="str">
        <f>IF(D56&lt;=0,B56,IF(ISTEXT(B56),B56,IF(ISBLANK(B56),"",(B56/B51)*H50)))</f>
        <v/>
      </c>
      <c r="G56" s="1030">
        <v>0</v>
      </c>
      <c r="H56" s="1029">
        <v>0</v>
      </c>
      <c r="I56" s="1035">
        <f t="shared" si="7"/>
        <v>1.3</v>
      </c>
      <c r="J56" s="1034">
        <f>(D56/B51)*H50</f>
        <v>1.3</v>
      </c>
      <c r="K56" s="1026">
        <v>1</v>
      </c>
      <c r="L56" s="1033">
        <f t="shared" si="8"/>
        <v>1.3</v>
      </c>
      <c r="M56"/>
      <c r="N56" s="1043" t="s">
        <v>1839</v>
      </c>
      <c r="O56" s="1042">
        <v>0.4</v>
      </c>
      <c r="P56" s="1041">
        <f>GETPIVOTDATA("Brut",N55,"Denrées","ail haché surgelé")/H50*P54</f>
        <v>0.1</v>
      </c>
      <c r="Q56" s="1037" t="str">
        <f ca="1">_xlfn.FORMULATEXT(P56)</f>
        <v>=LIREDONNEESTABCROISDYNAMIQUE("Brut";N55;"Denrées";"ail haché surgelé")/H50*P54</v>
      </c>
      <c r="S56"/>
      <c r="T56" s="135">
        <v>1</v>
      </c>
      <c r="U56" s="641"/>
      <c r="V56" s="641"/>
    </row>
    <row r="57" spans="1:22" s="967" customFormat="1" ht="15.75">
      <c r="A57" s="4335"/>
      <c r="B57" s="935"/>
      <c r="C57" s="934">
        <v>3</v>
      </c>
      <c r="D57" s="933">
        <f t="shared" si="6"/>
        <v>3</v>
      </c>
      <c r="E57" s="1032" t="s">
        <v>1842</v>
      </c>
      <c r="F57" s="1031" t="str">
        <f>IF(D57&lt;=0,B57,IF(ISTEXT(B57),B57,IF(ISBLANK(B57),"",(B57/B51)*H50)))</f>
        <v/>
      </c>
      <c r="G57" s="1030">
        <v>0</v>
      </c>
      <c r="H57" s="1029">
        <v>15</v>
      </c>
      <c r="I57" s="1028">
        <f t="shared" si="7"/>
        <v>5.0999999999999996</v>
      </c>
      <c r="J57" s="1027">
        <f>(D57/B51)*H50</f>
        <v>6</v>
      </c>
      <c r="K57" s="1026">
        <v>1</v>
      </c>
      <c r="L57" s="1025">
        <f t="shared" si="8"/>
        <v>6</v>
      </c>
      <c r="M57"/>
      <c r="N57" s="1043" t="s">
        <v>1846</v>
      </c>
      <c r="O57" s="1042">
        <v>1.3</v>
      </c>
      <c r="P57" s="1041">
        <f>GETPIVOTDATA("Brut",N55,"Denrées","ail haché surgelé")/H50*P54</f>
        <v>0.1</v>
      </c>
      <c r="Q57" s="1037"/>
      <c r="S57"/>
      <c r="T57" s="135">
        <v>1</v>
      </c>
      <c r="U57" s="641"/>
      <c r="V57" s="641"/>
    </row>
    <row r="58" spans="1:22" s="967" customFormat="1" ht="15.75">
      <c r="A58" s="4335"/>
      <c r="B58" s="935"/>
      <c r="C58" s="934">
        <v>3</v>
      </c>
      <c r="D58" s="933">
        <f t="shared" si="6"/>
        <v>3</v>
      </c>
      <c r="E58" s="1032" t="s">
        <v>1840</v>
      </c>
      <c r="F58" s="1036" t="str">
        <f>IF(D58&lt;=0,B58,IF(ISTEXT(B58),B58,IF(ISBLANK(B58),"",(B58/B51)*H50)))</f>
        <v/>
      </c>
      <c r="G58" s="1030">
        <v>0</v>
      </c>
      <c r="H58" s="1029">
        <v>20</v>
      </c>
      <c r="I58" s="1035">
        <f t="shared" si="7"/>
        <v>4.8</v>
      </c>
      <c r="J58" s="1034">
        <f>(D58/B51)*H50</f>
        <v>6</v>
      </c>
      <c r="K58" s="1026">
        <v>1</v>
      </c>
      <c r="L58" s="1033">
        <f t="shared" si="8"/>
        <v>6</v>
      </c>
      <c r="M58"/>
      <c r="N58" s="1043" t="s">
        <v>1843</v>
      </c>
      <c r="O58" s="1042">
        <v>20</v>
      </c>
      <c r="P58" s="1041">
        <f>GETPIVOTDATA("Brut",N55,"Denrées","ail haché surgelé")/H50*P54</f>
        <v>0.1</v>
      </c>
      <c r="Q58" s="1037" t="s">
        <v>1845</v>
      </c>
      <c r="S58"/>
      <c r="T58" s="135">
        <v>1</v>
      </c>
      <c r="U58" s="641"/>
      <c r="V58" s="641"/>
    </row>
    <row r="59" spans="1:22" ht="15.75">
      <c r="A59" s="4335"/>
      <c r="B59" s="935"/>
      <c r="C59" s="934">
        <v>6</v>
      </c>
      <c r="D59" s="933">
        <f t="shared" si="6"/>
        <v>6</v>
      </c>
      <c r="E59" s="1032" t="s">
        <v>1838</v>
      </c>
      <c r="F59" s="1031" t="str">
        <f>IF(D59&lt;=0,B59,IF(ISTEXT(B59),B59,IF(ISBLANK(B59),"",(B59/B51)*H50)))</f>
        <v/>
      </c>
      <c r="G59" s="1030">
        <v>0</v>
      </c>
      <c r="H59" s="1029">
        <v>0</v>
      </c>
      <c r="I59" s="1028">
        <f t="shared" si="7"/>
        <v>12</v>
      </c>
      <c r="J59" s="1045">
        <f>(D59/B51)*H50</f>
        <v>12</v>
      </c>
      <c r="K59" s="1026">
        <v>1</v>
      </c>
      <c r="L59" s="1025">
        <f t="shared" si="8"/>
        <v>12</v>
      </c>
      <c r="M59"/>
      <c r="N59" s="1043" t="s">
        <v>1841</v>
      </c>
      <c r="O59" s="1042">
        <v>0.6</v>
      </c>
      <c r="P59" s="1041">
        <f>GETPIVOTDATA("Brut",N55,"Denrées","ail haché surgelé")/H50*P54</f>
        <v>0.1</v>
      </c>
      <c r="Q59" s="1037" t="s">
        <v>1844</v>
      </c>
      <c r="S59"/>
      <c r="T59" s="135">
        <v>1</v>
      </c>
    </row>
    <row r="60" spans="1:22" s="967" customFormat="1" ht="15.75">
      <c r="A60" s="4335"/>
      <c r="B60" s="935"/>
      <c r="C60" s="934">
        <v>10</v>
      </c>
      <c r="D60" s="933">
        <f t="shared" si="6"/>
        <v>10</v>
      </c>
      <c r="E60" s="1032" t="s">
        <v>1843</v>
      </c>
      <c r="F60" s="1036" t="str">
        <f>IF(D60&lt;=0,B60,IF(ISTEXT(B60),B60,IF(ISBLANK(B60),"",(B60/B51)*H50)))</f>
        <v/>
      </c>
      <c r="G60" s="1030">
        <v>0</v>
      </c>
      <c r="H60" s="1029">
        <v>0</v>
      </c>
      <c r="I60" s="1035">
        <f t="shared" si="7"/>
        <v>20</v>
      </c>
      <c r="J60" s="1044">
        <f>(D60/B51)*H50</f>
        <v>20</v>
      </c>
      <c r="K60" s="1026">
        <v>1</v>
      </c>
      <c r="L60" s="1033">
        <f t="shared" si="8"/>
        <v>20</v>
      </c>
      <c r="M60"/>
      <c r="N60" s="1043" t="s">
        <v>1842</v>
      </c>
      <c r="O60" s="1042">
        <v>6</v>
      </c>
      <c r="P60" s="1041">
        <f>GETPIVOTDATA("Brut",N55,"Denrées","ail haché surgelé")/H50*P54</f>
        <v>0.1</v>
      </c>
      <c r="Q60" s="1037" t="s">
        <v>974</v>
      </c>
      <c r="S60"/>
      <c r="T60" s="135">
        <v>1</v>
      </c>
      <c r="U60" s="641"/>
      <c r="V60" s="641"/>
    </row>
    <row r="61" spans="1:22" s="967" customFormat="1" ht="15.75">
      <c r="A61" s="4335"/>
      <c r="B61" s="935"/>
      <c r="C61" s="934">
        <v>0.3</v>
      </c>
      <c r="D61" s="933">
        <f t="shared" si="6"/>
        <v>0.3</v>
      </c>
      <c r="E61" s="1032" t="s">
        <v>1841</v>
      </c>
      <c r="F61" s="1031" t="str">
        <f>IF(D61&lt;=0,B61,IF(ISTEXT(B61),B61,IF(ISBLANK(B61),"",(B61/B51)*H50)))</f>
        <v/>
      </c>
      <c r="G61" s="1030">
        <v>0</v>
      </c>
      <c r="H61" s="1029">
        <v>0</v>
      </c>
      <c r="I61" s="1028">
        <f t="shared" si="7"/>
        <v>0.6</v>
      </c>
      <c r="J61" s="1027">
        <f>(D61/B51)*H50</f>
        <v>0.6</v>
      </c>
      <c r="K61" s="1026">
        <v>1</v>
      </c>
      <c r="L61" s="1025">
        <f t="shared" si="8"/>
        <v>0.6</v>
      </c>
      <c r="M61"/>
      <c r="N61" s="1043" t="s">
        <v>1840</v>
      </c>
      <c r="O61" s="1042">
        <v>6</v>
      </c>
      <c r="P61" s="1041">
        <f>GETPIVOTDATA("Brut",N55,"Denrées","ail haché surgelé")/H50*P54</f>
        <v>0.1</v>
      </c>
      <c r="Q61" s="1037"/>
      <c r="S61"/>
      <c r="T61" s="135">
        <v>1</v>
      </c>
      <c r="U61" s="641"/>
      <c r="V61" s="641"/>
    </row>
    <row r="62" spans="1:22" s="967" customFormat="1" ht="15.75">
      <c r="A62" s="4335"/>
      <c r="B62" s="935"/>
      <c r="C62" s="934">
        <v>0.2</v>
      </c>
      <c r="D62" s="933">
        <f t="shared" si="6"/>
        <v>0.2</v>
      </c>
      <c r="E62" s="1032" t="s">
        <v>1839</v>
      </c>
      <c r="F62" s="1036" t="str">
        <f>IF(D62&lt;=0,B62,IF(ISTEXT(B62),B62,IF(ISBLANK(B62),"",(B62/B51)*H50)))</f>
        <v/>
      </c>
      <c r="G62" s="1030">
        <v>0</v>
      </c>
      <c r="H62" s="1029">
        <v>0</v>
      </c>
      <c r="I62" s="1035">
        <f t="shared" si="7"/>
        <v>0.4</v>
      </c>
      <c r="J62" s="1034">
        <f>(D62/B51)*H50</f>
        <v>0.4</v>
      </c>
      <c r="K62" s="1026">
        <v>1</v>
      </c>
      <c r="L62" s="1033">
        <f t="shared" si="8"/>
        <v>0.4</v>
      </c>
      <c r="M62"/>
      <c r="N62" s="1043" t="s">
        <v>1838</v>
      </c>
      <c r="O62" s="1042">
        <v>12</v>
      </c>
      <c r="P62" s="1041">
        <f>GETPIVOTDATA("Brut",N55,"Denrées","ail haché surgelé")/H50*P54</f>
        <v>0.1</v>
      </c>
      <c r="Q62" s="1037"/>
      <c r="S62"/>
      <c r="T62" s="135">
        <v>1</v>
      </c>
      <c r="U62" s="641"/>
      <c r="V62" s="641"/>
    </row>
    <row r="63" spans="1:22" s="967" customFormat="1" ht="15.75">
      <c r="A63" s="4335"/>
      <c r="B63" s="935" t="s">
        <v>1834</v>
      </c>
      <c r="C63" s="934"/>
      <c r="D63" s="933">
        <f t="shared" si="6"/>
        <v>0</v>
      </c>
      <c r="E63" s="1032" t="s">
        <v>1837</v>
      </c>
      <c r="F63" s="1031" t="str">
        <f>IF(D63&lt;=0,B63,IF(ISTEXT(B63),B63,IF(ISBLANK(B63),"",(B63/B51)*H50)))</f>
        <v>Pm</v>
      </c>
      <c r="G63" s="1030">
        <v>0</v>
      </c>
      <c r="H63" s="1029">
        <v>0</v>
      </c>
      <c r="I63" s="1028">
        <f t="shared" si="7"/>
        <v>0</v>
      </c>
      <c r="J63" s="1027">
        <f>(D63/B51)*H50</f>
        <v>0</v>
      </c>
      <c r="K63" s="1026">
        <v>0</v>
      </c>
      <c r="L63" s="1025">
        <f t="shared" si="8"/>
        <v>0</v>
      </c>
      <c r="M63"/>
      <c r="N63" s="1040" t="s">
        <v>1836</v>
      </c>
      <c r="O63" s="1039">
        <v>46.3</v>
      </c>
      <c r="P63" s="1038">
        <f>(L67/H50)*P54</f>
        <v>11.574999999999999</v>
      </c>
      <c r="Q63" s="1037"/>
      <c r="S63"/>
      <c r="T63" s="135">
        <v>1</v>
      </c>
      <c r="U63" s="641"/>
      <c r="V63" s="641"/>
    </row>
    <row r="64" spans="1:22" ht="18" customHeight="1">
      <c r="A64" s="4335"/>
      <c r="B64" s="935" t="s">
        <v>1834</v>
      </c>
      <c r="C64" s="934"/>
      <c r="D64" s="933">
        <f t="shared" si="6"/>
        <v>0</v>
      </c>
      <c r="E64" s="1032" t="s">
        <v>1835</v>
      </c>
      <c r="F64" s="1036" t="str">
        <f>IF(D64&lt;=0,B64,IF(ISTEXT(B64),B64,IF(ISBLANK(B64),"",(B64/B51)*H50)))</f>
        <v>Pm</v>
      </c>
      <c r="G64" s="1030">
        <v>0</v>
      </c>
      <c r="H64" s="1029">
        <v>0</v>
      </c>
      <c r="I64" s="1035">
        <f t="shared" si="7"/>
        <v>0</v>
      </c>
      <c r="J64" s="1034">
        <f>(D64/B51)*H50</f>
        <v>0</v>
      </c>
      <c r="K64" s="1026">
        <v>0</v>
      </c>
      <c r="L64" s="1033">
        <f t="shared" si="8"/>
        <v>0</v>
      </c>
      <c r="M64"/>
      <c r="N64"/>
      <c r="O64"/>
      <c r="P64"/>
      <c r="Q64" s="967"/>
      <c r="S64"/>
      <c r="T64" s="135">
        <v>1</v>
      </c>
    </row>
    <row r="65" spans="1:20" ht="14.25" customHeight="1">
      <c r="A65" s="4335"/>
      <c r="B65" s="935" t="s">
        <v>1834</v>
      </c>
      <c r="C65" s="934"/>
      <c r="D65" s="933">
        <f t="shared" si="6"/>
        <v>0</v>
      </c>
      <c r="E65" s="1032" t="s">
        <v>1833</v>
      </c>
      <c r="F65" s="1031" t="str">
        <f>IF(D65&lt;=0,B65,IF(ISTEXT(B65),B65,IF(ISBLANK(B65),"",(B65/B51)*H50)))</f>
        <v>Pm</v>
      </c>
      <c r="G65" s="1030">
        <v>0</v>
      </c>
      <c r="H65" s="1029">
        <v>0</v>
      </c>
      <c r="I65" s="1028">
        <f t="shared" si="7"/>
        <v>0</v>
      </c>
      <c r="J65" s="1027">
        <f>(D65/B51)*H50</f>
        <v>0</v>
      </c>
      <c r="K65" s="1026">
        <v>0</v>
      </c>
      <c r="L65" s="1025">
        <f t="shared" si="8"/>
        <v>0</v>
      </c>
      <c r="M65"/>
      <c r="O65"/>
      <c r="P65" s="1024" t="s">
        <v>1832</v>
      </c>
      <c r="Q65" s="967"/>
      <c r="S65"/>
      <c r="T65" s="135">
        <v>1</v>
      </c>
    </row>
    <row r="66" spans="1:20" ht="15" customHeight="1" thickBot="1">
      <c r="A66" s="4335"/>
      <c r="B66" s="935"/>
      <c r="C66" s="934"/>
      <c r="D66" s="933">
        <f t="shared" si="6"/>
        <v>0</v>
      </c>
      <c r="E66" s="1023">
        <v>0</v>
      </c>
      <c r="F66" s="1022">
        <f>IF(D66&lt;=0,B66,IF(ISTEXT(B66),B66,IF(ISBLANK(B66),"",(B66/B51)*H50)))</f>
        <v>0</v>
      </c>
      <c r="G66" s="1021">
        <v>0</v>
      </c>
      <c r="H66" s="1020">
        <v>0</v>
      </c>
      <c r="I66" s="1019">
        <f t="shared" si="7"/>
        <v>0</v>
      </c>
      <c r="J66" s="1018">
        <f>(D66/B51)*H50</f>
        <v>0</v>
      </c>
      <c r="K66" s="1017">
        <v>0</v>
      </c>
      <c r="L66" s="1016">
        <f t="shared" si="8"/>
        <v>0</v>
      </c>
      <c r="M66"/>
      <c r="O66" s="1006" t="s">
        <v>127</v>
      </c>
      <c r="P66" s="1005" t="s">
        <v>1831</v>
      </c>
      <c r="Q66" s="967"/>
      <c r="S66"/>
      <c r="T66" s="135">
        <v>1</v>
      </c>
    </row>
    <row r="67" spans="1:20" ht="15.75" customHeight="1" thickTop="1">
      <c r="A67" s="4335"/>
      <c r="B67" s="1015" t="s">
        <v>1801</v>
      </c>
      <c r="C67" s="1014">
        <f>SUM(D55:D66)</f>
        <v>23.15</v>
      </c>
      <c r="D67" s="1013"/>
      <c r="E67" s="1013"/>
      <c r="F67" s="1013"/>
      <c r="G67" s="1012" t="s">
        <v>1830</v>
      </c>
      <c r="H67" s="1011">
        <f>J67-I67</f>
        <v>2.0999999999999943</v>
      </c>
      <c r="I67" s="1010">
        <f>SUM(I55:I66)</f>
        <v>44.2</v>
      </c>
      <c r="J67" s="1009">
        <f>SUM(J55:J66)</f>
        <v>46.3</v>
      </c>
      <c r="K67" s="1008"/>
      <c r="L67" s="1007">
        <f>SUM(L55:L66)</f>
        <v>46.3</v>
      </c>
      <c r="M67"/>
      <c r="O67" s="1006" t="s">
        <v>127</v>
      </c>
      <c r="P67" s="1005" t="s">
        <v>1829</v>
      </c>
      <c r="S67"/>
      <c r="T67" s="135">
        <v>1</v>
      </c>
    </row>
    <row r="68" spans="1:20" ht="15.75" customHeight="1">
      <c r="A68" s="4335"/>
      <c r="B68" s="916"/>
      <c r="C68" s="916"/>
      <c r="D68" s="916"/>
      <c r="E68" s="916"/>
      <c r="F68" s="916"/>
      <c r="G68" s="915"/>
      <c r="H68" s="915"/>
      <c r="I68" s="915"/>
      <c r="J68" s="915"/>
      <c r="K68" s="915"/>
      <c r="L68" s="914" t="s">
        <v>1800</v>
      </c>
      <c r="M68"/>
      <c r="N68"/>
      <c r="O68"/>
      <c r="P68"/>
      <c r="Q68"/>
      <c r="R68"/>
      <c r="S68"/>
      <c r="T68" s="135">
        <v>1</v>
      </c>
    </row>
    <row r="69" spans="1:20" ht="23.25">
      <c r="A69" s="4335"/>
      <c r="B69" s="1004" t="s">
        <v>1793</v>
      </c>
      <c r="C69" s="1003"/>
      <c r="D69" s="1003"/>
      <c r="E69" s="1001"/>
      <c r="F69" s="1001"/>
      <c r="G69" s="1002"/>
      <c r="H69" s="1001"/>
      <c r="I69" s="1001"/>
      <c r="J69" s="1000" t="s">
        <v>1828</v>
      </c>
      <c r="K69" s="999" t="s">
        <v>1799</v>
      </c>
      <c r="L69" s="998"/>
      <c r="M69"/>
      <c r="N69"/>
      <c r="O69"/>
      <c r="P69"/>
      <c r="Q69"/>
      <c r="R69"/>
      <c r="S69"/>
      <c r="T69" s="135">
        <v>1</v>
      </c>
    </row>
    <row r="70" spans="1:20" ht="15.75">
      <c r="A70" s="4335"/>
      <c r="B70" s="904" t="s">
        <v>987</v>
      </c>
      <c r="C70" s="903">
        <f>F70+I70+L70</f>
        <v>3.4722222222222224E-2</v>
      </c>
      <c r="D70" s="902"/>
      <c r="E70" s="897" t="s">
        <v>1797</v>
      </c>
      <c r="F70" s="901">
        <v>3.472222222222222E-3</v>
      </c>
      <c r="G70" s="900"/>
      <c r="H70" s="897" t="s">
        <v>989</v>
      </c>
      <c r="I70" s="899">
        <v>1.0416666666666666E-2</v>
      </c>
      <c r="J70" s="898"/>
      <c r="K70" s="897" t="s">
        <v>1796</v>
      </c>
      <c r="L70" s="556">
        <v>2.0833333333333332E-2</v>
      </c>
      <c r="M70"/>
      <c r="N70"/>
      <c r="O70"/>
      <c r="P70"/>
      <c r="Q70"/>
      <c r="R70"/>
      <c r="S70"/>
      <c r="T70" s="135">
        <v>1</v>
      </c>
    </row>
    <row r="71" spans="1:20" ht="15.75">
      <c r="A71" s="4335"/>
      <c r="B71" s="997" t="s">
        <v>1775</v>
      </c>
      <c r="C71" s="996"/>
      <c r="D71" s="995"/>
      <c r="E71" s="994"/>
      <c r="F71" s="993" t="s">
        <v>1774</v>
      </c>
      <c r="G71" s="992"/>
      <c r="H71" s="991"/>
      <c r="I71" s="990" t="s">
        <v>1773</v>
      </c>
      <c r="J71" s="989"/>
      <c r="K71" s="988" t="s">
        <v>1772</v>
      </c>
      <c r="L71" s="987"/>
      <c r="M71"/>
      <c r="N71"/>
      <c r="O71"/>
      <c r="P71"/>
      <c r="Q71"/>
      <c r="R71"/>
      <c r="S71"/>
      <c r="T71" s="135">
        <v>1</v>
      </c>
    </row>
    <row r="72" spans="1:20" ht="15.75">
      <c r="A72" s="4335"/>
      <c r="B72" s="856" t="str">
        <f>IF(ISBLANK(C72),"",LARGE(#REF!,1)+1)</f>
        <v/>
      </c>
      <c r="C72" s="854"/>
      <c r="D72" s="854"/>
      <c r="E72" s="854"/>
      <c r="F72" s="854"/>
      <c r="G72" s="854"/>
      <c r="H72" s="855"/>
      <c r="I72" s="854"/>
      <c r="J72" s="854"/>
      <c r="K72" s="854"/>
      <c r="L72" s="853" t="s">
        <v>1827</v>
      </c>
      <c r="M72"/>
      <c r="N72"/>
      <c r="O72"/>
      <c r="P72"/>
      <c r="Q72"/>
      <c r="R72"/>
      <c r="S72"/>
      <c r="T72" s="135">
        <v>1</v>
      </c>
    </row>
    <row r="73" spans="1:20" ht="15.75">
      <c r="A73" s="4335"/>
      <c r="B73" s="986" t="s">
        <v>1826</v>
      </c>
      <c r="C73" s="854"/>
      <c r="D73" s="854"/>
      <c r="E73" s="854"/>
      <c r="F73" s="854"/>
      <c r="G73" s="854"/>
      <c r="H73" s="855"/>
      <c r="I73" s="854"/>
      <c r="J73" s="854"/>
      <c r="K73" s="854"/>
      <c r="L73" s="853" t="s">
        <v>1770</v>
      </c>
      <c r="M73"/>
      <c r="N73"/>
      <c r="O73"/>
      <c r="P73"/>
      <c r="Q73"/>
      <c r="R73"/>
      <c r="S73"/>
      <c r="T73" s="135">
        <v>1</v>
      </c>
    </row>
    <row r="74" spans="1:20" ht="15" customHeight="1">
      <c r="A74" s="4335"/>
      <c r="B74" s="852">
        <v>7</v>
      </c>
      <c r="C74" s="852">
        <v>7</v>
      </c>
      <c r="D74" s="852">
        <v>0.65</v>
      </c>
      <c r="E74" s="852">
        <v>40</v>
      </c>
      <c r="F74" s="852">
        <v>5</v>
      </c>
      <c r="G74" s="852">
        <v>7</v>
      </c>
      <c r="H74" s="852">
        <v>12</v>
      </c>
      <c r="I74" s="852">
        <v>12</v>
      </c>
      <c r="J74" s="852">
        <v>20</v>
      </c>
      <c r="K74" s="852">
        <v>12</v>
      </c>
      <c r="L74" s="851">
        <v>12</v>
      </c>
      <c r="M74"/>
      <c r="N74"/>
      <c r="O74"/>
      <c r="P74"/>
      <c r="Q74"/>
      <c r="R74"/>
      <c r="S74"/>
      <c r="T74" s="135">
        <v>1</v>
      </c>
    </row>
    <row r="75" spans="1:20" ht="15.75" customHeight="1" thickBot="1">
      <c r="A75" s="4336"/>
      <c r="B75" s="590">
        <f t="shared" ref="B75:L75" ca="1" si="9">CELL("largeur",B75)</f>
        <v>7</v>
      </c>
      <c r="C75" s="590">
        <f t="shared" ca="1" si="9"/>
        <v>7</v>
      </c>
      <c r="D75" s="590">
        <f t="shared" ca="1" si="9"/>
        <v>1</v>
      </c>
      <c r="E75" s="590">
        <f t="shared" ca="1" si="9"/>
        <v>21</v>
      </c>
      <c r="F75" s="590">
        <f t="shared" ca="1" si="9"/>
        <v>5</v>
      </c>
      <c r="G75" s="590">
        <f t="shared" ca="1" si="9"/>
        <v>7</v>
      </c>
      <c r="H75" s="590">
        <f t="shared" ca="1" si="9"/>
        <v>10</v>
      </c>
      <c r="I75" s="590">
        <f t="shared" ca="1" si="9"/>
        <v>10</v>
      </c>
      <c r="J75" s="590">
        <f t="shared" ca="1" si="9"/>
        <v>10</v>
      </c>
      <c r="K75" s="590">
        <f t="shared" ca="1" si="9"/>
        <v>10</v>
      </c>
      <c r="L75" s="592">
        <f t="shared" ca="1" si="9"/>
        <v>10</v>
      </c>
      <c r="M75"/>
      <c r="N75"/>
      <c r="O75"/>
      <c r="P75"/>
      <c r="Q75"/>
      <c r="R75"/>
      <c r="S75"/>
      <c r="T75" s="135">
        <v>1</v>
      </c>
    </row>
    <row r="76" spans="1:20" ht="15.75" thickBot="1">
      <c r="M76"/>
      <c r="N76"/>
      <c r="O76"/>
      <c r="P76"/>
      <c r="Q76"/>
      <c r="R76"/>
      <c r="S76"/>
      <c r="T76" s="135">
        <v>1</v>
      </c>
    </row>
    <row r="77" spans="1:20">
      <c r="A77" s="4114" t="s">
        <v>395</v>
      </c>
      <c r="B77" s="4353" t="s">
        <v>1825</v>
      </c>
      <c r="C77" s="4353"/>
      <c r="D77" s="4353"/>
      <c r="E77" s="4353"/>
      <c r="F77" s="4353"/>
      <c r="G77" s="4353"/>
      <c r="H77" s="4353"/>
      <c r="I77" s="4353"/>
      <c r="J77" s="4353"/>
      <c r="K77" s="4353"/>
      <c r="L77" s="4342" t="s">
        <v>1824</v>
      </c>
      <c r="M77"/>
      <c r="N77"/>
      <c r="O77"/>
      <c r="P77"/>
      <c r="Q77"/>
      <c r="R77"/>
      <c r="S77"/>
      <c r="T77" s="135">
        <v>1</v>
      </c>
    </row>
    <row r="78" spans="1:20">
      <c r="A78" s="4115"/>
      <c r="B78" s="4354"/>
      <c r="C78" s="4354"/>
      <c r="D78" s="4354"/>
      <c r="E78" s="4354"/>
      <c r="F78" s="4354"/>
      <c r="G78" s="4354"/>
      <c r="H78" s="4354"/>
      <c r="I78" s="4354"/>
      <c r="J78" s="4354"/>
      <c r="K78" s="4354"/>
      <c r="L78" s="4343"/>
      <c r="M78"/>
      <c r="N78"/>
      <c r="O78"/>
      <c r="P78"/>
      <c r="Q78"/>
      <c r="R78"/>
      <c r="S78"/>
      <c r="T78" s="135">
        <v>1</v>
      </c>
    </row>
    <row r="79" spans="1:20" ht="15" customHeight="1">
      <c r="A79" s="4335">
        <v>3</v>
      </c>
      <c r="B79" s="985" t="s">
        <v>1823</v>
      </c>
      <c r="C79" s="984" t="s">
        <v>1822</v>
      </c>
      <c r="D79" s="983"/>
      <c r="E79" s="983"/>
      <c r="F79" s="983"/>
      <c r="G79" s="982"/>
      <c r="H79" s="978"/>
      <c r="I79" s="981" t="s">
        <v>1821</v>
      </c>
      <c r="J79" s="978"/>
      <c r="K79" s="4340" t="s">
        <v>1820</v>
      </c>
      <c r="L79" s="4341"/>
      <c r="M79"/>
      <c r="N79"/>
      <c r="O79"/>
      <c r="P79"/>
      <c r="Q79"/>
      <c r="R79"/>
      <c r="S79"/>
      <c r="T79" s="135">
        <v>1</v>
      </c>
    </row>
    <row r="80" spans="1:20" ht="15.75">
      <c r="A80" s="4335"/>
      <c r="B80" s="980" t="s">
        <v>1819</v>
      </c>
      <c r="C80" s="979"/>
      <c r="D80" s="979"/>
      <c r="E80" s="978"/>
      <c r="F80" s="978"/>
      <c r="G80" s="977"/>
      <c r="H80" s="4339">
        <v>5</v>
      </c>
      <c r="I80" s="976" t="str">
        <f>C81</f>
        <v>Kg</v>
      </c>
      <c r="J80" s="971"/>
      <c r="K80" s="4340"/>
      <c r="L80" s="4341"/>
      <c r="M80"/>
      <c r="N80"/>
      <c r="O80"/>
      <c r="P80"/>
      <c r="Q80"/>
      <c r="R80"/>
      <c r="S80"/>
      <c r="T80" s="135">
        <v>1</v>
      </c>
    </row>
    <row r="81" spans="1:20" ht="15.75" customHeight="1">
      <c r="A81" s="4335"/>
      <c r="B81" s="975">
        <f>C100</f>
        <v>3.84</v>
      </c>
      <c r="C81" s="973" t="s">
        <v>403</v>
      </c>
      <c r="D81" s="973"/>
      <c r="E81" s="968" t="s">
        <v>1818</v>
      </c>
      <c r="F81" s="974">
        <v>80</v>
      </c>
      <c r="G81" s="973" t="s">
        <v>62</v>
      </c>
      <c r="H81" s="4339"/>
      <c r="I81" s="972">
        <f>(H80/F81)*1000</f>
        <v>62.5</v>
      </c>
      <c r="J81" s="971" t="s">
        <v>1817</v>
      </c>
      <c r="K81" s="132"/>
      <c r="L81" s="704"/>
      <c r="M81"/>
      <c r="N81"/>
      <c r="O81"/>
      <c r="P81"/>
      <c r="Q81"/>
      <c r="R81"/>
      <c r="S81"/>
      <c r="T81" s="135">
        <v>1</v>
      </c>
    </row>
    <row r="82" spans="1:20" ht="18.75">
      <c r="A82" s="4335"/>
      <c r="B82" s="970">
        <f>C100</f>
        <v>3.84</v>
      </c>
      <c r="C82" s="969"/>
      <c r="D82" s="968"/>
      <c r="E82" s="967" t="s">
        <v>1816</v>
      </c>
      <c r="F82" s="966"/>
      <c r="G82" s="965"/>
      <c r="H82" s="952" t="s">
        <v>1815</v>
      </c>
      <c r="I82" s="952" t="s">
        <v>1814</v>
      </c>
      <c r="J82" s="952" t="s">
        <v>1808</v>
      </c>
      <c r="K82" s="548" t="s">
        <v>987</v>
      </c>
      <c r="L82" s="964">
        <f>SUM(L85:L99)</f>
        <v>5</v>
      </c>
      <c r="M82"/>
      <c r="N82"/>
      <c r="O82"/>
      <c r="P82"/>
      <c r="Q82"/>
      <c r="R82"/>
      <c r="S82"/>
      <c r="T82" s="135">
        <v>1</v>
      </c>
    </row>
    <row r="83" spans="1:20" ht="24.75">
      <c r="A83" s="4335"/>
      <c r="B83" s="963" t="s">
        <v>80</v>
      </c>
      <c r="C83" s="962" t="s">
        <v>1813</v>
      </c>
      <c r="D83" s="961" t="s">
        <v>1812</v>
      </c>
      <c r="E83" s="960" t="s">
        <v>1811</v>
      </c>
      <c r="F83" s="960">
        <v>0</v>
      </c>
      <c r="G83" s="953" t="s">
        <v>84</v>
      </c>
      <c r="H83" s="953" t="s">
        <v>89</v>
      </c>
      <c r="I83" s="959">
        <f>SUM(I85:I99)</f>
        <v>5</v>
      </c>
      <c r="J83" s="958">
        <f>SUM(J85:J99)</f>
        <v>5</v>
      </c>
      <c r="K83" s="957" t="s">
        <v>831</v>
      </c>
      <c r="L83" s="551">
        <f>L82/H80</f>
        <v>1</v>
      </c>
      <c r="M83"/>
      <c r="N83" s="4355" t="s">
        <v>1810</v>
      </c>
      <c r="O83" s="4355"/>
      <c r="P83" s="4355"/>
      <c r="Q83" s="4355"/>
      <c r="R83" s="4355"/>
      <c r="S83"/>
      <c r="T83" s="135">
        <v>1</v>
      </c>
    </row>
    <row r="84" spans="1:20" ht="15.75">
      <c r="A84" s="4335"/>
      <c r="B84" s="4356" t="s">
        <v>1809</v>
      </c>
      <c r="C84" s="4356"/>
      <c r="D84" s="956">
        <f>IF(ISBLANK(A84),C84,A84*C84)</f>
        <v>0</v>
      </c>
      <c r="E84" s="955" t="s">
        <v>565</v>
      </c>
      <c r="F84" s="955">
        <v>0</v>
      </c>
      <c r="G84" s="955" t="s">
        <v>30</v>
      </c>
      <c r="H84" s="954"/>
      <c r="I84" s="953">
        <v>0</v>
      </c>
      <c r="J84" s="952" t="s">
        <v>1808</v>
      </c>
      <c r="K84" s="951" t="s">
        <v>88</v>
      </c>
      <c r="L84" s="950">
        <v>0</v>
      </c>
      <c r="M84"/>
      <c r="S84"/>
      <c r="T84" s="135">
        <v>1</v>
      </c>
    </row>
    <row r="85" spans="1:20" ht="17.25">
      <c r="A85" s="4335"/>
      <c r="B85" s="935"/>
      <c r="C85" s="934">
        <v>1</v>
      </c>
      <c r="D85" s="933">
        <f t="shared" ref="D85:D99" si="10">IF(ISTEXT(B85),0,IF(ISBLANK(B85),C85,B85*C85))</f>
        <v>1</v>
      </c>
      <c r="E85" s="949" t="s">
        <v>1807</v>
      </c>
      <c r="F85" s="948" t="str">
        <f>IF(B81&lt;=0,0,IF(ISTEXT(B85),B85,IF(ISBLANK(B85),"",(B85/B81)*H80)))</f>
        <v/>
      </c>
      <c r="G85" s="930">
        <v>0</v>
      </c>
      <c r="H85" s="929">
        <v>0</v>
      </c>
      <c r="I85" s="928">
        <f t="shared" ref="I85:I99" si="11">((J85-(J85*H85%)))</f>
        <v>1.3020833333333335</v>
      </c>
      <c r="J85" s="943">
        <f>(D85/B81)*H80</f>
        <v>1.3020833333333335</v>
      </c>
      <c r="K85" s="937">
        <v>1</v>
      </c>
      <c r="L85" s="942">
        <f t="shared" ref="L85:L99" si="12">IF(ISBLANK(K85),0,IF(ISTEXT(B85),0,IF(D85=0,F85*K85,(J85*K85))))</f>
        <v>1.3020833333333335</v>
      </c>
      <c r="M85"/>
      <c r="N85"/>
      <c r="O85"/>
      <c r="P85"/>
      <c r="Q85"/>
      <c r="R85"/>
      <c r="S85"/>
      <c r="T85" s="135">
        <v>1</v>
      </c>
    </row>
    <row r="86" spans="1:20" ht="17.25">
      <c r="A86" s="4335"/>
      <c r="B86" s="935"/>
      <c r="C86" s="934">
        <v>0.5</v>
      </c>
      <c r="D86" s="933">
        <f t="shared" si="10"/>
        <v>0.5</v>
      </c>
      <c r="E86" s="941" t="s">
        <v>1806</v>
      </c>
      <c r="F86" s="940" t="str">
        <f>IF(B81&lt;=0,0,IF(ISTEXT(B86),B86,IF(ISBLANK(B86),"",(B86/B81)*H80)))</f>
        <v/>
      </c>
      <c r="G86" s="930">
        <v>0</v>
      </c>
      <c r="H86" s="929">
        <v>0</v>
      </c>
      <c r="I86" s="939">
        <f t="shared" si="11"/>
        <v>0.65104166666666674</v>
      </c>
      <c r="J86" s="938">
        <f>(D86/B81)*H80</f>
        <v>0.65104166666666674</v>
      </c>
      <c r="K86" s="937">
        <v>1</v>
      </c>
      <c r="L86" s="936">
        <f t="shared" si="12"/>
        <v>0.65104166666666674</v>
      </c>
      <c r="M86"/>
      <c r="N86"/>
      <c r="O86"/>
      <c r="P86"/>
      <c r="Q86"/>
      <c r="R86"/>
      <c r="S86"/>
      <c r="T86" s="135">
        <v>1</v>
      </c>
    </row>
    <row r="87" spans="1:20" ht="17.25">
      <c r="A87" s="4335"/>
      <c r="B87" s="935"/>
      <c r="C87" s="934">
        <v>1.5</v>
      </c>
      <c r="D87" s="933">
        <f t="shared" si="10"/>
        <v>1.5</v>
      </c>
      <c r="E87" s="932" t="s">
        <v>1805</v>
      </c>
      <c r="F87" s="931" t="str">
        <f>IF(B81&lt;=0,0,IF(ISTEXT(B87),B87,IF(ISBLANK(B87),"",(B87/B81)*H80)))</f>
        <v/>
      </c>
      <c r="G87" s="930">
        <v>0</v>
      </c>
      <c r="H87" s="929">
        <v>0</v>
      </c>
      <c r="I87" s="928">
        <f t="shared" si="11"/>
        <v>1.953125</v>
      </c>
      <c r="J87" s="943">
        <f>(D87/B81)*H80</f>
        <v>1.953125</v>
      </c>
      <c r="K87" s="937">
        <v>1</v>
      </c>
      <c r="L87" s="942">
        <f t="shared" si="12"/>
        <v>1.953125</v>
      </c>
      <c r="M87"/>
      <c r="N87"/>
      <c r="O87"/>
      <c r="P87"/>
      <c r="Q87"/>
      <c r="R87"/>
      <c r="S87"/>
      <c r="T87" s="135">
        <v>1</v>
      </c>
    </row>
    <row r="88" spans="1:20" ht="17.25">
      <c r="A88" s="4335"/>
      <c r="B88" s="935"/>
      <c r="C88" s="934">
        <v>0.02</v>
      </c>
      <c r="D88" s="933">
        <f t="shared" si="10"/>
        <v>0.02</v>
      </c>
      <c r="E88" s="941" t="s">
        <v>1804</v>
      </c>
      <c r="F88" s="940" t="str">
        <f>IF(B81&lt;=0,0,IF(ISTEXT(B88),B88,IF(ISBLANK(B88),"",(B88/B81)*H80)))</f>
        <v/>
      </c>
      <c r="G88" s="930">
        <v>0</v>
      </c>
      <c r="H88" s="929">
        <v>0</v>
      </c>
      <c r="I88" s="939">
        <f t="shared" si="11"/>
        <v>2.6041666666666671E-2</v>
      </c>
      <c r="J88" s="938">
        <f>(D88/B81)*H80</f>
        <v>2.6041666666666671E-2</v>
      </c>
      <c r="K88" s="937">
        <v>1</v>
      </c>
      <c r="L88" s="936">
        <f t="shared" si="12"/>
        <v>2.6041666666666671E-2</v>
      </c>
      <c r="M88"/>
      <c r="N88"/>
      <c r="O88"/>
      <c r="P88"/>
      <c r="Q88"/>
      <c r="R88"/>
      <c r="S88"/>
      <c r="T88" s="135">
        <v>1</v>
      </c>
    </row>
    <row r="89" spans="1:20" ht="17.25">
      <c r="A89" s="4335"/>
      <c r="B89" s="935"/>
      <c r="C89" s="934">
        <v>0.02</v>
      </c>
      <c r="D89" s="933">
        <f t="shared" si="10"/>
        <v>0.02</v>
      </c>
      <c r="E89" s="932" t="s">
        <v>1803</v>
      </c>
      <c r="F89" s="931" t="str">
        <f>IF(B81&lt;=0,0,IF(ISTEXT(B89),B89,IF(ISBLANK(B89),"",(B89/B81)*H80)))</f>
        <v/>
      </c>
      <c r="G89" s="930">
        <v>0</v>
      </c>
      <c r="H89" s="929">
        <v>0</v>
      </c>
      <c r="I89" s="928">
        <f t="shared" si="11"/>
        <v>2.6041666666666671E-2</v>
      </c>
      <c r="J89" s="943">
        <f>(D89/B81)*H80</f>
        <v>2.6041666666666671E-2</v>
      </c>
      <c r="K89" s="937">
        <v>1</v>
      </c>
      <c r="L89" s="942">
        <f t="shared" si="12"/>
        <v>2.6041666666666671E-2</v>
      </c>
      <c r="M89"/>
      <c r="N89"/>
      <c r="O89"/>
      <c r="P89"/>
      <c r="Q89"/>
      <c r="R89"/>
      <c r="S89"/>
      <c r="T89" s="135">
        <v>1</v>
      </c>
    </row>
    <row r="90" spans="1:20" ht="17.25">
      <c r="A90" s="4335"/>
      <c r="B90" s="935"/>
      <c r="C90" s="934">
        <v>0.5</v>
      </c>
      <c r="D90" s="933">
        <f t="shared" si="10"/>
        <v>0.5</v>
      </c>
      <c r="E90" s="941" t="s">
        <v>1802</v>
      </c>
      <c r="F90" s="946" t="str">
        <f>IF(B81&lt;=0,0,IF(ISTEXT(B90),B90,IF(ISBLANK(B90),"",(B90/B81)*H80)))</f>
        <v/>
      </c>
      <c r="G90" s="930">
        <v>0</v>
      </c>
      <c r="H90" s="929">
        <v>0</v>
      </c>
      <c r="I90" s="945">
        <f t="shared" si="11"/>
        <v>0.65104166666666674</v>
      </c>
      <c r="J90" s="944">
        <f>(D90/B81)*H80</f>
        <v>0.65104166666666674</v>
      </c>
      <c r="K90" s="937">
        <v>1</v>
      </c>
      <c r="L90" s="936">
        <f t="shared" si="12"/>
        <v>0.65104166666666674</v>
      </c>
      <c r="M90"/>
      <c r="N90"/>
      <c r="O90"/>
      <c r="P90"/>
      <c r="Q90"/>
      <c r="R90"/>
      <c r="S90"/>
      <c r="T90" s="135">
        <v>1</v>
      </c>
    </row>
    <row r="91" spans="1:20" ht="17.25">
      <c r="A91" s="4335"/>
      <c r="B91" s="935">
        <v>6</v>
      </c>
      <c r="C91" s="934">
        <v>0.05</v>
      </c>
      <c r="D91" s="933">
        <f t="shared" si="10"/>
        <v>0.30000000000000004</v>
      </c>
      <c r="E91" s="932" t="s">
        <v>702</v>
      </c>
      <c r="F91" s="931">
        <f>IF(D91&lt;=0,B91,IF(ISTEXT(B91),B91,IF(ISBLANK(B91),"",(B91/B81)*H80)))</f>
        <v>7.8125</v>
      </c>
      <c r="G91" s="930" t="s">
        <v>439</v>
      </c>
      <c r="H91" s="929">
        <v>0</v>
      </c>
      <c r="I91" s="928">
        <f t="shared" si="11"/>
        <v>0.39062500000000006</v>
      </c>
      <c r="J91" s="943">
        <f>(D91/B81)*H80</f>
        <v>0.39062500000000006</v>
      </c>
      <c r="K91" s="937">
        <v>1</v>
      </c>
      <c r="L91" s="942">
        <f t="shared" si="12"/>
        <v>0.39062500000000006</v>
      </c>
      <c r="M91"/>
      <c r="N91"/>
      <c r="O91"/>
      <c r="P91"/>
      <c r="Q91"/>
      <c r="R91"/>
      <c r="S91"/>
      <c r="T91" s="135">
        <v>1</v>
      </c>
    </row>
    <row r="92" spans="1:20" ht="17.25">
      <c r="A92" s="4335"/>
      <c r="B92" s="935"/>
      <c r="C92" s="934"/>
      <c r="D92" s="933">
        <f t="shared" si="10"/>
        <v>0</v>
      </c>
      <c r="E92" s="941">
        <v>0</v>
      </c>
      <c r="F92" s="940" t="str">
        <f>IF(B81&lt;=0,0,IF(ISTEXT(B92),B92,IF(ISBLANK(B92),"",(B92/B81)*H80)))</f>
        <v/>
      </c>
      <c r="G92" s="930">
        <v>0</v>
      </c>
      <c r="H92" s="929">
        <v>0</v>
      </c>
      <c r="I92" s="939">
        <f t="shared" si="11"/>
        <v>0</v>
      </c>
      <c r="J92" s="938">
        <f>(D92/B81)*H80</f>
        <v>0</v>
      </c>
      <c r="K92" s="937"/>
      <c r="L92" s="936">
        <f t="shared" si="12"/>
        <v>0</v>
      </c>
      <c r="M92"/>
      <c r="N92"/>
      <c r="O92"/>
      <c r="P92"/>
      <c r="Q92"/>
      <c r="R92"/>
      <c r="S92"/>
      <c r="T92" s="135">
        <v>1</v>
      </c>
    </row>
    <row r="93" spans="1:20" ht="17.25">
      <c r="A93" s="4335"/>
      <c r="B93" s="935"/>
      <c r="C93" s="934"/>
      <c r="D93" s="933">
        <f t="shared" si="10"/>
        <v>0</v>
      </c>
      <c r="E93" s="932">
        <v>0</v>
      </c>
      <c r="F93" s="931" t="str">
        <f>IF(B81&lt;=0,0,IF(ISTEXT(B93),B93,IF(ISBLANK(B93),"",(B93/B81)*H80)))</f>
        <v/>
      </c>
      <c r="G93" s="930">
        <v>0</v>
      </c>
      <c r="H93" s="929">
        <v>0</v>
      </c>
      <c r="I93" s="928">
        <f t="shared" si="11"/>
        <v>0</v>
      </c>
      <c r="J93" s="943">
        <f>(D93/B81)*H80</f>
        <v>0</v>
      </c>
      <c r="K93" s="937"/>
      <c r="L93" s="942">
        <f t="shared" si="12"/>
        <v>0</v>
      </c>
      <c r="M93"/>
      <c r="N93"/>
      <c r="O93"/>
      <c r="P93"/>
      <c r="Q93"/>
      <c r="R93"/>
      <c r="S93"/>
      <c r="T93" s="135">
        <v>1</v>
      </c>
    </row>
    <row r="94" spans="1:20" ht="17.25">
      <c r="A94" s="4335"/>
      <c r="B94" s="935"/>
      <c r="C94" s="934"/>
      <c r="D94" s="933">
        <f t="shared" si="10"/>
        <v>0</v>
      </c>
      <c r="E94" s="941">
        <v>0</v>
      </c>
      <c r="F94" s="940" t="str">
        <f>IF(B81&lt;=0,0,IF(ISTEXT(B94),B94,IF(ISBLANK(B94),"",(B94/B81)*H80)))</f>
        <v/>
      </c>
      <c r="G94" s="930">
        <v>0</v>
      </c>
      <c r="H94" s="929">
        <v>0</v>
      </c>
      <c r="I94" s="939">
        <f t="shared" si="11"/>
        <v>0</v>
      </c>
      <c r="J94" s="938">
        <f>(D94/B81)*H80</f>
        <v>0</v>
      </c>
      <c r="K94" s="937"/>
      <c r="L94" s="936">
        <f t="shared" si="12"/>
        <v>0</v>
      </c>
      <c r="M94"/>
      <c r="N94"/>
      <c r="O94"/>
      <c r="P94"/>
      <c r="Q94"/>
      <c r="R94"/>
      <c r="S94"/>
      <c r="T94" s="135">
        <v>1</v>
      </c>
    </row>
    <row r="95" spans="1:20" ht="17.25">
      <c r="A95" s="4335"/>
      <c r="B95" s="935"/>
      <c r="C95" s="934"/>
      <c r="D95" s="933">
        <f t="shared" si="10"/>
        <v>0</v>
      </c>
      <c r="E95" s="932">
        <v>0</v>
      </c>
      <c r="F95" s="931" t="str">
        <f>IF(B81&lt;=0,0,IF(ISTEXT(B95),B95,IF(ISBLANK(B95),"",(B95/B81)*H80)))</f>
        <v/>
      </c>
      <c r="G95" s="930">
        <v>0</v>
      </c>
      <c r="H95" s="929">
        <v>0</v>
      </c>
      <c r="I95" s="928">
        <f t="shared" si="11"/>
        <v>0</v>
      </c>
      <c r="J95" s="943">
        <f>(D95/B81)*H80</f>
        <v>0</v>
      </c>
      <c r="K95" s="937"/>
      <c r="L95" s="942">
        <f t="shared" si="12"/>
        <v>0</v>
      </c>
      <c r="M95"/>
      <c r="N95"/>
      <c r="O95"/>
      <c r="P95"/>
      <c r="Q95"/>
      <c r="R95"/>
      <c r="S95"/>
      <c r="T95" s="135">
        <v>1</v>
      </c>
    </row>
    <row r="96" spans="1:20" ht="17.25">
      <c r="A96" s="4335"/>
      <c r="B96" s="935"/>
      <c r="C96" s="934"/>
      <c r="D96" s="933">
        <f t="shared" si="10"/>
        <v>0</v>
      </c>
      <c r="E96" s="941">
        <v>0</v>
      </c>
      <c r="F96" s="946" t="str">
        <f>IF(B81&lt;=0,0,IF(ISTEXT(B96),B96,IF(ISBLANK(B96),"",(B96/B81)*H80)))</f>
        <v/>
      </c>
      <c r="G96" s="930">
        <v>0</v>
      </c>
      <c r="H96" s="929">
        <v>0</v>
      </c>
      <c r="I96" s="945">
        <f t="shared" si="11"/>
        <v>0</v>
      </c>
      <c r="J96" s="944">
        <f>(D96/B81)*H80</f>
        <v>0</v>
      </c>
      <c r="K96" s="937"/>
      <c r="L96" s="936">
        <f t="shared" si="12"/>
        <v>0</v>
      </c>
      <c r="M96"/>
      <c r="N96"/>
      <c r="O96"/>
      <c r="P96"/>
      <c r="Q96"/>
      <c r="R96"/>
      <c r="S96"/>
      <c r="T96" s="135">
        <v>1</v>
      </c>
    </row>
    <row r="97" spans="1:20" ht="17.25">
      <c r="A97" s="4335"/>
      <c r="B97" s="935"/>
      <c r="C97" s="934"/>
      <c r="D97" s="933">
        <f t="shared" si="10"/>
        <v>0</v>
      </c>
      <c r="E97" s="932">
        <v>0</v>
      </c>
      <c r="F97" s="931" t="str">
        <f>IF(B81&lt;=0,0,IF(ISTEXT(B97),B97,IF(ISBLANK(B97),"",(B97/B81)*H80)))</f>
        <v/>
      </c>
      <c r="G97" s="930">
        <v>0</v>
      </c>
      <c r="H97" s="929">
        <v>0</v>
      </c>
      <c r="I97" s="928">
        <f t="shared" si="11"/>
        <v>0</v>
      </c>
      <c r="J97" s="943">
        <f>(D97/B81)*H80</f>
        <v>0</v>
      </c>
      <c r="K97" s="937"/>
      <c r="L97" s="942">
        <f t="shared" si="12"/>
        <v>0</v>
      </c>
      <c r="M97"/>
      <c r="N97"/>
      <c r="O97"/>
      <c r="P97"/>
      <c r="Q97"/>
      <c r="R97"/>
      <c r="S97"/>
      <c r="T97" s="135">
        <v>1</v>
      </c>
    </row>
    <row r="98" spans="1:20" ht="17.25">
      <c r="A98" s="4335"/>
      <c r="B98" s="935"/>
      <c r="C98" s="934"/>
      <c r="D98" s="933">
        <f t="shared" si="10"/>
        <v>0</v>
      </c>
      <c r="E98" s="941">
        <v>0</v>
      </c>
      <c r="F98" s="940" t="str">
        <f>IF(B81&lt;=0,0,IF(ISTEXT(B98),B98,IF(ISBLANK(B98),"",(B98/B81)*H80)))</f>
        <v/>
      </c>
      <c r="G98" s="930">
        <v>0</v>
      </c>
      <c r="H98" s="929">
        <v>0</v>
      </c>
      <c r="I98" s="939">
        <f t="shared" si="11"/>
        <v>0</v>
      </c>
      <c r="J98" s="938">
        <f>(D98/B81)*H80</f>
        <v>0</v>
      </c>
      <c r="K98" s="937"/>
      <c r="L98" s="936">
        <f t="shared" si="12"/>
        <v>0</v>
      </c>
      <c r="M98"/>
      <c r="N98"/>
      <c r="O98"/>
      <c r="P98"/>
      <c r="Q98"/>
      <c r="R98"/>
      <c r="S98"/>
      <c r="T98" s="135">
        <v>1</v>
      </c>
    </row>
    <row r="99" spans="1:20" ht="17.25">
      <c r="A99" s="4335"/>
      <c r="B99" s="935"/>
      <c r="C99" s="934"/>
      <c r="D99" s="933">
        <f t="shared" si="10"/>
        <v>0</v>
      </c>
      <c r="E99" s="932">
        <v>0</v>
      </c>
      <c r="F99" s="931" t="str">
        <f>IF(B81&lt;=0,0,IF(ISTEXT(B99),B99,IF(ISBLANK(B99),"",(B99/B81)*H80)))</f>
        <v/>
      </c>
      <c r="G99" s="930">
        <v>0</v>
      </c>
      <c r="H99" s="929">
        <v>0</v>
      </c>
      <c r="I99" s="928">
        <f t="shared" si="11"/>
        <v>0</v>
      </c>
      <c r="J99" s="927">
        <f>(D99/B81)*H80</f>
        <v>0</v>
      </c>
      <c r="K99" s="926"/>
      <c r="L99" s="925">
        <f t="shared" si="12"/>
        <v>0</v>
      </c>
      <c r="M99"/>
      <c r="N99"/>
      <c r="O99"/>
      <c r="P99"/>
      <c r="Q99"/>
      <c r="R99"/>
      <c r="S99"/>
      <c r="T99" s="135">
        <v>1</v>
      </c>
    </row>
    <row r="100" spans="1:20">
      <c r="A100" s="4335"/>
      <c r="B100" s="924" t="s">
        <v>1801</v>
      </c>
      <c r="C100" s="923">
        <f>SUM(D85:D99)</f>
        <v>3.84</v>
      </c>
      <c r="D100" s="923"/>
      <c r="E100" s="922"/>
      <c r="F100" s="922"/>
      <c r="G100" s="922"/>
      <c r="H100" s="921">
        <f>J100-I100</f>
        <v>0</v>
      </c>
      <c r="I100" s="920">
        <f>SUM(I85:I99)</f>
        <v>5</v>
      </c>
      <c r="J100" s="919">
        <f>SUM(J85:J99)</f>
        <v>5</v>
      </c>
      <c r="K100" s="918"/>
      <c r="L100" s="917"/>
      <c r="M100"/>
      <c r="N100"/>
      <c r="O100"/>
      <c r="P100"/>
      <c r="Q100"/>
      <c r="R100"/>
      <c r="S100"/>
      <c r="T100" s="135">
        <v>1</v>
      </c>
    </row>
    <row r="101" spans="1:20" ht="15.75" thickBot="1">
      <c r="A101" s="4335"/>
      <c r="B101" s="916"/>
      <c r="C101" s="916"/>
      <c r="D101" s="916"/>
      <c r="E101" s="916"/>
      <c r="F101" s="916"/>
      <c r="G101" s="915"/>
      <c r="H101" s="915"/>
      <c r="I101" s="915"/>
      <c r="J101" s="915"/>
      <c r="K101" s="915"/>
      <c r="L101" s="914" t="s">
        <v>1800</v>
      </c>
      <c r="M101"/>
      <c r="N101"/>
      <c r="O101"/>
      <c r="P101"/>
      <c r="Q101"/>
      <c r="R101"/>
      <c r="S101"/>
      <c r="T101" s="135">
        <v>1</v>
      </c>
    </row>
    <row r="102" spans="1:20" ht="23.25">
      <c r="A102" s="4335"/>
      <c r="B102" s="913" t="s">
        <v>1793</v>
      </c>
      <c r="C102" s="912"/>
      <c r="D102" s="912"/>
      <c r="E102" s="911"/>
      <c r="F102" s="911"/>
      <c r="G102" s="912"/>
      <c r="H102" s="911"/>
      <c r="I102" s="911"/>
      <c r="J102" s="910" t="s">
        <v>779</v>
      </c>
      <c r="K102" s="909" t="s">
        <v>1799</v>
      </c>
      <c r="L102" s="908"/>
      <c r="M102"/>
      <c r="N102" s="907" t="s">
        <v>1798</v>
      </c>
      <c r="O102" s="906"/>
      <c r="P102" s="906"/>
      <c r="Q102" s="906"/>
      <c r="R102" s="905"/>
      <c r="S102"/>
      <c r="T102" s="135">
        <v>1</v>
      </c>
    </row>
    <row r="103" spans="1:20" ht="18.75">
      <c r="A103" s="4335"/>
      <c r="B103" s="904" t="s">
        <v>987</v>
      </c>
      <c r="C103" s="903">
        <f>F103+I103+L103</f>
        <v>3.4722222222222224E-2</v>
      </c>
      <c r="D103" s="902"/>
      <c r="E103" s="897" t="s">
        <v>1797</v>
      </c>
      <c r="F103" s="901">
        <v>3.472222222222222E-3</v>
      </c>
      <c r="G103" s="900"/>
      <c r="H103" s="897" t="s">
        <v>989</v>
      </c>
      <c r="I103" s="899">
        <v>1.0416666666666666E-2</v>
      </c>
      <c r="J103" s="898"/>
      <c r="K103" s="897" t="s">
        <v>1796</v>
      </c>
      <c r="L103" s="556">
        <v>2.0833333333333332E-2</v>
      </c>
      <c r="M103"/>
      <c r="N103" s="889" t="s">
        <v>1795</v>
      </c>
      <c r="O103" s="888"/>
      <c r="P103" s="888"/>
      <c r="Q103" s="888"/>
      <c r="R103" s="887"/>
      <c r="S103"/>
      <c r="T103" s="135">
        <v>1</v>
      </c>
    </row>
    <row r="104" spans="1:20" ht="18.75">
      <c r="A104" s="4335"/>
      <c r="B104" s="896">
        <v>0</v>
      </c>
      <c r="C104" s="895" t="s">
        <v>1794</v>
      </c>
      <c r="D104" s="895"/>
      <c r="E104" s="893"/>
      <c r="F104" s="893"/>
      <c r="G104" s="893"/>
      <c r="H104" s="894">
        <f>MAX(B104:B121)</f>
        <v>8</v>
      </c>
      <c r="I104" s="893"/>
      <c r="J104" s="893"/>
      <c r="K104" s="893"/>
      <c r="L104" s="892" t="s">
        <v>1793</v>
      </c>
      <c r="M104"/>
      <c r="N104" s="889" t="s">
        <v>1792</v>
      </c>
      <c r="O104" s="888"/>
      <c r="P104" s="888"/>
      <c r="Q104" s="888"/>
      <c r="R104" s="887"/>
      <c r="S104"/>
      <c r="T104" s="135">
        <v>1</v>
      </c>
    </row>
    <row r="105" spans="1:20" ht="18.75">
      <c r="A105" s="4335"/>
      <c r="B105" s="891" t="str">
        <f>IF(ISBLANK(C105),"",LARGE(B104:B104,1)+1)</f>
        <v/>
      </c>
      <c r="C105" s="890"/>
      <c r="D105" s="869"/>
      <c r="E105" s="869"/>
      <c r="F105" s="854"/>
      <c r="G105" s="854"/>
      <c r="H105" s="856" t="str">
        <f>IF(ISBLANK(I105),"",LARGE(H104:H104,1)+1)</f>
        <v/>
      </c>
      <c r="I105" s="854"/>
      <c r="J105" s="854"/>
      <c r="K105" s="854"/>
      <c r="L105" s="872"/>
      <c r="M105"/>
      <c r="N105" s="889" t="s">
        <v>1791</v>
      </c>
      <c r="O105" s="888"/>
      <c r="P105" s="888"/>
      <c r="Q105" s="888"/>
      <c r="R105" s="887"/>
      <c r="S105"/>
      <c r="T105" s="135">
        <v>1</v>
      </c>
    </row>
    <row r="106" spans="1:20" ht="18.75">
      <c r="A106" s="4335"/>
      <c r="B106" s="871">
        <f>IF(ISBLANK(C106),"",LARGE(B104:B105,1)+1)</f>
        <v>1</v>
      </c>
      <c r="C106" s="873" t="s">
        <v>1790</v>
      </c>
      <c r="D106" s="873"/>
      <c r="E106" s="873"/>
      <c r="F106" s="854"/>
      <c r="G106" s="854"/>
      <c r="H106" s="856" t="str">
        <f>IF(ISBLANK(I106),"",LARGE(H104:H105,1)+1)</f>
        <v/>
      </c>
      <c r="I106" s="854"/>
      <c r="J106" s="854"/>
      <c r="K106" s="854"/>
      <c r="L106" s="872"/>
      <c r="M106"/>
      <c r="N106" s="886" t="s">
        <v>535</v>
      </c>
      <c r="O106" s="885"/>
      <c r="P106" s="885"/>
      <c r="Q106" s="885"/>
      <c r="R106" s="884"/>
      <c r="S106"/>
      <c r="T106" s="135">
        <v>1</v>
      </c>
    </row>
    <row r="107" spans="1:20" ht="15.75">
      <c r="A107" s="4335"/>
      <c r="B107" s="871" t="str">
        <f>IF(ISBLANK(C107),"",LARGE(B104:B106,1)+1)</f>
        <v/>
      </c>
      <c r="C107" s="873"/>
      <c r="D107" s="873"/>
      <c r="E107" s="873" t="s">
        <v>1789</v>
      </c>
      <c r="F107" s="854"/>
      <c r="G107" s="854"/>
      <c r="H107" s="856" t="str">
        <f>IF(ISBLANK(I107),"",LARGE(H104:H106,1)+1)</f>
        <v/>
      </c>
      <c r="I107" s="854"/>
      <c r="J107" s="854"/>
      <c r="K107" s="854"/>
      <c r="L107" s="872"/>
      <c r="M107"/>
      <c r="N107" s="883">
        <v>11</v>
      </c>
      <c r="O107" s="882">
        <v>11</v>
      </c>
      <c r="P107" s="882">
        <v>11</v>
      </c>
      <c r="Q107" s="882">
        <v>11</v>
      </c>
      <c r="R107" s="881">
        <v>11</v>
      </c>
      <c r="S107"/>
      <c r="T107" s="135">
        <v>1</v>
      </c>
    </row>
    <row r="108" spans="1:20" ht="16.5" thickBot="1">
      <c r="A108" s="4335"/>
      <c r="B108" s="871">
        <f>IF(ISBLANK(C108),"",LARGE(B104:B107,1)+1)</f>
        <v>2</v>
      </c>
      <c r="C108" s="873" t="s">
        <v>1788</v>
      </c>
      <c r="D108" s="873"/>
      <c r="E108" s="873"/>
      <c r="F108" s="854"/>
      <c r="G108" s="854"/>
      <c r="H108" s="856">
        <f>IF(ISBLANK(I108),"",LARGE(H104:H107,1)+1)</f>
        <v>9</v>
      </c>
      <c r="I108" s="854" t="s">
        <v>1787</v>
      </c>
      <c r="J108" s="854"/>
      <c r="K108" s="854"/>
      <c r="L108" s="872"/>
      <c r="M108"/>
      <c r="N108" s="880">
        <f ca="1">CELL("largeur",N108)</f>
        <v>21</v>
      </c>
      <c r="O108" s="590">
        <f ca="1">CELL("largeur",O108)</f>
        <v>23</v>
      </c>
      <c r="P108" s="590">
        <f ca="1">CELL("largeur",P108)</f>
        <v>15</v>
      </c>
      <c r="Q108" s="590">
        <f ca="1">CELL("largeur",Q108)</f>
        <v>11</v>
      </c>
      <c r="R108" s="592">
        <f ca="1">CELL("largeur",R108)</f>
        <v>56</v>
      </c>
      <c r="S108"/>
      <c r="T108" s="135">
        <v>1</v>
      </c>
    </row>
    <row r="109" spans="1:20" ht="15.75">
      <c r="A109" s="4335"/>
      <c r="B109" s="871">
        <f>IF(ISBLANK(C109),"",LARGE(B104:B108,1)+1)</f>
        <v>3</v>
      </c>
      <c r="C109" s="873" t="s">
        <v>1786</v>
      </c>
      <c r="D109" s="873"/>
      <c r="E109" s="873"/>
      <c r="F109" s="854"/>
      <c r="G109" s="854"/>
      <c r="H109" s="856" t="str">
        <f>IF(ISBLANK(I109),"",LARGE(H104:H108,1)+1)</f>
        <v/>
      </c>
      <c r="I109" s="854"/>
      <c r="J109" s="854"/>
      <c r="K109" s="854"/>
      <c r="L109" s="872"/>
      <c r="M109"/>
      <c r="N109"/>
      <c r="O109"/>
      <c r="P109"/>
      <c r="Q109"/>
      <c r="R109"/>
      <c r="S109"/>
      <c r="T109" s="135">
        <v>1</v>
      </c>
    </row>
    <row r="110" spans="1:20" ht="15.75">
      <c r="A110" s="4335"/>
      <c r="B110" s="871"/>
      <c r="C110" s="878">
        <f>(F110/B81)*H80</f>
        <v>260.41666666666669</v>
      </c>
      <c r="D110" s="873"/>
      <c r="E110" s="879" t="s">
        <v>1785</v>
      </c>
      <c r="F110" s="877">
        <v>200</v>
      </c>
      <c r="G110" s="854"/>
      <c r="H110" s="856" t="str">
        <f>IF(ISBLANK(I110),"",LARGE(H104:H109,1)+1)</f>
        <v/>
      </c>
      <c r="I110" s="854"/>
      <c r="J110" s="854"/>
      <c r="K110" s="854"/>
      <c r="L110" s="872"/>
      <c r="M110"/>
      <c r="N110"/>
      <c r="O110"/>
      <c r="P110"/>
      <c r="Q110"/>
      <c r="R110"/>
      <c r="S110"/>
      <c r="T110" s="135">
        <v>1</v>
      </c>
    </row>
    <row r="111" spans="1:20" ht="15.75">
      <c r="A111" s="4335"/>
      <c r="B111" s="871">
        <f>IF(ISBLANK(C111),"",LARGE(B104:B110,1)+1)</f>
        <v>4</v>
      </c>
      <c r="C111" s="873" t="s">
        <v>1784</v>
      </c>
      <c r="D111" s="873"/>
      <c r="E111" s="873"/>
      <c r="F111" s="854"/>
      <c r="G111" s="854"/>
      <c r="H111" s="856" t="str">
        <f>IF(ISBLANK(I111),"",LARGE(H104:H110,1)+1)</f>
        <v/>
      </c>
      <c r="I111" s="854"/>
      <c r="J111" s="854"/>
      <c r="K111" s="854"/>
      <c r="L111" s="872"/>
      <c r="M111"/>
      <c r="N111"/>
      <c r="O111"/>
      <c r="P111"/>
      <c r="Q111"/>
      <c r="R111"/>
      <c r="S111"/>
      <c r="T111" s="135">
        <v>1</v>
      </c>
    </row>
    <row r="112" spans="1:20" ht="15.75">
      <c r="A112" s="4335"/>
      <c r="B112" s="871" t="str">
        <f>IF(ISBLANK(C112),"",LARGE(B104:B111,1)+1)</f>
        <v/>
      </c>
      <c r="C112" s="873"/>
      <c r="D112" s="873"/>
      <c r="E112" s="873" t="s">
        <v>1783</v>
      </c>
      <c r="F112" s="869"/>
      <c r="G112" s="869"/>
      <c r="H112" s="856" t="str">
        <f>IF(ISBLANK(I112),"",LARGE(H104:H111,1)+1)</f>
        <v/>
      </c>
      <c r="I112" s="854"/>
      <c r="J112" s="854"/>
      <c r="K112" s="854"/>
      <c r="L112" s="872"/>
      <c r="M112"/>
      <c r="N112"/>
      <c r="O112"/>
      <c r="P112"/>
      <c r="Q112"/>
      <c r="R112"/>
      <c r="S112"/>
      <c r="T112" s="135">
        <v>1</v>
      </c>
    </row>
    <row r="113" spans="1:20" ht="15.75">
      <c r="A113" s="4335"/>
      <c r="B113" s="871"/>
      <c r="C113" s="878">
        <f>(F113/B81)*H80</f>
        <v>1041.6666666666667</v>
      </c>
      <c r="D113" s="873"/>
      <c r="E113" s="873"/>
      <c r="F113" s="877">
        <v>800</v>
      </c>
      <c r="G113" s="854"/>
      <c r="H113" s="856" t="str">
        <f>IF(ISBLANK(I113),"",LARGE(H104:H112,1)+1)</f>
        <v/>
      </c>
      <c r="I113" s="854"/>
      <c r="J113" s="854"/>
      <c r="K113" s="854"/>
      <c r="L113" s="872"/>
      <c r="M113"/>
      <c r="N113"/>
      <c r="O113"/>
      <c r="P113"/>
      <c r="Q113"/>
      <c r="R113"/>
      <c r="S113"/>
      <c r="T113" s="135">
        <v>1</v>
      </c>
    </row>
    <row r="114" spans="1:20" ht="15.75">
      <c r="A114" s="4335"/>
      <c r="B114" s="871">
        <f>IF(ISBLANK(C114),"",LARGE(B104:B113,1)+1)</f>
        <v>5</v>
      </c>
      <c r="C114" s="873" t="s">
        <v>1782</v>
      </c>
      <c r="D114" s="873"/>
      <c r="E114" s="873"/>
      <c r="F114" s="854"/>
      <c r="G114" s="854"/>
      <c r="H114" s="856" t="str">
        <f>IF(ISBLANK(I114),"",LARGE(H104:H113,1)+1)</f>
        <v/>
      </c>
      <c r="I114" s="854"/>
      <c r="J114" s="854"/>
      <c r="K114" s="854"/>
      <c r="L114" s="872"/>
      <c r="M114"/>
      <c r="N114"/>
      <c r="O114"/>
      <c r="P114"/>
      <c r="Q114"/>
      <c r="R114"/>
      <c r="S114"/>
      <c r="T114" s="135">
        <v>1</v>
      </c>
    </row>
    <row r="115" spans="1:20" ht="15.75">
      <c r="A115" s="4335"/>
      <c r="B115" s="871" t="str">
        <f>IF(ISBLANK(C115),"",LARGE(B104:B114,1)+1)</f>
        <v/>
      </c>
      <c r="C115" s="873"/>
      <c r="D115" s="869"/>
      <c r="E115" s="869" t="s">
        <v>1781</v>
      </c>
      <c r="F115" s="854"/>
      <c r="G115" s="854"/>
      <c r="H115" s="856" t="str">
        <f>IF(ISBLANK(I115),"",LARGE(H104:H114,1)+1)</f>
        <v/>
      </c>
      <c r="I115" s="854"/>
      <c r="J115" s="854"/>
      <c r="K115" s="854"/>
      <c r="L115" s="872"/>
      <c r="M115"/>
      <c r="N115"/>
      <c r="O115"/>
      <c r="P115"/>
      <c r="Q115"/>
      <c r="R115"/>
      <c r="S115"/>
      <c r="T115" s="135">
        <v>1</v>
      </c>
    </row>
    <row r="116" spans="1:20" ht="15.75">
      <c r="A116" s="4335"/>
      <c r="B116" s="871">
        <f>IF(ISBLANK(C116),"",LARGE(B104:B115,1)+1)</f>
        <v>6</v>
      </c>
      <c r="C116" s="873" t="s">
        <v>1780</v>
      </c>
      <c r="D116" s="869"/>
      <c r="E116" s="869"/>
      <c r="F116" s="854"/>
      <c r="G116" s="854"/>
      <c r="H116" s="856" t="str">
        <f>IF(ISBLANK(I116),"",LARGE(H104:H115,1)+1)</f>
        <v/>
      </c>
      <c r="I116" s="854"/>
      <c r="J116" s="854"/>
      <c r="K116" s="854"/>
      <c r="L116" s="872"/>
      <c r="M116"/>
      <c r="N116"/>
      <c r="O116"/>
      <c r="P116"/>
      <c r="Q116"/>
      <c r="R116"/>
      <c r="S116"/>
      <c r="T116" s="135">
        <v>1</v>
      </c>
    </row>
    <row r="117" spans="1:20" ht="15.75">
      <c r="A117" s="4335"/>
      <c r="B117" s="871"/>
      <c r="C117" s="876">
        <f>(F117/B81)*H80</f>
        <v>1.3020833333333335</v>
      </c>
      <c r="D117" s="869"/>
      <c r="E117" s="875" t="str">
        <f>G117</f>
        <v>litre</v>
      </c>
      <c r="F117" s="874">
        <v>1</v>
      </c>
      <c r="G117" s="874" t="s">
        <v>1779</v>
      </c>
      <c r="H117" s="856" t="str">
        <f>IF(ISBLANK(I117),"",LARGE(H104:H116,1)+1)</f>
        <v/>
      </c>
      <c r="I117" s="854"/>
      <c r="J117" s="854"/>
      <c r="K117" s="854"/>
      <c r="L117" s="872"/>
      <c r="M117"/>
      <c r="N117"/>
      <c r="O117"/>
      <c r="P117"/>
      <c r="Q117"/>
      <c r="R117"/>
      <c r="S117"/>
      <c r="T117" s="135">
        <v>1</v>
      </c>
    </row>
    <row r="118" spans="1:20" ht="15.75">
      <c r="A118" s="4335"/>
      <c r="B118" s="871" t="str">
        <f>IF(ISBLANK(C118),"",LARGE(B104:B117,1)+1)</f>
        <v/>
      </c>
      <c r="C118" s="873"/>
      <c r="D118" s="869"/>
      <c r="E118" s="869"/>
      <c r="F118" s="854"/>
      <c r="G118" s="854"/>
      <c r="H118" s="856" t="str">
        <f>IF(ISBLANK(I118),"",LARGE(H104:H117,1)+1)</f>
        <v/>
      </c>
      <c r="I118" s="854"/>
      <c r="J118" s="854"/>
      <c r="K118" s="854"/>
      <c r="L118" s="872"/>
      <c r="M118"/>
      <c r="N118"/>
      <c r="O118"/>
      <c r="P118"/>
      <c r="Q118"/>
      <c r="R118"/>
      <c r="S118"/>
      <c r="T118" s="135">
        <v>1</v>
      </c>
    </row>
    <row r="119" spans="1:20" ht="15.75">
      <c r="A119" s="4335"/>
      <c r="B119" s="871">
        <f>IF(ISBLANK(C119),"",LARGE(B104:B118,1)+1)</f>
        <v>7</v>
      </c>
      <c r="C119" s="873" t="s">
        <v>1778</v>
      </c>
      <c r="D119" s="869"/>
      <c r="E119" s="869"/>
      <c r="F119" s="854"/>
      <c r="G119" s="854"/>
      <c r="H119" s="856" t="str">
        <f>IF(ISBLANK(I119),"",LARGE(H104:H118,1)+1)</f>
        <v/>
      </c>
      <c r="I119" s="854"/>
      <c r="J119" s="854"/>
      <c r="K119" s="854"/>
      <c r="L119" s="872"/>
      <c r="M119"/>
      <c r="N119"/>
      <c r="O119"/>
      <c r="P119"/>
      <c r="Q119"/>
      <c r="R119"/>
      <c r="S119"/>
      <c r="T119" s="135">
        <v>1</v>
      </c>
    </row>
    <row r="120" spans="1:20" ht="15.75">
      <c r="A120" s="4335"/>
      <c r="B120" s="871">
        <f>IF(ISBLANK(C120),"",LARGE(B104:B119,1)+1)</f>
        <v>8</v>
      </c>
      <c r="C120" s="870" t="s">
        <v>1777</v>
      </c>
      <c r="D120" s="869"/>
      <c r="E120" s="869"/>
      <c r="F120" s="854"/>
      <c r="G120" s="854"/>
      <c r="H120" s="856" t="str">
        <f>IF(ISBLANK(I120),"",LARGE(H104:H119,1)+1)</f>
        <v/>
      </c>
      <c r="I120" s="854"/>
      <c r="J120" s="854"/>
      <c r="K120" s="854"/>
      <c r="L120" s="872"/>
      <c r="M120"/>
      <c r="N120"/>
      <c r="O120"/>
      <c r="P120"/>
      <c r="Q120"/>
      <c r="R120"/>
      <c r="S120"/>
      <c r="T120" s="135">
        <v>1</v>
      </c>
    </row>
    <row r="121" spans="1:20" ht="15.75">
      <c r="A121" s="4335"/>
      <c r="B121" s="871" t="str">
        <f>IF(ISBLANK(C121),"",LARGE(B104:B120,1)+1)</f>
        <v/>
      </c>
      <c r="C121" s="870"/>
      <c r="D121" s="869"/>
      <c r="E121" s="869"/>
      <c r="F121" s="854"/>
      <c r="G121" s="854"/>
      <c r="H121" s="856" t="str">
        <f>IF(ISBLANK(I121),"",LARGE(H104:H120,1)+1)</f>
        <v/>
      </c>
      <c r="I121" s="854"/>
      <c r="J121" s="854"/>
      <c r="K121" s="854"/>
      <c r="L121" s="868" t="s">
        <v>1776</v>
      </c>
      <c r="M121"/>
      <c r="N121"/>
      <c r="O121"/>
      <c r="P121"/>
      <c r="Q121"/>
      <c r="R121"/>
      <c r="S121"/>
      <c r="T121" s="135">
        <v>1</v>
      </c>
    </row>
    <row r="122" spans="1:20" ht="15.75">
      <c r="A122" s="4335"/>
      <c r="B122" s="867" t="s">
        <v>1775</v>
      </c>
      <c r="C122" s="866"/>
      <c r="D122" s="865"/>
      <c r="E122" s="864"/>
      <c r="F122" s="863" t="s">
        <v>1774</v>
      </c>
      <c r="G122" s="862"/>
      <c r="H122" s="861"/>
      <c r="I122" s="860" t="s">
        <v>1773</v>
      </c>
      <c r="J122" s="859"/>
      <c r="K122" s="858" t="s">
        <v>1772</v>
      </c>
      <c r="L122" s="857"/>
      <c r="M122"/>
      <c r="N122"/>
      <c r="O122"/>
      <c r="P122"/>
      <c r="Q122"/>
      <c r="R122"/>
      <c r="S122"/>
      <c r="T122" s="135">
        <v>1</v>
      </c>
    </row>
    <row r="123" spans="1:20" ht="15.75">
      <c r="A123" s="4335"/>
      <c r="B123" s="856" t="str">
        <f>IF(ISBLANK(C123),"",LARGE(B104:B122,1)+1)</f>
        <v/>
      </c>
      <c r="C123" s="854"/>
      <c r="D123" s="854"/>
      <c r="E123" s="854"/>
      <c r="F123" s="854"/>
      <c r="G123" s="854"/>
      <c r="H123" s="855"/>
      <c r="I123" s="854"/>
      <c r="J123" s="854"/>
      <c r="K123" s="854"/>
      <c r="L123" s="853" t="s">
        <v>1771</v>
      </c>
      <c r="M123"/>
      <c r="N123"/>
      <c r="O123"/>
      <c r="P123"/>
      <c r="Q123"/>
      <c r="R123"/>
      <c r="S123"/>
      <c r="T123" s="135">
        <v>1</v>
      </c>
    </row>
    <row r="124" spans="1:20" ht="15.75">
      <c r="A124" s="4335"/>
      <c r="B124" s="856"/>
      <c r="C124" s="854"/>
      <c r="D124" s="854"/>
      <c r="E124" s="854"/>
      <c r="F124" s="854"/>
      <c r="G124" s="854"/>
      <c r="H124" s="855"/>
      <c r="I124" s="854"/>
      <c r="J124" s="854"/>
      <c r="K124" s="854"/>
      <c r="L124" s="853" t="s">
        <v>1770</v>
      </c>
      <c r="M124"/>
      <c r="N124"/>
      <c r="O124"/>
      <c r="P124"/>
      <c r="Q124"/>
      <c r="R124"/>
      <c r="S124"/>
      <c r="T124" s="135">
        <v>1</v>
      </c>
    </row>
    <row r="125" spans="1:20">
      <c r="A125" s="4335"/>
      <c r="B125" s="852">
        <v>7</v>
      </c>
      <c r="C125" s="852">
        <v>7</v>
      </c>
      <c r="D125" s="852">
        <v>0.65</v>
      </c>
      <c r="E125" s="852">
        <v>40</v>
      </c>
      <c r="F125" s="852">
        <v>5</v>
      </c>
      <c r="G125" s="852">
        <v>7</v>
      </c>
      <c r="H125" s="852">
        <v>12</v>
      </c>
      <c r="I125" s="852">
        <v>12</v>
      </c>
      <c r="J125" s="852">
        <v>20</v>
      </c>
      <c r="K125" s="852">
        <v>12</v>
      </c>
      <c r="L125" s="851">
        <v>12</v>
      </c>
      <c r="M125"/>
      <c r="N125"/>
      <c r="O125"/>
      <c r="P125"/>
      <c r="Q125"/>
      <c r="R125"/>
      <c r="S125"/>
      <c r="T125" s="135">
        <v>1</v>
      </c>
    </row>
    <row r="126" spans="1:20" ht="15.75" thickBot="1">
      <c r="A126" s="4336"/>
      <c r="B126" s="590">
        <f t="shared" ref="B126:L126" ca="1" si="13">CELL("largeur",B126)</f>
        <v>7</v>
      </c>
      <c r="C126" s="590">
        <f t="shared" ca="1" si="13"/>
        <v>7</v>
      </c>
      <c r="D126" s="590">
        <f t="shared" ca="1" si="13"/>
        <v>1</v>
      </c>
      <c r="E126" s="590">
        <f t="shared" ca="1" si="13"/>
        <v>21</v>
      </c>
      <c r="F126" s="590">
        <f t="shared" ca="1" si="13"/>
        <v>5</v>
      </c>
      <c r="G126" s="590">
        <f t="shared" ca="1" si="13"/>
        <v>7</v>
      </c>
      <c r="H126" s="590">
        <f t="shared" ca="1" si="13"/>
        <v>10</v>
      </c>
      <c r="I126" s="590">
        <f t="shared" ca="1" si="13"/>
        <v>10</v>
      </c>
      <c r="J126" s="590">
        <f t="shared" ca="1" si="13"/>
        <v>10</v>
      </c>
      <c r="K126" s="590">
        <f t="shared" ca="1" si="13"/>
        <v>10</v>
      </c>
      <c r="L126" s="592">
        <f t="shared" ca="1" si="13"/>
        <v>10</v>
      </c>
      <c r="M126"/>
      <c r="N126"/>
      <c r="O126"/>
      <c r="P126"/>
      <c r="Q126"/>
      <c r="R126"/>
      <c r="S126"/>
      <c r="T126" s="135">
        <v>1</v>
      </c>
    </row>
    <row r="127" spans="1:20">
      <c r="A127"/>
      <c r="B127"/>
      <c r="C127"/>
      <c r="D127"/>
      <c r="E127"/>
      <c r="F127"/>
      <c r="G127"/>
      <c r="H127"/>
      <c r="I127"/>
      <c r="J127"/>
      <c r="K127"/>
      <c r="L127"/>
      <c r="M127"/>
      <c r="N127"/>
      <c r="O127"/>
      <c r="P127"/>
      <c r="Q127"/>
      <c r="R127"/>
      <c r="S127"/>
      <c r="T127" s="135">
        <v>1</v>
      </c>
    </row>
    <row r="128" spans="1:20">
      <c r="A128"/>
      <c r="B128"/>
      <c r="C128"/>
      <c r="D128"/>
      <c r="E128"/>
      <c r="F128"/>
      <c r="G128"/>
      <c r="H128"/>
      <c r="I128"/>
      <c r="J128"/>
      <c r="K128"/>
      <c r="L128"/>
      <c r="M128"/>
      <c r="N128"/>
      <c r="O128"/>
      <c r="P128"/>
      <c r="Q128"/>
      <c r="R128"/>
      <c r="S128"/>
      <c r="T128" s="135">
        <v>1</v>
      </c>
    </row>
    <row r="129" spans="1:22" ht="15.75">
      <c r="A129"/>
      <c r="B129" s="4169" t="s">
        <v>879</v>
      </c>
      <c r="C129" s="4169"/>
      <c r="D129" s="4169"/>
      <c r="E129" s="4169"/>
      <c r="F129" s="4169"/>
      <c r="G129" s="850" t="s">
        <v>764</v>
      </c>
      <c r="H129" s="849"/>
      <c r="I129" s="849"/>
      <c r="J129" s="849"/>
      <c r="K129" s="848" t="s">
        <v>1769</v>
      </c>
      <c r="L129" s="847"/>
      <c r="M129" s="847"/>
      <c r="N129" s="847"/>
      <c r="O129" s="847"/>
      <c r="P129" s="847"/>
      <c r="Q129" s="846"/>
      <c r="R129"/>
      <c r="T129" s="135">
        <v>1</v>
      </c>
    </row>
    <row r="130" spans="1:22" ht="15.75">
      <c r="A130"/>
      <c r="B130" s="26" t="s">
        <v>32</v>
      </c>
      <c r="C130" s="25" t="s">
        <v>31</v>
      </c>
      <c r="D130" s="4362" t="s">
        <v>30</v>
      </c>
      <c r="E130" s="4362"/>
      <c r="F130" s="833"/>
      <c r="G130" s="130" t="s">
        <v>28</v>
      </c>
      <c r="H130" s="845"/>
      <c r="I130" s="712"/>
      <c r="J130" s="712"/>
      <c r="K130" s="712"/>
      <c r="L130" s="831"/>
      <c r="M130" s="831"/>
      <c r="N130" s="831"/>
      <c r="O130" s="831"/>
      <c r="P130" s="831"/>
      <c r="Q130" s="830"/>
      <c r="R130"/>
      <c r="T130" s="135">
        <v>1</v>
      </c>
    </row>
    <row r="131" spans="1:22" ht="15.75">
      <c r="A131"/>
      <c r="B131" s="4219">
        <v>450</v>
      </c>
      <c r="C131" s="24">
        <v>1.5</v>
      </c>
      <c r="D131" s="4363" t="s">
        <v>27</v>
      </c>
      <c r="E131" s="4363"/>
      <c r="F131" s="844">
        <f>C131*B131</f>
        <v>675</v>
      </c>
      <c r="G131" s="843" t="str">
        <f>INT(F131/K131) &amp; " " &amp; G130 &amp; " de " &amp; K131 &amp; " " &amp; D131 &amp; IF(MOD(F131,K131)&gt;0, " + 1 contenant de " &amp; TEXT(MOD(F131,K131), "0.00") &amp; " " &amp; D131, "")</f>
        <v>112 Barquettes de 6 tranches + 1 contenant de 3.00 tranches</v>
      </c>
      <c r="H131" s="833"/>
      <c r="I131" s="21"/>
      <c r="J131" s="842"/>
      <c r="K131" s="841">
        <v>6</v>
      </c>
      <c r="L131" s="712" t="str">
        <f>D131</f>
        <v>tranches</v>
      </c>
      <c r="M131" s="712"/>
      <c r="N131" s="712"/>
      <c r="O131" s="712"/>
      <c r="P131" s="712"/>
      <c r="Q131" s="840"/>
      <c r="R131"/>
      <c r="T131" s="135">
        <v>1</v>
      </c>
    </row>
    <row r="132" spans="1:22" ht="15.75">
      <c r="A132"/>
      <c r="B132" s="4219"/>
      <c r="C132" s="839">
        <v>130</v>
      </c>
      <c r="D132" s="838" t="s">
        <v>1768</v>
      </c>
      <c r="E132" s="837"/>
      <c r="F132" s="836">
        <f>(C132*B131)/1000</f>
        <v>58.5</v>
      </c>
      <c r="G132" s="835" t="str">
        <f>INT(F132/K132) &amp; " " &amp; G130 &amp; " de " &amp; K132 &amp; " kg" &amp; IF(MOD(F132,K132)=0, "", IF(MOD(F132,K132)=K132, "", " + 1 contenant de " &amp; TEXT(MOD(F132,K132), "0.00") &amp; " kg"))</f>
        <v>33 Barquettes de 1.75 kg + 1 contenant de 0.75 kg</v>
      </c>
      <c r="H132" s="834"/>
      <c r="I132" s="712"/>
      <c r="J132" s="833"/>
      <c r="K132" s="832">
        <v>1.75</v>
      </c>
      <c r="L132" s="831"/>
      <c r="M132" s="831"/>
      <c r="N132" s="831"/>
      <c r="O132" s="831"/>
      <c r="P132" s="831"/>
      <c r="Q132" s="830"/>
      <c r="R132"/>
      <c r="T132" s="135">
        <v>1</v>
      </c>
    </row>
    <row r="133" spans="1:22">
      <c r="A133"/>
      <c r="B133" s="829" t="s">
        <v>1767</v>
      </c>
      <c r="C133"/>
      <c r="D133"/>
      <c r="E133"/>
      <c r="F133"/>
      <c r="G133"/>
      <c r="H133"/>
      <c r="I133"/>
      <c r="J133"/>
      <c r="K133" s="141"/>
      <c r="L133" s="828"/>
      <c r="M133" s="828"/>
      <c r="N133" s="828"/>
      <c r="O133" s="828"/>
      <c r="P133" s="828"/>
      <c r="Q133" s="827"/>
      <c r="R133"/>
      <c r="T133" s="135">
        <v>1</v>
      </c>
    </row>
    <row r="134" spans="1:22" ht="15.75">
      <c r="A134"/>
      <c r="B134" s="826"/>
      <c r="C134" s="825"/>
      <c r="D134" s="824"/>
      <c r="E134" s="824"/>
      <c r="F134" s="823"/>
      <c r="G134" s="822"/>
      <c r="H134" s="821"/>
      <c r="I134" s="820"/>
      <c r="J134" s="819"/>
      <c r="K134" s="818"/>
      <c r="L134" s="817"/>
      <c r="M134" s="817"/>
      <c r="N134" s="817"/>
      <c r="O134" s="817"/>
      <c r="P134" s="817"/>
      <c r="Q134" s="816"/>
      <c r="R134"/>
      <c r="T134" s="135">
        <v>1</v>
      </c>
    </row>
    <row r="135" spans="1:22">
      <c r="T135" s="640" t="s">
        <v>997</v>
      </c>
    </row>
    <row r="136" spans="1:22">
      <c r="A136" s="135">
        <v>1</v>
      </c>
      <c r="B136" s="135">
        <v>1</v>
      </c>
      <c r="C136" s="135">
        <v>1</v>
      </c>
      <c r="D136" s="135">
        <v>1</v>
      </c>
      <c r="E136" s="135">
        <v>1</v>
      </c>
      <c r="F136" s="135">
        <v>1</v>
      </c>
      <c r="G136" s="135">
        <v>1</v>
      </c>
      <c r="H136" s="135">
        <v>1</v>
      </c>
      <c r="I136" s="135">
        <v>1</v>
      </c>
      <c r="J136" s="135">
        <v>1</v>
      </c>
      <c r="K136" s="135">
        <v>1</v>
      </c>
      <c r="L136" s="135">
        <v>1</v>
      </c>
      <c r="M136" s="135">
        <v>1</v>
      </c>
      <c r="N136" s="135">
        <v>1</v>
      </c>
      <c r="O136" s="135">
        <v>1</v>
      </c>
      <c r="P136" s="135">
        <v>1</v>
      </c>
      <c r="Q136" s="135">
        <v>1</v>
      </c>
      <c r="R136" s="135">
        <v>1</v>
      </c>
      <c r="S136" s="135">
        <v>1</v>
      </c>
      <c r="T136" s="133" t="str">
        <f>ADDRESS(ROW(),COLUMN(),4)</f>
        <v>T136</v>
      </c>
      <c r="U136" s="689"/>
      <c r="V136" s="690" t="str">
        <f>ADDRESS(ROW(),COLUMN(),4)</f>
        <v>V136</v>
      </c>
    </row>
  </sheetData>
  <mergeCells count="35">
    <mergeCell ref="N8:R9"/>
    <mergeCell ref="A9:A10"/>
    <mergeCell ref="B9:K10"/>
    <mergeCell ref="L9:L10"/>
    <mergeCell ref="A11:A45"/>
    <mergeCell ref="K11:L12"/>
    <mergeCell ref="N11:R13"/>
    <mergeCell ref="N15:O15"/>
    <mergeCell ref="B16:C16"/>
    <mergeCell ref="B129:F129"/>
    <mergeCell ref="D130:E130"/>
    <mergeCell ref="B131:B132"/>
    <mergeCell ref="D131:E131"/>
    <mergeCell ref="B77:K78"/>
    <mergeCell ref="N83:R83"/>
    <mergeCell ref="B84:C84"/>
    <mergeCell ref="N50:R52"/>
    <mergeCell ref="N53:O53"/>
    <mergeCell ref="B54:C54"/>
    <mergeCell ref="P54:P55"/>
    <mergeCell ref="A2:A7"/>
    <mergeCell ref="B2:L3"/>
    <mergeCell ref="B4:L5"/>
    <mergeCell ref="A47:A48"/>
    <mergeCell ref="B47:K48"/>
    <mergeCell ref="L47:L48"/>
    <mergeCell ref="H12:H13"/>
    <mergeCell ref="A49:A75"/>
    <mergeCell ref="K49:L50"/>
    <mergeCell ref="H50:H51"/>
    <mergeCell ref="A79:A126"/>
    <mergeCell ref="K79:L80"/>
    <mergeCell ref="H80:H81"/>
    <mergeCell ref="A77:A78"/>
    <mergeCell ref="L77:L78"/>
  </mergeCells>
  <hyperlinks>
    <hyperlink ref="P66" r:id="rId2" xr:uid="{2A62614B-1B52-4BDC-9985-B991D17FD572}"/>
    <hyperlink ref="P67" r:id="rId3" xr:uid="{850008A0-F51B-419D-9C6D-DB23BC2455C5}"/>
  </hyperlinks>
  <pageMargins left="0.7" right="0.7" top="0.75" bottom="0.75" header="0.3" footer="0.3"/>
  <pageSetup paperSize="9" orientation="portrait" r:id="rId4"/>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FBD01-D54D-472B-9611-D9877CDD56BE}">
  <dimension ref="A1:Y238"/>
  <sheetViews>
    <sheetView zoomScaleNormal="100" workbookViewId="0">
      <selection activeCell="L6" sqref="L6"/>
    </sheetView>
  </sheetViews>
  <sheetFormatPr baseColWidth="10" defaultRowHeight="15"/>
  <cols>
    <col min="2" max="2" width="19.7109375" style="137" customWidth="1"/>
    <col min="3" max="3" width="19" style="137" customWidth="1"/>
    <col min="4" max="4" width="25.7109375" style="137" customWidth="1"/>
    <col min="5" max="5" width="16.7109375" style="137" customWidth="1"/>
    <col min="6" max="6" width="7" style="137" customWidth="1"/>
    <col min="7" max="7" width="19.7109375" customWidth="1"/>
    <col min="8" max="8" width="18.7109375" customWidth="1"/>
    <col min="9" max="9" width="25.7109375" customWidth="1"/>
    <col min="10" max="10" width="16.7109375" customWidth="1"/>
    <col min="11" max="11" width="11.5703125" customWidth="1"/>
    <col min="12" max="12" width="18.140625" customWidth="1"/>
    <col min="15" max="15" width="19.7109375" customWidth="1"/>
    <col min="16" max="16" width="23.42578125" customWidth="1"/>
    <col min="17" max="17" width="25.7109375" customWidth="1"/>
    <col min="18" max="18" width="16.7109375" customWidth="1"/>
    <col min="19" max="19" width="11.5703125" customWidth="1"/>
    <col min="20" max="21" width="11.7109375" customWidth="1"/>
    <col min="23" max="23" width="8.7109375" customWidth="1"/>
    <col min="24" max="24" width="11.42578125" style="641"/>
    <col min="25" max="25" width="43.5703125" style="641" customWidth="1"/>
  </cols>
  <sheetData>
    <row r="1" spans="1:25" ht="15.75" thickBot="1">
      <c r="A1" s="133" t="str">
        <f>ADDRESS(ROW(),COLUMN(),4)</f>
        <v>A1</v>
      </c>
      <c r="B1" s="1">
        <f t="shared" ref="B1:T1" ca="1" si="0">CELL("largeur",B1)</f>
        <v>19</v>
      </c>
      <c r="C1" s="1">
        <f t="shared" ca="1" si="0"/>
        <v>18</v>
      </c>
      <c r="D1" s="1">
        <f t="shared" ca="1" si="0"/>
        <v>25</v>
      </c>
      <c r="E1" s="1">
        <f t="shared" ca="1" si="0"/>
        <v>16</v>
      </c>
      <c r="F1" s="1">
        <f t="shared" ca="1" si="0"/>
        <v>6</v>
      </c>
      <c r="G1" s="1">
        <f t="shared" ca="1" si="0"/>
        <v>19</v>
      </c>
      <c r="H1" s="1">
        <f t="shared" ca="1" si="0"/>
        <v>18</v>
      </c>
      <c r="I1" s="1">
        <f t="shared" ca="1" si="0"/>
        <v>25</v>
      </c>
      <c r="J1" s="1">
        <f t="shared" ca="1" si="0"/>
        <v>16</v>
      </c>
      <c r="K1" s="1">
        <f t="shared" ca="1" si="0"/>
        <v>11</v>
      </c>
      <c r="L1" s="1">
        <f t="shared" ca="1" si="0"/>
        <v>17</v>
      </c>
      <c r="M1" s="1">
        <f t="shared" ca="1" si="0"/>
        <v>11</v>
      </c>
      <c r="N1" s="1">
        <f t="shared" ca="1" si="0"/>
        <v>11</v>
      </c>
      <c r="O1" s="1">
        <f t="shared" ca="1" si="0"/>
        <v>19</v>
      </c>
      <c r="P1" s="1">
        <f t="shared" ca="1" si="0"/>
        <v>23</v>
      </c>
      <c r="Q1" s="1">
        <f t="shared" ca="1" si="0"/>
        <v>25</v>
      </c>
      <c r="R1" s="1">
        <f t="shared" ca="1" si="0"/>
        <v>16</v>
      </c>
      <c r="S1" s="1">
        <f t="shared" ca="1" si="0"/>
        <v>11</v>
      </c>
      <c r="T1" s="1">
        <f t="shared" ca="1" si="0"/>
        <v>11</v>
      </c>
      <c r="U1" s="1">
        <f ca="1">CELL("largeur",U1)</f>
        <v>11</v>
      </c>
      <c r="W1" s="135">
        <v>1</v>
      </c>
      <c r="X1" s="134" t="str">
        <f>SUBSTITUTE(ADDRESS(1,COLUMN(),4),"1","")</f>
        <v>X</v>
      </c>
      <c r="Y1" s="136" t="str">
        <f>SUBSTITUTE(ADDRESS(1,COLUMN(),4),"1","")</f>
        <v>Y</v>
      </c>
    </row>
    <row r="2" spans="1:25">
      <c r="B2" s="644">
        <v>19</v>
      </c>
      <c r="C2" s="644">
        <v>18</v>
      </c>
      <c r="D2" s="644">
        <v>25</v>
      </c>
      <c r="E2" s="644">
        <v>16</v>
      </c>
      <c r="F2" s="644">
        <v>6</v>
      </c>
      <c r="G2" s="644">
        <v>19</v>
      </c>
      <c r="H2" s="644">
        <v>18</v>
      </c>
      <c r="I2" s="644">
        <v>25</v>
      </c>
      <c r="J2" s="644">
        <v>16</v>
      </c>
      <c r="K2" s="644">
        <v>11</v>
      </c>
      <c r="L2" s="644">
        <v>17</v>
      </c>
      <c r="M2" s="644">
        <v>11</v>
      </c>
      <c r="N2" s="644">
        <v>11</v>
      </c>
      <c r="O2" s="644">
        <v>19</v>
      </c>
      <c r="P2" s="644">
        <v>23</v>
      </c>
      <c r="Q2" s="644">
        <v>25</v>
      </c>
      <c r="R2" s="644">
        <v>16</v>
      </c>
      <c r="S2" s="644">
        <v>11</v>
      </c>
      <c r="T2" s="644">
        <v>11</v>
      </c>
      <c r="U2" s="644">
        <v>11</v>
      </c>
      <c r="W2" s="135">
        <v>1</v>
      </c>
      <c r="X2" s="142"/>
      <c r="Y2" s="142" t="s">
        <v>1166</v>
      </c>
    </row>
    <row r="3" spans="1:25" ht="15.75">
      <c r="C3"/>
      <c r="D3" s="647" t="s">
        <v>1067</v>
      </c>
      <c r="W3" s="135">
        <v>1</v>
      </c>
      <c r="X3" s="156">
        <f ca="1">COUNTA(A1:W238) + COUNTBLANK(A1:W238)</f>
        <v>5491</v>
      </c>
      <c r="Y3" s="145" t="str">
        <f>"cellules entre"&amp;" " &amp;A1&amp;" et  "&amp;W238</f>
        <v>cellules entre A1 et  W238</v>
      </c>
    </row>
    <row r="4" spans="1:25" ht="15.75">
      <c r="C4"/>
      <c r="D4" s="647" t="s">
        <v>120</v>
      </c>
      <c r="W4" s="135">
        <v>1</v>
      </c>
      <c r="X4" s="156">
        <f ca="1">COUNTA(A1:W238)</f>
        <v>1243</v>
      </c>
      <c r="Y4" s="145" t="s">
        <v>1161</v>
      </c>
    </row>
    <row r="5" spans="1:25" ht="18.75">
      <c r="C5"/>
      <c r="D5" s="627" t="s">
        <v>4117</v>
      </c>
      <c r="W5" s="135">
        <v>1</v>
      </c>
      <c r="X5" s="156">
        <f ca="1">COUNTBLANK(A1:W238)</f>
        <v>4248</v>
      </c>
      <c r="Y5" s="145" t="s">
        <v>134</v>
      </c>
    </row>
    <row r="6" spans="1:25" ht="18.75">
      <c r="D6" s="627" t="s">
        <v>4501</v>
      </c>
      <c r="W6" s="135">
        <v>1</v>
      </c>
      <c r="X6" s="156">
        <f>SUM(W1:W236)+2</f>
        <v>238</v>
      </c>
      <c r="Y6" s="145" t="s">
        <v>1162</v>
      </c>
    </row>
    <row r="7" spans="1:25" ht="15.75">
      <c r="W7" s="135">
        <v>1</v>
      </c>
      <c r="X7" s="156">
        <f>SUM(A238:V238)+1</f>
        <v>23</v>
      </c>
      <c r="Y7" s="145" t="s">
        <v>1163</v>
      </c>
    </row>
    <row r="8" spans="1:25">
      <c r="B8" s="3681" t="s">
        <v>4926</v>
      </c>
      <c r="C8" s="3681"/>
      <c r="W8" s="135">
        <v>1</v>
      </c>
    </row>
    <row r="9" spans="1:25">
      <c r="W9" s="135">
        <v>1</v>
      </c>
    </row>
    <row r="10" spans="1:25" ht="15.75" thickBot="1">
      <c r="W10" s="135">
        <v>1</v>
      </c>
    </row>
    <row r="11" spans="1:25" ht="15.75" customHeight="1">
      <c r="B11" s="3837" t="s">
        <v>4484</v>
      </c>
      <c r="C11" s="3838"/>
      <c r="D11" s="3838"/>
      <c r="E11" s="3839"/>
      <c r="G11" s="3837" t="s">
        <v>4485</v>
      </c>
      <c r="H11" s="3838"/>
      <c r="I11" s="3838"/>
      <c r="J11" s="3838"/>
      <c r="K11" s="3838"/>
      <c r="L11" s="3838"/>
      <c r="M11" s="3839"/>
      <c r="N11" s="641"/>
      <c r="O11" s="3837" t="s">
        <v>4354</v>
      </c>
      <c r="P11" s="3838"/>
      <c r="Q11" s="3838"/>
      <c r="R11" s="3838"/>
      <c r="S11" s="3838"/>
      <c r="T11" s="3838"/>
      <c r="U11" s="3839"/>
      <c r="W11" s="135">
        <v>1</v>
      </c>
    </row>
    <row r="12" spans="1:25" ht="15" customHeight="1">
      <c r="B12" s="3840"/>
      <c r="C12" s="3841"/>
      <c r="D12" s="3841"/>
      <c r="E12" s="3842"/>
      <c r="G12" s="3840"/>
      <c r="H12" s="3841"/>
      <c r="I12" s="3841"/>
      <c r="J12" s="3841"/>
      <c r="K12" s="3841"/>
      <c r="L12" s="3841"/>
      <c r="M12" s="3842"/>
      <c r="N12" s="641"/>
      <c r="O12" s="3840"/>
      <c r="P12" s="3841"/>
      <c r="Q12" s="3841"/>
      <c r="R12" s="3841"/>
      <c r="S12" s="3841"/>
      <c r="T12" s="3841"/>
      <c r="U12" s="3842"/>
      <c r="W12" s="135">
        <v>1</v>
      </c>
    </row>
    <row r="13" spans="1:25" ht="18.75" customHeight="1">
      <c r="B13" s="3840"/>
      <c r="C13" s="3841"/>
      <c r="D13" s="3841"/>
      <c r="E13" s="3842"/>
      <c r="G13" s="3843"/>
      <c r="H13" s="3844"/>
      <c r="I13" s="3844"/>
      <c r="J13" s="3844"/>
      <c r="K13" s="3844"/>
      <c r="L13" s="3844"/>
      <c r="M13" s="3845"/>
      <c r="N13" s="641"/>
      <c r="O13" s="3843"/>
      <c r="P13" s="3844"/>
      <c r="Q13" s="3844"/>
      <c r="R13" s="3844"/>
      <c r="S13" s="3844"/>
      <c r="T13" s="3844"/>
      <c r="U13" s="3845"/>
      <c r="W13" s="135">
        <v>1</v>
      </c>
    </row>
    <row r="14" spans="1:25" ht="21">
      <c r="B14" s="159" t="s">
        <v>167</v>
      </c>
      <c r="C14" s="160"/>
      <c r="D14" s="141"/>
      <c r="E14" s="161"/>
      <c r="G14" s="3645" t="s">
        <v>4355</v>
      </c>
      <c r="H14" s="2511"/>
      <c r="I14" s="2512"/>
      <c r="J14" s="2512"/>
      <c r="K14" s="2513"/>
      <c r="L14" s="2513"/>
      <c r="M14" s="2514"/>
      <c r="N14" s="641"/>
      <c r="O14" s="3644" t="s">
        <v>4402</v>
      </c>
      <c r="P14" s="2687"/>
      <c r="Q14" s="2687"/>
      <c r="R14" s="2687"/>
      <c r="S14" s="132"/>
      <c r="T14" s="712"/>
      <c r="U14" s="1314"/>
      <c r="W14" s="135">
        <v>1</v>
      </c>
    </row>
    <row r="15" spans="1:25" ht="15.75">
      <c r="B15" s="166"/>
      <c r="C15" s="11"/>
      <c r="D15" s="11"/>
      <c r="E15" s="167"/>
      <c r="G15" s="2515" t="s">
        <v>4356</v>
      </c>
      <c r="H15" s="11"/>
      <c r="I15" s="11"/>
      <c r="J15" s="11"/>
      <c r="K15" s="132"/>
      <c r="L15" s="132"/>
      <c r="M15" s="704"/>
      <c r="N15" s="641"/>
      <c r="O15" s="2689" t="s">
        <v>4488</v>
      </c>
      <c r="P15" s="2687"/>
      <c r="Q15" s="2687"/>
      <c r="R15" s="2687"/>
      <c r="S15" s="132"/>
      <c r="T15" s="712"/>
      <c r="U15" s="1314"/>
      <c r="W15" s="135">
        <v>1</v>
      </c>
    </row>
    <row r="16" spans="1:25" ht="21" customHeight="1">
      <c r="B16" s="159" t="s">
        <v>179</v>
      </c>
      <c r="C16" s="160"/>
      <c r="D16" s="141"/>
      <c r="E16" s="161"/>
      <c r="G16" s="3985" t="s">
        <v>4357</v>
      </c>
      <c r="H16" s="3986"/>
      <c r="I16" s="3986"/>
      <c r="J16" s="3986"/>
      <c r="K16" s="132"/>
      <c r="L16" s="132"/>
      <c r="M16" s="704"/>
      <c r="N16" s="641"/>
      <c r="O16" s="2516"/>
      <c r="P16" s="712"/>
      <c r="Q16" s="712"/>
      <c r="R16" s="712"/>
      <c r="S16" s="132"/>
      <c r="T16" s="712"/>
      <c r="U16" s="1314"/>
      <c r="W16" s="135">
        <v>1</v>
      </c>
    </row>
    <row r="17" spans="2:23" ht="15.75" customHeight="1">
      <c r="B17" s="166"/>
      <c r="C17" s="11"/>
      <c r="D17" s="11"/>
      <c r="E17" s="167"/>
      <c r="G17" s="3987"/>
      <c r="H17" s="3988"/>
      <c r="I17" s="3988"/>
      <c r="J17" s="3988"/>
      <c r="K17" s="608"/>
      <c r="L17" s="608"/>
      <c r="M17" s="2517"/>
      <c r="N17" s="3682" t="s">
        <v>798</v>
      </c>
      <c r="O17" s="2516"/>
      <c r="P17" s="2518" t="s">
        <v>4847</v>
      </c>
      <c r="Q17" s="2519" t="s">
        <v>4846</v>
      </c>
      <c r="R17" s="3872" t="s">
        <v>1061</v>
      </c>
      <c r="S17" s="132"/>
      <c r="T17" s="712"/>
      <c r="U17" s="1314"/>
      <c r="W17" s="135">
        <v>1</v>
      </c>
    </row>
    <row r="18" spans="2:23" ht="21">
      <c r="B18" s="197" t="s">
        <v>209</v>
      </c>
      <c r="C18" s="160"/>
      <c r="D18" s="141"/>
      <c r="E18" s="161"/>
      <c r="G18" s="2214"/>
      <c r="H18" s="2520" t="s">
        <v>4358</v>
      </c>
      <c r="I18" s="712"/>
      <c r="J18" s="712"/>
      <c r="K18" s="132"/>
      <c r="L18" s="712"/>
      <c r="M18" s="1314"/>
      <c r="N18" s="641"/>
      <c r="O18" s="2516"/>
      <c r="P18" s="712"/>
      <c r="Q18" s="3563" t="s">
        <v>4846</v>
      </c>
      <c r="R18" s="3872"/>
      <c r="S18" s="132"/>
      <c r="T18" s="712"/>
      <c r="U18" s="1314"/>
      <c r="W18" s="135">
        <v>1</v>
      </c>
    </row>
    <row r="19" spans="2:23" ht="16.5" customHeight="1" thickBot="1">
      <c r="B19" s="166"/>
      <c r="C19" s="11"/>
      <c r="D19" s="11"/>
      <c r="E19" s="167"/>
      <c r="G19" s="2214"/>
      <c r="H19" s="2522" t="s">
        <v>4359</v>
      </c>
      <c r="I19" s="712"/>
      <c r="J19" s="712"/>
      <c r="K19" s="132"/>
      <c r="L19" s="712"/>
      <c r="M19" s="1314"/>
      <c r="N19" s="641"/>
      <c r="O19" s="2516"/>
      <c r="P19" s="712"/>
      <c r="Q19" s="712"/>
      <c r="R19" s="712"/>
      <c r="S19" s="132"/>
      <c r="T19" s="712"/>
      <c r="U19" s="1314"/>
      <c r="W19" s="135">
        <v>1</v>
      </c>
    </row>
    <row r="20" spans="2:23" ht="21" customHeight="1" thickBot="1">
      <c r="B20" s="197" t="s">
        <v>239</v>
      </c>
      <c r="C20" s="160"/>
      <c r="D20" s="141"/>
      <c r="E20" s="161"/>
      <c r="G20" s="2516"/>
      <c r="H20" s="2214" t="s">
        <v>4363</v>
      </c>
      <c r="I20" s="712"/>
      <c r="J20" s="712"/>
      <c r="K20" s="132"/>
      <c r="L20" s="712"/>
      <c r="M20" s="2839" t="s">
        <v>4364</v>
      </c>
      <c r="N20" s="641"/>
      <c r="O20" s="2220" t="s">
        <v>4360</v>
      </c>
      <c r="P20" s="712"/>
      <c r="Q20" s="712"/>
      <c r="R20" s="712"/>
      <c r="S20" s="132"/>
      <c r="T20" s="712"/>
      <c r="U20" s="1314"/>
      <c r="W20" s="135">
        <v>1</v>
      </c>
    </row>
    <row r="21" spans="2:23" ht="25.5" customHeight="1">
      <c r="B21" s="166"/>
      <c r="C21" s="11"/>
      <c r="D21" s="11"/>
      <c r="E21" s="167"/>
      <c r="G21" s="3683" t="s">
        <v>4482</v>
      </c>
      <c r="H21" s="3597"/>
      <c r="I21" s="3598"/>
      <c r="J21" s="3598"/>
      <c r="K21" s="3599"/>
      <c r="L21" s="3600" t="s">
        <v>4843</v>
      </c>
      <c r="M21" s="3684" t="s">
        <v>4365</v>
      </c>
      <c r="N21" s="641"/>
      <c r="O21" s="2516"/>
      <c r="P21" s="712"/>
      <c r="Q21" s="712"/>
      <c r="R21" s="712"/>
      <c r="S21" s="132"/>
      <c r="T21" s="712"/>
      <c r="U21" s="1314"/>
      <c r="W21" s="135">
        <v>1</v>
      </c>
    </row>
    <row r="22" spans="2:23" ht="21" customHeight="1">
      <c r="B22" s="235" t="s">
        <v>244</v>
      </c>
      <c r="C22" s="160"/>
      <c r="D22" s="141"/>
      <c r="E22" s="161"/>
      <c r="G22" s="3685" t="s">
        <v>1823</v>
      </c>
      <c r="H22" s="125" t="s">
        <v>114</v>
      </c>
      <c r="I22" s="124"/>
      <c r="J22" s="124"/>
      <c r="K22" s="3989" t="s">
        <v>118</v>
      </c>
      <c r="L22" s="3990" t="s">
        <v>117</v>
      </c>
      <c r="M22" s="3991"/>
      <c r="N22" s="641"/>
      <c r="O22" s="2081"/>
      <c r="P22" s="8" t="s">
        <v>3</v>
      </c>
      <c r="Q22" s="7"/>
      <c r="R22" s="7"/>
      <c r="S22" s="7"/>
      <c r="T22" s="712"/>
      <c r="U22" s="1314"/>
      <c r="W22" s="135">
        <v>1</v>
      </c>
    </row>
    <row r="23" spans="2:23" ht="15" customHeight="1">
      <c r="B23" s="166"/>
      <c r="C23" s="11"/>
      <c r="D23" s="11"/>
      <c r="E23" s="167"/>
      <c r="G23" s="3686" t="s">
        <v>4489</v>
      </c>
      <c r="H23" s="104" t="s">
        <v>4842</v>
      </c>
      <c r="I23" s="104"/>
      <c r="J23" s="124"/>
      <c r="K23" s="3989"/>
      <c r="L23" s="3990"/>
      <c r="M23" s="3991"/>
      <c r="N23" s="641"/>
      <c r="O23" s="3687"/>
      <c r="P23" s="750"/>
      <c r="Q23" s="750"/>
      <c r="R23" s="750"/>
      <c r="S23" s="132"/>
      <c r="T23" s="712"/>
      <c r="U23" s="1314"/>
      <c r="W23" s="135">
        <v>1</v>
      </c>
    </row>
    <row r="24" spans="2:23" ht="21.75" customHeight="1">
      <c r="B24" s="235" t="s">
        <v>271</v>
      </c>
      <c r="C24" s="160"/>
      <c r="D24" s="141"/>
      <c r="E24" s="161"/>
      <c r="G24" s="3688"/>
      <c r="H24" s="132"/>
      <c r="I24" s="132"/>
      <c r="J24" s="104"/>
      <c r="K24" s="132"/>
      <c r="L24" s="132"/>
      <c r="M24" s="704"/>
      <c r="N24" s="641"/>
      <c r="O24" s="3951" t="s">
        <v>4362</v>
      </c>
      <c r="P24" s="3952"/>
      <c r="Q24" s="3952"/>
      <c r="R24" s="3952"/>
      <c r="S24" s="3952"/>
      <c r="T24" s="3952"/>
      <c r="U24" s="3953"/>
      <c r="W24" s="135">
        <v>1</v>
      </c>
    </row>
    <row r="25" spans="2:23" ht="16.5" customHeight="1" thickBot="1">
      <c r="B25" s="166"/>
      <c r="C25" s="11"/>
      <c r="D25" s="11"/>
      <c r="E25" s="167"/>
      <c r="G25" s="2214"/>
      <c r="H25" s="636" t="s">
        <v>4366</v>
      </c>
      <c r="I25" s="712"/>
      <c r="J25" s="712"/>
      <c r="K25" s="132"/>
      <c r="L25" s="712"/>
      <c r="M25" s="1314"/>
      <c r="N25" s="641"/>
      <c r="O25" s="3954"/>
      <c r="P25" s="3955"/>
      <c r="Q25" s="3955"/>
      <c r="R25" s="3955"/>
      <c r="S25" s="3955"/>
      <c r="T25" s="3955"/>
      <c r="U25" s="3956"/>
      <c r="W25" s="135">
        <v>1</v>
      </c>
    </row>
    <row r="26" spans="2:23" ht="22.5" thickTop="1" thickBot="1">
      <c r="B26" s="258" t="s">
        <v>619</v>
      </c>
      <c r="C26" s="160"/>
      <c r="D26" s="141"/>
      <c r="E26" s="161"/>
      <c r="G26" s="2524"/>
      <c r="H26" s="2525" t="s">
        <v>112</v>
      </c>
      <c r="I26" s="712"/>
      <c r="J26" s="712"/>
      <c r="K26" s="132"/>
      <c r="L26" s="712"/>
      <c r="M26" s="1314"/>
      <c r="N26" s="641"/>
      <c r="O26" s="3527" t="s">
        <v>104</v>
      </c>
      <c r="P26" s="2667" t="s">
        <v>101</v>
      </c>
      <c r="Q26" s="2667" t="s">
        <v>100</v>
      </c>
      <c r="R26" s="97" t="s">
        <v>99</v>
      </c>
      <c r="S26" s="97" t="s">
        <v>98</v>
      </c>
      <c r="T26" s="97" t="s">
        <v>96</v>
      </c>
      <c r="U26" s="96" t="s">
        <v>94</v>
      </c>
      <c r="W26" s="135">
        <v>1</v>
      </c>
    </row>
    <row r="27" spans="2:23" ht="15.75" customHeight="1" thickTop="1">
      <c r="B27" s="166"/>
      <c r="C27" s="11"/>
      <c r="D27" s="11"/>
      <c r="E27" s="167"/>
      <c r="G27" s="2214"/>
      <c r="H27" s="636" t="s">
        <v>4367</v>
      </c>
      <c r="I27" s="712"/>
      <c r="J27" s="712"/>
      <c r="K27" s="132"/>
      <c r="L27" s="712"/>
      <c r="M27" s="1314"/>
      <c r="N27" s="641"/>
      <c r="O27" s="3689" t="str">
        <f t="shared" ref="O27:U27" si="1">SUBSTITUTE(ADDRESS(1,COLUMN(),4),"1","")</f>
        <v>O</v>
      </c>
      <c r="P27" s="3576" t="str">
        <f t="shared" si="1"/>
        <v>P</v>
      </c>
      <c r="Q27" s="3577" t="str">
        <f t="shared" si="1"/>
        <v>Q</v>
      </c>
      <c r="R27" s="3578" t="str">
        <f t="shared" si="1"/>
        <v>R</v>
      </c>
      <c r="S27" s="3579" t="str">
        <f t="shared" si="1"/>
        <v>S</v>
      </c>
      <c r="T27" s="3578" t="str">
        <f t="shared" si="1"/>
        <v>T</v>
      </c>
      <c r="U27" s="3580" t="str">
        <f t="shared" si="1"/>
        <v>U</v>
      </c>
      <c r="W27" s="135">
        <v>1</v>
      </c>
    </row>
    <row r="28" spans="2:23" ht="21" customHeight="1">
      <c r="B28" s="258" t="s">
        <v>86</v>
      </c>
      <c r="C28" s="160"/>
      <c r="D28" s="141"/>
      <c r="E28" s="161"/>
      <c r="G28" s="2214"/>
      <c r="H28" s="636" t="s">
        <v>4368</v>
      </c>
      <c r="I28" s="712"/>
      <c r="J28" s="712"/>
      <c r="K28" s="132"/>
      <c r="L28" s="712"/>
      <c r="M28" s="1314"/>
      <c r="N28" s="641"/>
      <c r="O28" s="2751">
        <f t="shared" ref="O28:U28" ca="1" si="2">CELL("largeur",O28)</f>
        <v>19</v>
      </c>
      <c r="P28" s="2717">
        <f t="shared" ca="1" si="2"/>
        <v>23</v>
      </c>
      <c r="Q28" s="2717">
        <f t="shared" ca="1" si="2"/>
        <v>25</v>
      </c>
      <c r="R28" s="2717">
        <f t="shared" ca="1" si="2"/>
        <v>16</v>
      </c>
      <c r="S28" s="2718">
        <f t="shared" ca="1" si="2"/>
        <v>11</v>
      </c>
      <c r="T28" s="2717">
        <f t="shared" ca="1" si="2"/>
        <v>11</v>
      </c>
      <c r="U28" s="3519">
        <f t="shared" ca="1" si="2"/>
        <v>11</v>
      </c>
      <c r="W28" s="135">
        <v>1</v>
      </c>
    </row>
    <row r="29" spans="2:23" ht="16.5" customHeight="1" thickBot="1">
      <c r="B29" s="166"/>
      <c r="C29" s="11"/>
      <c r="D29" s="11"/>
      <c r="E29" s="167"/>
      <c r="G29" s="2516" t="s">
        <v>4369</v>
      </c>
      <c r="H29" s="712"/>
      <c r="I29" s="712"/>
      <c r="J29" s="712"/>
      <c r="K29" s="132"/>
      <c r="L29" s="712"/>
      <c r="M29" s="1314"/>
      <c r="N29" s="641"/>
      <c r="O29" s="3957" t="s">
        <v>4927</v>
      </c>
      <c r="P29" s="3958"/>
      <c r="Q29" s="3958"/>
      <c r="R29" s="3603" t="s">
        <v>4516</v>
      </c>
      <c r="S29" s="3690"/>
      <c r="T29" s="3604"/>
      <c r="U29" s="3691" t="s">
        <v>4809</v>
      </c>
      <c r="W29" s="135">
        <v>1</v>
      </c>
    </row>
    <row r="30" spans="2:23" ht="22.5" thickTop="1" thickBot="1">
      <c r="B30" s="304" t="s">
        <v>356</v>
      </c>
      <c r="C30" s="305"/>
      <c r="D30" s="141"/>
      <c r="E30" s="161"/>
      <c r="G30" s="2527" t="s">
        <v>84</v>
      </c>
      <c r="H30" s="2528" t="s">
        <v>89</v>
      </c>
      <c r="I30" s="88" t="s">
        <v>88</v>
      </c>
      <c r="J30" s="87"/>
      <c r="K30" s="3992" t="s">
        <v>87</v>
      </c>
      <c r="L30" s="3994" t="s">
        <v>86</v>
      </c>
      <c r="M30" s="1314"/>
      <c r="N30" s="641"/>
      <c r="O30" s="3957"/>
      <c r="P30" s="3958"/>
      <c r="Q30" s="3958"/>
      <c r="R30" s="3603" t="s">
        <v>4515</v>
      </c>
      <c r="S30" s="3604" t="s">
        <v>4807</v>
      </c>
      <c r="T30" s="3604" t="s">
        <v>4928</v>
      </c>
      <c r="U30" s="3692"/>
      <c r="V30" s="3682" t="s">
        <v>798</v>
      </c>
      <c r="W30" s="135">
        <v>1</v>
      </c>
    </row>
    <row r="31" spans="2:23" ht="17.25" customHeight="1" thickTop="1" thickBot="1">
      <c r="B31" s="166"/>
      <c r="C31" s="11"/>
      <c r="D31" s="11"/>
      <c r="E31" s="167"/>
      <c r="G31" s="2530" t="s">
        <v>75</v>
      </c>
      <c r="H31" s="2531" t="s">
        <v>77</v>
      </c>
      <c r="I31" s="82" t="s">
        <v>30</v>
      </c>
      <c r="J31" s="81" t="s">
        <v>76</v>
      </c>
      <c r="K31" s="3993"/>
      <c r="L31" s="3995"/>
      <c r="M31" s="1314"/>
      <c r="N31" s="641"/>
      <c r="O31" s="3537" t="s">
        <v>4810</v>
      </c>
      <c r="P31" s="3513" t="s">
        <v>4929</v>
      </c>
      <c r="Q31" s="3693" t="s">
        <v>4930</v>
      </c>
      <c r="R31" s="3605">
        <v>0</v>
      </c>
      <c r="S31" s="3530" t="s">
        <v>4810</v>
      </c>
      <c r="T31" s="3513" t="s">
        <v>4929</v>
      </c>
      <c r="U31" s="3694">
        <v>73</v>
      </c>
      <c r="W31" s="135">
        <v>1</v>
      </c>
    </row>
    <row r="32" spans="2:23" ht="19.5" thickTop="1">
      <c r="B32" s="319"/>
      <c r="C32" s="320" t="s">
        <v>58</v>
      </c>
      <c r="D32" s="321" t="s">
        <v>56</v>
      </c>
      <c r="E32" s="161"/>
      <c r="G32" s="2532" t="s">
        <v>71</v>
      </c>
      <c r="H32" s="2348">
        <v>27</v>
      </c>
      <c r="I32" s="72" t="s">
        <v>404</v>
      </c>
      <c r="J32" s="2533" t="s">
        <v>76</v>
      </c>
      <c r="K32" s="63">
        <v>20</v>
      </c>
      <c r="L32" s="41" t="s">
        <v>62</v>
      </c>
      <c r="M32" s="1314"/>
      <c r="N32" s="641"/>
      <c r="O32" s="3695" t="s">
        <v>51</v>
      </c>
      <c r="P32" s="3624"/>
      <c r="Q32" s="3696" t="str">
        <f>TEXT(ROUND(LEN(O32)/U31, 1), "0.0") &amp; " lignes"</f>
        <v>0.4 lignes</v>
      </c>
      <c r="R32" s="3607" t="str">
        <f ca="1">IF(ISBLANK(S32),"",LARGE(OFFSET(R31,0,0,ROWS(R31:R31)),1)+1)</f>
        <v/>
      </c>
      <c r="S32" s="3624"/>
      <c r="T32" s="3697"/>
      <c r="U32" s="3698">
        <f>IF(U31=0,0,IF(LEN(S32)&gt;U31,LEN(S32)-U31&amp;" en trop",0))</f>
        <v>0</v>
      </c>
      <c r="W32" s="135">
        <v>1</v>
      </c>
    </row>
    <row r="33" spans="2:23" ht="15.75">
      <c r="B33" s="319"/>
      <c r="C33" s="320" t="s">
        <v>57</v>
      </c>
      <c r="D33" s="321" t="s">
        <v>55</v>
      </c>
      <c r="E33" s="161"/>
      <c r="G33" s="2516"/>
      <c r="H33" s="712"/>
      <c r="I33" s="712"/>
      <c r="J33" s="712"/>
      <c r="K33" s="132"/>
      <c r="L33" s="712"/>
      <c r="M33" s="1314"/>
      <c r="N33" s="641"/>
      <c r="O33" s="3695" t="s">
        <v>50</v>
      </c>
      <c r="P33" s="3624"/>
      <c r="Q33" s="3696" t="str">
        <f>TEXT(ROUND(LEN(O33)/U31, 1), "0.0") &amp; " lignes"</f>
        <v>0.5 lignes</v>
      </c>
      <c r="R33" s="3607" t="str">
        <f ca="1">IF(ISBLANK(S33),"",LARGE(OFFSET(R31,0,0,ROWS(R31:R32)),1)+1)</f>
        <v/>
      </c>
      <c r="S33" s="3624"/>
      <c r="T33" s="3697"/>
      <c r="U33" s="3699">
        <f>IF(U31=0,0,IF(LEN(S33)&gt;U31,LEN(S33)-U31&amp;" en trop",0))</f>
        <v>0</v>
      </c>
      <c r="W33" s="135">
        <v>1</v>
      </c>
    </row>
    <row r="34" spans="2:23" ht="15.75" customHeight="1">
      <c r="B34" s="319"/>
      <c r="C34" s="336" t="s">
        <v>403</v>
      </c>
      <c r="D34" s="337" t="s">
        <v>62</v>
      </c>
      <c r="E34" s="161"/>
      <c r="G34" s="2535" t="s">
        <v>76</v>
      </c>
      <c r="H34" s="2536" t="s">
        <v>4371</v>
      </c>
      <c r="I34" s="2536"/>
      <c r="J34" s="2536"/>
      <c r="K34" s="132"/>
      <c r="L34" s="712"/>
      <c r="M34" s="1314"/>
      <c r="N34" s="641"/>
      <c r="O34" s="3695" t="s">
        <v>4812</v>
      </c>
      <c r="P34" s="3624"/>
      <c r="Q34" s="3696" t="str">
        <f>TEXT(ROUND(LEN(O34)/U31, 1), "0.0") &amp; " lignes"</f>
        <v>0.6 lignes</v>
      </c>
      <c r="R34" s="3607" t="str">
        <f ca="1">IF(ISBLANK(S34),"",LARGE(OFFSET(R31,0,0,ROWS(R31:R33)),1)+1)</f>
        <v/>
      </c>
      <c r="S34" s="3624"/>
      <c r="T34" s="3697"/>
      <c r="U34" s="3699">
        <f>IF(U31=0,0,IF(LEN(S34)&gt;U31,LEN(S34)-U31&amp;" en trop",0))</f>
        <v>0</v>
      </c>
      <c r="W34" s="135">
        <v>1</v>
      </c>
    </row>
    <row r="35" spans="2:23" ht="16.5" customHeight="1">
      <c r="B35" s="319"/>
      <c r="C35" s="347" t="s">
        <v>66</v>
      </c>
      <c r="D35" s="348" t="s">
        <v>429</v>
      </c>
      <c r="E35" s="161"/>
      <c r="G35" s="2516" t="s">
        <v>4372</v>
      </c>
      <c r="H35" s="712"/>
      <c r="I35" s="712"/>
      <c r="J35" s="712"/>
      <c r="K35" s="132"/>
      <c r="L35" s="712"/>
      <c r="M35" s="1314"/>
      <c r="N35" s="641"/>
      <c r="O35" s="3695" t="s">
        <v>4813</v>
      </c>
      <c r="P35" s="3624"/>
      <c r="Q35" s="3696" t="str">
        <f>TEXT(ROUND(LEN(O35)/U31, 1), "0.0") &amp; " lignes"</f>
        <v>0.5 lignes</v>
      </c>
      <c r="R35" s="3607" t="str">
        <f ca="1">IF(ISBLANK(S35),"",LARGE(OFFSET(R31,0,0,ROWS(R31:R34)),1)+1)</f>
        <v/>
      </c>
      <c r="S35" s="3624"/>
      <c r="T35" s="3697" t="s">
        <v>4813</v>
      </c>
      <c r="U35" s="3699">
        <f>IF(U31=0,0,IF(LEN(S35)&gt;U31,LEN(S35)-U31&amp;" en trop",0))</f>
        <v>0</v>
      </c>
      <c r="W35" s="135">
        <v>1</v>
      </c>
    </row>
    <row r="36" spans="2:23" ht="15.75">
      <c r="B36" s="319"/>
      <c r="C36" s="347" t="s">
        <v>65</v>
      </c>
      <c r="D36" s="358" t="s">
        <v>59</v>
      </c>
      <c r="E36" s="161"/>
      <c r="G36" s="2516"/>
      <c r="H36" s="712"/>
      <c r="I36" s="712"/>
      <c r="J36" s="712"/>
      <c r="K36" s="132"/>
      <c r="L36" s="712"/>
      <c r="M36" s="1314"/>
      <c r="N36" s="641"/>
      <c r="O36" s="3695"/>
      <c r="P36" s="3700"/>
      <c r="Q36" s="3696" t="str">
        <f>TEXT(ROUND(LEN(O36)/U31, 1), "0.0") &amp; " lignes"</f>
        <v>0.0 lignes</v>
      </c>
      <c r="R36" s="3607" t="str">
        <f ca="1">IF(ISBLANK(S36),"",LARGE(OFFSET(R31,0,0,ROWS(R31:R35)),1)+1)</f>
        <v/>
      </c>
      <c r="S36" s="3624"/>
      <c r="T36" s="3697"/>
      <c r="U36" s="3699">
        <f>IF(U31=0,0,IF(LEN(S36)&gt;U31,LEN(S36)-U31&amp;" en trop",0))</f>
        <v>0</v>
      </c>
      <c r="W36" s="135">
        <v>1</v>
      </c>
    </row>
    <row r="37" spans="2:23" ht="16.5" customHeight="1" thickBot="1">
      <c r="B37" s="319"/>
      <c r="C37" s="366" t="s">
        <v>60</v>
      </c>
      <c r="D37" s="367"/>
      <c r="E37" s="161"/>
      <c r="G37" s="2538"/>
      <c r="H37" s="2529" t="s">
        <v>356</v>
      </c>
      <c r="I37" s="641"/>
      <c r="J37" s="641"/>
      <c r="K37" s="132"/>
      <c r="L37" s="712"/>
      <c r="M37" s="1314"/>
      <c r="N37" s="641"/>
      <c r="O37" s="3695" t="s">
        <v>44</v>
      </c>
      <c r="P37" s="3700"/>
      <c r="Q37" s="3696" t="str">
        <f>TEXT(ROUND(LEN(O37)/U31, 1), "0.0") &amp; " lignes"</f>
        <v>0.5 lignes</v>
      </c>
      <c r="R37" s="3607" t="str">
        <f ca="1">IF(ISBLANK(S37),"",LARGE(OFFSET(R31,0,0,ROWS(R31:R36)),1)+1)</f>
        <v/>
      </c>
      <c r="S37" s="3624"/>
      <c r="T37" s="3697"/>
      <c r="U37" s="3699">
        <f>IF(U31=0,0,IF(LEN(S37)&gt;U31,LEN(S37)-U31&amp;" en trop",0))</f>
        <v>0</v>
      </c>
      <c r="W37" s="135">
        <v>1</v>
      </c>
    </row>
    <row r="38" spans="2:23" ht="19.5" thickTop="1">
      <c r="B38" s="319"/>
      <c r="C38" s="372" t="s">
        <v>459</v>
      </c>
      <c r="D38" s="3667"/>
      <c r="E38" s="161"/>
      <c r="G38" s="3996" t="s">
        <v>87</v>
      </c>
      <c r="H38" s="3994" t="s">
        <v>86</v>
      </c>
      <c r="I38" s="86" t="s">
        <v>84</v>
      </c>
      <c r="J38" s="3998" t="s">
        <v>83</v>
      </c>
      <c r="K38" s="132"/>
      <c r="L38" s="712"/>
      <c r="M38" s="1314"/>
      <c r="N38" s="641"/>
      <c r="O38" s="3695" t="s">
        <v>1031</v>
      </c>
      <c r="P38" s="3700"/>
      <c r="Q38" s="3696" t="str">
        <f>TEXT(ROUND(LEN(O38)/U31, 1), "0.0") &amp; " lignes"</f>
        <v>0.6 lignes</v>
      </c>
      <c r="R38" s="3607" t="str">
        <f ca="1">IF(ISBLANK(S38),"",LARGE(OFFSET(R31,0,0,ROWS(R31:R37)),1)+1)</f>
        <v/>
      </c>
      <c r="S38" s="3624"/>
      <c r="T38" s="3697"/>
      <c r="U38" s="3699">
        <f>IF(U31=0,0,IF(LEN(S38)&gt;U31,LEN(S38)-U31&amp;" en trop",0))</f>
        <v>0</v>
      </c>
      <c r="W38" s="135">
        <v>1</v>
      </c>
    </row>
    <row r="39" spans="2:23" ht="15.75">
      <c r="B39" s="319"/>
      <c r="C39" s="377" t="s">
        <v>464</v>
      </c>
      <c r="D39" s="378" t="s">
        <v>465</v>
      </c>
      <c r="E39" s="161"/>
      <c r="G39" s="3997"/>
      <c r="H39" s="3995"/>
      <c r="I39" s="80" t="s">
        <v>75</v>
      </c>
      <c r="J39" s="3999"/>
      <c r="K39" s="132"/>
      <c r="L39" s="712"/>
      <c r="M39" s="1314"/>
      <c r="N39" s="641"/>
      <c r="O39" s="3695"/>
      <c r="P39" s="3700" t="s">
        <v>1081</v>
      </c>
      <c r="Q39" s="3696" t="str">
        <f>TEXT(ROUND(LEN(O39)/U31, 1), "0.0") &amp; " lignes"</f>
        <v>0.0 lignes</v>
      </c>
      <c r="R39" s="3607" t="str">
        <f ca="1">IF(ISBLANK(S39),"",LARGE(OFFSET(R31,0,0,ROWS(R31:R38)),1)+1)</f>
        <v/>
      </c>
      <c r="S39" s="3624"/>
      <c r="T39" s="3697" t="s">
        <v>1081</v>
      </c>
      <c r="U39" s="3699">
        <f>IF(U31=0,0,IF(LEN(S39)&gt;U31,LEN(S39)-U31&amp;" en trop",0))</f>
        <v>0</v>
      </c>
      <c r="W39" s="135">
        <v>1</v>
      </c>
    </row>
    <row r="40" spans="2:23" ht="18.75" customHeight="1">
      <c r="B40" s="319"/>
      <c r="C40" s="383" t="s">
        <v>469</v>
      </c>
      <c r="D40" s="378" t="s">
        <v>470</v>
      </c>
      <c r="E40" s="161"/>
      <c r="G40" s="2540">
        <v>20</v>
      </c>
      <c r="H40" s="41" t="s">
        <v>62</v>
      </c>
      <c r="I40" s="60" t="s">
        <v>71</v>
      </c>
      <c r="J40" s="2541" t="s">
        <v>4374</v>
      </c>
      <c r="K40" s="132"/>
      <c r="L40" s="712"/>
      <c r="M40" s="1314"/>
      <c r="N40" s="641"/>
      <c r="O40" s="3695"/>
      <c r="P40" s="3700" t="s">
        <v>1082</v>
      </c>
      <c r="Q40" s="3696" t="str">
        <f>TEXT(ROUND(LEN(O40)/U31, 1), "0.0") &amp; " lignes"</f>
        <v>0.0 lignes</v>
      </c>
      <c r="R40" s="3607" t="str">
        <f ca="1">IF(ISBLANK(S40),"",LARGE(OFFSET(R31,0,0,ROWS(R31:R39)),1)+1)</f>
        <v/>
      </c>
      <c r="S40" s="3624"/>
      <c r="T40" s="3697" t="s">
        <v>1082</v>
      </c>
      <c r="U40" s="3699">
        <f>IF(U31=0,0,IF(LEN(S40)&gt;U31,LEN(S40)-U31&amp;" en trop",0))</f>
        <v>0</v>
      </c>
      <c r="W40" s="135">
        <v>1</v>
      </c>
    </row>
    <row r="41" spans="2:23" ht="18.75">
      <c r="B41" s="319"/>
      <c r="C41" s="383" t="s">
        <v>488</v>
      </c>
      <c r="D41" s="378" t="s">
        <v>489</v>
      </c>
      <c r="E41" s="161"/>
      <c r="G41" s="2542">
        <v>1.75</v>
      </c>
      <c r="H41" s="645" t="s">
        <v>61</v>
      </c>
      <c r="I41" s="60" t="s">
        <v>1873</v>
      </c>
      <c r="J41" s="2541" t="s">
        <v>4376</v>
      </c>
      <c r="K41" s="132"/>
      <c r="L41" s="712"/>
      <c r="M41" s="1314"/>
      <c r="N41" s="641"/>
      <c r="O41" s="3695" t="s">
        <v>4816</v>
      </c>
      <c r="P41" s="3700"/>
      <c r="Q41" s="3696" t="str">
        <f>TEXT(ROUND(LEN(O41)/U31, 1), "0.0") &amp; " lignes"</f>
        <v>0.7 lignes</v>
      </c>
      <c r="R41" s="3607" t="str">
        <f ca="1">IF(ISBLANK(S41),"",LARGE(OFFSET(R31,0,0,ROWS(R31:R40)),1)+1)</f>
        <v/>
      </c>
      <c r="S41" s="3624"/>
      <c r="T41" s="3697"/>
      <c r="U41" s="3699">
        <f>IF(U31=0,0,IF(LEN(S41)&gt;U31,LEN(S41)-U31&amp;" en trop",0))</f>
        <v>0</v>
      </c>
      <c r="W41" s="135">
        <v>1</v>
      </c>
    </row>
    <row r="42" spans="2:23" ht="18.75">
      <c r="B42" s="319"/>
      <c r="C42" s="383" t="s">
        <v>500</v>
      </c>
      <c r="D42" s="378" t="s">
        <v>501</v>
      </c>
      <c r="E42" s="161"/>
      <c r="G42" s="2540">
        <v>1.345</v>
      </c>
      <c r="H42" s="39" t="s">
        <v>66</v>
      </c>
      <c r="I42" s="60" t="s">
        <v>1027</v>
      </c>
      <c r="J42" s="2541" t="s">
        <v>4378</v>
      </c>
      <c r="K42" s="132"/>
      <c r="L42" s="712"/>
      <c r="M42" s="1314"/>
      <c r="N42" s="641"/>
      <c r="O42" s="3695" t="s">
        <v>4817</v>
      </c>
      <c r="P42" s="3700"/>
      <c r="Q42" s="3696" t="str">
        <f>TEXT(ROUND(LEN(O42)/U31, 1), "0.0") &amp; " lignes"</f>
        <v>0.5 lignes</v>
      </c>
      <c r="R42" s="3607" t="str">
        <f ca="1">IF(ISBLANK(S42),"",LARGE(OFFSET(R31,0,0,ROWS(R31:R41)),1)+1)</f>
        <v/>
      </c>
      <c r="S42" s="3624"/>
      <c r="T42" s="3697"/>
      <c r="U42" s="3699">
        <f>IF(U31=0,0,IF(LEN(S42)&gt;U31,LEN(S42)-U31&amp;" en trop",0))</f>
        <v>0</v>
      </c>
      <c r="W42" s="135">
        <v>1</v>
      </c>
    </row>
    <row r="43" spans="2:23" ht="16.5" customHeight="1">
      <c r="B43" s="319"/>
      <c r="C43" s="393" t="s">
        <v>508</v>
      </c>
      <c r="D43" s="394" t="s">
        <v>509</v>
      </c>
      <c r="E43" s="161"/>
      <c r="G43" s="2540">
        <v>3</v>
      </c>
      <c r="H43" s="43" t="s">
        <v>64</v>
      </c>
      <c r="I43" s="60" t="s">
        <v>4083</v>
      </c>
      <c r="J43" s="2541" t="s">
        <v>4380</v>
      </c>
      <c r="K43" s="132"/>
      <c r="L43" s="712"/>
      <c r="M43" s="1314"/>
      <c r="N43" s="641"/>
      <c r="O43" s="3695" t="s">
        <v>4818</v>
      </c>
      <c r="P43" s="3700"/>
      <c r="Q43" s="3696" t="str">
        <f>TEXT(ROUND(LEN(O43)/U31, 1), "0.0") &amp; " lignes"</f>
        <v>0.2 lignes</v>
      </c>
      <c r="R43" s="3607" t="str">
        <f ca="1">IF(ISBLANK(S43),"",LARGE(OFFSET(R31,0,0,ROWS(R31:R42)),1)+1)</f>
        <v/>
      </c>
      <c r="S43" s="3624"/>
      <c r="T43" s="3697"/>
      <c r="U43" s="3699">
        <f>IF(U31=0,0,IF(LEN(S43)&gt;U31,LEN(S43)-U31&amp;" en trop",0))</f>
        <v>0</v>
      </c>
      <c r="W43" s="135">
        <v>1</v>
      </c>
    </row>
    <row r="44" spans="2:23" ht="15.75" customHeight="1">
      <c r="B44" s="166"/>
      <c r="C44" s="11"/>
      <c r="D44" s="11"/>
      <c r="E44" s="167"/>
      <c r="G44" s="2543">
        <v>2.5</v>
      </c>
      <c r="H44" s="39" t="s">
        <v>59</v>
      </c>
      <c r="I44" s="60" t="s">
        <v>4082</v>
      </c>
      <c r="J44" s="2541" t="s">
        <v>4381</v>
      </c>
      <c r="K44" s="132"/>
      <c r="L44" s="712"/>
      <c r="M44" s="1314"/>
      <c r="N44" s="641"/>
      <c r="O44" s="3701"/>
      <c r="P44" s="3702"/>
      <c r="Q44" s="3702"/>
      <c r="R44" s="3517"/>
      <c r="S44" s="3702"/>
      <c r="T44" s="3703"/>
      <c r="U44" s="3704"/>
      <c r="W44" s="135">
        <v>1</v>
      </c>
    </row>
    <row r="45" spans="2:23" ht="15.75">
      <c r="B45" s="397" t="s">
        <v>536</v>
      </c>
      <c r="C45" s="398"/>
      <c r="D45" s="399"/>
      <c r="E45" s="400"/>
      <c r="G45" s="2545" t="s">
        <v>619</v>
      </c>
      <c r="H45" s="2012"/>
      <c r="I45" s="712"/>
      <c r="J45" s="712"/>
      <c r="K45" s="132"/>
      <c r="L45" s="712"/>
      <c r="M45" s="1314"/>
      <c r="N45" s="641"/>
      <c r="O45" s="3959" t="s">
        <v>4927</v>
      </c>
      <c r="P45" s="3960"/>
      <c r="Q45" s="3960"/>
      <c r="R45" s="3960"/>
      <c r="S45" s="3960"/>
      <c r="T45" s="3960"/>
      <c r="U45" s="3961"/>
      <c r="W45" s="135">
        <v>1</v>
      </c>
    </row>
    <row r="46" spans="2:23" ht="15.75" customHeight="1">
      <c r="B46" s="4008" t="s">
        <v>541</v>
      </c>
      <c r="C46" s="4009"/>
      <c r="D46" s="4009"/>
      <c r="E46" s="4041"/>
      <c r="G46" s="322"/>
      <c r="H46" s="132"/>
      <c r="I46" s="132"/>
      <c r="J46" s="132"/>
      <c r="K46" s="442"/>
      <c r="L46" s="712"/>
      <c r="M46" s="1314"/>
      <c r="N46" s="641"/>
      <c r="O46" s="3959"/>
      <c r="P46" s="3960"/>
      <c r="Q46" s="3960"/>
      <c r="R46" s="3960"/>
      <c r="S46" s="3960"/>
      <c r="T46" s="3960"/>
      <c r="U46" s="3961"/>
      <c r="W46" s="135">
        <v>1</v>
      </c>
    </row>
    <row r="47" spans="2:23" ht="16.5" customHeight="1" thickBot="1">
      <c r="B47" s="4008"/>
      <c r="C47" s="4009"/>
      <c r="D47" s="4009"/>
      <c r="E47" s="4041"/>
      <c r="G47" s="429"/>
      <c r="H47" s="281" t="s">
        <v>4384</v>
      </c>
      <c r="I47" s="281"/>
      <c r="J47" s="281"/>
      <c r="K47" s="442"/>
      <c r="L47" s="712"/>
      <c r="M47" s="1314"/>
      <c r="N47" s="641"/>
      <c r="O47" s="3705" t="s">
        <v>4931</v>
      </c>
      <c r="P47" s="3706"/>
      <c r="Q47" s="132"/>
      <c r="R47" s="132"/>
      <c r="S47" s="132"/>
      <c r="T47" s="132"/>
      <c r="U47" s="704"/>
      <c r="W47" s="135">
        <v>1</v>
      </c>
    </row>
    <row r="48" spans="2:23" ht="17.25" thickTop="1" thickBot="1">
      <c r="B48" s="4008"/>
      <c r="C48" s="4009"/>
      <c r="D48" s="4009"/>
      <c r="E48" s="4041"/>
      <c r="G48" s="2516" t="s">
        <v>4369</v>
      </c>
      <c r="H48" s="712"/>
      <c r="I48" s="712"/>
      <c r="J48" s="712"/>
      <c r="K48" s="132"/>
      <c r="L48" s="712"/>
      <c r="M48" s="1314"/>
      <c r="N48" s="641"/>
      <c r="O48" s="3707" t="s">
        <v>4809</v>
      </c>
      <c r="P48" s="3708"/>
      <c r="Q48" s="3709"/>
      <c r="R48" s="3694">
        <v>73</v>
      </c>
      <c r="S48" s="132"/>
      <c r="T48" s="132"/>
      <c r="U48" s="704"/>
      <c r="W48" s="135">
        <v>1</v>
      </c>
    </row>
    <row r="49" spans="2:23" ht="17.25" customHeight="1" thickTop="1" thickBot="1">
      <c r="B49" s="4008"/>
      <c r="C49" s="4009"/>
      <c r="D49" s="4009"/>
      <c r="E49" s="4041"/>
      <c r="G49" s="429" t="s">
        <v>4385</v>
      </c>
      <c r="H49" s="132"/>
      <c r="I49" s="132"/>
      <c r="J49" s="132"/>
      <c r="K49" s="132"/>
      <c r="L49" s="132"/>
      <c r="M49" s="1314"/>
      <c r="N49" s="641"/>
      <c r="O49" s="3710" t="s">
        <v>4807</v>
      </c>
      <c r="P49" s="3604"/>
      <c r="Q49" s="3604"/>
      <c r="R49" s="3604"/>
      <c r="S49" s="132"/>
      <c r="T49" s="132"/>
      <c r="U49" s="704"/>
      <c r="W49" s="135">
        <v>1</v>
      </c>
    </row>
    <row r="50" spans="2:23" ht="16.5" customHeight="1" thickTop="1">
      <c r="B50" s="4042" t="s">
        <v>592</v>
      </c>
      <c r="C50" s="4043"/>
      <c r="D50" s="4043"/>
      <c r="E50" s="4044"/>
      <c r="G50" s="2546" t="s">
        <v>89</v>
      </c>
      <c r="H50" s="88" t="s">
        <v>88</v>
      </c>
      <c r="I50" s="87"/>
      <c r="J50" s="3992" t="s">
        <v>87</v>
      </c>
      <c r="K50" s="3994" t="s">
        <v>86</v>
      </c>
      <c r="L50" s="2547" t="s">
        <v>84</v>
      </c>
      <c r="M50" s="1314"/>
      <c r="N50" s="641"/>
      <c r="O50" s="3710" t="s">
        <v>4928</v>
      </c>
      <c r="P50" s="3604"/>
      <c r="Q50" s="3604"/>
      <c r="R50" s="3604"/>
      <c r="S50" s="132"/>
      <c r="T50" s="132"/>
      <c r="U50" s="704"/>
      <c r="W50" s="135">
        <v>1</v>
      </c>
    </row>
    <row r="51" spans="2:23" ht="15.75">
      <c r="B51" s="4042"/>
      <c r="C51" s="4043"/>
      <c r="D51" s="4043"/>
      <c r="E51" s="4044"/>
      <c r="G51" s="2548" t="s">
        <v>77</v>
      </c>
      <c r="H51" s="2549" t="s">
        <v>30</v>
      </c>
      <c r="I51" s="64" t="s">
        <v>76</v>
      </c>
      <c r="J51" s="4000"/>
      <c r="K51" s="4001"/>
      <c r="L51" s="2550" t="s">
        <v>75</v>
      </c>
      <c r="M51" s="1314"/>
      <c r="N51" s="641"/>
      <c r="O51" s="3701" t="s">
        <v>4932</v>
      </c>
      <c r="P51" s="132"/>
      <c r="Q51" s="132"/>
      <c r="R51" s="132"/>
      <c r="S51" s="132"/>
      <c r="T51" s="132"/>
      <c r="U51" s="704"/>
      <c r="W51" s="135">
        <v>1</v>
      </c>
    </row>
    <row r="52" spans="2:23" ht="18.75" customHeight="1">
      <c r="B52" s="418"/>
      <c r="C52" s="100"/>
      <c r="D52" s="141"/>
      <c r="E52" s="161"/>
      <c r="G52" s="2551">
        <v>27</v>
      </c>
      <c r="H52" s="2552" t="s">
        <v>404</v>
      </c>
      <c r="I52" s="2553" t="s">
        <v>76</v>
      </c>
      <c r="J52" s="2554">
        <v>20</v>
      </c>
      <c r="K52" s="2555" t="s">
        <v>62</v>
      </c>
      <c r="L52" s="2556" t="s">
        <v>71</v>
      </c>
      <c r="M52" s="1314"/>
      <c r="N52" s="641"/>
      <c r="O52" s="3701" t="s">
        <v>4933</v>
      </c>
      <c r="P52" s="132"/>
      <c r="Q52" s="132"/>
      <c r="R52" s="132"/>
      <c r="S52" s="132"/>
      <c r="T52" s="132"/>
      <c r="U52" s="704"/>
      <c r="W52" s="135">
        <v>1</v>
      </c>
    </row>
    <row r="53" spans="2:23" ht="18.75">
      <c r="B53" s="420" t="s">
        <v>85</v>
      </c>
      <c r="C53" s="421" t="s">
        <v>618</v>
      </c>
      <c r="D53" s="399"/>
      <c r="E53" s="161"/>
      <c r="G53" s="2551"/>
      <c r="H53" s="2552" t="s">
        <v>4389</v>
      </c>
      <c r="I53" s="2553"/>
      <c r="J53" s="2554">
        <v>1</v>
      </c>
      <c r="K53" s="2557" t="s">
        <v>64</v>
      </c>
      <c r="L53" s="2556" t="s">
        <v>4390</v>
      </c>
      <c r="M53" s="1314"/>
      <c r="N53" s="641"/>
      <c r="O53" s="3701" t="s">
        <v>4934</v>
      </c>
      <c r="P53" s="132"/>
      <c r="Q53" s="132"/>
      <c r="R53" s="132"/>
      <c r="S53" s="132"/>
      <c r="T53" s="132"/>
      <c r="U53" s="704"/>
      <c r="W53" s="135">
        <v>1</v>
      </c>
    </row>
    <row r="54" spans="2:23" ht="18.75">
      <c r="B54" s="424" t="s">
        <v>621</v>
      </c>
      <c r="C54" s="421"/>
      <c r="D54" s="399"/>
      <c r="E54" s="161"/>
      <c r="G54" s="2559"/>
      <c r="H54" s="2552" t="s">
        <v>593</v>
      </c>
      <c r="I54" s="2553"/>
      <c r="J54" s="2554">
        <v>1</v>
      </c>
      <c r="K54" s="2560" t="s">
        <v>63</v>
      </c>
      <c r="L54" s="2561" t="s">
        <v>594</v>
      </c>
      <c r="M54" s="1314"/>
      <c r="N54" s="641"/>
      <c r="O54" s="3701" t="s">
        <v>4935</v>
      </c>
      <c r="P54" s="132"/>
      <c r="Q54" s="132"/>
      <c r="R54" s="132"/>
      <c r="S54" s="132"/>
      <c r="T54" s="132"/>
      <c r="U54" s="704"/>
      <c r="W54" s="135">
        <v>1</v>
      </c>
    </row>
    <row r="55" spans="2:23" ht="19.5" customHeight="1">
      <c r="B55" s="425" t="s">
        <v>624</v>
      </c>
      <c r="C55" s="426"/>
      <c r="D55" s="141"/>
      <c r="E55" s="161"/>
      <c r="G55" s="2559"/>
      <c r="H55" s="2552"/>
      <c r="I55" s="2553"/>
      <c r="J55" s="2554">
        <v>3</v>
      </c>
      <c r="K55" s="2562" t="s">
        <v>65</v>
      </c>
      <c r="L55" s="2561" t="s">
        <v>1027</v>
      </c>
      <c r="M55" s="1314"/>
      <c r="N55" s="641"/>
      <c r="O55" s="3701" t="s">
        <v>4936</v>
      </c>
      <c r="P55" s="132"/>
      <c r="Q55" s="132"/>
      <c r="R55" s="132"/>
      <c r="S55" s="132"/>
      <c r="T55" s="132"/>
      <c r="U55" s="704"/>
      <c r="W55" s="135">
        <v>1</v>
      </c>
    </row>
    <row r="56" spans="2:23" ht="18.75">
      <c r="B56" s="429" t="s">
        <v>644</v>
      </c>
      <c r="C56" s="430"/>
      <c r="D56" s="141"/>
      <c r="E56" s="161"/>
      <c r="G56" s="2559">
        <v>0.25</v>
      </c>
      <c r="H56" s="2552" t="s">
        <v>570</v>
      </c>
      <c r="I56" s="2553"/>
      <c r="J56" s="2554"/>
      <c r="K56" s="2564"/>
      <c r="L56" s="2561" t="s">
        <v>4391</v>
      </c>
      <c r="M56" s="1314"/>
      <c r="N56" s="3682" t="s">
        <v>798</v>
      </c>
      <c r="O56" s="280"/>
      <c r="P56" s="281"/>
      <c r="Q56" s="282"/>
      <c r="R56" s="281"/>
      <c r="S56" s="281"/>
      <c r="T56" s="281"/>
      <c r="U56" s="283"/>
      <c r="W56" s="135">
        <v>1</v>
      </c>
    </row>
    <row r="57" spans="2:23" ht="18.75">
      <c r="B57" s="429" t="s">
        <v>647</v>
      </c>
      <c r="C57" s="430"/>
      <c r="D57" s="141"/>
      <c r="E57" s="161"/>
      <c r="G57" s="2559">
        <v>0.5</v>
      </c>
      <c r="H57" s="2552" t="s">
        <v>593</v>
      </c>
      <c r="I57" s="2553"/>
      <c r="J57" s="2554"/>
      <c r="K57" s="2564"/>
      <c r="L57" s="2561" t="s">
        <v>594</v>
      </c>
      <c r="M57" s="1314"/>
      <c r="N57" s="641"/>
      <c r="O57" s="2526" t="s">
        <v>4819</v>
      </c>
      <c r="P57" s="636"/>
      <c r="Q57" s="636"/>
      <c r="R57" s="636"/>
      <c r="S57" s="132"/>
      <c r="T57" s="712"/>
      <c r="U57" s="1314"/>
      <c r="W57" s="135">
        <v>1</v>
      </c>
    </row>
    <row r="58" spans="2:23" ht="18.75" customHeight="1">
      <c r="B58" s="429" t="s">
        <v>649</v>
      </c>
      <c r="C58" s="430"/>
      <c r="D58" s="141"/>
      <c r="E58" s="161"/>
      <c r="G58" s="2559">
        <v>0.75</v>
      </c>
      <c r="H58" s="2552" t="s">
        <v>596</v>
      </c>
      <c r="I58" s="2553"/>
      <c r="J58" s="2554"/>
      <c r="K58" s="2564"/>
      <c r="L58" s="2561" t="s">
        <v>597</v>
      </c>
      <c r="M58" s="1314"/>
      <c r="N58" s="641"/>
      <c r="O58" s="2539" t="s">
        <v>4373</v>
      </c>
      <c r="P58" s="132"/>
      <c r="Q58" s="132"/>
      <c r="R58" s="132"/>
      <c r="S58" s="132"/>
      <c r="T58" s="132"/>
      <c r="U58" s="704"/>
      <c r="W58" s="135">
        <v>1</v>
      </c>
    </row>
    <row r="59" spans="2:23" ht="18.75">
      <c r="B59" s="429" t="s">
        <v>667</v>
      </c>
      <c r="C59" s="430"/>
      <c r="D59" s="141"/>
      <c r="E59" s="161"/>
      <c r="G59" s="338">
        <v>2</v>
      </c>
      <c r="H59" s="2567" t="s">
        <v>600</v>
      </c>
      <c r="I59" s="2553"/>
      <c r="J59" s="2554"/>
      <c r="K59" s="2564"/>
      <c r="L59" s="2561"/>
      <c r="M59" s="1314"/>
      <c r="N59" s="641"/>
      <c r="O59" s="2539" t="s">
        <v>4375</v>
      </c>
      <c r="P59" s="132"/>
      <c r="Q59" s="132"/>
      <c r="R59" s="132"/>
      <c r="S59" s="132"/>
      <c r="T59" s="132"/>
      <c r="U59" s="704"/>
      <c r="W59" s="135">
        <v>1</v>
      </c>
    </row>
    <row r="60" spans="2:23" ht="18.75">
      <c r="B60" s="429" t="s">
        <v>669</v>
      </c>
      <c r="C60" s="436"/>
      <c r="D60" s="141"/>
      <c r="E60" s="161"/>
      <c r="G60" s="2568" t="s">
        <v>4394</v>
      </c>
      <c r="H60" s="2569"/>
      <c r="I60" s="132"/>
      <c r="J60" s="132"/>
      <c r="K60" s="132"/>
      <c r="L60" s="132"/>
      <c r="M60" s="1314"/>
      <c r="N60" s="641"/>
      <c r="O60" s="2539" t="s">
        <v>4377</v>
      </c>
      <c r="P60" s="132"/>
      <c r="Q60" s="132"/>
      <c r="R60" s="132"/>
      <c r="S60" s="132"/>
      <c r="T60" s="132"/>
      <c r="U60" s="704"/>
      <c r="W60" s="135">
        <v>1</v>
      </c>
    </row>
    <row r="61" spans="2:23" ht="18.75" customHeight="1">
      <c r="B61" s="429"/>
      <c r="C61" s="436"/>
      <c r="D61" s="141"/>
      <c r="E61" s="161"/>
      <c r="G61" s="1148"/>
      <c r="H61" s="27" t="s">
        <v>4396</v>
      </c>
      <c r="I61" s="132"/>
      <c r="J61" s="132"/>
      <c r="K61" s="132"/>
      <c r="L61" s="132"/>
      <c r="M61" s="1314"/>
      <c r="N61" s="3682" t="s">
        <v>798</v>
      </c>
      <c r="O61" s="2539" t="s">
        <v>4379</v>
      </c>
      <c r="P61" s="132"/>
      <c r="Q61" s="132"/>
      <c r="R61" s="132"/>
      <c r="S61" s="132"/>
      <c r="T61" s="132"/>
      <c r="U61" s="704"/>
      <c r="W61" s="135">
        <v>1</v>
      </c>
    </row>
    <row r="62" spans="2:23" ht="18.75">
      <c r="B62" s="438" t="s">
        <v>107</v>
      </c>
      <c r="C62" s="439"/>
      <c r="D62" s="141"/>
      <c r="E62" s="161"/>
      <c r="G62" s="1148"/>
      <c r="H62" s="27" t="s">
        <v>4397</v>
      </c>
      <c r="I62" s="132"/>
      <c r="J62" s="132"/>
      <c r="K62" s="132"/>
      <c r="L62" s="132"/>
      <c r="M62" s="1314"/>
      <c r="N62" s="641"/>
      <c r="O62" s="2544" t="s">
        <v>4382</v>
      </c>
      <c r="P62" s="132"/>
      <c r="Q62" s="132"/>
      <c r="R62" s="132"/>
      <c r="S62" s="132"/>
      <c r="T62" s="132"/>
      <c r="U62" s="704"/>
      <c r="V62" s="3682" t="s">
        <v>798</v>
      </c>
      <c r="W62" s="135">
        <v>1</v>
      </c>
    </row>
    <row r="63" spans="2:23" ht="15.75">
      <c r="B63" s="440">
        <v>8</v>
      </c>
      <c r="C63" s="422" t="s">
        <v>108</v>
      </c>
      <c r="D63" s="141"/>
      <c r="E63" s="161"/>
      <c r="G63" s="1148"/>
      <c r="H63" s="27"/>
      <c r="I63" s="132"/>
      <c r="J63" s="132"/>
      <c r="K63" s="132"/>
      <c r="L63" s="132"/>
      <c r="M63" s="1314"/>
      <c r="N63" s="641"/>
      <c r="O63" s="2544" t="s">
        <v>4383</v>
      </c>
      <c r="P63" s="132"/>
      <c r="Q63" s="132"/>
      <c r="R63" s="641"/>
      <c r="S63" s="641"/>
      <c r="T63" s="132"/>
      <c r="U63" s="704"/>
      <c r="W63" s="135">
        <v>1</v>
      </c>
    </row>
    <row r="64" spans="2:23" ht="15.75" customHeight="1">
      <c r="B64" s="440">
        <v>3</v>
      </c>
      <c r="C64" s="422" t="s">
        <v>694</v>
      </c>
      <c r="D64" s="141"/>
      <c r="E64" s="161"/>
      <c r="G64" s="1148"/>
      <c r="H64" s="422" t="s">
        <v>619</v>
      </c>
      <c r="I64" s="132"/>
      <c r="J64" s="132"/>
      <c r="K64" s="132"/>
      <c r="L64" s="132"/>
      <c r="M64" s="1314"/>
      <c r="N64" s="641"/>
      <c r="O64" s="2516"/>
      <c r="P64" s="712"/>
      <c r="Q64" s="2534" t="s">
        <v>4516</v>
      </c>
      <c r="R64" s="3962" t="s">
        <v>4399</v>
      </c>
      <c r="S64" s="3962"/>
      <c r="T64" s="3962"/>
      <c r="U64" s="3963"/>
      <c r="W64" s="135">
        <v>1</v>
      </c>
    </row>
    <row r="65" spans="2:23" ht="15" customHeight="1">
      <c r="B65" s="4045" t="s">
        <v>710</v>
      </c>
      <c r="C65" s="4046"/>
      <c r="D65" s="141"/>
      <c r="E65" s="161"/>
      <c r="G65" s="1148"/>
      <c r="H65" s="132"/>
      <c r="I65" s="132"/>
      <c r="J65" s="132"/>
      <c r="K65" s="132"/>
      <c r="L65" s="132"/>
      <c r="M65" s="1314"/>
      <c r="N65" s="641"/>
      <c r="O65" s="2516"/>
      <c r="P65" s="712"/>
      <c r="Q65" s="2534" t="s">
        <v>4515</v>
      </c>
      <c r="R65" s="3962"/>
      <c r="S65" s="3962"/>
      <c r="T65" s="3962"/>
      <c r="U65" s="3963"/>
      <c r="W65" s="135">
        <v>1</v>
      </c>
    </row>
    <row r="66" spans="2:23">
      <c r="B66" s="4045"/>
      <c r="C66" s="4046"/>
      <c r="D66" s="141"/>
      <c r="E66" s="161"/>
      <c r="G66" s="1148"/>
      <c r="H66" s="132"/>
      <c r="I66" s="132"/>
      <c r="J66" s="132"/>
      <c r="K66" s="132"/>
      <c r="L66" s="132"/>
      <c r="M66" s="1314"/>
      <c r="N66" s="641"/>
      <c r="O66" s="2516"/>
      <c r="P66" s="712"/>
      <c r="Q66" s="3541" t="s">
        <v>4400</v>
      </c>
      <c r="R66" s="712"/>
      <c r="S66" s="712"/>
      <c r="T66" s="712"/>
      <c r="U66" s="1314"/>
      <c r="W66" s="135">
        <v>1</v>
      </c>
    </row>
    <row r="67" spans="2:23" ht="15.75" customHeight="1">
      <c r="B67" s="443"/>
      <c r="C67" s="444"/>
      <c r="D67" s="141"/>
      <c r="E67" s="161"/>
      <c r="G67" s="1148"/>
      <c r="H67" s="132"/>
      <c r="I67" s="132"/>
      <c r="J67" s="132"/>
      <c r="K67" s="132"/>
      <c r="L67" s="132"/>
      <c r="M67" s="1314"/>
      <c r="N67" s="641"/>
      <c r="O67" s="2516"/>
      <c r="P67" s="712"/>
      <c r="Q67" s="3541" t="s">
        <v>4401</v>
      </c>
      <c r="R67" s="712"/>
      <c r="S67" s="712"/>
      <c r="T67" s="712"/>
      <c r="U67" s="1314"/>
      <c r="W67" s="135">
        <v>1</v>
      </c>
    </row>
    <row r="68" spans="2:23" ht="15.75">
      <c r="B68" s="446" t="s">
        <v>725</v>
      </c>
      <c r="C68" s="428"/>
      <c r="D68" s="141"/>
      <c r="E68" s="161"/>
      <c r="G68" s="1148"/>
      <c r="H68" s="132"/>
      <c r="I68" s="132"/>
      <c r="J68" s="132"/>
      <c r="K68" s="132"/>
      <c r="L68" s="132"/>
      <c r="M68" s="1314"/>
      <c r="N68" s="641"/>
      <c r="O68" s="2516"/>
      <c r="P68" s="712"/>
      <c r="Q68" s="712"/>
      <c r="R68" s="712"/>
      <c r="S68" s="712"/>
      <c r="T68" s="712"/>
      <c r="U68" s="1314"/>
      <c r="W68" s="135">
        <v>1</v>
      </c>
    </row>
    <row r="69" spans="2:23" ht="15.75">
      <c r="B69" s="448" t="s">
        <v>726</v>
      </c>
      <c r="C69" s="428"/>
      <c r="D69" s="141"/>
      <c r="E69" s="161"/>
      <c r="G69" s="1148"/>
      <c r="H69" s="132"/>
      <c r="I69" s="132"/>
      <c r="J69" s="132"/>
      <c r="K69" s="132"/>
      <c r="L69" s="132"/>
      <c r="M69" s="1314"/>
      <c r="N69" s="641"/>
      <c r="O69" s="2539" t="s">
        <v>4386</v>
      </c>
      <c r="P69" s="132"/>
      <c r="Q69" s="132"/>
      <c r="R69" s="132"/>
      <c r="S69" s="132"/>
      <c r="T69" s="132"/>
      <c r="U69" s="704"/>
      <c r="W69" s="135">
        <v>1</v>
      </c>
    </row>
    <row r="70" spans="2:23" ht="15.75" customHeight="1">
      <c r="B70" s="449">
        <v>10</v>
      </c>
      <c r="C70" s="450" t="s">
        <v>108</v>
      </c>
      <c r="D70" s="141"/>
      <c r="E70" s="161"/>
      <c r="G70" s="1148"/>
      <c r="H70" s="132"/>
      <c r="I70" s="132"/>
      <c r="J70" s="132"/>
      <c r="K70" s="132"/>
      <c r="L70" s="132"/>
      <c r="M70" s="1314"/>
      <c r="N70" s="641"/>
      <c r="O70" s="2539" t="s">
        <v>4388</v>
      </c>
      <c r="P70" s="132"/>
      <c r="Q70" s="132"/>
      <c r="R70" s="132"/>
      <c r="S70" s="132"/>
      <c r="T70" s="132"/>
      <c r="U70" s="704"/>
      <c r="W70" s="135">
        <v>1</v>
      </c>
    </row>
    <row r="71" spans="2:23" ht="16.5" customHeight="1" thickBot="1">
      <c r="B71" s="448" t="s">
        <v>739</v>
      </c>
      <c r="C71" s="428"/>
      <c r="D71" s="141"/>
      <c r="E71" s="161"/>
      <c r="G71" s="1148"/>
      <c r="H71" s="712"/>
      <c r="I71" s="712"/>
      <c r="J71" s="712"/>
      <c r="K71" s="132"/>
      <c r="L71" s="712"/>
      <c r="M71" s="1314"/>
      <c r="N71" s="641"/>
      <c r="O71" s="2516"/>
      <c r="P71" s="712"/>
      <c r="Q71" s="712"/>
      <c r="R71" s="712"/>
      <c r="S71" s="712"/>
      <c r="T71" s="712"/>
      <c r="U71" s="1314"/>
      <c r="W71" s="135">
        <v>1</v>
      </c>
    </row>
    <row r="72" spans="2:23" ht="17.25" thickTop="1" thickBot="1">
      <c r="B72" s="449">
        <v>5</v>
      </c>
      <c r="D72" s="141"/>
      <c r="E72" s="161"/>
      <c r="G72" s="1148"/>
      <c r="H72" s="4002" t="s">
        <v>851</v>
      </c>
      <c r="I72" s="4002"/>
      <c r="J72" s="4005" t="s">
        <v>79</v>
      </c>
      <c r="K72" s="4005"/>
      <c r="L72" s="712"/>
      <c r="M72" s="1314"/>
      <c r="N72" s="641"/>
      <c r="O72" s="3542"/>
      <c r="P72" s="3511" t="s">
        <v>4809</v>
      </c>
      <c r="Q72" s="712" t="s">
        <v>4820</v>
      </c>
      <c r="R72" s="132"/>
      <c r="S72" s="132"/>
      <c r="T72" s="132"/>
      <c r="U72" s="704"/>
      <c r="W72" s="135">
        <v>1</v>
      </c>
    </row>
    <row r="73" spans="2:23" ht="17.25" customHeight="1" thickTop="1" thickBot="1">
      <c r="B73" s="451" t="s">
        <v>106</v>
      </c>
      <c r="C73" s="102" t="s">
        <v>742</v>
      </c>
      <c r="D73" s="101"/>
      <c r="E73" s="161"/>
      <c r="G73" s="1148"/>
      <c r="H73" s="4003"/>
      <c r="I73" s="4003"/>
      <c r="J73" s="4006"/>
      <c r="K73" s="4006"/>
      <c r="L73" s="712"/>
      <c r="M73" s="1314"/>
      <c r="N73" s="641"/>
      <c r="O73" s="1148"/>
      <c r="P73" s="3532">
        <v>115</v>
      </c>
      <c r="Q73" s="712" t="s">
        <v>4821</v>
      </c>
      <c r="R73" s="132"/>
      <c r="S73" s="132"/>
      <c r="T73" s="132"/>
      <c r="U73" s="704"/>
      <c r="W73" s="135">
        <v>1</v>
      </c>
    </row>
    <row r="74" spans="2:23" ht="16.5" customHeight="1" thickTop="1">
      <c r="B74" s="425" t="s">
        <v>772</v>
      </c>
      <c r="C74" s="428"/>
      <c r="D74" s="399"/>
      <c r="E74" s="400"/>
      <c r="G74" s="1148"/>
      <c r="H74" s="4004"/>
      <c r="I74" s="4004"/>
      <c r="J74" s="4007"/>
      <c r="K74" s="4007"/>
      <c r="L74" s="712"/>
      <c r="M74" s="1314"/>
      <c r="N74" s="641"/>
      <c r="O74" s="1148"/>
      <c r="P74" s="3543" t="s">
        <v>4822</v>
      </c>
      <c r="Q74" s="132"/>
      <c r="R74" s="132"/>
      <c r="S74" s="132"/>
      <c r="T74" s="132"/>
      <c r="U74" s="704"/>
      <c r="W74" s="135">
        <v>1</v>
      </c>
    </row>
    <row r="75" spans="2:23" ht="15.75">
      <c r="B75" s="461" t="s">
        <v>780</v>
      </c>
      <c r="C75" s="428"/>
      <c r="D75" s="399"/>
      <c r="E75" s="400"/>
      <c r="G75" s="1148"/>
      <c r="H75" s="2571" t="s">
        <v>66</v>
      </c>
      <c r="I75" s="2571" t="s">
        <v>65</v>
      </c>
      <c r="J75" s="2572" t="s">
        <v>858</v>
      </c>
      <c r="K75" s="2573" t="s">
        <v>859</v>
      </c>
      <c r="L75" s="712"/>
      <c r="M75" s="1314"/>
      <c r="N75" s="641"/>
      <c r="O75" s="1148"/>
      <c r="P75" s="3544" t="s">
        <v>4387</v>
      </c>
      <c r="Q75" s="132"/>
      <c r="R75" s="132"/>
      <c r="S75" s="132"/>
      <c r="T75" s="132"/>
      <c r="U75" s="704"/>
      <c r="W75" s="135">
        <v>1</v>
      </c>
    </row>
    <row r="76" spans="2:23" ht="15.75" customHeight="1">
      <c r="B76" s="425" t="s">
        <v>781</v>
      </c>
      <c r="C76" s="428"/>
      <c r="D76" s="399"/>
      <c r="E76" s="400"/>
      <c r="G76" s="1148"/>
      <c r="H76" s="498">
        <v>0.25</v>
      </c>
      <c r="I76" s="498">
        <v>0.5</v>
      </c>
      <c r="J76" s="1988" t="s">
        <v>4403</v>
      </c>
      <c r="K76" s="2574"/>
      <c r="L76" s="712"/>
      <c r="M76" s="1314"/>
      <c r="N76" s="641"/>
      <c r="O76" s="2516"/>
      <c r="P76" s="712"/>
      <c r="Q76" s="712"/>
      <c r="R76" s="712"/>
      <c r="S76" s="712"/>
      <c r="T76" s="712"/>
      <c r="U76" s="1314"/>
      <c r="W76" s="135">
        <v>1</v>
      </c>
    </row>
    <row r="77" spans="2:23" ht="19.5" customHeight="1">
      <c r="B77" s="459"/>
      <c r="C77" s="460"/>
      <c r="D77" s="141"/>
      <c r="E77" s="161"/>
      <c r="G77" s="1148"/>
      <c r="H77" s="18"/>
      <c r="I77" s="18"/>
      <c r="J77" s="18"/>
      <c r="K77" s="18"/>
      <c r="L77" s="712"/>
      <c r="M77" s="1314"/>
      <c r="N77" s="641"/>
      <c r="O77" s="2558" t="s">
        <v>4370</v>
      </c>
      <c r="P77" s="132" t="s">
        <v>4825</v>
      </c>
      <c r="Q77" s="712"/>
      <c r="R77" s="712"/>
      <c r="S77" s="712"/>
      <c r="T77" s="712"/>
      <c r="U77" s="1314"/>
      <c r="W77" s="135">
        <v>1</v>
      </c>
    </row>
    <row r="78" spans="2:23" ht="18.75">
      <c r="B78" s="452" t="s">
        <v>753</v>
      </c>
      <c r="C78" s="453"/>
      <c r="D78" s="141"/>
      <c r="E78" s="161"/>
      <c r="F78" s="3682" t="s">
        <v>798</v>
      </c>
      <c r="G78" s="1148"/>
      <c r="H78" s="2575" t="s">
        <v>64</v>
      </c>
      <c r="I78" s="2576" t="s">
        <v>63</v>
      </c>
      <c r="J78" s="2572" t="s">
        <v>867</v>
      </c>
      <c r="K78" s="2577" t="s">
        <v>868</v>
      </c>
      <c r="L78" s="712"/>
      <c r="M78" s="1314"/>
      <c r="N78" s="641"/>
      <c r="O78" s="2563" t="s">
        <v>4827</v>
      </c>
      <c r="P78" s="132"/>
      <c r="Q78" s="132"/>
      <c r="R78" s="132"/>
      <c r="S78" s="132"/>
      <c r="T78" s="132"/>
      <c r="U78" s="704"/>
      <c r="V78" s="3682" t="s">
        <v>798</v>
      </c>
      <c r="W78" s="135">
        <v>1</v>
      </c>
    </row>
    <row r="79" spans="2:23" ht="18.75">
      <c r="B79" s="454" t="s">
        <v>754</v>
      </c>
      <c r="C79" s="453"/>
      <c r="D79" s="141"/>
      <c r="E79" s="161"/>
      <c r="G79" s="1148"/>
      <c r="H79" s="498">
        <v>0.25</v>
      </c>
      <c r="I79" s="498">
        <v>0.5</v>
      </c>
      <c r="J79" s="1988" t="s">
        <v>4404</v>
      </c>
      <c r="K79" s="2574"/>
      <c r="L79" s="712"/>
      <c r="M79" s="1314"/>
      <c r="N79" s="641"/>
      <c r="O79" s="2565" t="s">
        <v>4392</v>
      </c>
      <c r="P79" s="132"/>
      <c r="Q79" s="132"/>
      <c r="R79" s="132"/>
      <c r="S79" s="132"/>
      <c r="T79" s="132"/>
      <c r="U79" s="704"/>
      <c r="W79" s="135">
        <v>1</v>
      </c>
    </row>
    <row r="80" spans="2:23" ht="18.75">
      <c r="B80" s="456" t="s">
        <v>755</v>
      </c>
      <c r="C80" s="453"/>
      <c r="D80" s="141"/>
      <c r="E80" s="161"/>
      <c r="G80" s="1148"/>
      <c r="H80" s="18" t="s">
        <v>874</v>
      </c>
      <c r="I80" s="18" t="s">
        <v>875</v>
      </c>
      <c r="J80" s="18"/>
      <c r="K80" s="18"/>
      <c r="L80" s="712"/>
      <c r="M80" s="1314"/>
      <c r="N80" s="641"/>
      <c r="O80" s="2566" t="s">
        <v>4828</v>
      </c>
      <c r="P80" s="132"/>
      <c r="Q80" s="132"/>
      <c r="R80" s="132"/>
      <c r="S80" s="132"/>
      <c r="T80" s="132"/>
      <c r="U80" s="704"/>
      <c r="W80" s="135">
        <v>1</v>
      </c>
    </row>
    <row r="81" spans="2:23" ht="15.75">
      <c r="B81" s="2777">
        <v>16</v>
      </c>
      <c r="C81" s="505" t="s">
        <v>108</v>
      </c>
      <c r="D81" s="141"/>
      <c r="E81" s="2778"/>
      <c r="G81" s="1148"/>
      <c r="H81" s="18"/>
      <c r="I81" s="18"/>
      <c r="J81" s="18"/>
      <c r="K81" s="18"/>
      <c r="L81" s="132"/>
      <c r="M81" s="704"/>
      <c r="N81" s="641"/>
      <c r="O81" s="2566" t="s">
        <v>4393</v>
      </c>
      <c r="P81" s="132"/>
      <c r="Q81" s="132"/>
      <c r="R81" s="132"/>
      <c r="S81" s="132"/>
      <c r="T81" s="132"/>
      <c r="U81" s="704"/>
      <c r="W81" s="135">
        <v>1</v>
      </c>
    </row>
    <row r="82" spans="2:23" ht="15.75" customHeight="1">
      <c r="B82" s="2777">
        <v>25</v>
      </c>
      <c r="C82" s="505" t="s">
        <v>742</v>
      </c>
      <c r="D82" s="141"/>
      <c r="E82" s="2778"/>
      <c r="G82" s="397" t="s">
        <v>536</v>
      </c>
      <c r="H82" s="398"/>
      <c r="I82" s="399"/>
      <c r="J82" s="399"/>
      <c r="K82" s="132"/>
      <c r="L82" s="712"/>
      <c r="M82" s="1314"/>
      <c r="N82" s="641"/>
      <c r="O82" s="2566" t="s">
        <v>4395</v>
      </c>
      <c r="P82" s="132"/>
      <c r="Q82" s="132"/>
      <c r="R82" s="132"/>
      <c r="S82" s="132"/>
      <c r="T82" s="132"/>
      <c r="U82" s="704"/>
      <c r="W82" s="135">
        <v>1</v>
      </c>
    </row>
    <row r="83" spans="2:23" ht="15.75" customHeight="1">
      <c r="B83" s="2780" t="str">
        <f>B76</f>
        <v>augmentez ou diminuez la valeur saisie</v>
      </c>
      <c r="C83" s="458">
        <f>C76</f>
        <v>0</v>
      </c>
      <c r="D83" s="141"/>
      <c r="E83" s="400"/>
      <c r="G83" s="4008" t="s">
        <v>541</v>
      </c>
      <c r="H83" s="4009"/>
      <c r="I83" s="4009"/>
      <c r="J83" s="4009"/>
      <c r="K83" s="132"/>
      <c r="L83" s="712"/>
      <c r="M83" s="1314"/>
      <c r="N83" s="641"/>
      <c r="O83" s="2566" t="s">
        <v>4829</v>
      </c>
      <c r="P83" s="132"/>
      <c r="Q83" s="712"/>
      <c r="R83" s="712"/>
      <c r="S83" s="712"/>
      <c r="T83" s="712"/>
      <c r="U83" s="1314"/>
      <c r="W83" s="135">
        <v>1</v>
      </c>
    </row>
    <row r="84" spans="2:23" ht="15.75">
      <c r="B84" s="2781"/>
      <c r="C84" s="428"/>
      <c r="D84" s="399"/>
      <c r="E84" s="400"/>
      <c r="G84" s="4008"/>
      <c r="H84" s="4009"/>
      <c r="I84" s="4009"/>
      <c r="J84" s="4009"/>
      <c r="K84" s="132"/>
      <c r="L84" s="712"/>
      <c r="M84" s="1314"/>
      <c r="N84" s="641"/>
      <c r="O84" s="2570" t="s">
        <v>4832</v>
      </c>
      <c r="P84" s="712"/>
      <c r="Q84" s="712"/>
      <c r="R84" s="712"/>
      <c r="S84" s="712"/>
      <c r="T84" s="712"/>
      <c r="U84" s="1314"/>
      <c r="V84" s="3682" t="s">
        <v>798</v>
      </c>
      <c r="W84" s="135">
        <v>1</v>
      </c>
    </row>
    <row r="85" spans="2:23" ht="15.75" customHeight="1">
      <c r="B85" s="2781" t="s">
        <v>771</v>
      </c>
      <c r="C85" s="428"/>
      <c r="D85" s="399"/>
      <c r="E85" s="400"/>
      <c r="G85" s="4008"/>
      <c r="H85" s="4009"/>
      <c r="I85" s="4009"/>
      <c r="J85" s="4009"/>
      <c r="K85" s="132"/>
      <c r="L85" s="712"/>
      <c r="M85" s="1314"/>
      <c r="N85" s="641"/>
      <c r="O85" s="2570" t="s">
        <v>4833</v>
      </c>
      <c r="P85" s="712"/>
      <c r="Q85" s="712"/>
      <c r="R85" s="712"/>
      <c r="S85" s="712"/>
      <c r="T85" s="712"/>
      <c r="U85" s="1314"/>
      <c r="V85" s="3682" t="s">
        <v>798</v>
      </c>
      <c r="W85" s="135">
        <v>1</v>
      </c>
    </row>
    <row r="86" spans="2:23" ht="18.75">
      <c r="B86" s="459"/>
      <c r="C86" s="460"/>
      <c r="D86" s="141"/>
      <c r="E86" s="161"/>
      <c r="G86" s="4008"/>
      <c r="H86" s="4009"/>
      <c r="I86" s="4009"/>
      <c r="J86" s="4009"/>
      <c r="K86" s="132"/>
      <c r="L86" s="712"/>
      <c r="M86" s="1314"/>
      <c r="N86" s="641"/>
      <c r="O86" s="2516" t="s">
        <v>4398</v>
      </c>
      <c r="P86" s="712"/>
      <c r="Q86" s="712"/>
      <c r="R86" s="712"/>
      <c r="S86" s="712"/>
      <c r="T86" s="712"/>
      <c r="U86" s="1314"/>
      <c r="W86" s="135">
        <v>1</v>
      </c>
    </row>
    <row r="87" spans="2:23" ht="16.5" thickBot="1">
      <c r="B87" s="4036" t="s">
        <v>788</v>
      </c>
      <c r="C87" s="4037"/>
      <c r="D87" s="4037"/>
      <c r="E87" s="4038"/>
      <c r="G87" s="2578" t="s">
        <v>4405</v>
      </c>
      <c r="M87" s="692"/>
      <c r="N87" s="641"/>
      <c r="O87" s="2516" t="s">
        <v>4838</v>
      </c>
      <c r="P87" s="712"/>
      <c r="Q87" s="712"/>
      <c r="R87" s="712"/>
      <c r="S87" s="712"/>
      <c r="T87" s="712"/>
      <c r="U87" s="1314"/>
      <c r="W87" s="135">
        <v>1</v>
      </c>
    </row>
    <row r="88" spans="2:23" ht="15.75" customHeight="1" thickTop="1">
      <c r="B88" s="4036"/>
      <c r="C88" s="4037"/>
      <c r="D88" s="4037"/>
      <c r="E88" s="4038"/>
      <c r="G88" s="2527" t="s">
        <v>84</v>
      </c>
      <c r="H88" s="4010" t="s">
        <v>4086</v>
      </c>
      <c r="I88" s="4011"/>
      <c r="J88" s="4011"/>
      <c r="K88" s="4014" t="s">
        <v>78</v>
      </c>
      <c r="L88" s="4016" t="s">
        <v>4087</v>
      </c>
      <c r="M88" s="4017"/>
      <c r="N88" s="641"/>
      <c r="O88" s="2563" t="s">
        <v>4839</v>
      </c>
      <c r="P88" s="712"/>
      <c r="Q88" s="712"/>
      <c r="R88" s="712"/>
      <c r="S88" s="712"/>
      <c r="T88" s="712"/>
      <c r="U88" s="1314"/>
      <c r="V88" s="3682" t="s">
        <v>798</v>
      </c>
      <c r="W88" s="135">
        <v>1</v>
      </c>
    </row>
    <row r="89" spans="2:23" ht="15" customHeight="1">
      <c r="B89" s="166"/>
      <c r="C89" s="11"/>
      <c r="D89" s="11"/>
      <c r="E89" s="167"/>
      <c r="G89" s="2530" t="s">
        <v>75</v>
      </c>
      <c r="H89" s="4012"/>
      <c r="I89" s="4013"/>
      <c r="J89" s="4013"/>
      <c r="K89" s="4015"/>
      <c r="L89" s="4018"/>
      <c r="M89" s="4019"/>
      <c r="N89" s="641"/>
      <c r="O89" s="2516"/>
      <c r="P89" s="712"/>
      <c r="Q89" s="712"/>
      <c r="R89" s="712"/>
      <c r="S89" s="712"/>
      <c r="T89" s="3553" t="s">
        <v>4840</v>
      </c>
      <c r="U89" s="3554" t="str">
        <f>IF(LEN(O88) &lt;= P73, LEN(O88) &amp; " OK", LEN(O88)-P73&amp;" "&amp;"en trop")</f>
        <v>106 OK</v>
      </c>
      <c r="V89" s="3682" t="s">
        <v>798</v>
      </c>
      <c r="W89" s="135">
        <v>1</v>
      </c>
    </row>
    <row r="90" spans="2:23" ht="18.75">
      <c r="B90" s="464" t="s">
        <v>799</v>
      </c>
      <c r="C90" s="19" t="s">
        <v>800</v>
      </c>
      <c r="D90" s="18"/>
      <c r="E90" s="465"/>
      <c r="G90" s="2532" t="s">
        <v>73</v>
      </c>
      <c r="H90" s="1986">
        <v>1.1100000000000001</v>
      </c>
      <c r="I90" s="1984" t="s">
        <v>4407</v>
      </c>
      <c r="J90" s="1996" t="s">
        <v>4408</v>
      </c>
      <c r="K90" s="54">
        <v>20</v>
      </c>
      <c r="L90" s="1990">
        <v>0.88800000000000012</v>
      </c>
      <c r="M90" s="2581" t="s">
        <v>4409</v>
      </c>
      <c r="N90" s="641"/>
      <c r="O90" s="2563" t="s">
        <v>4826</v>
      </c>
      <c r="P90" s="712"/>
      <c r="Q90" s="712"/>
      <c r="R90" s="712"/>
      <c r="S90" s="712"/>
      <c r="T90" s="712"/>
      <c r="U90" s="1314"/>
      <c r="V90" s="3682" t="s">
        <v>798</v>
      </c>
      <c r="W90" s="135">
        <v>1</v>
      </c>
    </row>
    <row r="91" spans="2:23" ht="15" customHeight="1">
      <c r="B91" s="466"/>
      <c r="C91" s="18"/>
      <c r="D91" s="141"/>
      <c r="E91" s="161"/>
      <c r="G91" s="2532" t="s">
        <v>72</v>
      </c>
      <c r="H91" s="1987">
        <v>14.929499999999999</v>
      </c>
      <c r="I91" s="1984" t="s">
        <v>4410</v>
      </c>
      <c r="J91" s="1996" t="s">
        <v>4411</v>
      </c>
      <c r="K91" s="54"/>
      <c r="L91" s="1994">
        <v>14.929499999999999</v>
      </c>
      <c r="M91" s="2585" t="s">
        <v>4412</v>
      </c>
      <c r="N91" s="641"/>
      <c r="O91" s="2516"/>
      <c r="P91" s="712"/>
      <c r="Q91" s="712"/>
      <c r="R91" s="712"/>
      <c r="S91" s="712"/>
      <c r="T91" s="3555" t="s">
        <v>4841</v>
      </c>
      <c r="U91" s="3554" t="str">
        <f>IF(LEN(O90) &lt;= P73, LEN(O90) &amp; " OK", LEN(O90)-P73&amp;" "&amp;"en trop")</f>
        <v>14 en trop</v>
      </c>
      <c r="W91" s="135">
        <v>1</v>
      </c>
    </row>
    <row r="92" spans="2:23" ht="18.75">
      <c r="B92" s="467" t="s">
        <v>801</v>
      </c>
      <c r="C92" s="453"/>
      <c r="D92" s="18"/>
      <c r="E92" s="465"/>
      <c r="G92" s="2532" t="s">
        <v>70</v>
      </c>
      <c r="H92" s="1986">
        <v>8.3249999999999993</v>
      </c>
      <c r="I92" s="1984" t="s">
        <v>4413</v>
      </c>
      <c r="J92" s="1996" t="s">
        <v>4414</v>
      </c>
      <c r="K92" s="54"/>
      <c r="L92" s="1990">
        <v>8.3249999999999993</v>
      </c>
      <c r="M92" s="2581" t="s">
        <v>4415</v>
      </c>
      <c r="N92" s="641"/>
      <c r="O92" s="2516"/>
      <c r="P92" s="712"/>
      <c r="Q92" s="712"/>
      <c r="R92" s="712"/>
      <c r="S92" s="712"/>
      <c r="T92" s="712"/>
      <c r="U92" s="1314"/>
      <c r="W92" s="135">
        <v>1</v>
      </c>
    </row>
    <row r="93" spans="2:23" ht="16.5" customHeight="1">
      <c r="B93" s="4047" t="s">
        <v>804</v>
      </c>
      <c r="C93" s="4048"/>
      <c r="D93" s="4048"/>
      <c r="E93" s="4049"/>
      <c r="G93" s="2532" t="s">
        <v>1023</v>
      </c>
      <c r="H93" s="1987">
        <v>16.649999999999999</v>
      </c>
      <c r="I93" s="1984" t="s">
        <v>4416</v>
      </c>
      <c r="J93" s="1996" t="s">
        <v>4417</v>
      </c>
      <c r="K93" s="54"/>
      <c r="L93" s="1994">
        <v>16.649999999999999</v>
      </c>
      <c r="M93" s="2585" t="s">
        <v>4416</v>
      </c>
      <c r="N93" s="641"/>
      <c r="O93" s="280"/>
      <c r="P93" s="281"/>
      <c r="Q93" s="282"/>
      <c r="R93" s="281"/>
      <c r="S93" s="281"/>
      <c r="T93" s="281"/>
      <c r="U93" s="283"/>
      <c r="W93" s="135">
        <v>1</v>
      </c>
    </row>
    <row r="94" spans="2:23" ht="18.75">
      <c r="B94" s="4047"/>
      <c r="C94" s="4048"/>
      <c r="D94" s="4048"/>
      <c r="E94" s="4049"/>
      <c r="G94" s="2532" t="s">
        <v>1025</v>
      </c>
      <c r="H94" s="1986">
        <v>3.8850000000000002</v>
      </c>
      <c r="I94" s="1984" t="s">
        <v>4418</v>
      </c>
      <c r="J94" s="1996" t="s">
        <v>4419</v>
      </c>
      <c r="K94" s="54"/>
      <c r="L94" s="1990">
        <v>3.8850000000000002</v>
      </c>
      <c r="M94" s="2581" t="s">
        <v>4420</v>
      </c>
      <c r="N94" s="641"/>
      <c r="O94" s="2224"/>
      <c r="P94" s="132"/>
      <c r="Q94" s="132"/>
      <c r="R94" s="132"/>
      <c r="S94" s="132"/>
      <c r="T94" s="132"/>
      <c r="U94" s="704"/>
      <c r="W94" s="135">
        <v>1</v>
      </c>
    </row>
    <row r="95" spans="2:23" ht="18.75">
      <c r="B95" s="466"/>
      <c r="C95" s="18"/>
      <c r="D95" s="18"/>
      <c r="E95" s="465"/>
      <c r="G95" s="2532" t="s">
        <v>1026</v>
      </c>
      <c r="H95" s="1987">
        <v>0.13319999999999999</v>
      </c>
      <c r="I95" s="1984" t="s">
        <v>4421</v>
      </c>
      <c r="J95" s="1996" t="s">
        <v>4422</v>
      </c>
      <c r="K95" s="54">
        <v>10</v>
      </c>
      <c r="L95" s="1994">
        <v>0.11987999999999999</v>
      </c>
      <c r="M95" s="2585" t="s">
        <v>4423</v>
      </c>
      <c r="N95" s="641"/>
      <c r="O95" s="2558" t="s">
        <v>4406</v>
      </c>
      <c r="U95" s="692"/>
      <c r="W95" s="135">
        <v>1</v>
      </c>
    </row>
    <row r="96" spans="2:23" ht="18.75">
      <c r="B96" s="166"/>
      <c r="C96" s="2048" t="s">
        <v>81</v>
      </c>
      <c r="D96" s="2047" t="s">
        <v>80</v>
      </c>
      <c r="E96" s="465"/>
      <c r="G96" s="2532" t="s">
        <v>1027</v>
      </c>
      <c r="H96" s="1986">
        <v>16.649999999999999</v>
      </c>
      <c r="I96" s="1984" t="s">
        <v>4416</v>
      </c>
      <c r="J96" s="1996" t="s">
        <v>4425</v>
      </c>
      <c r="K96" s="54"/>
      <c r="L96" s="1990">
        <v>16.649999999999999</v>
      </c>
      <c r="M96" s="2581" t="s">
        <v>4426</v>
      </c>
      <c r="N96" s="641"/>
      <c r="O96" s="3671">
        <v>3.472222222222222E-3</v>
      </c>
      <c r="P96" s="2056" t="s">
        <v>1006</v>
      </c>
      <c r="Q96" s="2580"/>
      <c r="R96" s="2054" t="s">
        <v>4098</v>
      </c>
      <c r="S96" s="899">
        <v>1.0416666666666666E-2</v>
      </c>
      <c r="T96" s="2054"/>
      <c r="U96" s="2514"/>
      <c r="W96" s="135">
        <v>1</v>
      </c>
    </row>
    <row r="97" spans="2:23" ht="18.75">
      <c r="B97" s="166"/>
      <c r="C97" s="471" t="s">
        <v>74</v>
      </c>
      <c r="D97" s="78">
        <v>1</v>
      </c>
      <c r="E97" s="465"/>
      <c r="G97" s="2532" t="s">
        <v>600</v>
      </c>
      <c r="H97" s="1987">
        <v>8.3249999999999993</v>
      </c>
      <c r="I97" s="1984" t="s">
        <v>4427</v>
      </c>
      <c r="J97" s="1996" t="s">
        <v>4428</v>
      </c>
      <c r="K97" s="54">
        <v>30</v>
      </c>
      <c r="L97" s="1994">
        <v>5.8274999999999997</v>
      </c>
      <c r="M97" s="2585" t="s">
        <v>4429</v>
      </c>
      <c r="N97" s="641"/>
      <c r="O97" s="2582" t="s">
        <v>1008</v>
      </c>
      <c r="P97" s="2583">
        <v>2.0833333333333332E-2</v>
      </c>
      <c r="Q97" s="608"/>
      <c r="R97" s="2584" t="s">
        <v>67</v>
      </c>
      <c r="S97" s="2049">
        <f>O96+S96+P97</f>
        <v>3.4722222222222224E-2</v>
      </c>
      <c r="T97" s="608"/>
      <c r="U97" s="2517"/>
      <c r="W97" s="135">
        <v>1</v>
      </c>
    </row>
    <row r="98" spans="2:23" ht="18.75">
      <c r="B98" s="466" t="s">
        <v>813</v>
      </c>
      <c r="C98" s="18"/>
      <c r="D98" s="18"/>
      <c r="E98" s="465"/>
      <c r="G98" s="2532" t="s">
        <v>1029</v>
      </c>
      <c r="H98" s="1986">
        <v>6.2437499999999995</v>
      </c>
      <c r="I98" s="1984" t="s">
        <v>4430</v>
      </c>
      <c r="J98" s="1996" t="s">
        <v>4431</v>
      </c>
      <c r="K98" s="54"/>
      <c r="L98" s="1990">
        <v>6.2437499999999995</v>
      </c>
      <c r="M98" s="2581" t="s">
        <v>4432</v>
      </c>
      <c r="N98" s="641"/>
      <c r="O98" s="1148"/>
      <c r="P98" s="132"/>
      <c r="Q98" s="132"/>
      <c r="R98" s="132"/>
      <c r="S98" s="132"/>
      <c r="T98" s="132"/>
      <c r="U98" s="704"/>
      <c r="W98" s="135">
        <v>1</v>
      </c>
    </row>
    <row r="99" spans="2:23" ht="23.25">
      <c r="B99" s="466" t="s">
        <v>816</v>
      </c>
      <c r="C99" s="18"/>
      <c r="D99" s="18"/>
      <c r="E99" s="465"/>
      <c r="G99" s="2532" t="s">
        <v>1030</v>
      </c>
      <c r="H99" s="1987">
        <v>0.111</v>
      </c>
      <c r="I99" s="1984" t="s">
        <v>4433</v>
      </c>
      <c r="J99" s="1996" t="s">
        <v>4434</v>
      </c>
      <c r="K99" s="54"/>
      <c r="L99" s="1994">
        <v>0.111</v>
      </c>
      <c r="M99" s="2585" t="s">
        <v>4435</v>
      </c>
      <c r="N99" s="641"/>
      <c r="O99" s="2224"/>
      <c r="P99" s="579" t="s">
        <v>1002</v>
      </c>
      <c r="Q99" s="580" t="s">
        <v>26</v>
      </c>
      <c r="R99" s="581"/>
      <c r="S99" s="579"/>
      <c r="T99" s="579" t="s">
        <v>1003</v>
      </c>
      <c r="U99" s="2586" t="s">
        <v>26</v>
      </c>
      <c r="W99" s="135">
        <v>1</v>
      </c>
    </row>
    <row r="100" spans="2:23" ht="15" customHeight="1">
      <c r="B100" s="466" t="s">
        <v>817</v>
      </c>
      <c r="C100" s="18"/>
      <c r="D100" s="18"/>
      <c r="E100" s="465"/>
      <c r="G100" s="2224"/>
      <c r="M100" s="692"/>
      <c r="N100" s="641"/>
      <c r="O100" s="1148"/>
      <c r="P100" s="132"/>
      <c r="Q100" s="132"/>
      <c r="R100" s="132"/>
      <c r="S100" s="132"/>
      <c r="T100" s="132"/>
      <c r="U100" s="704"/>
      <c r="W100" s="135">
        <v>1</v>
      </c>
    </row>
    <row r="101" spans="2:23" ht="16.5" customHeight="1" thickBot="1">
      <c r="B101" s="466" t="s">
        <v>819</v>
      </c>
      <c r="C101" s="18"/>
      <c r="D101" s="18"/>
      <c r="E101" s="465"/>
      <c r="G101" s="2589" t="s">
        <v>592</v>
      </c>
      <c r="H101" s="2590"/>
      <c r="I101" s="2590"/>
      <c r="J101" s="2590"/>
      <c r="K101" s="132"/>
      <c r="L101" s="712"/>
      <c r="M101" s="1314"/>
      <c r="N101" s="3682" t="s">
        <v>798</v>
      </c>
      <c r="O101" s="2516"/>
      <c r="P101" s="2755" t="s">
        <v>4499</v>
      </c>
      <c r="Q101" s="2746"/>
      <c r="R101" s="2746"/>
      <c r="S101" s="2746"/>
      <c r="T101" s="2587"/>
      <c r="U101" s="1314"/>
      <c r="V101" s="3682" t="s">
        <v>798</v>
      </c>
      <c r="W101" s="135">
        <v>1</v>
      </c>
    </row>
    <row r="102" spans="2:23" ht="17.25" thickTop="1" thickBot="1">
      <c r="B102" s="466"/>
      <c r="C102" s="18"/>
      <c r="D102" s="18"/>
      <c r="E102" s="465"/>
      <c r="G102" s="2589"/>
      <c r="H102" s="2590"/>
      <c r="I102" s="2590"/>
      <c r="J102" s="2590"/>
      <c r="K102" s="132"/>
      <c r="L102" s="712"/>
      <c r="M102" s="1314"/>
      <c r="N102" s="641"/>
      <c r="O102" s="2516"/>
      <c r="P102" s="3964" t="s">
        <v>4498</v>
      </c>
      <c r="Q102" s="3965"/>
      <c r="R102" s="3965"/>
      <c r="S102" s="3965"/>
      <c r="T102" s="3966"/>
      <c r="U102" s="1314"/>
      <c r="W102" s="135">
        <v>1</v>
      </c>
    </row>
    <row r="103" spans="2:23" ht="20.25" thickTop="1" thickBot="1">
      <c r="B103" s="474" t="s">
        <v>95</v>
      </c>
      <c r="C103" s="97" t="s">
        <v>92</v>
      </c>
      <c r="D103" s="475" t="s">
        <v>91</v>
      </c>
      <c r="E103" s="465"/>
      <c r="G103" s="2516"/>
      <c r="H103" s="132"/>
      <c r="I103" s="2592" t="s">
        <v>459</v>
      </c>
      <c r="J103" s="2593"/>
      <c r="K103" s="4020" t="s">
        <v>541</v>
      </c>
      <c r="L103" s="4021"/>
      <c r="M103" s="1314"/>
      <c r="N103" s="641"/>
      <c r="O103" s="2516"/>
      <c r="P103" s="3967"/>
      <c r="Q103" s="3968"/>
      <c r="R103" s="3968"/>
      <c r="S103" s="3968"/>
      <c r="T103" s="3969"/>
      <c r="U103" s="1314"/>
      <c r="W103" s="135">
        <v>1</v>
      </c>
    </row>
    <row r="104" spans="2:23" ht="17.25" thickTop="1" thickBot="1">
      <c r="B104" s="477"/>
      <c r="C104" s="478"/>
      <c r="D104" s="4039" t="s">
        <v>827</v>
      </c>
      <c r="E104" s="465"/>
      <c r="G104" s="1148"/>
      <c r="H104" s="132"/>
      <c r="I104" s="2594" t="s">
        <v>464</v>
      </c>
      <c r="J104" s="2595" t="s">
        <v>4439</v>
      </c>
      <c r="K104" s="4020"/>
      <c r="L104" s="4021"/>
      <c r="M104" s="1314"/>
      <c r="N104" s="641"/>
      <c r="O104" s="2516"/>
      <c r="P104" s="3970"/>
      <c r="Q104" s="3971"/>
      <c r="R104" s="3971"/>
      <c r="S104" s="3971"/>
      <c r="T104" s="3972"/>
      <c r="U104" s="1314"/>
      <c r="W104" s="135">
        <v>1</v>
      </c>
    </row>
    <row r="105" spans="2:23" ht="19.5" thickTop="1">
      <c r="B105" s="480" t="s">
        <v>78</v>
      </c>
      <c r="C105" s="481" t="s">
        <v>832</v>
      </c>
      <c r="D105" s="4040"/>
      <c r="E105" s="465"/>
      <c r="G105" s="1148"/>
      <c r="H105" s="132"/>
      <c r="I105" s="2594" t="s">
        <v>469</v>
      </c>
      <c r="J105" s="2595" t="s">
        <v>4441</v>
      </c>
      <c r="K105" s="4020"/>
      <c r="L105" s="4021"/>
      <c r="M105" s="1314"/>
      <c r="N105" s="641"/>
      <c r="O105" s="2516"/>
      <c r="P105" s="2756" t="str">
        <f>LEN(SUBSTITUTE(P102," ",""))&amp;" caractères plus "&amp;(LEN(P102)-LEN(SUBSTITUTE(P102," ","")))&amp;" espaces = "&amp;LEN(P102)</f>
        <v>178 caractères plus 38 espaces = 216</v>
      </c>
      <c r="Q105" s="2757"/>
      <c r="R105" s="2757"/>
      <c r="S105" s="2757"/>
      <c r="T105" s="2757"/>
      <c r="U105" s="1314"/>
      <c r="W105" s="135">
        <v>1</v>
      </c>
    </row>
    <row r="106" spans="2:23" ht="15.75">
      <c r="B106" s="484">
        <v>20</v>
      </c>
      <c r="C106" s="485">
        <v>0.75</v>
      </c>
      <c r="D106" s="486" t="s">
        <v>836</v>
      </c>
      <c r="E106" s="465"/>
      <c r="G106" s="1148"/>
      <c r="H106" s="132"/>
      <c r="I106" s="2594" t="s">
        <v>488</v>
      </c>
      <c r="J106" s="2595" t="s">
        <v>4442</v>
      </c>
      <c r="K106" s="4020"/>
      <c r="L106" s="4021"/>
      <c r="M106" s="1314"/>
      <c r="N106" s="641"/>
      <c r="O106" s="2224"/>
      <c r="T106" s="132"/>
      <c r="U106" s="704"/>
      <c r="W106" s="135">
        <v>1</v>
      </c>
    </row>
    <row r="107" spans="2:23" ht="15.75">
      <c r="B107" s="166" t="s">
        <v>838</v>
      </c>
      <c r="C107" s="11"/>
      <c r="D107" s="11"/>
      <c r="E107" s="465"/>
      <c r="G107" s="1148"/>
      <c r="H107" s="132"/>
      <c r="I107" s="2594" t="s">
        <v>500</v>
      </c>
      <c r="J107" s="2595" t="s">
        <v>501</v>
      </c>
      <c r="K107" s="4020"/>
      <c r="L107" s="4021"/>
      <c r="M107" s="1314"/>
      <c r="N107" s="641"/>
      <c r="O107" s="2588" t="s">
        <v>4</v>
      </c>
      <c r="P107" s="2016" t="s">
        <v>4436</v>
      </c>
      <c r="Q107" s="11"/>
      <c r="R107" s="132"/>
      <c r="S107" s="132"/>
      <c r="T107" s="132"/>
      <c r="U107" s="704"/>
      <c r="W107" s="135">
        <v>1</v>
      </c>
    </row>
    <row r="108" spans="2:23" ht="18.75" customHeight="1">
      <c r="B108" s="166" t="s">
        <v>845</v>
      </c>
      <c r="C108" s="11"/>
      <c r="D108" s="11"/>
      <c r="E108" s="465"/>
      <c r="G108" s="1148"/>
      <c r="H108" s="132"/>
      <c r="I108" s="2594" t="s">
        <v>4444</v>
      </c>
      <c r="J108" s="2595" t="s">
        <v>489</v>
      </c>
      <c r="K108" s="4020"/>
      <c r="L108" s="4021"/>
      <c r="M108" s="1314"/>
      <c r="N108" s="641"/>
      <c r="O108" s="2591" t="s">
        <v>2</v>
      </c>
      <c r="P108" s="5" t="s">
        <v>1</v>
      </c>
      <c r="Q108" s="4"/>
      <c r="R108" s="132"/>
      <c r="S108" s="132"/>
      <c r="T108" s="132"/>
      <c r="U108" s="704"/>
      <c r="W108" s="135">
        <v>1</v>
      </c>
    </row>
    <row r="109" spans="2:23" ht="16.5" thickBot="1">
      <c r="B109" s="491"/>
      <c r="C109" s="139"/>
      <c r="D109" s="139"/>
      <c r="E109" s="492"/>
      <c r="G109" s="2224"/>
      <c r="H109" s="132"/>
      <c r="I109" s="3679" t="s">
        <v>4446</v>
      </c>
      <c r="J109" s="2601"/>
      <c r="K109" s="4020"/>
      <c r="L109" s="4021"/>
      <c r="M109" s="1314"/>
      <c r="N109" s="641"/>
      <c r="O109" s="1148" t="s">
        <v>4437</v>
      </c>
      <c r="P109" s="132"/>
      <c r="Q109" s="132"/>
      <c r="R109" s="132"/>
      <c r="S109" s="132"/>
      <c r="T109" s="132"/>
      <c r="U109" s="704"/>
      <c r="W109" s="135">
        <v>1</v>
      </c>
    </row>
    <row r="110" spans="2:23" ht="16.5" thickTop="1">
      <c r="B110" s="4050" t="s">
        <v>851</v>
      </c>
      <c r="C110" s="4002"/>
      <c r="D110" s="4005" t="s">
        <v>79</v>
      </c>
      <c r="E110" s="4052"/>
      <c r="G110" s="4022" t="s">
        <v>83</v>
      </c>
      <c r="H110" s="132"/>
      <c r="I110" s="2602" t="s">
        <v>4447</v>
      </c>
      <c r="J110" s="2801"/>
      <c r="K110" s="4020"/>
      <c r="L110" s="4021"/>
      <c r="M110" s="1314"/>
      <c r="N110" s="641"/>
      <c r="O110" s="425" t="s">
        <v>4438</v>
      </c>
      <c r="P110" s="132"/>
      <c r="Q110" s="132"/>
      <c r="R110" s="132"/>
      <c r="S110" s="132"/>
      <c r="T110" s="132"/>
      <c r="U110" s="704"/>
      <c r="W110" s="135">
        <v>1</v>
      </c>
    </row>
    <row r="111" spans="2:23" ht="15.75">
      <c r="B111" s="4051"/>
      <c r="C111" s="4004"/>
      <c r="D111" s="4007"/>
      <c r="E111" s="4053"/>
      <c r="G111" s="4023"/>
      <c r="H111" s="132"/>
      <c r="I111" s="132"/>
      <c r="J111" s="132"/>
      <c r="K111" s="132"/>
      <c r="L111" s="132"/>
      <c r="M111" s="1314"/>
      <c r="N111" s="641"/>
      <c r="O111" s="2596" t="s">
        <v>4440</v>
      </c>
      <c r="P111" s="2523"/>
      <c r="Q111" s="2523"/>
      <c r="R111" s="2523"/>
      <c r="S111" s="2523"/>
      <c r="T111" s="2523"/>
      <c r="U111" s="2597"/>
      <c r="W111" s="135">
        <v>1</v>
      </c>
    </row>
    <row r="112" spans="2:23" ht="15.75">
      <c r="B112" s="493" t="s">
        <v>66</v>
      </c>
      <c r="C112" s="39" t="s">
        <v>65</v>
      </c>
      <c r="D112" s="494" t="s">
        <v>858</v>
      </c>
      <c r="E112" s="68" t="s">
        <v>859</v>
      </c>
      <c r="G112" s="2605" t="s">
        <v>4450</v>
      </c>
      <c r="H112" s="132"/>
      <c r="I112" s="132"/>
      <c r="J112" s="132"/>
      <c r="K112" s="132"/>
      <c r="L112" s="132"/>
      <c r="M112" s="704"/>
      <c r="N112" s="641"/>
      <c r="O112" s="1148"/>
      <c r="P112" s="11" t="s">
        <v>4443</v>
      </c>
      <c r="Q112" s="132"/>
      <c r="R112" s="132"/>
      <c r="S112" s="132"/>
      <c r="T112" s="132"/>
      <c r="U112" s="704"/>
      <c r="W112" s="135">
        <v>1</v>
      </c>
    </row>
    <row r="113" spans="2:23" ht="15.75">
      <c r="B113" s="497">
        <v>0.25</v>
      </c>
      <c r="C113" s="498">
        <v>0.5</v>
      </c>
      <c r="D113" s="55" t="s">
        <v>861</v>
      </c>
      <c r="E113" s="257"/>
      <c r="G113" s="2224"/>
      <c r="H113" s="637" t="s">
        <v>4467</v>
      </c>
      <c r="I113" s="132"/>
      <c r="J113" s="132"/>
      <c r="K113" s="132"/>
      <c r="L113" s="132"/>
      <c r="M113" s="704"/>
      <c r="N113" s="641"/>
      <c r="O113" s="2598" t="str">
        <f>IF(OR(Q113&lt;&gt;"", R113&lt;&gt;"", S113&lt;&gt;"",T113&lt;&gt;"", U113&lt;&gt;""),"A", "►")</f>
        <v>►</v>
      </c>
      <c r="P113" s="11" t="str">
        <f ca="1">_xlfn.FORMULATEXT(O113)</f>
        <v>=SI(OU(Q113&lt;&gt;""; R113&lt;&gt;""; S113&lt;&gt;"";T113&lt;&gt;""; U113&lt;&gt;"");"A"; "►")</v>
      </c>
      <c r="Q113" s="11"/>
      <c r="R113" s="139"/>
      <c r="S113" s="132"/>
      <c r="T113" s="132"/>
      <c r="U113" s="704"/>
      <c r="W113" s="135">
        <v>1</v>
      </c>
    </row>
    <row r="114" spans="2:23" ht="15.75">
      <c r="B114" s="466"/>
      <c r="C114" s="18"/>
      <c r="D114" s="18"/>
      <c r="E114" s="465"/>
      <c r="G114" s="493" t="s">
        <v>60</v>
      </c>
      <c r="H114" s="39" t="s">
        <v>59</v>
      </c>
      <c r="I114" s="38" t="s">
        <v>55</v>
      </c>
      <c r="J114" s="42" t="s">
        <v>63</v>
      </c>
      <c r="K114" s="39" t="s">
        <v>66</v>
      </c>
      <c r="L114" s="39" t="s">
        <v>65</v>
      </c>
      <c r="M114" s="384" t="s">
        <v>429</v>
      </c>
      <c r="N114" s="641"/>
      <c r="O114" s="166"/>
      <c r="P114" s="779" t="s">
        <v>4509</v>
      </c>
      <c r="Q114" s="139"/>
      <c r="R114" s="139"/>
      <c r="S114" s="132"/>
      <c r="T114" s="132"/>
      <c r="U114" s="704"/>
      <c r="V114" s="3682" t="s">
        <v>798</v>
      </c>
      <c r="W114" s="135">
        <v>1</v>
      </c>
    </row>
    <row r="115" spans="2:23" ht="15.75">
      <c r="B115" s="502" t="s">
        <v>64</v>
      </c>
      <c r="C115" s="42" t="s">
        <v>63</v>
      </c>
      <c r="D115" s="503" t="s">
        <v>867</v>
      </c>
      <c r="E115" s="74" t="s">
        <v>868</v>
      </c>
      <c r="G115" s="2606">
        <v>0.22500000000000001</v>
      </c>
      <c r="H115" s="410">
        <v>0.01</v>
      </c>
      <c r="I115" s="410">
        <v>1E-3</v>
      </c>
      <c r="J115" s="409">
        <v>0.5</v>
      </c>
      <c r="K115" s="406">
        <v>0.5</v>
      </c>
      <c r="L115" s="407">
        <v>0.25</v>
      </c>
      <c r="M115" s="2607">
        <v>0.1</v>
      </c>
      <c r="N115" s="641"/>
      <c r="O115" s="2598" t="s">
        <v>0</v>
      </c>
      <c r="P115" s="132" t="s">
        <v>4445</v>
      </c>
      <c r="Q115" s="132"/>
      <c r="R115" s="132"/>
      <c r="S115" s="132"/>
      <c r="T115" s="132"/>
      <c r="U115" s="704"/>
      <c r="W115" s="135">
        <v>1</v>
      </c>
    </row>
    <row r="116" spans="2:23" ht="15.75">
      <c r="B116" s="497">
        <v>0.25</v>
      </c>
      <c r="C116" s="498">
        <v>0.5</v>
      </c>
      <c r="D116" s="55" t="s">
        <v>870</v>
      </c>
      <c r="E116" s="257"/>
      <c r="G116" s="4024" t="s">
        <v>88</v>
      </c>
      <c r="H116" s="427" t="s">
        <v>564</v>
      </c>
      <c r="I116" s="428"/>
      <c r="J116" s="428"/>
      <c r="K116" s="442"/>
      <c r="L116" s="132"/>
      <c r="M116" s="1314"/>
      <c r="N116" s="641"/>
      <c r="O116" s="1148"/>
      <c r="P116" s="2599" t="s">
        <v>4510</v>
      </c>
      <c r="Q116" s="132"/>
      <c r="R116" s="132"/>
      <c r="S116" s="132"/>
      <c r="T116" s="132"/>
      <c r="U116" s="704"/>
      <c r="W116" s="135">
        <v>1</v>
      </c>
    </row>
    <row r="117" spans="2:23" ht="15.75">
      <c r="B117" s="466" t="s">
        <v>874</v>
      </c>
      <c r="C117" s="18" t="s">
        <v>875</v>
      </c>
      <c r="D117" s="18"/>
      <c r="E117" s="465"/>
      <c r="G117" s="4024"/>
      <c r="H117" s="4025" t="s">
        <v>645</v>
      </c>
      <c r="I117" s="4025"/>
      <c r="J117" s="4025"/>
      <c r="K117" s="4025"/>
      <c r="L117" s="4025"/>
      <c r="M117" s="4026"/>
      <c r="N117" s="641"/>
      <c r="O117" s="2603" t="s">
        <v>0</v>
      </c>
      <c r="P117" s="2604" t="s">
        <v>4448</v>
      </c>
      <c r="Q117" s="132"/>
      <c r="R117" s="132"/>
      <c r="S117" s="132"/>
      <c r="T117" s="132"/>
      <c r="U117" s="704"/>
      <c r="W117" s="135">
        <v>1</v>
      </c>
    </row>
    <row r="118" spans="2:23" ht="15.75">
      <c r="B118" s="2782"/>
      <c r="C118" s="507"/>
      <c r="D118" s="507"/>
      <c r="E118" s="508"/>
      <c r="G118" s="4024"/>
      <c r="H118" s="4025"/>
      <c r="I118" s="4025"/>
      <c r="J118" s="4025"/>
      <c r="K118" s="4025"/>
      <c r="L118" s="4025"/>
      <c r="M118" s="4026"/>
      <c r="N118" s="641"/>
      <c r="O118" s="44" t="s">
        <v>15</v>
      </c>
      <c r="P118" s="2604" t="s">
        <v>4449</v>
      </c>
      <c r="Q118" s="132"/>
      <c r="R118" s="132"/>
      <c r="S118" s="132"/>
      <c r="T118" s="132"/>
      <c r="U118" s="704"/>
      <c r="W118" s="135">
        <v>1</v>
      </c>
    </row>
    <row r="119" spans="2:23" ht="18.75">
      <c r="B119" s="4054" t="s">
        <v>33</v>
      </c>
      <c r="C119" s="4055"/>
      <c r="D119" s="4055"/>
      <c r="E119" s="4056"/>
      <c r="G119" s="4024"/>
      <c r="H119" s="4025"/>
      <c r="I119" s="4025"/>
      <c r="J119" s="4025"/>
      <c r="K119" s="4025"/>
      <c r="L119" s="4025"/>
      <c r="M119" s="4026"/>
      <c r="N119" s="641"/>
      <c r="O119" s="1148"/>
      <c r="P119" s="132"/>
      <c r="Q119" s="132"/>
      <c r="R119" s="132"/>
      <c r="S119" s="132"/>
      <c r="T119" s="132"/>
      <c r="U119" s="704"/>
      <c r="W119" s="135">
        <v>1</v>
      </c>
    </row>
    <row r="120" spans="2:23" ht="15.75">
      <c r="B120" s="2516"/>
      <c r="C120" s="2846" t="s">
        <v>4504</v>
      </c>
      <c r="D120" s="3732">
        <v>12</v>
      </c>
      <c r="E120" s="1314"/>
      <c r="G120" s="4024"/>
      <c r="H120" s="428" t="s">
        <v>670</v>
      </c>
      <c r="I120" s="428"/>
      <c r="J120" s="428"/>
      <c r="K120" s="428"/>
      <c r="L120" s="132"/>
      <c r="M120" s="1314"/>
      <c r="N120" s="641"/>
      <c r="O120" s="280"/>
      <c r="P120" s="281"/>
      <c r="Q120" s="282"/>
      <c r="R120" s="281"/>
      <c r="S120" s="281"/>
      <c r="T120" s="281"/>
      <c r="U120" s="283"/>
      <c r="W120" s="135">
        <v>1</v>
      </c>
    </row>
    <row r="121" spans="2:23" ht="15.75">
      <c r="B121" s="2516"/>
      <c r="C121" s="2846" t="s">
        <v>266</v>
      </c>
      <c r="D121" s="3733" t="s">
        <v>27</v>
      </c>
      <c r="E121" s="2859">
        <f>D122*D124</f>
        <v>1875</v>
      </c>
      <c r="G121" s="4024"/>
      <c r="H121" s="428" t="s">
        <v>672</v>
      </c>
      <c r="I121" s="312"/>
      <c r="J121" s="312"/>
      <c r="K121" s="312"/>
      <c r="L121" s="132"/>
      <c r="M121" s="1314"/>
      <c r="N121" s="3682" t="s">
        <v>798</v>
      </c>
      <c r="O121" s="425"/>
      <c r="P121" s="132"/>
      <c r="Q121" s="132"/>
      <c r="R121" s="132"/>
      <c r="S121" s="132"/>
      <c r="T121" s="132"/>
      <c r="U121" s="704"/>
      <c r="W121" s="135">
        <v>1</v>
      </c>
    </row>
    <row r="122" spans="2:23" ht="18.75" customHeight="1" thickBot="1">
      <c r="B122" s="2516"/>
      <c r="C122" s="2846" t="s">
        <v>4539</v>
      </c>
      <c r="D122" s="3734">
        <v>1.5</v>
      </c>
      <c r="E122" s="1314"/>
      <c r="G122" s="280"/>
      <c r="H122" s="281"/>
      <c r="I122" s="282"/>
      <c r="J122" s="281"/>
      <c r="K122" s="281"/>
      <c r="L122" s="281"/>
      <c r="M122" s="283"/>
      <c r="O122" s="2570" t="s">
        <v>4451</v>
      </c>
      <c r="P122" s="132"/>
      <c r="Q122" s="132"/>
      <c r="R122" s="132"/>
      <c r="S122" s="132"/>
      <c r="T122" s="132"/>
      <c r="U122" s="704"/>
      <c r="W122" s="135">
        <v>1</v>
      </c>
    </row>
    <row r="123" spans="2:23" ht="16.5" thickTop="1">
      <c r="B123" s="2516"/>
      <c r="C123" s="2854" t="s">
        <v>1001</v>
      </c>
      <c r="D123" s="3733" t="s">
        <v>28</v>
      </c>
      <c r="E123" s="1314"/>
      <c r="G123" s="4027" t="s">
        <v>740</v>
      </c>
      <c r="H123" s="3940" t="s">
        <v>741</v>
      </c>
      <c r="I123" s="421" t="s">
        <v>618</v>
      </c>
      <c r="J123" s="11"/>
      <c r="K123" s="11"/>
      <c r="L123" s="11"/>
      <c r="M123" s="1314"/>
      <c r="O123" s="1148"/>
      <c r="P123" s="132"/>
      <c r="Q123" s="132"/>
      <c r="R123" s="132"/>
      <c r="S123" s="2609" t="s">
        <v>4452</v>
      </c>
      <c r="T123" s="132"/>
      <c r="U123" s="704"/>
      <c r="W123" s="135">
        <v>1</v>
      </c>
    </row>
    <row r="124" spans="2:23" ht="15.75">
      <c r="B124" s="2516"/>
      <c r="C124" s="2852" t="s">
        <v>4507</v>
      </c>
      <c r="D124" s="3735">
        <v>1250</v>
      </c>
      <c r="E124" s="1314"/>
      <c r="G124" s="4027"/>
      <c r="H124" s="3941"/>
      <c r="I124" s="421" t="s">
        <v>621</v>
      </c>
      <c r="J124" s="11"/>
      <c r="K124" s="11"/>
      <c r="L124" s="11"/>
      <c r="M124" s="1314"/>
      <c r="N124" t="s">
        <v>798</v>
      </c>
      <c r="O124" s="2758"/>
      <c r="P124" s="808"/>
      <c r="Q124" s="2699" t="str">
        <f ca="1">IF(COUNTIF(O129:U129,"&lt;0.5")=0,"Aucune colonne masquée",COUNTIF(O129:U129,"&lt;0.5")&amp;" colonnes masquées : "&amp;(O125&amp;P125))</f>
        <v>Aucune colonne masquée</v>
      </c>
      <c r="R124" s="808"/>
      <c r="S124" s="808"/>
      <c r="T124" s="2699"/>
      <c r="U124" s="3557"/>
      <c r="W124" s="135">
        <v>1</v>
      </c>
    </row>
    <row r="125" spans="2:23" ht="15.75">
      <c r="B125" s="2516"/>
      <c r="C125" s="712"/>
      <c r="D125" s="641"/>
      <c r="E125" s="2860" t="str">
        <f>INT(E121/D120) &amp; " " &amp; D123 &amp; " de " &amp; D120 &amp; " " &amp; D121 &amp; IF(MOD(E121,D120)&gt;0, " + 1 contenant de " &amp; TEXT(MOD(E121,D120), "0.00") &amp; " " &amp; D121, "")</f>
        <v>156 Barquettes de 12 tranches + 1 contenant de 3.00 tranches</v>
      </c>
      <c r="G125" s="4027"/>
      <c r="H125" s="2615">
        <v>1</v>
      </c>
      <c r="I125" s="712"/>
      <c r="J125" s="11"/>
      <c r="K125" s="11"/>
      <c r="L125" s="11"/>
      <c r="M125" s="1314"/>
      <c r="O125" s="2759" t="str">
        <f ca="1">IF(O129&lt;0.5,O128&amp;".","")&amp;IF(P129&lt;0.5,P128&amp;".","")&amp;IF(Q129&lt;0.5,Q128&amp;".","")&amp;IF(R129&lt;0.5,R128&amp;".","")</f>
        <v/>
      </c>
      <c r="P125" s="2700" t="str">
        <f ca="1">IF(S129&lt;0.5,S128&amp;".","")&amp;IF(T129&lt;0.5,T128&amp;".","")&amp;IF(U129&lt;0.5,U128&amp;".","")</f>
        <v/>
      </c>
      <c r="Q125" s="2701"/>
      <c r="R125" s="2701"/>
      <c r="S125" s="2701"/>
      <c r="T125" s="2702" t="str" cm="1">
        <f t="array" aca="1" ref="T125" ca="1">IF(COUNTIF(O129:Q129,"&lt;0.5") &gt; 0, TEXTEJOIN(".", TRUE, IF(O129:Q129&lt;0.5, O128:Q128, "")), "")</f>
        <v/>
      </c>
      <c r="U125" s="3558" t="str" cm="1">
        <f t="array" aca="1" ref="U125" ca="1">IF(COUNTIF(R129:U129,"&lt;0.5") &gt; 0, TEXTEJOIN(".", TRUE, IF(R129:U129&lt;0.5, R128:U128, "")), "")</f>
        <v/>
      </c>
      <c r="W125" s="135">
        <v>1</v>
      </c>
    </row>
    <row r="126" spans="2:23" ht="16.5" thickBot="1">
      <c r="B126" s="2516"/>
      <c r="C126" s="712"/>
      <c r="D126" s="712"/>
      <c r="E126" s="1314"/>
      <c r="G126" s="4027"/>
      <c r="H126" s="2616">
        <v>2</v>
      </c>
      <c r="I126" s="132"/>
      <c r="J126" s="11"/>
      <c r="K126" s="11"/>
      <c r="L126" s="11"/>
      <c r="M126" s="1314"/>
      <c r="O126" s="2760"/>
      <c r="P126" s="2708"/>
      <c r="Q126" s="2709" t="str">
        <f ca="1">IF(COUNTIF(O129:U129,"&lt;0.5")=0,"Aucune colonne masquée",COUNTIF(O129:U129,"&lt;0.5")&amp;" colonnes masquées : "&amp;U125&amp;T125)</f>
        <v>Aucune colonne masquée</v>
      </c>
      <c r="R126" s="2708" t="s">
        <v>4492</v>
      </c>
      <c r="S126" s="2710"/>
      <c r="T126" s="2711"/>
      <c r="U126" s="3559"/>
      <c r="W126" s="135">
        <v>1</v>
      </c>
    </row>
    <row r="127" spans="2:23" ht="20.25" thickTop="1" thickBot="1">
      <c r="B127" s="512" t="s">
        <v>895</v>
      </c>
      <c r="C127" s="11"/>
      <c r="D127" s="11"/>
      <c r="E127" s="167"/>
      <c r="G127" s="4027"/>
      <c r="H127" s="2617" t="s">
        <v>624</v>
      </c>
      <c r="I127" s="426"/>
      <c r="J127" s="11"/>
      <c r="K127" s="11"/>
      <c r="L127" s="11"/>
      <c r="M127" s="1314"/>
      <c r="O127" s="474" t="s">
        <v>96</v>
      </c>
      <c r="P127" s="97" t="s">
        <v>95</v>
      </c>
      <c r="Q127" s="97" t="s">
        <v>94</v>
      </c>
      <c r="R127" s="97" t="s">
        <v>93</v>
      </c>
      <c r="S127" s="97" t="s">
        <v>92</v>
      </c>
      <c r="T127" s="97" t="s">
        <v>91</v>
      </c>
      <c r="U127" s="96" t="s">
        <v>90</v>
      </c>
      <c r="W127" s="135">
        <v>1</v>
      </c>
    </row>
    <row r="128" spans="2:23" ht="19.5" thickTop="1">
      <c r="B128" s="512" t="s">
        <v>4540</v>
      </c>
      <c r="C128" s="11"/>
      <c r="D128" s="11"/>
      <c r="E128" s="167"/>
      <c r="G128" s="4027"/>
      <c r="H128" s="2618" t="s">
        <v>644</v>
      </c>
      <c r="I128" s="430"/>
      <c r="J128" s="11"/>
      <c r="K128" s="11"/>
      <c r="L128" s="11"/>
      <c r="M128" s="1314"/>
      <c r="O128" s="2749" t="str">
        <f t="shared" ref="O128:U128" si="3">SUBSTITUTE(ADDRESS(1,COLUMN(),4),"1","")</f>
        <v>O</v>
      </c>
      <c r="P128" s="2713" t="str">
        <f t="shared" si="3"/>
        <v>P</v>
      </c>
      <c r="Q128" s="94" t="str">
        <f t="shared" si="3"/>
        <v>Q</v>
      </c>
      <c r="R128" s="94" t="str">
        <f t="shared" si="3"/>
        <v>R</v>
      </c>
      <c r="S128" s="94" t="str">
        <f t="shared" si="3"/>
        <v>S</v>
      </c>
      <c r="T128" s="94" t="str">
        <f t="shared" si="3"/>
        <v>T</v>
      </c>
      <c r="U128" s="93" t="str">
        <f t="shared" si="3"/>
        <v>U</v>
      </c>
      <c r="W128" s="135">
        <v>1</v>
      </c>
    </row>
    <row r="129" spans="2:23" ht="18.75">
      <c r="B129" s="4057" t="s">
        <v>3157</v>
      </c>
      <c r="C129" s="4058"/>
      <c r="D129" s="4058"/>
      <c r="E129" s="4059"/>
      <c r="G129" s="4027"/>
      <c r="H129" s="2618" t="s">
        <v>647</v>
      </c>
      <c r="I129" s="430"/>
      <c r="J129" s="11"/>
      <c r="K129" s="11"/>
      <c r="L129" s="11"/>
      <c r="M129" s="1314"/>
      <c r="O129" s="2751">
        <f t="shared" ref="O129:U129" ca="1" si="4">CELL("largeur",O129)</f>
        <v>19</v>
      </c>
      <c r="P129" s="2717">
        <f t="shared" ca="1" si="4"/>
        <v>23</v>
      </c>
      <c r="Q129" s="2717">
        <f t="shared" ca="1" si="4"/>
        <v>25</v>
      </c>
      <c r="R129" s="2717">
        <f t="shared" ca="1" si="4"/>
        <v>16</v>
      </c>
      <c r="S129" s="2717">
        <f t="shared" ca="1" si="4"/>
        <v>11</v>
      </c>
      <c r="T129" s="2717">
        <f t="shared" ca="1" si="4"/>
        <v>11</v>
      </c>
      <c r="U129" s="3519">
        <f t="shared" ca="1" si="4"/>
        <v>11</v>
      </c>
      <c r="W129" s="135">
        <v>1</v>
      </c>
    </row>
    <row r="130" spans="2:23" ht="18.75">
      <c r="B130" s="514"/>
      <c r="C130" s="11"/>
      <c r="D130" s="11"/>
      <c r="E130" s="167"/>
      <c r="G130" s="4027"/>
      <c r="H130" s="2618" t="s">
        <v>649</v>
      </c>
      <c r="I130" s="430"/>
      <c r="J130" s="11"/>
      <c r="K130" s="11"/>
      <c r="L130" s="11"/>
      <c r="M130" s="1314"/>
      <c r="O130" s="1148"/>
      <c r="P130" s="132"/>
      <c r="Q130" s="132"/>
      <c r="R130" s="132"/>
      <c r="S130" s="2609" t="s">
        <v>4452</v>
      </c>
      <c r="T130" s="132"/>
      <c r="U130" s="704"/>
      <c r="W130" s="135">
        <v>1</v>
      </c>
    </row>
    <row r="131" spans="2:23" ht="18.75">
      <c r="B131" s="515" t="s">
        <v>902</v>
      </c>
      <c r="C131" s="516" t="s">
        <v>903</v>
      </c>
      <c r="D131" s="11"/>
      <c r="E131" s="167"/>
      <c r="G131" s="4027"/>
      <c r="H131" s="2618" t="s">
        <v>667</v>
      </c>
      <c r="I131" s="430"/>
      <c r="J131" s="11"/>
      <c r="K131" s="11"/>
      <c r="L131" s="11"/>
      <c r="M131" s="1314"/>
      <c r="O131" s="1148"/>
      <c r="P131" s="713"/>
      <c r="Q131" s="2036"/>
      <c r="R131" s="713" t="s">
        <v>1069</v>
      </c>
      <c r="S131" s="701" t="s">
        <v>1071</v>
      </c>
      <c r="T131" s="702"/>
      <c r="U131" s="704"/>
      <c r="W131" s="135">
        <v>1</v>
      </c>
    </row>
    <row r="132" spans="2:23" ht="18.75">
      <c r="B132" s="517" t="s">
        <v>909</v>
      </c>
      <c r="C132" s="11"/>
      <c r="D132" s="11"/>
      <c r="E132" s="167"/>
      <c r="G132" s="4027"/>
      <c r="H132" s="2618" t="s">
        <v>669</v>
      </c>
      <c r="I132" s="436"/>
      <c r="J132" s="11"/>
      <c r="K132" s="11"/>
      <c r="L132" s="11"/>
      <c r="M132" s="1314"/>
      <c r="O132" s="1148"/>
      <c r="P132" s="713"/>
      <c r="Q132" s="2036"/>
      <c r="R132" s="713" t="s">
        <v>1070</v>
      </c>
      <c r="S132" s="701" t="s">
        <v>1072</v>
      </c>
      <c r="T132" s="702"/>
      <c r="U132" s="704"/>
      <c r="W132" s="135">
        <v>1</v>
      </c>
    </row>
    <row r="133" spans="2:23" ht="15.75">
      <c r="B133" s="514"/>
      <c r="C133" s="11"/>
      <c r="D133" s="11"/>
      <c r="E133" s="167"/>
      <c r="G133" s="4027"/>
      <c r="H133" s="2619" t="s">
        <v>4453</v>
      </c>
      <c r="I133" s="712"/>
      <c r="J133" s="132"/>
      <c r="K133" s="132"/>
      <c r="L133" s="132"/>
      <c r="M133" s="1314"/>
      <c r="O133" s="1148" t="s">
        <v>798</v>
      </c>
      <c r="P133" s="132"/>
      <c r="Q133" s="2036"/>
      <c r="R133" s="713" t="str">
        <f ca="1">_xlfn.FORMULATEXT(S133)</f>
        <v>=SI(NB.SI(O129:U129;"&lt;0.5")=0;"Aucune colonne masquée";NB.SI(O129:U129;"&lt;0.5")&amp;" "&amp;SI(NB.SI(O129:U129;"&lt;0.5")&gt;1;"colonnes masquées";"colonne masquée")&amp;" : "&amp;CONCATENER(SI(O129&lt;0.5;O128&amp;" ";"");SI(P129&lt;0.5;P128&amp;" ";"");SI(Q129&lt;0.5;Q128&amp;" ";"");SI(R129&lt;0.5;R128&amp;" ";"");SI(S129&lt;0.5;S128&amp;" ";"");SI(T129&lt;0.5;T128&amp;" ";"");SI(U129&lt;0.5;U128&amp;" ";"")))</v>
      </c>
      <c r="S133" s="2761" t="str">
        <f ca="1">IF(COUNTIF(O129:U129,"&lt;0.5")=0,"Aucune colonne masquée",COUNTIF(O129:U129,"&lt;0.5")&amp;" "&amp;IF(COUNTIF(O129:U129,"&lt;0.5")&gt;1,"colonnes masquées","colonne masquée")&amp;" : "&amp;CONCATENATE(IF(O129&lt;0.5,O128&amp;" ",""),IF(P129&lt;0.5,P128&amp;" ",""),IF(Q129&lt;0.5,Q128&amp;" ",""),IF(R129&lt;0.5,R128&amp;" ",""),IF(S129&lt;0.5,S128&amp;" ",""),IF(T129&lt;0.5,T128&amp;" ",""),IF(U129&lt;0.5,U128&amp;" ","")))</f>
        <v>Aucune colonne masquée</v>
      </c>
      <c r="T133" s="702"/>
      <c r="U133" s="704"/>
      <c r="W133" s="135">
        <v>1</v>
      </c>
    </row>
    <row r="134" spans="2:23" ht="15.75">
      <c r="B134" s="466" t="s">
        <v>912</v>
      </c>
      <c r="C134" s="18"/>
      <c r="D134" s="18"/>
      <c r="E134" s="465"/>
      <c r="G134" s="4027"/>
      <c r="H134" s="2619" t="s">
        <v>4454</v>
      </c>
      <c r="I134" s="712"/>
      <c r="J134" s="132"/>
      <c r="K134" s="132"/>
      <c r="L134" s="132"/>
      <c r="M134" s="1314"/>
      <c r="O134" s="1148"/>
      <c r="P134" s="713"/>
      <c r="Q134" s="2036"/>
      <c r="R134" s="713" t="str">
        <f ca="1">_xlfn.FORMULATEXT(S134)</f>
        <v>=NB.SI(O129:U129;"&gt;0.5")+1&amp;" "&amp;"Colonnes Visibles"</v>
      </c>
      <c r="S134" s="2761" t="str">
        <f ca="1">COUNTIF(O129:U129,"&gt;0.5")+1&amp;" "&amp;"Colonnes Visibles"</f>
        <v>8 Colonnes Visibles</v>
      </c>
      <c r="T134" s="702"/>
      <c r="U134" s="704"/>
      <c r="W134" s="135">
        <v>1</v>
      </c>
    </row>
    <row r="135" spans="2:23" ht="15.75" thickBot="1">
      <c r="B135" s="519">
        <v>12</v>
      </c>
      <c r="C135" s="18" t="s">
        <v>917</v>
      </c>
      <c r="D135" s="18"/>
      <c r="E135" s="465"/>
      <c r="G135" s="1148"/>
      <c r="H135" s="132"/>
      <c r="I135" s="132"/>
      <c r="J135" s="132"/>
      <c r="K135" s="132"/>
      <c r="L135" s="712"/>
      <c r="M135" s="1314"/>
      <c r="O135" s="1148"/>
      <c r="P135" s="132"/>
      <c r="Q135" s="132"/>
      <c r="R135" s="132"/>
      <c r="S135" s="132"/>
      <c r="T135" s="132"/>
      <c r="U135" s="704"/>
      <c r="W135" s="135">
        <v>1</v>
      </c>
    </row>
    <row r="136" spans="2:23" ht="18.75">
      <c r="B136" s="520">
        <f ca="1">CELL("largeur",B136)</f>
        <v>19</v>
      </c>
      <c r="C136" s="18" t="s">
        <v>919</v>
      </c>
      <c r="D136" s="18"/>
      <c r="E136" s="465"/>
      <c r="G136" s="1148"/>
      <c r="H136" s="132"/>
      <c r="I136" s="132"/>
      <c r="J136" s="132"/>
      <c r="K136" s="132"/>
      <c r="L136" s="712"/>
      <c r="M136" s="1314"/>
      <c r="O136" s="2610" t="s">
        <v>950</v>
      </c>
      <c r="P136" s="2611"/>
      <c r="Q136" s="2611"/>
      <c r="R136" s="2611"/>
      <c r="S136" s="2611"/>
      <c r="T136" s="132"/>
      <c r="U136" s="704"/>
      <c r="V136" s="3682" t="s">
        <v>798</v>
      </c>
      <c r="W136" s="135">
        <v>1</v>
      </c>
    </row>
    <row r="137" spans="2:23" ht="18.75">
      <c r="B137" s="466" t="s">
        <v>921</v>
      </c>
      <c r="C137" s="18"/>
      <c r="D137" s="18"/>
      <c r="E137" s="465"/>
      <c r="G137" s="1148"/>
      <c r="H137" s="132"/>
      <c r="I137" s="132"/>
      <c r="J137" s="132"/>
      <c r="K137" s="132"/>
      <c r="L137" s="712"/>
      <c r="M137" s="1314"/>
      <c r="O137" s="2509" t="s">
        <v>956</v>
      </c>
      <c r="P137" s="2612"/>
      <c r="Q137" s="2612"/>
      <c r="R137" s="2612"/>
      <c r="S137" s="2612"/>
      <c r="T137" s="2613"/>
      <c r="U137" s="2614"/>
      <c r="W137" s="135">
        <v>1</v>
      </c>
    </row>
    <row r="138" spans="2:23" ht="15.75">
      <c r="B138" s="466" t="s">
        <v>927</v>
      </c>
      <c r="C138" s="18"/>
      <c r="D138" s="18"/>
      <c r="E138" s="465"/>
      <c r="G138" s="1148"/>
      <c r="H138" s="132"/>
      <c r="I138" s="132"/>
      <c r="J138" s="132"/>
      <c r="K138" s="132"/>
      <c r="L138" s="712"/>
      <c r="M138" s="1314"/>
      <c r="O138" s="280"/>
      <c r="P138" s="2510" t="s">
        <v>969</v>
      </c>
      <c r="Q138" s="282"/>
      <c r="R138" s="281"/>
      <c r="S138" s="281"/>
      <c r="T138" s="281"/>
      <c r="U138" s="283"/>
      <c r="W138" s="135">
        <v>1</v>
      </c>
    </row>
    <row r="139" spans="2:23">
      <c r="B139" s="466" t="s">
        <v>929</v>
      </c>
      <c r="C139" s="139"/>
      <c r="D139" s="139"/>
      <c r="E139" s="492"/>
      <c r="G139" s="1148"/>
      <c r="H139" s="132"/>
      <c r="I139" s="132"/>
      <c r="J139" s="132"/>
      <c r="K139" s="132"/>
      <c r="L139" s="712"/>
      <c r="M139" s="1314"/>
      <c r="O139" s="1148"/>
      <c r="R139" s="132"/>
      <c r="S139" s="132"/>
      <c r="T139" s="132"/>
      <c r="U139" s="704"/>
      <c r="W139" s="135">
        <v>1</v>
      </c>
    </row>
    <row r="140" spans="2:23" ht="15.75">
      <c r="B140" s="521"/>
      <c r="C140" s="139"/>
      <c r="D140" s="139"/>
      <c r="E140" s="492"/>
      <c r="G140" s="1148"/>
      <c r="H140" s="132"/>
      <c r="I140" s="132"/>
      <c r="J140" s="132"/>
      <c r="K140" s="132"/>
      <c r="L140" s="712"/>
      <c r="M140" s="1314"/>
      <c r="O140" s="1148"/>
      <c r="P140" s="529">
        <v>149.92240344353021</v>
      </c>
      <c r="Q140" s="530">
        <v>8</v>
      </c>
      <c r="R140" s="132"/>
      <c r="S140" s="712" t="s">
        <v>4783</v>
      </c>
      <c r="T140" s="132"/>
      <c r="U140" s="704"/>
      <c r="W140" s="135">
        <v>1</v>
      </c>
    </row>
    <row r="141" spans="2:23" ht="15.75">
      <c r="B141" s="522" t="s">
        <v>15</v>
      </c>
      <c r="C141" s="11" t="s">
        <v>937</v>
      </c>
      <c r="D141" s="11"/>
      <c r="E141" s="492"/>
      <c r="G141" s="1148"/>
      <c r="H141" s="132"/>
      <c r="I141" s="132"/>
      <c r="J141" s="132"/>
      <c r="K141" s="132"/>
      <c r="L141" s="712"/>
      <c r="M141" s="1314"/>
      <c r="O141" s="1148"/>
      <c r="P141" s="531">
        <v>1.28</v>
      </c>
      <c r="Q141" s="532">
        <v>7</v>
      </c>
      <c r="R141" s="132"/>
      <c r="S141" s="712" t="s">
        <v>4784</v>
      </c>
      <c r="T141" s="132"/>
      <c r="U141" s="704"/>
      <c r="W141" s="135">
        <v>1</v>
      </c>
    </row>
    <row r="142" spans="2:23" ht="15.75">
      <c r="B142" s="166"/>
      <c r="C142" s="11" t="s">
        <v>1074</v>
      </c>
      <c r="D142" s="139"/>
      <c r="E142" s="492"/>
      <c r="G142" s="1148"/>
      <c r="H142" s="132"/>
      <c r="I142" s="132"/>
      <c r="J142" s="132"/>
      <c r="K142" s="132"/>
      <c r="L142" s="712"/>
      <c r="M142" s="1314"/>
      <c r="O142" s="1148"/>
      <c r="P142" s="533">
        <v>3</v>
      </c>
      <c r="Q142" s="534">
        <v>0.38194444444444442</v>
      </c>
      <c r="R142" s="132"/>
      <c r="S142" s="3490" t="s">
        <v>4785</v>
      </c>
      <c r="T142" s="3491" t="s">
        <v>433</v>
      </c>
      <c r="U142" s="3492" t="s">
        <v>4786</v>
      </c>
      <c r="W142" s="135">
        <v>1</v>
      </c>
    </row>
    <row r="143" spans="2:23" ht="15.75">
      <c r="B143" s="694" t="s">
        <v>138</v>
      </c>
      <c r="C143" s="658"/>
      <c r="D143" s="139"/>
      <c r="E143" s="492"/>
      <c r="G143" s="1148"/>
      <c r="H143" s="132"/>
      <c r="I143" s="132"/>
      <c r="J143" s="132"/>
      <c r="K143" s="132"/>
      <c r="L143" s="712"/>
      <c r="M143" s="1314"/>
      <c r="O143" s="466"/>
      <c r="P143" s="535">
        <v>2</v>
      </c>
      <c r="Q143" s="536">
        <v>6</v>
      </c>
      <c r="R143" s="132"/>
      <c r="S143" s="3493" t="s">
        <v>4787</v>
      </c>
      <c r="T143" s="3494" t="s">
        <v>4788</v>
      </c>
      <c r="U143" s="3495" t="s">
        <v>4789</v>
      </c>
      <c r="W143" s="135">
        <v>1</v>
      </c>
    </row>
    <row r="144" spans="2:23" ht="15.75">
      <c r="B144" s="695" t="s">
        <v>145</v>
      </c>
      <c r="C144" s="658"/>
      <c r="D144" s="139"/>
      <c r="E144" s="492"/>
      <c r="G144" s="1148"/>
      <c r="H144" s="132"/>
      <c r="I144" s="132"/>
      <c r="J144" s="132"/>
      <c r="K144" s="132"/>
      <c r="L144" s="712"/>
      <c r="M144" s="1314"/>
      <c r="O144" s="425"/>
      <c r="P144" s="537">
        <v>2</v>
      </c>
      <c r="Q144" s="538">
        <f>ROW()</f>
        <v>144</v>
      </c>
      <c r="R144" s="132"/>
      <c r="U144" s="692"/>
      <c r="W144" s="135">
        <v>1</v>
      </c>
    </row>
    <row r="145" spans="2:23" ht="15.75">
      <c r="B145" s="694"/>
      <c r="C145" s="652" t="s">
        <v>1034</v>
      </c>
      <c r="D145" s="139"/>
      <c r="E145" s="492"/>
      <c r="G145" s="1148"/>
      <c r="H145" s="132"/>
      <c r="I145" s="132"/>
      <c r="J145" s="132"/>
      <c r="K145" s="132"/>
      <c r="L145" s="712"/>
      <c r="M145" s="1314"/>
      <c r="O145" s="2224"/>
      <c r="P145" s="539">
        <v>5</v>
      </c>
      <c r="Q145" s="540"/>
      <c r="R145" s="132"/>
      <c r="S145" s="3496" t="s">
        <v>4790</v>
      </c>
      <c r="T145" s="3497" t="s">
        <v>428</v>
      </c>
      <c r="U145" s="3498" t="s">
        <v>4791</v>
      </c>
      <c r="W145" s="135">
        <v>1</v>
      </c>
    </row>
    <row r="146" spans="2:23" ht="15.75">
      <c r="B146" s="693" t="s">
        <v>0</v>
      </c>
      <c r="C146" s="657" t="s">
        <v>1033</v>
      </c>
      <c r="D146" s="139"/>
      <c r="E146" s="492"/>
      <c r="G146" s="1148"/>
      <c r="H146" s="132"/>
      <c r="I146" s="132"/>
      <c r="J146" s="132"/>
      <c r="K146" s="132"/>
      <c r="L146" s="712"/>
      <c r="M146" s="1314"/>
      <c r="O146" s="166"/>
      <c r="P146" s="541">
        <v>12</v>
      </c>
      <c r="Q146" s="542">
        <f>ROW()</f>
        <v>146</v>
      </c>
      <c r="R146" s="132"/>
      <c r="S146" s="3499" t="s">
        <v>4792</v>
      </c>
      <c r="T146" s="3500" t="s">
        <v>4793</v>
      </c>
      <c r="U146" s="3501" t="s">
        <v>4794</v>
      </c>
      <c r="W146" s="135">
        <v>1</v>
      </c>
    </row>
    <row r="147" spans="2:23" ht="15.75">
      <c r="B147" s="694" t="s">
        <v>172</v>
      </c>
      <c r="C147" s="658"/>
      <c r="D147" s="139"/>
      <c r="E147" s="492"/>
      <c r="G147" s="1148"/>
      <c r="H147" s="132"/>
      <c r="I147" s="132"/>
      <c r="J147" s="132"/>
      <c r="K147" s="132"/>
      <c r="L147" s="712"/>
      <c r="M147" s="1314"/>
      <c r="O147" s="166"/>
      <c r="P147" s="137"/>
      <c r="Q147" s="137"/>
      <c r="R147" s="132"/>
      <c r="U147" s="692"/>
      <c r="W147" s="135">
        <v>1</v>
      </c>
    </row>
    <row r="148" spans="2:23" ht="15.75">
      <c r="B148" s="694" t="s">
        <v>178</v>
      </c>
      <c r="C148" s="658"/>
      <c r="D148" s="139"/>
      <c r="E148" s="492"/>
      <c r="G148" s="1148"/>
      <c r="H148" s="132"/>
      <c r="I148" s="132"/>
      <c r="J148" s="132"/>
      <c r="K148" s="132"/>
      <c r="L148" s="712"/>
      <c r="M148" s="1314"/>
      <c r="O148" s="166"/>
      <c r="P148" s="543" t="s">
        <v>970</v>
      </c>
      <c r="Q148" s="543" t="s">
        <v>971</v>
      </c>
      <c r="R148" s="132"/>
      <c r="S148" s="3502" t="s">
        <v>4795</v>
      </c>
      <c r="T148" s="3503" t="s">
        <v>4796</v>
      </c>
      <c r="U148" s="3504" t="s">
        <v>4797</v>
      </c>
      <c r="W148" s="135">
        <v>1</v>
      </c>
    </row>
    <row r="149" spans="2:23" ht="15.75">
      <c r="B149" s="694" t="s">
        <v>204</v>
      </c>
      <c r="C149" s="658"/>
      <c r="D149" s="18"/>
      <c r="E149" s="167"/>
      <c r="G149" s="280"/>
      <c r="H149" s="281"/>
      <c r="I149" s="282"/>
      <c r="J149" s="281"/>
      <c r="K149" s="281"/>
      <c r="L149" s="281"/>
      <c r="M149" s="283"/>
      <c r="O149" s="166"/>
      <c r="P149" s="543" t="s">
        <v>972</v>
      </c>
      <c r="Q149" s="543" t="s">
        <v>973</v>
      </c>
      <c r="R149" s="132"/>
      <c r="S149" s="3505" t="s">
        <v>437</v>
      </c>
      <c r="T149" s="3506" t="s">
        <v>4798</v>
      </c>
      <c r="U149" s="3507" t="s">
        <v>4799</v>
      </c>
      <c r="W149" s="135">
        <v>1</v>
      </c>
    </row>
    <row r="150" spans="2:23" ht="16.5" thickBot="1">
      <c r="B150" s="466"/>
      <c r="C150" s="18"/>
      <c r="D150" s="18"/>
      <c r="E150" s="465"/>
      <c r="G150" s="2516"/>
      <c r="H150" s="712"/>
      <c r="I150" s="712"/>
      <c r="J150" s="141"/>
      <c r="K150" s="132"/>
      <c r="L150" s="712"/>
      <c r="M150" s="1314"/>
      <c r="O150" s="166"/>
      <c r="P150" s="543" t="s">
        <v>974</v>
      </c>
      <c r="Q150" s="543" t="s">
        <v>975</v>
      </c>
      <c r="R150" s="132"/>
      <c r="S150" s="132"/>
      <c r="T150" s="132"/>
      <c r="U150" s="704"/>
      <c r="W150" s="135">
        <v>1</v>
      </c>
    </row>
    <row r="151" spans="2:23" ht="16.5" thickTop="1">
      <c r="B151" s="425" t="s">
        <v>947</v>
      </c>
      <c r="C151" s="428"/>
      <c r="D151" s="428"/>
      <c r="E151" s="524"/>
      <c r="G151" s="2516"/>
      <c r="H151" s="2620" t="s">
        <v>80</v>
      </c>
      <c r="I151" s="84" t="s">
        <v>81</v>
      </c>
      <c r="J151" s="712"/>
      <c r="K151" s="132"/>
      <c r="L151" s="712"/>
      <c r="M151" s="1314"/>
      <c r="O151" s="322"/>
      <c r="P151" s="543" t="s">
        <v>976</v>
      </c>
      <c r="Q151" s="543" t="s">
        <v>977</v>
      </c>
      <c r="R151" s="132"/>
      <c r="S151" s="3508" t="s">
        <v>4800</v>
      </c>
      <c r="T151" s="3509" t="s">
        <v>4801</v>
      </c>
      <c r="U151" s="704"/>
      <c r="W151" s="135">
        <v>1</v>
      </c>
    </row>
    <row r="152" spans="2:23" ht="15.75">
      <c r="B152" s="425" t="s">
        <v>949</v>
      </c>
      <c r="C152" s="428"/>
      <c r="D152" s="428"/>
      <c r="E152" s="524"/>
      <c r="G152" s="2516"/>
      <c r="H152" s="2621" t="s">
        <v>74</v>
      </c>
      <c r="I152" s="78">
        <v>1</v>
      </c>
      <c r="J152" s="712"/>
      <c r="K152" s="132"/>
      <c r="L152" s="712"/>
      <c r="M152" s="1314"/>
      <c r="O152" s="322"/>
      <c r="P152" s="543" t="s">
        <v>978</v>
      </c>
      <c r="Q152" s="543" t="s">
        <v>979</v>
      </c>
      <c r="R152" s="132"/>
      <c r="S152" s="132"/>
      <c r="T152" s="132"/>
      <c r="U152" s="704"/>
      <c r="W152" s="135">
        <v>1</v>
      </c>
    </row>
    <row r="153" spans="2:23" ht="15.75">
      <c r="B153" s="514"/>
      <c r="E153" s="525"/>
      <c r="G153" s="2516"/>
      <c r="H153" s="19" t="s">
        <v>813</v>
      </c>
      <c r="I153" s="132"/>
      <c r="J153" s="132"/>
      <c r="K153" s="132"/>
      <c r="L153" s="712"/>
      <c r="M153" s="1314"/>
      <c r="O153" s="322"/>
      <c r="P153" s="543" t="s">
        <v>980</v>
      </c>
      <c r="Q153" s="540">
        <v>1</v>
      </c>
      <c r="R153" s="132"/>
      <c r="S153" s="132" t="s">
        <v>4802</v>
      </c>
      <c r="T153" s="132"/>
      <c r="U153" s="704"/>
      <c r="W153" s="135">
        <v>1</v>
      </c>
    </row>
    <row r="154" spans="2:23" ht="16.5" thickBot="1">
      <c r="B154" s="526">
        <v>19</v>
      </c>
      <c r="C154" s="527">
        <v>18</v>
      </c>
      <c r="D154" s="527">
        <v>25</v>
      </c>
      <c r="E154" s="528">
        <v>16</v>
      </c>
      <c r="G154" s="2516"/>
      <c r="H154" s="19" t="s">
        <v>816</v>
      </c>
      <c r="I154" s="132"/>
      <c r="J154" s="132"/>
      <c r="K154" s="132"/>
      <c r="L154" s="712"/>
      <c r="M154" s="1314"/>
      <c r="O154" s="322"/>
      <c r="P154" s="543" t="s">
        <v>981</v>
      </c>
      <c r="Q154" s="543" t="s">
        <v>982</v>
      </c>
      <c r="R154" s="3510" t="s">
        <v>4803</v>
      </c>
      <c r="S154" s="3560" t="s">
        <v>3353</v>
      </c>
      <c r="T154" s="132"/>
      <c r="U154" s="704" t="s">
        <v>798</v>
      </c>
      <c r="W154" s="135">
        <v>1</v>
      </c>
    </row>
    <row r="155" spans="2:23" ht="15.75">
      <c r="B155" s="1">
        <f ca="1">CELL("largeur",B155)</f>
        <v>19</v>
      </c>
      <c r="C155" s="1">
        <f ca="1">CELL("largeur",C155)</f>
        <v>18</v>
      </c>
      <c r="D155" s="1">
        <f ca="1">CELL("largeur",D155)</f>
        <v>25</v>
      </c>
      <c r="E155" s="1">
        <f ca="1">CELL("largeur",E155)</f>
        <v>16</v>
      </c>
      <c r="G155" s="2516"/>
      <c r="H155" s="19" t="s">
        <v>817</v>
      </c>
      <c r="I155" s="132"/>
      <c r="J155" s="132"/>
      <c r="K155" s="132"/>
      <c r="L155" s="712"/>
      <c r="M155" s="1314"/>
      <c r="N155" s="3682" t="s">
        <v>798</v>
      </c>
      <c r="O155" s="1148"/>
      <c r="P155" s="132"/>
      <c r="Q155" s="132"/>
      <c r="R155" s="132"/>
      <c r="S155" s="132"/>
      <c r="T155" s="132"/>
      <c r="U155" s="704"/>
      <c r="W155" s="135">
        <v>1</v>
      </c>
    </row>
    <row r="156" spans="2:23" ht="15.75">
      <c r="G156" s="2516"/>
      <c r="H156" s="19" t="s">
        <v>819</v>
      </c>
      <c r="I156" s="132"/>
      <c r="J156" s="132"/>
      <c r="K156" s="132"/>
      <c r="L156" s="712"/>
      <c r="M156" s="1314"/>
      <c r="N156" s="3682" t="s">
        <v>798</v>
      </c>
      <c r="O156" s="1148"/>
      <c r="P156" s="132"/>
      <c r="Q156" s="132"/>
      <c r="R156" s="132"/>
      <c r="S156" s="132"/>
      <c r="T156" s="132"/>
      <c r="U156" s="704"/>
      <c r="W156" s="135">
        <v>1</v>
      </c>
    </row>
    <row r="157" spans="2:23" ht="18.75">
      <c r="G157" s="429"/>
      <c r="H157" s="436"/>
      <c r="I157" s="141"/>
      <c r="J157" s="141"/>
      <c r="K157" s="132"/>
      <c r="L157" s="712"/>
      <c r="M157" s="1314"/>
      <c r="O157" s="1148"/>
      <c r="P157" s="3711" t="s">
        <v>124</v>
      </c>
      <c r="Q157" s="132"/>
      <c r="R157" s="132"/>
      <c r="S157" s="132"/>
      <c r="T157" s="132"/>
      <c r="U157" s="704"/>
      <c r="W157" s="135">
        <v>1</v>
      </c>
    </row>
    <row r="158" spans="2:23" ht="15.75">
      <c r="G158" s="280"/>
      <c r="H158" s="281"/>
      <c r="I158" s="282"/>
      <c r="J158" s="281"/>
      <c r="K158" s="281"/>
      <c r="L158" s="281"/>
      <c r="M158" s="283"/>
      <c r="O158" s="1148"/>
      <c r="P158" s="3712" t="s">
        <v>4937</v>
      </c>
      <c r="Q158" s="132"/>
      <c r="R158" s="132"/>
      <c r="S158" s="132"/>
      <c r="T158" s="132"/>
      <c r="U158" s="704"/>
      <c r="W158" s="135">
        <v>1</v>
      </c>
    </row>
    <row r="159" spans="2:23" ht="15.75">
      <c r="G159" s="4028" t="s">
        <v>17</v>
      </c>
      <c r="H159" s="132"/>
      <c r="I159" s="132"/>
      <c r="J159" s="132"/>
      <c r="K159" s="132"/>
      <c r="L159" s="132"/>
      <c r="M159" s="1314"/>
      <c r="O159" s="1148"/>
      <c r="P159" s="3712" t="s">
        <v>4938</v>
      </c>
      <c r="Q159" s="132"/>
      <c r="R159" s="132"/>
      <c r="S159" s="132"/>
      <c r="T159" s="132"/>
      <c r="U159" s="704"/>
      <c r="W159" s="135">
        <v>1</v>
      </c>
    </row>
    <row r="160" spans="2:23" ht="15.75">
      <c r="G160" s="4028"/>
      <c r="H160" s="447" t="s">
        <v>710</v>
      </c>
      <c r="I160" s="447"/>
      <c r="J160" s="141"/>
      <c r="K160" s="132"/>
      <c r="L160" s="712"/>
      <c r="M160" s="1314"/>
      <c r="O160" s="1148"/>
      <c r="P160" s="3713" t="s">
        <v>125</v>
      </c>
      <c r="Q160" s="132"/>
      <c r="R160" s="132"/>
      <c r="S160" s="132"/>
      <c r="T160" s="132"/>
      <c r="U160" s="704"/>
      <c r="W160" s="135">
        <v>1</v>
      </c>
    </row>
    <row r="161" spans="7:23" ht="15.75">
      <c r="G161" s="4028"/>
      <c r="H161" s="2625" t="s">
        <v>107</v>
      </c>
      <c r="I161" s="447"/>
      <c r="J161" s="141"/>
      <c r="K161" s="132"/>
      <c r="L161" s="712"/>
      <c r="M161" s="1314"/>
      <c r="O161" s="1148"/>
      <c r="P161" s="3714" t="s">
        <v>4939</v>
      </c>
      <c r="Q161" s="132"/>
      <c r="R161" s="132"/>
      <c r="S161" s="132"/>
      <c r="T161" s="132"/>
      <c r="U161" s="704"/>
      <c r="W161" s="135">
        <v>1</v>
      </c>
    </row>
    <row r="162" spans="7:23" ht="15.75">
      <c r="G162" s="4028"/>
      <c r="H162" s="2626">
        <v>1</v>
      </c>
      <c r="I162" s="462" t="s">
        <v>789</v>
      </c>
      <c r="J162" s="141"/>
      <c r="K162" s="132"/>
      <c r="L162" s="712"/>
      <c r="M162" s="1314"/>
      <c r="O162" s="1148"/>
      <c r="U162" s="704"/>
      <c r="W162" s="135">
        <v>1</v>
      </c>
    </row>
    <row r="163" spans="7:23" ht="15.75">
      <c r="G163" s="4028"/>
      <c r="H163" s="2626">
        <v>3</v>
      </c>
      <c r="I163" s="462" t="s">
        <v>790</v>
      </c>
      <c r="J163" s="141"/>
      <c r="K163" s="132"/>
      <c r="L163" s="712"/>
      <c r="M163" s="1314"/>
      <c r="O163" s="280"/>
      <c r="P163" s="2510" t="s">
        <v>983</v>
      </c>
      <c r="Q163" s="282"/>
      <c r="R163" s="281"/>
      <c r="S163" s="281"/>
      <c r="T163" s="281"/>
      <c r="U163" s="283"/>
      <c r="W163" s="135">
        <v>1</v>
      </c>
    </row>
    <row r="164" spans="7:23" ht="15.75">
      <c r="G164" s="4028"/>
      <c r="H164" s="2626">
        <v>1</v>
      </c>
      <c r="I164" s="462" t="s">
        <v>791</v>
      </c>
      <c r="J164" s="141"/>
      <c r="K164" s="132"/>
      <c r="L164" s="712"/>
      <c r="M164" s="1314"/>
      <c r="O164" s="322"/>
      <c r="P164" s="539"/>
      <c r="Q164" s="442"/>
      <c r="R164" s="132"/>
      <c r="S164" s="132"/>
      <c r="T164" s="132"/>
      <c r="U164" s="704"/>
      <c r="W164" s="135">
        <v>1</v>
      </c>
    </row>
    <row r="165" spans="7:23" ht="15.75">
      <c r="G165" s="4028"/>
      <c r="H165" s="2626">
        <v>10</v>
      </c>
      <c r="I165" s="462" t="s">
        <v>108</v>
      </c>
      <c r="J165" s="141"/>
      <c r="K165" s="132"/>
      <c r="L165" s="712"/>
      <c r="M165" s="1314"/>
      <c r="O165" s="322"/>
      <c r="P165" s="544" t="s">
        <v>984</v>
      </c>
      <c r="Q165" s="11"/>
      <c r="R165" s="11"/>
      <c r="S165" s="11"/>
      <c r="T165" s="132"/>
      <c r="U165" s="704"/>
      <c r="W165" s="135">
        <v>1</v>
      </c>
    </row>
    <row r="166" spans="7:23" ht="15.75">
      <c r="G166" s="4028"/>
      <c r="H166" s="2628">
        <v>3</v>
      </c>
      <c r="I166" s="462" t="s">
        <v>694</v>
      </c>
      <c r="J166" s="141"/>
      <c r="K166" s="132"/>
      <c r="L166" s="712"/>
      <c r="M166" s="1314"/>
      <c r="O166" s="514"/>
      <c r="P166" s="395" t="s">
        <v>985</v>
      </c>
      <c r="Q166" s="11" t="s">
        <v>4500</v>
      </c>
      <c r="R166" s="11"/>
      <c r="S166" s="11"/>
      <c r="T166" s="132"/>
      <c r="U166" s="704"/>
      <c r="W166" s="135">
        <v>1</v>
      </c>
    </row>
    <row r="167" spans="7:23" ht="15.75">
      <c r="G167" s="2224"/>
      <c r="J167" s="141"/>
      <c r="K167" s="132"/>
      <c r="L167" s="712"/>
      <c r="M167" s="1314"/>
      <c r="O167" s="322"/>
      <c r="P167" s="545" t="str">
        <f>IF(COLUMN()-COLUMN(P167)+1&lt;=26, CHAR(64+COLUMN()-COLUMN(P167)+1), CHAR(64+INT((COLUMN()-COLUMN(P167))/26))&amp;CHAR(64+MOD(COLUMN()-COLUMN(P167)-1,26)+1))</f>
        <v>A</v>
      </c>
      <c r="Q167" s="11"/>
      <c r="R167" s="11"/>
      <c r="S167" s="11"/>
      <c r="T167" s="132"/>
      <c r="U167" s="704"/>
      <c r="W167" s="135">
        <v>1</v>
      </c>
    </row>
    <row r="168" spans="7:23" ht="15.75">
      <c r="G168" s="280"/>
      <c r="H168" s="281"/>
      <c r="I168" s="282"/>
      <c r="J168" s="281"/>
      <c r="K168" s="281"/>
      <c r="L168" s="281"/>
      <c r="M168" s="283"/>
      <c r="O168" s="322"/>
      <c r="P168" s="546" t="s">
        <v>986</v>
      </c>
      <c r="Q168" s="11"/>
      <c r="R168" s="11"/>
      <c r="S168" s="11"/>
      <c r="T168" s="132"/>
      <c r="U168" s="704"/>
      <c r="W168" s="135">
        <v>1</v>
      </c>
    </row>
    <row r="169" spans="7:23" ht="15.75" thickBot="1">
      <c r="G169" s="1148"/>
      <c r="H169" s="132"/>
      <c r="I169" s="132"/>
      <c r="J169" s="132"/>
      <c r="K169" s="132"/>
      <c r="L169" s="712"/>
      <c r="M169" s="1314"/>
      <c r="O169" s="1148"/>
      <c r="P169" s="132"/>
      <c r="Q169" s="132"/>
      <c r="R169" s="132"/>
      <c r="S169" s="132"/>
      <c r="T169" s="132"/>
      <c r="U169" s="704"/>
      <c r="W169" s="135">
        <v>1</v>
      </c>
    </row>
    <row r="170" spans="7:23" ht="18.75">
      <c r="G170" s="429"/>
      <c r="H170" s="2630" t="s">
        <v>725</v>
      </c>
      <c r="I170" s="132"/>
      <c r="J170" s="132"/>
      <c r="K170" s="132"/>
      <c r="L170" s="712"/>
      <c r="M170" s="1314"/>
      <c r="O170" s="3973" t="s">
        <v>4940</v>
      </c>
      <c r="P170" s="3974"/>
      <c r="Q170" s="3974"/>
      <c r="R170" s="3974"/>
      <c r="S170" s="3974"/>
      <c r="T170" s="3974"/>
      <c r="U170" s="3975"/>
      <c r="W170" s="135">
        <v>1</v>
      </c>
    </row>
    <row r="171" spans="7:23" ht="15.75">
      <c r="G171" s="429"/>
      <c r="H171" s="447" t="s">
        <v>726</v>
      </c>
      <c r="I171" s="132"/>
      <c r="J171" s="132"/>
      <c r="K171" s="132"/>
      <c r="L171" s="712"/>
      <c r="M171" s="1314"/>
      <c r="O171" s="3715" t="s">
        <v>4941</v>
      </c>
      <c r="P171" s="3716"/>
      <c r="Q171" s="3716"/>
      <c r="R171" s="3716"/>
      <c r="S171" s="3716"/>
      <c r="T171" s="3716"/>
      <c r="U171" s="3717"/>
      <c r="W171" s="135">
        <v>1</v>
      </c>
    </row>
    <row r="172" spans="7:23" ht="15.75" customHeight="1">
      <c r="G172" s="429"/>
      <c r="H172" s="19" t="s">
        <v>806</v>
      </c>
      <c r="I172" s="442"/>
      <c r="J172" s="132"/>
      <c r="K172" s="132"/>
      <c r="L172" s="712"/>
      <c r="M172" s="1314"/>
      <c r="O172" s="3976" t="s">
        <v>4512</v>
      </c>
      <c r="P172" s="3977" t="s">
        <v>4942</v>
      </c>
      <c r="Q172" s="3979" t="s">
        <v>4943</v>
      </c>
      <c r="R172" s="3718"/>
      <c r="S172" s="3719" t="s">
        <v>4944</v>
      </c>
      <c r="T172" s="3718" t="str">
        <f>Q174&amp;" caractères"</f>
        <v>70 caractères</v>
      </c>
      <c r="U172" s="3720"/>
      <c r="W172" s="135">
        <v>1</v>
      </c>
    </row>
    <row r="173" spans="7:23" ht="16.5" customHeight="1" thickBot="1">
      <c r="G173" s="429"/>
      <c r="H173" s="2632">
        <v>1</v>
      </c>
      <c r="I173" s="450" t="s">
        <v>811</v>
      </c>
      <c r="J173" s="132"/>
      <c r="K173" s="132"/>
      <c r="L173" s="712"/>
      <c r="M173" s="1314"/>
      <c r="O173" s="3976"/>
      <c r="P173" s="3978"/>
      <c r="Q173" s="3980"/>
      <c r="R173" s="3721" t="s">
        <v>4945</v>
      </c>
      <c r="S173" s="3981" t="s">
        <v>4946</v>
      </c>
      <c r="T173" s="3981"/>
      <c r="U173" s="3982"/>
      <c r="W173" s="135">
        <v>1</v>
      </c>
    </row>
    <row r="174" spans="7:23" ht="17.25" thickTop="1" thickBot="1">
      <c r="G174" s="429"/>
      <c r="H174" s="2632">
        <v>4</v>
      </c>
      <c r="I174" s="450" t="s">
        <v>812</v>
      </c>
      <c r="J174" s="132"/>
      <c r="K174" s="132"/>
      <c r="L174" s="712"/>
      <c r="M174" s="1314"/>
      <c r="O174" s="2598">
        <f>LEN(P174)</f>
        <v>263</v>
      </c>
      <c r="P174" s="3722" t="s">
        <v>4947</v>
      </c>
      <c r="Q174" s="3532">
        <v>70</v>
      </c>
      <c r="R174" s="3723" t="str">
        <f>TEXT(ROUND(LEN(P174)/Q174, 1), "0.0") &amp; " lignes"</f>
        <v>3.8 lignes</v>
      </c>
      <c r="S174" s="3981"/>
      <c r="T174" s="3981"/>
      <c r="U174" s="3982"/>
      <c r="W174" s="135">
        <v>1</v>
      </c>
    </row>
    <row r="175" spans="7:23" ht="16.5" customHeight="1" thickTop="1">
      <c r="G175" s="429"/>
      <c r="H175" s="2632">
        <v>10</v>
      </c>
      <c r="I175" s="450" t="s">
        <v>108</v>
      </c>
      <c r="J175" s="132"/>
      <c r="K175" s="132"/>
      <c r="L175" s="712"/>
      <c r="M175" s="1314"/>
      <c r="O175" s="3945" t="s">
        <v>4948</v>
      </c>
      <c r="P175" s="3946" t="str">
        <f>P174</f>
        <v>Épluchez l’ail et les oignons. Coupez-les en petits morceaux. Égouttez les champignons. Dans votre Cookeo, faites roussir la viande et les lardons avec le morceau de beurre sur le mode « dorer » / 3 min (préchauffage inclus), en remuant avec une cuillère en bois.</v>
      </c>
      <c r="Q175" s="3724" t="s">
        <v>985</v>
      </c>
      <c r="R175" s="132"/>
      <c r="S175" s="132"/>
      <c r="T175" s="132"/>
      <c r="U175" s="704"/>
      <c r="W175" s="135">
        <v>1</v>
      </c>
    </row>
    <row r="176" spans="7:23" ht="15.75">
      <c r="G176" s="429"/>
      <c r="H176" s="132"/>
      <c r="I176" s="132"/>
      <c r="J176" s="141"/>
      <c r="K176" s="132"/>
      <c r="L176" s="712"/>
      <c r="M176" s="1314"/>
      <c r="O176" s="3945"/>
      <c r="P176" s="3947"/>
      <c r="Q176" s="3725" t="str">
        <f>LEFT(P174,FIND(" ",P174&amp;" ",Q174)-1) &amp; ".."</f>
        <v>Épluchez l’ail et les oignons. Coupez-les en petits morceaux. Égouttez..</v>
      </c>
      <c r="R176" s="3726"/>
      <c r="S176" s="712"/>
      <c r="T176" s="132"/>
      <c r="U176" s="704"/>
      <c r="V176" s="3682" t="s">
        <v>798</v>
      </c>
      <c r="W176" s="135">
        <v>1</v>
      </c>
    </row>
    <row r="177" spans="7:23" ht="15.75">
      <c r="G177" s="429"/>
      <c r="H177" s="19" t="s">
        <v>818</v>
      </c>
      <c r="I177" s="132"/>
      <c r="J177" s="132"/>
      <c r="K177" s="132"/>
      <c r="L177" s="132"/>
      <c r="M177" s="1314"/>
      <c r="O177" s="3945"/>
      <c r="P177" s="3947"/>
      <c r="Q177" s="3725" t="str">
        <f>LEFT(RIGHT(P174,LEN(P174)-LEN(Q176)-2),FIND(" ",RIGHT(P174,LEN(P174)-LEN(Q176)-2)&amp;" ",Q174)-1) &amp; ".."</f>
        <v xml:space="preserve"> champignons. Dans votre Cookeo, faites roussir la viande et les lardons..</v>
      </c>
      <c r="R177" s="3726"/>
      <c r="S177" s="712"/>
      <c r="T177" s="132"/>
      <c r="U177" s="704"/>
      <c r="V177" s="3682" t="s">
        <v>798</v>
      </c>
      <c r="W177" s="135">
        <v>1</v>
      </c>
    </row>
    <row r="178" spans="7:23" ht="15.75">
      <c r="G178" s="429"/>
      <c r="H178" s="4029" t="s">
        <v>820</v>
      </c>
      <c r="I178" s="4029"/>
      <c r="J178" s="4029"/>
      <c r="K178" s="4029"/>
      <c r="L178" s="4029"/>
      <c r="M178" s="4030"/>
      <c r="O178" s="3945"/>
      <c r="P178" s="3947"/>
      <c r="Q178" s="3725" t="str">
        <f>LEFT(RIGHT(P174,LEN(P174)-LEN(Q176)-LEN(Q177)),Q174)</f>
        <v xml:space="preserve"> avec le morceau de beurre sur le mode « dorer » / 3 min (préchauffage</v>
      </c>
      <c r="R178" s="3726"/>
      <c r="S178" s="712"/>
      <c r="T178" s="132"/>
      <c r="U178" s="704"/>
      <c r="V178" s="3682" t="s">
        <v>798</v>
      </c>
      <c r="W178" s="135">
        <v>1</v>
      </c>
    </row>
    <row r="179" spans="7:23" ht="15.75">
      <c r="G179" s="429"/>
      <c r="H179" s="4029"/>
      <c r="I179" s="4029"/>
      <c r="J179" s="4029"/>
      <c r="K179" s="4029"/>
      <c r="L179" s="4029"/>
      <c r="M179" s="4030"/>
      <c r="O179" s="3945"/>
      <c r="P179" s="3947"/>
      <c r="Q179" s="3725" t="str">
        <f>LEFT(RIGHT(P174,LEN(P174)-LEN(Q176)-LEN(Q177)-LEN(Q178)),Q174)</f>
        <v xml:space="preserve"> inclus), en remuant avec une cuillère en bois.</v>
      </c>
      <c r="R179" s="3726"/>
      <c r="S179" s="712"/>
      <c r="T179" s="132"/>
      <c r="U179" s="704"/>
      <c r="V179" s="3682" t="s">
        <v>798</v>
      </c>
      <c r="W179" s="135">
        <v>1</v>
      </c>
    </row>
    <row r="180" spans="7:23" ht="15.75">
      <c r="G180" s="429"/>
      <c r="H180" s="132"/>
      <c r="I180" s="132"/>
      <c r="J180" s="132"/>
      <c r="K180" s="132"/>
      <c r="L180" s="132"/>
      <c r="M180" s="1314"/>
      <c r="O180" s="3945"/>
      <c r="P180" s="3947"/>
      <c r="Q180" s="3727" t="str">
        <f>LEFT(RIGHT(P174,LEN(P174)-LEN(Q176)-LEN(Q177)-LEN(Q178)-LEN(Q179)),Q174)</f>
        <v/>
      </c>
      <c r="R180" s="3726"/>
      <c r="S180" s="3728"/>
      <c r="T180" s="132"/>
      <c r="U180" s="704"/>
      <c r="V180" s="3682" t="s">
        <v>798</v>
      </c>
      <c r="W180" s="135">
        <v>1</v>
      </c>
    </row>
    <row r="181" spans="7:23" ht="15.75">
      <c r="G181" s="429"/>
      <c r="H181" s="2632">
        <v>5</v>
      </c>
      <c r="I181" s="450" t="s">
        <v>742</v>
      </c>
      <c r="J181" s="132"/>
      <c r="K181" s="132"/>
      <c r="L181" s="132"/>
      <c r="M181" s="1314"/>
      <c r="O181" s="3945"/>
      <c r="P181" s="3947"/>
      <c r="Q181" s="712"/>
      <c r="R181" s="712"/>
      <c r="S181" s="712"/>
      <c r="T181" s="132"/>
      <c r="U181" s="704" t="str">
        <f>LEN(Q176)+LEN(Q177)+LEN(Q178)+LEN(Q179)+LEN(Q180)&amp;" car."</f>
        <v>263 car.</v>
      </c>
      <c r="V181" s="3682" t="s">
        <v>798</v>
      </c>
      <c r="W181" s="135">
        <v>1</v>
      </c>
    </row>
    <row r="182" spans="7:23" ht="15.75">
      <c r="G182" s="429"/>
      <c r="H182" s="2632">
        <v>8</v>
      </c>
      <c r="I182" s="450" t="s">
        <v>694</v>
      </c>
      <c r="J182" s="132"/>
      <c r="K182" s="132"/>
      <c r="L182" s="132"/>
      <c r="M182" s="1314"/>
      <c r="O182" s="3729"/>
      <c r="P182" s="3730" t="s">
        <v>4953</v>
      </c>
      <c r="Q182" s="712"/>
      <c r="R182" s="712"/>
      <c r="S182" s="712"/>
      <c r="T182" s="132"/>
      <c r="U182" s="704"/>
      <c r="V182" s="3682" t="s">
        <v>798</v>
      </c>
      <c r="W182" s="135">
        <v>1</v>
      </c>
    </row>
    <row r="183" spans="7:23" ht="15.75" customHeight="1">
      <c r="G183" s="429"/>
      <c r="H183" s="2632">
        <v>1.5</v>
      </c>
      <c r="I183" s="450" t="s">
        <v>833</v>
      </c>
      <c r="J183" s="132"/>
      <c r="K183" s="132"/>
      <c r="L183" s="132"/>
      <c r="M183" s="1314"/>
      <c r="O183" s="2622">
        <v>9</v>
      </c>
      <c r="P183" s="588">
        <v>35</v>
      </c>
      <c r="Q183" s="588">
        <v>11</v>
      </c>
      <c r="R183" s="588">
        <v>14</v>
      </c>
      <c r="S183" s="588">
        <v>14</v>
      </c>
      <c r="T183" s="588">
        <v>11</v>
      </c>
      <c r="U183" s="591">
        <v>11</v>
      </c>
      <c r="W183" s="135">
        <v>1</v>
      </c>
    </row>
    <row r="184" spans="7:23" ht="16.5" thickBot="1">
      <c r="G184" s="429"/>
      <c r="H184" s="2632">
        <v>3</v>
      </c>
      <c r="I184" s="450" t="s">
        <v>439</v>
      </c>
      <c r="J184" s="132"/>
      <c r="K184" s="132"/>
      <c r="L184" s="132"/>
      <c r="M184" s="1314"/>
      <c r="O184" s="880">
        <f ca="1">CELL("largeur",O184)</f>
        <v>19</v>
      </c>
      <c r="P184" s="590">
        <f ca="1">CELL("largeur",P184)</f>
        <v>23</v>
      </c>
      <c r="Q184" s="590">
        <f ca="1">CELL("largeur",Q184)</f>
        <v>25</v>
      </c>
      <c r="R184" s="590">
        <f ca="1">CELL("largeur",R184)</f>
        <v>16</v>
      </c>
      <c r="S184" s="590">
        <f t="shared" ref="S184:U184" ca="1" si="5">CELL("largeur",S184)</f>
        <v>11</v>
      </c>
      <c r="T184" s="590">
        <f t="shared" ca="1" si="5"/>
        <v>11</v>
      </c>
      <c r="U184" s="592">
        <f t="shared" ca="1" si="5"/>
        <v>11</v>
      </c>
      <c r="W184" s="135">
        <v>1</v>
      </c>
    </row>
    <row r="185" spans="7:23" ht="15.75">
      <c r="G185" s="429"/>
      <c r="H185" s="488" t="s">
        <v>839</v>
      </c>
      <c r="I185" s="488"/>
      <c r="J185" s="132"/>
      <c r="K185" s="132"/>
      <c r="L185" s="132"/>
      <c r="M185" s="1314"/>
      <c r="O185" s="280"/>
      <c r="P185" s="2510"/>
      <c r="Q185" s="282"/>
      <c r="R185" s="281"/>
      <c r="S185" s="281"/>
      <c r="T185" s="281"/>
      <c r="U185" s="283"/>
      <c r="W185" s="135">
        <v>1</v>
      </c>
    </row>
    <row r="186" spans="7:23" ht="15.75">
      <c r="G186" s="429"/>
      <c r="J186" s="132"/>
      <c r="K186" s="132"/>
      <c r="L186" s="132"/>
      <c r="M186" s="1314"/>
      <c r="O186" s="1148"/>
      <c r="P186" s="132"/>
      <c r="Q186" s="132"/>
      <c r="R186" s="132"/>
      <c r="S186" s="132"/>
      <c r="T186" s="132"/>
      <c r="U186" s="692"/>
      <c r="W186" s="135">
        <v>1</v>
      </c>
    </row>
    <row r="187" spans="7:23" ht="15.75">
      <c r="G187" s="451"/>
      <c r="H187" s="103" t="s">
        <v>846</v>
      </c>
      <c r="I187" s="102" t="s">
        <v>847</v>
      </c>
      <c r="J187" s="132"/>
      <c r="K187" s="132"/>
      <c r="L187" s="132"/>
      <c r="M187" s="1314"/>
      <c r="O187" s="2622">
        <v>12</v>
      </c>
      <c r="P187" s="18" t="s">
        <v>917</v>
      </c>
      <c r="Q187" s="132"/>
      <c r="R187" s="132"/>
      <c r="S187" s="132"/>
      <c r="T187" s="132"/>
      <c r="U187" s="704"/>
      <c r="W187" s="135">
        <v>1</v>
      </c>
    </row>
    <row r="188" spans="7:23">
      <c r="G188" s="4031" t="s">
        <v>849</v>
      </c>
      <c r="H188" s="4032"/>
      <c r="I188" s="4032"/>
      <c r="J188" s="4032"/>
      <c r="K188" s="4032"/>
      <c r="L188" s="4032"/>
      <c r="M188" s="4033"/>
      <c r="O188" s="520">
        <f ca="1">CELL("largeur",O188)</f>
        <v>19</v>
      </c>
      <c r="P188" s="18" t="s">
        <v>919</v>
      </c>
      <c r="Q188" s="132"/>
      <c r="R188" s="132"/>
      <c r="S188" s="132"/>
      <c r="T188" s="132"/>
      <c r="U188" s="704"/>
      <c r="W188" s="135">
        <v>1</v>
      </c>
    </row>
    <row r="189" spans="7:23">
      <c r="G189" s="4031"/>
      <c r="H189" s="4032"/>
      <c r="I189" s="4032"/>
      <c r="J189" s="4032"/>
      <c r="K189" s="4032"/>
      <c r="L189" s="4032"/>
      <c r="M189" s="4033"/>
      <c r="O189" s="466" t="s">
        <v>4455</v>
      </c>
      <c r="P189" s="18"/>
      <c r="Q189" s="132"/>
      <c r="R189" s="132"/>
      <c r="S189" s="132"/>
      <c r="T189" s="132"/>
      <c r="U189" s="704"/>
      <c r="W189" s="135">
        <v>1</v>
      </c>
    </row>
    <row r="190" spans="7:23">
      <c r="G190" s="4031"/>
      <c r="H190" s="4032"/>
      <c r="I190" s="4032"/>
      <c r="J190" s="4032"/>
      <c r="K190" s="4032"/>
      <c r="L190" s="4032"/>
      <c r="M190" s="4033"/>
      <c r="O190" s="466" t="s">
        <v>4456</v>
      </c>
      <c r="P190" s="18"/>
      <c r="Q190" s="132"/>
      <c r="R190" s="132"/>
      <c r="S190" s="132"/>
      <c r="T190" s="132"/>
      <c r="U190" s="704"/>
      <c r="W190" s="135">
        <v>1</v>
      </c>
    </row>
    <row r="191" spans="7:23" ht="15.75">
      <c r="G191" s="429"/>
      <c r="H191" s="132"/>
      <c r="I191" s="132"/>
      <c r="J191" s="132"/>
      <c r="K191" s="132"/>
      <c r="L191" s="132"/>
      <c r="M191" s="1314"/>
      <c r="O191" s="2516"/>
      <c r="P191" s="712"/>
      <c r="Q191" s="712"/>
      <c r="R191" s="712"/>
      <c r="S191" s="712"/>
      <c r="T191" s="712"/>
      <c r="U191" s="1314"/>
      <c r="W191" s="135">
        <v>1</v>
      </c>
    </row>
    <row r="192" spans="7:23" ht="18.75">
      <c r="G192" s="280"/>
      <c r="H192" s="281"/>
      <c r="I192" s="282"/>
      <c r="J192" s="281"/>
      <c r="K192" s="281"/>
      <c r="L192" s="281"/>
      <c r="M192" s="283"/>
      <c r="O192" s="304" t="s">
        <v>968</v>
      </c>
      <c r="P192" s="453"/>
      <c r="Q192" s="453"/>
      <c r="R192" s="453"/>
      <c r="S192" s="712"/>
      <c r="T192" s="712"/>
      <c r="U192" s="1314"/>
      <c r="V192" s="3682" t="s">
        <v>798</v>
      </c>
      <c r="W192" s="135">
        <v>1</v>
      </c>
    </row>
    <row r="193" spans="7:23" ht="18.75" customHeight="1">
      <c r="G193" s="4034" t="s">
        <v>14</v>
      </c>
      <c r="H193" s="132"/>
      <c r="I193" s="132"/>
      <c r="J193" s="132"/>
      <c r="K193" s="132"/>
      <c r="L193" s="132"/>
      <c r="M193" s="1314"/>
      <c r="O193" s="304"/>
      <c r="P193" s="453"/>
      <c r="Q193" s="453"/>
      <c r="R193" s="453"/>
      <c r="S193" s="712"/>
      <c r="T193" s="712"/>
      <c r="U193" s="1314"/>
      <c r="W193" s="135">
        <v>1</v>
      </c>
    </row>
    <row r="194" spans="7:23" ht="15.75">
      <c r="G194" s="4034"/>
      <c r="H194" s="2642" t="s">
        <v>755</v>
      </c>
      <c r="I194" s="2642"/>
      <c r="J194" s="2642"/>
      <c r="K194" s="2642"/>
      <c r="L194" s="132"/>
      <c r="M194" s="1314"/>
      <c r="O194" s="280"/>
      <c r="P194" s="2510" t="s">
        <v>138</v>
      </c>
      <c r="Q194" s="282"/>
      <c r="R194" s="281"/>
      <c r="S194" s="281"/>
      <c r="T194" s="281"/>
      <c r="U194" s="283"/>
      <c r="W194" s="135">
        <v>1</v>
      </c>
    </row>
    <row r="195" spans="7:23" ht="15.75">
      <c r="G195" s="4034"/>
      <c r="H195" s="2642"/>
      <c r="I195" s="2642"/>
      <c r="J195" s="2642"/>
      <c r="K195" s="2642"/>
      <c r="L195" s="132"/>
      <c r="M195" s="1314"/>
      <c r="O195" s="2623"/>
      <c r="P195" s="652"/>
      <c r="Q195" s="658"/>
      <c r="R195" s="656"/>
      <c r="S195" s="656"/>
      <c r="T195" s="656"/>
      <c r="U195" s="2624"/>
      <c r="W195" s="135">
        <v>1</v>
      </c>
    </row>
    <row r="196" spans="7:23" ht="15.75">
      <c r="G196" s="4034"/>
      <c r="H196" s="500" t="s">
        <v>865</v>
      </c>
      <c r="I196" s="501"/>
      <c r="J196" s="501"/>
      <c r="K196" s="442"/>
      <c r="L196" s="132"/>
      <c r="M196" s="1314"/>
      <c r="O196" s="2623"/>
      <c r="P196" s="653" t="s">
        <v>145</v>
      </c>
      <c r="Q196" s="658"/>
      <c r="R196" s="656"/>
      <c r="S196" s="656"/>
      <c r="T196" s="656"/>
      <c r="U196" s="2624"/>
      <c r="W196" s="135">
        <v>1</v>
      </c>
    </row>
    <row r="197" spans="7:23" ht="15.75">
      <c r="G197" s="4034"/>
      <c r="H197" s="504">
        <v>16</v>
      </c>
      <c r="I197" s="505" t="s">
        <v>742</v>
      </c>
      <c r="J197" s="442"/>
      <c r="K197" s="442"/>
      <c r="L197" s="132"/>
      <c r="M197" s="1314"/>
      <c r="O197" s="2623"/>
      <c r="P197" s="652"/>
      <c r="Q197" s="652" t="s">
        <v>4457</v>
      </c>
      <c r="R197" s="656"/>
      <c r="S197" s="656"/>
      <c r="T197" s="656"/>
      <c r="U197" s="2624"/>
      <c r="W197" s="135">
        <v>1</v>
      </c>
    </row>
    <row r="198" spans="7:23" ht="15.75">
      <c r="G198" s="4034"/>
      <c r="H198" s="504">
        <v>25</v>
      </c>
      <c r="I198" s="505" t="s">
        <v>694</v>
      </c>
      <c r="J198" s="442"/>
      <c r="K198" s="442"/>
      <c r="L198" s="132"/>
      <c r="M198" s="1314"/>
      <c r="O198" s="2623"/>
      <c r="P198" s="2627" t="s">
        <v>0</v>
      </c>
      <c r="Q198" s="657"/>
      <c r="R198" s="656"/>
      <c r="S198" s="656"/>
      <c r="T198" s="656"/>
      <c r="U198" s="2624"/>
      <c r="W198" s="135">
        <v>1</v>
      </c>
    </row>
    <row r="199" spans="7:23" ht="15.75">
      <c r="G199" s="4034"/>
      <c r="H199" s="504">
        <v>12</v>
      </c>
      <c r="I199" s="428" t="s">
        <v>833</v>
      </c>
      <c r="J199" s="442"/>
      <c r="K199" s="442"/>
      <c r="L199" s="132"/>
      <c r="M199" s="1314"/>
      <c r="O199" s="2623"/>
      <c r="P199" s="652" t="s">
        <v>172</v>
      </c>
      <c r="Q199" s="658"/>
      <c r="R199" s="656"/>
      <c r="S199" s="656"/>
      <c r="T199" s="656"/>
      <c r="U199" s="2624"/>
      <c r="V199" t="s">
        <v>798</v>
      </c>
      <c r="W199" s="135">
        <v>1</v>
      </c>
    </row>
    <row r="200" spans="7:23" ht="15.75">
      <c r="G200" s="4034"/>
      <c r="H200" s="504">
        <v>7</v>
      </c>
      <c r="I200" s="428" t="s">
        <v>439</v>
      </c>
      <c r="J200" s="442"/>
      <c r="K200" s="442"/>
      <c r="L200" s="132"/>
      <c r="M200" s="1314"/>
      <c r="O200" s="2623"/>
      <c r="P200" s="652" t="s">
        <v>178</v>
      </c>
      <c r="Q200" s="658"/>
      <c r="R200" s="656"/>
      <c r="S200" s="656"/>
      <c r="T200" s="656"/>
      <c r="U200" s="2624"/>
      <c r="W200" s="135">
        <v>1</v>
      </c>
    </row>
    <row r="201" spans="7:23" ht="15.75">
      <c r="G201" s="4034"/>
      <c r="H201" s="4035" t="s">
        <v>880</v>
      </c>
      <c r="I201" s="4035"/>
      <c r="J201" s="4035"/>
      <c r="K201" s="4035"/>
      <c r="L201" s="132"/>
      <c r="M201" s="1314"/>
      <c r="O201" s="2623"/>
      <c r="P201" s="652" t="s">
        <v>204</v>
      </c>
      <c r="Q201" s="658"/>
      <c r="R201" s="656"/>
      <c r="S201" s="656"/>
      <c r="T201" s="656"/>
      <c r="U201" s="2624"/>
      <c r="W201" s="135">
        <v>1</v>
      </c>
    </row>
    <row r="202" spans="7:23">
      <c r="G202" s="4034"/>
      <c r="H202" s="4035"/>
      <c r="I202" s="4035"/>
      <c r="J202" s="4035"/>
      <c r="K202" s="4035"/>
      <c r="L202" s="132"/>
      <c r="M202" s="1314"/>
      <c r="O202" s="2623"/>
      <c r="P202" s="2629"/>
      <c r="Q202" s="2629"/>
      <c r="R202" s="656"/>
      <c r="S202" s="656"/>
      <c r="T202" s="656"/>
      <c r="U202" s="2624"/>
      <c r="V202" t="s">
        <v>798</v>
      </c>
      <c r="W202" s="135">
        <v>1</v>
      </c>
    </row>
    <row r="203" spans="7:23">
      <c r="G203" s="4034"/>
      <c r="H203" s="4035"/>
      <c r="I203" s="4035"/>
      <c r="J203" s="4035"/>
      <c r="K203" s="4035"/>
      <c r="L203" s="132"/>
      <c r="M203" s="1314"/>
      <c r="O203" s="3948" t="s">
        <v>4458</v>
      </c>
      <c r="P203" s="3949"/>
      <c r="Q203" s="3949"/>
      <c r="R203" s="656"/>
      <c r="S203" s="656"/>
      <c r="T203" s="656"/>
      <c r="U203" s="2624"/>
      <c r="V203" t="s">
        <v>798</v>
      </c>
      <c r="W203" s="135">
        <v>1</v>
      </c>
    </row>
    <row r="204" spans="7:23" ht="15.75">
      <c r="G204" s="280"/>
      <c r="H204" s="281"/>
      <c r="I204" s="282"/>
      <c r="J204" s="281"/>
      <c r="K204" s="281"/>
      <c r="L204" s="281"/>
      <c r="M204" s="283"/>
      <c r="O204" s="3948"/>
      <c r="P204" s="3949"/>
      <c r="Q204" s="3949"/>
      <c r="R204" s="3949" t="s">
        <v>4459</v>
      </c>
      <c r="S204" s="3949"/>
      <c r="T204" s="3949"/>
      <c r="U204" s="3950"/>
      <c r="V204" t="s">
        <v>798</v>
      </c>
      <c r="W204" s="135">
        <v>1</v>
      </c>
    </row>
    <row r="205" spans="7:23">
      <c r="G205" s="4036" t="s">
        <v>788</v>
      </c>
      <c r="H205" s="4037"/>
      <c r="I205" s="4037"/>
      <c r="J205" s="4037"/>
      <c r="K205" s="4037"/>
      <c r="L205" s="4037"/>
      <c r="M205" s="4038"/>
      <c r="O205" s="3948"/>
      <c r="P205" s="3949"/>
      <c r="Q205" s="3949"/>
      <c r="R205" s="3949"/>
      <c r="S205" s="3949"/>
      <c r="T205" s="3949"/>
      <c r="U205" s="3950"/>
      <c r="V205" t="s">
        <v>798</v>
      </c>
      <c r="W205" s="135">
        <v>1</v>
      </c>
    </row>
    <row r="206" spans="7:23" ht="15" customHeight="1">
      <c r="G206" s="4036"/>
      <c r="H206" s="4037"/>
      <c r="I206" s="4037"/>
      <c r="J206" s="4037"/>
      <c r="K206" s="4037"/>
      <c r="L206" s="4037"/>
      <c r="M206" s="4038"/>
      <c r="O206" s="3948"/>
      <c r="P206" s="3949"/>
      <c r="Q206" s="3949"/>
      <c r="R206" s="3949"/>
      <c r="S206" s="3949"/>
      <c r="T206" s="3949"/>
      <c r="U206" s="3950"/>
      <c r="V206" t="s">
        <v>798</v>
      </c>
      <c r="W206" s="135">
        <v>1</v>
      </c>
    </row>
    <row r="207" spans="7:23" ht="15" customHeight="1">
      <c r="G207" s="166"/>
      <c r="H207" s="11"/>
      <c r="I207" s="11"/>
      <c r="J207" s="11"/>
      <c r="K207" s="132"/>
      <c r="L207" s="132"/>
      <c r="M207" s="1314"/>
      <c r="O207" s="2631"/>
      <c r="P207" s="2629"/>
      <c r="Q207" s="2629"/>
      <c r="R207" s="656"/>
      <c r="S207" s="656"/>
      <c r="T207" s="656"/>
      <c r="U207" s="2624"/>
      <c r="V207" t="s">
        <v>798</v>
      </c>
      <c r="W207" s="135">
        <v>1</v>
      </c>
    </row>
    <row r="208" spans="7:23" ht="15" customHeight="1">
      <c r="G208" s="429"/>
      <c r="H208" s="2647" t="s">
        <v>4464</v>
      </c>
      <c r="I208" s="19" t="s">
        <v>800</v>
      </c>
      <c r="J208" s="18"/>
      <c r="K208" s="132"/>
      <c r="L208" s="132"/>
      <c r="M208" s="1314"/>
      <c r="O208" s="2631"/>
      <c r="P208" s="2629"/>
      <c r="Q208" s="2629"/>
      <c r="R208" s="656"/>
      <c r="S208" s="656"/>
      <c r="T208" s="656"/>
      <c r="U208" s="2624"/>
      <c r="V208" t="s">
        <v>798</v>
      </c>
      <c r="W208" s="135">
        <v>1</v>
      </c>
    </row>
    <row r="209" spans="7:23" ht="16.5" thickBot="1">
      <c r="G209" s="429"/>
      <c r="H209" s="18"/>
      <c r="I209" s="18"/>
      <c r="J209" s="141"/>
      <c r="K209" s="132"/>
      <c r="L209" s="132"/>
      <c r="M209" s="1314"/>
      <c r="O209" s="2631"/>
      <c r="P209" s="2629"/>
      <c r="Q209" s="2629"/>
      <c r="R209" s="656"/>
      <c r="S209" s="656"/>
      <c r="T209" s="656"/>
      <c r="U209" s="2624"/>
      <c r="V209" t="s">
        <v>798</v>
      </c>
      <c r="W209" s="135">
        <v>1</v>
      </c>
    </row>
    <row r="210" spans="7:23" ht="15" customHeight="1" thickTop="1">
      <c r="G210" s="2224"/>
      <c r="H210" s="548" t="s">
        <v>987</v>
      </c>
      <c r="I210" s="549">
        <v>18.824999999999999</v>
      </c>
      <c r="J210" s="550" t="s">
        <v>831</v>
      </c>
      <c r="K210" s="2648">
        <v>0.15687499999999999</v>
      </c>
      <c r="L210" s="132"/>
      <c r="M210" s="704"/>
      <c r="O210" s="2631"/>
      <c r="P210" s="2629"/>
      <c r="Q210" s="2629"/>
      <c r="R210" s="656"/>
      <c r="S210" s="656"/>
      <c r="T210" s="656"/>
      <c r="U210" s="2624"/>
      <c r="V210" t="s">
        <v>798</v>
      </c>
      <c r="W210" s="135">
        <v>1</v>
      </c>
    </row>
    <row r="211" spans="7:23" ht="15" customHeight="1">
      <c r="G211" s="1148"/>
      <c r="H211" s="482" t="s">
        <v>4464</v>
      </c>
      <c r="I211" s="552" t="s">
        <v>835</v>
      </c>
      <c r="J211" s="18"/>
      <c r="K211" s="18"/>
      <c r="L211" s="132"/>
      <c r="M211" s="704"/>
      <c r="O211" s="2631"/>
      <c r="P211" s="2629"/>
      <c r="Q211" s="2629"/>
      <c r="R211" s="656"/>
      <c r="S211" s="656"/>
      <c r="T211" s="656"/>
      <c r="U211" s="2624"/>
      <c r="V211" t="s">
        <v>798</v>
      </c>
      <c r="W211" s="135">
        <v>1</v>
      </c>
    </row>
    <row r="212" spans="7:23" ht="15.75">
      <c r="G212" s="1148"/>
      <c r="H212" s="489">
        <v>1</v>
      </c>
      <c r="I212" s="553">
        <v>1.5</v>
      </c>
      <c r="J212" s="18"/>
      <c r="K212" s="18"/>
      <c r="L212" s="132"/>
      <c r="M212" s="704"/>
      <c r="O212" s="2631"/>
      <c r="P212" s="2629"/>
      <c r="Q212" s="2629"/>
      <c r="R212" s="656"/>
      <c r="S212" s="656"/>
      <c r="T212" s="656"/>
      <c r="U212" s="2624"/>
      <c r="V212" t="s">
        <v>798</v>
      </c>
      <c r="W212" s="135">
        <v>1</v>
      </c>
    </row>
    <row r="213" spans="7:23">
      <c r="G213" s="1148"/>
      <c r="H213" s="132"/>
      <c r="I213" s="132"/>
      <c r="J213" s="132"/>
      <c r="K213" s="132"/>
      <c r="L213" s="132"/>
      <c r="M213" s="704"/>
      <c r="O213" s="3948" t="s">
        <v>4460</v>
      </c>
      <c r="P213" s="3949"/>
      <c r="Q213" s="3949"/>
      <c r="R213" s="3949" t="s">
        <v>4461</v>
      </c>
      <c r="S213" s="3949"/>
      <c r="T213" s="3949"/>
      <c r="U213" s="3950"/>
      <c r="V213" t="s">
        <v>798</v>
      </c>
      <c r="W213" s="135">
        <v>1</v>
      </c>
    </row>
    <row r="214" spans="7:23">
      <c r="G214" s="1148"/>
      <c r="H214" s="132"/>
      <c r="I214" s="132"/>
      <c r="J214" s="132"/>
      <c r="K214" s="132"/>
      <c r="L214" s="132"/>
      <c r="M214" s="704"/>
      <c r="O214" s="3948"/>
      <c r="P214" s="3949"/>
      <c r="Q214" s="3949"/>
      <c r="R214" s="3949"/>
      <c r="S214" s="3949"/>
      <c r="T214" s="3949"/>
      <c r="U214" s="3950"/>
      <c r="V214" t="s">
        <v>798</v>
      </c>
      <c r="W214" s="135">
        <v>1</v>
      </c>
    </row>
    <row r="215" spans="7:23" ht="18.75">
      <c r="G215" s="429"/>
      <c r="H215" s="2649" t="s">
        <v>4465</v>
      </c>
      <c r="I215" s="453"/>
      <c r="J215" s="18"/>
      <c r="K215" s="132"/>
      <c r="L215" s="132"/>
      <c r="M215" s="1314"/>
      <c r="O215" s="3948"/>
      <c r="P215" s="3949"/>
      <c r="Q215" s="3949"/>
      <c r="R215" s="3949"/>
      <c r="S215" s="3949"/>
      <c r="T215" s="3949"/>
      <c r="U215" s="3950"/>
      <c r="V215" t="s">
        <v>798</v>
      </c>
      <c r="W215" s="135">
        <v>1</v>
      </c>
    </row>
    <row r="216" spans="7:23" ht="15.75">
      <c r="G216" s="429"/>
      <c r="H216" s="428" t="s">
        <v>4466</v>
      </c>
      <c r="I216" s="428"/>
      <c r="J216" s="428"/>
      <c r="K216" s="132"/>
      <c r="L216" s="132"/>
      <c r="M216" s="1314"/>
      <c r="O216" s="2631"/>
      <c r="P216" s="2629"/>
      <c r="Q216" s="2629"/>
      <c r="R216" s="3949"/>
      <c r="S216" s="3949"/>
      <c r="T216" s="3949"/>
      <c r="U216" s="3950"/>
      <c r="V216" t="s">
        <v>798</v>
      </c>
      <c r="W216" s="135">
        <v>1</v>
      </c>
    </row>
    <row r="217" spans="7:23" ht="16.5" thickBot="1">
      <c r="G217" s="429"/>
      <c r="H217" s="428"/>
      <c r="I217" s="428"/>
      <c r="J217" s="428"/>
      <c r="K217" s="132"/>
      <c r="L217" s="132"/>
      <c r="M217" s="1314"/>
      <c r="O217" s="3983" t="s">
        <v>4462</v>
      </c>
      <c r="P217" s="3984"/>
      <c r="Q217" s="3984"/>
      <c r="R217" s="656"/>
      <c r="S217" s="656"/>
      <c r="T217" s="656"/>
      <c r="U217" s="2624"/>
      <c r="V217" t="s">
        <v>798</v>
      </c>
      <c r="W217" s="135">
        <v>1</v>
      </c>
    </row>
    <row r="218" spans="7:23" ht="16.5" thickTop="1">
      <c r="G218" s="429"/>
      <c r="H218" s="2650"/>
      <c r="I218" s="478"/>
      <c r="J218" s="4039" t="s">
        <v>827</v>
      </c>
      <c r="K218" s="132"/>
      <c r="L218" s="132"/>
      <c r="M218" s="1314"/>
      <c r="O218" s="3983"/>
      <c r="P218" s="3984"/>
      <c r="Q218" s="3984"/>
      <c r="R218" s="656"/>
      <c r="S218" s="656"/>
      <c r="T218" s="656"/>
      <c r="U218" s="2624"/>
      <c r="V218" t="s">
        <v>798</v>
      </c>
      <c r="W218" s="135">
        <v>1</v>
      </c>
    </row>
    <row r="219" spans="7:23" ht="15.75">
      <c r="G219" s="429"/>
      <c r="H219" s="2651" t="s">
        <v>78</v>
      </c>
      <c r="I219" s="481" t="s">
        <v>832</v>
      </c>
      <c r="J219" s="4040"/>
      <c r="K219" s="18"/>
      <c r="L219" s="132"/>
      <c r="M219" s="1314"/>
      <c r="O219" s="3983"/>
      <c r="P219" s="3984"/>
      <c r="Q219" s="3984"/>
      <c r="R219" s="656"/>
      <c r="S219" s="656"/>
      <c r="T219" s="656"/>
      <c r="U219" s="2624"/>
      <c r="V219" t="s">
        <v>798</v>
      </c>
      <c r="W219" s="135">
        <v>1</v>
      </c>
    </row>
    <row r="220" spans="7:23" ht="15.75">
      <c r="G220" s="429"/>
      <c r="H220" s="2652">
        <v>20</v>
      </c>
      <c r="I220" s="485">
        <v>0.75</v>
      </c>
      <c r="J220" s="486" t="s">
        <v>836</v>
      </c>
      <c r="K220" s="18"/>
      <c r="L220" s="132"/>
      <c r="M220" s="1314"/>
      <c r="O220" s="2633"/>
      <c r="P220" s="2634" t="s">
        <v>4463</v>
      </c>
      <c r="Q220" s="2629"/>
      <c r="R220" s="656"/>
      <c r="S220" s="656"/>
      <c r="T220" s="656"/>
      <c r="U220" s="2624"/>
      <c r="V220" t="s">
        <v>798</v>
      </c>
      <c r="W220" s="135">
        <v>1</v>
      </c>
    </row>
    <row r="221" spans="7:23" ht="15.75">
      <c r="G221" s="429"/>
      <c r="H221" s="11" t="s">
        <v>838</v>
      </c>
      <c r="I221" s="11"/>
      <c r="J221" s="11"/>
      <c r="K221" s="18"/>
      <c r="L221" s="132"/>
      <c r="M221" s="1314"/>
      <c r="O221" s="2635"/>
      <c r="P221" s="659"/>
      <c r="Q221" s="2629"/>
      <c r="R221" s="656"/>
      <c r="S221" s="656"/>
      <c r="T221" s="656"/>
      <c r="U221" s="2624"/>
      <c r="V221" t="s">
        <v>798</v>
      </c>
      <c r="W221" s="135">
        <v>1</v>
      </c>
    </row>
    <row r="222" spans="7:23" ht="15.75">
      <c r="G222" s="429"/>
      <c r="H222" s="11" t="s">
        <v>845</v>
      </c>
      <c r="I222" s="11"/>
      <c r="J222" s="11"/>
      <c r="K222" s="18"/>
      <c r="L222" s="132"/>
      <c r="M222" s="1314"/>
      <c r="O222" s="2635"/>
      <c r="P222" s="659"/>
      <c r="Q222" s="2629"/>
      <c r="R222" s="656"/>
      <c r="S222" s="656"/>
      <c r="T222" s="656"/>
      <c r="U222" s="2624"/>
      <c r="V222" t="s">
        <v>798</v>
      </c>
      <c r="W222" s="135">
        <v>1</v>
      </c>
    </row>
    <row r="223" spans="7:23" ht="19.5" customHeight="1">
      <c r="G223" s="429"/>
      <c r="K223" s="18"/>
      <c r="L223" s="132"/>
      <c r="M223" s="1314"/>
      <c r="O223" s="2636" t="s">
        <v>668</v>
      </c>
      <c r="P223" s="659"/>
      <c r="Q223" s="2629"/>
      <c r="R223" s="2637" t="s">
        <v>3711</v>
      </c>
      <c r="S223" s="656"/>
      <c r="T223" s="656"/>
      <c r="U223" s="2624"/>
      <c r="V223" t="s">
        <v>798</v>
      </c>
      <c r="W223" s="135">
        <v>1</v>
      </c>
    </row>
    <row r="224" spans="7:23">
      <c r="G224" s="2516"/>
      <c r="H224" s="712"/>
      <c r="I224" s="712"/>
      <c r="J224" s="712"/>
      <c r="K224" s="712"/>
      <c r="L224" s="712"/>
      <c r="M224" s="1314"/>
      <c r="O224" s="2638" t="s">
        <v>689</v>
      </c>
      <c r="P224" s="659"/>
      <c r="Q224" s="659"/>
      <c r="R224" s="2639" t="s">
        <v>3710</v>
      </c>
      <c r="S224" s="656"/>
      <c r="T224" s="656"/>
      <c r="U224" s="2624"/>
      <c r="V224" t="s">
        <v>798</v>
      </c>
      <c r="W224" s="135">
        <v>1</v>
      </c>
    </row>
    <row r="225" spans="1:25" ht="15.75" customHeight="1">
      <c r="G225" s="2644">
        <v>19</v>
      </c>
      <c r="H225" s="2645">
        <v>18</v>
      </c>
      <c r="I225" s="2645">
        <v>25</v>
      </c>
      <c r="J225" s="2645">
        <v>16</v>
      </c>
      <c r="K225" s="2645">
        <v>6</v>
      </c>
      <c r="L225" s="2645">
        <v>11</v>
      </c>
      <c r="M225" s="2646">
        <v>11</v>
      </c>
      <c r="O225" s="2640"/>
      <c r="P225" s="659"/>
      <c r="Q225" s="659"/>
      <c r="R225" s="2629">
        <v>1</v>
      </c>
      <c r="S225" s="659"/>
      <c r="T225" s="659"/>
      <c r="U225" s="2641"/>
      <c r="V225" t="s">
        <v>798</v>
      </c>
      <c r="W225" s="135">
        <v>1</v>
      </c>
    </row>
    <row r="226" spans="1:25" ht="16.5" customHeight="1" thickBot="1">
      <c r="G226" s="880">
        <f t="shared" ref="G226:M226" ca="1" si="6">CELL("largeur",G226)</f>
        <v>19</v>
      </c>
      <c r="H226" s="590">
        <f t="shared" ca="1" si="6"/>
        <v>18</v>
      </c>
      <c r="I226" s="590">
        <f t="shared" ca="1" si="6"/>
        <v>25</v>
      </c>
      <c r="J226" s="590">
        <f t="shared" ca="1" si="6"/>
        <v>16</v>
      </c>
      <c r="K226" s="590">
        <f t="shared" ca="1" si="6"/>
        <v>11</v>
      </c>
      <c r="L226" s="590">
        <f t="shared" ca="1" si="6"/>
        <v>17</v>
      </c>
      <c r="M226" s="592">
        <f t="shared" ca="1" si="6"/>
        <v>11</v>
      </c>
      <c r="O226" s="2636" t="s">
        <v>693</v>
      </c>
      <c r="P226" s="659"/>
      <c r="Q226" s="659"/>
      <c r="R226" s="2639" t="s">
        <v>990</v>
      </c>
      <c r="S226" s="659"/>
      <c r="T226" s="659"/>
      <c r="U226" s="2641"/>
      <c r="V226" t="s">
        <v>798</v>
      </c>
      <c r="W226" s="135">
        <v>1</v>
      </c>
    </row>
    <row r="227" spans="1:25">
      <c r="B227"/>
      <c r="C227"/>
      <c r="D227"/>
      <c r="E227"/>
      <c r="O227" s="2638" t="s">
        <v>709</v>
      </c>
      <c r="P227" s="659"/>
      <c r="Q227" s="659"/>
      <c r="R227" s="2629">
        <v>1</v>
      </c>
      <c r="S227" s="659"/>
      <c r="T227" s="659"/>
      <c r="U227" s="2641"/>
      <c r="V227" t="s">
        <v>798</v>
      </c>
      <c r="W227" s="135">
        <v>1</v>
      </c>
    </row>
    <row r="228" spans="1:25" ht="16.5" customHeight="1">
      <c r="B228"/>
      <c r="C228"/>
      <c r="D228"/>
      <c r="E228"/>
      <c r="O228" s="2640">
        <v>1</v>
      </c>
      <c r="P228" s="659"/>
      <c r="Q228" s="659"/>
      <c r="R228" s="441" t="s">
        <v>648</v>
      </c>
      <c r="S228" s="659"/>
      <c r="T228" s="659"/>
      <c r="U228" s="2641"/>
      <c r="V228" t="s">
        <v>798</v>
      </c>
      <c r="W228" s="135">
        <v>1</v>
      </c>
    </row>
    <row r="229" spans="1:25" ht="15.75">
      <c r="B229"/>
      <c r="C229"/>
      <c r="D229"/>
      <c r="E229"/>
      <c r="O229" s="2636" t="s">
        <v>711</v>
      </c>
      <c r="P229" s="659"/>
      <c r="Q229" s="659"/>
      <c r="R229" s="2643" t="s">
        <v>666</v>
      </c>
      <c r="S229" s="659"/>
      <c r="T229" s="659"/>
      <c r="U229" s="2641"/>
      <c r="V229" t="s">
        <v>798</v>
      </c>
      <c r="W229" s="135">
        <v>1</v>
      </c>
    </row>
    <row r="230" spans="1:25">
      <c r="B230"/>
      <c r="C230"/>
      <c r="D230"/>
      <c r="E230"/>
      <c r="O230" s="2638" t="s">
        <v>724</v>
      </c>
      <c r="P230" s="659"/>
      <c r="Q230" s="659"/>
      <c r="R230" s="659"/>
      <c r="S230" s="659"/>
      <c r="T230" s="659"/>
      <c r="U230" s="2641"/>
      <c r="V230" t="s">
        <v>798</v>
      </c>
      <c r="W230" s="135">
        <v>1</v>
      </c>
    </row>
    <row r="231" spans="1:25">
      <c r="B231"/>
      <c r="C231"/>
      <c r="D231"/>
      <c r="E231"/>
      <c r="O231" s="2635"/>
      <c r="P231" s="659"/>
      <c r="Q231" s="659"/>
      <c r="R231" s="659"/>
      <c r="S231" s="659"/>
      <c r="T231" s="659"/>
      <c r="U231" s="2641"/>
      <c r="V231" t="s">
        <v>798</v>
      </c>
      <c r="W231" s="135">
        <v>1</v>
      </c>
    </row>
    <row r="232" spans="1:25" ht="15.75">
      <c r="O232" s="2636" t="s">
        <v>3461</v>
      </c>
      <c r="P232" s="659"/>
      <c r="Q232" s="659"/>
      <c r="R232" s="659"/>
      <c r="S232" s="659"/>
      <c r="T232" s="659"/>
      <c r="U232" s="2641"/>
      <c r="V232" t="s">
        <v>798</v>
      </c>
      <c r="W232" s="135">
        <v>1</v>
      </c>
    </row>
    <row r="233" spans="1:25">
      <c r="B233"/>
      <c r="C233"/>
      <c r="D233"/>
      <c r="E233"/>
      <c r="F233"/>
      <c r="O233" s="2638" t="s">
        <v>3460</v>
      </c>
      <c r="P233" s="659"/>
      <c r="Q233" s="3731" t="s">
        <v>4950</v>
      </c>
      <c r="R233" s="659"/>
      <c r="S233" s="659"/>
      <c r="T233" s="659"/>
      <c r="U233" s="2641"/>
      <c r="V233" t="s">
        <v>798</v>
      </c>
      <c r="W233" s="135">
        <v>1</v>
      </c>
    </row>
    <row r="234" spans="1:25">
      <c r="B234"/>
      <c r="C234"/>
      <c r="D234"/>
      <c r="E234"/>
      <c r="F234"/>
      <c r="O234" s="2635"/>
      <c r="P234" s="659"/>
      <c r="Q234" s="659"/>
      <c r="R234" s="659"/>
      <c r="S234" s="659"/>
      <c r="T234" s="659"/>
      <c r="U234" s="2641"/>
      <c r="V234" t="s">
        <v>798</v>
      </c>
      <c r="W234" s="135">
        <v>1</v>
      </c>
    </row>
    <row r="235" spans="1:25">
      <c r="B235"/>
      <c r="C235"/>
      <c r="D235"/>
      <c r="E235"/>
      <c r="F235"/>
      <c r="O235" s="2644">
        <v>19</v>
      </c>
      <c r="P235" s="2645">
        <v>18</v>
      </c>
      <c r="Q235" s="2645">
        <v>25</v>
      </c>
      <c r="R235" s="2645">
        <v>16</v>
      </c>
      <c r="S235" s="2645">
        <v>6</v>
      </c>
      <c r="T235" s="2645">
        <v>11</v>
      </c>
      <c r="U235" s="2646">
        <v>11</v>
      </c>
      <c r="W235" s="135">
        <v>1</v>
      </c>
    </row>
    <row r="236" spans="1:25" ht="15.75" thickBot="1">
      <c r="O236" s="880">
        <f t="shared" ref="O236:U236" ca="1" si="7">CELL("largeur",O236)</f>
        <v>19</v>
      </c>
      <c r="P236" s="590">
        <f t="shared" ca="1" si="7"/>
        <v>23</v>
      </c>
      <c r="Q236" s="590">
        <f t="shared" ca="1" si="7"/>
        <v>25</v>
      </c>
      <c r="R236" s="590">
        <f t="shared" ca="1" si="7"/>
        <v>16</v>
      </c>
      <c r="S236" s="590">
        <f t="shared" ca="1" si="7"/>
        <v>11</v>
      </c>
      <c r="T236" s="590">
        <f t="shared" ca="1" si="7"/>
        <v>11</v>
      </c>
      <c r="U236" s="592">
        <f t="shared" ca="1" si="7"/>
        <v>11</v>
      </c>
      <c r="W236" s="135">
        <v>1</v>
      </c>
    </row>
    <row r="237" spans="1:25">
      <c r="W237" s="640" t="s">
        <v>997</v>
      </c>
    </row>
    <row r="238" spans="1:25">
      <c r="A238" s="135">
        <v>1</v>
      </c>
      <c r="B238" s="135">
        <v>1</v>
      </c>
      <c r="C238" s="135">
        <v>1</v>
      </c>
      <c r="D238" s="135">
        <v>1</v>
      </c>
      <c r="E238" s="135">
        <v>1</v>
      </c>
      <c r="F238" s="135">
        <v>1</v>
      </c>
      <c r="G238" s="135">
        <v>1</v>
      </c>
      <c r="H238" s="135">
        <v>1</v>
      </c>
      <c r="I238" s="135">
        <v>1</v>
      </c>
      <c r="J238" s="135">
        <v>1</v>
      </c>
      <c r="K238" s="135">
        <v>1</v>
      </c>
      <c r="L238" s="135">
        <v>1</v>
      </c>
      <c r="M238" s="135">
        <v>1</v>
      </c>
      <c r="N238" s="135">
        <v>1</v>
      </c>
      <c r="O238" s="135">
        <v>1</v>
      </c>
      <c r="P238" s="135">
        <v>1</v>
      </c>
      <c r="Q238" s="135">
        <v>1</v>
      </c>
      <c r="R238" s="135">
        <v>1</v>
      </c>
      <c r="S238" s="135">
        <v>1</v>
      </c>
      <c r="T238" s="135">
        <v>1</v>
      </c>
      <c r="U238" s="135">
        <v>1</v>
      </c>
      <c r="V238" s="135">
        <v>1</v>
      </c>
      <c r="W238" s="133" t="str">
        <f>ADDRESS(ROW(),COLUMN(),4)</f>
        <v>W238</v>
      </c>
      <c r="X238" s="689"/>
      <c r="Y238" s="690" t="str">
        <f>ADDRESS(ROW(),COLUMN(),4)</f>
        <v>Y238</v>
      </c>
    </row>
  </sheetData>
  <mergeCells count="60">
    <mergeCell ref="G16:J17"/>
    <mergeCell ref="R17:R18"/>
    <mergeCell ref="B11:E13"/>
    <mergeCell ref="G11:M13"/>
    <mergeCell ref="O11:U13"/>
    <mergeCell ref="O29:Q30"/>
    <mergeCell ref="K30:K31"/>
    <mergeCell ref="L30:L31"/>
    <mergeCell ref="K22:K23"/>
    <mergeCell ref="L22:M23"/>
    <mergeCell ref="O24:U25"/>
    <mergeCell ref="O45:U46"/>
    <mergeCell ref="B46:E49"/>
    <mergeCell ref="G38:G39"/>
    <mergeCell ref="H38:H39"/>
    <mergeCell ref="J38:J39"/>
    <mergeCell ref="B50:E51"/>
    <mergeCell ref="J50:J51"/>
    <mergeCell ref="K50:K51"/>
    <mergeCell ref="H72:I74"/>
    <mergeCell ref="J72:K74"/>
    <mergeCell ref="R64:U65"/>
    <mergeCell ref="B65:C66"/>
    <mergeCell ref="H88:J89"/>
    <mergeCell ref="K88:K89"/>
    <mergeCell ref="L88:M89"/>
    <mergeCell ref="G83:J86"/>
    <mergeCell ref="B93:E94"/>
    <mergeCell ref="B87:E88"/>
    <mergeCell ref="P102:T104"/>
    <mergeCell ref="K103:L110"/>
    <mergeCell ref="D104:D105"/>
    <mergeCell ref="B110:C111"/>
    <mergeCell ref="H117:M119"/>
    <mergeCell ref="B119:E119"/>
    <mergeCell ref="D110:E111"/>
    <mergeCell ref="G110:G111"/>
    <mergeCell ref="G116:G121"/>
    <mergeCell ref="G123:G134"/>
    <mergeCell ref="H123:H124"/>
    <mergeCell ref="B129:E129"/>
    <mergeCell ref="G159:G166"/>
    <mergeCell ref="O170:U170"/>
    <mergeCell ref="H178:M179"/>
    <mergeCell ref="G188:M190"/>
    <mergeCell ref="G193:G203"/>
    <mergeCell ref="H201:K203"/>
    <mergeCell ref="O203:Q206"/>
    <mergeCell ref="O172:O173"/>
    <mergeCell ref="P172:P173"/>
    <mergeCell ref="Q172:Q173"/>
    <mergeCell ref="S173:U174"/>
    <mergeCell ref="R204:U206"/>
    <mergeCell ref="O175:O181"/>
    <mergeCell ref="P175:P181"/>
    <mergeCell ref="G205:M206"/>
    <mergeCell ref="O213:Q215"/>
    <mergeCell ref="R213:U216"/>
    <mergeCell ref="O217:Q219"/>
    <mergeCell ref="J218:J219"/>
  </mergeCells>
  <conditionalFormatting sqref="H125:H126">
    <cfRule type="cellIs" dxfId="65" priority="1" operator="notEqual">
      <formula>1</formula>
    </cfRule>
  </conditionalFormatting>
  <hyperlinks>
    <hyperlink ref="R229" r:id="rId1" xr:uid="{C6B88348-4F5D-47E4-9D63-078B856C3094}"/>
    <hyperlink ref="O224" r:id="rId2" xr:uid="{6600FE07-8BB0-4B93-B4C0-BABC30EC0119}"/>
    <hyperlink ref="O230" r:id="rId3" xr:uid="{6777A71D-AECE-4C76-AFAC-D5037AFF6A62}"/>
    <hyperlink ref="O227" r:id="rId4" xr:uid="{7C9740C3-1010-40E2-A1D5-B6E7CAD64D8F}"/>
    <hyperlink ref="R226" r:id="rId5" xr:uid="{C5D25F76-0906-4DD8-A713-2CA8C2BBBD41}"/>
    <hyperlink ref="R224" r:id="rId6" xr:uid="{868890BC-6DF9-4E97-A8D2-02BC8B0602A1}"/>
    <hyperlink ref="S154" r:id="rId7" xr:uid="{F498A5D2-8C15-4494-8782-C0A52E7424BD}"/>
    <hyperlink ref="O233" r:id="rId8" xr:uid="{325EF21C-99B6-485C-9828-34766EF0FB9D}"/>
    <hyperlink ref="Q233" r:id="rId9" xr:uid="{7EACED10-F6AC-4ACE-8D94-B5988F464B52}"/>
  </hyperlinks>
  <pageMargins left="0.7" right="0.7" top="0.75" bottom="0.75" header="0.3" footer="0.3"/>
  <drawing r:id="rId1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7D443-D084-47E9-87A2-3A7B728FA559}">
  <dimension ref="A1:AP243"/>
  <sheetViews>
    <sheetView showZeros="0" zoomScale="80" zoomScaleNormal="80" workbookViewId="0">
      <selection activeCell="W23" sqref="W23"/>
    </sheetView>
  </sheetViews>
  <sheetFormatPr baseColWidth="10" defaultRowHeight="15.75"/>
  <cols>
    <col min="1" max="1" width="4.85546875" customWidth="1"/>
    <col min="2" max="2" width="3.7109375" customWidth="1"/>
    <col min="3" max="3" width="9.7109375" customWidth="1"/>
    <col min="4" max="9" width="11.7109375" customWidth="1"/>
    <col min="10" max="10" width="4.7109375" customWidth="1"/>
    <col min="11" max="11" width="11.7109375" customWidth="1"/>
    <col min="12" max="12" width="9.7109375" customWidth="1"/>
    <col min="13" max="15" width="11.7109375" customWidth="1"/>
    <col min="16" max="20" width="15.7109375" style="2863" customWidth="1"/>
    <col min="21" max="21" width="11.7109375" style="2863" customWidth="1"/>
    <col min="22" max="22" width="3.85546875" style="2862" customWidth="1"/>
    <col min="23" max="23" width="28.28515625" customWidth="1"/>
    <col min="24" max="24" width="7.42578125" customWidth="1"/>
    <col min="25" max="25" width="13.7109375" customWidth="1"/>
    <col min="26" max="26" width="10.140625" customWidth="1"/>
    <col min="27" max="28" width="12.85546875" customWidth="1"/>
    <col min="31" max="31" width="21.28515625" customWidth="1"/>
    <col min="32" max="34" width="25.7109375" customWidth="1"/>
    <col min="36" max="38" width="25.7109375" customWidth="1"/>
    <col min="40" max="40" width="8.7109375" customWidth="1"/>
    <col min="41" max="41" width="11.42578125" style="641"/>
    <col min="42" max="42" width="43.5703125" style="641" customWidth="1"/>
  </cols>
  <sheetData>
    <row r="1" spans="1:42" ht="15" customHeight="1" thickBot="1">
      <c r="A1" s="133" t="str">
        <f>ADDRESS(ROW(),COLUMN(),4)</f>
        <v>A1</v>
      </c>
      <c r="B1" s="2865">
        <v>3</v>
      </c>
      <c r="C1" s="2865">
        <v>9</v>
      </c>
      <c r="D1" s="2865">
        <v>11</v>
      </c>
      <c r="E1" s="2865">
        <v>11</v>
      </c>
      <c r="F1" s="2865">
        <v>11</v>
      </c>
      <c r="G1" s="2865">
        <v>11</v>
      </c>
      <c r="H1" s="2865">
        <v>11</v>
      </c>
      <c r="I1" s="2865">
        <v>11</v>
      </c>
      <c r="J1" s="2865">
        <v>4</v>
      </c>
      <c r="K1" s="2865">
        <v>11</v>
      </c>
      <c r="L1" s="2865">
        <v>9</v>
      </c>
      <c r="M1" s="2865">
        <v>11</v>
      </c>
      <c r="N1" s="2865">
        <v>11</v>
      </c>
      <c r="O1" s="2865">
        <v>11</v>
      </c>
      <c r="P1" s="2865">
        <v>15</v>
      </c>
      <c r="Q1" s="2865">
        <v>10</v>
      </c>
      <c r="R1" s="2865">
        <v>11</v>
      </c>
      <c r="S1" s="2865">
        <v>12</v>
      </c>
      <c r="T1" s="2865">
        <v>12</v>
      </c>
      <c r="U1" s="2865">
        <v>11</v>
      </c>
      <c r="V1" s="3129">
        <v>1</v>
      </c>
      <c r="AN1" s="135">
        <v>1</v>
      </c>
      <c r="AO1" s="134" t="str">
        <f>SUBSTITUTE(ADDRESS(1,COLUMN(),4),"1","")</f>
        <v>AO</v>
      </c>
      <c r="AP1" s="136" t="str">
        <f>SUBSTITUTE(ADDRESS(1,COLUMN(),4),"1","")</f>
        <v>AP</v>
      </c>
    </row>
    <row r="2" spans="1:42" ht="23.25" customHeight="1">
      <c r="A2" s="3077">
        <v>1</v>
      </c>
      <c r="B2" s="3128" t="s">
        <v>4647</v>
      </c>
      <c r="C2" s="3122"/>
      <c r="D2" s="3122"/>
      <c r="E2" s="3122"/>
      <c r="F2" s="3122"/>
      <c r="G2" s="3127"/>
      <c r="H2" s="3127"/>
      <c r="I2" s="3127"/>
      <c r="J2" s="3127"/>
      <c r="K2" s="3127"/>
      <c r="L2" s="3126" t="s">
        <v>4646</v>
      </c>
      <c r="M2" s="3119"/>
      <c r="N2" s="3119"/>
      <c r="O2" s="3119"/>
      <c r="P2" s="3119"/>
      <c r="Q2" s="3119"/>
      <c r="R2" s="4543" t="s">
        <v>4648</v>
      </c>
      <c r="S2" s="4543"/>
      <c r="T2" s="4543"/>
      <c r="U2" s="4543"/>
      <c r="V2" s="3113">
        <v>1</v>
      </c>
      <c r="AF2" s="4544" t="s">
        <v>4645</v>
      </c>
      <c r="AG2" s="4545"/>
      <c r="AH2" s="4546"/>
      <c r="AJ2" s="4547" t="s">
        <v>4644</v>
      </c>
      <c r="AK2" s="4548"/>
      <c r="AL2" s="4549"/>
      <c r="AN2" s="135">
        <v>1</v>
      </c>
      <c r="AO2" s="142"/>
      <c r="AP2" s="142" t="s">
        <v>1166</v>
      </c>
    </row>
    <row r="3" spans="1:42" ht="23.25" customHeight="1">
      <c r="A3" s="3125">
        <v>1</v>
      </c>
      <c r="B3" s="3124">
        <v>2</v>
      </c>
      <c r="C3" s="3123" t="s">
        <v>4643</v>
      </c>
      <c r="D3" s="3122"/>
      <c r="E3" s="3122"/>
      <c r="F3" s="3122"/>
      <c r="G3" s="3121"/>
      <c r="H3" s="3121"/>
      <c r="I3" s="3121"/>
      <c r="J3" s="3121"/>
      <c r="K3" s="3121"/>
      <c r="L3" s="3120" t="s">
        <v>4642</v>
      </c>
      <c r="M3" s="3119"/>
      <c r="N3" s="3119"/>
      <c r="O3" s="3119"/>
      <c r="P3" s="3119"/>
      <c r="Q3" s="3119"/>
      <c r="R3" s="4543"/>
      <c r="S3" s="4543"/>
      <c r="T3" s="4543"/>
      <c r="U3" s="4543"/>
      <c r="V3" s="3113">
        <v>1</v>
      </c>
      <c r="AF3" s="4553" t="s">
        <v>4641</v>
      </c>
      <c r="AG3" s="4554"/>
      <c r="AH3" s="4555"/>
      <c r="AJ3" s="4550"/>
      <c r="AK3" s="4551"/>
      <c r="AL3" s="4552"/>
      <c r="AN3" s="135">
        <v>1</v>
      </c>
      <c r="AO3" s="156" cm="1">
        <f t="array" aca="1" ref="AO3" ca="1">COUNTA(A1:AN243+COUNTBLANK(A1:AN243))</f>
        <v>9720</v>
      </c>
      <c r="AP3" s="145" t="str">
        <f>"cellules entre"&amp;" " &amp;A1&amp;" et  "&amp;AN243</f>
        <v>cellules entre A1 et  AN243</v>
      </c>
    </row>
    <row r="4" spans="1:42" s="3112" customFormat="1" ht="23.25" customHeight="1">
      <c r="A4" s="3077" t="s">
        <v>0</v>
      </c>
      <c r="B4" s="2389"/>
      <c r="C4" s="3118" t="s">
        <v>535</v>
      </c>
      <c r="D4" s="132"/>
      <c r="E4" s="132"/>
      <c r="F4" s="132"/>
      <c r="G4" s="132"/>
      <c r="H4" s="132"/>
      <c r="I4" s="132"/>
      <c r="J4" s="132"/>
      <c r="K4" s="132"/>
      <c r="L4" s="132"/>
      <c r="M4" s="132"/>
      <c r="N4" s="3117"/>
      <c r="O4" s="2360"/>
      <c r="P4" s="4556" t="str">
        <f ca="1">"Page "&amp;_xlfn.SHEET()&amp;" sur "&amp;_xlfn.SHEETS()</f>
        <v>Page 20 sur 39</v>
      </c>
      <c r="Q4" s="4556"/>
      <c r="R4" s="3116"/>
      <c r="S4" s="3115"/>
      <c r="T4" s="3115" t="s">
        <v>4640</v>
      </c>
      <c r="U4" s="3114" t="str">
        <f>AN243</f>
        <v>AN243</v>
      </c>
      <c r="V4" s="3113">
        <v>1</v>
      </c>
      <c r="W4"/>
      <c r="X4"/>
      <c r="Y4"/>
      <c r="Z4"/>
      <c r="AA4"/>
      <c r="AB4"/>
      <c r="AC4"/>
      <c r="AD4"/>
      <c r="AE4"/>
      <c r="AF4" s="4553"/>
      <c r="AG4" s="4554"/>
      <c r="AH4" s="4555"/>
      <c r="AI4"/>
      <c r="AJ4" s="4557" t="s">
        <v>4639</v>
      </c>
      <c r="AK4" s="4558"/>
      <c r="AL4" s="4559"/>
      <c r="AN4" s="135">
        <v>1</v>
      </c>
      <c r="AO4" s="156">
        <f ca="1">COUNTA(A1:AN243)</f>
        <v>2779</v>
      </c>
      <c r="AP4" s="145" t="s">
        <v>1161</v>
      </c>
    </row>
    <row r="5" spans="1:42" ht="15.75" customHeight="1" thickBot="1">
      <c r="A5" s="2866" t="s">
        <v>0</v>
      </c>
      <c r="B5" s="3111" t="s">
        <v>0</v>
      </c>
      <c r="C5" s="3110"/>
      <c r="D5" s="3109"/>
      <c r="E5" s="3109"/>
      <c r="F5" s="3109"/>
      <c r="G5" s="3109"/>
      <c r="H5" s="3109"/>
      <c r="I5" s="3109"/>
      <c r="J5" s="3109"/>
      <c r="K5" s="3109"/>
      <c r="L5" s="3109"/>
      <c r="M5" s="3109"/>
      <c r="N5" s="3109"/>
      <c r="O5" s="3109"/>
      <c r="P5" s="3109"/>
      <c r="Q5" s="3109"/>
      <c r="R5" s="3109"/>
      <c r="S5" s="3109"/>
      <c r="T5" s="3109"/>
      <c r="U5" s="3109"/>
      <c r="V5" s="3108" t="str">
        <f t="shared" ref="V5:V68" si="0">A5</f>
        <v>A</v>
      </c>
      <c r="W5" s="3107">
        <f>ROWS(V5:V239)</f>
        <v>235</v>
      </c>
      <c r="Y5" s="4510" t="s">
        <v>4638</v>
      </c>
      <c r="Z5" s="4511"/>
      <c r="AA5" s="4511"/>
      <c r="AB5" s="4511"/>
      <c r="AC5" s="4511"/>
      <c r="AD5" s="4512"/>
      <c r="AF5" s="4579" t="s">
        <v>4637</v>
      </c>
      <c r="AG5" s="4580"/>
      <c r="AH5" s="4581"/>
      <c r="AJ5" s="4432" t="s">
        <v>4636</v>
      </c>
      <c r="AK5" s="4433"/>
      <c r="AL5" s="4434"/>
      <c r="AN5" s="135">
        <v>1</v>
      </c>
      <c r="AO5" s="156">
        <f ca="1">COUNTBLANK(A1:AN243)</f>
        <v>7067</v>
      </c>
      <c r="AP5" s="145" t="s">
        <v>134</v>
      </c>
    </row>
    <row r="6" spans="1:42" ht="15" customHeight="1">
      <c r="A6" s="2866" t="s">
        <v>0</v>
      </c>
      <c r="B6" s="4516"/>
      <c r="C6" s="4519" t="s">
        <v>4220</v>
      </c>
      <c r="D6" s="4252" t="s">
        <v>4310</v>
      </c>
      <c r="E6" s="4252"/>
      <c r="F6" s="4252"/>
      <c r="G6" s="4252"/>
      <c r="H6" s="4252"/>
      <c r="I6" s="4252"/>
      <c r="J6" s="4252"/>
      <c r="K6" s="4252"/>
      <c r="L6" s="4252"/>
      <c r="M6" s="4252"/>
      <c r="N6" s="4252"/>
      <c r="O6" s="4252"/>
      <c r="P6" s="4252"/>
      <c r="Q6" s="4521" t="s">
        <v>322</v>
      </c>
      <c r="R6" s="4521"/>
      <c r="S6" s="4521"/>
      <c r="T6" s="4523" t="str">
        <f>LEFT(D6,4)</f>
        <v>MILL</v>
      </c>
      <c r="U6" s="4525">
        <f>S9</f>
        <v>5</v>
      </c>
      <c r="V6" s="2900" t="str">
        <f t="shared" si="0"/>
        <v>A</v>
      </c>
      <c r="W6" s="3106">
        <f>COUNTIF(V6:V239,W7)</f>
        <v>91</v>
      </c>
      <c r="Y6" s="4513"/>
      <c r="Z6" s="4514"/>
      <c r="AA6" s="4514"/>
      <c r="AB6" s="4514"/>
      <c r="AC6" s="4514"/>
      <c r="AD6" s="4515"/>
      <c r="AF6" s="4579"/>
      <c r="AG6" s="4580"/>
      <c r="AH6" s="4581"/>
      <c r="AJ6" s="4432"/>
      <c r="AK6" s="4433"/>
      <c r="AL6" s="4434"/>
      <c r="AN6" s="135">
        <v>1</v>
      </c>
      <c r="AO6" s="156">
        <f>SUM(AN1:AN241)+2</f>
        <v>245</v>
      </c>
      <c r="AP6" s="145" t="s">
        <v>1162</v>
      </c>
    </row>
    <row r="7" spans="1:42" ht="15" customHeight="1">
      <c r="A7" s="2866" t="s">
        <v>0</v>
      </c>
      <c r="B7" s="4517"/>
      <c r="C7" s="4520"/>
      <c r="D7" s="4253"/>
      <c r="E7" s="4253"/>
      <c r="F7" s="4253"/>
      <c r="G7" s="4253"/>
      <c r="H7" s="4253"/>
      <c r="I7" s="4253"/>
      <c r="J7" s="4253"/>
      <c r="K7" s="4253"/>
      <c r="L7" s="4253"/>
      <c r="M7" s="4253"/>
      <c r="N7" s="4253"/>
      <c r="O7" s="4253"/>
      <c r="P7" s="4253"/>
      <c r="Q7" s="4522"/>
      <c r="R7" s="4522"/>
      <c r="S7" s="4522"/>
      <c r="T7" s="4524"/>
      <c r="U7" s="4526"/>
      <c r="V7" s="2900" t="str">
        <f t="shared" si="0"/>
        <v>A</v>
      </c>
      <c r="W7" s="3105" t="s">
        <v>15</v>
      </c>
      <c r="Y7" s="4513"/>
      <c r="Z7" s="4514"/>
      <c r="AA7" s="4514"/>
      <c r="AB7" s="4514"/>
      <c r="AC7" s="4514"/>
      <c r="AD7" s="4515"/>
      <c r="AF7" s="4579"/>
      <c r="AG7" s="4580"/>
      <c r="AH7" s="4581"/>
      <c r="AJ7" s="4432" t="s">
        <v>4635</v>
      </c>
      <c r="AK7" s="4433"/>
      <c r="AL7" s="4434"/>
      <c r="AN7" s="135">
        <v>1</v>
      </c>
      <c r="AO7" s="156">
        <f>SUM(A243:AM243)+1</f>
        <v>40</v>
      </c>
      <c r="AP7" s="145" t="s">
        <v>1163</v>
      </c>
    </row>
    <row r="8" spans="1:42" ht="15" customHeight="1">
      <c r="A8" s="2866" t="s">
        <v>0</v>
      </c>
      <c r="B8" s="4517"/>
      <c r="C8" s="4520"/>
      <c r="D8" s="4253"/>
      <c r="E8" s="4253"/>
      <c r="F8" s="4253"/>
      <c r="G8" s="4253"/>
      <c r="H8" s="4253"/>
      <c r="I8" s="4253"/>
      <c r="J8" s="4253"/>
      <c r="K8" s="4253"/>
      <c r="L8" s="4253"/>
      <c r="M8" s="4253"/>
      <c r="N8" s="4253"/>
      <c r="O8" s="4253"/>
      <c r="P8" s="4253"/>
      <c r="Q8" s="3104"/>
      <c r="R8" s="3104"/>
      <c r="S8" s="4573" t="s">
        <v>4245</v>
      </c>
      <c r="T8" s="4573"/>
      <c r="U8" s="4526"/>
      <c r="V8" s="2900" t="str">
        <f t="shared" si="0"/>
        <v>A</v>
      </c>
      <c r="W8" s="4574">
        <f>W5-W6</f>
        <v>144</v>
      </c>
      <c r="Y8" s="3081">
        <v>1</v>
      </c>
      <c r="Z8" s="3077">
        <v>1</v>
      </c>
      <c r="AA8" s="3077">
        <v>1</v>
      </c>
      <c r="AB8" s="3077">
        <v>1</v>
      </c>
      <c r="AC8" s="3077">
        <v>1</v>
      </c>
      <c r="AD8" s="3076">
        <v>1</v>
      </c>
      <c r="AF8" s="4575" t="s">
        <v>4634</v>
      </c>
      <c r="AG8" s="4576"/>
      <c r="AH8" s="4577"/>
      <c r="AJ8" s="4432"/>
      <c r="AK8" s="4433"/>
      <c r="AL8" s="4434"/>
      <c r="AN8" s="135">
        <v>1</v>
      </c>
    </row>
    <row r="9" spans="1:42" ht="23.25" customHeight="1">
      <c r="A9" s="2866" t="s">
        <v>0</v>
      </c>
      <c r="B9" s="4517"/>
      <c r="C9" s="4505" t="s">
        <v>116</v>
      </c>
      <c r="D9" s="4505" t="s">
        <v>4246</v>
      </c>
      <c r="E9" s="4505"/>
      <c r="F9" s="4505"/>
      <c r="G9" s="4505"/>
      <c r="H9" s="4505"/>
      <c r="I9" s="4505"/>
      <c r="J9" s="4505"/>
      <c r="K9" s="4505"/>
      <c r="L9" s="4505"/>
      <c r="M9" s="4505"/>
      <c r="N9" s="4505"/>
      <c r="O9" s="4505"/>
      <c r="P9" s="4505"/>
      <c r="Q9" s="3102"/>
      <c r="R9" s="3102"/>
      <c r="S9" s="4506">
        <v>5</v>
      </c>
      <c r="T9" s="4506"/>
      <c r="U9" s="4526"/>
      <c r="V9" s="2900" t="str">
        <f t="shared" si="0"/>
        <v>A</v>
      </c>
      <c r="W9" s="4574"/>
      <c r="Y9" s="3081">
        <v>1</v>
      </c>
      <c r="Z9" s="3077">
        <v>1</v>
      </c>
      <c r="AA9" s="3077">
        <v>1</v>
      </c>
      <c r="AB9" s="3077">
        <v>1</v>
      </c>
      <c r="AC9" s="3077">
        <v>1</v>
      </c>
      <c r="AD9" s="3076">
        <v>1</v>
      </c>
      <c r="AF9" s="4507" t="s">
        <v>4633</v>
      </c>
      <c r="AG9" s="4508"/>
      <c r="AH9" s="4509"/>
      <c r="AJ9" s="4432" t="s">
        <v>4632</v>
      </c>
      <c r="AK9" s="4433"/>
      <c r="AL9" s="4434"/>
      <c r="AN9" s="135">
        <v>1</v>
      </c>
    </row>
    <row r="10" spans="1:42" ht="23.25" customHeight="1">
      <c r="A10" s="2866" t="s">
        <v>0</v>
      </c>
      <c r="B10" s="4517"/>
      <c r="C10" s="4505"/>
      <c r="D10" s="4505"/>
      <c r="E10" s="4505"/>
      <c r="F10" s="4505"/>
      <c r="G10" s="4505"/>
      <c r="H10" s="4505"/>
      <c r="I10" s="4505"/>
      <c r="J10" s="4505"/>
      <c r="K10" s="4505"/>
      <c r="L10" s="4505"/>
      <c r="M10" s="4505"/>
      <c r="N10" s="4505"/>
      <c r="O10" s="4505"/>
      <c r="P10" s="4505"/>
      <c r="Q10" s="3102"/>
      <c r="R10" s="3102"/>
      <c r="S10" s="4506"/>
      <c r="T10" s="4506"/>
      <c r="U10" s="4526"/>
      <c r="V10" s="2900" t="str">
        <f t="shared" si="0"/>
        <v>A</v>
      </c>
      <c r="W10" s="4574" t="str">
        <f>ROWS(V5:V239)-SUBTOTAL(103,V5:V239)&amp;" "&amp;"Lignes masquées"</f>
        <v>0 Lignes masquées</v>
      </c>
      <c r="Y10" s="3081">
        <v>1</v>
      </c>
      <c r="Z10" s="3077">
        <v>1</v>
      </c>
      <c r="AA10" s="3077">
        <v>1</v>
      </c>
      <c r="AB10" s="3077">
        <v>1</v>
      </c>
      <c r="AC10" s="3077">
        <v>1</v>
      </c>
      <c r="AD10" s="3076">
        <v>1</v>
      </c>
      <c r="AF10" s="4507"/>
      <c r="AG10" s="4508"/>
      <c r="AH10" s="4509"/>
      <c r="AJ10" s="4432"/>
      <c r="AK10" s="4433"/>
      <c r="AL10" s="4434"/>
      <c r="AN10" s="135">
        <v>1</v>
      </c>
    </row>
    <row r="11" spans="1:42" ht="15" customHeight="1">
      <c r="A11" s="2866" t="s">
        <v>0</v>
      </c>
      <c r="B11" s="4517"/>
      <c r="C11" s="3100"/>
      <c r="D11" s="3100"/>
      <c r="E11" s="3100"/>
      <c r="F11" s="3100"/>
      <c r="G11" s="3100"/>
      <c r="H11" s="3100"/>
      <c r="I11" s="3100"/>
      <c r="J11" s="3100"/>
      <c r="K11" s="759"/>
      <c r="L11" s="4528" t="s">
        <v>4631</v>
      </c>
      <c r="M11" s="4528"/>
      <c r="N11" s="4528"/>
      <c r="O11" s="4528"/>
      <c r="P11" s="4528"/>
      <c r="Q11" s="4528"/>
      <c r="R11" s="4528"/>
      <c r="S11" s="4529">
        <v>9</v>
      </c>
      <c r="T11" s="4529"/>
      <c r="U11" s="4526"/>
      <c r="V11" s="3101" t="str">
        <f t="shared" si="0"/>
        <v>A</v>
      </c>
      <c r="W11" s="4578"/>
      <c r="Y11" s="3081">
        <v>1</v>
      </c>
      <c r="Z11" s="3077">
        <v>1</v>
      </c>
      <c r="AA11" s="3077">
        <v>1</v>
      </c>
      <c r="AB11" s="3077">
        <v>1</v>
      </c>
      <c r="AC11" s="3077">
        <v>1</v>
      </c>
      <c r="AD11" s="3076">
        <v>1</v>
      </c>
      <c r="AF11" s="4560" t="s">
        <v>4630</v>
      </c>
      <c r="AG11" s="4561"/>
      <c r="AH11" s="4562"/>
      <c r="AJ11" s="4563" t="s">
        <v>4629</v>
      </c>
      <c r="AK11" s="4564"/>
      <c r="AL11" s="4565"/>
      <c r="AN11" s="135">
        <v>1</v>
      </c>
    </row>
    <row r="12" spans="1:42" ht="15" customHeight="1">
      <c r="A12" s="2866" t="s">
        <v>0</v>
      </c>
      <c r="B12" s="4517"/>
      <c r="C12" s="3100"/>
      <c r="D12" s="3100"/>
      <c r="E12" s="3100"/>
      <c r="F12" s="3100"/>
      <c r="G12" s="3100"/>
      <c r="H12" s="3100"/>
      <c r="I12" s="3100"/>
      <c r="J12" s="3100"/>
      <c r="K12" s="759"/>
      <c r="L12" s="4528"/>
      <c r="M12" s="4528"/>
      <c r="N12" s="4528"/>
      <c r="O12" s="4528"/>
      <c r="P12" s="4528"/>
      <c r="Q12" s="4528"/>
      <c r="R12" s="4528"/>
      <c r="S12" s="4529"/>
      <c r="T12" s="4529"/>
      <c r="U12" s="4526"/>
      <c r="V12" s="2864" t="str">
        <f t="shared" si="0"/>
        <v>A</v>
      </c>
      <c r="Y12" s="3081">
        <v>1</v>
      </c>
      <c r="Z12" s="3077">
        <v>1</v>
      </c>
      <c r="AA12" s="3077">
        <v>1</v>
      </c>
      <c r="AB12" s="3077">
        <v>1</v>
      </c>
      <c r="AC12" s="3077">
        <v>1</v>
      </c>
      <c r="AD12" s="3076">
        <v>1</v>
      </c>
      <c r="AF12" s="4560"/>
      <c r="AG12" s="4561"/>
      <c r="AH12" s="4562"/>
      <c r="AJ12" s="4563"/>
      <c r="AK12" s="4564"/>
      <c r="AL12" s="4565"/>
      <c r="AN12" s="135">
        <v>1</v>
      </c>
    </row>
    <row r="13" spans="1:42" ht="15" customHeight="1">
      <c r="A13" s="2866" t="s">
        <v>0</v>
      </c>
      <c r="B13" s="4517"/>
      <c r="C13" s="3100"/>
      <c r="D13" s="3100"/>
      <c r="E13" s="3100"/>
      <c r="F13" s="3100"/>
      <c r="G13" s="3100"/>
      <c r="H13" s="3100"/>
      <c r="I13" s="3100"/>
      <c r="J13" s="3100"/>
      <c r="K13" s="759"/>
      <c r="L13" s="759"/>
      <c r="M13" s="3099"/>
      <c r="N13" s="3099"/>
      <c r="O13" s="3099"/>
      <c r="P13" s="3098"/>
      <c r="Q13" s="4566" t="s">
        <v>4628</v>
      </c>
      <c r="R13" s="4566"/>
      <c r="S13" s="4568" t="s">
        <v>4564</v>
      </c>
      <c r="T13" s="4568"/>
      <c r="U13" s="4526"/>
      <c r="V13" s="2864" t="str">
        <f t="shared" si="0"/>
        <v>A</v>
      </c>
      <c r="Y13" s="3081">
        <v>1</v>
      </c>
      <c r="Z13" s="3077">
        <v>1</v>
      </c>
      <c r="AA13" s="3077">
        <v>1</v>
      </c>
      <c r="AB13" s="3077">
        <v>1</v>
      </c>
      <c r="AC13" s="3077">
        <v>1</v>
      </c>
      <c r="AD13" s="3076">
        <v>1</v>
      </c>
      <c r="AF13" s="4570" t="s">
        <v>4627</v>
      </c>
      <c r="AG13" s="4571"/>
      <c r="AH13" s="4572"/>
      <c r="AJ13" s="4473" t="s">
        <v>4626</v>
      </c>
      <c r="AK13" s="4474"/>
      <c r="AL13" s="4475"/>
      <c r="AN13" s="135">
        <v>1</v>
      </c>
    </row>
    <row r="14" spans="1:42" ht="15" customHeight="1" thickBot="1">
      <c r="A14" s="2866" t="s">
        <v>0</v>
      </c>
      <c r="B14" s="4517"/>
      <c r="C14" s="2363"/>
      <c r="D14" s="2363"/>
      <c r="E14" s="2363"/>
      <c r="F14" s="2363"/>
      <c r="G14" s="2363"/>
      <c r="H14" s="2363"/>
      <c r="I14" s="2363"/>
      <c r="J14" s="2363"/>
      <c r="K14" s="2363"/>
      <c r="L14" s="2363"/>
      <c r="M14" s="2363"/>
      <c r="N14" s="2363"/>
      <c r="O14" s="2363"/>
      <c r="P14" s="3097"/>
      <c r="Q14" s="4567"/>
      <c r="R14" s="4567"/>
      <c r="S14" s="4569"/>
      <c r="T14" s="4569"/>
      <c r="U14" s="4527"/>
      <c r="V14" s="2864" t="str">
        <f t="shared" si="0"/>
        <v>A</v>
      </c>
      <c r="Y14" s="3081">
        <v>1</v>
      </c>
      <c r="Z14" s="3077">
        <v>1</v>
      </c>
      <c r="AA14" s="3077">
        <v>1</v>
      </c>
      <c r="AB14" s="3077">
        <v>1</v>
      </c>
      <c r="AC14" s="3077">
        <v>1</v>
      </c>
      <c r="AD14" s="3076">
        <v>1</v>
      </c>
      <c r="AF14" s="4570" t="s">
        <v>4625</v>
      </c>
      <c r="AG14" s="4571"/>
      <c r="AH14" s="4572"/>
      <c r="AJ14" s="4473"/>
      <c r="AK14" s="4474"/>
      <c r="AL14" s="4475"/>
      <c r="AN14" s="135">
        <v>1</v>
      </c>
    </row>
    <row r="15" spans="1:42" ht="19.5" customHeight="1" thickTop="1">
      <c r="A15" s="2866" t="s">
        <v>0</v>
      </c>
      <c r="B15" s="4517"/>
      <c r="C15" s="3082"/>
      <c r="D15" s="3082"/>
      <c r="E15" s="3082"/>
      <c r="F15" s="3082"/>
      <c r="G15" s="3082"/>
      <c r="H15" s="3082"/>
      <c r="I15" s="3082"/>
      <c r="J15" s="3082"/>
      <c r="K15" s="3082"/>
      <c r="L15" s="3082"/>
      <c r="M15" s="3082"/>
      <c r="N15" s="3082"/>
      <c r="O15" s="3082"/>
      <c r="P15" s="4530" t="s">
        <v>4254</v>
      </c>
      <c r="Q15" s="4530"/>
      <c r="R15" s="4531">
        <f>S11</f>
        <v>9</v>
      </c>
      <c r="S15" s="4532" t="str">
        <f>S13</f>
        <v>assiettes</v>
      </c>
      <c r="T15" s="4533"/>
      <c r="U15" s="4395" t="str">
        <f>Q6</f>
        <v>DESSERT ASSIETTE</v>
      </c>
      <c r="V15" s="2864" t="str">
        <f t="shared" si="0"/>
        <v>A</v>
      </c>
      <c r="Y15" s="3081">
        <v>1</v>
      </c>
      <c r="Z15" s="3077">
        <v>1</v>
      </c>
      <c r="AA15" s="3077">
        <v>1</v>
      </c>
      <c r="AB15" s="3077">
        <v>1</v>
      </c>
      <c r="AC15" s="3077">
        <v>1</v>
      </c>
      <c r="AD15" s="3076">
        <v>1</v>
      </c>
      <c r="AF15" s="4534" t="s">
        <v>4624</v>
      </c>
      <c r="AG15" s="4535"/>
      <c r="AH15" s="4536"/>
      <c r="AJ15" s="4537">
        <f>IF(ISTEXT(AJ17),AL17,IF(ISBLANK(AJ17),AL17,(AL17*AJ17)))</f>
        <v>0.08</v>
      </c>
      <c r="AK15" s="4540" t="s">
        <v>4623</v>
      </c>
      <c r="AL15" s="4541"/>
      <c r="AN15" s="135">
        <v>1</v>
      </c>
    </row>
    <row r="16" spans="1:42" ht="19.5" customHeight="1">
      <c r="A16" s="2866" t="s">
        <v>0</v>
      </c>
      <c r="B16" s="4517"/>
      <c r="C16" s="3082" t="s">
        <v>4622</v>
      </c>
      <c r="D16" s="3082"/>
      <c r="E16" s="3082"/>
      <c r="F16" s="3082"/>
      <c r="G16" s="3082"/>
      <c r="H16" s="3082"/>
      <c r="I16" s="3082"/>
      <c r="J16" s="3082"/>
      <c r="K16" s="3082"/>
      <c r="L16" s="3082"/>
      <c r="M16" s="3082"/>
      <c r="N16" s="3082"/>
      <c r="O16" s="3082"/>
      <c r="P16" s="4530"/>
      <c r="Q16" s="4530"/>
      <c r="R16" s="4531"/>
      <c r="S16" s="4532"/>
      <c r="T16" s="4533"/>
      <c r="U16" s="4396"/>
      <c r="V16" s="2864" t="str">
        <f t="shared" si="0"/>
        <v>A</v>
      </c>
      <c r="Y16" s="3081">
        <v>1</v>
      </c>
      <c r="Z16" s="3077">
        <v>1</v>
      </c>
      <c r="AA16" s="3077">
        <v>1</v>
      </c>
      <c r="AB16" s="3077">
        <v>1</v>
      </c>
      <c r="AC16" s="3077">
        <v>1</v>
      </c>
      <c r="AD16" s="3076">
        <v>1</v>
      </c>
      <c r="AF16" s="4534"/>
      <c r="AG16" s="4535"/>
      <c r="AH16" s="4536"/>
      <c r="AJ16" s="4537"/>
      <c r="AK16" s="4540"/>
      <c r="AL16" s="4541"/>
      <c r="AN16" s="135">
        <v>1</v>
      </c>
    </row>
    <row r="17" spans="1:40" ht="18.75" customHeight="1">
      <c r="A17" s="2866" t="s">
        <v>0</v>
      </c>
      <c r="B17" s="4517"/>
      <c r="C17" s="3096" t="s">
        <v>4255</v>
      </c>
      <c r="D17" s="3096" t="s">
        <v>81</v>
      </c>
      <c r="E17" s="3096" t="s">
        <v>80</v>
      </c>
      <c r="F17" s="3095" t="s">
        <v>30</v>
      </c>
      <c r="G17" s="3082"/>
      <c r="H17" s="3094"/>
      <c r="I17" s="3094"/>
      <c r="J17" s="3082"/>
      <c r="K17" s="3082"/>
      <c r="L17" s="3082"/>
      <c r="M17" s="3082"/>
      <c r="N17" s="3082"/>
      <c r="O17" s="3082"/>
      <c r="P17" s="3082"/>
      <c r="Q17" s="3093" t="s">
        <v>4621</v>
      </c>
      <c r="R17" s="3092" t="s">
        <v>4620</v>
      </c>
      <c r="S17" s="3091"/>
      <c r="T17" s="3090"/>
      <c r="U17" s="4396"/>
      <c r="V17" s="2864" t="str">
        <f t="shared" si="0"/>
        <v>A</v>
      </c>
      <c r="Y17" s="3081">
        <v>1</v>
      </c>
      <c r="Z17" s="3077">
        <v>1</v>
      </c>
      <c r="AA17" s="3077">
        <v>1</v>
      </c>
      <c r="AB17" s="3077">
        <v>1</v>
      </c>
      <c r="AC17" s="3077">
        <v>1</v>
      </c>
      <c r="AD17" s="3076">
        <v>1</v>
      </c>
      <c r="AF17" s="4470" t="s">
        <v>4619</v>
      </c>
      <c r="AG17" s="4471"/>
      <c r="AH17" s="4472"/>
      <c r="AJ17" s="4542">
        <v>2</v>
      </c>
      <c r="AK17" s="4498" t="s">
        <v>404</v>
      </c>
      <c r="AL17" s="4499">
        <v>0.04</v>
      </c>
      <c r="AN17" s="135">
        <v>1</v>
      </c>
    </row>
    <row r="18" spans="1:40" ht="15" customHeight="1">
      <c r="A18" s="2866" t="s">
        <v>0</v>
      </c>
      <c r="B18" s="4517"/>
      <c r="C18" s="4476">
        <f>IF(D26=0,0,D18/D26)</f>
        <v>0.36664544875875238</v>
      </c>
      <c r="D18" s="4477">
        <f>C68</f>
        <v>0.57600000000000007</v>
      </c>
      <c r="E18" s="4478">
        <f>C33</f>
        <v>18</v>
      </c>
      <c r="F18" s="4500" t="str">
        <f>D33</f>
        <v>assiettes</v>
      </c>
      <c r="G18" s="4500"/>
      <c r="H18" s="4500"/>
      <c r="I18" s="4501" t="str">
        <f>D29</f>
        <v>CHIBOUST PAMPLEMOUSSE</v>
      </c>
      <c r="J18" s="4501"/>
      <c r="K18" s="4501"/>
      <c r="L18" s="4501"/>
      <c r="M18" s="4501"/>
      <c r="N18" s="4501"/>
      <c r="O18" s="4501"/>
      <c r="P18" s="4501"/>
      <c r="Q18" s="4538">
        <f>(D18/E18)*1000</f>
        <v>32</v>
      </c>
      <c r="R18" s="4539"/>
      <c r="S18" s="4481">
        <f>IF(D18=0,0,IF(ISBLANK(R18),(D18/E18)*S11,(D18/Q18*R18)/E18*S11))</f>
        <v>0.28800000000000003</v>
      </c>
      <c r="T18" s="4482">
        <f>S18/S26</f>
        <v>0.36664544875875238</v>
      </c>
      <c r="U18" s="4396"/>
      <c r="V18" s="2864" t="str">
        <f t="shared" si="0"/>
        <v>A</v>
      </c>
      <c r="Y18" s="3081">
        <v>1</v>
      </c>
      <c r="Z18" s="3077">
        <v>1</v>
      </c>
      <c r="AA18" s="3077">
        <v>1</v>
      </c>
      <c r="AB18" s="3077">
        <v>1</v>
      </c>
      <c r="AC18" s="3077">
        <v>1</v>
      </c>
      <c r="AD18" s="3076">
        <v>1</v>
      </c>
      <c r="AF18" s="4470"/>
      <c r="AG18" s="4471"/>
      <c r="AH18" s="4472"/>
      <c r="AJ18" s="4542"/>
      <c r="AK18" s="4498"/>
      <c r="AL18" s="4499"/>
      <c r="AN18" s="135">
        <v>1</v>
      </c>
    </row>
    <row r="19" spans="1:40" ht="15" customHeight="1">
      <c r="A19" s="2866" t="s">
        <v>0</v>
      </c>
      <c r="B19" s="4517"/>
      <c r="C19" s="4476"/>
      <c r="D19" s="4477"/>
      <c r="E19" s="4479"/>
      <c r="F19" s="4480"/>
      <c r="G19" s="4480"/>
      <c r="H19" s="4480"/>
      <c r="I19" s="4467"/>
      <c r="J19" s="4467"/>
      <c r="K19" s="4467"/>
      <c r="L19" s="4467"/>
      <c r="M19" s="4467"/>
      <c r="N19" s="4467"/>
      <c r="O19" s="4467"/>
      <c r="P19" s="4467"/>
      <c r="Q19" s="4538"/>
      <c r="R19" s="4539"/>
      <c r="S19" s="4481"/>
      <c r="T19" s="4482"/>
      <c r="U19" s="4396"/>
      <c r="V19" s="2864" t="str">
        <f t="shared" si="0"/>
        <v>A</v>
      </c>
      <c r="Y19" s="3081">
        <v>1</v>
      </c>
      <c r="Z19" s="3077">
        <v>1</v>
      </c>
      <c r="AA19" s="3077">
        <v>1</v>
      </c>
      <c r="AB19" s="3077">
        <v>1</v>
      </c>
      <c r="AC19" s="3077">
        <v>1</v>
      </c>
      <c r="AD19" s="3076">
        <v>1</v>
      </c>
      <c r="AF19" s="4470"/>
      <c r="AG19" s="4471"/>
      <c r="AH19" s="4472"/>
      <c r="AJ19" s="4502" t="s">
        <v>4618</v>
      </c>
      <c r="AK19" s="4503"/>
      <c r="AL19" s="4504"/>
      <c r="AN19" s="135">
        <v>1</v>
      </c>
    </row>
    <row r="20" spans="1:40" ht="15" customHeight="1">
      <c r="A20" s="2866" t="s">
        <v>0</v>
      </c>
      <c r="B20" s="4517"/>
      <c r="C20" s="4476">
        <f>IF(D26=0,0,D20/D26)</f>
        <v>0.21005728835136858</v>
      </c>
      <c r="D20" s="4477">
        <f>C109</f>
        <v>0.33000000000000007</v>
      </c>
      <c r="E20" s="4478">
        <f>C74</f>
        <v>18</v>
      </c>
      <c r="F20" s="4480" t="str">
        <f>D74</f>
        <v>assiettes</v>
      </c>
      <c r="G20" s="4480"/>
      <c r="H20" s="4480"/>
      <c r="I20" s="4467" t="str">
        <f>D70</f>
        <v>FEUILLES DE MERINGUE</v>
      </c>
      <c r="J20" s="4467"/>
      <c r="K20" s="4467"/>
      <c r="L20" s="4467"/>
      <c r="M20" s="4467"/>
      <c r="N20" s="4467"/>
      <c r="O20" s="4467"/>
      <c r="P20" s="4467"/>
      <c r="Q20" s="4468">
        <f>(D20/E20)*1000</f>
        <v>18.333333333333336</v>
      </c>
      <c r="R20" s="4469"/>
      <c r="S20" s="4481">
        <f>IF(D20=0,0,IF(ISBLANK(R20),(D20/E20)*S11,(D20/Q20*R20)/E20*S11))</f>
        <v>0.16500000000000004</v>
      </c>
      <c r="T20" s="4482">
        <f>S20/S26</f>
        <v>0.21005728835136858</v>
      </c>
      <c r="U20" s="4396"/>
      <c r="V20" s="2864" t="str">
        <f t="shared" si="0"/>
        <v>A</v>
      </c>
      <c r="Y20" s="3081">
        <v>1</v>
      </c>
      <c r="Z20" s="3077">
        <v>1</v>
      </c>
      <c r="AA20" s="3077">
        <v>1</v>
      </c>
      <c r="AB20" s="3077">
        <v>1</v>
      </c>
      <c r="AC20" s="3077">
        <v>1</v>
      </c>
      <c r="AD20" s="3076">
        <v>1</v>
      </c>
      <c r="AF20" s="4470"/>
      <c r="AG20" s="4471"/>
      <c r="AH20" s="4472"/>
      <c r="AJ20" s="4502"/>
      <c r="AK20" s="4503"/>
      <c r="AL20" s="4504"/>
      <c r="AN20" s="135">
        <v>1</v>
      </c>
    </row>
    <row r="21" spans="1:40" ht="15" customHeight="1">
      <c r="A21" s="2866" t="s">
        <v>0</v>
      </c>
      <c r="B21" s="4517"/>
      <c r="C21" s="4476"/>
      <c r="D21" s="4477"/>
      <c r="E21" s="4479"/>
      <c r="F21" s="4480"/>
      <c r="G21" s="4480"/>
      <c r="H21" s="4480"/>
      <c r="I21" s="4467"/>
      <c r="J21" s="4467"/>
      <c r="K21" s="4467"/>
      <c r="L21" s="4467"/>
      <c r="M21" s="4467"/>
      <c r="N21" s="4467"/>
      <c r="O21" s="4467"/>
      <c r="P21" s="4467"/>
      <c r="Q21" s="4468"/>
      <c r="R21" s="4469"/>
      <c r="S21" s="4481"/>
      <c r="T21" s="4482"/>
      <c r="U21" s="4396"/>
      <c r="V21" s="2864" t="str">
        <f t="shared" si="0"/>
        <v>A</v>
      </c>
      <c r="Y21" s="3081">
        <v>1</v>
      </c>
      <c r="Z21" s="3077">
        <v>1</v>
      </c>
      <c r="AA21" s="3077">
        <v>1</v>
      </c>
      <c r="AB21" s="3077">
        <v>1</v>
      </c>
      <c r="AC21" s="3077">
        <v>1</v>
      </c>
      <c r="AD21" s="3076">
        <v>1</v>
      </c>
      <c r="AF21" s="4470"/>
      <c r="AG21" s="4471"/>
      <c r="AH21" s="4472"/>
      <c r="AJ21" s="4473" t="s">
        <v>4617</v>
      </c>
      <c r="AK21" s="4474"/>
      <c r="AL21" s="4475"/>
      <c r="AN21" s="135">
        <v>1</v>
      </c>
    </row>
    <row r="22" spans="1:40" ht="15" customHeight="1">
      <c r="A22" s="2866" t="s">
        <v>0</v>
      </c>
      <c r="B22" s="4517"/>
      <c r="C22" s="4476">
        <f>IF(D26=0,0,D22/D26)</f>
        <v>0.20050922978994268</v>
      </c>
      <c r="D22" s="4477">
        <f>C150</f>
        <v>0.315</v>
      </c>
      <c r="E22" s="4478">
        <f>C115</f>
        <v>18</v>
      </c>
      <c r="F22" s="4480" t="str">
        <f>D115</f>
        <v>assiettes</v>
      </c>
      <c r="G22" s="4480"/>
      <c r="H22" s="4480"/>
      <c r="I22" s="4467" t="str">
        <f>D111</f>
        <v>COULIS DE MANGUE</v>
      </c>
      <c r="J22" s="4467"/>
      <c r="K22" s="4467"/>
      <c r="L22" s="4467"/>
      <c r="M22" s="4467"/>
      <c r="N22" s="4467"/>
      <c r="O22" s="4467"/>
      <c r="P22" s="4467"/>
      <c r="Q22" s="4468">
        <f>(D22/E22)*1000</f>
        <v>17.5</v>
      </c>
      <c r="R22" s="4469"/>
      <c r="S22" s="4481">
        <f>IF(D22=0,0,IF(ISBLANK(R22),(D22/E22)*S11,(D22/Q22*R22)/E22*S11))</f>
        <v>0.15750000000000003</v>
      </c>
      <c r="T22" s="4482">
        <f>S22/S26</f>
        <v>0.20050922978994273</v>
      </c>
      <c r="U22" s="4396"/>
      <c r="V22" s="2864" t="str">
        <f t="shared" si="0"/>
        <v>A</v>
      </c>
      <c r="Y22" s="3081">
        <v>1</v>
      </c>
      <c r="Z22" s="3077">
        <v>1</v>
      </c>
      <c r="AA22" s="3077">
        <v>1</v>
      </c>
      <c r="AB22" s="3077">
        <v>1</v>
      </c>
      <c r="AC22" s="3077">
        <v>1</v>
      </c>
      <c r="AD22" s="3076">
        <v>1</v>
      </c>
      <c r="AF22" s="4470" t="s">
        <v>4616</v>
      </c>
      <c r="AG22" s="4471"/>
      <c r="AH22" s="4472"/>
      <c r="AJ22" s="4473"/>
      <c r="AK22" s="4474"/>
      <c r="AL22" s="4475"/>
      <c r="AN22" s="135">
        <v>1</v>
      </c>
    </row>
    <row r="23" spans="1:40" ht="15" customHeight="1">
      <c r="A23" s="2866" t="s">
        <v>0</v>
      </c>
      <c r="B23" s="4517"/>
      <c r="C23" s="4476"/>
      <c r="D23" s="4477"/>
      <c r="E23" s="4479"/>
      <c r="F23" s="4480"/>
      <c r="G23" s="4480"/>
      <c r="H23" s="4480"/>
      <c r="I23" s="4467"/>
      <c r="J23" s="4467"/>
      <c r="K23" s="4467"/>
      <c r="L23" s="4467"/>
      <c r="M23" s="4467"/>
      <c r="N23" s="4467"/>
      <c r="O23" s="4467"/>
      <c r="P23" s="4467"/>
      <c r="Q23" s="4468"/>
      <c r="R23" s="4469"/>
      <c r="S23" s="4481"/>
      <c r="T23" s="4482"/>
      <c r="U23" s="4396"/>
      <c r="V23" s="2864" t="str">
        <f t="shared" si="0"/>
        <v>A</v>
      </c>
      <c r="Y23" s="3081">
        <v>1</v>
      </c>
      <c r="Z23" s="3077">
        <v>1</v>
      </c>
      <c r="AA23" s="3077">
        <v>1</v>
      </c>
      <c r="AB23" s="3077">
        <v>1</v>
      </c>
      <c r="AC23" s="3077">
        <v>1</v>
      </c>
      <c r="AD23" s="3076">
        <v>1</v>
      </c>
      <c r="AF23" s="4470"/>
      <c r="AG23" s="4471"/>
      <c r="AH23" s="4472"/>
      <c r="AJ23" s="4473" t="s">
        <v>4552</v>
      </c>
      <c r="AK23" s="4474"/>
      <c r="AL23" s="4475"/>
      <c r="AN23" s="135">
        <v>2</v>
      </c>
    </row>
    <row r="24" spans="1:40" ht="15" customHeight="1">
      <c r="A24" s="2866" t="s">
        <v>0</v>
      </c>
      <c r="B24" s="4517"/>
      <c r="C24" s="4476">
        <f>IF(D26=0,0,D24/D26)</f>
        <v>0.22278803309993631</v>
      </c>
      <c r="D24" s="4477">
        <f>C191</f>
        <v>0.35</v>
      </c>
      <c r="E24" s="4478">
        <f>C156</f>
        <v>18</v>
      </c>
      <c r="F24" s="4480" t="str">
        <f>D156</f>
        <v>assiettes</v>
      </c>
      <c r="G24" s="4480"/>
      <c r="H24" s="4480"/>
      <c r="I24" s="4467" t="str">
        <f>D152</f>
        <v>JUS DE FRAISE DES BOIS</v>
      </c>
      <c r="J24" s="4467"/>
      <c r="K24" s="4467"/>
      <c r="L24" s="4467"/>
      <c r="M24" s="4467"/>
      <c r="N24" s="4467"/>
      <c r="O24" s="4467"/>
      <c r="P24" s="4467"/>
      <c r="Q24" s="4468">
        <f>(D24/E24)*1000</f>
        <v>19.444444444444446</v>
      </c>
      <c r="R24" s="4469"/>
      <c r="S24" s="4481">
        <f>IF(D24=0,0,IF(ISBLANK(R24),(D24/E24)*S11,(D24/Q24*R24)/E24*S11))</f>
        <v>0.17499999999999999</v>
      </c>
      <c r="T24" s="4482">
        <f>S24/S26</f>
        <v>0.22278803309993631</v>
      </c>
      <c r="U24" s="4396"/>
      <c r="V24" s="2864" t="str">
        <f t="shared" si="0"/>
        <v>A</v>
      </c>
      <c r="Y24" s="3081">
        <v>1</v>
      </c>
      <c r="Z24" s="3077">
        <v>1</v>
      </c>
      <c r="AA24" s="3077">
        <v>1</v>
      </c>
      <c r="AB24" s="3077">
        <v>1</v>
      </c>
      <c r="AC24" s="3077">
        <v>1</v>
      </c>
      <c r="AD24" s="3076">
        <v>1</v>
      </c>
      <c r="AF24" s="4470"/>
      <c r="AG24" s="4471"/>
      <c r="AH24" s="4472"/>
      <c r="AJ24" s="4473"/>
      <c r="AK24" s="4474"/>
      <c r="AL24" s="4475"/>
      <c r="AN24" s="135">
        <v>3</v>
      </c>
    </row>
    <row r="25" spans="1:40" ht="15.75" customHeight="1">
      <c r="A25" s="2866" t="s">
        <v>0</v>
      </c>
      <c r="B25" s="4517"/>
      <c r="C25" s="4476"/>
      <c r="D25" s="4477"/>
      <c r="E25" s="4479"/>
      <c r="F25" s="4480"/>
      <c r="G25" s="4480"/>
      <c r="H25" s="4480"/>
      <c r="I25" s="4467"/>
      <c r="J25" s="4467"/>
      <c r="K25" s="4467"/>
      <c r="L25" s="4467"/>
      <c r="M25" s="4467"/>
      <c r="N25" s="4467"/>
      <c r="O25" s="4467"/>
      <c r="P25" s="4467"/>
      <c r="Q25" s="4468"/>
      <c r="R25" s="4469"/>
      <c r="S25" s="4481"/>
      <c r="T25" s="4482"/>
      <c r="U25" s="4396"/>
      <c r="V25" s="2864" t="str">
        <f t="shared" si="0"/>
        <v>A</v>
      </c>
      <c r="Y25" s="3081">
        <v>1</v>
      </c>
      <c r="Z25" s="3077">
        <v>1</v>
      </c>
      <c r="AA25" s="3077">
        <v>1</v>
      </c>
      <c r="AB25" s="3077">
        <v>1</v>
      </c>
      <c r="AC25" s="3077">
        <v>1</v>
      </c>
      <c r="AD25" s="3076">
        <v>1</v>
      </c>
      <c r="AF25" s="4483" t="s">
        <v>4615</v>
      </c>
      <c r="AG25" s="4484"/>
      <c r="AH25" s="4485"/>
      <c r="AJ25" s="4486" t="s">
        <v>645</v>
      </c>
      <c r="AK25" s="4487"/>
      <c r="AL25" s="4488"/>
      <c r="AN25" s="135">
        <v>1</v>
      </c>
    </row>
    <row r="26" spans="1:40" ht="15.75" customHeight="1">
      <c r="A26" s="2866" t="s">
        <v>0</v>
      </c>
      <c r="B26" s="4517"/>
      <c r="C26" s="4489">
        <f>SUM(C18:C25)</f>
        <v>1</v>
      </c>
      <c r="D26" s="4490">
        <f>SUM(D18:D25)</f>
        <v>1.5710000000000002</v>
      </c>
      <c r="E26" s="3089"/>
      <c r="F26" s="3089"/>
      <c r="G26" s="3082"/>
      <c r="H26" s="3082"/>
      <c r="I26" s="3082"/>
      <c r="J26" s="3082"/>
      <c r="K26" s="3082"/>
      <c r="L26" s="3082"/>
      <c r="M26" s="3082"/>
      <c r="N26" s="3082"/>
      <c r="O26" s="3082"/>
      <c r="P26" s="659"/>
      <c r="Q26" s="4477">
        <f>SUM(Q18:Q25)/1000</f>
        <v>8.7277777777777787E-2</v>
      </c>
      <c r="R26" s="3086"/>
      <c r="S26" s="4491">
        <f>SUM(S18:S25)</f>
        <v>0.78550000000000009</v>
      </c>
      <c r="T26" s="4493">
        <f>SUM(T18:T25)</f>
        <v>1</v>
      </c>
      <c r="U26" s="4396"/>
      <c r="V26" s="2864" t="str">
        <f t="shared" si="0"/>
        <v>A</v>
      </c>
      <c r="Y26" s="3081">
        <v>1</v>
      </c>
      <c r="Z26" s="3077">
        <v>1</v>
      </c>
      <c r="AA26" s="3077">
        <v>1</v>
      </c>
      <c r="AB26" s="3077">
        <v>1</v>
      </c>
      <c r="AC26" s="3077">
        <v>1</v>
      </c>
      <c r="AD26" s="3076">
        <v>1</v>
      </c>
      <c r="AF26" s="4483"/>
      <c r="AG26" s="4484"/>
      <c r="AH26" s="4485"/>
      <c r="AJ26" s="4486"/>
      <c r="AK26" s="4487"/>
      <c r="AL26" s="4488"/>
      <c r="AN26" s="135">
        <v>1</v>
      </c>
    </row>
    <row r="27" spans="1:40" ht="15.75" customHeight="1">
      <c r="A27" s="2866" t="s">
        <v>0</v>
      </c>
      <c r="B27" s="4517"/>
      <c r="C27" s="4489"/>
      <c r="D27" s="4490"/>
      <c r="E27" s="3087"/>
      <c r="F27" s="3087"/>
      <c r="G27" s="3082"/>
      <c r="H27" s="3082"/>
      <c r="I27" s="3082"/>
      <c r="J27" s="3082"/>
      <c r="K27" s="3082"/>
      <c r="L27" s="3082"/>
      <c r="M27" s="3082"/>
      <c r="N27" s="3082"/>
      <c r="O27" s="3082"/>
      <c r="P27" s="659"/>
      <c r="Q27" s="4477"/>
      <c r="R27" s="3086"/>
      <c r="S27" s="4492"/>
      <c r="T27" s="4494"/>
      <c r="U27" s="4396"/>
      <c r="V27" s="2864" t="str">
        <f t="shared" si="0"/>
        <v>A</v>
      </c>
      <c r="Y27" s="3081">
        <v>1</v>
      </c>
      <c r="Z27" s="3077">
        <v>1</v>
      </c>
      <c r="AA27" s="3077">
        <v>1</v>
      </c>
      <c r="AB27" s="3077">
        <v>1</v>
      </c>
      <c r="AC27" s="3077">
        <v>1</v>
      </c>
      <c r="AD27" s="3076">
        <v>1</v>
      </c>
      <c r="AF27" s="4495" t="s">
        <v>4614</v>
      </c>
      <c r="AG27" s="4496"/>
      <c r="AH27" s="4497"/>
      <c r="AJ27" s="4486"/>
      <c r="AK27" s="4487"/>
      <c r="AL27" s="4488"/>
      <c r="AN27" s="135">
        <v>1</v>
      </c>
    </row>
    <row r="28" spans="1:40" ht="18.75" customHeight="1" thickBot="1">
      <c r="A28" s="2866" t="s">
        <v>0</v>
      </c>
      <c r="B28" s="4518"/>
      <c r="C28" s="3084"/>
      <c r="D28" s="2413"/>
      <c r="E28" s="2413"/>
      <c r="F28" s="3083"/>
      <c r="G28" s="3083"/>
      <c r="H28" s="3082"/>
      <c r="I28" s="3082"/>
      <c r="J28" s="3082"/>
      <c r="K28" s="3082"/>
      <c r="L28" s="3082"/>
      <c r="M28" s="3082"/>
      <c r="N28" s="3082"/>
      <c r="O28" s="3082"/>
      <c r="P28" s="3082"/>
      <c r="Q28" s="3082"/>
      <c r="R28" s="3082"/>
      <c r="S28" s="3082"/>
      <c r="T28" s="3082"/>
      <c r="U28" s="4397"/>
      <c r="V28" s="2864" t="str">
        <f t="shared" si="0"/>
        <v>A</v>
      </c>
      <c r="Y28" s="3081">
        <v>1</v>
      </c>
      <c r="Z28" s="3077">
        <v>1</v>
      </c>
      <c r="AA28" s="3077">
        <v>1</v>
      </c>
      <c r="AB28" s="3077">
        <v>1</v>
      </c>
      <c r="AC28" s="3077">
        <v>1</v>
      </c>
      <c r="AD28" s="3076">
        <v>1</v>
      </c>
      <c r="AF28" s="4495"/>
      <c r="AG28" s="4496"/>
      <c r="AH28" s="4497"/>
      <c r="AJ28" s="4486"/>
      <c r="AK28" s="4487"/>
      <c r="AL28" s="4488"/>
      <c r="AN28" s="135">
        <v>1</v>
      </c>
    </row>
    <row r="29" spans="1:40" ht="15.75" customHeight="1">
      <c r="A29" s="2866" t="str">
        <f t="shared" ref="A29:A68" si="1">B29</f>
        <v>A</v>
      </c>
      <c r="B29" s="2793" t="s">
        <v>0</v>
      </c>
      <c r="C29" s="4407" t="s">
        <v>4220</v>
      </c>
      <c r="D29" s="4409" t="s">
        <v>4313</v>
      </c>
      <c r="E29" s="4409"/>
      <c r="F29" s="4409"/>
      <c r="G29" s="4409"/>
      <c r="H29" s="4409"/>
      <c r="I29" s="4409"/>
      <c r="J29" s="4409"/>
      <c r="K29" s="4409"/>
      <c r="L29" s="4162" t="s">
        <v>322</v>
      </c>
      <c r="M29" s="4162"/>
      <c r="N29" s="4162"/>
      <c r="O29" s="4411" t="str">
        <f>LEFT(D29,5)</f>
        <v>CHIBO</v>
      </c>
      <c r="P29" s="4413" t="str">
        <f>D29</f>
        <v>CHIBOUST PAMPLEMOUSSE</v>
      </c>
      <c r="Q29" s="4414"/>
      <c r="R29" s="4414"/>
      <c r="S29" s="4414"/>
      <c r="T29" s="4414"/>
      <c r="U29" s="4386" t="str">
        <f>D6</f>
        <v>MILLE-FEUILLE meringue et chiboust pamplemousse aux fraises des bois</v>
      </c>
      <c r="V29" s="2903" t="str">
        <f t="shared" si="0"/>
        <v>A</v>
      </c>
      <c r="W29" s="2902">
        <f>COUNTIF(V29:V68,W30)</f>
        <v>13</v>
      </c>
      <c r="Y29" s="3081">
        <v>1</v>
      </c>
      <c r="Z29" s="3077">
        <v>1</v>
      </c>
      <c r="AA29" s="3077">
        <v>1</v>
      </c>
      <c r="AB29" s="3077">
        <v>1</v>
      </c>
      <c r="AC29" s="3077">
        <v>1</v>
      </c>
      <c r="AD29" s="3076">
        <v>1</v>
      </c>
      <c r="AF29" s="4456" t="s">
        <v>4613</v>
      </c>
      <c r="AG29" s="4457"/>
      <c r="AH29" s="4458"/>
      <c r="AJ29" s="4486"/>
      <c r="AK29" s="4487"/>
      <c r="AL29" s="4488"/>
      <c r="AN29" s="135">
        <v>1</v>
      </c>
    </row>
    <row r="30" spans="1:40" ht="19.5" customHeight="1">
      <c r="A30" s="2866" t="str">
        <f t="shared" si="1"/>
        <v>A</v>
      </c>
      <c r="B30" s="593" t="s">
        <v>0</v>
      </c>
      <c r="C30" s="4408"/>
      <c r="D30" s="4410"/>
      <c r="E30" s="4410"/>
      <c r="F30" s="4410"/>
      <c r="G30" s="4410"/>
      <c r="H30" s="4410"/>
      <c r="I30" s="4410"/>
      <c r="J30" s="4410"/>
      <c r="K30" s="4410"/>
      <c r="L30" s="3886"/>
      <c r="M30" s="3886"/>
      <c r="N30" s="3886"/>
      <c r="O30" s="4412"/>
      <c r="P30" s="4415"/>
      <c r="Q30" s="4416"/>
      <c r="R30" s="4416"/>
      <c r="S30" s="4416"/>
      <c r="T30" s="4416"/>
      <c r="U30" s="4386"/>
      <c r="V30" s="2900" t="str">
        <f t="shared" si="0"/>
        <v>A</v>
      </c>
      <c r="W30" s="2901" t="s">
        <v>15</v>
      </c>
      <c r="Y30" s="3081">
        <v>1</v>
      </c>
      <c r="Z30" s="3077">
        <v>1</v>
      </c>
      <c r="AA30" s="3077">
        <v>1</v>
      </c>
      <c r="AB30" s="3077">
        <v>1</v>
      </c>
      <c r="AC30" s="3077">
        <v>1</v>
      </c>
      <c r="AD30" s="3076">
        <v>1</v>
      </c>
      <c r="AF30" s="4456"/>
      <c r="AG30" s="4457"/>
      <c r="AH30" s="4458"/>
      <c r="AJ30" s="4447" t="s">
        <v>4612</v>
      </c>
      <c r="AK30" s="4448"/>
      <c r="AL30" s="4449"/>
      <c r="AN30" s="135">
        <v>1</v>
      </c>
    </row>
    <row r="31" spans="1:40" ht="18" customHeight="1">
      <c r="A31" s="2866" t="str">
        <f t="shared" si="1"/>
        <v>A</v>
      </c>
      <c r="B31" s="593" t="s">
        <v>0</v>
      </c>
      <c r="C31" s="128" t="s">
        <v>116</v>
      </c>
      <c r="D31" s="126" t="s">
        <v>115</v>
      </c>
      <c r="E31" s="4398" t="s">
        <v>4246</v>
      </c>
      <c r="F31" s="4398"/>
      <c r="G31" s="4398"/>
      <c r="H31" s="4398"/>
      <c r="I31" s="4398"/>
      <c r="J31" s="4398"/>
      <c r="K31" s="4398"/>
      <c r="L31" s="4398"/>
      <c r="M31" s="4398"/>
      <c r="N31" s="4398"/>
      <c r="O31" s="4399"/>
      <c r="P31" s="2977"/>
      <c r="Q31" s="2977"/>
      <c r="R31" s="2977"/>
      <c r="S31" s="2977"/>
      <c r="T31" s="2977"/>
      <c r="U31" s="4386"/>
      <c r="V31" s="2900" t="str">
        <f t="shared" si="0"/>
        <v>A</v>
      </c>
      <c r="W31" s="2899">
        <f>ROW()+1</f>
        <v>32</v>
      </c>
      <c r="Y31" s="3081">
        <v>1</v>
      </c>
      <c r="Z31" s="3077">
        <v>1</v>
      </c>
      <c r="AA31" s="3077">
        <v>1</v>
      </c>
      <c r="AB31" s="3077">
        <v>1</v>
      </c>
      <c r="AC31" s="3077">
        <v>1</v>
      </c>
      <c r="AD31" s="3076">
        <v>1</v>
      </c>
      <c r="AF31" s="4450" t="s">
        <v>4611</v>
      </c>
      <c r="AG31" s="4451"/>
      <c r="AH31" s="4452"/>
      <c r="AJ31" s="4447"/>
      <c r="AK31" s="4448"/>
      <c r="AL31" s="4449"/>
      <c r="AN31" s="135">
        <v>1</v>
      </c>
    </row>
    <row r="32" spans="1:40" ht="18" customHeight="1">
      <c r="A32" s="2866" t="str">
        <f t="shared" si="1"/>
        <v>A</v>
      </c>
      <c r="B32" s="593" t="s">
        <v>0</v>
      </c>
      <c r="C32" s="2180" t="s">
        <v>4568</v>
      </c>
      <c r="D32" s="4400" t="s">
        <v>4567</v>
      </c>
      <c r="E32" s="4400"/>
      <c r="F32" s="4400"/>
      <c r="G32" s="4401" t="s">
        <v>4310</v>
      </c>
      <c r="H32" s="4401"/>
      <c r="I32" s="4401"/>
      <c r="J32" s="4401"/>
      <c r="K32" s="4401"/>
      <c r="L32" s="4401"/>
      <c r="M32" s="4401"/>
      <c r="N32" s="4401"/>
      <c r="O32" s="4402"/>
      <c r="P32" s="2977"/>
      <c r="Q32" s="2977"/>
      <c r="R32" s="2977"/>
      <c r="S32" s="2977"/>
      <c r="T32" s="2977"/>
      <c r="U32" s="4386"/>
      <c r="V32" s="2864" t="str">
        <f t="shared" si="0"/>
        <v>A</v>
      </c>
      <c r="Y32" s="3079" t="s">
        <v>4610</v>
      </c>
      <c r="Z32" s="3077"/>
      <c r="AA32" s="3077"/>
      <c r="AB32" s="3077"/>
      <c r="AC32" s="3077"/>
      <c r="AD32" s="3076">
        <v>1</v>
      </c>
      <c r="AF32" s="4450"/>
      <c r="AG32" s="4451"/>
      <c r="AH32" s="4452"/>
      <c r="AJ32" s="4447"/>
      <c r="AK32" s="4448"/>
      <c r="AL32" s="4449"/>
      <c r="AN32" s="135">
        <v>1</v>
      </c>
    </row>
    <row r="33" spans="1:40" ht="18" customHeight="1">
      <c r="A33" s="2866" t="str">
        <f t="shared" si="1"/>
        <v>A</v>
      </c>
      <c r="B33" s="593" t="s">
        <v>0</v>
      </c>
      <c r="C33" s="2996">
        <v>18</v>
      </c>
      <c r="D33" s="2995" t="s">
        <v>4564</v>
      </c>
      <c r="E33" s="2994"/>
      <c r="F33" s="2994" t="s">
        <v>4566</v>
      </c>
      <c r="G33" s="2993"/>
      <c r="H33" s="2990" t="s">
        <v>4562</v>
      </c>
      <c r="I33" s="2989">
        <f>M68/M33</f>
        <v>3.2000000000000001E-2</v>
      </c>
      <c r="J33" s="2988"/>
      <c r="K33" s="4403" t="s">
        <v>4565</v>
      </c>
      <c r="L33" s="4403"/>
      <c r="M33" s="4404">
        <v>10</v>
      </c>
      <c r="N33" s="4405" t="str">
        <f>D33</f>
        <v>assiettes</v>
      </c>
      <c r="O33" s="4406"/>
      <c r="P33" s="2977"/>
      <c r="Q33" s="2977"/>
      <c r="R33" s="2977"/>
      <c r="S33" s="2977"/>
      <c r="T33" s="2977"/>
      <c r="U33" s="4386"/>
      <c r="V33" s="2864" t="str">
        <f t="shared" si="0"/>
        <v>A</v>
      </c>
      <c r="Y33" s="3079" t="s">
        <v>4609</v>
      </c>
      <c r="Z33" s="3077"/>
      <c r="AA33" s="3077"/>
      <c r="AB33" s="3077"/>
      <c r="AC33" s="3077"/>
      <c r="AD33" s="3076">
        <v>1</v>
      </c>
      <c r="AF33" s="4450"/>
      <c r="AG33" s="4451"/>
      <c r="AH33" s="4452"/>
      <c r="AJ33" s="4417" t="s">
        <v>4608</v>
      </c>
      <c r="AK33" s="4418"/>
      <c r="AL33" s="4419"/>
      <c r="AN33" s="135">
        <v>1</v>
      </c>
    </row>
    <row r="34" spans="1:40" ht="18" customHeight="1">
      <c r="A34" s="2866" t="str">
        <f t="shared" si="1"/>
        <v>A</v>
      </c>
      <c r="B34" s="593" t="s">
        <v>0</v>
      </c>
      <c r="C34" s="107">
        <v>18</v>
      </c>
      <c r="D34" s="2343" t="s">
        <v>4564</v>
      </c>
      <c r="E34" s="2992"/>
      <c r="F34" s="2992" t="s">
        <v>4563</v>
      </c>
      <c r="G34" s="2991"/>
      <c r="H34" s="2990" t="s">
        <v>4562</v>
      </c>
      <c r="I34" s="2989">
        <f>C68/C34</f>
        <v>3.2000000000000001E-2</v>
      </c>
      <c r="J34" s="2988"/>
      <c r="K34" s="4403"/>
      <c r="L34" s="4403"/>
      <c r="M34" s="4404"/>
      <c r="N34" s="4405"/>
      <c r="O34" s="4406"/>
      <c r="P34" s="2977"/>
      <c r="Q34" s="2977"/>
      <c r="R34" s="2977"/>
      <c r="S34" s="2977"/>
      <c r="T34" s="2977"/>
      <c r="U34" s="4386"/>
      <c r="V34" s="2864" t="str">
        <f t="shared" si="0"/>
        <v>A</v>
      </c>
      <c r="Y34" s="3079" t="s">
        <v>4607</v>
      </c>
      <c r="Z34" s="3077"/>
      <c r="AA34" s="3077"/>
      <c r="AB34" s="3077"/>
      <c r="AC34" s="3077"/>
      <c r="AD34" s="3076">
        <v>1</v>
      </c>
      <c r="AF34" s="4450"/>
      <c r="AG34" s="4451"/>
      <c r="AH34" s="4452"/>
      <c r="AJ34" s="4417"/>
      <c r="AK34" s="4418"/>
      <c r="AL34" s="4419"/>
      <c r="AN34" s="135">
        <v>1</v>
      </c>
    </row>
    <row r="35" spans="1:40" ht="18" customHeight="1">
      <c r="A35" s="2866" t="str">
        <f t="shared" si="1"/>
        <v>A</v>
      </c>
      <c r="B35" s="593" t="s">
        <v>0</v>
      </c>
      <c r="C35" s="2987" t="s">
        <v>15</v>
      </c>
      <c r="D35" s="3080" t="s">
        <v>4317</v>
      </c>
      <c r="E35" s="2985"/>
      <c r="F35" s="2985"/>
      <c r="G35" s="2984"/>
      <c r="H35" s="2584"/>
      <c r="I35" s="2983"/>
      <c r="J35" s="2982"/>
      <c r="K35" s="2981"/>
      <c r="L35" s="2981"/>
      <c r="M35" s="2980"/>
      <c r="N35" s="2979"/>
      <c r="O35" s="2978"/>
      <c r="P35" s="2977"/>
      <c r="Q35" s="2977"/>
      <c r="R35" s="2977"/>
      <c r="S35" s="2977"/>
      <c r="T35" s="2977"/>
      <c r="U35" s="4386"/>
      <c r="V35" s="2864" t="str">
        <f t="shared" si="0"/>
        <v>A</v>
      </c>
      <c r="Y35" s="3079" t="s">
        <v>4606</v>
      </c>
      <c r="Z35" s="3077"/>
      <c r="AA35" s="3077"/>
      <c r="AB35" s="3077"/>
      <c r="AC35" s="3077"/>
      <c r="AD35" s="3076"/>
      <c r="AF35" s="4453"/>
      <c r="AG35" s="4454"/>
      <c r="AH35" s="4455"/>
      <c r="AJ35" s="4417"/>
      <c r="AK35" s="4418"/>
      <c r="AL35" s="4419"/>
      <c r="AN35" s="135">
        <v>1</v>
      </c>
    </row>
    <row r="36" spans="1:40" ht="18" customHeight="1">
      <c r="A36" s="2866" t="str">
        <f t="shared" si="1"/>
        <v>A</v>
      </c>
      <c r="B36" s="593" t="s">
        <v>0</v>
      </c>
      <c r="C36" s="2976">
        <v>0</v>
      </c>
      <c r="D36" s="2971" t="s">
        <v>4561</v>
      </c>
      <c r="E36" s="2971"/>
      <c r="F36" s="2975"/>
      <c r="G36" s="2974"/>
      <c r="H36" s="2973"/>
      <c r="I36" s="2973"/>
      <c r="J36" s="2972">
        <f>MAX(C36:C45)</f>
        <v>5</v>
      </c>
      <c r="K36" s="2971" t="s">
        <v>4560</v>
      </c>
      <c r="L36" s="2970"/>
      <c r="M36" s="2970"/>
      <c r="N36" s="2970"/>
      <c r="O36" s="2969"/>
      <c r="P36" s="2967"/>
      <c r="Q36" s="2967"/>
      <c r="R36" s="2967"/>
      <c r="S36" s="2967"/>
      <c r="T36" s="2967"/>
      <c r="U36" s="4386"/>
      <c r="V36" s="2864" t="str">
        <f t="shared" si="0"/>
        <v>A</v>
      </c>
      <c r="Y36" s="3079"/>
      <c r="Z36" s="3078"/>
      <c r="AA36" s="3077">
        <v>1</v>
      </c>
      <c r="AB36" s="3077">
        <v>1</v>
      </c>
      <c r="AC36" s="3077">
        <v>1</v>
      </c>
      <c r="AD36" s="3076">
        <v>1</v>
      </c>
      <c r="AF36" s="4459" t="s">
        <v>4605</v>
      </c>
      <c r="AG36" s="4460"/>
      <c r="AH36" s="4461"/>
      <c r="AJ36" s="3075" t="s">
        <v>4604</v>
      </c>
      <c r="AK36" s="3069">
        <v>10</v>
      </c>
      <c r="AL36" s="3059" t="s">
        <v>108</v>
      </c>
      <c r="AN36" s="135">
        <v>1</v>
      </c>
    </row>
    <row r="37" spans="1:40" ht="18" customHeight="1">
      <c r="A37" s="2866" t="str">
        <f t="shared" si="1"/>
        <v>A</v>
      </c>
      <c r="B37" s="2598" t="str">
        <f t="shared" ref="B37:B45" si="2">IF(OR(D37&lt;&gt;"", E37&lt;&gt;"", F37&lt;&gt;"",K37&lt;&gt;"", L37&lt;&gt;"",M37&lt;&gt;""),"A", "►")</f>
        <v>A</v>
      </c>
      <c r="C37" s="2966">
        <f>IF(ISBLANK(D37),"",LARGE(C36:C36,1)+1)</f>
        <v>1</v>
      </c>
      <c r="D37" s="2964" t="s">
        <v>4318</v>
      </c>
      <c r="E37" s="2964"/>
      <c r="F37" s="2964"/>
      <c r="G37" s="2964"/>
      <c r="H37" s="2964"/>
      <c r="I37" s="2964"/>
      <c r="J37" s="2965" t="str">
        <f>IF(ISBLANK(K37),"",LARGE(J36:J36,1)+1)</f>
        <v/>
      </c>
      <c r="K37" s="2964"/>
      <c r="L37" s="2964"/>
      <c r="M37" s="2964"/>
      <c r="N37" s="2964"/>
      <c r="O37" s="2963"/>
      <c r="P37" s="2967"/>
      <c r="Q37" s="2967"/>
      <c r="R37" s="2967"/>
      <c r="S37" s="2967"/>
      <c r="T37" s="2967"/>
      <c r="U37" s="4386"/>
      <c r="V37" s="2864" t="str">
        <f t="shared" si="0"/>
        <v>A</v>
      </c>
      <c r="Y37" s="4465" t="s">
        <v>4603</v>
      </c>
      <c r="Z37" s="3074" t="s">
        <v>4602</v>
      </c>
      <c r="AD37" s="1968"/>
      <c r="AF37" s="4462"/>
      <c r="AG37" s="4463"/>
      <c r="AH37" s="4464"/>
      <c r="AJ37" s="4417" t="s">
        <v>739</v>
      </c>
      <c r="AK37" s="4418"/>
      <c r="AL37" s="4419"/>
      <c r="AN37" s="135">
        <v>1</v>
      </c>
    </row>
    <row r="38" spans="1:40" ht="18" customHeight="1">
      <c r="A38" s="2866" t="str">
        <f t="shared" si="1"/>
        <v>A</v>
      </c>
      <c r="B38" s="2598" t="str">
        <f t="shared" si="2"/>
        <v>A</v>
      </c>
      <c r="C38" s="2966">
        <f>IF(ISBLANK(D38),"",LARGE(C36:C37,1)+1)</f>
        <v>2</v>
      </c>
      <c r="D38" s="2964" t="s">
        <v>4601</v>
      </c>
      <c r="E38" s="2964"/>
      <c r="F38" s="2964"/>
      <c r="G38" s="2964"/>
      <c r="H38" s="2964"/>
      <c r="I38" s="2964"/>
      <c r="J38" s="2965" t="str">
        <f>IF(ISBLANK(K38),"",LARGE(J36:J37,1)+1)</f>
        <v/>
      </c>
      <c r="K38" s="2964"/>
      <c r="L38" s="2964"/>
      <c r="M38" s="2964"/>
      <c r="N38" s="2964"/>
      <c r="O38" s="2963"/>
      <c r="P38" s="2967"/>
      <c r="Q38" s="2967"/>
      <c r="R38" s="2967"/>
      <c r="S38" s="2967"/>
      <c r="T38" s="2967"/>
      <c r="U38" s="4386"/>
      <c r="V38" s="2864" t="str">
        <f t="shared" si="0"/>
        <v>A</v>
      </c>
      <c r="Y38" s="4466"/>
      <c r="Z38" s="3073" t="s">
        <v>4600</v>
      </c>
      <c r="AA38" s="3072"/>
      <c r="AB38" s="3072"/>
      <c r="AC38" s="3072"/>
      <c r="AD38" s="3071"/>
      <c r="AF38" s="4420" t="s">
        <v>4599</v>
      </c>
      <c r="AG38" s="4421"/>
      <c r="AH38" s="4422"/>
      <c r="AJ38" s="4417"/>
      <c r="AK38" s="4418"/>
      <c r="AL38" s="4419"/>
      <c r="AN38" s="135">
        <v>1</v>
      </c>
    </row>
    <row r="39" spans="1:40" ht="18" customHeight="1" thickBot="1">
      <c r="A39" s="2866" t="str">
        <f t="shared" si="1"/>
        <v>A</v>
      </c>
      <c r="B39" s="2598" t="str">
        <f t="shared" si="2"/>
        <v>A</v>
      </c>
      <c r="C39" s="2966" t="str">
        <f>IF(ISBLANK(D39),"",LARGE(C36:C38,1)+1)</f>
        <v/>
      </c>
      <c r="D39" s="2964"/>
      <c r="E39" s="2964" t="s">
        <v>4598</v>
      </c>
      <c r="F39" s="2964"/>
      <c r="G39" s="2964"/>
      <c r="H39" s="2964"/>
      <c r="I39" s="2964"/>
      <c r="J39" s="2965" t="str">
        <f>IF(ISBLANK(K39),"",LARGE(J36:J38,1)+1)</f>
        <v/>
      </c>
      <c r="K39" s="2964"/>
      <c r="L39" s="2964"/>
      <c r="M39" s="2964"/>
      <c r="N39" s="2964"/>
      <c r="O39" s="2963"/>
      <c r="P39" s="2967"/>
      <c r="Q39" s="2967"/>
      <c r="R39" s="2967"/>
      <c r="S39" s="2967"/>
      <c r="T39" s="2967"/>
      <c r="U39" s="4386"/>
      <c r="V39" s="2864" t="str">
        <f t="shared" si="0"/>
        <v>A</v>
      </c>
      <c r="AF39" s="4420"/>
      <c r="AG39" s="4421"/>
      <c r="AH39" s="4422"/>
      <c r="AJ39" s="3070"/>
      <c r="AK39" s="3069">
        <v>5</v>
      </c>
      <c r="AL39" s="3059" t="s">
        <v>742</v>
      </c>
      <c r="AN39" s="135">
        <v>1</v>
      </c>
    </row>
    <row r="40" spans="1:40" ht="18" customHeight="1">
      <c r="A40" s="2866" t="str">
        <f t="shared" si="1"/>
        <v>A</v>
      </c>
      <c r="B40" s="2598" t="str">
        <f t="shared" si="2"/>
        <v>A</v>
      </c>
      <c r="C40" s="2966">
        <f>IF(ISBLANK(D40),"",LARGE(C36:C39,1)+1)</f>
        <v>3</v>
      </c>
      <c r="D40" s="2964" t="s">
        <v>4320</v>
      </c>
      <c r="E40" s="2964"/>
      <c r="F40" s="2964"/>
      <c r="G40" s="2964"/>
      <c r="H40" s="2964"/>
      <c r="I40" s="2964"/>
      <c r="J40" s="2965" t="str">
        <f>IF(ISBLANK(K40),"",LARGE(J36:J39,1)+1)</f>
        <v/>
      </c>
      <c r="K40" s="2964"/>
      <c r="L40" s="2964"/>
      <c r="M40" s="2964"/>
      <c r="N40" s="2964"/>
      <c r="O40" s="2963"/>
      <c r="P40" s="2967"/>
      <c r="Q40" s="2967"/>
      <c r="R40" s="2967"/>
      <c r="S40" s="2967"/>
      <c r="T40" s="2967"/>
      <c r="U40" s="4386"/>
      <c r="V40" s="2864" t="str">
        <f t="shared" si="0"/>
        <v>A</v>
      </c>
      <c r="Y40" s="3055" t="s">
        <v>4589</v>
      </c>
      <c r="Z40" s="3054"/>
      <c r="AA40" s="3054"/>
      <c r="AB40" s="3054"/>
      <c r="AC40" s="3054"/>
      <c r="AD40" s="3054"/>
      <c r="AE40" s="3053"/>
      <c r="AF40" s="4423" t="s">
        <v>4597</v>
      </c>
      <c r="AG40" s="4424"/>
      <c r="AH40" s="4425"/>
      <c r="AJ40" s="4426" t="s">
        <v>753</v>
      </c>
      <c r="AK40" s="4427"/>
      <c r="AL40" s="4428"/>
      <c r="AN40" s="135">
        <v>1</v>
      </c>
    </row>
    <row r="41" spans="1:40" ht="18" customHeight="1">
      <c r="A41" s="2866" t="str">
        <f t="shared" si="1"/>
        <v>A</v>
      </c>
      <c r="B41" s="2598" t="str">
        <f t="shared" si="2"/>
        <v>A</v>
      </c>
      <c r="C41" s="2966">
        <f>IF(ISBLANK(D41),"",LARGE(C36:C40,1)+1)</f>
        <v>4</v>
      </c>
      <c r="D41" s="2964" t="s">
        <v>4321</v>
      </c>
      <c r="E41" s="2964"/>
      <c r="F41" s="2964"/>
      <c r="G41" s="2964"/>
      <c r="H41" s="2964"/>
      <c r="I41" s="2964"/>
      <c r="J41" s="2965" t="str">
        <f>IF(ISBLANK(K41),"",LARGE(J36:J40,1)+1)</f>
        <v/>
      </c>
      <c r="K41" s="2964"/>
      <c r="L41" s="2964"/>
      <c r="M41" s="2964"/>
      <c r="N41" s="2964"/>
      <c r="O41" s="2963"/>
      <c r="P41" s="2967"/>
      <c r="Q41" s="2967"/>
      <c r="R41" s="2967"/>
      <c r="S41" s="2967"/>
      <c r="T41" s="2967"/>
      <c r="U41" s="4386"/>
      <c r="V41" s="2864" t="str">
        <f t="shared" si="0"/>
        <v>A</v>
      </c>
      <c r="AF41" s="4423"/>
      <c r="AG41" s="4424"/>
      <c r="AH41" s="4425"/>
      <c r="AJ41" s="4426"/>
      <c r="AK41" s="4427"/>
      <c r="AL41" s="4428"/>
      <c r="AN41" s="135">
        <v>1</v>
      </c>
    </row>
    <row r="42" spans="1:40" ht="18" customHeight="1">
      <c r="A42" s="2866" t="str">
        <f t="shared" si="1"/>
        <v>A</v>
      </c>
      <c r="B42" s="2598" t="str">
        <f t="shared" si="2"/>
        <v>A</v>
      </c>
      <c r="C42" s="2966">
        <f>IF(ISBLANK(D42),"",LARGE(C36:C41,1)+1)</f>
        <v>5</v>
      </c>
      <c r="D42" s="2964" t="s">
        <v>4322</v>
      </c>
      <c r="E42" s="2964"/>
      <c r="F42" s="2964"/>
      <c r="G42" s="2964"/>
      <c r="H42" s="2964"/>
      <c r="I42" s="2964"/>
      <c r="J42" s="2965" t="str">
        <f>IF(ISBLANK(K42),"",LARGE(J36:J41,1)+1)</f>
        <v/>
      </c>
      <c r="K42" s="2964"/>
      <c r="L42" s="2964"/>
      <c r="M42" s="2964"/>
      <c r="N42" s="2964"/>
      <c r="O42" s="2963"/>
      <c r="P42" s="2967"/>
      <c r="Q42" s="2967"/>
      <c r="R42" s="2967"/>
      <c r="S42" s="2967"/>
      <c r="T42" s="2967"/>
      <c r="U42" s="4386"/>
      <c r="V42" s="2864" t="str">
        <f t="shared" si="0"/>
        <v>A</v>
      </c>
      <c r="AF42" s="3068" t="s">
        <v>4596</v>
      </c>
      <c r="AG42" s="3063"/>
      <c r="AH42" s="3067"/>
      <c r="AJ42" s="4429" t="s">
        <v>4595</v>
      </c>
      <c r="AK42" s="4430"/>
      <c r="AL42" s="4431"/>
      <c r="AN42" s="135">
        <v>1</v>
      </c>
    </row>
    <row r="43" spans="1:40" ht="18" customHeight="1">
      <c r="A43" s="2866" t="str">
        <f t="shared" si="1"/>
        <v>►</v>
      </c>
      <c r="B43" s="2598" t="str">
        <f t="shared" si="2"/>
        <v>►</v>
      </c>
      <c r="C43" s="2966" t="str">
        <f>IF(ISBLANK(D43),"",LARGE(C36:C42,1)+1)</f>
        <v/>
      </c>
      <c r="D43" s="2964"/>
      <c r="E43" s="2964"/>
      <c r="F43" s="2964"/>
      <c r="G43" s="2964"/>
      <c r="H43" s="2964"/>
      <c r="I43" s="2964"/>
      <c r="J43" s="2965" t="str">
        <f>IF(ISBLANK(K43),"",LARGE(J36:J42,1)+1)</f>
        <v/>
      </c>
      <c r="K43" s="2964"/>
      <c r="L43" s="2964"/>
      <c r="M43" s="2964"/>
      <c r="N43" s="2964"/>
      <c r="O43" s="2963"/>
      <c r="P43" s="2967"/>
      <c r="Q43" s="2967"/>
      <c r="R43" s="2967"/>
      <c r="S43" s="2967"/>
      <c r="T43" s="2967"/>
      <c r="U43" s="4386"/>
      <c r="V43" s="2864" t="str">
        <f t="shared" si="0"/>
        <v>►</v>
      </c>
      <c r="AF43" s="3064" t="s">
        <v>4594</v>
      </c>
      <c r="AG43" s="3063"/>
      <c r="AH43" s="3062"/>
      <c r="AJ43" s="4429"/>
      <c r="AK43" s="4430"/>
      <c r="AL43" s="4431"/>
      <c r="AN43" s="135">
        <v>1</v>
      </c>
    </row>
    <row r="44" spans="1:40" ht="18" customHeight="1">
      <c r="A44" s="2866" t="str">
        <f t="shared" si="1"/>
        <v>►</v>
      </c>
      <c r="B44" s="2598" t="str">
        <f t="shared" si="2"/>
        <v>►</v>
      </c>
      <c r="C44" s="2966" t="str">
        <f>IF(ISBLANK(D44),"",LARGE(C36:C43,1)+1)</f>
        <v/>
      </c>
      <c r="D44" s="2964"/>
      <c r="E44" s="2964"/>
      <c r="F44" s="2964"/>
      <c r="G44" s="2964"/>
      <c r="H44" s="2964"/>
      <c r="I44" s="2964"/>
      <c r="J44" s="2965" t="str">
        <f>IF(ISBLANK(K44),"",LARGE(J36:J43,1)+1)</f>
        <v/>
      </c>
      <c r="K44" s="2964"/>
      <c r="L44" s="2964"/>
      <c r="M44" s="2964"/>
      <c r="N44" s="2964"/>
      <c r="O44" s="2963"/>
      <c r="P44" s="2967"/>
      <c r="Q44" s="2967"/>
      <c r="R44" s="2967"/>
      <c r="S44" s="2967"/>
      <c r="T44" s="2967"/>
      <c r="U44" s="4386"/>
      <c r="V44" s="2864" t="str">
        <f t="shared" si="0"/>
        <v>►</v>
      </c>
      <c r="AF44" s="3064" t="s">
        <v>4593</v>
      </c>
      <c r="AG44" s="3063"/>
      <c r="AH44" s="3062"/>
      <c r="AJ44" s="3066" t="s">
        <v>4565</v>
      </c>
      <c r="AK44" s="3060">
        <v>40</v>
      </c>
      <c r="AL44" s="3059" t="str">
        <f>AL36</f>
        <v>couverts</v>
      </c>
      <c r="AN44" s="135">
        <v>1</v>
      </c>
    </row>
    <row r="45" spans="1:40" ht="18" customHeight="1">
      <c r="A45" s="2866" t="str">
        <f t="shared" si="1"/>
        <v>►</v>
      </c>
      <c r="B45" s="2598" t="str">
        <f t="shared" si="2"/>
        <v>►</v>
      </c>
      <c r="C45" s="2966" t="str">
        <f>IF(ISBLANK(D45),"",LARGE(C36:C44,1)+1)</f>
        <v/>
      </c>
      <c r="D45" s="2964"/>
      <c r="E45" s="2964"/>
      <c r="F45" s="2964"/>
      <c r="G45" s="2964"/>
      <c r="H45" s="2964"/>
      <c r="I45" s="2964"/>
      <c r="J45" s="2965" t="str">
        <f>IF(ISBLANK(K45),"",LARGE(J36:J44,1)+1)</f>
        <v/>
      </c>
      <c r="K45" s="2964"/>
      <c r="L45" s="2964"/>
      <c r="M45" s="2964"/>
      <c r="N45" s="2964"/>
      <c r="O45" s="2963"/>
      <c r="P45" s="4393" t="s">
        <v>4559</v>
      </c>
      <c r="Q45" s="4394"/>
      <c r="R45" s="4394"/>
      <c r="S45" s="4394"/>
      <c r="T45" s="4394"/>
      <c r="U45" s="4386"/>
      <c r="V45" s="2864" t="str">
        <f t="shared" si="0"/>
        <v>►</v>
      </c>
      <c r="AF45" s="3064" t="s">
        <v>4592</v>
      </c>
      <c r="AG45" s="3063"/>
      <c r="AH45" s="3062"/>
      <c r="AJ45" s="1148"/>
      <c r="AK45" s="132"/>
      <c r="AL45" s="3065"/>
      <c r="AN45" s="135">
        <v>1</v>
      </c>
    </row>
    <row r="46" spans="1:40" ht="18" customHeight="1">
      <c r="A46" s="2866" t="str">
        <f t="shared" si="1"/>
        <v>A</v>
      </c>
      <c r="B46" s="593" t="s">
        <v>0</v>
      </c>
      <c r="C46" s="2962" t="s">
        <v>4558</v>
      </c>
      <c r="D46" s="2961"/>
      <c r="E46" s="2961"/>
      <c r="F46" s="2960" t="s">
        <v>4557</v>
      </c>
      <c r="G46" s="2959" t="s">
        <v>4556</v>
      </c>
      <c r="H46" s="2958"/>
      <c r="I46" s="2958"/>
      <c r="J46" s="2958"/>
      <c r="K46" s="2958"/>
      <c r="L46" s="2957" t="s">
        <v>4555</v>
      </c>
      <c r="M46" s="2956">
        <f>M33</f>
        <v>10</v>
      </c>
      <c r="N46" s="2955" t="str">
        <f>D33</f>
        <v>assiettes</v>
      </c>
      <c r="O46" s="2954"/>
      <c r="P46" s="2953">
        <f>S11</f>
        <v>9</v>
      </c>
      <c r="Q46" s="2952" t="str">
        <f>S13</f>
        <v>assiettes</v>
      </c>
      <c r="R46" s="2951"/>
      <c r="S46" s="2950">
        <f>S18</f>
        <v>0.28800000000000003</v>
      </c>
      <c r="T46" s="2949"/>
      <c r="U46" s="4386"/>
      <c r="V46" s="2864" t="str">
        <f t="shared" si="0"/>
        <v>A</v>
      </c>
      <c r="AF46" s="3064" t="s">
        <v>4591</v>
      </c>
      <c r="AG46" s="3063"/>
      <c r="AH46" s="3062"/>
      <c r="AJ46" s="3061"/>
      <c r="AK46" s="3060">
        <v>16</v>
      </c>
      <c r="AL46" s="3059" t="str">
        <f>AL39</f>
        <v>poulets</v>
      </c>
      <c r="AN46" s="135">
        <v>1</v>
      </c>
    </row>
    <row r="47" spans="1:40" ht="18" customHeight="1" thickBot="1">
      <c r="A47" s="2866" t="str">
        <f t="shared" si="1"/>
        <v>A</v>
      </c>
      <c r="B47" s="593" t="s">
        <v>0</v>
      </c>
      <c r="C47" s="2935" t="s">
        <v>4554</v>
      </c>
      <c r="D47" s="2948" t="s">
        <v>4553</v>
      </c>
      <c r="E47" s="2947" t="s">
        <v>4552</v>
      </c>
      <c r="F47" s="2947" t="s">
        <v>4551</v>
      </c>
      <c r="G47" s="2946" t="s">
        <v>985</v>
      </c>
      <c r="H47" s="2945"/>
      <c r="I47" s="2944"/>
      <c r="J47" s="2944"/>
      <c r="K47" s="2944"/>
      <c r="L47" s="2943" t="s">
        <v>565</v>
      </c>
      <c r="M47" s="2943" t="s">
        <v>1813</v>
      </c>
      <c r="N47" s="2943" t="s">
        <v>80</v>
      </c>
      <c r="O47" s="2942" t="s">
        <v>4550</v>
      </c>
      <c r="P47" s="2941"/>
      <c r="Q47" s="2940" t="s">
        <v>565</v>
      </c>
      <c r="R47" s="2939" t="s">
        <v>80</v>
      </c>
      <c r="S47" s="2938" t="s">
        <v>4550</v>
      </c>
      <c r="T47" s="2937" t="s">
        <v>1813</v>
      </c>
      <c r="U47" s="4386"/>
      <c r="V47" s="2864" t="str">
        <f t="shared" si="0"/>
        <v>A</v>
      </c>
      <c r="AF47" s="3058" t="s">
        <v>4590</v>
      </c>
      <c r="AG47" s="3057"/>
      <c r="AH47" s="3056"/>
      <c r="AJ47" s="4432" t="s">
        <v>4561</v>
      </c>
      <c r="AK47" s="4433"/>
      <c r="AL47" s="4434"/>
      <c r="AN47" s="135">
        <v>1</v>
      </c>
    </row>
    <row r="48" spans="1:40" ht="18" customHeight="1">
      <c r="A48" s="2866" t="str">
        <f t="shared" si="1"/>
        <v>A</v>
      </c>
      <c r="B48" s="593" t="s">
        <v>0</v>
      </c>
      <c r="C48" s="2935">
        <f t="shared" ref="C48:C67" si="3">IF(ISTEXT(D48),F48,IF(ISBLANK(D48),F48,(F48*D48)))</f>
        <v>0.15</v>
      </c>
      <c r="D48" s="2934"/>
      <c r="E48" s="2933"/>
      <c r="F48" s="2932">
        <v>0.15</v>
      </c>
      <c r="G48" s="2931" t="s">
        <v>4266</v>
      </c>
      <c r="H48" s="2930"/>
      <c r="I48" s="2930"/>
      <c r="J48" s="2930"/>
      <c r="K48" s="2930"/>
      <c r="L48" s="2929" t="str">
        <f t="shared" ref="L48:L66" si="4">G48</f>
        <v>crème</v>
      </c>
      <c r="M48" s="531">
        <f>(C48/C33)*M33</f>
        <v>8.3333333333333329E-2</v>
      </c>
      <c r="N48" s="2928">
        <f>IF(C68=0,0,IF(ISBLANK(D48),0,(D48/C68)*M68))</f>
        <v>0</v>
      </c>
      <c r="O48" s="2927">
        <f t="shared" ref="O48:O66" si="5">E48</f>
        <v>0</v>
      </c>
      <c r="P48" s="2912"/>
      <c r="Q48" s="2911" t="str">
        <f t="shared" ref="Q48:Q66" si="6">G48</f>
        <v>crème</v>
      </c>
      <c r="R48" s="2922">
        <f>IF(C68=0,0,IF(ISBLANK(D48),0,(D48/C68)*T68))</f>
        <v>0</v>
      </c>
      <c r="S48" s="2907">
        <f t="shared" ref="S48:S66" si="7">E48</f>
        <v>0</v>
      </c>
      <c r="T48" s="2444">
        <f>IF(C68=0,0,(C48/C68)*S46)</f>
        <v>7.4999999999999997E-2</v>
      </c>
      <c r="U48" s="4386"/>
      <c r="V48" s="2864" t="str">
        <f t="shared" si="0"/>
        <v>A</v>
      </c>
      <c r="AF48" s="2865">
        <v>25</v>
      </c>
      <c r="AG48" s="2865">
        <v>25</v>
      </c>
      <c r="AH48" s="2865">
        <v>25</v>
      </c>
      <c r="AJ48" s="4432"/>
      <c r="AK48" s="4433"/>
      <c r="AL48" s="4434"/>
      <c r="AN48" s="135">
        <v>1</v>
      </c>
    </row>
    <row r="49" spans="1:40" ht="18" customHeight="1" thickBot="1">
      <c r="A49" s="2866" t="str">
        <f t="shared" si="1"/>
        <v>A</v>
      </c>
      <c r="B49" s="2598" t="str">
        <f t="shared" ref="B49:B65" si="8">IF(G49&lt;&gt;"","A","►")</f>
        <v>A</v>
      </c>
      <c r="C49" s="2935">
        <f t="shared" si="3"/>
        <v>8.0000000000000002E-3</v>
      </c>
      <c r="D49" s="2934"/>
      <c r="E49" s="2933"/>
      <c r="F49" s="2932">
        <v>8.0000000000000002E-3</v>
      </c>
      <c r="G49" s="2931" t="s">
        <v>4323</v>
      </c>
      <c r="H49" s="2930"/>
      <c r="I49" s="2930"/>
      <c r="J49" s="2930"/>
      <c r="K49" s="2930"/>
      <c r="L49" s="2929" t="str">
        <f t="shared" si="4"/>
        <v>zestes de pamplemousse</v>
      </c>
      <c r="M49" s="531">
        <f>(C49/C33)*M33</f>
        <v>4.4444444444444444E-3</v>
      </c>
      <c r="N49" s="2928">
        <f>IF(C68=0,0,IF(ISBLANK(D49),0,(D49/C68)*M68))</f>
        <v>0</v>
      </c>
      <c r="O49" s="2927">
        <f t="shared" si="5"/>
        <v>0</v>
      </c>
      <c r="P49" s="2912"/>
      <c r="Q49" s="2911" t="str">
        <f t="shared" si="6"/>
        <v>zestes de pamplemousse</v>
      </c>
      <c r="R49" s="2922">
        <f>IF(C68=0,0,IF(ISBLANK(D49),0,(D49/C68)*T68))</f>
        <v>0</v>
      </c>
      <c r="S49" s="2907">
        <f t="shared" si="7"/>
        <v>0</v>
      </c>
      <c r="T49" s="2444">
        <f>IF(C68=0,0,(C49/C68)*S46)</f>
        <v>4.0000000000000001E-3</v>
      </c>
      <c r="U49" s="4386"/>
      <c r="V49" s="2864" t="str">
        <f t="shared" si="0"/>
        <v>A</v>
      </c>
      <c r="AJ49" s="3052" t="s">
        <v>1787</v>
      </c>
      <c r="AK49" s="160"/>
      <c r="AL49" s="3051"/>
      <c r="AN49" s="135">
        <v>1</v>
      </c>
    </row>
    <row r="50" spans="1:40" ht="18" customHeight="1">
      <c r="A50" s="2866" t="str">
        <f t="shared" si="1"/>
        <v>A</v>
      </c>
      <c r="B50" s="2598" t="str">
        <f t="shared" si="8"/>
        <v>A</v>
      </c>
      <c r="C50" s="2935">
        <f t="shared" si="3"/>
        <v>0.105</v>
      </c>
      <c r="D50" s="2934"/>
      <c r="E50" s="2933"/>
      <c r="F50" s="2932">
        <v>0.105</v>
      </c>
      <c r="G50" s="2931" t="s">
        <v>71</v>
      </c>
      <c r="H50" s="2930"/>
      <c r="I50" s="2930"/>
      <c r="J50" s="2930"/>
      <c r="K50" s="2930"/>
      <c r="L50" s="2929" t="str">
        <f t="shared" si="4"/>
        <v>jaunes d'œufs</v>
      </c>
      <c r="M50" s="531">
        <f>(C50/C33)*M33</f>
        <v>5.8333333333333327E-2</v>
      </c>
      <c r="N50" s="2928">
        <f>IF(C68=0,0,IF(ISBLANK(D50),0,(D50/C68)*M68))</f>
        <v>0</v>
      </c>
      <c r="O50" s="2927">
        <f t="shared" si="5"/>
        <v>0</v>
      </c>
      <c r="P50" s="2912"/>
      <c r="Q50" s="2911" t="str">
        <f t="shared" si="6"/>
        <v>jaunes d'œufs</v>
      </c>
      <c r="R50" s="2922">
        <f>IF(C68=0,0,IF(ISBLANK(D50),0,(D50/C68)*T68))</f>
        <v>0</v>
      </c>
      <c r="S50" s="2907">
        <f t="shared" si="7"/>
        <v>0</v>
      </c>
      <c r="T50" s="2444">
        <f>IF(C68=0,0,(C50/C68)*S46)</f>
        <v>5.2499999999999998E-2</v>
      </c>
      <c r="U50" s="4386"/>
      <c r="V50" s="2864" t="str">
        <f t="shared" si="0"/>
        <v>A</v>
      </c>
      <c r="Y50" s="3055" t="s">
        <v>4589</v>
      </c>
      <c r="Z50" s="3054"/>
      <c r="AA50" s="3054"/>
      <c r="AB50" s="3054"/>
      <c r="AC50" s="3054"/>
      <c r="AD50" s="3054"/>
      <c r="AE50" s="3053"/>
      <c r="AJ50" s="3052"/>
      <c r="AK50" s="160"/>
      <c r="AL50" s="3051"/>
      <c r="AN50" s="135">
        <v>1</v>
      </c>
    </row>
    <row r="51" spans="1:40" ht="18" customHeight="1">
      <c r="A51" s="2866" t="str">
        <f t="shared" si="1"/>
        <v>A</v>
      </c>
      <c r="B51" s="2598" t="str">
        <f t="shared" si="8"/>
        <v>A</v>
      </c>
      <c r="C51" s="2935">
        <f t="shared" si="3"/>
        <v>3.5000000000000003E-2</v>
      </c>
      <c r="D51" s="2934"/>
      <c r="E51" s="2933"/>
      <c r="F51" s="2932">
        <v>3.5000000000000003E-2</v>
      </c>
      <c r="G51" s="2931" t="s">
        <v>4264</v>
      </c>
      <c r="H51" s="2930"/>
      <c r="I51" s="2930"/>
      <c r="J51" s="2930"/>
      <c r="K51" s="2930"/>
      <c r="L51" s="2929" t="str">
        <f t="shared" si="4"/>
        <v>cassonade l'antillaise</v>
      </c>
      <c r="M51" s="531">
        <f>(C51/C33)*M33</f>
        <v>1.9444444444444445E-2</v>
      </c>
      <c r="N51" s="2928">
        <f>IF(C68=0,0,IF(ISBLANK(D51),0,(D51/C68)*M68))</f>
        <v>0</v>
      </c>
      <c r="O51" s="2927">
        <f t="shared" si="5"/>
        <v>0</v>
      </c>
      <c r="P51" s="2912"/>
      <c r="Q51" s="2911" t="str">
        <f t="shared" si="6"/>
        <v>cassonade l'antillaise</v>
      </c>
      <c r="R51" s="2922">
        <f>IF(C68=0,0,IF(ISBLANK(D51),0,(D51/C68)*T68))</f>
        <v>0</v>
      </c>
      <c r="S51" s="2907">
        <f t="shared" si="7"/>
        <v>0</v>
      </c>
      <c r="T51" s="2444">
        <f>IF(C68=0,0,(C51/C68)*S46)</f>
        <v>1.7500000000000002E-2</v>
      </c>
      <c r="U51" s="4386"/>
      <c r="V51" s="2864" t="str">
        <f t="shared" si="0"/>
        <v>A</v>
      </c>
      <c r="Y51" s="2623"/>
      <c r="Z51" s="652"/>
      <c r="AA51" s="658"/>
      <c r="AB51" s="656"/>
      <c r="AC51" s="656"/>
      <c r="AD51" s="656"/>
      <c r="AE51" s="2624"/>
      <c r="AJ51" s="4435" t="s">
        <v>4588</v>
      </c>
      <c r="AK51" s="4436"/>
      <c r="AL51" s="4437"/>
      <c r="AN51" s="135">
        <v>1</v>
      </c>
    </row>
    <row r="52" spans="1:40" ht="18" customHeight="1">
      <c r="A52" s="2866" t="str">
        <f t="shared" si="1"/>
        <v>A</v>
      </c>
      <c r="B52" s="2598" t="str">
        <f t="shared" si="8"/>
        <v>A</v>
      </c>
      <c r="C52" s="2935">
        <f t="shared" si="3"/>
        <v>1.4999999999999999E-2</v>
      </c>
      <c r="D52" s="2934"/>
      <c r="E52" s="2933"/>
      <c r="F52" s="2932">
        <v>1.4999999999999999E-2</v>
      </c>
      <c r="G52" s="2931" t="s">
        <v>4324</v>
      </c>
      <c r="H52" s="2930"/>
      <c r="I52" s="2930"/>
      <c r="J52" s="2930"/>
      <c r="K52" s="2930"/>
      <c r="L52" s="2929" t="str">
        <f t="shared" si="4"/>
        <v>maïzena</v>
      </c>
      <c r="M52" s="531">
        <f>(C52/C33)*M33</f>
        <v>8.3333333333333332E-3</v>
      </c>
      <c r="N52" s="2928">
        <f>IF(C68=0,0,IF(ISBLANK(D52),0,(D52/C68)*M68))</f>
        <v>0</v>
      </c>
      <c r="O52" s="2927">
        <f t="shared" si="5"/>
        <v>0</v>
      </c>
      <c r="P52" s="2912"/>
      <c r="Q52" s="2911" t="str">
        <f t="shared" si="6"/>
        <v>maïzena</v>
      </c>
      <c r="R52" s="2922">
        <f>IF(C68=0,0,IF(ISBLANK(D52),0,(D52/C68)*T68))</f>
        <v>0</v>
      </c>
      <c r="S52" s="2907">
        <f t="shared" si="7"/>
        <v>0</v>
      </c>
      <c r="T52" s="2444">
        <f>IF(C68=0,0,(C52/C68)*S46)</f>
        <v>7.5000000000000006E-3</v>
      </c>
      <c r="U52" s="4386"/>
      <c r="V52" s="2864" t="str">
        <f t="shared" si="0"/>
        <v>A</v>
      </c>
      <c r="Y52" s="2623"/>
      <c r="Z52" s="653" t="s">
        <v>145</v>
      </c>
      <c r="AA52" s="658"/>
      <c r="AB52" s="656"/>
      <c r="AC52" s="656"/>
      <c r="AD52" s="656"/>
      <c r="AE52" s="2624"/>
      <c r="AJ52" s="4438"/>
      <c r="AK52" s="4439"/>
      <c r="AL52" s="4440"/>
      <c r="AN52" s="135">
        <v>1</v>
      </c>
    </row>
    <row r="53" spans="1:40" ht="18" customHeight="1">
      <c r="A53" s="2866" t="str">
        <f t="shared" si="1"/>
        <v>A</v>
      </c>
      <c r="B53" s="2598" t="str">
        <f t="shared" si="8"/>
        <v>A</v>
      </c>
      <c r="C53" s="2935">
        <f t="shared" si="3"/>
        <v>8.0000000000000002E-3</v>
      </c>
      <c r="D53" s="2934"/>
      <c r="E53" s="2933"/>
      <c r="F53" s="2932">
        <v>8.0000000000000002E-3</v>
      </c>
      <c r="G53" s="2931" t="s">
        <v>2295</v>
      </c>
      <c r="H53" s="2930"/>
      <c r="I53" s="2930"/>
      <c r="J53" s="2930"/>
      <c r="K53" s="2930"/>
      <c r="L53" s="2929" t="str">
        <f t="shared" si="4"/>
        <v>gélatine</v>
      </c>
      <c r="M53" s="531">
        <f>(C53/C33)*M33</f>
        <v>4.4444444444444444E-3</v>
      </c>
      <c r="N53" s="2928">
        <f>IF(C68=0,0,IF(ISBLANK(D53),0,(D53/C68)*M68))</f>
        <v>0</v>
      </c>
      <c r="O53" s="2927">
        <f t="shared" si="5"/>
        <v>0</v>
      </c>
      <c r="P53" s="2912"/>
      <c r="Q53" s="2911" t="str">
        <f t="shared" si="6"/>
        <v>gélatine</v>
      </c>
      <c r="R53" s="2922">
        <f>IF(C68=0,0,IF(ISBLANK(D53),0,(D53/C68)*T68))</f>
        <v>0</v>
      </c>
      <c r="S53" s="2907">
        <f t="shared" si="7"/>
        <v>0</v>
      </c>
      <c r="T53" s="2444">
        <f>IF(C68=0,0,(C53/C68)*S46)</f>
        <v>4.0000000000000001E-3</v>
      </c>
      <c r="U53" s="4386"/>
      <c r="V53" s="2864" t="str">
        <f t="shared" si="0"/>
        <v>A</v>
      </c>
      <c r="Y53" s="2623"/>
      <c r="Z53" s="652"/>
      <c r="AA53" s="652" t="s">
        <v>4457</v>
      </c>
      <c r="AB53" s="656"/>
      <c r="AC53" s="656"/>
      <c r="AD53" s="656"/>
      <c r="AE53" s="2624"/>
      <c r="AJ53" s="4438"/>
      <c r="AK53" s="4439"/>
      <c r="AL53" s="4440"/>
      <c r="AN53" s="135">
        <v>1</v>
      </c>
    </row>
    <row r="54" spans="1:40" ht="18" customHeight="1">
      <c r="A54" s="2866" t="str">
        <f t="shared" si="1"/>
        <v>A</v>
      </c>
      <c r="B54" s="2598" t="str">
        <f t="shared" si="8"/>
        <v>A</v>
      </c>
      <c r="C54" s="2935">
        <f t="shared" si="3"/>
        <v>0.16</v>
      </c>
      <c r="D54" s="2934"/>
      <c r="E54" s="2933"/>
      <c r="F54" s="2932">
        <v>0.16</v>
      </c>
      <c r="G54" s="2931" t="s">
        <v>4181</v>
      </c>
      <c r="H54" s="2930"/>
      <c r="I54" s="2930"/>
      <c r="J54" s="2930"/>
      <c r="K54" s="2930"/>
      <c r="L54" s="2929" t="str">
        <f t="shared" si="4"/>
        <v>blancs d'œufs</v>
      </c>
      <c r="M54" s="531">
        <f>(C54/C33)*M33</f>
        <v>8.8888888888888892E-2</v>
      </c>
      <c r="N54" s="2928">
        <f>IF(C68=0,0,IF(ISBLANK(D54),0,(D54/C68)*M68))</f>
        <v>0</v>
      </c>
      <c r="O54" s="2927">
        <f t="shared" si="5"/>
        <v>0</v>
      </c>
      <c r="P54" s="2912"/>
      <c r="Q54" s="2911" t="str">
        <f t="shared" si="6"/>
        <v>blancs d'œufs</v>
      </c>
      <c r="R54" s="2922">
        <f>IF(C68=0,0,IF(ISBLANK(D54),0,(D54/C68)*T68))</f>
        <v>0</v>
      </c>
      <c r="S54" s="2907">
        <f t="shared" si="7"/>
        <v>0</v>
      </c>
      <c r="T54" s="2444">
        <f>IF(C68=0,0,(C54/C68)*S46)</f>
        <v>0.08</v>
      </c>
      <c r="U54" s="4386"/>
      <c r="V54" s="2864" t="str">
        <f t="shared" si="0"/>
        <v>A</v>
      </c>
      <c r="Y54" s="2623"/>
      <c r="Z54" s="2627" t="s">
        <v>0</v>
      </c>
      <c r="AA54" s="657"/>
      <c r="AB54" s="656"/>
      <c r="AC54" s="656"/>
      <c r="AD54" s="656"/>
      <c r="AE54" s="2624"/>
      <c r="AJ54" s="4441" t="s">
        <v>4587</v>
      </c>
      <c r="AK54" s="4442"/>
      <c r="AL54" s="4443"/>
      <c r="AN54" s="135">
        <v>1</v>
      </c>
    </row>
    <row r="55" spans="1:40" ht="18" customHeight="1">
      <c r="A55" s="2866" t="str">
        <f t="shared" si="1"/>
        <v>A</v>
      </c>
      <c r="B55" s="2598" t="str">
        <f t="shared" si="8"/>
        <v>A</v>
      </c>
      <c r="C55" s="2935">
        <f t="shared" si="3"/>
        <v>9.5000000000000001E-2</v>
      </c>
      <c r="D55" s="2934"/>
      <c r="E55" s="2933"/>
      <c r="F55" s="2932">
        <v>9.5000000000000001E-2</v>
      </c>
      <c r="G55" s="2931" t="s">
        <v>4264</v>
      </c>
      <c r="H55" s="2930"/>
      <c r="I55" s="2930"/>
      <c r="J55" s="2930"/>
      <c r="K55" s="2930"/>
      <c r="L55" s="2929" t="str">
        <f t="shared" si="4"/>
        <v>cassonade l'antillaise</v>
      </c>
      <c r="M55" s="531">
        <f>(C55/C33)*M33</f>
        <v>5.2777777777777778E-2</v>
      </c>
      <c r="N55" s="2928">
        <f>IF(C68=0,0,IF(ISBLANK(D55),0,(D55/C68)*M68))</f>
        <v>0</v>
      </c>
      <c r="O55" s="2927">
        <f t="shared" si="5"/>
        <v>0</v>
      </c>
      <c r="P55" s="2912"/>
      <c r="Q55" s="2911" t="str">
        <f t="shared" si="6"/>
        <v>cassonade l'antillaise</v>
      </c>
      <c r="R55" s="2922">
        <f>IF(C68=0,0,IF(ISBLANK(D55),0,(D55/C68)*T68))</f>
        <v>0</v>
      </c>
      <c r="S55" s="2907">
        <f t="shared" si="7"/>
        <v>0</v>
      </c>
      <c r="T55" s="2444">
        <f>IF(C68=0,0,(C55/C68)*S46)</f>
        <v>4.7499999999999994E-2</v>
      </c>
      <c r="U55" s="4386"/>
      <c r="V55" s="2864" t="str">
        <f t="shared" si="0"/>
        <v>A</v>
      </c>
      <c r="Y55" s="2623"/>
      <c r="Z55" s="652" t="s">
        <v>172</v>
      </c>
      <c r="AA55" s="658"/>
      <c r="AB55" s="656"/>
      <c r="AC55" s="656"/>
      <c r="AD55" s="656"/>
      <c r="AE55" s="2624"/>
      <c r="AJ55" s="4441"/>
      <c r="AK55" s="4442"/>
      <c r="AL55" s="4443"/>
      <c r="AN55" s="135">
        <v>1</v>
      </c>
    </row>
    <row r="56" spans="1:40" ht="18" customHeight="1">
      <c r="A56" s="2866" t="str">
        <f t="shared" si="1"/>
        <v>►</v>
      </c>
      <c r="B56" s="2598" t="str">
        <f t="shared" si="8"/>
        <v>►</v>
      </c>
      <c r="C56" s="2935">
        <f t="shared" si="3"/>
        <v>0</v>
      </c>
      <c r="D56" s="2934"/>
      <c r="E56" s="2933"/>
      <c r="F56" s="2932"/>
      <c r="G56" s="2931"/>
      <c r="H56" s="2930"/>
      <c r="I56" s="2930"/>
      <c r="J56" s="2930"/>
      <c r="K56" s="2930"/>
      <c r="L56" s="2929">
        <f t="shared" si="4"/>
        <v>0</v>
      </c>
      <c r="M56" s="531">
        <f>(C56/C33)*M33</f>
        <v>0</v>
      </c>
      <c r="N56" s="2928">
        <f>IF(C68=0,0,IF(ISBLANK(D56),0,(D56/C68)*M68))</f>
        <v>0</v>
      </c>
      <c r="O56" s="2927">
        <f t="shared" si="5"/>
        <v>0</v>
      </c>
      <c r="P56" s="2912"/>
      <c r="Q56" s="2911">
        <f t="shared" si="6"/>
        <v>0</v>
      </c>
      <c r="R56" s="2922">
        <f>IF(C68=0,0,IF(ISBLANK(D56),0,(D56/C68)*T68))</f>
        <v>0</v>
      </c>
      <c r="S56" s="2907">
        <f t="shared" si="7"/>
        <v>0</v>
      </c>
      <c r="T56" s="2444">
        <f>IF(C68=0,0,(C56/C68)*S46)</f>
        <v>0</v>
      </c>
      <c r="U56" s="4386"/>
      <c r="V56" s="2864" t="str">
        <f t="shared" si="0"/>
        <v>►</v>
      </c>
      <c r="Y56" s="2623"/>
      <c r="Z56" s="652" t="s">
        <v>178</v>
      </c>
      <c r="AA56" s="658"/>
      <c r="AB56" s="656"/>
      <c r="AC56" s="656"/>
      <c r="AD56" s="656"/>
      <c r="AE56" s="2624"/>
      <c r="AJ56" s="4441"/>
      <c r="AK56" s="4442"/>
      <c r="AL56" s="4443"/>
      <c r="AN56" s="135">
        <v>1</v>
      </c>
    </row>
    <row r="57" spans="1:40" ht="18" customHeight="1">
      <c r="A57" s="2866" t="str">
        <f t="shared" si="1"/>
        <v>►</v>
      </c>
      <c r="B57" s="2598" t="str">
        <f t="shared" si="8"/>
        <v>►</v>
      </c>
      <c r="C57" s="2935">
        <f t="shared" si="3"/>
        <v>0</v>
      </c>
      <c r="D57" s="2934"/>
      <c r="E57" s="2933"/>
      <c r="F57" s="2932"/>
      <c r="G57" s="2931"/>
      <c r="H57" s="2930"/>
      <c r="I57" s="2930"/>
      <c r="J57" s="2930"/>
      <c r="K57" s="2930"/>
      <c r="L57" s="2929">
        <f t="shared" si="4"/>
        <v>0</v>
      </c>
      <c r="M57" s="531">
        <f>(C57/C33)*M33</f>
        <v>0</v>
      </c>
      <c r="N57" s="2928">
        <f>IF(C68=0,0,IF(ISBLANK(D57),0,(D57/C68)*M68))</f>
        <v>0</v>
      </c>
      <c r="O57" s="2927">
        <f t="shared" si="5"/>
        <v>0</v>
      </c>
      <c r="P57" s="2912"/>
      <c r="Q57" s="2911">
        <f t="shared" si="6"/>
        <v>0</v>
      </c>
      <c r="R57" s="2922">
        <f>IF(C68=0,0,IF(ISBLANK(D57),0,(D57/C68)*T68))</f>
        <v>0</v>
      </c>
      <c r="S57" s="2907">
        <f t="shared" si="7"/>
        <v>0</v>
      </c>
      <c r="T57" s="2444">
        <f>IF(C68=0,0,(C57/C68)*S46)</f>
        <v>0</v>
      </c>
      <c r="U57" s="4386"/>
      <c r="V57" s="2864" t="str">
        <f t="shared" si="0"/>
        <v>►</v>
      </c>
      <c r="Y57" s="2623"/>
      <c r="Z57" s="652" t="s">
        <v>204</v>
      </c>
      <c r="AA57" s="658"/>
      <c r="AB57" s="656"/>
      <c r="AC57" s="656"/>
      <c r="AD57" s="656"/>
      <c r="AE57" s="2624"/>
      <c r="AJ57" s="4444" t="s">
        <v>4586</v>
      </c>
      <c r="AK57" s="4445"/>
      <c r="AL57" s="4446"/>
      <c r="AN57" s="135">
        <v>1</v>
      </c>
    </row>
    <row r="58" spans="1:40" ht="18" customHeight="1">
      <c r="A58" s="2866" t="str">
        <f t="shared" si="1"/>
        <v>►</v>
      </c>
      <c r="B58" s="2598" t="str">
        <f t="shared" si="8"/>
        <v>►</v>
      </c>
      <c r="C58" s="2935">
        <f t="shared" si="3"/>
        <v>0</v>
      </c>
      <c r="D58" s="2934"/>
      <c r="E58" s="2933"/>
      <c r="F58" s="2932"/>
      <c r="G58" s="2931"/>
      <c r="H58" s="2930"/>
      <c r="I58" s="2930"/>
      <c r="J58" s="2930"/>
      <c r="K58" s="2930"/>
      <c r="L58" s="2929">
        <f t="shared" si="4"/>
        <v>0</v>
      </c>
      <c r="M58" s="531">
        <f>(C58/C33)*M33</f>
        <v>0</v>
      </c>
      <c r="N58" s="2928">
        <f>IF(C68=0,0,IF(ISBLANK(D58),0,(D58/C68)*M68))</f>
        <v>0</v>
      </c>
      <c r="O58" s="2927">
        <f t="shared" si="5"/>
        <v>0</v>
      </c>
      <c r="P58" s="2912"/>
      <c r="Q58" s="2911">
        <f t="shared" si="6"/>
        <v>0</v>
      </c>
      <c r="R58" s="2922">
        <f>IF(C68=0,0,IF(ISBLANK(D58),0,(D58/C68)*T68))</f>
        <v>0</v>
      </c>
      <c r="S58" s="2907">
        <f t="shared" si="7"/>
        <v>0</v>
      </c>
      <c r="T58" s="2444">
        <f>IF(C68=0,0,(C58/C68)*S46)</f>
        <v>0</v>
      </c>
      <c r="U58" s="4386"/>
      <c r="V58" s="2864" t="str">
        <f t="shared" si="0"/>
        <v>►</v>
      </c>
      <c r="Y58" s="2623"/>
      <c r="Z58" s="2629"/>
      <c r="AA58" s="2629"/>
      <c r="AB58" s="656"/>
      <c r="AC58" s="656"/>
      <c r="AD58" s="656"/>
      <c r="AE58" s="2624"/>
      <c r="AJ58" s="4444"/>
      <c r="AK58" s="4445"/>
      <c r="AL58" s="4446"/>
      <c r="AN58" s="135">
        <v>1</v>
      </c>
    </row>
    <row r="59" spans="1:40" ht="18" customHeight="1">
      <c r="A59" s="2866" t="str">
        <f t="shared" si="1"/>
        <v>►</v>
      </c>
      <c r="B59" s="2598" t="str">
        <f t="shared" si="8"/>
        <v>►</v>
      </c>
      <c r="C59" s="2935">
        <f t="shared" si="3"/>
        <v>0</v>
      </c>
      <c r="D59" s="2934"/>
      <c r="E59" s="2933"/>
      <c r="F59" s="2932"/>
      <c r="G59" s="2931"/>
      <c r="H59" s="2930"/>
      <c r="I59" s="2930"/>
      <c r="J59" s="2930"/>
      <c r="K59" s="2930"/>
      <c r="L59" s="2929">
        <f t="shared" si="4"/>
        <v>0</v>
      </c>
      <c r="M59" s="531">
        <f>(C59/C33)*M33</f>
        <v>0</v>
      </c>
      <c r="N59" s="2928">
        <f>IF(C68=0,0,IF(ISBLANK(D59),0,(D59/C68)*M68))</f>
        <v>0</v>
      </c>
      <c r="O59" s="2927">
        <f t="shared" si="5"/>
        <v>0</v>
      </c>
      <c r="P59" s="2912"/>
      <c r="Q59" s="2911">
        <f t="shared" si="6"/>
        <v>0</v>
      </c>
      <c r="R59" s="2922">
        <f>IF(C68=0,0,IF(ISBLANK(D59),0,(D59/C68)*T68))</f>
        <v>0</v>
      </c>
      <c r="S59" s="2907">
        <f t="shared" si="7"/>
        <v>0</v>
      </c>
      <c r="T59" s="2444">
        <f>IF(C68=0,0,(C59/C68)*S46)</f>
        <v>0</v>
      </c>
      <c r="U59" s="4386"/>
      <c r="V59" s="2864" t="str">
        <f t="shared" si="0"/>
        <v>►</v>
      </c>
      <c r="Y59" s="3948" t="s">
        <v>4458</v>
      </c>
      <c r="Z59" s="3949"/>
      <c r="AA59" s="3949"/>
      <c r="AB59" s="656"/>
      <c r="AC59" s="656"/>
      <c r="AD59" s="656"/>
      <c r="AE59" s="2624"/>
      <c r="AJ59" s="4444"/>
      <c r="AK59" s="4445"/>
      <c r="AL59" s="4446"/>
      <c r="AN59" s="135">
        <v>1</v>
      </c>
    </row>
    <row r="60" spans="1:40" ht="18" customHeight="1">
      <c r="A60" s="2866" t="str">
        <f t="shared" si="1"/>
        <v>►</v>
      </c>
      <c r="B60" s="2598" t="str">
        <f t="shared" si="8"/>
        <v>►</v>
      </c>
      <c r="C60" s="2935">
        <f t="shared" si="3"/>
        <v>0</v>
      </c>
      <c r="D60" s="2934"/>
      <c r="E60" s="2933"/>
      <c r="F60" s="2932"/>
      <c r="G60" s="2931"/>
      <c r="H60" s="2930"/>
      <c r="I60" s="2930"/>
      <c r="J60" s="2930"/>
      <c r="K60" s="2930"/>
      <c r="L60" s="2929">
        <f t="shared" si="4"/>
        <v>0</v>
      </c>
      <c r="M60" s="531">
        <f>(C60/C33)*M33</f>
        <v>0</v>
      </c>
      <c r="N60" s="2928">
        <f>IF(C68=0,0,IF(ISBLANK(D60),0,(D60/C68)*M68))</f>
        <v>0</v>
      </c>
      <c r="O60" s="2927">
        <f t="shared" si="5"/>
        <v>0</v>
      </c>
      <c r="P60" s="2912"/>
      <c r="Q60" s="2911">
        <f t="shared" si="6"/>
        <v>0</v>
      </c>
      <c r="R60" s="2922">
        <f>IF(C68=0,0,IF(ISBLANK(D60),0,(D60/C68)*T68))</f>
        <v>0</v>
      </c>
      <c r="S60" s="2907">
        <f t="shared" si="7"/>
        <v>0</v>
      </c>
      <c r="T60" s="2444">
        <f>IF(C68=0,0,(C60/C68)*S46)</f>
        <v>0</v>
      </c>
      <c r="U60" s="4386"/>
      <c r="V60" s="2864" t="str">
        <f t="shared" si="0"/>
        <v>►</v>
      </c>
      <c r="Y60" s="3948"/>
      <c r="Z60" s="3949"/>
      <c r="AA60" s="3949"/>
      <c r="AB60" s="3949" t="s">
        <v>4459</v>
      </c>
      <c r="AC60" s="3949"/>
      <c r="AD60" s="3949"/>
      <c r="AE60" s="3950"/>
      <c r="AJ60" s="3050" t="s">
        <v>4585</v>
      </c>
      <c r="AK60" s="3049"/>
      <c r="AL60" s="3048"/>
      <c r="AN60" s="135">
        <v>1</v>
      </c>
    </row>
    <row r="61" spans="1:40" ht="18" customHeight="1">
      <c r="A61" s="2866" t="str">
        <f t="shared" si="1"/>
        <v>►</v>
      </c>
      <c r="B61" s="2598" t="str">
        <f t="shared" si="8"/>
        <v>►</v>
      </c>
      <c r="C61" s="2935">
        <f t="shared" si="3"/>
        <v>0</v>
      </c>
      <c r="D61" s="2934"/>
      <c r="E61" s="2933"/>
      <c r="F61" s="2932"/>
      <c r="G61" s="2931"/>
      <c r="H61" s="2930"/>
      <c r="I61" s="2930"/>
      <c r="J61" s="2930"/>
      <c r="K61" s="2930"/>
      <c r="L61" s="2929">
        <f t="shared" si="4"/>
        <v>0</v>
      </c>
      <c r="M61" s="531">
        <f>(C61/C33)*M33</f>
        <v>0</v>
      </c>
      <c r="N61" s="2928">
        <f>IF(C68=0,0,IF(ISBLANK(D61),0,(D61/C68)*M68))</f>
        <v>0</v>
      </c>
      <c r="O61" s="2927">
        <f t="shared" si="5"/>
        <v>0</v>
      </c>
      <c r="P61" s="2912"/>
      <c r="Q61" s="2911">
        <f t="shared" si="6"/>
        <v>0</v>
      </c>
      <c r="R61" s="2922">
        <f>IF(C68=0,0,IF(ISBLANK(D61),0,(D61/C68)*T68))</f>
        <v>0</v>
      </c>
      <c r="S61" s="2907">
        <f t="shared" si="7"/>
        <v>0</v>
      </c>
      <c r="T61" s="2444">
        <f>IF(C68=0,0,(C61/C68)*S46)</f>
        <v>0</v>
      </c>
      <c r="U61" s="4386"/>
      <c r="V61" s="2864" t="str">
        <f t="shared" si="0"/>
        <v>►</v>
      </c>
      <c r="Y61" s="3948"/>
      <c r="Z61" s="3949"/>
      <c r="AA61" s="3949"/>
      <c r="AB61" s="3949"/>
      <c r="AC61" s="3949"/>
      <c r="AD61" s="3949"/>
      <c r="AE61" s="3950"/>
      <c r="AJ61" s="1148"/>
      <c r="AK61" s="3047">
        <v>5</v>
      </c>
      <c r="AL61" s="3046" t="s">
        <v>4584</v>
      </c>
      <c r="AN61" s="135">
        <v>1</v>
      </c>
    </row>
    <row r="62" spans="1:40" ht="18" customHeight="1">
      <c r="A62" s="2866" t="str">
        <f t="shared" si="1"/>
        <v>►</v>
      </c>
      <c r="B62" s="2598" t="str">
        <f t="shared" si="8"/>
        <v>►</v>
      </c>
      <c r="C62" s="2935">
        <f t="shared" si="3"/>
        <v>0</v>
      </c>
      <c r="D62" s="2934"/>
      <c r="E62" s="2933"/>
      <c r="F62" s="2932"/>
      <c r="G62" s="2931"/>
      <c r="H62" s="2930"/>
      <c r="I62" s="2930"/>
      <c r="J62" s="2930"/>
      <c r="K62" s="2930"/>
      <c r="L62" s="2929">
        <f t="shared" si="4"/>
        <v>0</v>
      </c>
      <c r="M62" s="531">
        <f>(C62/C33)*M33</f>
        <v>0</v>
      </c>
      <c r="N62" s="2928">
        <f>IF(C68=0,0,IF(ISBLANK(D62),0,(D62/C68)*M68))</f>
        <v>0</v>
      </c>
      <c r="O62" s="2927">
        <f t="shared" si="5"/>
        <v>0</v>
      </c>
      <c r="P62" s="2912"/>
      <c r="Q62" s="2911">
        <f t="shared" si="6"/>
        <v>0</v>
      </c>
      <c r="R62" s="2922">
        <f>IF(C68=0,0,IF(ISBLANK(D62),0,(D62/C68)*T68))</f>
        <v>0</v>
      </c>
      <c r="S62" s="2907">
        <f t="shared" si="7"/>
        <v>0</v>
      </c>
      <c r="T62" s="2444">
        <f>IF(C68=0,0,(C62/C68)*S46)</f>
        <v>0</v>
      </c>
      <c r="U62" s="4386"/>
      <c r="V62" s="2864" t="str">
        <f t="shared" si="0"/>
        <v>►</v>
      </c>
      <c r="Y62" s="3948"/>
      <c r="Z62" s="3949"/>
      <c r="AA62" s="3949"/>
      <c r="AB62" s="3949"/>
      <c r="AC62" s="3949"/>
      <c r="AD62" s="3949"/>
      <c r="AE62" s="3950"/>
      <c r="AJ62" s="1148"/>
      <c r="AK62" s="3045">
        <v>5</v>
      </c>
      <c r="AL62" s="3044" t="s">
        <v>4583</v>
      </c>
      <c r="AN62" s="135">
        <v>1</v>
      </c>
    </row>
    <row r="63" spans="1:40" ht="18" customHeight="1">
      <c r="A63" s="2866" t="str">
        <f t="shared" si="1"/>
        <v>►</v>
      </c>
      <c r="B63" s="2598" t="str">
        <f t="shared" si="8"/>
        <v>►</v>
      </c>
      <c r="C63" s="2935">
        <f t="shared" si="3"/>
        <v>0</v>
      </c>
      <c r="D63" s="2934"/>
      <c r="E63" s="2933"/>
      <c r="F63" s="2932"/>
      <c r="G63" s="2931"/>
      <c r="H63" s="2930"/>
      <c r="I63" s="2930"/>
      <c r="J63" s="2930"/>
      <c r="K63" s="2930"/>
      <c r="L63" s="2929">
        <f t="shared" si="4"/>
        <v>0</v>
      </c>
      <c r="M63" s="531">
        <f>(C63/C33)*M33</f>
        <v>0</v>
      </c>
      <c r="N63" s="2928">
        <f>IF(C68=0,0,IF(ISBLANK(D63),0,(D63/C68)*M68))</f>
        <v>0</v>
      </c>
      <c r="O63" s="2927">
        <f t="shared" si="5"/>
        <v>0</v>
      </c>
      <c r="P63" s="2912"/>
      <c r="Q63" s="2911">
        <f t="shared" si="6"/>
        <v>0</v>
      </c>
      <c r="R63" s="2922">
        <f>IF(C68=0,0,IF(ISBLANK(D63),0,(D63/C68)*T68))</f>
        <v>0</v>
      </c>
      <c r="S63" s="2907">
        <f t="shared" si="7"/>
        <v>0</v>
      </c>
      <c r="T63" s="2444">
        <f>IF(C68=0,0,(C63/C68)*S46)</f>
        <v>0</v>
      </c>
      <c r="U63" s="4386"/>
      <c r="V63" s="2864" t="str">
        <f t="shared" si="0"/>
        <v>►</v>
      </c>
      <c r="Y63" s="2631"/>
      <c r="Z63" s="2629"/>
      <c r="AA63" s="2629"/>
      <c r="AB63" s="656"/>
      <c r="AC63" s="656"/>
      <c r="AD63" s="656"/>
      <c r="AE63" s="2624"/>
      <c r="AJ63" s="1148"/>
      <c r="AK63" s="3043">
        <v>12</v>
      </c>
      <c r="AL63" s="3042" t="s">
        <v>4582</v>
      </c>
      <c r="AN63" s="135">
        <v>1</v>
      </c>
    </row>
    <row r="64" spans="1:40" ht="18" customHeight="1">
      <c r="A64" s="2866" t="str">
        <f t="shared" si="1"/>
        <v>►</v>
      </c>
      <c r="B64" s="2598" t="str">
        <f t="shared" si="8"/>
        <v>►</v>
      </c>
      <c r="C64" s="2935">
        <f t="shared" si="3"/>
        <v>0</v>
      </c>
      <c r="D64" s="2934"/>
      <c r="E64" s="2933"/>
      <c r="F64" s="2932"/>
      <c r="G64" s="2931"/>
      <c r="H64" s="2930"/>
      <c r="I64" s="2930"/>
      <c r="J64" s="2930"/>
      <c r="K64" s="2930"/>
      <c r="L64" s="2929">
        <f t="shared" si="4"/>
        <v>0</v>
      </c>
      <c r="M64" s="531">
        <f>(C64/C33)*M33</f>
        <v>0</v>
      </c>
      <c r="N64" s="2928">
        <f>IF(C68=0,0,IF(ISBLANK(D64),0,(D64/C68)*M68))</f>
        <v>0</v>
      </c>
      <c r="O64" s="2927">
        <f t="shared" si="5"/>
        <v>0</v>
      </c>
      <c r="P64" s="2912"/>
      <c r="Q64" s="2911">
        <f t="shared" si="6"/>
        <v>0</v>
      </c>
      <c r="R64" s="2922">
        <f>IF(C68=0,0,IF(ISBLANK(D64),0,(D64/C68)*T68))</f>
        <v>0</v>
      </c>
      <c r="S64" s="2907">
        <f t="shared" si="7"/>
        <v>0</v>
      </c>
      <c r="T64" s="2444">
        <f>IF(C68=0,0,(C64/C68)*S46)</f>
        <v>0</v>
      </c>
      <c r="U64" s="4386"/>
      <c r="V64" s="2864" t="str">
        <f t="shared" si="0"/>
        <v>►</v>
      </c>
      <c r="Y64" s="2631"/>
      <c r="Z64" s="2629"/>
      <c r="AA64" s="2629"/>
      <c r="AB64" s="656"/>
      <c r="AC64" s="656"/>
      <c r="AD64" s="656"/>
      <c r="AE64" s="2624"/>
      <c r="AJ64" s="1148"/>
      <c r="AK64" s="3041">
        <v>3</v>
      </c>
      <c r="AL64" s="3040" t="s">
        <v>4581</v>
      </c>
      <c r="AN64" s="135">
        <v>1</v>
      </c>
    </row>
    <row r="65" spans="1:40" ht="18" customHeight="1">
      <c r="A65" s="2866" t="str">
        <f t="shared" si="1"/>
        <v>►</v>
      </c>
      <c r="B65" s="2598" t="str">
        <f t="shared" si="8"/>
        <v>►</v>
      </c>
      <c r="C65" s="2935">
        <f t="shared" si="3"/>
        <v>0</v>
      </c>
      <c r="D65" s="2934"/>
      <c r="E65" s="2933"/>
      <c r="F65" s="2932"/>
      <c r="G65" s="2931"/>
      <c r="H65" s="2930"/>
      <c r="I65" s="2930"/>
      <c r="J65" s="2930"/>
      <c r="K65" s="2930"/>
      <c r="L65" s="2929">
        <f t="shared" si="4"/>
        <v>0</v>
      </c>
      <c r="M65" s="531">
        <f>(C65/C33)*M33</f>
        <v>0</v>
      </c>
      <c r="N65" s="2928">
        <f>IF(C68=0,0,IF(ISBLANK(D65),0,(D65/C68)*M68))</f>
        <v>0</v>
      </c>
      <c r="O65" s="2927">
        <f t="shared" si="5"/>
        <v>0</v>
      </c>
      <c r="P65" s="2912"/>
      <c r="Q65" s="2911">
        <f t="shared" si="6"/>
        <v>0</v>
      </c>
      <c r="R65" s="2922">
        <f>IF(C68=0,0,IF(ISBLANK(D65),0,(D65/C68)*T68))</f>
        <v>0</v>
      </c>
      <c r="S65" s="2907">
        <f t="shared" si="7"/>
        <v>0</v>
      </c>
      <c r="T65" s="2444">
        <f>IF(C68=0,0,(C65/C68)*S46)</f>
        <v>0</v>
      </c>
      <c r="U65" s="4386"/>
      <c r="V65" s="2864" t="str">
        <f t="shared" si="0"/>
        <v>►</v>
      </c>
      <c r="Y65" s="2631"/>
      <c r="Z65" s="2629"/>
      <c r="AA65" s="2629"/>
      <c r="AB65" s="656"/>
      <c r="AC65" s="656"/>
      <c r="AD65" s="656"/>
      <c r="AE65" s="2624"/>
      <c r="AJ65" s="1148"/>
      <c r="AK65" s="3039">
        <v>10</v>
      </c>
      <c r="AL65" s="3038" t="s">
        <v>4580</v>
      </c>
      <c r="AN65" s="135">
        <v>1</v>
      </c>
    </row>
    <row r="66" spans="1:40" ht="18" customHeight="1">
      <c r="A66" s="2866" t="str">
        <f t="shared" si="1"/>
        <v>A</v>
      </c>
      <c r="B66" s="593" t="s">
        <v>0</v>
      </c>
      <c r="C66" s="2935">
        <f t="shared" si="3"/>
        <v>0</v>
      </c>
      <c r="D66" s="2934"/>
      <c r="E66" s="2933"/>
      <c r="F66" s="2932"/>
      <c r="G66" s="2931"/>
      <c r="H66" s="2930"/>
      <c r="I66" s="2930"/>
      <c r="J66" s="2930"/>
      <c r="K66" s="2930"/>
      <c r="L66" s="2929">
        <f t="shared" si="4"/>
        <v>0</v>
      </c>
      <c r="M66" s="531">
        <f>(C66/C33)*M33</f>
        <v>0</v>
      </c>
      <c r="N66" s="2928">
        <f>IF(C68=0,0,IF(ISBLANK(D66),0,(D66/C68)*M68))</f>
        <v>0</v>
      </c>
      <c r="O66" s="2927">
        <f t="shared" si="5"/>
        <v>0</v>
      </c>
      <c r="P66" s="2912"/>
      <c r="Q66" s="2911">
        <f t="shared" si="6"/>
        <v>0</v>
      </c>
      <c r="R66" s="2922">
        <f>IF(C68=0,0,IF(ISBLANK(D66),0,(D66/C68)*T68))</f>
        <v>0</v>
      </c>
      <c r="S66" s="2907">
        <f t="shared" si="7"/>
        <v>0</v>
      </c>
      <c r="T66" s="2444">
        <f>IF(C68=0,0,(C66/C68)*S46)</f>
        <v>0</v>
      </c>
      <c r="U66" s="4386"/>
      <c r="V66" s="2864" t="str">
        <f t="shared" si="0"/>
        <v>A</v>
      </c>
      <c r="Y66" s="2631"/>
      <c r="Z66" s="2629"/>
      <c r="AA66" s="2629"/>
      <c r="AB66" s="656"/>
      <c r="AC66" s="656"/>
      <c r="AD66" s="656"/>
      <c r="AE66" s="2624"/>
      <c r="AJ66" s="1148"/>
      <c r="AK66" s="3037">
        <v>20</v>
      </c>
      <c r="AL66" s="3036" t="s">
        <v>976</v>
      </c>
      <c r="AN66" s="135">
        <v>1</v>
      </c>
    </row>
    <row r="67" spans="1:40" ht="18" customHeight="1">
      <c r="A67" s="2866" t="str">
        <f t="shared" si="1"/>
        <v>A</v>
      </c>
      <c r="B67" s="593" t="s">
        <v>0</v>
      </c>
      <c r="C67" s="2926">
        <f t="shared" si="3"/>
        <v>0</v>
      </c>
      <c r="D67" s="2925"/>
      <c r="E67" s="2925"/>
      <c r="F67" s="2924"/>
      <c r="G67" s="2924"/>
      <c r="H67" s="2924"/>
      <c r="I67" s="2924"/>
      <c r="J67" s="2924"/>
      <c r="K67" s="2924"/>
      <c r="L67" s="2924"/>
      <c r="M67" s="4388" t="str">
        <f>ROWS(B29:B68)-SUBTOTAL(103,B29:B68)&amp;" "&amp;"Lignes masquées"</f>
        <v>0 Lignes masquées</v>
      </c>
      <c r="N67" s="4388"/>
      <c r="O67" s="2923"/>
      <c r="P67" s="2912"/>
      <c r="Q67" s="2911"/>
      <c r="R67" s="2922"/>
      <c r="S67" s="2907"/>
      <c r="T67" s="2444"/>
      <c r="U67" s="4386"/>
      <c r="V67" s="2864" t="str">
        <f t="shared" si="0"/>
        <v>A</v>
      </c>
      <c r="Y67" s="2631"/>
      <c r="Z67" s="2629"/>
      <c r="AA67" s="2629"/>
      <c r="AB67" s="656"/>
      <c r="AC67" s="656"/>
      <c r="AD67" s="656"/>
      <c r="AE67" s="2624"/>
      <c r="AJ67" s="1148"/>
      <c r="AK67" s="3035">
        <v>16</v>
      </c>
      <c r="AL67" s="3034" t="s">
        <v>4579</v>
      </c>
      <c r="AN67" s="135">
        <v>1</v>
      </c>
    </row>
    <row r="68" spans="1:40" ht="18" customHeight="1" thickBot="1">
      <c r="A68" s="2866" t="str">
        <f t="shared" si="1"/>
        <v>A</v>
      </c>
      <c r="B68" s="594" t="s">
        <v>0</v>
      </c>
      <c r="C68" s="3005">
        <f>SUM(C48:C66)</f>
        <v>0.57600000000000007</v>
      </c>
      <c r="D68" s="3004"/>
      <c r="E68" s="3004"/>
      <c r="F68" s="3003">
        <f>C68</f>
        <v>0.57600000000000007</v>
      </c>
      <c r="G68" s="2377"/>
      <c r="H68" s="3002"/>
      <c r="I68" s="3001"/>
      <c r="J68" s="3000"/>
      <c r="K68" s="3000"/>
      <c r="L68" s="3000"/>
      <c r="M68" s="2396">
        <f>SUM(M48:M66)</f>
        <v>0.32</v>
      </c>
      <c r="N68" s="2999"/>
      <c r="O68" s="1162"/>
      <c r="P68" s="2912"/>
      <c r="Q68" s="2912"/>
      <c r="R68" s="2911" t="s">
        <v>4549</v>
      </c>
      <c r="S68" s="2910">
        <f>IF(S46=0,0,(S46/P46)*1000)</f>
        <v>32</v>
      </c>
      <c r="T68" s="2909">
        <f>SUM(T48:T67)</f>
        <v>0.28800000000000003</v>
      </c>
      <c r="U68" s="4386"/>
      <c r="V68" s="2864" t="str">
        <f t="shared" si="0"/>
        <v>A</v>
      </c>
      <c r="W68" s="2867">
        <f>ROW()-1</f>
        <v>67</v>
      </c>
      <c r="Y68" s="2631"/>
      <c r="Z68" s="2629"/>
      <c r="AA68" s="2629"/>
      <c r="AB68" s="656"/>
      <c r="AC68" s="656"/>
      <c r="AD68" s="656"/>
      <c r="AE68" s="2624"/>
      <c r="AJ68" s="1148"/>
      <c r="AK68" s="3033">
        <v>12</v>
      </c>
      <c r="AL68" s="3032" t="s">
        <v>4578</v>
      </c>
      <c r="AN68" s="135">
        <v>1</v>
      </c>
    </row>
    <row r="69" spans="1:40" ht="18" customHeight="1" thickBot="1">
      <c r="A69" s="2866" t="s">
        <v>0</v>
      </c>
      <c r="B69" s="2908"/>
      <c r="C69" s="2907"/>
      <c r="D69" s="2907"/>
      <c r="E69" s="2907"/>
      <c r="F69" s="2907"/>
      <c r="G69" s="2907"/>
      <c r="H69" s="2907"/>
      <c r="I69" s="2907"/>
      <c r="J69" s="2907"/>
      <c r="K69" s="2907"/>
      <c r="L69" s="2907"/>
      <c r="M69" s="2907"/>
      <c r="N69" s="2907"/>
      <c r="O69" s="2907"/>
      <c r="P69" s="2906"/>
      <c r="Q69" s="2906"/>
      <c r="R69" s="2906"/>
      <c r="S69" s="3031"/>
      <c r="T69" s="2904"/>
      <c r="U69" s="4386"/>
      <c r="V69" s="2864" t="str">
        <f t="shared" ref="V69:V132" si="9">A69</f>
        <v>A</v>
      </c>
      <c r="Y69" s="3948" t="s">
        <v>4460</v>
      </c>
      <c r="Z69" s="3949"/>
      <c r="AA69" s="3949"/>
      <c r="AB69" s="3949" t="s">
        <v>4461</v>
      </c>
      <c r="AC69" s="3949"/>
      <c r="AD69" s="3949"/>
      <c r="AE69" s="3950"/>
      <c r="AJ69" s="1148"/>
      <c r="AK69" s="3030">
        <v>120</v>
      </c>
      <c r="AL69" s="3029" t="s">
        <v>4577</v>
      </c>
      <c r="AN69" s="135">
        <v>1</v>
      </c>
    </row>
    <row r="70" spans="1:40" ht="18" customHeight="1">
      <c r="A70" s="2866" t="str">
        <f t="shared" ref="A70:A109" si="10">B70</f>
        <v>A</v>
      </c>
      <c r="B70" s="2793" t="s">
        <v>0</v>
      </c>
      <c r="C70" s="4407" t="s">
        <v>4220</v>
      </c>
      <c r="D70" s="4409" t="s">
        <v>4325</v>
      </c>
      <c r="E70" s="4409"/>
      <c r="F70" s="4409"/>
      <c r="G70" s="4409"/>
      <c r="H70" s="4409"/>
      <c r="I70" s="4409"/>
      <c r="J70" s="4409"/>
      <c r="K70" s="4409"/>
      <c r="L70" s="4162" t="s">
        <v>322</v>
      </c>
      <c r="M70" s="4162"/>
      <c r="N70" s="4162"/>
      <c r="O70" s="4411" t="str">
        <f>LEFT(D70,5)</f>
        <v>FEUIL</v>
      </c>
      <c r="P70" s="4413" t="str">
        <f>D70</f>
        <v>FEUILLES DE MERINGUE</v>
      </c>
      <c r="Q70" s="4414"/>
      <c r="R70" s="4414"/>
      <c r="S70" s="4414"/>
      <c r="T70" s="4414"/>
      <c r="U70" s="4386"/>
      <c r="V70" s="2903" t="str">
        <f t="shared" si="9"/>
        <v>A</v>
      </c>
      <c r="W70" s="2902">
        <f>COUNTIF(V70:V109,W71)</f>
        <v>16</v>
      </c>
      <c r="Y70" s="3948"/>
      <c r="Z70" s="3949"/>
      <c r="AA70" s="3949"/>
      <c r="AB70" s="3949"/>
      <c r="AC70" s="3949"/>
      <c r="AD70" s="3949"/>
      <c r="AE70" s="3950"/>
      <c r="AJ70" s="1148"/>
      <c r="AK70" s="3028">
        <v>150</v>
      </c>
      <c r="AL70" s="3027" t="s">
        <v>982</v>
      </c>
      <c r="AN70" s="135">
        <v>1</v>
      </c>
    </row>
    <row r="71" spans="1:40" ht="18" customHeight="1">
      <c r="A71" s="2866" t="str">
        <f t="shared" si="10"/>
        <v>A</v>
      </c>
      <c r="B71" s="593" t="s">
        <v>0</v>
      </c>
      <c r="C71" s="4408"/>
      <c r="D71" s="4410"/>
      <c r="E71" s="4410"/>
      <c r="F71" s="4410"/>
      <c r="G71" s="4410"/>
      <c r="H71" s="4410"/>
      <c r="I71" s="4410"/>
      <c r="J71" s="4410"/>
      <c r="K71" s="4410"/>
      <c r="L71" s="3886"/>
      <c r="M71" s="3886"/>
      <c r="N71" s="3886"/>
      <c r="O71" s="4412"/>
      <c r="P71" s="4415"/>
      <c r="Q71" s="4416"/>
      <c r="R71" s="4416"/>
      <c r="S71" s="4416"/>
      <c r="T71" s="4416"/>
      <c r="U71" s="4386"/>
      <c r="V71" s="2900" t="str">
        <f t="shared" si="9"/>
        <v>A</v>
      </c>
      <c r="W71" s="2901" t="s">
        <v>15</v>
      </c>
      <c r="Y71" s="3948"/>
      <c r="Z71" s="3949"/>
      <c r="AA71" s="3949"/>
      <c r="AB71" s="3949"/>
      <c r="AC71" s="3949"/>
      <c r="AD71" s="3949"/>
      <c r="AE71" s="3950"/>
      <c r="AJ71" s="1148"/>
      <c r="AK71" s="132"/>
      <c r="AL71" s="704"/>
      <c r="AN71" s="135">
        <v>1</v>
      </c>
    </row>
    <row r="72" spans="1:40" ht="18" customHeight="1">
      <c r="A72" s="2866" t="str">
        <f t="shared" si="10"/>
        <v>A</v>
      </c>
      <c r="B72" s="593" t="s">
        <v>0</v>
      </c>
      <c r="C72" s="128" t="s">
        <v>116</v>
      </c>
      <c r="D72" s="126" t="s">
        <v>115</v>
      </c>
      <c r="E72" s="4398" t="s">
        <v>4246</v>
      </c>
      <c r="F72" s="4398"/>
      <c r="G72" s="4398"/>
      <c r="H72" s="4398"/>
      <c r="I72" s="4398"/>
      <c r="J72" s="4398"/>
      <c r="K72" s="4398"/>
      <c r="L72" s="4398"/>
      <c r="M72" s="4398"/>
      <c r="N72" s="4398"/>
      <c r="O72" s="4399"/>
      <c r="P72" s="2977"/>
      <c r="Q72" s="2977"/>
      <c r="R72" s="2977"/>
      <c r="S72" s="2977"/>
      <c r="T72" s="2977"/>
      <c r="U72" s="4386"/>
      <c r="V72" s="2900" t="str">
        <f t="shared" si="9"/>
        <v>A</v>
      </c>
      <c r="W72" s="2899">
        <f>ROW()+1</f>
        <v>73</v>
      </c>
      <c r="Y72" s="2631"/>
      <c r="Z72" s="2629"/>
      <c r="AA72" s="2629"/>
      <c r="AB72" s="3949"/>
      <c r="AC72" s="3949"/>
      <c r="AD72" s="3949"/>
      <c r="AE72" s="3950"/>
      <c r="AJ72" s="3026">
        <v>25</v>
      </c>
      <c r="AK72" s="3025">
        <v>25</v>
      </c>
      <c r="AL72" s="3024">
        <v>25</v>
      </c>
      <c r="AN72" s="135">
        <v>1</v>
      </c>
    </row>
    <row r="73" spans="1:40" ht="18" customHeight="1" thickBot="1">
      <c r="A73" s="2866" t="str">
        <f t="shared" si="10"/>
        <v>A</v>
      </c>
      <c r="B73" s="593" t="s">
        <v>0</v>
      </c>
      <c r="C73" s="2180" t="s">
        <v>4568</v>
      </c>
      <c r="D73" s="4400" t="s">
        <v>4567</v>
      </c>
      <c r="E73" s="4400"/>
      <c r="F73" s="4400"/>
      <c r="G73" s="4401" t="s">
        <v>4310</v>
      </c>
      <c r="H73" s="4401"/>
      <c r="I73" s="4401"/>
      <c r="J73" s="4401"/>
      <c r="K73" s="4401"/>
      <c r="L73" s="4401"/>
      <c r="M73" s="4401"/>
      <c r="N73" s="4401"/>
      <c r="O73" s="4402"/>
      <c r="P73" s="2977"/>
      <c r="Q73" s="2977"/>
      <c r="R73" s="2977"/>
      <c r="S73" s="2977"/>
      <c r="T73" s="2977"/>
      <c r="U73" s="4386"/>
      <c r="V73" s="2864" t="str">
        <f t="shared" si="9"/>
        <v>A</v>
      </c>
      <c r="Y73" s="3983" t="s">
        <v>4462</v>
      </c>
      <c r="Z73" s="3984"/>
      <c r="AA73" s="3984"/>
      <c r="AB73" s="656"/>
      <c r="AC73" s="656"/>
      <c r="AD73" s="656"/>
      <c r="AE73" s="2624"/>
      <c r="AJ73" s="880">
        <f ca="1">CELL("largeur",AJ73)</f>
        <v>25</v>
      </c>
      <c r="AK73" s="590">
        <f ca="1">CELL("largeur",AK73)</f>
        <v>25</v>
      </c>
      <c r="AL73" s="592">
        <f ca="1">CELL("largeur",AL73)</f>
        <v>25</v>
      </c>
      <c r="AN73" s="135">
        <v>1</v>
      </c>
    </row>
    <row r="74" spans="1:40" ht="18" customHeight="1">
      <c r="A74" s="2866" t="str">
        <f t="shared" si="10"/>
        <v>A</v>
      </c>
      <c r="B74" s="593" t="s">
        <v>0</v>
      </c>
      <c r="C74" s="2996">
        <v>18</v>
      </c>
      <c r="D74" s="2995" t="s">
        <v>4564</v>
      </c>
      <c r="E74" s="2994"/>
      <c r="F74" s="2994" t="s">
        <v>4566</v>
      </c>
      <c r="G74" s="2993"/>
      <c r="H74" s="2990" t="s">
        <v>4562</v>
      </c>
      <c r="I74" s="2989">
        <f>M109/M74</f>
        <v>1.8333333333333333E-2</v>
      </c>
      <c r="J74" s="2988"/>
      <c r="K74" s="4403" t="s">
        <v>4565</v>
      </c>
      <c r="L74" s="4403"/>
      <c r="M74" s="4404">
        <v>20</v>
      </c>
      <c r="N74" s="4405" t="str">
        <f>D74</f>
        <v>assiettes</v>
      </c>
      <c r="O74" s="4406"/>
      <c r="P74" s="2967"/>
      <c r="Q74" s="2967"/>
      <c r="R74" s="2967"/>
      <c r="S74" s="2967"/>
      <c r="T74" s="2967"/>
      <c r="U74" s="4386"/>
      <c r="V74" s="2864" t="str">
        <f t="shared" si="9"/>
        <v>A</v>
      </c>
      <c r="Y74" s="3983"/>
      <c r="Z74" s="3984"/>
      <c r="AA74" s="3984"/>
      <c r="AB74" s="656"/>
      <c r="AC74" s="656"/>
      <c r="AD74" s="656"/>
      <c r="AE74" s="2624"/>
      <c r="AN74" s="135">
        <v>1</v>
      </c>
    </row>
    <row r="75" spans="1:40" ht="18" customHeight="1">
      <c r="A75" s="2866" t="str">
        <f t="shared" si="10"/>
        <v>A</v>
      </c>
      <c r="B75" s="593" t="s">
        <v>0</v>
      </c>
      <c r="C75" s="107">
        <v>18</v>
      </c>
      <c r="D75" s="2343" t="s">
        <v>4564</v>
      </c>
      <c r="E75" s="2992"/>
      <c r="F75" s="2992" t="s">
        <v>4563</v>
      </c>
      <c r="G75" s="2991"/>
      <c r="H75" s="2990" t="s">
        <v>4562</v>
      </c>
      <c r="I75" s="2989">
        <f>C109/C75</f>
        <v>1.8333333333333337E-2</v>
      </c>
      <c r="J75" s="2988"/>
      <c r="K75" s="4403"/>
      <c r="L75" s="4403"/>
      <c r="M75" s="4404"/>
      <c r="N75" s="4405"/>
      <c r="O75" s="4406"/>
      <c r="P75" s="2967"/>
      <c r="Q75" s="2967"/>
      <c r="R75" s="2967"/>
      <c r="S75" s="2967"/>
      <c r="T75" s="2967"/>
      <c r="U75" s="4386"/>
      <c r="V75" s="2864" t="str">
        <f t="shared" si="9"/>
        <v>A</v>
      </c>
      <c r="Y75" s="3983"/>
      <c r="Z75" s="3984"/>
      <c r="AA75" s="3984"/>
      <c r="AB75" s="656"/>
      <c r="AC75" s="656"/>
      <c r="AD75" s="656"/>
      <c r="AE75" s="2624"/>
      <c r="AN75" s="135">
        <v>1</v>
      </c>
    </row>
    <row r="76" spans="1:40" ht="18" customHeight="1">
      <c r="A76" s="2866" t="str">
        <f t="shared" si="10"/>
        <v>A</v>
      </c>
      <c r="B76" s="593" t="s">
        <v>0</v>
      </c>
      <c r="C76" s="3023" t="s">
        <v>15</v>
      </c>
      <c r="D76" s="3022">
        <v>0.33000000000000007</v>
      </c>
      <c r="E76" s="2964" t="s">
        <v>4576</v>
      </c>
      <c r="F76" s="2985"/>
      <c r="G76" s="2984"/>
      <c r="H76" s="2584"/>
      <c r="I76" s="2983"/>
      <c r="J76" s="2982"/>
      <c r="K76" s="2981"/>
      <c r="L76" s="2981"/>
      <c r="M76" s="2980"/>
      <c r="N76" s="2979"/>
      <c r="O76" s="2978"/>
      <c r="P76" s="2967"/>
      <c r="Q76" s="2967"/>
      <c r="R76" s="2967"/>
      <c r="S76" s="2967"/>
      <c r="T76" s="2967"/>
      <c r="U76" s="4386"/>
      <c r="V76" s="2864" t="str">
        <f t="shared" si="9"/>
        <v>A</v>
      </c>
      <c r="Y76" s="2633"/>
      <c r="Z76" s="2634" t="s">
        <v>4463</v>
      </c>
      <c r="AA76" s="2629"/>
      <c r="AB76" s="656"/>
      <c r="AC76" s="656"/>
      <c r="AD76" s="656"/>
      <c r="AE76" s="2624"/>
      <c r="AN76" s="135"/>
    </row>
    <row r="77" spans="1:40" ht="18" customHeight="1">
      <c r="A77" s="2866" t="str">
        <f t="shared" si="10"/>
        <v>A</v>
      </c>
      <c r="B77" s="593" t="s">
        <v>0</v>
      </c>
      <c r="C77" s="2976">
        <v>0</v>
      </c>
      <c r="D77" s="2971" t="s">
        <v>4561</v>
      </c>
      <c r="E77" s="2971"/>
      <c r="F77" s="2975"/>
      <c r="G77" s="2974"/>
      <c r="H77" s="2973"/>
      <c r="I77" s="2973"/>
      <c r="J77" s="2972">
        <f>MAX(C77:C86)</f>
        <v>4</v>
      </c>
      <c r="K77" s="2971" t="s">
        <v>4560</v>
      </c>
      <c r="L77" s="2970"/>
      <c r="M77" s="2970"/>
      <c r="N77" s="2970"/>
      <c r="O77" s="2969"/>
      <c r="P77" s="2967"/>
      <c r="Q77" s="2967"/>
      <c r="R77" s="2967"/>
      <c r="S77" s="2967"/>
      <c r="T77" s="2967"/>
      <c r="U77" s="4386"/>
      <c r="V77" s="2864" t="str">
        <f t="shared" si="9"/>
        <v>A</v>
      </c>
      <c r="Y77" s="2635"/>
      <c r="Z77" s="659"/>
      <c r="AA77" s="2629"/>
      <c r="AB77" s="656"/>
      <c r="AC77" s="656"/>
      <c r="AD77" s="656"/>
      <c r="AE77" s="2624"/>
      <c r="AN77" s="135">
        <v>1</v>
      </c>
    </row>
    <row r="78" spans="1:40" ht="18" customHeight="1">
      <c r="A78" s="2866" t="str">
        <f t="shared" si="10"/>
        <v>A</v>
      </c>
      <c r="B78" s="2598" t="str">
        <f t="shared" ref="B78:B86" si="11">IF(OR(D78&lt;&gt;"", E78&lt;&gt;"", F78&lt;&gt;"",K78&lt;&gt;"", L78&lt;&gt;"",M78&lt;&gt;""),"A", "►")</f>
        <v>A</v>
      </c>
      <c r="C78" s="2966" t="str">
        <f>IF(ISBLANK(D78),"",LARGE(C77:C77,1)+1)</f>
        <v/>
      </c>
      <c r="D78" s="2964"/>
      <c r="E78" s="3021"/>
      <c r="F78" s="2964"/>
      <c r="G78" s="2964"/>
      <c r="H78" s="2964"/>
      <c r="I78" s="2964"/>
      <c r="J78" s="2965" t="str">
        <f>IF(ISBLANK(K78),"",LARGE(J77:J77,1)+1)</f>
        <v/>
      </c>
      <c r="K78" s="3007"/>
      <c r="L78" s="3006" t="s">
        <v>4575</v>
      </c>
      <c r="M78" s="3020">
        <v>1.5</v>
      </c>
      <c r="N78" s="3007" t="s">
        <v>4574</v>
      </c>
      <c r="O78" s="704"/>
      <c r="P78" s="2967"/>
      <c r="Q78" s="2967"/>
      <c r="R78" s="2967"/>
      <c r="S78" s="2967"/>
      <c r="T78" s="2967"/>
      <c r="U78" s="4386"/>
      <c r="V78" s="2864" t="str">
        <f t="shared" si="9"/>
        <v>A</v>
      </c>
      <c r="Y78" s="2635"/>
      <c r="Z78" s="659"/>
      <c r="AA78" s="2629"/>
      <c r="AB78" s="656"/>
      <c r="AC78" s="656"/>
      <c r="AD78" s="656"/>
      <c r="AE78" s="2624"/>
      <c r="AN78" s="135">
        <v>1</v>
      </c>
    </row>
    <row r="79" spans="1:40" ht="18" customHeight="1">
      <c r="A79" s="2866" t="str">
        <f t="shared" si="10"/>
        <v>A</v>
      </c>
      <c r="B79" s="2598" t="str">
        <f t="shared" si="11"/>
        <v>A</v>
      </c>
      <c r="C79" s="2966">
        <f>IF(ISBLANK(D79),"",LARGE(C77:C78,1)+1)</f>
        <v>1</v>
      </c>
      <c r="D79" s="2964" t="s">
        <v>4328</v>
      </c>
      <c r="E79" s="2964"/>
      <c r="F79" s="2964"/>
      <c r="G79" s="2964"/>
      <c r="H79" s="2964"/>
      <c r="I79" s="2964"/>
      <c r="J79" s="2965" t="str">
        <f>IF(ISBLANK(K79),"",LARGE(J77:J78,1)+1)</f>
        <v/>
      </c>
      <c r="K79" s="2964"/>
      <c r="L79" s="3019">
        <v>0.33000000000000007</v>
      </c>
      <c r="M79" s="3018">
        <f>C75</f>
        <v>18</v>
      </c>
      <c r="N79" s="2964" t="str">
        <f>D75</f>
        <v>assiettes</v>
      </c>
      <c r="O79" s="704"/>
      <c r="P79" s="2967"/>
      <c r="Q79" s="2967"/>
      <c r="R79" s="2967"/>
      <c r="S79" s="2967"/>
      <c r="T79" s="2967"/>
      <c r="U79" s="4386"/>
      <c r="V79" s="2864" t="str">
        <f t="shared" si="9"/>
        <v>A</v>
      </c>
      <c r="Y79" s="2636" t="s">
        <v>668</v>
      </c>
      <c r="Z79" s="659"/>
      <c r="AA79" s="2629"/>
      <c r="AB79" s="2637" t="s">
        <v>3711</v>
      </c>
      <c r="AC79" s="656"/>
      <c r="AD79" s="656"/>
      <c r="AE79" s="2624"/>
      <c r="AN79" s="135">
        <v>1</v>
      </c>
    </row>
    <row r="80" spans="1:40" ht="18" customHeight="1">
      <c r="A80" s="2866" t="str">
        <f t="shared" si="10"/>
        <v>A</v>
      </c>
      <c r="B80" s="2598" t="str">
        <f t="shared" si="11"/>
        <v>A</v>
      </c>
      <c r="C80" s="2966">
        <f>IF(ISBLANK(D80),"",LARGE(C77:C79,1)+1)</f>
        <v>2</v>
      </c>
      <c r="D80" s="2964" t="s">
        <v>4329</v>
      </c>
      <c r="E80" s="2964"/>
      <c r="F80" s="2964"/>
      <c r="G80" s="2964"/>
      <c r="H80" s="2964"/>
      <c r="I80" s="2964"/>
      <c r="J80" s="2965" t="str">
        <f>IF(ISBLANK(K80),"",LARGE(J77:J79,1)+1)</f>
        <v/>
      </c>
      <c r="K80" s="132"/>
      <c r="L80" s="3006"/>
      <c r="M80" s="3012">
        <f>(L79/M79)</f>
        <v>1.8333333333333337E-2</v>
      </c>
      <c r="N80" s="2964" t="s">
        <v>4570</v>
      </c>
      <c r="O80" s="3017"/>
      <c r="P80" s="2967"/>
      <c r="Q80" s="2967"/>
      <c r="R80" s="2967"/>
      <c r="S80" s="2967"/>
      <c r="T80" s="2967"/>
      <c r="U80" s="4386"/>
      <c r="V80" s="2864" t="str">
        <f t="shared" si="9"/>
        <v>A</v>
      </c>
      <c r="Y80" s="2638" t="s">
        <v>689</v>
      </c>
      <c r="Z80" s="659"/>
      <c r="AA80" s="659"/>
      <c r="AB80" s="2639" t="s">
        <v>3710</v>
      </c>
      <c r="AC80" s="656"/>
      <c r="AD80" s="656"/>
      <c r="AE80" s="2624"/>
      <c r="AN80" s="135">
        <v>1</v>
      </c>
    </row>
    <row r="81" spans="1:40" ht="18" customHeight="1">
      <c r="A81" s="2866" t="str">
        <f t="shared" si="10"/>
        <v>A</v>
      </c>
      <c r="B81" s="2598" t="str">
        <f t="shared" si="11"/>
        <v>A</v>
      </c>
      <c r="C81" s="2966">
        <f>IF(ISBLANK(D81),"",LARGE(C77:C80,1)+1)</f>
        <v>3</v>
      </c>
      <c r="D81" s="2964" t="s">
        <v>4330</v>
      </c>
      <c r="E81" s="2964"/>
      <c r="F81" s="2964"/>
      <c r="G81" s="2964"/>
      <c r="H81" s="2964"/>
      <c r="I81" s="2964"/>
      <c r="J81" s="2965" t="str">
        <f>IF(ISBLANK(K81),"",LARGE(J77:J80,1)+1)</f>
        <v/>
      </c>
      <c r="K81" s="132"/>
      <c r="L81" s="132"/>
      <c r="M81" s="3012"/>
      <c r="N81" s="2964"/>
      <c r="O81" s="3016"/>
      <c r="P81" s="2967"/>
      <c r="Q81" s="2967"/>
      <c r="R81" s="2967"/>
      <c r="S81" s="2967"/>
      <c r="T81" s="2967"/>
      <c r="U81" s="4386"/>
      <c r="V81" s="2864" t="str">
        <f t="shared" si="9"/>
        <v>A</v>
      </c>
      <c r="Y81" s="2640"/>
      <c r="Z81" s="659"/>
      <c r="AA81" s="659"/>
      <c r="AB81" s="2629">
        <v>1</v>
      </c>
      <c r="AC81" s="659"/>
      <c r="AD81" s="659"/>
      <c r="AE81" s="2641"/>
      <c r="AN81" s="135">
        <v>1</v>
      </c>
    </row>
    <row r="82" spans="1:40" ht="18" customHeight="1">
      <c r="A82" s="2866" t="str">
        <f t="shared" si="10"/>
        <v>A</v>
      </c>
      <c r="B82" s="2598" t="str">
        <f t="shared" si="11"/>
        <v>A</v>
      </c>
      <c r="C82" s="2966">
        <f>IF(ISBLANK(D82),"",LARGE(C77:C81,1)+1)</f>
        <v>4</v>
      </c>
      <c r="D82" s="2964" t="s">
        <v>4331</v>
      </c>
      <c r="E82" s="2964"/>
      <c r="F82" s="2964"/>
      <c r="G82" s="2964"/>
      <c r="H82" s="2964"/>
      <c r="I82" s="2964"/>
      <c r="J82" s="2965" t="str">
        <f>IF(ISBLANK(K82),"",LARGE(J77:J81,1)+1)</f>
        <v/>
      </c>
      <c r="K82" s="3015"/>
      <c r="L82" s="3014"/>
      <c r="M82" s="3014"/>
      <c r="N82" s="2861" t="s">
        <v>4573</v>
      </c>
      <c r="O82" s="3013">
        <f>M74</f>
        <v>20</v>
      </c>
      <c r="P82" s="2967"/>
      <c r="Q82" s="2967"/>
      <c r="R82" s="2967"/>
      <c r="S82" s="2967"/>
      <c r="T82" s="2967"/>
      <c r="U82" s="4386"/>
      <c r="V82" s="2864" t="str">
        <f t="shared" si="9"/>
        <v>A</v>
      </c>
      <c r="Y82" s="2636" t="s">
        <v>693</v>
      </c>
      <c r="Z82" s="659"/>
      <c r="AA82" s="659"/>
      <c r="AB82" s="2639" t="s">
        <v>990</v>
      </c>
      <c r="AC82" s="659"/>
      <c r="AD82" s="659"/>
      <c r="AE82" s="2641" t="s">
        <v>798</v>
      </c>
      <c r="AN82" s="135">
        <v>1</v>
      </c>
    </row>
    <row r="83" spans="1:40" ht="18" customHeight="1">
      <c r="A83" s="2866" t="str">
        <f t="shared" si="10"/>
        <v>A</v>
      </c>
      <c r="B83" s="2598" t="str">
        <f t="shared" si="11"/>
        <v>A</v>
      </c>
      <c r="C83" s="2966" t="str">
        <f>IF(ISBLANK(D83),"",LARGE(C77:C82,1)+1)</f>
        <v/>
      </c>
      <c r="D83" s="2964"/>
      <c r="E83" s="2964"/>
      <c r="F83" s="2964"/>
      <c r="G83" s="2964"/>
      <c r="H83" s="2964"/>
      <c r="I83" s="2964"/>
      <c r="J83" s="2965" t="str">
        <f>IF(ISBLANK(K83),"",LARGE(J77:J82,1)+1)</f>
        <v/>
      </c>
      <c r="K83" s="132"/>
      <c r="L83" s="132"/>
      <c r="M83" s="3006" t="s">
        <v>4572</v>
      </c>
      <c r="N83" s="3012">
        <f>(L79/C75)*O82</f>
        <v>0.36666666666666675</v>
      </c>
      <c r="O83" s="692"/>
      <c r="P83" s="2967"/>
      <c r="Q83" s="2967"/>
      <c r="R83" s="2967"/>
      <c r="S83" s="2967"/>
      <c r="T83" s="2967"/>
      <c r="U83" s="4386"/>
      <c r="V83" s="2864" t="str">
        <f t="shared" si="9"/>
        <v>A</v>
      </c>
      <c r="Y83" s="2638" t="s">
        <v>709</v>
      </c>
      <c r="Z83" s="659"/>
      <c r="AA83" s="659"/>
      <c r="AB83" s="2629">
        <v>1</v>
      </c>
      <c r="AC83" s="659"/>
      <c r="AD83" s="659"/>
      <c r="AE83" s="2641"/>
      <c r="AN83" s="135">
        <v>1</v>
      </c>
    </row>
    <row r="84" spans="1:40" ht="18" customHeight="1">
      <c r="A84" s="2866" t="str">
        <f t="shared" si="10"/>
        <v>►</v>
      </c>
      <c r="B84" s="2598" t="str">
        <f t="shared" si="11"/>
        <v>►</v>
      </c>
      <c r="C84" s="2966" t="str">
        <f>IF(ISBLANK(D84),"",LARGE(C77:C83,1)+1)</f>
        <v/>
      </c>
      <c r="D84" s="2964"/>
      <c r="E84" s="2964"/>
      <c r="F84" s="2964"/>
      <c r="G84" s="2964"/>
      <c r="H84" s="2964"/>
      <c r="I84" s="2964"/>
      <c r="J84" s="2965" t="str">
        <f>IF(ISBLANK(K84),"",LARGE(J77:J83,1)+1)</f>
        <v/>
      </c>
      <c r="K84" s="132"/>
      <c r="L84" s="3007"/>
      <c r="M84" s="132"/>
      <c r="N84" s="3006" t="s">
        <v>4571</v>
      </c>
      <c r="O84" s="3011">
        <f>(M78/L79)*N83</f>
        <v>1.6666666666666665</v>
      </c>
      <c r="P84" s="2967"/>
      <c r="Q84" s="2967"/>
      <c r="R84" s="2967"/>
      <c r="S84" s="2967"/>
      <c r="T84" s="2967"/>
      <c r="U84" s="4386"/>
      <c r="V84" s="2864" t="str">
        <f t="shared" si="9"/>
        <v>►</v>
      </c>
      <c r="Y84" s="2640">
        <v>1</v>
      </c>
      <c r="Z84" s="659"/>
      <c r="AA84" s="659"/>
      <c r="AB84" s="441" t="s">
        <v>648</v>
      </c>
      <c r="AC84" s="659"/>
      <c r="AD84" s="659"/>
      <c r="AE84" s="2641"/>
      <c r="AN84" s="135">
        <v>1</v>
      </c>
    </row>
    <row r="85" spans="1:40" ht="18" customHeight="1">
      <c r="A85" s="2866" t="str">
        <f t="shared" si="10"/>
        <v>►</v>
      </c>
      <c r="B85" s="2598" t="str">
        <f t="shared" si="11"/>
        <v>►</v>
      </c>
      <c r="C85" s="2966" t="str">
        <f>IF(ISBLANK(D85),"",LARGE(C77:C84,1)+1)</f>
        <v/>
      </c>
      <c r="D85" s="2964"/>
      <c r="E85" s="2964"/>
      <c r="F85" s="2964"/>
      <c r="G85" s="2964"/>
      <c r="H85" s="2964"/>
      <c r="I85" s="2964"/>
      <c r="J85" s="2965" t="str">
        <f>IF(ISBLANK(K85),"",LARGE(J77:J84,1)+1)</f>
        <v/>
      </c>
      <c r="K85" s="132"/>
      <c r="L85" s="3006"/>
      <c r="M85" s="3010"/>
      <c r="N85" s="3006" t="s">
        <v>4570</v>
      </c>
      <c r="O85" s="3009">
        <f>N83/O82</f>
        <v>1.8333333333333337E-2</v>
      </c>
      <c r="P85" s="2967"/>
      <c r="Q85" s="2967"/>
      <c r="R85" s="2967"/>
      <c r="S85" s="2967"/>
      <c r="T85" s="2967"/>
      <c r="U85" s="4386"/>
      <c r="V85" s="2864" t="str">
        <f t="shared" si="9"/>
        <v>►</v>
      </c>
      <c r="Y85" s="2636" t="s">
        <v>711</v>
      </c>
      <c r="Z85" s="659"/>
      <c r="AA85" s="659"/>
      <c r="AB85" s="2643" t="s">
        <v>666</v>
      </c>
      <c r="AC85" s="659"/>
      <c r="AD85" s="659"/>
      <c r="AE85" s="2641"/>
      <c r="AN85" s="135">
        <v>1</v>
      </c>
    </row>
    <row r="86" spans="1:40" ht="18" customHeight="1">
      <c r="A86" s="2866" t="str">
        <f t="shared" si="10"/>
        <v>A</v>
      </c>
      <c r="B86" s="2598" t="str">
        <f t="shared" si="11"/>
        <v>A</v>
      </c>
      <c r="C86" s="2966" t="str">
        <f>IF(ISBLANK(D86),"",LARGE(C77:C85,1)+1)</f>
        <v/>
      </c>
      <c r="D86" s="2964"/>
      <c r="E86" s="3008" t="s">
        <v>4569</v>
      </c>
      <c r="F86" s="2964"/>
      <c r="G86" s="2964"/>
      <c r="H86" s="2964"/>
      <c r="I86" s="2964"/>
      <c r="J86" s="2965" t="str">
        <f>IF(ISBLANK(K86),"",LARGE(J77:J85,1)+1)</f>
        <v/>
      </c>
      <c r="K86" s="2964"/>
      <c r="L86" s="3006"/>
      <c r="M86" s="3007"/>
      <c r="N86" s="3006"/>
      <c r="O86" s="704"/>
      <c r="P86" s="4393" t="s">
        <v>4559</v>
      </c>
      <c r="Q86" s="4394"/>
      <c r="R86" s="4394"/>
      <c r="S86" s="4394"/>
      <c r="T86" s="4394"/>
      <c r="U86" s="4386"/>
      <c r="V86" s="2864" t="str">
        <f t="shared" si="9"/>
        <v>A</v>
      </c>
      <c r="Y86" s="2638" t="s">
        <v>724</v>
      </c>
      <c r="Z86" s="659"/>
      <c r="AA86" s="659"/>
      <c r="AB86" s="659"/>
      <c r="AC86" s="659"/>
      <c r="AD86" s="659"/>
      <c r="AE86" s="2641"/>
      <c r="AN86" s="135">
        <v>1</v>
      </c>
    </row>
    <row r="87" spans="1:40" ht="18" customHeight="1">
      <c r="A87" s="2866" t="str">
        <f t="shared" si="10"/>
        <v>A</v>
      </c>
      <c r="B87" s="593" t="s">
        <v>0</v>
      </c>
      <c r="C87" s="2962" t="s">
        <v>4558</v>
      </c>
      <c r="D87" s="2961"/>
      <c r="E87" s="2961"/>
      <c r="F87" s="2960" t="s">
        <v>4557</v>
      </c>
      <c r="G87" s="2959" t="s">
        <v>4556</v>
      </c>
      <c r="H87" s="2958"/>
      <c r="I87" s="2958"/>
      <c r="J87" s="2958"/>
      <c r="K87" s="2958"/>
      <c r="L87" s="2957" t="s">
        <v>4555</v>
      </c>
      <c r="M87" s="2956">
        <f>M74</f>
        <v>20</v>
      </c>
      <c r="N87" s="2955" t="str">
        <f>D74</f>
        <v>assiettes</v>
      </c>
      <c r="O87" s="2954"/>
      <c r="P87" s="2953">
        <f>S11</f>
        <v>9</v>
      </c>
      <c r="Q87" s="2952" t="str">
        <f>S13</f>
        <v>assiettes</v>
      </c>
      <c r="R87" s="2951"/>
      <c r="S87" s="2950">
        <f>S20</f>
        <v>0.16500000000000004</v>
      </c>
      <c r="T87" s="2949"/>
      <c r="U87" s="4386"/>
      <c r="V87" s="2864" t="str">
        <f t="shared" si="9"/>
        <v>A</v>
      </c>
      <c r="Y87" s="2635"/>
      <c r="Z87" s="659"/>
      <c r="AA87" s="659"/>
      <c r="AB87" s="659"/>
      <c r="AC87" s="659"/>
      <c r="AD87" s="659"/>
      <c r="AE87" s="2641"/>
      <c r="AN87" s="135">
        <v>1</v>
      </c>
    </row>
    <row r="88" spans="1:40" ht="18" customHeight="1">
      <c r="A88" s="2866" t="str">
        <f t="shared" si="10"/>
        <v>A</v>
      </c>
      <c r="B88" s="593" t="s">
        <v>0</v>
      </c>
      <c r="C88" s="2935" t="s">
        <v>4554</v>
      </c>
      <c r="D88" s="2948" t="s">
        <v>4553</v>
      </c>
      <c r="E88" s="2947" t="s">
        <v>4552</v>
      </c>
      <c r="F88" s="2947" t="s">
        <v>4551</v>
      </c>
      <c r="G88" s="2946" t="s">
        <v>985</v>
      </c>
      <c r="H88" s="2945"/>
      <c r="I88" s="2944"/>
      <c r="J88" s="2944"/>
      <c r="K88" s="2944"/>
      <c r="L88" s="2943" t="s">
        <v>565</v>
      </c>
      <c r="M88" s="2943" t="s">
        <v>1813</v>
      </c>
      <c r="N88" s="2943" t="s">
        <v>80</v>
      </c>
      <c r="O88" s="2942" t="s">
        <v>4550</v>
      </c>
      <c r="P88" s="2941"/>
      <c r="Q88" s="2940" t="s">
        <v>565</v>
      </c>
      <c r="R88" s="2939" t="s">
        <v>80</v>
      </c>
      <c r="S88" s="2938" t="s">
        <v>4550</v>
      </c>
      <c r="T88" s="2937" t="s">
        <v>1813</v>
      </c>
      <c r="U88" s="4386"/>
      <c r="V88" s="2864" t="str">
        <f t="shared" si="9"/>
        <v>A</v>
      </c>
      <c r="Y88" s="2644">
        <v>19</v>
      </c>
      <c r="Z88" s="2645">
        <v>18</v>
      </c>
      <c r="AA88" s="2645">
        <v>25</v>
      </c>
      <c r="AB88" s="2645">
        <v>16</v>
      </c>
      <c r="AC88" s="2645">
        <v>6</v>
      </c>
      <c r="AD88" s="2645">
        <v>11</v>
      </c>
      <c r="AE88" s="2646">
        <v>11</v>
      </c>
      <c r="AN88" s="135">
        <v>1</v>
      </c>
    </row>
    <row r="89" spans="1:40" ht="18" customHeight="1" thickBot="1">
      <c r="A89" s="2866" t="str">
        <f t="shared" si="10"/>
        <v>A</v>
      </c>
      <c r="B89" s="593" t="s">
        <v>0</v>
      </c>
      <c r="C89" s="2935">
        <f t="shared" ref="C89:C108" si="12">IF(ISTEXT(D89),F89,IF(ISBLANK(D89),F89,(F89*D89)))</f>
        <v>0.1</v>
      </c>
      <c r="D89" s="2934"/>
      <c r="E89" s="2933"/>
      <c r="F89" s="2932">
        <v>0.1</v>
      </c>
      <c r="G89" s="2931" t="s">
        <v>4181</v>
      </c>
      <c r="H89" s="2936"/>
      <c r="I89" s="2930"/>
      <c r="J89" s="2930"/>
      <c r="K89" s="2930"/>
      <c r="L89" s="2929" t="str">
        <f t="shared" ref="L89:L107" si="13">G89</f>
        <v>blancs d'œufs</v>
      </c>
      <c r="M89" s="531">
        <f>(C89/C74)*M74</f>
        <v>0.11111111111111112</v>
      </c>
      <c r="N89" s="2928">
        <f>IF(C109=0,0,IF(ISBLANK(D89),0,(D89/C109)*M109))</f>
        <v>0</v>
      </c>
      <c r="O89" s="2927">
        <f t="shared" ref="O89:O107" si="14">E89</f>
        <v>0</v>
      </c>
      <c r="P89" s="2912"/>
      <c r="Q89" s="2911" t="str">
        <f t="shared" ref="Q89:Q107" si="15">G89</f>
        <v>blancs d'œufs</v>
      </c>
      <c r="R89" s="2922">
        <f>IF(C109=0,0,IF(ISBLANK(D89),0,(D89/C109)*T109))</f>
        <v>0</v>
      </c>
      <c r="S89" s="2907">
        <f t="shared" ref="S89:S107" si="16">E89</f>
        <v>0</v>
      </c>
      <c r="T89" s="2444">
        <f>IF(C109=0,0,(C89/C109)*S87)</f>
        <v>0.05</v>
      </c>
      <c r="U89" s="4386"/>
      <c r="V89" s="2864" t="str">
        <f t="shared" si="9"/>
        <v>A</v>
      </c>
      <c r="Y89" s="880">
        <f t="shared" ref="Y89:AE89" ca="1" si="17">CELL("largeur",Y89)</f>
        <v>13</v>
      </c>
      <c r="Z89" s="590">
        <f t="shared" ca="1" si="17"/>
        <v>9</v>
      </c>
      <c r="AA89" s="590">
        <f t="shared" ca="1" si="17"/>
        <v>12</v>
      </c>
      <c r="AB89" s="590">
        <f t="shared" ca="1" si="17"/>
        <v>12</v>
      </c>
      <c r="AC89" s="590">
        <f t="shared" ca="1" si="17"/>
        <v>11</v>
      </c>
      <c r="AD89" s="590">
        <f t="shared" ca="1" si="17"/>
        <v>11</v>
      </c>
      <c r="AE89" s="592">
        <f t="shared" ca="1" si="17"/>
        <v>21</v>
      </c>
      <c r="AN89" s="135">
        <v>1</v>
      </c>
    </row>
    <row r="90" spans="1:40" ht="18" customHeight="1">
      <c r="A90" s="2866" t="str">
        <f t="shared" si="10"/>
        <v>A</v>
      </c>
      <c r="B90" s="2598" t="str">
        <f t="shared" ref="B90:B106" si="18">IF(G90&lt;&gt;"","A","►")</f>
        <v>A</v>
      </c>
      <c r="C90" s="2935">
        <f t="shared" si="12"/>
        <v>0.1</v>
      </c>
      <c r="D90" s="2934"/>
      <c r="E90" s="2933"/>
      <c r="F90" s="2932">
        <v>0.1</v>
      </c>
      <c r="G90" s="2931" t="s">
        <v>4332</v>
      </c>
      <c r="H90" s="2930"/>
      <c r="I90" s="2930"/>
      <c r="J90" s="2930"/>
      <c r="K90" s="2930"/>
      <c r="L90" s="2929" t="str">
        <f t="shared" si="13"/>
        <v>sucre cristallisé</v>
      </c>
      <c r="M90" s="531">
        <f>(C90/C74)*M74</f>
        <v>0.11111111111111112</v>
      </c>
      <c r="N90" s="2928">
        <f>IF(C109=0,0,IF(ISBLANK(D90),0,(D90/C109)*M109))</f>
        <v>0</v>
      </c>
      <c r="O90" s="2927">
        <f t="shared" si="14"/>
        <v>0</v>
      </c>
      <c r="P90" s="2912"/>
      <c r="Q90" s="2911" t="str">
        <f t="shared" si="15"/>
        <v>sucre cristallisé</v>
      </c>
      <c r="R90" s="2922">
        <f>IF(C109=0,0,IF(ISBLANK(D90),0,(D90/C109)*T109))</f>
        <v>0</v>
      </c>
      <c r="S90" s="2907">
        <f t="shared" si="16"/>
        <v>0</v>
      </c>
      <c r="T90" s="2444">
        <f>IF(C109=0,0,(C90/C109)*S87)</f>
        <v>0.05</v>
      </c>
      <c r="U90" s="4386"/>
      <c r="V90" s="2864" t="str">
        <f t="shared" si="9"/>
        <v>A</v>
      </c>
      <c r="AN90" s="135">
        <v>1</v>
      </c>
    </row>
    <row r="91" spans="1:40" ht="18" customHeight="1" thickBot="1">
      <c r="A91" s="2866" t="str">
        <f t="shared" si="10"/>
        <v>A</v>
      </c>
      <c r="B91" s="2598" t="str">
        <f t="shared" si="18"/>
        <v>A</v>
      </c>
      <c r="C91" s="2935">
        <f t="shared" si="12"/>
        <v>0.1</v>
      </c>
      <c r="D91" s="2934"/>
      <c r="E91" s="2933"/>
      <c r="F91" s="2932">
        <v>0.1</v>
      </c>
      <c r="G91" s="2931" t="s">
        <v>4333</v>
      </c>
      <c r="H91" s="2930"/>
      <c r="I91" s="2930"/>
      <c r="J91" s="2930"/>
      <c r="K91" s="2930"/>
      <c r="L91" s="2929" t="str">
        <f t="shared" si="13"/>
        <v>sucre glace silice</v>
      </c>
      <c r="M91" s="531">
        <f>(C91/C74)*M74</f>
        <v>0.11111111111111112</v>
      </c>
      <c r="N91" s="2928">
        <f>IF(C109=0,0,IF(ISBLANK(D91),0,(D91/C109)*M109))</f>
        <v>0</v>
      </c>
      <c r="O91" s="2927">
        <f t="shared" si="14"/>
        <v>0</v>
      </c>
      <c r="P91" s="2912"/>
      <c r="Q91" s="2911" t="str">
        <f t="shared" si="15"/>
        <v>sucre glace silice</v>
      </c>
      <c r="R91" s="2922">
        <f>IF(C109=0,0,IF(ISBLANK(D91),0,(D91/C109)*T109))</f>
        <v>0</v>
      </c>
      <c r="S91" s="2907">
        <f t="shared" si="16"/>
        <v>0</v>
      </c>
      <c r="T91" s="2444">
        <f>IF(C109=0,0,(C91/C109)*S87)</f>
        <v>0.05</v>
      </c>
      <c r="U91" s="4386"/>
      <c r="V91" s="2864" t="str">
        <f t="shared" si="9"/>
        <v>A</v>
      </c>
      <c r="AN91" s="135">
        <v>1</v>
      </c>
    </row>
    <row r="92" spans="1:40" ht="18" customHeight="1">
      <c r="A92" s="2866" t="str">
        <f t="shared" si="10"/>
        <v>A</v>
      </c>
      <c r="B92" s="2598" t="str">
        <f t="shared" si="18"/>
        <v>A</v>
      </c>
      <c r="C92" s="2935">
        <f t="shared" si="12"/>
        <v>0.03</v>
      </c>
      <c r="D92" s="2934"/>
      <c r="E92" s="2933"/>
      <c r="F92" s="2932">
        <v>0.03</v>
      </c>
      <c r="G92" s="2931" t="s">
        <v>4334</v>
      </c>
      <c r="H92" s="2930"/>
      <c r="I92" s="2930"/>
      <c r="J92" s="2930"/>
      <c r="K92" s="2930"/>
      <c r="L92" s="2929" t="str">
        <f t="shared" si="13"/>
        <v>noix de coco rapée</v>
      </c>
      <c r="M92" s="531">
        <f>(C92/C74)*M74</f>
        <v>3.3333333333333333E-2</v>
      </c>
      <c r="N92" s="2928">
        <f>IF(C109=0,0,IF(ISBLANK(D92),0,(D92/C109)*M109))</f>
        <v>0</v>
      </c>
      <c r="O92" s="2927">
        <f t="shared" si="14"/>
        <v>0</v>
      </c>
      <c r="P92" s="2912"/>
      <c r="Q92" s="2911" t="str">
        <f t="shared" si="15"/>
        <v>noix de coco rapée</v>
      </c>
      <c r="R92" s="2922">
        <f>IF(C109=0,0,IF(ISBLANK(D92),0,(D92/C109)*T109))</f>
        <v>0</v>
      </c>
      <c r="S92" s="2907">
        <f t="shared" si="16"/>
        <v>0</v>
      </c>
      <c r="T92" s="2444">
        <f>IF(C109=0,0,(C92/C109)*S87)</f>
        <v>1.4999999999999999E-2</v>
      </c>
      <c r="U92" s="4386"/>
      <c r="V92" s="2864" t="str">
        <f t="shared" si="9"/>
        <v>A</v>
      </c>
      <c r="Y92" s="2793" t="s">
        <v>0</v>
      </c>
      <c r="Z92" s="4407" t="s">
        <v>4220</v>
      </c>
      <c r="AA92" s="4409" t="s">
        <v>4325</v>
      </c>
      <c r="AB92" s="4409"/>
      <c r="AC92" s="4409"/>
      <c r="AD92" s="4409"/>
      <c r="AE92" s="4409"/>
      <c r="AF92" s="4409"/>
      <c r="AG92" s="4409"/>
      <c r="AH92" s="4409"/>
      <c r="AI92" s="4162" t="s">
        <v>322</v>
      </c>
      <c r="AJ92" s="4162"/>
      <c r="AK92" s="4162"/>
      <c r="AL92" s="4411" t="str">
        <f>LEFT(AA92,5)</f>
        <v>FEUIL</v>
      </c>
      <c r="AN92" s="135">
        <v>1</v>
      </c>
    </row>
    <row r="93" spans="1:40" ht="18" customHeight="1">
      <c r="A93" s="2866" t="str">
        <f t="shared" si="10"/>
        <v>►</v>
      </c>
      <c r="B93" s="2598" t="str">
        <f t="shared" si="18"/>
        <v>►</v>
      </c>
      <c r="C93" s="2935">
        <f t="shared" si="12"/>
        <v>0</v>
      </c>
      <c r="D93" s="2934"/>
      <c r="E93" s="2933"/>
      <c r="F93" s="2932"/>
      <c r="G93" s="2931"/>
      <c r="H93" s="2930"/>
      <c r="I93" s="2930"/>
      <c r="J93" s="2930"/>
      <c r="K93" s="2930"/>
      <c r="L93" s="2929">
        <f t="shared" si="13"/>
        <v>0</v>
      </c>
      <c r="M93" s="531">
        <f>(C93/C74)*M74</f>
        <v>0</v>
      </c>
      <c r="N93" s="2928">
        <f>IF(C109=0,0,IF(ISBLANK(D93),0,(D93/C109)*M109))</f>
        <v>0</v>
      </c>
      <c r="O93" s="2927">
        <f t="shared" si="14"/>
        <v>0</v>
      </c>
      <c r="P93" s="2912"/>
      <c r="Q93" s="2911">
        <f t="shared" si="15"/>
        <v>0</v>
      </c>
      <c r="R93" s="2922">
        <f>IF(C109=0,0,IF(ISBLANK(D93),0,(D93/C109)*T109))</f>
        <v>0</v>
      </c>
      <c r="S93" s="2907">
        <f t="shared" si="16"/>
        <v>0</v>
      </c>
      <c r="T93" s="2444">
        <f>IF(C109=0,0,(C93/C109)*S87)</f>
        <v>0</v>
      </c>
      <c r="U93" s="4386"/>
      <c r="V93" s="2864" t="str">
        <f t="shared" si="9"/>
        <v>►</v>
      </c>
      <c r="Y93" s="593" t="s">
        <v>0</v>
      </c>
      <c r="Z93" s="4408"/>
      <c r="AA93" s="4410"/>
      <c r="AB93" s="4410"/>
      <c r="AC93" s="4410"/>
      <c r="AD93" s="4410"/>
      <c r="AE93" s="4410"/>
      <c r="AF93" s="4410"/>
      <c r="AG93" s="4410"/>
      <c r="AH93" s="4410"/>
      <c r="AI93" s="3886"/>
      <c r="AJ93" s="3886"/>
      <c r="AK93" s="3886"/>
      <c r="AL93" s="4412"/>
      <c r="AN93" s="135">
        <v>1</v>
      </c>
    </row>
    <row r="94" spans="1:40" ht="18" customHeight="1">
      <c r="A94" s="2866" t="str">
        <f t="shared" si="10"/>
        <v>►</v>
      </c>
      <c r="B94" s="2598" t="str">
        <f t="shared" si="18"/>
        <v>►</v>
      </c>
      <c r="C94" s="2935">
        <f t="shared" si="12"/>
        <v>0</v>
      </c>
      <c r="D94" s="2934"/>
      <c r="E94" s="2933"/>
      <c r="F94" s="2932"/>
      <c r="G94" s="2931"/>
      <c r="H94" s="2930"/>
      <c r="I94" s="2930"/>
      <c r="J94" s="2930"/>
      <c r="K94" s="2930"/>
      <c r="L94" s="2929">
        <f t="shared" si="13"/>
        <v>0</v>
      </c>
      <c r="M94" s="531">
        <f>(C94/C74)*M74</f>
        <v>0</v>
      </c>
      <c r="N94" s="2928">
        <f>IF(C109=0,0,IF(ISBLANK(D94),0,(D94/C109)*M109))</f>
        <v>0</v>
      </c>
      <c r="O94" s="2927">
        <f t="shared" si="14"/>
        <v>0</v>
      </c>
      <c r="P94" s="2912"/>
      <c r="Q94" s="2911">
        <f t="shared" si="15"/>
        <v>0</v>
      </c>
      <c r="R94" s="2922">
        <f>IF(C109=0,0,IF(ISBLANK(D94),0,(D94/C109)*T109))</f>
        <v>0</v>
      </c>
      <c r="S94" s="2907">
        <f t="shared" si="16"/>
        <v>0</v>
      </c>
      <c r="T94" s="2444">
        <f>IF(C109=0,0,(C94/C109)*S87)</f>
        <v>0</v>
      </c>
      <c r="U94" s="4386"/>
      <c r="V94" s="2864" t="str">
        <f t="shared" si="9"/>
        <v>►</v>
      </c>
      <c r="Y94" s="593" t="s">
        <v>0</v>
      </c>
      <c r="Z94" s="128" t="s">
        <v>116</v>
      </c>
      <c r="AA94" s="126" t="s">
        <v>115</v>
      </c>
      <c r="AB94" s="4398" t="s">
        <v>4246</v>
      </c>
      <c r="AC94" s="4398"/>
      <c r="AD94" s="4398"/>
      <c r="AE94" s="4398"/>
      <c r="AF94" s="4398"/>
      <c r="AG94" s="4398"/>
      <c r="AH94" s="4398"/>
      <c r="AI94" s="4398"/>
      <c r="AJ94" s="4398"/>
      <c r="AK94" s="4398"/>
      <c r="AL94" s="4399"/>
      <c r="AN94" s="135">
        <v>1</v>
      </c>
    </row>
    <row r="95" spans="1:40" ht="18" customHeight="1">
      <c r="A95" s="2866" t="str">
        <f t="shared" si="10"/>
        <v>►</v>
      </c>
      <c r="B95" s="2598" t="str">
        <f t="shared" si="18"/>
        <v>►</v>
      </c>
      <c r="C95" s="2935">
        <f t="shared" si="12"/>
        <v>0</v>
      </c>
      <c r="D95" s="2934"/>
      <c r="E95" s="2933"/>
      <c r="F95" s="2932"/>
      <c r="G95" s="2931"/>
      <c r="H95" s="2930"/>
      <c r="I95" s="2930"/>
      <c r="J95" s="2930"/>
      <c r="K95" s="2930"/>
      <c r="L95" s="2929">
        <f t="shared" si="13"/>
        <v>0</v>
      </c>
      <c r="M95" s="531">
        <f>(C95/C74)*M74</f>
        <v>0</v>
      </c>
      <c r="N95" s="2928">
        <f>IF(C109=0,0,IF(ISBLANK(D95),0,(D95/C109)*M109))</f>
        <v>0</v>
      </c>
      <c r="O95" s="2927">
        <f t="shared" si="14"/>
        <v>0</v>
      </c>
      <c r="P95" s="2912"/>
      <c r="Q95" s="2911">
        <f t="shared" si="15"/>
        <v>0</v>
      </c>
      <c r="R95" s="2922">
        <f>IF(C109=0,0,IF(ISBLANK(D95),0,(D95/C109)*T109))</f>
        <v>0</v>
      </c>
      <c r="S95" s="2907">
        <f t="shared" si="16"/>
        <v>0</v>
      </c>
      <c r="T95" s="2444">
        <f>IF(C109=0,0,(C95/C109)*S87)</f>
        <v>0</v>
      </c>
      <c r="U95" s="4386"/>
      <c r="V95" s="2864" t="str">
        <f t="shared" si="9"/>
        <v>►</v>
      </c>
      <c r="Y95" s="593" t="s">
        <v>0</v>
      </c>
      <c r="Z95" s="2180" t="s">
        <v>4568</v>
      </c>
      <c r="AA95" s="4400" t="s">
        <v>4567</v>
      </c>
      <c r="AB95" s="4400"/>
      <c r="AC95" s="4400"/>
      <c r="AD95" s="4401" t="s">
        <v>4310</v>
      </c>
      <c r="AE95" s="4401"/>
      <c r="AF95" s="4401"/>
      <c r="AG95" s="4401"/>
      <c r="AH95" s="4401"/>
      <c r="AI95" s="4401"/>
      <c r="AJ95" s="4401"/>
      <c r="AK95" s="4401"/>
      <c r="AL95" s="4402"/>
      <c r="AN95" s="135">
        <v>1</v>
      </c>
    </row>
    <row r="96" spans="1:40" ht="18" customHeight="1">
      <c r="A96" s="2866" t="str">
        <f t="shared" si="10"/>
        <v>►</v>
      </c>
      <c r="B96" s="2598" t="str">
        <f t="shared" si="18"/>
        <v>►</v>
      </c>
      <c r="C96" s="2935">
        <f t="shared" si="12"/>
        <v>0</v>
      </c>
      <c r="D96" s="2934"/>
      <c r="E96" s="2933"/>
      <c r="F96" s="2932"/>
      <c r="G96" s="2931"/>
      <c r="H96" s="2930"/>
      <c r="I96" s="2930"/>
      <c r="J96" s="2930"/>
      <c r="K96" s="2930"/>
      <c r="L96" s="2929">
        <f t="shared" si="13"/>
        <v>0</v>
      </c>
      <c r="M96" s="531">
        <f>(C96/C74)*M74</f>
        <v>0</v>
      </c>
      <c r="N96" s="2928">
        <f>IF(C109=0,0,IF(ISBLANK(D96),0,(D96/C109)*M109))</f>
        <v>0</v>
      </c>
      <c r="O96" s="2927">
        <f t="shared" si="14"/>
        <v>0</v>
      </c>
      <c r="P96" s="2912"/>
      <c r="Q96" s="2911">
        <f t="shared" si="15"/>
        <v>0</v>
      </c>
      <c r="R96" s="2922">
        <f>IF(C109=0,0,IF(ISBLANK(D96),0,(D96/C109)*T109))</f>
        <v>0</v>
      </c>
      <c r="S96" s="2907">
        <f t="shared" si="16"/>
        <v>0</v>
      </c>
      <c r="T96" s="2444">
        <f>IF(C109=0,0,(C96/C109)*S87)</f>
        <v>0</v>
      </c>
      <c r="U96" s="4386"/>
      <c r="V96" s="2864" t="str">
        <f t="shared" si="9"/>
        <v>►</v>
      </c>
      <c r="Y96" s="593" t="s">
        <v>0</v>
      </c>
      <c r="Z96" s="2996">
        <v>18</v>
      </c>
      <c r="AA96" s="2995" t="s">
        <v>4564</v>
      </c>
      <c r="AB96" s="2994"/>
      <c r="AC96" s="2994" t="s">
        <v>4566</v>
      </c>
      <c r="AD96" s="2993"/>
      <c r="AE96" s="2990" t="s">
        <v>4562</v>
      </c>
      <c r="AF96" s="2989">
        <f>AJ131/AJ96</f>
        <v>1.8333333333333333E-2</v>
      </c>
      <c r="AG96" s="2988"/>
      <c r="AH96" s="4403" t="s">
        <v>4565</v>
      </c>
      <c r="AI96" s="4403"/>
      <c r="AJ96" s="4404">
        <v>20</v>
      </c>
      <c r="AK96" s="4405" t="str">
        <f>AA96</f>
        <v>assiettes</v>
      </c>
      <c r="AL96" s="4406"/>
      <c r="AN96" s="135">
        <v>1</v>
      </c>
    </row>
    <row r="97" spans="1:40" ht="18" customHeight="1">
      <c r="A97" s="2866" t="str">
        <f t="shared" si="10"/>
        <v>►</v>
      </c>
      <c r="B97" s="2598" t="str">
        <f t="shared" si="18"/>
        <v>►</v>
      </c>
      <c r="C97" s="2935">
        <f t="shared" si="12"/>
        <v>0</v>
      </c>
      <c r="D97" s="2934"/>
      <c r="E97" s="2933"/>
      <c r="F97" s="2932"/>
      <c r="G97" s="2931"/>
      <c r="H97" s="2930"/>
      <c r="I97" s="2930"/>
      <c r="J97" s="2930"/>
      <c r="K97" s="2930"/>
      <c r="L97" s="2929">
        <f t="shared" si="13"/>
        <v>0</v>
      </c>
      <c r="M97" s="531">
        <f>(C97/C74)*M74</f>
        <v>0</v>
      </c>
      <c r="N97" s="2928">
        <f>IF(C109=0,0,IF(ISBLANK(D97),0,(D97/C109)*M109))</f>
        <v>0</v>
      </c>
      <c r="O97" s="2927">
        <f t="shared" si="14"/>
        <v>0</v>
      </c>
      <c r="P97" s="2912"/>
      <c r="Q97" s="2911">
        <f t="shared" si="15"/>
        <v>0</v>
      </c>
      <c r="R97" s="2922">
        <f>IF(C109=0,0,IF(ISBLANK(D97),0,(D97/C109)*T109))</f>
        <v>0</v>
      </c>
      <c r="S97" s="2907">
        <f t="shared" si="16"/>
        <v>0</v>
      </c>
      <c r="T97" s="2444">
        <f>IF(C109=0,0,(C97/C109)*S87)</f>
        <v>0</v>
      </c>
      <c r="U97" s="4386"/>
      <c r="V97" s="2864" t="str">
        <f t="shared" si="9"/>
        <v>►</v>
      </c>
      <c r="Y97" s="593" t="s">
        <v>0</v>
      </c>
      <c r="Z97" s="107">
        <v>18</v>
      </c>
      <c r="AA97" s="2343" t="s">
        <v>4564</v>
      </c>
      <c r="AB97" s="2992"/>
      <c r="AC97" s="2992" t="s">
        <v>4563</v>
      </c>
      <c r="AD97" s="2991"/>
      <c r="AE97" s="2990" t="s">
        <v>4562</v>
      </c>
      <c r="AF97" s="2989">
        <f>Z131/Z97</f>
        <v>1.8333333333333337E-2</v>
      </c>
      <c r="AG97" s="2988"/>
      <c r="AH97" s="4403"/>
      <c r="AI97" s="4403"/>
      <c r="AJ97" s="4404"/>
      <c r="AK97" s="4405"/>
      <c r="AL97" s="4406"/>
      <c r="AN97" s="135">
        <v>1</v>
      </c>
    </row>
    <row r="98" spans="1:40" ht="18" customHeight="1">
      <c r="A98" s="2866" t="str">
        <f t="shared" si="10"/>
        <v>►</v>
      </c>
      <c r="B98" s="2598" t="str">
        <f t="shared" si="18"/>
        <v>►</v>
      </c>
      <c r="C98" s="2935">
        <f t="shared" si="12"/>
        <v>0</v>
      </c>
      <c r="D98" s="2934"/>
      <c r="E98" s="2933"/>
      <c r="F98" s="2932"/>
      <c r="G98" s="2931"/>
      <c r="H98" s="2930"/>
      <c r="I98" s="2930"/>
      <c r="J98" s="2930"/>
      <c r="K98" s="2930"/>
      <c r="L98" s="2929">
        <f t="shared" si="13"/>
        <v>0</v>
      </c>
      <c r="M98" s="531">
        <f>(C98/C74)*M74</f>
        <v>0</v>
      </c>
      <c r="N98" s="2928">
        <f>IF(C109=0,0,IF(ISBLANK(D98),0,(D98/C109)*M109))</f>
        <v>0</v>
      </c>
      <c r="O98" s="2927">
        <f t="shared" si="14"/>
        <v>0</v>
      </c>
      <c r="P98" s="2912"/>
      <c r="Q98" s="2911">
        <f t="shared" si="15"/>
        <v>0</v>
      </c>
      <c r="R98" s="2922">
        <f>IF(C109=0,0,IF(ISBLANK(D98),0,(D98/C109)*T109))</f>
        <v>0</v>
      </c>
      <c r="S98" s="2907">
        <f t="shared" si="16"/>
        <v>0</v>
      </c>
      <c r="T98" s="2444">
        <f>IF(C109=0,0,(C98/C109)*S87)</f>
        <v>0</v>
      </c>
      <c r="U98" s="4386"/>
      <c r="V98" s="2864" t="str">
        <f t="shared" si="9"/>
        <v>►</v>
      </c>
      <c r="Y98" s="593" t="s">
        <v>0</v>
      </c>
      <c r="Z98" s="3023" t="s">
        <v>15</v>
      </c>
      <c r="AA98" s="3022">
        <v>0.33000000000000007</v>
      </c>
      <c r="AB98" s="2964" t="s">
        <v>4576</v>
      </c>
      <c r="AC98" s="2985"/>
      <c r="AD98" s="2984"/>
      <c r="AE98" s="2584"/>
      <c r="AF98" s="2983"/>
      <c r="AG98" s="2982"/>
      <c r="AH98" s="2981"/>
      <c r="AI98" s="2981"/>
      <c r="AJ98" s="2980"/>
      <c r="AK98" s="2979"/>
      <c r="AL98" s="2978"/>
      <c r="AN98" s="135">
        <v>1</v>
      </c>
    </row>
    <row r="99" spans="1:40" ht="18" customHeight="1">
      <c r="A99" s="2866" t="str">
        <f t="shared" si="10"/>
        <v>►</v>
      </c>
      <c r="B99" s="2598" t="str">
        <f t="shared" si="18"/>
        <v>►</v>
      </c>
      <c r="C99" s="2935">
        <f t="shared" si="12"/>
        <v>0</v>
      </c>
      <c r="D99" s="2934"/>
      <c r="E99" s="2933"/>
      <c r="F99" s="2932"/>
      <c r="G99" s="2931"/>
      <c r="H99" s="2930"/>
      <c r="I99" s="2930"/>
      <c r="J99" s="2930"/>
      <c r="K99" s="2930"/>
      <c r="L99" s="2929">
        <f t="shared" si="13"/>
        <v>0</v>
      </c>
      <c r="M99" s="531">
        <f>(C99/C74)*M74</f>
        <v>0</v>
      </c>
      <c r="N99" s="2928">
        <f>IF(C109=0,0,IF(ISBLANK(D99),0,(D99/C109)*M109))</f>
        <v>0</v>
      </c>
      <c r="O99" s="2927">
        <f t="shared" si="14"/>
        <v>0</v>
      </c>
      <c r="P99" s="2912"/>
      <c r="Q99" s="2911">
        <f t="shared" si="15"/>
        <v>0</v>
      </c>
      <c r="R99" s="2922">
        <f>IF(C109=0,0,IF(ISBLANK(D99),0,(D99/C109)*T109))</f>
        <v>0</v>
      </c>
      <c r="S99" s="2907">
        <f t="shared" si="16"/>
        <v>0</v>
      </c>
      <c r="T99" s="2444">
        <f>IF(C109=0,0,(C99/C109)*S87)</f>
        <v>0</v>
      </c>
      <c r="U99" s="4386"/>
      <c r="V99" s="2864" t="str">
        <f t="shared" si="9"/>
        <v>►</v>
      </c>
      <c r="Y99" s="593" t="s">
        <v>0</v>
      </c>
      <c r="Z99" s="2976">
        <v>0</v>
      </c>
      <c r="AA99" s="2971" t="s">
        <v>4561</v>
      </c>
      <c r="AB99" s="2971"/>
      <c r="AC99" s="2975"/>
      <c r="AD99" s="2974"/>
      <c r="AE99" s="2973"/>
      <c r="AF99" s="2973"/>
      <c r="AG99" s="2972">
        <f>MAX(Z99:Z108)</f>
        <v>4</v>
      </c>
      <c r="AH99" s="2971" t="s">
        <v>4560</v>
      </c>
      <c r="AI99" s="2970"/>
      <c r="AJ99" s="2970"/>
      <c r="AK99" s="2970"/>
      <c r="AL99" s="2969"/>
      <c r="AN99" s="135">
        <v>1</v>
      </c>
    </row>
    <row r="100" spans="1:40" ht="18" customHeight="1">
      <c r="A100" s="2866" t="str">
        <f t="shared" si="10"/>
        <v>►</v>
      </c>
      <c r="B100" s="2598" t="str">
        <f t="shared" si="18"/>
        <v>►</v>
      </c>
      <c r="C100" s="2935">
        <f t="shared" si="12"/>
        <v>0</v>
      </c>
      <c r="D100" s="2934"/>
      <c r="E100" s="2933"/>
      <c r="F100" s="2932"/>
      <c r="G100" s="2931"/>
      <c r="H100" s="2930"/>
      <c r="I100" s="2930"/>
      <c r="J100" s="2930"/>
      <c r="K100" s="2930"/>
      <c r="L100" s="2929">
        <f t="shared" si="13"/>
        <v>0</v>
      </c>
      <c r="M100" s="531">
        <f>(C100/C74)*M74</f>
        <v>0</v>
      </c>
      <c r="N100" s="2928">
        <f>IF(C109=0,0,IF(ISBLANK(D100),0,(D100/C109)*M109))</f>
        <v>0</v>
      </c>
      <c r="O100" s="2927">
        <f t="shared" si="14"/>
        <v>0</v>
      </c>
      <c r="P100" s="2912"/>
      <c r="Q100" s="2911">
        <f t="shared" si="15"/>
        <v>0</v>
      </c>
      <c r="R100" s="2922">
        <f>IF(C109=0,0,IF(ISBLANK(D100),0,(D100/C109)*T109))</f>
        <v>0</v>
      </c>
      <c r="S100" s="2907">
        <f t="shared" si="16"/>
        <v>0</v>
      </c>
      <c r="T100" s="2444">
        <f>IF(C109=0,0,(C100/C109)*S87)</f>
        <v>0</v>
      </c>
      <c r="U100" s="4386"/>
      <c r="V100" s="2864" t="str">
        <f t="shared" si="9"/>
        <v>►</v>
      </c>
      <c r="Y100" s="2598" t="str">
        <f t="shared" ref="Y100:Y108" si="19">IF(OR(AA100&lt;&gt;"", AB100&lt;&gt;"", AC100&lt;&gt;"",AH100&lt;&gt;"", AI100&lt;&gt;"",AJ100&lt;&gt;""),"A", "►")</f>
        <v>A</v>
      </c>
      <c r="Z100" s="2966" t="str">
        <f>IF(ISBLANK(AA100),"",LARGE(Z99:Z99,1)+1)</f>
        <v/>
      </c>
      <c r="AA100" s="2964"/>
      <c r="AB100" s="3021"/>
      <c r="AC100" s="2964"/>
      <c r="AD100" s="2964"/>
      <c r="AE100" s="2964"/>
      <c r="AF100" s="2964"/>
      <c r="AG100" s="2965" t="str">
        <f>IF(ISBLANK(AH100),"",LARGE(AG99:AG99,1)+1)</f>
        <v/>
      </c>
      <c r="AH100" s="3007"/>
      <c r="AI100" s="3006" t="s">
        <v>4575</v>
      </c>
      <c r="AJ100" s="3020">
        <v>1.5</v>
      </c>
      <c r="AK100" s="3007" t="s">
        <v>4574</v>
      </c>
      <c r="AL100" s="704"/>
      <c r="AN100" s="135">
        <v>1</v>
      </c>
    </row>
    <row r="101" spans="1:40" ht="18" customHeight="1">
      <c r="A101" s="2866" t="str">
        <f t="shared" si="10"/>
        <v>►</v>
      </c>
      <c r="B101" s="2598" t="str">
        <f t="shared" si="18"/>
        <v>►</v>
      </c>
      <c r="C101" s="2935">
        <f t="shared" si="12"/>
        <v>0</v>
      </c>
      <c r="D101" s="2934"/>
      <c r="E101" s="2933"/>
      <c r="F101" s="2932"/>
      <c r="G101" s="2931"/>
      <c r="H101" s="2930"/>
      <c r="I101" s="2930"/>
      <c r="J101" s="2930"/>
      <c r="K101" s="2930"/>
      <c r="L101" s="2929">
        <f t="shared" si="13"/>
        <v>0</v>
      </c>
      <c r="M101" s="531">
        <f>(C101/C74)*M74</f>
        <v>0</v>
      </c>
      <c r="N101" s="2928">
        <f>IF(C109=0,0,IF(ISBLANK(D101),0,(D101/C109)*M109))</f>
        <v>0</v>
      </c>
      <c r="O101" s="2927">
        <f t="shared" si="14"/>
        <v>0</v>
      </c>
      <c r="P101" s="2912"/>
      <c r="Q101" s="2911">
        <f t="shared" si="15"/>
        <v>0</v>
      </c>
      <c r="R101" s="2922">
        <f>IF(C109=0,0,IF(ISBLANK(D101),0,(D101/C109)*T109))</f>
        <v>0</v>
      </c>
      <c r="S101" s="2907">
        <f t="shared" si="16"/>
        <v>0</v>
      </c>
      <c r="T101" s="2444">
        <f>IF(C109=0,0,(C101/C109)*S87)</f>
        <v>0</v>
      </c>
      <c r="U101" s="4386"/>
      <c r="V101" s="2864" t="str">
        <f t="shared" si="9"/>
        <v>►</v>
      </c>
      <c r="Y101" s="2598" t="str">
        <f t="shared" si="19"/>
        <v>A</v>
      </c>
      <c r="Z101" s="2966">
        <f>IF(ISBLANK(AA101),"",LARGE(Z99:Z100,1)+1)</f>
        <v>1</v>
      </c>
      <c r="AA101" s="2964" t="s">
        <v>4328</v>
      </c>
      <c r="AB101" s="2964"/>
      <c r="AC101" s="2964"/>
      <c r="AD101" s="2964"/>
      <c r="AE101" s="2964"/>
      <c r="AF101" s="2964"/>
      <c r="AG101" s="2965" t="str">
        <f>IF(ISBLANK(AH101),"",LARGE(AG99:AG100,1)+1)</f>
        <v/>
      </c>
      <c r="AH101" s="2964"/>
      <c r="AI101" s="3019">
        <v>0.33000000000000007</v>
      </c>
      <c r="AJ101" s="3018">
        <f>Z97</f>
        <v>18</v>
      </c>
      <c r="AK101" s="2964" t="str">
        <f>AA97</f>
        <v>assiettes</v>
      </c>
      <c r="AL101" s="704"/>
      <c r="AN101" s="135">
        <v>1</v>
      </c>
    </row>
    <row r="102" spans="1:40" ht="18" customHeight="1">
      <c r="A102" s="2866" t="str">
        <f t="shared" si="10"/>
        <v>►</v>
      </c>
      <c r="B102" s="2598" t="str">
        <f t="shared" si="18"/>
        <v>►</v>
      </c>
      <c r="C102" s="2935">
        <f t="shared" si="12"/>
        <v>0</v>
      </c>
      <c r="D102" s="2934"/>
      <c r="E102" s="2933"/>
      <c r="F102" s="2932"/>
      <c r="G102" s="2931"/>
      <c r="H102" s="2930"/>
      <c r="I102" s="2930"/>
      <c r="J102" s="2930"/>
      <c r="K102" s="2930"/>
      <c r="L102" s="2929">
        <f t="shared" si="13"/>
        <v>0</v>
      </c>
      <c r="M102" s="531">
        <f>(C102/C74)*M74</f>
        <v>0</v>
      </c>
      <c r="N102" s="2928">
        <f>IF(C109=0,0,IF(ISBLANK(D102),0,(D102/C109)*M109))</f>
        <v>0</v>
      </c>
      <c r="O102" s="2927">
        <f t="shared" si="14"/>
        <v>0</v>
      </c>
      <c r="P102" s="2912"/>
      <c r="Q102" s="2911">
        <f t="shared" si="15"/>
        <v>0</v>
      </c>
      <c r="R102" s="2922">
        <f>IF(C109=0,0,IF(ISBLANK(D102),0,(D102/C109)*T109))</f>
        <v>0</v>
      </c>
      <c r="S102" s="2907">
        <f t="shared" si="16"/>
        <v>0</v>
      </c>
      <c r="T102" s="2444">
        <f>IF(C109=0,0,(C102/C109)*S87)</f>
        <v>0</v>
      </c>
      <c r="U102" s="4386"/>
      <c r="V102" s="2864" t="str">
        <f t="shared" si="9"/>
        <v>►</v>
      </c>
      <c r="Y102" s="2598" t="str">
        <f t="shared" si="19"/>
        <v>A</v>
      </c>
      <c r="Z102" s="2966">
        <f>IF(ISBLANK(AA102),"",LARGE(Z99:Z101,1)+1)</f>
        <v>2</v>
      </c>
      <c r="AA102" s="2964" t="s">
        <v>4329</v>
      </c>
      <c r="AB102" s="2964"/>
      <c r="AC102" s="2964"/>
      <c r="AD102" s="2964"/>
      <c r="AE102" s="2964"/>
      <c r="AF102" s="2964"/>
      <c r="AG102" s="2965" t="str">
        <f>IF(ISBLANK(AH102),"",LARGE(AG99:AG101,1)+1)</f>
        <v/>
      </c>
      <c r="AH102" s="132"/>
      <c r="AI102" s="3006"/>
      <c r="AJ102" s="3012">
        <f>(AI101/AJ101)</f>
        <v>1.8333333333333337E-2</v>
      </c>
      <c r="AK102" s="2964" t="s">
        <v>4570</v>
      </c>
      <c r="AL102" s="3017"/>
      <c r="AN102" s="135">
        <v>1</v>
      </c>
    </row>
    <row r="103" spans="1:40" ht="18" customHeight="1">
      <c r="A103" s="2866" t="str">
        <f t="shared" si="10"/>
        <v>►</v>
      </c>
      <c r="B103" s="2598" t="str">
        <f t="shared" si="18"/>
        <v>►</v>
      </c>
      <c r="C103" s="2935">
        <f t="shared" si="12"/>
        <v>0</v>
      </c>
      <c r="D103" s="2934"/>
      <c r="E103" s="2933"/>
      <c r="F103" s="2932"/>
      <c r="G103" s="2931"/>
      <c r="H103" s="2930"/>
      <c r="I103" s="2930"/>
      <c r="J103" s="2930"/>
      <c r="K103" s="2930"/>
      <c r="L103" s="2929">
        <f t="shared" si="13"/>
        <v>0</v>
      </c>
      <c r="M103" s="531">
        <f>(C103/C74)*M74</f>
        <v>0</v>
      </c>
      <c r="N103" s="2928">
        <f>IF(C109=0,0,IF(ISBLANK(D103),0,(D103/C109)*M109))</f>
        <v>0</v>
      </c>
      <c r="O103" s="2927">
        <f t="shared" si="14"/>
        <v>0</v>
      </c>
      <c r="P103" s="2912"/>
      <c r="Q103" s="2911">
        <f t="shared" si="15"/>
        <v>0</v>
      </c>
      <c r="R103" s="2922">
        <f>IF(C109=0,0,IF(ISBLANK(D103),0,(D103/C109)*T109))</f>
        <v>0</v>
      </c>
      <c r="S103" s="2907">
        <f t="shared" si="16"/>
        <v>0</v>
      </c>
      <c r="T103" s="2444">
        <f>IF(C109=0,0,(C103/C109)*S87)</f>
        <v>0</v>
      </c>
      <c r="U103" s="4386"/>
      <c r="V103" s="2864" t="str">
        <f t="shared" si="9"/>
        <v>►</v>
      </c>
      <c r="Y103" s="2598" t="str">
        <f t="shared" si="19"/>
        <v>A</v>
      </c>
      <c r="Z103" s="2966">
        <f>IF(ISBLANK(AA103),"",LARGE(Z99:Z102,1)+1)</f>
        <v>3</v>
      </c>
      <c r="AA103" s="2964" t="s">
        <v>4330</v>
      </c>
      <c r="AB103" s="2964"/>
      <c r="AC103" s="2964"/>
      <c r="AD103" s="2964"/>
      <c r="AE103" s="2964"/>
      <c r="AF103" s="2964"/>
      <c r="AG103" s="2965" t="str">
        <f>IF(ISBLANK(AH103),"",LARGE(AG99:AG102,1)+1)</f>
        <v/>
      </c>
      <c r="AH103" s="132"/>
      <c r="AI103" s="132"/>
      <c r="AJ103" s="3012"/>
      <c r="AK103" s="2964"/>
      <c r="AL103" s="3016"/>
      <c r="AN103" s="135">
        <v>1</v>
      </c>
    </row>
    <row r="104" spans="1:40" ht="18" customHeight="1">
      <c r="A104" s="2866" t="str">
        <f t="shared" si="10"/>
        <v>►</v>
      </c>
      <c r="B104" s="2598" t="str">
        <f t="shared" si="18"/>
        <v>►</v>
      </c>
      <c r="C104" s="2935">
        <f t="shared" si="12"/>
        <v>0</v>
      </c>
      <c r="D104" s="2934"/>
      <c r="E104" s="2933"/>
      <c r="F104" s="2932"/>
      <c r="G104" s="2931"/>
      <c r="H104" s="2930"/>
      <c r="I104" s="2930"/>
      <c r="J104" s="2930"/>
      <c r="K104" s="2930"/>
      <c r="L104" s="2929">
        <f t="shared" si="13"/>
        <v>0</v>
      </c>
      <c r="M104" s="531">
        <f>(C104/C74)*M74</f>
        <v>0</v>
      </c>
      <c r="N104" s="2928">
        <f>IF(C109=0,0,IF(ISBLANK(D104),0,(D104/C109)*M109))</f>
        <v>0</v>
      </c>
      <c r="O104" s="2927">
        <f t="shared" si="14"/>
        <v>0</v>
      </c>
      <c r="P104" s="2912"/>
      <c r="Q104" s="2911">
        <f t="shared" si="15"/>
        <v>0</v>
      </c>
      <c r="R104" s="2922">
        <f>IF(C109=0,0,IF(ISBLANK(D104),0,(D104/C109)*T109))</f>
        <v>0</v>
      </c>
      <c r="S104" s="2907">
        <f t="shared" si="16"/>
        <v>0</v>
      </c>
      <c r="T104" s="2444">
        <f>IF(C109=0,0,(C104/C109)*S87)</f>
        <v>0</v>
      </c>
      <c r="U104" s="4386"/>
      <c r="V104" s="2864" t="str">
        <f t="shared" si="9"/>
        <v>►</v>
      </c>
      <c r="Y104" s="2598" t="str">
        <f t="shared" si="19"/>
        <v>A</v>
      </c>
      <c r="Z104" s="2966">
        <f>IF(ISBLANK(AA104),"",LARGE(Z99:Z103,1)+1)</f>
        <v>4</v>
      </c>
      <c r="AA104" s="2964" t="s">
        <v>4331</v>
      </c>
      <c r="AB104" s="2964"/>
      <c r="AC104" s="2964"/>
      <c r="AD104" s="2964"/>
      <c r="AE104" s="2964"/>
      <c r="AF104" s="2964"/>
      <c r="AG104" s="2965" t="str">
        <f>IF(ISBLANK(AH104),"",LARGE(AG99:AG103,1)+1)</f>
        <v/>
      </c>
      <c r="AH104" s="3015"/>
      <c r="AI104" s="3014"/>
      <c r="AJ104" s="3014"/>
      <c r="AK104" s="2861" t="s">
        <v>4573</v>
      </c>
      <c r="AL104" s="3013">
        <f>AJ96</f>
        <v>20</v>
      </c>
      <c r="AN104" s="135">
        <v>1</v>
      </c>
    </row>
    <row r="105" spans="1:40" ht="18" customHeight="1">
      <c r="A105" s="2866" t="str">
        <f t="shared" si="10"/>
        <v>►</v>
      </c>
      <c r="B105" s="2598" t="str">
        <f t="shared" si="18"/>
        <v>►</v>
      </c>
      <c r="C105" s="2935">
        <f t="shared" si="12"/>
        <v>0</v>
      </c>
      <c r="D105" s="2934"/>
      <c r="E105" s="2933"/>
      <c r="F105" s="2932"/>
      <c r="G105" s="2931"/>
      <c r="H105" s="2930"/>
      <c r="I105" s="2930"/>
      <c r="J105" s="2930"/>
      <c r="K105" s="2930"/>
      <c r="L105" s="2929">
        <f t="shared" si="13"/>
        <v>0</v>
      </c>
      <c r="M105" s="531">
        <f>(C105/C74)*M74</f>
        <v>0</v>
      </c>
      <c r="N105" s="2928">
        <f>IF(C109=0,0,IF(ISBLANK(D105),0,(D105/C109)*M109))</f>
        <v>0</v>
      </c>
      <c r="O105" s="2927">
        <f t="shared" si="14"/>
        <v>0</v>
      </c>
      <c r="P105" s="2912"/>
      <c r="Q105" s="2911">
        <f t="shared" si="15"/>
        <v>0</v>
      </c>
      <c r="R105" s="2922">
        <f>IF(C109=0,0,IF(ISBLANK(D105),0,(D105/C109)*T109))</f>
        <v>0</v>
      </c>
      <c r="S105" s="2907">
        <f t="shared" si="16"/>
        <v>0</v>
      </c>
      <c r="T105" s="2444">
        <f>IF(C109=0,0,(C105/C109)*S87)</f>
        <v>0</v>
      </c>
      <c r="U105" s="4386"/>
      <c r="V105" s="2864" t="str">
        <f t="shared" si="9"/>
        <v>►</v>
      </c>
      <c r="Y105" s="2598" t="str">
        <f t="shared" si="19"/>
        <v>A</v>
      </c>
      <c r="Z105" s="2966" t="str">
        <f>IF(ISBLANK(AA105),"",LARGE(Z99:Z104,1)+1)</f>
        <v/>
      </c>
      <c r="AA105" s="2964"/>
      <c r="AB105" s="2964"/>
      <c r="AC105" s="2964"/>
      <c r="AD105" s="2964"/>
      <c r="AE105" s="2964"/>
      <c r="AF105" s="2964"/>
      <c r="AG105" s="2965" t="str">
        <f>IF(ISBLANK(AH105),"",LARGE(AG99:AG104,1)+1)</f>
        <v/>
      </c>
      <c r="AH105" s="132"/>
      <c r="AI105" s="132"/>
      <c r="AJ105" s="3006" t="s">
        <v>4572</v>
      </c>
      <c r="AK105" s="3012">
        <f>(AI101/Z97)*AL104</f>
        <v>0.36666666666666675</v>
      </c>
      <c r="AL105" s="692"/>
      <c r="AN105" s="135">
        <v>1</v>
      </c>
    </row>
    <row r="106" spans="1:40" ht="18" customHeight="1">
      <c r="A106" s="2866" t="str">
        <f t="shared" si="10"/>
        <v>►</v>
      </c>
      <c r="B106" s="2598" t="str">
        <f t="shared" si="18"/>
        <v>►</v>
      </c>
      <c r="C106" s="2935">
        <f t="shared" si="12"/>
        <v>0</v>
      </c>
      <c r="D106" s="2934"/>
      <c r="E106" s="2933"/>
      <c r="F106" s="2932"/>
      <c r="G106" s="2931"/>
      <c r="H106" s="2930"/>
      <c r="I106" s="2930"/>
      <c r="J106" s="2930"/>
      <c r="K106" s="2930"/>
      <c r="L106" s="2929">
        <f t="shared" si="13"/>
        <v>0</v>
      </c>
      <c r="M106" s="531">
        <f>(C106/C74)*M74</f>
        <v>0</v>
      </c>
      <c r="N106" s="2928">
        <f>IF(C109=0,0,IF(ISBLANK(D106),0,(D106/C109)*M109))</f>
        <v>0</v>
      </c>
      <c r="O106" s="2927">
        <f t="shared" si="14"/>
        <v>0</v>
      </c>
      <c r="P106" s="2912"/>
      <c r="Q106" s="2911">
        <f t="shared" si="15"/>
        <v>0</v>
      </c>
      <c r="R106" s="2922">
        <f>IF(C109=0,0,IF(ISBLANK(D106),0,(D106/C109)*T109))</f>
        <v>0</v>
      </c>
      <c r="S106" s="2907">
        <f t="shared" si="16"/>
        <v>0</v>
      </c>
      <c r="T106" s="2444">
        <f>IF(C109=0,0,(C106/C109)*S87)</f>
        <v>0</v>
      </c>
      <c r="U106" s="4386"/>
      <c r="V106" s="2864" t="str">
        <f t="shared" si="9"/>
        <v>►</v>
      </c>
      <c r="Y106" s="2598" t="str">
        <f t="shared" si="19"/>
        <v>►</v>
      </c>
      <c r="Z106" s="2966" t="str">
        <f>IF(ISBLANK(AA106),"",LARGE(Z99:Z105,1)+1)</f>
        <v/>
      </c>
      <c r="AA106" s="2964"/>
      <c r="AB106" s="2964"/>
      <c r="AC106" s="2964"/>
      <c r="AD106" s="2964"/>
      <c r="AE106" s="2964"/>
      <c r="AF106" s="2964"/>
      <c r="AG106" s="2965" t="str">
        <f>IF(ISBLANK(AH106),"",LARGE(AG99:AG105,1)+1)</f>
        <v/>
      </c>
      <c r="AH106" s="132"/>
      <c r="AI106" s="3007"/>
      <c r="AJ106" s="132"/>
      <c r="AK106" s="3006" t="s">
        <v>4571</v>
      </c>
      <c r="AL106" s="3011">
        <f>(AJ100/AI101)*AK105</f>
        <v>1.6666666666666665</v>
      </c>
      <c r="AN106" s="135">
        <v>1</v>
      </c>
    </row>
    <row r="107" spans="1:40" ht="18" customHeight="1">
      <c r="A107" s="2866" t="str">
        <f t="shared" si="10"/>
        <v>A</v>
      </c>
      <c r="B107" s="593" t="s">
        <v>0</v>
      </c>
      <c r="C107" s="2935">
        <f t="shared" si="12"/>
        <v>0</v>
      </c>
      <c r="D107" s="2934"/>
      <c r="E107" s="2933"/>
      <c r="F107" s="2932"/>
      <c r="G107" s="2931"/>
      <c r="H107" s="2930"/>
      <c r="I107" s="2930"/>
      <c r="J107" s="2930"/>
      <c r="K107" s="2930"/>
      <c r="L107" s="2929">
        <f t="shared" si="13"/>
        <v>0</v>
      </c>
      <c r="M107" s="531">
        <f>(C107/C74)*M74</f>
        <v>0</v>
      </c>
      <c r="N107" s="2928">
        <f>IF(C109=0,0,IF(ISBLANK(D107),0,(D107/C109)*M109))</f>
        <v>0</v>
      </c>
      <c r="O107" s="2927">
        <f t="shared" si="14"/>
        <v>0</v>
      </c>
      <c r="P107" s="2912"/>
      <c r="Q107" s="2911">
        <f t="shared" si="15"/>
        <v>0</v>
      </c>
      <c r="R107" s="2922">
        <f>IF(C109=0,0,IF(ISBLANK(D107),0,(D107/C109)*T109))</f>
        <v>0</v>
      </c>
      <c r="S107" s="2907">
        <f t="shared" si="16"/>
        <v>0</v>
      </c>
      <c r="T107" s="2444">
        <f>IF(C109=0,0,(C107/C109)*S87)</f>
        <v>0</v>
      </c>
      <c r="U107" s="4386"/>
      <c r="V107" s="2864" t="str">
        <f t="shared" si="9"/>
        <v>A</v>
      </c>
      <c r="Y107" s="2598" t="str">
        <f t="shared" si="19"/>
        <v>►</v>
      </c>
      <c r="Z107" s="2966" t="str">
        <f>IF(ISBLANK(AA107),"",LARGE(Z99:Z106,1)+1)</f>
        <v/>
      </c>
      <c r="AA107" s="2964"/>
      <c r="AB107" s="2964"/>
      <c r="AC107" s="2964"/>
      <c r="AD107" s="2964"/>
      <c r="AE107" s="2964"/>
      <c r="AF107" s="2964"/>
      <c r="AG107" s="2965" t="str">
        <f>IF(ISBLANK(AH107),"",LARGE(AG99:AG106,1)+1)</f>
        <v/>
      </c>
      <c r="AH107" s="132"/>
      <c r="AI107" s="3006"/>
      <c r="AJ107" s="3010"/>
      <c r="AK107" s="3006" t="s">
        <v>4570</v>
      </c>
      <c r="AL107" s="3009">
        <f>AK105/AL104</f>
        <v>1.8333333333333337E-2</v>
      </c>
      <c r="AN107" s="135">
        <v>1</v>
      </c>
    </row>
    <row r="108" spans="1:40" ht="18" customHeight="1">
      <c r="A108" s="2866" t="str">
        <f t="shared" si="10"/>
        <v>A</v>
      </c>
      <c r="B108" s="593" t="s">
        <v>0</v>
      </c>
      <c r="C108" s="2926">
        <f t="shared" si="12"/>
        <v>0</v>
      </c>
      <c r="D108" s="2925"/>
      <c r="E108" s="2925"/>
      <c r="F108" s="2924"/>
      <c r="G108" s="2924"/>
      <c r="H108" s="2924"/>
      <c r="I108" s="2924"/>
      <c r="J108" s="2924"/>
      <c r="K108" s="2924"/>
      <c r="L108" s="2924"/>
      <c r="M108" s="4388" t="str">
        <f>ROWS(B70:B109)-SUBTOTAL(103,B70:B109)&amp;" "&amp;"Lignes masquées"</f>
        <v>0 Lignes masquées</v>
      </c>
      <c r="N108" s="4388"/>
      <c r="O108" s="2923"/>
      <c r="P108" s="2912"/>
      <c r="Q108" s="2911"/>
      <c r="R108" s="2922"/>
      <c r="S108" s="2907"/>
      <c r="T108" s="2444"/>
      <c r="U108" s="4386"/>
      <c r="V108" s="2864" t="str">
        <f t="shared" si="9"/>
        <v>A</v>
      </c>
      <c r="Y108" s="2598" t="str">
        <f t="shared" si="19"/>
        <v>A</v>
      </c>
      <c r="Z108" s="2966" t="str">
        <f>IF(ISBLANK(AA108),"",LARGE(Z99:Z107,1)+1)</f>
        <v/>
      </c>
      <c r="AA108" s="2964"/>
      <c r="AB108" s="3008" t="s">
        <v>4569</v>
      </c>
      <c r="AC108" s="2964"/>
      <c r="AD108" s="2964"/>
      <c r="AE108" s="2964"/>
      <c r="AF108" s="2964"/>
      <c r="AG108" s="2965" t="str">
        <f>IF(ISBLANK(AH108),"",LARGE(AG99:AG107,1)+1)</f>
        <v/>
      </c>
      <c r="AH108" s="2964"/>
      <c r="AI108" s="3006"/>
      <c r="AJ108" s="3007"/>
      <c r="AK108" s="3006"/>
      <c r="AL108" s="704"/>
      <c r="AN108" s="135">
        <v>1</v>
      </c>
    </row>
    <row r="109" spans="1:40" ht="18" customHeight="1" thickBot="1">
      <c r="A109" s="2866" t="str">
        <f t="shared" si="10"/>
        <v>A</v>
      </c>
      <c r="B109" s="594" t="s">
        <v>0</v>
      </c>
      <c r="C109" s="3005">
        <f>SUM(C89:C107)</f>
        <v>0.33000000000000007</v>
      </c>
      <c r="D109" s="3004"/>
      <c r="E109" s="3004"/>
      <c r="F109" s="3003">
        <f>C109</f>
        <v>0.33000000000000007</v>
      </c>
      <c r="G109" s="2377"/>
      <c r="H109" s="3002"/>
      <c r="I109" s="3001"/>
      <c r="J109" s="3000"/>
      <c r="K109" s="3000"/>
      <c r="L109" s="3000"/>
      <c r="M109" s="2396">
        <f>SUM(M89:M107)</f>
        <v>0.3666666666666667</v>
      </c>
      <c r="N109" s="2999"/>
      <c r="O109" s="1162"/>
      <c r="P109" s="2912"/>
      <c r="Q109" s="2912"/>
      <c r="R109" s="2911" t="s">
        <v>4549</v>
      </c>
      <c r="S109" s="2910">
        <f>IF(S87=0,0,(S87/P87)*1000)</f>
        <v>18.333333333333336</v>
      </c>
      <c r="T109" s="2909">
        <f>SUM(T89:T108)</f>
        <v>0.16500000000000004</v>
      </c>
      <c r="U109" s="4386"/>
      <c r="V109" s="2864" t="str">
        <f t="shared" si="9"/>
        <v>A</v>
      </c>
      <c r="W109" s="2867">
        <f>ROW()-1</f>
        <v>108</v>
      </c>
      <c r="Y109" s="593" t="s">
        <v>0</v>
      </c>
      <c r="Z109" s="2962" t="s">
        <v>4558</v>
      </c>
      <c r="AA109" s="2961"/>
      <c r="AB109" s="2961"/>
      <c r="AC109" s="2960" t="s">
        <v>4557</v>
      </c>
      <c r="AD109" s="2959" t="s">
        <v>4556</v>
      </c>
      <c r="AE109" s="2958"/>
      <c r="AF109" s="2958"/>
      <c r="AG109" s="2958"/>
      <c r="AH109" s="2958"/>
      <c r="AI109" s="2957" t="s">
        <v>4555</v>
      </c>
      <c r="AJ109" s="2956">
        <f>AJ96</f>
        <v>20</v>
      </c>
      <c r="AK109" s="2955" t="str">
        <f>AA96</f>
        <v>assiettes</v>
      </c>
      <c r="AL109" s="2954"/>
      <c r="AN109" s="135">
        <v>1</v>
      </c>
    </row>
    <row r="110" spans="1:40" ht="18" customHeight="1" thickBot="1">
      <c r="A110" s="2866" t="s">
        <v>0</v>
      </c>
      <c r="B110" s="2907"/>
      <c r="C110" s="2907"/>
      <c r="D110" s="2907"/>
      <c r="E110" s="2907"/>
      <c r="F110" s="2907"/>
      <c r="G110" s="2907"/>
      <c r="H110" s="2907"/>
      <c r="I110" s="2907"/>
      <c r="J110" s="2907"/>
      <c r="K110" s="2907"/>
      <c r="L110" s="2907"/>
      <c r="M110" s="2907"/>
      <c r="N110" s="2907"/>
      <c r="O110" s="2907"/>
      <c r="P110" s="2906"/>
      <c r="Q110" s="2906"/>
      <c r="R110" s="2906"/>
      <c r="S110" s="2905"/>
      <c r="T110" s="2904"/>
      <c r="U110" s="4386"/>
      <c r="V110" s="2864" t="str">
        <f t="shared" si="9"/>
        <v>A</v>
      </c>
      <c r="Y110" s="593" t="s">
        <v>0</v>
      </c>
      <c r="Z110" s="2935" t="s">
        <v>4554</v>
      </c>
      <c r="AA110" s="2948" t="s">
        <v>4553</v>
      </c>
      <c r="AB110" s="2947" t="s">
        <v>4552</v>
      </c>
      <c r="AC110" s="2947" t="s">
        <v>4551</v>
      </c>
      <c r="AD110" s="2946" t="s">
        <v>985</v>
      </c>
      <c r="AE110" s="2945"/>
      <c r="AF110" s="2944"/>
      <c r="AG110" s="2944"/>
      <c r="AH110" s="2944"/>
      <c r="AI110" s="2943" t="s">
        <v>565</v>
      </c>
      <c r="AJ110" s="2943" t="s">
        <v>1813</v>
      </c>
      <c r="AK110" s="2943" t="s">
        <v>80</v>
      </c>
      <c r="AL110" s="2942" t="s">
        <v>4550</v>
      </c>
      <c r="AN110" s="135">
        <v>1</v>
      </c>
    </row>
    <row r="111" spans="1:40" ht="18" customHeight="1">
      <c r="A111" s="2866" t="str">
        <f t="shared" ref="A111:A150" si="20">B111</f>
        <v>A</v>
      </c>
      <c r="B111" s="2793" t="s">
        <v>0</v>
      </c>
      <c r="C111" s="4407" t="s">
        <v>4220</v>
      </c>
      <c r="D111" s="4409" t="s">
        <v>4335</v>
      </c>
      <c r="E111" s="4409"/>
      <c r="F111" s="4409"/>
      <c r="G111" s="4409"/>
      <c r="H111" s="4409"/>
      <c r="I111" s="4409"/>
      <c r="J111" s="4409"/>
      <c r="K111" s="4409"/>
      <c r="L111" s="4162" t="s">
        <v>322</v>
      </c>
      <c r="M111" s="4162"/>
      <c r="N111" s="4162"/>
      <c r="O111" s="4411" t="str">
        <f>LEFT(D111,5)</f>
        <v>COULI</v>
      </c>
      <c r="P111" s="4413" t="str">
        <f>D111</f>
        <v>COULIS DE MANGUE</v>
      </c>
      <c r="Q111" s="4414"/>
      <c r="R111" s="4414"/>
      <c r="S111" s="4414"/>
      <c r="T111" s="4414"/>
      <c r="U111" s="4386"/>
      <c r="V111" s="2903" t="str">
        <f t="shared" si="9"/>
        <v>A</v>
      </c>
      <c r="W111" s="2902">
        <f>COUNTIF(V111:V150,W112)</f>
        <v>23</v>
      </c>
      <c r="Y111" s="593" t="s">
        <v>0</v>
      </c>
      <c r="Z111" s="2935">
        <f t="shared" ref="Z111:Z130" si="21">IF(ISTEXT(AA111),AC111,IF(ISBLANK(AA111),AC111,(AC111*AA111)))</f>
        <v>0.1</v>
      </c>
      <c r="AA111" s="2934"/>
      <c r="AB111" s="2933"/>
      <c r="AC111" s="2932">
        <v>0.1</v>
      </c>
      <c r="AD111" s="2931" t="s">
        <v>4181</v>
      </c>
      <c r="AE111" s="2936"/>
      <c r="AF111" s="2930"/>
      <c r="AG111" s="2930"/>
      <c r="AH111" s="2930"/>
      <c r="AI111" s="2929" t="str">
        <f t="shared" ref="AI111:AI129" si="22">AD111</f>
        <v>blancs d'œufs</v>
      </c>
      <c r="AJ111" s="531">
        <f>(Z111/Z96)*AJ96</f>
        <v>0.11111111111111112</v>
      </c>
      <c r="AK111" s="2928">
        <f>IF(Z131=0,0,IF(ISBLANK(AA111),0,(AA111/Z131)*AJ131))</f>
        <v>0</v>
      </c>
      <c r="AL111" s="2927">
        <f t="shared" ref="AL111:AL129" si="23">AB111</f>
        <v>0</v>
      </c>
      <c r="AN111" s="135">
        <v>1</v>
      </c>
    </row>
    <row r="112" spans="1:40" ht="18" customHeight="1">
      <c r="A112" s="2866" t="str">
        <f t="shared" si="20"/>
        <v>A</v>
      </c>
      <c r="B112" s="593" t="s">
        <v>0</v>
      </c>
      <c r="C112" s="4408"/>
      <c r="D112" s="4410"/>
      <c r="E112" s="4410"/>
      <c r="F112" s="4410"/>
      <c r="G112" s="4410"/>
      <c r="H112" s="4410"/>
      <c r="I112" s="4410"/>
      <c r="J112" s="4410"/>
      <c r="K112" s="4410"/>
      <c r="L112" s="3886"/>
      <c r="M112" s="3886"/>
      <c r="N112" s="3886"/>
      <c r="O112" s="4412"/>
      <c r="P112" s="4415"/>
      <c r="Q112" s="4416"/>
      <c r="R112" s="4416"/>
      <c r="S112" s="4416"/>
      <c r="T112" s="4416"/>
      <c r="U112" s="4386"/>
      <c r="V112" s="2900" t="str">
        <f t="shared" si="9"/>
        <v>A</v>
      </c>
      <c r="W112" s="2901" t="s">
        <v>15</v>
      </c>
      <c r="Y112" s="2598" t="str">
        <f t="shared" ref="Y112:Y128" si="24">IF(AD112&lt;&gt;"","A","►")</f>
        <v>A</v>
      </c>
      <c r="Z112" s="2935">
        <f t="shared" si="21"/>
        <v>0.1</v>
      </c>
      <c r="AA112" s="2934"/>
      <c r="AB112" s="2933"/>
      <c r="AC112" s="2932">
        <v>0.1</v>
      </c>
      <c r="AD112" s="2931" t="s">
        <v>4332</v>
      </c>
      <c r="AE112" s="2930"/>
      <c r="AF112" s="2930"/>
      <c r="AG112" s="2930"/>
      <c r="AH112" s="2930"/>
      <c r="AI112" s="2929" t="str">
        <f t="shared" si="22"/>
        <v>sucre cristallisé</v>
      </c>
      <c r="AJ112" s="531">
        <f>(Z112/Z96)*AJ96</f>
        <v>0.11111111111111112</v>
      </c>
      <c r="AK112" s="2928">
        <f>IF(Z131=0,0,IF(ISBLANK(AA112),0,(AA112/Z131)*AJ131))</f>
        <v>0</v>
      </c>
      <c r="AL112" s="2927">
        <f t="shared" si="23"/>
        <v>0</v>
      </c>
      <c r="AN112" s="135">
        <v>1</v>
      </c>
    </row>
    <row r="113" spans="1:40" ht="18" customHeight="1">
      <c r="A113" s="2866" t="str">
        <f t="shared" si="20"/>
        <v>A</v>
      </c>
      <c r="B113" s="593" t="s">
        <v>0</v>
      </c>
      <c r="C113" s="128" t="s">
        <v>116</v>
      </c>
      <c r="D113" s="126" t="s">
        <v>115</v>
      </c>
      <c r="E113" s="4398" t="s">
        <v>4246</v>
      </c>
      <c r="F113" s="4398"/>
      <c r="G113" s="4398"/>
      <c r="H113" s="4398"/>
      <c r="I113" s="4398"/>
      <c r="J113" s="4398"/>
      <c r="K113" s="4398"/>
      <c r="L113" s="4398"/>
      <c r="M113" s="4398"/>
      <c r="N113" s="4398"/>
      <c r="O113" s="4399"/>
      <c r="P113" s="2977"/>
      <c r="Q113" s="2977"/>
      <c r="R113" s="2977"/>
      <c r="S113" s="2977"/>
      <c r="T113" s="2977"/>
      <c r="U113" s="4386"/>
      <c r="V113" s="2900" t="str">
        <f t="shared" si="9"/>
        <v>A</v>
      </c>
      <c r="W113" s="2899">
        <f>ROW()+1</f>
        <v>114</v>
      </c>
      <c r="Y113" s="2598" t="str">
        <f t="shared" si="24"/>
        <v>A</v>
      </c>
      <c r="Z113" s="2935">
        <f t="shared" si="21"/>
        <v>0.1</v>
      </c>
      <c r="AA113" s="2934"/>
      <c r="AB113" s="2933"/>
      <c r="AC113" s="2932">
        <v>0.1</v>
      </c>
      <c r="AD113" s="2931" t="s">
        <v>4333</v>
      </c>
      <c r="AE113" s="2930"/>
      <c r="AF113" s="2930"/>
      <c r="AG113" s="2930"/>
      <c r="AH113" s="2930"/>
      <c r="AI113" s="2929" t="str">
        <f t="shared" si="22"/>
        <v>sucre glace silice</v>
      </c>
      <c r="AJ113" s="531">
        <f>(Z113/Z96)*AJ96</f>
        <v>0.11111111111111112</v>
      </c>
      <c r="AK113" s="2928">
        <f>IF(Z131=0,0,IF(ISBLANK(AA113),0,(AA113/Z131)*AJ131))</f>
        <v>0</v>
      </c>
      <c r="AL113" s="2927">
        <f t="shared" si="23"/>
        <v>0</v>
      </c>
      <c r="AN113" s="135">
        <v>1</v>
      </c>
    </row>
    <row r="114" spans="1:40" ht="18" customHeight="1">
      <c r="A114" s="2866" t="str">
        <f t="shared" si="20"/>
        <v>A</v>
      </c>
      <c r="B114" s="593" t="s">
        <v>0</v>
      </c>
      <c r="C114" s="2180" t="s">
        <v>4568</v>
      </c>
      <c r="D114" s="4400" t="s">
        <v>4567</v>
      </c>
      <c r="E114" s="4400"/>
      <c r="F114" s="4400"/>
      <c r="G114" s="4401" t="s">
        <v>4310</v>
      </c>
      <c r="H114" s="4401"/>
      <c r="I114" s="4401"/>
      <c r="J114" s="4401"/>
      <c r="K114" s="4401"/>
      <c r="L114" s="4401"/>
      <c r="M114" s="4401"/>
      <c r="N114" s="4401"/>
      <c r="O114" s="4402"/>
      <c r="P114" s="2977"/>
      <c r="Q114" s="2977"/>
      <c r="R114" s="2977"/>
      <c r="S114" s="2977"/>
      <c r="T114" s="2977"/>
      <c r="U114" s="4386"/>
      <c r="V114" s="2864" t="str">
        <f t="shared" si="9"/>
        <v>A</v>
      </c>
      <c r="Y114" s="2598" t="str">
        <f t="shared" si="24"/>
        <v>A</v>
      </c>
      <c r="Z114" s="2935">
        <f t="shared" si="21"/>
        <v>0.03</v>
      </c>
      <c r="AA114" s="2934"/>
      <c r="AB114" s="2933"/>
      <c r="AC114" s="2932">
        <v>0.03</v>
      </c>
      <c r="AD114" s="2931" t="s">
        <v>4334</v>
      </c>
      <c r="AE114" s="2930"/>
      <c r="AF114" s="2930"/>
      <c r="AG114" s="2930"/>
      <c r="AH114" s="2930"/>
      <c r="AI114" s="2929" t="str">
        <f t="shared" si="22"/>
        <v>noix de coco rapée</v>
      </c>
      <c r="AJ114" s="531">
        <f>(Z114/Z96)*AJ96</f>
        <v>3.3333333333333333E-2</v>
      </c>
      <c r="AK114" s="2928">
        <f>IF(Z131=0,0,IF(ISBLANK(AA114),0,(AA114/Z131)*AJ131))</f>
        <v>0</v>
      </c>
      <c r="AL114" s="2927">
        <f t="shared" si="23"/>
        <v>0</v>
      </c>
      <c r="AN114" s="135">
        <v>1</v>
      </c>
    </row>
    <row r="115" spans="1:40" ht="18" customHeight="1">
      <c r="A115" s="2866" t="str">
        <f t="shared" si="20"/>
        <v>A</v>
      </c>
      <c r="B115" s="593" t="s">
        <v>0</v>
      </c>
      <c r="C115" s="2996">
        <v>18</v>
      </c>
      <c r="D115" s="2995" t="s">
        <v>4564</v>
      </c>
      <c r="E115" s="2994"/>
      <c r="F115" s="2994" t="s">
        <v>4566</v>
      </c>
      <c r="G115" s="2993"/>
      <c r="H115" s="2990" t="s">
        <v>4562</v>
      </c>
      <c r="I115" s="2989">
        <f>M150/M115</f>
        <v>1.7500000000000002E-2</v>
      </c>
      <c r="J115" s="2988"/>
      <c r="K115" s="4403" t="s">
        <v>4565</v>
      </c>
      <c r="L115" s="4403"/>
      <c r="M115" s="4404">
        <v>10</v>
      </c>
      <c r="N115" s="4405" t="str">
        <f>D115</f>
        <v>assiettes</v>
      </c>
      <c r="O115" s="4406"/>
      <c r="P115" s="2977"/>
      <c r="Q115" s="2977"/>
      <c r="R115" s="2977"/>
      <c r="S115" s="2977"/>
      <c r="T115" s="2977"/>
      <c r="U115" s="4386"/>
      <c r="V115" s="2864" t="str">
        <f t="shared" si="9"/>
        <v>A</v>
      </c>
      <c r="Y115" s="2598" t="str">
        <f t="shared" si="24"/>
        <v>►</v>
      </c>
      <c r="Z115" s="2935">
        <f t="shared" si="21"/>
        <v>0</v>
      </c>
      <c r="AA115" s="2934"/>
      <c r="AB115" s="2933"/>
      <c r="AC115" s="2932"/>
      <c r="AD115" s="2931"/>
      <c r="AE115" s="2930"/>
      <c r="AF115" s="2930"/>
      <c r="AG115" s="2930"/>
      <c r="AH115" s="2930"/>
      <c r="AI115" s="2929">
        <f t="shared" si="22"/>
        <v>0</v>
      </c>
      <c r="AJ115" s="531">
        <f>(Z115/Z96)*AJ96</f>
        <v>0</v>
      </c>
      <c r="AK115" s="2928">
        <f>IF(Z131=0,0,IF(ISBLANK(AA115),0,(AA115/Z131)*AJ131))</f>
        <v>0</v>
      </c>
      <c r="AL115" s="2927">
        <f t="shared" si="23"/>
        <v>0</v>
      </c>
      <c r="AN115" s="135">
        <v>1</v>
      </c>
    </row>
    <row r="116" spans="1:40" ht="18" customHeight="1">
      <c r="A116" s="2866" t="str">
        <f t="shared" si="20"/>
        <v>A</v>
      </c>
      <c r="B116" s="593" t="s">
        <v>0</v>
      </c>
      <c r="C116" s="107">
        <v>18</v>
      </c>
      <c r="D116" s="2343" t="s">
        <v>4564</v>
      </c>
      <c r="E116" s="2992"/>
      <c r="F116" s="2992" t="s">
        <v>4563</v>
      </c>
      <c r="G116" s="2991"/>
      <c r="H116" s="2990" t="s">
        <v>4562</v>
      </c>
      <c r="I116" s="2989">
        <f>C150/C116</f>
        <v>1.7500000000000002E-2</v>
      </c>
      <c r="J116" s="2988"/>
      <c r="K116" s="4403"/>
      <c r="L116" s="4403"/>
      <c r="M116" s="4404"/>
      <c r="N116" s="4405"/>
      <c r="O116" s="4406"/>
      <c r="P116" s="2977"/>
      <c r="Q116" s="2977"/>
      <c r="R116" s="2977"/>
      <c r="S116" s="2977"/>
      <c r="T116" s="2977"/>
      <c r="U116" s="4386"/>
      <c r="V116" s="2864" t="str">
        <f t="shared" si="9"/>
        <v>A</v>
      </c>
      <c r="Y116" s="2598" t="str">
        <f t="shared" si="24"/>
        <v>►</v>
      </c>
      <c r="Z116" s="2935">
        <f t="shared" si="21"/>
        <v>0</v>
      </c>
      <c r="AA116" s="2934"/>
      <c r="AB116" s="2933"/>
      <c r="AC116" s="2932"/>
      <c r="AD116" s="2931"/>
      <c r="AE116" s="2930"/>
      <c r="AF116" s="2930"/>
      <c r="AG116" s="2930"/>
      <c r="AH116" s="2930"/>
      <c r="AI116" s="2929">
        <f t="shared" si="22"/>
        <v>0</v>
      </c>
      <c r="AJ116" s="531">
        <f>(Z116/Z96)*AJ96</f>
        <v>0</v>
      </c>
      <c r="AK116" s="2928">
        <f>IF(Z131=0,0,IF(ISBLANK(AA116),0,(AA116/Z131)*AJ131))</f>
        <v>0</v>
      </c>
      <c r="AL116" s="2927">
        <f t="shared" si="23"/>
        <v>0</v>
      </c>
      <c r="AN116" s="135">
        <v>1</v>
      </c>
    </row>
    <row r="117" spans="1:40" ht="18" customHeight="1">
      <c r="A117" s="2866" t="str">
        <f t="shared" si="20"/>
        <v>A</v>
      </c>
      <c r="B117" s="593" t="s">
        <v>0</v>
      </c>
      <c r="C117" s="2987" t="s">
        <v>15</v>
      </c>
      <c r="D117" s="2986"/>
      <c r="E117" s="2985"/>
      <c r="F117" s="2985"/>
      <c r="G117" s="2984"/>
      <c r="H117" s="2584"/>
      <c r="I117" s="2983"/>
      <c r="J117" s="2982"/>
      <c r="K117" s="2981"/>
      <c r="L117" s="2981"/>
      <c r="M117" s="2980"/>
      <c r="N117" s="2979"/>
      <c r="O117" s="2978"/>
      <c r="P117" s="2977"/>
      <c r="Q117" s="2977"/>
      <c r="R117" s="2977"/>
      <c r="S117" s="2977"/>
      <c r="T117" s="2977"/>
      <c r="U117" s="4386"/>
      <c r="V117" s="2864" t="str">
        <f t="shared" si="9"/>
        <v>A</v>
      </c>
      <c r="Y117" s="2598" t="str">
        <f t="shared" si="24"/>
        <v>►</v>
      </c>
      <c r="Z117" s="2935">
        <f t="shared" si="21"/>
        <v>0</v>
      </c>
      <c r="AA117" s="2934"/>
      <c r="AB117" s="2933"/>
      <c r="AC117" s="2932"/>
      <c r="AD117" s="2931"/>
      <c r="AE117" s="2930"/>
      <c r="AF117" s="2930"/>
      <c r="AG117" s="2930"/>
      <c r="AH117" s="2930"/>
      <c r="AI117" s="2929">
        <f t="shared" si="22"/>
        <v>0</v>
      </c>
      <c r="AJ117" s="531">
        <f>(Z117/Z96)*AJ96</f>
        <v>0</v>
      </c>
      <c r="AK117" s="2928">
        <f>IF(Z131=0,0,IF(ISBLANK(AA117),0,(AA117/Z131)*AJ131))</f>
        <v>0</v>
      </c>
      <c r="AL117" s="2927">
        <f t="shared" si="23"/>
        <v>0</v>
      </c>
      <c r="AN117" s="135">
        <v>1</v>
      </c>
    </row>
    <row r="118" spans="1:40" ht="18" customHeight="1">
      <c r="A118" s="2866" t="str">
        <f t="shared" si="20"/>
        <v>A</v>
      </c>
      <c r="B118" s="593" t="s">
        <v>0</v>
      </c>
      <c r="C118" s="2976">
        <v>0</v>
      </c>
      <c r="D118" s="2971" t="s">
        <v>4561</v>
      </c>
      <c r="E118" s="2971"/>
      <c r="F118" s="2975"/>
      <c r="G118" s="2974"/>
      <c r="H118" s="2973"/>
      <c r="I118" s="2973"/>
      <c r="J118" s="2972">
        <f>MAX(C118:C127)</f>
        <v>0</v>
      </c>
      <c r="K118" s="2971" t="s">
        <v>4560</v>
      </c>
      <c r="L118" s="2970"/>
      <c r="M118" s="2970"/>
      <c r="N118" s="2970"/>
      <c r="O118" s="2969"/>
      <c r="P118" s="2967"/>
      <c r="Q118" s="2967"/>
      <c r="R118" s="2967"/>
      <c r="S118" s="2967"/>
      <c r="T118" s="2967"/>
      <c r="U118" s="4386"/>
      <c r="V118" s="2864" t="str">
        <f t="shared" si="9"/>
        <v>A</v>
      </c>
      <c r="Y118" s="2598" t="str">
        <f t="shared" si="24"/>
        <v>►</v>
      </c>
      <c r="Z118" s="2935">
        <f t="shared" si="21"/>
        <v>0</v>
      </c>
      <c r="AA118" s="2934"/>
      <c r="AB118" s="2933"/>
      <c r="AC118" s="2932"/>
      <c r="AD118" s="2931"/>
      <c r="AE118" s="2930"/>
      <c r="AF118" s="2930"/>
      <c r="AG118" s="2930"/>
      <c r="AH118" s="2930"/>
      <c r="AI118" s="2929">
        <f t="shared" si="22"/>
        <v>0</v>
      </c>
      <c r="AJ118" s="531">
        <f>(Z118/Z96)*AJ96</f>
        <v>0</v>
      </c>
      <c r="AK118" s="2928">
        <f>IF(Z131=0,0,IF(ISBLANK(AA118),0,(AA118/Z131)*AJ131))</f>
        <v>0</v>
      </c>
      <c r="AL118" s="2927">
        <f t="shared" si="23"/>
        <v>0</v>
      </c>
      <c r="AN118" s="135">
        <v>1</v>
      </c>
    </row>
    <row r="119" spans="1:40" ht="18" customHeight="1">
      <c r="A119" s="2866" t="str">
        <f t="shared" si="20"/>
        <v>►</v>
      </c>
      <c r="B119" s="2598" t="str">
        <f t="shared" ref="B119:B127" si="25">IF(OR(D119&lt;&gt;"", E119&lt;&gt;"", F119&lt;&gt;"",K119&lt;&gt;"", L119&lt;&gt;"",M119&lt;&gt;""),"A", "►")</f>
        <v>►</v>
      </c>
      <c r="C119" s="2966" t="str">
        <f>IF(ISBLANK(D119),"",LARGE(C118:C118,1)+1)</f>
        <v/>
      </c>
      <c r="D119" s="2964"/>
      <c r="E119" s="2964"/>
      <c r="F119" s="2964"/>
      <c r="G119" s="2964"/>
      <c r="H119" s="2964"/>
      <c r="I119" s="2964"/>
      <c r="J119" s="2965" t="str">
        <f>IF(ISBLANK(K119),"",LARGE(J118:J118,1)+1)</f>
        <v/>
      </c>
      <c r="K119" s="2964"/>
      <c r="L119" s="2964"/>
      <c r="M119" s="2964"/>
      <c r="N119" s="2964"/>
      <c r="O119" s="2963"/>
      <c r="P119" s="2967"/>
      <c r="Q119" s="2967"/>
      <c r="R119" s="2967"/>
      <c r="S119" s="2967"/>
      <c r="T119" s="2967"/>
      <c r="U119" s="4386"/>
      <c r="V119" s="2864" t="str">
        <f t="shared" si="9"/>
        <v>►</v>
      </c>
      <c r="Y119" s="2598" t="str">
        <f t="shared" si="24"/>
        <v>►</v>
      </c>
      <c r="Z119" s="2935">
        <f t="shared" si="21"/>
        <v>0</v>
      </c>
      <c r="AA119" s="2934"/>
      <c r="AB119" s="2933"/>
      <c r="AC119" s="2932"/>
      <c r="AD119" s="2931"/>
      <c r="AE119" s="2930"/>
      <c r="AF119" s="2930"/>
      <c r="AG119" s="2930"/>
      <c r="AH119" s="2930"/>
      <c r="AI119" s="2929">
        <f t="shared" si="22"/>
        <v>0</v>
      </c>
      <c r="AJ119" s="531">
        <f>(Z119/Z96)*AJ96</f>
        <v>0</v>
      </c>
      <c r="AK119" s="2928">
        <f>IF(Z131=0,0,IF(ISBLANK(AA119),0,(AA119/Z131)*AJ131))</f>
        <v>0</v>
      </c>
      <c r="AL119" s="2927">
        <f t="shared" si="23"/>
        <v>0</v>
      </c>
      <c r="AN119" s="135">
        <v>1</v>
      </c>
    </row>
    <row r="120" spans="1:40" ht="18" customHeight="1">
      <c r="A120" s="2866" t="str">
        <f t="shared" si="20"/>
        <v>►</v>
      </c>
      <c r="B120" s="2598" t="str">
        <f t="shared" si="25"/>
        <v>►</v>
      </c>
      <c r="C120" s="2966" t="str">
        <f>IF(ISBLANK(D120),"",LARGE(C118:C119,1)+1)</f>
        <v/>
      </c>
      <c r="D120" s="2964"/>
      <c r="E120" s="2964"/>
      <c r="F120" s="2964"/>
      <c r="G120" s="2964"/>
      <c r="H120" s="2964"/>
      <c r="I120" s="2964"/>
      <c r="J120" s="2965" t="str">
        <f>IF(ISBLANK(K120),"",LARGE(J118:J119,1)+1)</f>
        <v/>
      </c>
      <c r="K120" s="2964"/>
      <c r="L120" s="2964"/>
      <c r="M120" s="2964"/>
      <c r="N120" s="2964"/>
      <c r="O120" s="2963"/>
      <c r="P120" s="2967"/>
      <c r="Q120" s="2967"/>
      <c r="R120" s="2967"/>
      <c r="S120" s="2967"/>
      <c r="T120" s="2967"/>
      <c r="U120" s="4386"/>
      <c r="V120" s="2864" t="str">
        <f t="shared" si="9"/>
        <v>►</v>
      </c>
      <c r="Y120" s="2598" t="str">
        <f t="shared" si="24"/>
        <v>►</v>
      </c>
      <c r="Z120" s="2935">
        <f t="shared" si="21"/>
        <v>0</v>
      </c>
      <c r="AA120" s="2934"/>
      <c r="AB120" s="2933"/>
      <c r="AC120" s="2932"/>
      <c r="AD120" s="2931"/>
      <c r="AE120" s="2930"/>
      <c r="AF120" s="2930"/>
      <c r="AG120" s="2930"/>
      <c r="AH120" s="2930"/>
      <c r="AI120" s="2929">
        <f t="shared" si="22"/>
        <v>0</v>
      </c>
      <c r="AJ120" s="531">
        <f>(Z120/Z96)*AJ96</f>
        <v>0</v>
      </c>
      <c r="AK120" s="2928">
        <f>IF(Z131=0,0,IF(ISBLANK(AA120),0,(AA120/Z131)*AJ131))</f>
        <v>0</v>
      </c>
      <c r="AL120" s="2927">
        <f t="shared" si="23"/>
        <v>0</v>
      </c>
      <c r="AN120" s="135">
        <v>1</v>
      </c>
    </row>
    <row r="121" spans="1:40" ht="18" customHeight="1">
      <c r="A121" s="2866" t="str">
        <f t="shared" si="20"/>
        <v>►</v>
      </c>
      <c r="B121" s="2598" t="str">
        <f t="shared" si="25"/>
        <v>►</v>
      </c>
      <c r="C121" s="2966" t="str">
        <f>IF(ISBLANK(D121),"",LARGE(C118:C120,1)+1)</f>
        <v/>
      </c>
      <c r="D121" s="2964"/>
      <c r="E121" s="2964"/>
      <c r="F121" s="2964"/>
      <c r="G121" s="2964"/>
      <c r="H121" s="2964"/>
      <c r="I121" s="2964"/>
      <c r="J121" s="2965" t="str">
        <f>IF(ISBLANK(K121),"",LARGE(J118:J120,1)+1)</f>
        <v/>
      </c>
      <c r="K121" s="2964"/>
      <c r="L121" s="2964"/>
      <c r="M121" s="2964"/>
      <c r="N121" s="2964"/>
      <c r="O121" s="2963"/>
      <c r="P121" s="2967"/>
      <c r="Q121" s="2967"/>
      <c r="R121" s="2967"/>
      <c r="S121" s="2967"/>
      <c r="T121" s="2967"/>
      <c r="U121" s="4386"/>
      <c r="V121" s="2864" t="str">
        <f t="shared" si="9"/>
        <v>►</v>
      </c>
      <c r="Y121" s="2598" t="str">
        <f t="shared" si="24"/>
        <v>►</v>
      </c>
      <c r="Z121" s="2935">
        <f t="shared" si="21"/>
        <v>0</v>
      </c>
      <c r="AA121" s="2934"/>
      <c r="AB121" s="2933"/>
      <c r="AC121" s="2932"/>
      <c r="AD121" s="2931"/>
      <c r="AE121" s="2930"/>
      <c r="AF121" s="2930"/>
      <c r="AG121" s="2930"/>
      <c r="AH121" s="2930"/>
      <c r="AI121" s="2929">
        <f t="shared" si="22"/>
        <v>0</v>
      </c>
      <c r="AJ121" s="531">
        <f>(Z121/Z96)*AJ96</f>
        <v>0</v>
      </c>
      <c r="AK121" s="2928">
        <f>IF(Z131=0,0,IF(ISBLANK(AA121),0,(AA121/Z131)*AJ131))</f>
        <v>0</v>
      </c>
      <c r="AL121" s="2927">
        <f t="shared" si="23"/>
        <v>0</v>
      </c>
      <c r="AN121" s="135">
        <v>1</v>
      </c>
    </row>
    <row r="122" spans="1:40" ht="18" customHeight="1">
      <c r="A122" s="2866" t="str">
        <f t="shared" si="20"/>
        <v>►</v>
      </c>
      <c r="B122" s="2598" t="str">
        <f t="shared" si="25"/>
        <v>►</v>
      </c>
      <c r="C122" s="2966" t="str">
        <f>IF(ISBLANK(D122),"",LARGE(C118:C121,1)+1)</f>
        <v/>
      </c>
      <c r="D122" s="2964"/>
      <c r="E122" s="2964"/>
      <c r="F122" s="2964"/>
      <c r="G122" s="2964"/>
      <c r="H122" s="2964"/>
      <c r="I122" s="2964"/>
      <c r="J122" s="2965" t="str">
        <f>IF(ISBLANK(K122),"",LARGE(J118:J121,1)+1)</f>
        <v/>
      </c>
      <c r="K122" s="2964"/>
      <c r="L122" s="2964"/>
      <c r="M122" s="2964"/>
      <c r="N122" s="2964"/>
      <c r="O122" s="2963"/>
      <c r="P122" s="2967"/>
      <c r="Q122" s="2967"/>
      <c r="R122" s="2967"/>
      <c r="S122" s="2967"/>
      <c r="T122" s="2967"/>
      <c r="U122" s="4386"/>
      <c r="V122" s="2864" t="str">
        <f t="shared" si="9"/>
        <v>►</v>
      </c>
      <c r="Y122" s="2598" t="str">
        <f t="shared" si="24"/>
        <v>►</v>
      </c>
      <c r="Z122" s="2935">
        <f t="shared" si="21"/>
        <v>0</v>
      </c>
      <c r="AA122" s="2934"/>
      <c r="AB122" s="2933"/>
      <c r="AC122" s="2932"/>
      <c r="AD122" s="2931"/>
      <c r="AE122" s="2930"/>
      <c r="AF122" s="2930"/>
      <c r="AG122" s="2930"/>
      <c r="AH122" s="2930"/>
      <c r="AI122" s="2929">
        <f t="shared" si="22"/>
        <v>0</v>
      </c>
      <c r="AJ122" s="531">
        <f>(Z122/Z96)*AJ96</f>
        <v>0</v>
      </c>
      <c r="AK122" s="2928">
        <f>IF(Z131=0,0,IF(ISBLANK(AA122),0,(AA122/Z131)*AJ131))</f>
        <v>0</v>
      </c>
      <c r="AL122" s="2927">
        <f t="shared" si="23"/>
        <v>0</v>
      </c>
      <c r="AN122" s="135">
        <v>1</v>
      </c>
    </row>
    <row r="123" spans="1:40" ht="18" customHeight="1">
      <c r="A123" s="2866" t="str">
        <f t="shared" si="20"/>
        <v>►</v>
      </c>
      <c r="B123" s="2598" t="str">
        <f t="shared" si="25"/>
        <v>►</v>
      </c>
      <c r="C123" s="2966" t="str">
        <f>IF(ISBLANK(D123),"",LARGE(C118:C122,1)+1)</f>
        <v/>
      </c>
      <c r="D123" s="2964"/>
      <c r="E123" s="2964"/>
      <c r="F123" s="2964"/>
      <c r="G123" s="2964"/>
      <c r="H123" s="2964"/>
      <c r="I123" s="2964"/>
      <c r="J123" s="2965" t="str">
        <f>IF(ISBLANK(K123),"",LARGE(J118:J122,1)+1)</f>
        <v/>
      </c>
      <c r="K123" s="2964"/>
      <c r="L123" s="2964"/>
      <c r="M123" s="2964"/>
      <c r="N123" s="2964"/>
      <c r="O123" s="2963"/>
      <c r="P123" s="2967"/>
      <c r="Q123" s="2967"/>
      <c r="R123" s="2967"/>
      <c r="S123" s="2967"/>
      <c r="T123" s="2967"/>
      <c r="U123" s="4386"/>
      <c r="V123" s="2864" t="str">
        <f t="shared" si="9"/>
        <v>►</v>
      </c>
      <c r="Y123" s="2598" t="str">
        <f t="shared" si="24"/>
        <v>►</v>
      </c>
      <c r="Z123" s="2935">
        <f t="shared" si="21"/>
        <v>0</v>
      </c>
      <c r="AA123" s="2934"/>
      <c r="AB123" s="2933"/>
      <c r="AC123" s="2932"/>
      <c r="AD123" s="2931"/>
      <c r="AE123" s="2930"/>
      <c r="AF123" s="2930"/>
      <c r="AG123" s="2930"/>
      <c r="AH123" s="2930"/>
      <c r="AI123" s="2929">
        <f t="shared" si="22"/>
        <v>0</v>
      </c>
      <c r="AJ123" s="531">
        <f>(Z123/Z96)*AJ96</f>
        <v>0</v>
      </c>
      <c r="AK123" s="2928">
        <f>IF(Z131=0,0,IF(ISBLANK(AA123),0,(AA123/Z131)*AJ131))</f>
        <v>0</v>
      </c>
      <c r="AL123" s="2927">
        <f t="shared" si="23"/>
        <v>0</v>
      </c>
      <c r="AN123" s="135">
        <v>1</v>
      </c>
    </row>
    <row r="124" spans="1:40" ht="18" customHeight="1">
      <c r="A124" s="2866" t="str">
        <f t="shared" si="20"/>
        <v>►</v>
      </c>
      <c r="B124" s="2598" t="str">
        <f t="shared" si="25"/>
        <v>►</v>
      </c>
      <c r="C124" s="2966" t="str">
        <f>IF(ISBLANK(D124),"",LARGE(C118:C123,1)+1)</f>
        <v/>
      </c>
      <c r="D124" s="2964"/>
      <c r="E124" s="2964"/>
      <c r="F124" s="2964"/>
      <c r="G124" s="2964"/>
      <c r="H124" s="2964"/>
      <c r="I124" s="2964"/>
      <c r="J124" s="2965" t="str">
        <f>IF(ISBLANK(K124),"",LARGE(J118:J123,1)+1)</f>
        <v/>
      </c>
      <c r="K124" s="2964"/>
      <c r="L124" s="2964"/>
      <c r="M124" s="2964"/>
      <c r="N124" s="2964"/>
      <c r="O124" s="2963"/>
      <c r="P124" s="2967"/>
      <c r="Q124" s="2967"/>
      <c r="R124" s="2967"/>
      <c r="S124" s="2967"/>
      <c r="T124" s="2967"/>
      <c r="U124" s="4386"/>
      <c r="V124" s="2864" t="str">
        <f t="shared" si="9"/>
        <v>►</v>
      </c>
      <c r="Y124" s="2598" t="str">
        <f t="shared" si="24"/>
        <v>►</v>
      </c>
      <c r="Z124" s="2935">
        <f t="shared" si="21"/>
        <v>0</v>
      </c>
      <c r="AA124" s="2934"/>
      <c r="AB124" s="2933"/>
      <c r="AC124" s="2932"/>
      <c r="AD124" s="2931"/>
      <c r="AE124" s="2930"/>
      <c r="AF124" s="2930"/>
      <c r="AG124" s="2930"/>
      <c r="AH124" s="2930"/>
      <c r="AI124" s="2929">
        <f t="shared" si="22"/>
        <v>0</v>
      </c>
      <c r="AJ124" s="531">
        <f>(Z124/Z96)*AJ96</f>
        <v>0</v>
      </c>
      <c r="AK124" s="2928">
        <f>IF(Z131=0,0,IF(ISBLANK(AA124),0,(AA124/Z131)*AJ131))</f>
        <v>0</v>
      </c>
      <c r="AL124" s="2927">
        <f t="shared" si="23"/>
        <v>0</v>
      </c>
      <c r="AN124" s="135">
        <v>1</v>
      </c>
    </row>
    <row r="125" spans="1:40" ht="18" customHeight="1">
      <c r="A125" s="2866" t="str">
        <f t="shared" si="20"/>
        <v>►</v>
      </c>
      <c r="B125" s="2598" t="str">
        <f t="shared" si="25"/>
        <v>►</v>
      </c>
      <c r="C125" s="2966" t="str">
        <f>IF(ISBLANK(D125),"",LARGE(C118:C124,1)+1)</f>
        <v/>
      </c>
      <c r="D125" s="2964"/>
      <c r="E125" s="2964"/>
      <c r="F125" s="2964"/>
      <c r="G125" s="2964"/>
      <c r="H125" s="2964"/>
      <c r="I125" s="2964"/>
      <c r="J125" s="2965" t="str">
        <f>IF(ISBLANK(K125),"",LARGE(J118:J124,1)+1)</f>
        <v/>
      </c>
      <c r="K125" s="2964"/>
      <c r="L125" s="2964"/>
      <c r="M125" s="2964"/>
      <c r="N125" s="2964"/>
      <c r="O125" s="2963"/>
      <c r="P125" s="2967"/>
      <c r="Q125" s="2967"/>
      <c r="R125" s="2967"/>
      <c r="S125" s="2967"/>
      <c r="T125" s="2967"/>
      <c r="U125" s="4386"/>
      <c r="V125" s="2864" t="str">
        <f t="shared" si="9"/>
        <v>►</v>
      </c>
      <c r="Y125" s="2598" t="str">
        <f t="shared" si="24"/>
        <v>►</v>
      </c>
      <c r="Z125" s="2935">
        <f t="shared" si="21"/>
        <v>0</v>
      </c>
      <c r="AA125" s="2934"/>
      <c r="AB125" s="2933"/>
      <c r="AC125" s="2932"/>
      <c r="AD125" s="2931"/>
      <c r="AE125" s="2930"/>
      <c r="AF125" s="2930"/>
      <c r="AG125" s="2930"/>
      <c r="AH125" s="2930"/>
      <c r="AI125" s="2929">
        <f t="shared" si="22"/>
        <v>0</v>
      </c>
      <c r="AJ125" s="531">
        <f>(Z125/Z96)*AJ96</f>
        <v>0</v>
      </c>
      <c r="AK125" s="2928">
        <f>IF(Z131=0,0,IF(ISBLANK(AA125),0,(AA125/Z131)*AJ131))</f>
        <v>0</v>
      </c>
      <c r="AL125" s="2927">
        <f t="shared" si="23"/>
        <v>0</v>
      </c>
      <c r="AN125" s="135">
        <v>1</v>
      </c>
    </row>
    <row r="126" spans="1:40" ht="18" customHeight="1">
      <c r="A126" s="2866" t="str">
        <f t="shared" si="20"/>
        <v>►</v>
      </c>
      <c r="B126" s="2598" t="str">
        <f t="shared" si="25"/>
        <v>►</v>
      </c>
      <c r="C126" s="2966" t="str">
        <f>IF(ISBLANK(D126),"",LARGE(C118:C125,1)+1)</f>
        <v/>
      </c>
      <c r="D126" s="2964"/>
      <c r="E126" s="2964"/>
      <c r="F126" s="2964"/>
      <c r="G126" s="2964"/>
      <c r="H126" s="2964"/>
      <c r="I126" s="2964"/>
      <c r="J126" s="2965" t="str">
        <f>IF(ISBLANK(K126),"",LARGE(J118:J125,1)+1)</f>
        <v/>
      </c>
      <c r="K126" s="2964"/>
      <c r="L126" s="2964"/>
      <c r="M126" s="2964"/>
      <c r="N126" s="2964"/>
      <c r="O126" s="2963"/>
      <c r="P126" s="2967"/>
      <c r="Q126" s="2967"/>
      <c r="R126" s="2967"/>
      <c r="S126" s="2967"/>
      <c r="T126" s="2967"/>
      <c r="U126" s="4386"/>
      <c r="V126" s="2864" t="str">
        <f t="shared" si="9"/>
        <v>►</v>
      </c>
      <c r="Y126" s="2598" t="str">
        <f t="shared" si="24"/>
        <v>►</v>
      </c>
      <c r="Z126" s="2935">
        <f t="shared" si="21"/>
        <v>0</v>
      </c>
      <c r="AA126" s="2934"/>
      <c r="AB126" s="2933"/>
      <c r="AC126" s="2932"/>
      <c r="AD126" s="2931"/>
      <c r="AE126" s="2930"/>
      <c r="AF126" s="2930"/>
      <c r="AG126" s="2930"/>
      <c r="AH126" s="2930"/>
      <c r="AI126" s="2929">
        <f t="shared" si="22"/>
        <v>0</v>
      </c>
      <c r="AJ126" s="531">
        <f>(Z126/Z96)*AJ96</f>
        <v>0</v>
      </c>
      <c r="AK126" s="2928">
        <f>IF(Z131=0,0,IF(ISBLANK(AA126),0,(AA126/Z131)*AJ131))</f>
        <v>0</v>
      </c>
      <c r="AL126" s="2927">
        <f t="shared" si="23"/>
        <v>0</v>
      </c>
      <c r="AN126" s="135">
        <v>1</v>
      </c>
    </row>
    <row r="127" spans="1:40" ht="18" customHeight="1">
      <c r="A127" s="2866" t="str">
        <f t="shared" si="20"/>
        <v>►</v>
      </c>
      <c r="B127" s="2598" t="str">
        <f t="shared" si="25"/>
        <v>►</v>
      </c>
      <c r="C127" s="2966" t="str">
        <f>IF(ISBLANK(D127),"",LARGE(C118:C126,1)+1)</f>
        <v/>
      </c>
      <c r="D127" s="2964"/>
      <c r="E127" s="2964"/>
      <c r="F127" s="2964"/>
      <c r="G127" s="2964"/>
      <c r="H127" s="2964"/>
      <c r="I127" s="2964"/>
      <c r="J127" s="2965" t="str">
        <f>IF(ISBLANK(K127),"",LARGE(J118:J126,1)+1)</f>
        <v/>
      </c>
      <c r="K127" s="2964"/>
      <c r="L127" s="2964"/>
      <c r="M127" s="2964"/>
      <c r="N127" s="2964"/>
      <c r="O127" s="2963"/>
      <c r="P127" s="4393" t="s">
        <v>4559</v>
      </c>
      <c r="Q127" s="4394"/>
      <c r="R127" s="4394"/>
      <c r="S127" s="4394"/>
      <c r="T127" s="4394"/>
      <c r="U127" s="4386"/>
      <c r="V127" s="2864" t="str">
        <f t="shared" si="9"/>
        <v>►</v>
      </c>
      <c r="Y127" s="2598" t="str">
        <f t="shared" si="24"/>
        <v>►</v>
      </c>
      <c r="Z127" s="2935">
        <f t="shared" si="21"/>
        <v>0</v>
      </c>
      <c r="AA127" s="2934"/>
      <c r="AB127" s="2933"/>
      <c r="AC127" s="2932"/>
      <c r="AD127" s="2931"/>
      <c r="AE127" s="2930"/>
      <c r="AF127" s="2930"/>
      <c r="AG127" s="2930"/>
      <c r="AH127" s="2930"/>
      <c r="AI127" s="2929">
        <f t="shared" si="22"/>
        <v>0</v>
      </c>
      <c r="AJ127" s="531">
        <f>(Z127/Z96)*AJ96</f>
        <v>0</v>
      </c>
      <c r="AK127" s="2928">
        <f>IF(Z131=0,0,IF(ISBLANK(AA127),0,(AA127/Z131)*AJ131))</f>
        <v>0</v>
      </c>
      <c r="AL127" s="2927">
        <f t="shared" si="23"/>
        <v>0</v>
      </c>
      <c r="AN127" s="135">
        <v>1</v>
      </c>
    </row>
    <row r="128" spans="1:40" ht="18" customHeight="1">
      <c r="A128" s="2866" t="str">
        <f t="shared" si="20"/>
        <v>A</v>
      </c>
      <c r="B128" s="593" t="s">
        <v>0</v>
      </c>
      <c r="C128" s="2962" t="s">
        <v>4558</v>
      </c>
      <c r="D128" s="2961"/>
      <c r="E128" s="2961"/>
      <c r="F128" s="2960" t="s">
        <v>4557</v>
      </c>
      <c r="G128" s="2959" t="s">
        <v>4556</v>
      </c>
      <c r="H128" s="2958"/>
      <c r="I128" s="2958"/>
      <c r="J128" s="2958"/>
      <c r="K128" s="2958"/>
      <c r="L128" s="2957" t="s">
        <v>4555</v>
      </c>
      <c r="M128" s="2956">
        <f>M115</f>
        <v>10</v>
      </c>
      <c r="N128" s="2955" t="str">
        <f>D115</f>
        <v>assiettes</v>
      </c>
      <c r="O128" s="2954"/>
      <c r="P128" s="2953">
        <f>S11</f>
        <v>9</v>
      </c>
      <c r="Q128" s="2952" t="str">
        <f>S13</f>
        <v>assiettes</v>
      </c>
      <c r="R128" s="2951"/>
      <c r="S128" s="2950">
        <f>S22</f>
        <v>0.15750000000000003</v>
      </c>
      <c r="T128" s="2949"/>
      <c r="U128" s="4386"/>
      <c r="V128" s="2864" t="str">
        <f t="shared" si="9"/>
        <v>A</v>
      </c>
      <c r="Y128" s="2598" t="str">
        <f t="shared" si="24"/>
        <v>►</v>
      </c>
      <c r="Z128" s="2935">
        <f t="shared" si="21"/>
        <v>0</v>
      </c>
      <c r="AA128" s="2934"/>
      <c r="AB128" s="2933"/>
      <c r="AC128" s="2932"/>
      <c r="AD128" s="2931"/>
      <c r="AE128" s="2930"/>
      <c r="AF128" s="2930"/>
      <c r="AG128" s="2930"/>
      <c r="AH128" s="2930"/>
      <c r="AI128" s="2929">
        <f t="shared" si="22"/>
        <v>0</v>
      </c>
      <c r="AJ128" s="531">
        <f>(Z128/Z96)*AJ96</f>
        <v>0</v>
      </c>
      <c r="AK128" s="2928">
        <f>IF(Z131=0,0,IF(ISBLANK(AA128),0,(AA128/Z131)*AJ131))</f>
        <v>0</v>
      </c>
      <c r="AL128" s="2927">
        <f t="shared" si="23"/>
        <v>0</v>
      </c>
      <c r="AN128" s="135">
        <v>1</v>
      </c>
    </row>
    <row r="129" spans="1:40" ht="18" customHeight="1">
      <c r="A129" s="2866" t="str">
        <f t="shared" si="20"/>
        <v>A</v>
      </c>
      <c r="B129" s="593" t="s">
        <v>0</v>
      </c>
      <c r="C129" s="2935" t="s">
        <v>4554</v>
      </c>
      <c r="D129" s="2948" t="s">
        <v>4553</v>
      </c>
      <c r="E129" s="2947" t="s">
        <v>4552</v>
      </c>
      <c r="F129" s="2947" t="s">
        <v>4551</v>
      </c>
      <c r="G129" s="2946" t="s">
        <v>985</v>
      </c>
      <c r="H129" s="2998"/>
      <c r="I129" s="2944"/>
      <c r="J129" s="2944"/>
      <c r="K129" s="2944"/>
      <c r="L129" s="2943" t="s">
        <v>565</v>
      </c>
      <c r="M129" s="2943" t="s">
        <v>1813</v>
      </c>
      <c r="N129" s="2943" t="s">
        <v>80</v>
      </c>
      <c r="O129" s="2942" t="s">
        <v>4550</v>
      </c>
      <c r="P129" s="2941"/>
      <c r="Q129" s="2940" t="s">
        <v>565</v>
      </c>
      <c r="R129" s="2939" t="s">
        <v>80</v>
      </c>
      <c r="S129" s="2938" t="s">
        <v>4550</v>
      </c>
      <c r="T129" s="2937" t="s">
        <v>1813</v>
      </c>
      <c r="U129" s="4386"/>
      <c r="V129" s="2864" t="str">
        <f t="shared" si="9"/>
        <v>A</v>
      </c>
      <c r="Y129" s="593" t="s">
        <v>0</v>
      </c>
      <c r="Z129" s="2935">
        <f t="shared" si="21"/>
        <v>0</v>
      </c>
      <c r="AA129" s="2934"/>
      <c r="AB129" s="2933"/>
      <c r="AC129" s="2932"/>
      <c r="AD129" s="2931"/>
      <c r="AE129" s="2930"/>
      <c r="AF129" s="2930"/>
      <c r="AG129" s="2930"/>
      <c r="AH129" s="2930"/>
      <c r="AI129" s="2929">
        <f t="shared" si="22"/>
        <v>0</v>
      </c>
      <c r="AJ129" s="531">
        <f>(Z129/Z96)*AJ96</f>
        <v>0</v>
      </c>
      <c r="AK129" s="2928">
        <f>IF(Z131=0,0,IF(ISBLANK(AA129),0,(AA129/Z131)*AJ131))</f>
        <v>0</v>
      </c>
      <c r="AL129" s="2927">
        <f t="shared" si="23"/>
        <v>0</v>
      </c>
      <c r="AN129" s="135">
        <v>1</v>
      </c>
    </row>
    <row r="130" spans="1:40" ht="18" customHeight="1">
      <c r="A130" s="2866" t="str">
        <f t="shared" si="20"/>
        <v>A</v>
      </c>
      <c r="B130" s="593" t="s">
        <v>0</v>
      </c>
      <c r="C130" s="2935">
        <f t="shared" ref="C130:C149" si="26">IF(ISTEXT(D130),F130,IF(ISBLANK(D130),F130,(F130*D130)))</f>
        <v>0.25</v>
      </c>
      <c r="D130" s="2934"/>
      <c r="E130" s="2933"/>
      <c r="F130" s="2932">
        <v>0.25</v>
      </c>
      <c r="G130" s="2931" t="s">
        <v>4336</v>
      </c>
      <c r="H130" s="2936"/>
      <c r="I130" s="2930"/>
      <c r="J130" s="2930"/>
      <c r="K130" s="2930"/>
      <c r="L130" s="2929" t="str">
        <f t="shared" ref="L130:L148" si="27">G130</f>
        <v>pulpe</v>
      </c>
      <c r="M130" s="531">
        <f>(C130/C115)*M115</f>
        <v>0.1388888888888889</v>
      </c>
      <c r="N130" s="2928">
        <f>IF(C150=0,0,IF(ISBLANK(D130),0,(D130/C150)*M150))</f>
        <v>0</v>
      </c>
      <c r="O130" s="2927">
        <f t="shared" ref="O130:O148" si="28">E130</f>
        <v>0</v>
      </c>
      <c r="P130" s="2912"/>
      <c r="Q130" s="2911" t="str">
        <f t="shared" ref="Q130:Q148" si="29">G130</f>
        <v>pulpe</v>
      </c>
      <c r="R130" s="2922">
        <f>IF(C150=0,0,IF(ISBLANK(D130),0,(D130/C150)*T150))</f>
        <v>0</v>
      </c>
      <c r="S130" s="2907">
        <f t="shared" ref="S130:S148" si="30">E130</f>
        <v>0</v>
      </c>
      <c r="T130" s="2444">
        <f>IF(C150=0,0,(C130/C150)*S128)</f>
        <v>0.12500000000000003</v>
      </c>
      <c r="U130" s="4386"/>
      <c r="V130" s="2864" t="str">
        <f t="shared" si="9"/>
        <v>A</v>
      </c>
      <c r="Y130" s="593" t="s">
        <v>0</v>
      </c>
      <c r="Z130" s="2926">
        <f t="shared" si="21"/>
        <v>0</v>
      </c>
      <c r="AA130" s="2925"/>
      <c r="AB130" s="2925"/>
      <c r="AC130" s="2924"/>
      <c r="AD130" s="2924"/>
      <c r="AE130" s="2924"/>
      <c r="AF130" s="2924"/>
      <c r="AG130" s="2924"/>
      <c r="AH130" s="2924"/>
      <c r="AI130" s="2924"/>
      <c r="AJ130" s="4388" t="str">
        <f>ROWS(Y92:Y131)-SUBTOTAL(103,Y92:Y131)&amp;" "&amp;"Lignes masquées"</f>
        <v>0 Lignes masquées</v>
      </c>
      <c r="AK130" s="4388"/>
      <c r="AL130" s="2923"/>
      <c r="AN130" s="135">
        <v>1</v>
      </c>
    </row>
    <row r="131" spans="1:40" ht="18" customHeight="1" thickBot="1">
      <c r="A131" s="2866" t="str">
        <f t="shared" si="20"/>
        <v>A</v>
      </c>
      <c r="B131" s="2598" t="str">
        <f t="shared" ref="B131:B146" si="31">IF(G131&lt;&gt;"","A","►")</f>
        <v>A</v>
      </c>
      <c r="C131" s="2935">
        <f t="shared" si="26"/>
        <v>5.5E-2</v>
      </c>
      <c r="D131" s="2934"/>
      <c r="E131" s="2933"/>
      <c r="F131" s="2932">
        <v>5.5E-2</v>
      </c>
      <c r="G131" s="2931" t="s">
        <v>4262</v>
      </c>
      <c r="H131" s="2930"/>
      <c r="I131" s="2930"/>
      <c r="J131" s="2930"/>
      <c r="K131" s="2930"/>
      <c r="L131" s="2929" t="str">
        <f t="shared" si="27"/>
        <v>sucre semoule pâtissière</v>
      </c>
      <c r="M131" s="531">
        <f>(C131/C115)*M115</f>
        <v>3.0555555555555558E-2</v>
      </c>
      <c r="N131" s="2928">
        <f>IF(C150=0,0,IF(ISBLANK(D131),0,(D131/C150)*M150))</f>
        <v>0</v>
      </c>
      <c r="O131" s="2927">
        <f t="shared" si="28"/>
        <v>0</v>
      </c>
      <c r="P131" s="2912"/>
      <c r="Q131" s="2911" t="str">
        <f t="shared" si="29"/>
        <v>sucre semoule pâtissière</v>
      </c>
      <c r="R131" s="2922">
        <f>IF(C150=0,0,IF(ISBLANK(D131),0,(D131/C150)*T150))</f>
        <v>0</v>
      </c>
      <c r="S131" s="2907">
        <f t="shared" si="30"/>
        <v>0</v>
      </c>
      <c r="T131" s="2444">
        <f>IF(C150=0,0,(C131/C150)*S128)</f>
        <v>2.7500000000000004E-2</v>
      </c>
      <c r="U131" s="4386"/>
      <c r="V131" s="2864" t="str">
        <f t="shared" si="9"/>
        <v>A</v>
      </c>
      <c r="Y131" s="594" t="s">
        <v>0</v>
      </c>
      <c r="Z131" s="3005">
        <f>SUM(Z111:Z129)</f>
        <v>0.33000000000000007</v>
      </c>
      <c r="AA131" s="3004"/>
      <c r="AB131" s="3004"/>
      <c r="AC131" s="3003">
        <f>Z131</f>
        <v>0.33000000000000007</v>
      </c>
      <c r="AD131" s="2377"/>
      <c r="AE131" s="3002"/>
      <c r="AF131" s="3001"/>
      <c r="AG131" s="3000"/>
      <c r="AH131" s="3000"/>
      <c r="AI131" s="3000"/>
      <c r="AJ131" s="2396">
        <f>SUM(AJ111:AJ129)</f>
        <v>0.3666666666666667</v>
      </c>
      <c r="AK131" s="2999"/>
      <c r="AL131" s="1162"/>
      <c r="AN131" s="135">
        <v>1</v>
      </c>
    </row>
    <row r="132" spans="1:40" ht="18" customHeight="1">
      <c r="A132" s="2866" t="str">
        <f t="shared" si="20"/>
        <v>A</v>
      </c>
      <c r="B132" s="2598" t="str">
        <f t="shared" si="31"/>
        <v>A</v>
      </c>
      <c r="C132" s="2935">
        <f t="shared" si="26"/>
        <v>0.01</v>
      </c>
      <c r="D132" s="2934"/>
      <c r="E132" s="2933"/>
      <c r="F132" s="2932">
        <v>0.01</v>
      </c>
      <c r="G132" s="2931" t="s">
        <v>4265</v>
      </c>
      <c r="H132" s="2930"/>
      <c r="I132" s="2930"/>
      <c r="J132" s="2930"/>
      <c r="K132" s="2930"/>
      <c r="L132" s="2929" t="str">
        <f t="shared" si="27"/>
        <v>jus de citron</v>
      </c>
      <c r="M132" s="531">
        <f>(C132/C115)*M115</f>
        <v>5.5555555555555558E-3</v>
      </c>
      <c r="N132" s="2928">
        <f>IF(C150=0,0,IF(ISBLANK(D132),0,(D132/C150)*M150))</f>
        <v>0</v>
      </c>
      <c r="O132" s="2927">
        <f t="shared" si="28"/>
        <v>0</v>
      </c>
      <c r="P132" s="2912"/>
      <c r="Q132" s="2911" t="str">
        <f t="shared" si="29"/>
        <v>jus de citron</v>
      </c>
      <c r="R132" s="2922">
        <f>IF(C150=0,0,IF(ISBLANK(D132),0,(D132/C150)*T150))</f>
        <v>0</v>
      </c>
      <c r="S132" s="2907">
        <f t="shared" si="30"/>
        <v>0</v>
      </c>
      <c r="T132" s="2444">
        <f>IF(C150=0,0,(C132/C150)*S128)</f>
        <v>5.000000000000001E-3</v>
      </c>
      <c r="U132" s="4386"/>
      <c r="V132" s="2864" t="str">
        <f t="shared" si="9"/>
        <v>A</v>
      </c>
      <c r="AN132" s="135">
        <v>1</v>
      </c>
    </row>
    <row r="133" spans="1:40" ht="18" customHeight="1">
      <c r="A133" s="2866" t="str">
        <f t="shared" si="20"/>
        <v>►</v>
      </c>
      <c r="B133" s="2598" t="str">
        <f t="shared" si="31"/>
        <v>►</v>
      </c>
      <c r="C133" s="2935">
        <f t="shared" si="26"/>
        <v>0</v>
      </c>
      <c r="D133" s="2934"/>
      <c r="E133" s="2933"/>
      <c r="F133" s="2932"/>
      <c r="G133" s="2931"/>
      <c r="H133" s="2930"/>
      <c r="I133" s="2930"/>
      <c r="J133" s="2930"/>
      <c r="K133" s="2930"/>
      <c r="L133" s="2929">
        <f t="shared" si="27"/>
        <v>0</v>
      </c>
      <c r="M133" s="531">
        <f>(C133/C115)*M115</f>
        <v>0</v>
      </c>
      <c r="N133" s="2928">
        <f>IF(C150=0,0,IF(ISBLANK(D133),0,(D133/C150)*M150))</f>
        <v>0</v>
      </c>
      <c r="O133" s="2927">
        <f t="shared" si="28"/>
        <v>0</v>
      </c>
      <c r="P133" s="2912"/>
      <c r="Q133" s="2911">
        <f t="shared" si="29"/>
        <v>0</v>
      </c>
      <c r="R133" s="2922">
        <f>IF(C150=0,0,IF(ISBLANK(D133),0,(D133/C150)*T150))</f>
        <v>0</v>
      </c>
      <c r="S133" s="2907">
        <f t="shared" si="30"/>
        <v>0</v>
      </c>
      <c r="T133" s="2444">
        <f>IF(C150=0,0,(C133/C150)*S128)</f>
        <v>0</v>
      </c>
      <c r="U133" s="4386"/>
      <c r="V133" s="2864" t="str">
        <f t="shared" ref="V133:V196" si="32">A133</f>
        <v>►</v>
      </c>
      <c r="AN133" s="135">
        <v>1</v>
      </c>
    </row>
    <row r="134" spans="1:40" ht="18" customHeight="1">
      <c r="A134" s="2866" t="str">
        <f t="shared" si="20"/>
        <v>►</v>
      </c>
      <c r="B134" s="2598" t="str">
        <f t="shared" si="31"/>
        <v>►</v>
      </c>
      <c r="C134" s="2935">
        <f t="shared" si="26"/>
        <v>0</v>
      </c>
      <c r="D134" s="2934"/>
      <c r="E134" s="2933"/>
      <c r="F134" s="2932"/>
      <c r="G134" s="2931"/>
      <c r="H134" s="2930"/>
      <c r="I134" s="2930"/>
      <c r="J134" s="2930"/>
      <c r="K134" s="2930"/>
      <c r="L134" s="2929">
        <f t="shared" si="27"/>
        <v>0</v>
      </c>
      <c r="M134" s="531">
        <f>(C134/C115)*M115</f>
        <v>0</v>
      </c>
      <c r="N134" s="2928">
        <f>IF(C150=0,0,IF(ISBLANK(D134),0,(D134/C150)*M150))</f>
        <v>0</v>
      </c>
      <c r="O134" s="2927">
        <f t="shared" si="28"/>
        <v>0</v>
      </c>
      <c r="P134" s="2912"/>
      <c r="Q134" s="2911">
        <f t="shared" si="29"/>
        <v>0</v>
      </c>
      <c r="R134" s="2922">
        <f>IF(C150=0,0,IF(ISBLANK(D134),0,(D134/C150)*T150))</f>
        <v>0</v>
      </c>
      <c r="S134" s="2907">
        <f t="shared" si="30"/>
        <v>0</v>
      </c>
      <c r="T134" s="2444">
        <f>IF(C150=0,0,(C134/C150)*S128)</f>
        <v>0</v>
      </c>
      <c r="U134" s="4386"/>
      <c r="V134" s="2864" t="str">
        <f t="shared" si="32"/>
        <v>►</v>
      </c>
      <c r="AF134" s="2997">
        <v>1</v>
      </c>
      <c r="AN134" s="135">
        <v>1</v>
      </c>
    </row>
    <row r="135" spans="1:40" ht="18" customHeight="1">
      <c r="A135" s="2866" t="str">
        <f t="shared" si="20"/>
        <v>►</v>
      </c>
      <c r="B135" s="2598" t="str">
        <f t="shared" si="31"/>
        <v>►</v>
      </c>
      <c r="C135" s="2935">
        <f t="shared" si="26"/>
        <v>0</v>
      </c>
      <c r="D135" s="2934"/>
      <c r="E135" s="2933"/>
      <c r="F135" s="2932"/>
      <c r="G135" s="2931"/>
      <c r="H135" s="2930"/>
      <c r="I135" s="2930"/>
      <c r="J135" s="2930"/>
      <c r="K135" s="2930"/>
      <c r="L135" s="2929">
        <f t="shared" si="27"/>
        <v>0</v>
      </c>
      <c r="M135" s="531">
        <f>(C135/C115)*M115</f>
        <v>0</v>
      </c>
      <c r="N135" s="2928">
        <f>IF(C150=0,0,IF(ISBLANK(D135),0,(D135/C150)*M150))</f>
        <v>0</v>
      </c>
      <c r="O135" s="2927">
        <f t="shared" si="28"/>
        <v>0</v>
      </c>
      <c r="P135" s="2912"/>
      <c r="Q135" s="2911">
        <f t="shared" si="29"/>
        <v>0</v>
      </c>
      <c r="R135" s="2922">
        <f>IF(C150=0,0,IF(ISBLANK(D135),0,(D135/C150)*T150))</f>
        <v>0</v>
      </c>
      <c r="S135" s="2907">
        <f t="shared" si="30"/>
        <v>0</v>
      </c>
      <c r="T135" s="2444">
        <f>IF(C150=0,0,(C135/C150)*S128)</f>
        <v>0</v>
      </c>
      <c r="U135" s="4386"/>
      <c r="V135" s="2864" t="str">
        <f t="shared" si="32"/>
        <v>►</v>
      </c>
      <c r="AF135" s="2997">
        <v>1</v>
      </c>
      <c r="AN135" s="135">
        <v>1</v>
      </c>
    </row>
    <row r="136" spans="1:40" ht="18" customHeight="1">
      <c r="A136" s="2866" t="str">
        <f t="shared" si="20"/>
        <v>►</v>
      </c>
      <c r="B136" s="2598" t="str">
        <f t="shared" si="31"/>
        <v>►</v>
      </c>
      <c r="C136" s="2935">
        <f t="shared" si="26"/>
        <v>0</v>
      </c>
      <c r="D136" s="2934"/>
      <c r="E136" s="2933"/>
      <c r="F136" s="2932"/>
      <c r="G136" s="2931"/>
      <c r="H136" s="2930"/>
      <c r="I136" s="2930"/>
      <c r="J136" s="2930"/>
      <c r="K136" s="2930"/>
      <c r="L136" s="2929">
        <f t="shared" si="27"/>
        <v>0</v>
      </c>
      <c r="M136" s="531">
        <f>(C136/C115)*M115</f>
        <v>0</v>
      </c>
      <c r="N136" s="2928">
        <f>IF(C150=0,0,IF(ISBLANK(D136),0,(D136/C150)*M150))</f>
        <v>0</v>
      </c>
      <c r="O136" s="2927">
        <f t="shared" si="28"/>
        <v>0</v>
      </c>
      <c r="P136" s="2912"/>
      <c r="Q136" s="2911">
        <f t="shared" si="29"/>
        <v>0</v>
      </c>
      <c r="R136" s="2922">
        <f>IF(C150=0,0,IF(ISBLANK(D136),0,(D136/C150)*T150))</f>
        <v>0</v>
      </c>
      <c r="S136" s="2907">
        <f t="shared" si="30"/>
        <v>0</v>
      </c>
      <c r="T136" s="2444">
        <f>IF(C150=0,0,(C136/C150)*S128)</f>
        <v>0</v>
      </c>
      <c r="U136" s="4386"/>
      <c r="V136" s="2864" t="str">
        <f t="shared" si="32"/>
        <v>►</v>
      </c>
      <c r="AF136" s="2997">
        <v>1</v>
      </c>
      <c r="AN136" s="135">
        <v>1</v>
      </c>
    </row>
    <row r="137" spans="1:40" ht="18" customHeight="1">
      <c r="A137" s="2866" t="str">
        <f t="shared" si="20"/>
        <v>►</v>
      </c>
      <c r="B137" s="2598" t="str">
        <f t="shared" si="31"/>
        <v>►</v>
      </c>
      <c r="C137" s="2935">
        <f t="shared" si="26"/>
        <v>0</v>
      </c>
      <c r="D137" s="2934"/>
      <c r="E137" s="2933"/>
      <c r="F137" s="2932"/>
      <c r="G137" s="2931"/>
      <c r="H137" s="2930"/>
      <c r="I137" s="2930"/>
      <c r="J137" s="2930"/>
      <c r="K137" s="2930"/>
      <c r="L137" s="2929">
        <f t="shared" si="27"/>
        <v>0</v>
      </c>
      <c r="M137" s="531">
        <f>(C137/C115)*M115</f>
        <v>0</v>
      </c>
      <c r="N137" s="2928">
        <f>IF(C150=0,0,IF(ISBLANK(D137),0,(D137/C150)*M150))</f>
        <v>0</v>
      </c>
      <c r="O137" s="2927">
        <f t="shared" si="28"/>
        <v>0</v>
      </c>
      <c r="P137" s="2912"/>
      <c r="Q137" s="2911">
        <f t="shared" si="29"/>
        <v>0</v>
      </c>
      <c r="R137" s="2922">
        <f>IF(C150=0,0,IF(ISBLANK(D137),0,(D137/C150)*T150))</f>
        <v>0</v>
      </c>
      <c r="S137" s="2907">
        <f t="shared" si="30"/>
        <v>0</v>
      </c>
      <c r="T137" s="2444">
        <f>IF(C150=0,0,(C137/C150)*S128)</f>
        <v>0</v>
      </c>
      <c r="U137" s="4386"/>
      <c r="V137" s="2864" t="str">
        <f t="shared" si="32"/>
        <v>►</v>
      </c>
      <c r="AN137" s="135">
        <v>1</v>
      </c>
    </row>
    <row r="138" spans="1:40" ht="18" customHeight="1">
      <c r="A138" s="2866" t="str">
        <f t="shared" si="20"/>
        <v>►</v>
      </c>
      <c r="B138" s="2598" t="str">
        <f t="shared" si="31"/>
        <v>►</v>
      </c>
      <c r="C138" s="2935">
        <f t="shared" si="26"/>
        <v>0</v>
      </c>
      <c r="D138" s="2934"/>
      <c r="E138" s="2933"/>
      <c r="F138" s="2932"/>
      <c r="G138" s="2931"/>
      <c r="H138" s="2930"/>
      <c r="I138" s="2930"/>
      <c r="J138" s="2930"/>
      <c r="K138" s="2930"/>
      <c r="L138" s="2929">
        <f t="shared" si="27"/>
        <v>0</v>
      </c>
      <c r="M138" s="531">
        <f>(C138/C115)*M115</f>
        <v>0</v>
      </c>
      <c r="N138" s="2928">
        <f>IF(C150=0,0,IF(ISBLANK(D138),0,(D138/C150)*M150))</f>
        <v>0</v>
      </c>
      <c r="O138" s="2927">
        <f t="shared" si="28"/>
        <v>0</v>
      </c>
      <c r="P138" s="2912"/>
      <c r="Q138" s="2911">
        <f t="shared" si="29"/>
        <v>0</v>
      </c>
      <c r="R138" s="2922">
        <f>IF(C150=0,0,IF(ISBLANK(D138),0,(D138/C150)*T150))</f>
        <v>0</v>
      </c>
      <c r="S138" s="2907">
        <f t="shared" si="30"/>
        <v>0</v>
      </c>
      <c r="T138" s="2444">
        <f>IF(C150=0,0,(C138/C150)*S128)</f>
        <v>0</v>
      </c>
      <c r="U138" s="4386"/>
      <c r="V138" s="2864" t="str">
        <f t="shared" si="32"/>
        <v>►</v>
      </c>
      <c r="AN138" s="135">
        <v>1</v>
      </c>
    </row>
    <row r="139" spans="1:40" ht="18" customHeight="1">
      <c r="A139" s="2866" t="str">
        <f t="shared" si="20"/>
        <v>►</v>
      </c>
      <c r="B139" s="2598" t="str">
        <f t="shared" si="31"/>
        <v>►</v>
      </c>
      <c r="C139" s="2935">
        <f t="shared" si="26"/>
        <v>0</v>
      </c>
      <c r="D139" s="2934"/>
      <c r="E139" s="2933"/>
      <c r="F139" s="2932"/>
      <c r="G139" s="2931"/>
      <c r="H139" s="2930"/>
      <c r="I139" s="2930"/>
      <c r="J139" s="2930"/>
      <c r="K139" s="2930"/>
      <c r="L139" s="2929">
        <f t="shared" si="27"/>
        <v>0</v>
      </c>
      <c r="M139" s="531">
        <f>(C139/C115)*M115</f>
        <v>0</v>
      </c>
      <c r="N139" s="2928">
        <f>IF(C150=0,0,IF(ISBLANK(D139),0,(D139/C150)*M150))</f>
        <v>0</v>
      </c>
      <c r="O139" s="2927">
        <f t="shared" si="28"/>
        <v>0</v>
      </c>
      <c r="P139" s="2912"/>
      <c r="Q139" s="2911">
        <f t="shared" si="29"/>
        <v>0</v>
      </c>
      <c r="R139" s="2922">
        <f>IF(C150=0,0,IF(ISBLANK(D139),0,(D139/C150)*T150))</f>
        <v>0</v>
      </c>
      <c r="S139" s="2907">
        <f t="shared" si="30"/>
        <v>0</v>
      </c>
      <c r="T139" s="2444">
        <f>IF(C150=0,0,(C139/C150)*S128)</f>
        <v>0</v>
      </c>
      <c r="U139" s="4386"/>
      <c r="V139" s="2864" t="str">
        <f t="shared" si="32"/>
        <v>►</v>
      </c>
      <c r="AN139" s="135">
        <v>1</v>
      </c>
    </row>
    <row r="140" spans="1:40" ht="18" customHeight="1">
      <c r="A140" s="2866" t="str">
        <f t="shared" si="20"/>
        <v>►</v>
      </c>
      <c r="B140" s="2598" t="str">
        <f t="shared" si="31"/>
        <v>►</v>
      </c>
      <c r="C140" s="2935">
        <f t="shared" si="26"/>
        <v>0</v>
      </c>
      <c r="D140" s="2934"/>
      <c r="E140" s="2933"/>
      <c r="F140" s="2932"/>
      <c r="G140" s="2931"/>
      <c r="H140" s="2930"/>
      <c r="I140" s="2930"/>
      <c r="J140" s="2930"/>
      <c r="K140" s="2930"/>
      <c r="L140" s="2929">
        <f t="shared" si="27"/>
        <v>0</v>
      </c>
      <c r="M140" s="531">
        <f>(C140/C115)*M115</f>
        <v>0</v>
      </c>
      <c r="N140" s="2928">
        <f>IF(C150=0,0,IF(ISBLANK(D140),0,(D140/C150)*M150))</f>
        <v>0</v>
      </c>
      <c r="O140" s="2927">
        <f t="shared" si="28"/>
        <v>0</v>
      </c>
      <c r="P140" s="2912"/>
      <c r="Q140" s="2911">
        <f t="shared" si="29"/>
        <v>0</v>
      </c>
      <c r="R140" s="2922">
        <f>IF(C150=0,0,IF(ISBLANK(D140),0,(D140/C150)*T150))</f>
        <v>0</v>
      </c>
      <c r="S140" s="2907">
        <f t="shared" si="30"/>
        <v>0</v>
      </c>
      <c r="T140" s="2444">
        <f>IF(C150=0,0,(C140/C150)*S128)</f>
        <v>0</v>
      </c>
      <c r="U140" s="4386"/>
      <c r="V140" s="2864" t="str">
        <f t="shared" si="32"/>
        <v>►</v>
      </c>
      <c r="AN140" s="135">
        <v>1</v>
      </c>
    </row>
    <row r="141" spans="1:40" ht="18" customHeight="1">
      <c r="A141" s="2866" t="str">
        <f t="shared" si="20"/>
        <v>►</v>
      </c>
      <c r="B141" s="2598" t="str">
        <f t="shared" si="31"/>
        <v>►</v>
      </c>
      <c r="C141" s="2935">
        <f t="shared" si="26"/>
        <v>0</v>
      </c>
      <c r="D141" s="2934"/>
      <c r="E141" s="2933"/>
      <c r="F141" s="2932"/>
      <c r="G141" s="2931"/>
      <c r="H141" s="2930"/>
      <c r="I141" s="2930"/>
      <c r="J141" s="2930"/>
      <c r="K141" s="2930"/>
      <c r="L141" s="2929">
        <f t="shared" si="27"/>
        <v>0</v>
      </c>
      <c r="M141" s="531">
        <f>(C141/C115)*M115</f>
        <v>0</v>
      </c>
      <c r="N141" s="2928">
        <f>IF(C150=0,0,IF(ISBLANK(D141),0,(D141/C150)*M150))</f>
        <v>0</v>
      </c>
      <c r="O141" s="2927">
        <f t="shared" si="28"/>
        <v>0</v>
      </c>
      <c r="P141" s="2912"/>
      <c r="Q141" s="2911">
        <f t="shared" si="29"/>
        <v>0</v>
      </c>
      <c r="R141" s="2922">
        <f>IF(C150=0,0,IF(ISBLANK(D141),0,(D141/C150)*T150))</f>
        <v>0</v>
      </c>
      <c r="S141" s="2907">
        <f t="shared" si="30"/>
        <v>0</v>
      </c>
      <c r="T141" s="2444">
        <f>IF(C150=0,0,(C141/C150)*S128)</f>
        <v>0</v>
      </c>
      <c r="U141" s="4386"/>
      <c r="V141" s="2864" t="str">
        <f t="shared" si="32"/>
        <v>►</v>
      </c>
      <c r="AN141" s="135">
        <v>1</v>
      </c>
    </row>
    <row r="142" spans="1:40" ht="18" customHeight="1">
      <c r="A142" s="2866" t="str">
        <f t="shared" si="20"/>
        <v>►</v>
      </c>
      <c r="B142" s="2598" t="str">
        <f t="shared" si="31"/>
        <v>►</v>
      </c>
      <c r="C142" s="2935">
        <f t="shared" si="26"/>
        <v>0</v>
      </c>
      <c r="D142" s="2934"/>
      <c r="E142" s="2933"/>
      <c r="F142" s="2932"/>
      <c r="G142" s="2931"/>
      <c r="H142" s="2930"/>
      <c r="I142" s="2930"/>
      <c r="J142" s="2930"/>
      <c r="K142" s="2930"/>
      <c r="L142" s="2929">
        <f t="shared" si="27"/>
        <v>0</v>
      </c>
      <c r="M142" s="531">
        <f>(C142/C115)*M115</f>
        <v>0</v>
      </c>
      <c r="N142" s="2928">
        <f>IF(C150=0,0,IF(ISBLANK(D142),0,(D142/C150)*M150))</f>
        <v>0</v>
      </c>
      <c r="O142" s="2927">
        <f t="shared" si="28"/>
        <v>0</v>
      </c>
      <c r="P142" s="2912"/>
      <c r="Q142" s="2911">
        <f t="shared" si="29"/>
        <v>0</v>
      </c>
      <c r="R142" s="2922">
        <f>IF(C150=0,0,IF(ISBLANK(D142),0,(D142/C150)*T150))</f>
        <v>0</v>
      </c>
      <c r="S142" s="2907">
        <f t="shared" si="30"/>
        <v>0</v>
      </c>
      <c r="T142" s="2444">
        <f>IF(C150=0,0,(C142/C150)*S128)</f>
        <v>0</v>
      </c>
      <c r="U142" s="4386"/>
      <c r="V142" s="2864" t="str">
        <f t="shared" si="32"/>
        <v>►</v>
      </c>
      <c r="AN142" s="135">
        <v>1</v>
      </c>
    </row>
    <row r="143" spans="1:40" ht="18" customHeight="1">
      <c r="A143" s="2866" t="str">
        <f t="shared" si="20"/>
        <v>►</v>
      </c>
      <c r="B143" s="2598" t="str">
        <f t="shared" si="31"/>
        <v>►</v>
      </c>
      <c r="C143" s="2935">
        <f t="shared" si="26"/>
        <v>0</v>
      </c>
      <c r="D143" s="2934"/>
      <c r="E143" s="2933"/>
      <c r="F143" s="2932"/>
      <c r="G143" s="2931"/>
      <c r="H143" s="2930"/>
      <c r="I143" s="2930"/>
      <c r="J143" s="2930"/>
      <c r="K143" s="2930"/>
      <c r="L143" s="2929">
        <f t="shared" si="27"/>
        <v>0</v>
      </c>
      <c r="M143" s="531">
        <f>(C143/C115)*M115</f>
        <v>0</v>
      </c>
      <c r="N143" s="2928">
        <f>IF(C150=0,0,IF(ISBLANK(D143),0,(D143/C150)*M150))</f>
        <v>0</v>
      </c>
      <c r="O143" s="2927">
        <f t="shared" si="28"/>
        <v>0</v>
      </c>
      <c r="P143" s="2912"/>
      <c r="Q143" s="2911">
        <f t="shared" si="29"/>
        <v>0</v>
      </c>
      <c r="R143" s="2922">
        <f>IF(C150=0,0,IF(ISBLANK(D143),0,(D143/C150)*T150))</f>
        <v>0</v>
      </c>
      <c r="S143" s="2907">
        <f t="shared" si="30"/>
        <v>0</v>
      </c>
      <c r="T143" s="2444">
        <f>IF(C150=0,0,(C143/C150)*S128)</f>
        <v>0</v>
      </c>
      <c r="U143" s="4386"/>
      <c r="V143" s="2864" t="str">
        <f t="shared" si="32"/>
        <v>►</v>
      </c>
      <c r="AN143" s="135">
        <v>1</v>
      </c>
    </row>
    <row r="144" spans="1:40" ht="18" customHeight="1">
      <c r="A144" s="2866" t="str">
        <f t="shared" si="20"/>
        <v>►</v>
      </c>
      <c r="B144" s="2598" t="str">
        <f t="shared" si="31"/>
        <v>►</v>
      </c>
      <c r="C144" s="2935">
        <f t="shared" si="26"/>
        <v>0</v>
      </c>
      <c r="D144" s="2934"/>
      <c r="E144" s="2933"/>
      <c r="F144" s="2932"/>
      <c r="G144" s="2931"/>
      <c r="H144" s="2930"/>
      <c r="I144" s="2930"/>
      <c r="J144" s="2930"/>
      <c r="K144" s="2930"/>
      <c r="L144" s="2929">
        <f t="shared" si="27"/>
        <v>0</v>
      </c>
      <c r="M144" s="531">
        <f>(C144/C115)*M115</f>
        <v>0</v>
      </c>
      <c r="N144" s="2928">
        <f>IF(C150=0,0,IF(ISBLANK(D144),0,(D144/C150)*M150))</f>
        <v>0</v>
      </c>
      <c r="O144" s="2927">
        <f t="shared" si="28"/>
        <v>0</v>
      </c>
      <c r="P144" s="2912"/>
      <c r="Q144" s="2911">
        <f t="shared" si="29"/>
        <v>0</v>
      </c>
      <c r="R144" s="2922">
        <f>IF(C150=0,0,IF(ISBLANK(D144),0,(D144/C150)*T150))</f>
        <v>0</v>
      </c>
      <c r="S144" s="2907">
        <f t="shared" si="30"/>
        <v>0</v>
      </c>
      <c r="T144" s="2444">
        <f>IF(C150=0,0,(C144/C150)*S128)</f>
        <v>0</v>
      </c>
      <c r="U144" s="4386"/>
      <c r="V144" s="2864" t="str">
        <f t="shared" si="32"/>
        <v>►</v>
      </c>
      <c r="AN144" s="135">
        <v>1</v>
      </c>
    </row>
    <row r="145" spans="1:40" ht="18" customHeight="1">
      <c r="A145" s="2866" t="str">
        <f t="shared" si="20"/>
        <v>►</v>
      </c>
      <c r="B145" s="2598" t="str">
        <f t="shared" si="31"/>
        <v>►</v>
      </c>
      <c r="C145" s="2935">
        <f t="shared" si="26"/>
        <v>0</v>
      </c>
      <c r="D145" s="2934"/>
      <c r="E145" s="2933"/>
      <c r="F145" s="2932"/>
      <c r="G145" s="2931"/>
      <c r="H145" s="2930"/>
      <c r="I145" s="2930"/>
      <c r="J145" s="2930"/>
      <c r="K145" s="2930"/>
      <c r="L145" s="2929">
        <f t="shared" si="27"/>
        <v>0</v>
      </c>
      <c r="M145" s="531">
        <f>(C145/C115)*M115</f>
        <v>0</v>
      </c>
      <c r="N145" s="2928">
        <f>IF(C150=0,0,IF(ISBLANK(D145),0,(D145/C150)*M150))</f>
        <v>0</v>
      </c>
      <c r="O145" s="2927">
        <f t="shared" si="28"/>
        <v>0</v>
      </c>
      <c r="P145" s="2912"/>
      <c r="Q145" s="2911">
        <f t="shared" si="29"/>
        <v>0</v>
      </c>
      <c r="R145" s="2922">
        <f>IF(C150=0,0,IF(ISBLANK(D145),0,(D145/C150)*T150))</f>
        <v>0</v>
      </c>
      <c r="S145" s="2907">
        <f t="shared" si="30"/>
        <v>0</v>
      </c>
      <c r="T145" s="2444">
        <f>IF(C150=0,0,(C145/C150)*S128)</f>
        <v>0</v>
      </c>
      <c r="U145" s="4386"/>
      <c r="V145" s="2864" t="str">
        <f t="shared" si="32"/>
        <v>►</v>
      </c>
      <c r="AN145" s="135">
        <v>1</v>
      </c>
    </row>
    <row r="146" spans="1:40" ht="18" customHeight="1">
      <c r="A146" s="2866" t="str">
        <f t="shared" si="20"/>
        <v>►</v>
      </c>
      <c r="B146" s="2598" t="str">
        <f t="shared" si="31"/>
        <v>►</v>
      </c>
      <c r="C146" s="2935">
        <f t="shared" si="26"/>
        <v>0</v>
      </c>
      <c r="D146" s="2934"/>
      <c r="E146" s="2933"/>
      <c r="F146" s="2932"/>
      <c r="G146" s="2931"/>
      <c r="H146" s="2930"/>
      <c r="I146" s="2930"/>
      <c r="J146" s="2930"/>
      <c r="K146" s="2930"/>
      <c r="L146" s="2929">
        <f t="shared" si="27"/>
        <v>0</v>
      </c>
      <c r="M146" s="531">
        <f>(C146/C115)*M115</f>
        <v>0</v>
      </c>
      <c r="N146" s="2928">
        <f>IF(C150=0,0,IF(ISBLANK(D146),0,(D146/C150)*M150))</f>
        <v>0</v>
      </c>
      <c r="O146" s="2927">
        <f t="shared" si="28"/>
        <v>0</v>
      </c>
      <c r="P146" s="2912"/>
      <c r="Q146" s="2911">
        <f t="shared" si="29"/>
        <v>0</v>
      </c>
      <c r="R146" s="2922">
        <f>IF(C150=0,0,IF(ISBLANK(D146),0,(D146/C150)*T150))</f>
        <v>0</v>
      </c>
      <c r="S146" s="2907">
        <f t="shared" si="30"/>
        <v>0</v>
      </c>
      <c r="T146" s="2444">
        <f>IF(C150=0,0,(C146/C150)*S128)</f>
        <v>0</v>
      </c>
      <c r="U146" s="4386"/>
      <c r="V146" s="2864" t="str">
        <f t="shared" si="32"/>
        <v>►</v>
      </c>
      <c r="AN146" s="135">
        <v>1</v>
      </c>
    </row>
    <row r="147" spans="1:40" ht="18" customHeight="1">
      <c r="A147" s="2866" t="str">
        <f t="shared" si="20"/>
        <v>A</v>
      </c>
      <c r="B147" s="593" t="s">
        <v>0</v>
      </c>
      <c r="C147" s="2935">
        <f t="shared" si="26"/>
        <v>0</v>
      </c>
      <c r="D147" s="2934"/>
      <c r="E147" s="2933"/>
      <c r="F147" s="2932"/>
      <c r="G147" s="2931"/>
      <c r="H147" s="2930"/>
      <c r="I147" s="2930"/>
      <c r="J147" s="2930"/>
      <c r="K147" s="2930"/>
      <c r="L147" s="2929">
        <f t="shared" si="27"/>
        <v>0</v>
      </c>
      <c r="M147" s="531">
        <f>(C147/C115)*M115</f>
        <v>0</v>
      </c>
      <c r="N147" s="2928">
        <f>IF(C150=0,0,IF(ISBLANK(D147),0,(D147/C150)*M150))</f>
        <v>0</v>
      </c>
      <c r="O147" s="2927">
        <f t="shared" si="28"/>
        <v>0</v>
      </c>
      <c r="P147" s="2912"/>
      <c r="Q147" s="2911">
        <f t="shared" si="29"/>
        <v>0</v>
      </c>
      <c r="R147" s="2922">
        <f>IF(C150=0,0,IF(ISBLANK(D147),0,(D147/C150)*T150))</f>
        <v>0</v>
      </c>
      <c r="S147" s="2907">
        <f t="shared" si="30"/>
        <v>0</v>
      </c>
      <c r="T147" s="2444">
        <f>IF(C150=0,0,(C147/C150)*S128)</f>
        <v>0</v>
      </c>
      <c r="U147" s="4386"/>
      <c r="V147" s="2864" t="str">
        <f t="shared" si="32"/>
        <v>A</v>
      </c>
      <c r="AN147" s="135">
        <v>1</v>
      </c>
    </row>
    <row r="148" spans="1:40" ht="18" customHeight="1">
      <c r="A148" s="2866" t="str">
        <f t="shared" si="20"/>
        <v>A</v>
      </c>
      <c r="B148" s="593" t="s">
        <v>0</v>
      </c>
      <c r="C148" s="2935">
        <f t="shared" si="26"/>
        <v>0</v>
      </c>
      <c r="D148" s="2934"/>
      <c r="E148" s="2933"/>
      <c r="F148" s="2932"/>
      <c r="G148" s="2931"/>
      <c r="H148" s="2930"/>
      <c r="I148" s="2930"/>
      <c r="J148" s="2930"/>
      <c r="K148" s="2930"/>
      <c r="L148" s="2929">
        <f t="shared" si="27"/>
        <v>0</v>
      </c>
      <c r="M148" s="531">
        <f>(C148/C115)*M115</f>
        <v>0</v>
      </c>
      <c r="N148" s="2928">
        <f>IF(C150=0,0,IF(ISBLANK(D148),0,(D148/C150)*M150))</f>
        <v>0</v>
      </c>
      <c r="O148" s="2927">
        <f t="shared" si="28"/>
        <v>0</v>
      </c>
      <c r="P148" s="2912"/>
      <c r="Q148" s="2911">
        <f t="shared" si="29"/>
        <v>0</v>
      </c>
      <c r="R148" s="2922">
        <f>IF(C150=0,0,IF(ISBLANK(D148),0,(D148/C150)*T150))</f>
        <v>0</v>
      </c>
      <c r="S148" s="2907">
        <f t="shared" si="30"/>
        <v>0</v>
      </c>
      <c r="T148" s="2444">
        <f>IF(C150=0,0,(C148/C150)*S128)</f>
        <v>0</v>
      </c>
      <c r="U148" s="4386"/>
      <c r="V148" s="2864" t="str">
        <f t="shared" si="32"/>
        <v>A</v>
      </c>
      <c r="AN148" s="135">
        <v>1</v>
      </c>
    </row>
    <row r="149" spans="1:40" ht="18" customHeight="1">
      <c r="A149" s="2866" t="str">
        <f t="shared" si="20"/>
        <v>A</v>
      </c>
      <c r="B149" s="593" t="s">
        <v>0</v>
      </c>
      <c r="C149" s="2926">
        <f t="shared" si="26"/>
        <v>0</v>
      </c>
      <c r="D149" s="2925"/>
      <c r="E149" s="2925"/>
      <c r="F149" s="2924"/>
      <c r="G149" s="2924"/>
      <c r="H149" s="2924"/>
      <c r="I149" s="2924"/>
      <c r="J149" s="2924"/>
      <c r="K149" s="2924"/>
      <c r="L149" s="2924"/>
      <c r="M149" s="4388" t="str">
        <f>ROWS(B111:B150)-SUBTOTAL(103,B111:B150)&amp;" "&amp;"Lignes masquées"</f>
        <v>0 Lignes masquées</v>
      </c>
      <c r="N149" s="4388"/>
      <c r="O149" s="2923"/>
      <c r="P149" s="2912"/>
      <c r="Q149" s="2911"/>
      <c r="R149" s="2922"/>
      <c r="S149" s="2907"/>
      <c r="T149" s="2444"/>
      <c r="U149" s="4386"/>
      <c r="V149" s="2864" t="str">
        <f t="shared" si="32"/>
        <v>A</v>
      </c>
      <c r="AN149" s="135">
        <v>1</v>
      </c>
    </row>
    <row r="150" spans="1:40" ht="18" customHeight="1" thickBot="1">
      <c r="A150" s="2866" t="str">
        <f t="shared" si="20"/>
        <v>A</v>
      </c>
      <c r="B150" s="594" t="s">
        <v>0</v>
      </c>
      <c r="C150" s="2921">
        <f>SUM(C130:C148)</f>
        <v>0.315</v>
      </c>
      <c r="D150" s="2920"/>
      <c r="E150" s="2920"/>
      <c r="F150" s="2919">
        <f>C150</f>
        <v>0.315</v>
      </c>
      <c r="G150" s="2918"/>
      <c r="H150" s="2917"/>
      <c r="I150" s="2916"/>
      <c r="J150" s="2915"/>
      <c r="K150" s="2915"/>
      <c r="L150" s="2915"/>
      <c r="M150" s="2376">
        <f>SUM(M130:M148)</f>
        <v>0.17500000000000002</v>
      </c>
      <c r="N150" s="2914"/>
      <c r="O150" s="2913"/>
      <c r="P150" s="2912"/>
      <c r="Q150" s="2912"/>
      <c r="R150" s="2911" t="s">
        <v>4549</v>
      </c>
      <c r="S150" s="2910">
        <f>IF(S128=0,0,(S128/P128)*1000)</f>
        <v>17.5</v>
      </c>
      <c r="T150" s="2909">
        <f>SUM(T130:T149)</f>
        <v>0.15750000000000003</v>
      </c>
      <c r="U150" s="4386"/>
      <c r="V150" s="2864" t="str">
        <f t="shared" si="32"/>
        <v>A</v>
      </c>
      <c r="W150" s="2867">
        <f>ROW()-1</f>
        <v>149</v>
      </c>
      <c r="AN150" s="135">
        <v>1</v>
      </c>
    </row>
    <row r="151" spans="1:40" ht="18" customHeight="1" thickBot="1">
      <c r="A151" s="2866" t="s">
        <v>0</v>
      </c>
      <c r="B151" s="2908"/>
      <c r="C151" s="2907"/>
      <c r="D151" s="2907"/>
      <c r="E151" s="2907"/>
      <c r="F151" s="2907"/>
      <c r="G151" s="2907"/>
      <c r="H151" s="2907"/>
      <c r="I151" s="2907"/>
      <c r="J151" s="2907"/>
      <c r="K151" s="2907"/>
      <c r="L151" s="2907"/>
      <c r="M151" s="2907"/>
      <c r="N151" s="2907"/>
      <c r="O151" s="2907"/>
      <c r="P151" s="2906"/>
      <c r="Q151" s="2906"/>
      <c r="R151" s="2906"/>
      <c r="S151" s="2905"/>
      <c r="T151" s="2904"/>
      <c r="U151" s="4386"/>
      <c r="V151" s="2864" t="str">
        <f t="shared" si="32"/>
        <v>A</v>
      </c>
      <c r="W151" s="2997">
        <v>1</v>
      </c>
      <c r="AN151" s="135">
        <v>1</v>
      </c>
    </row>
    <row r="152" spans="1:40" ht="18" customHeight="1">
      <c r="A152" s="2866" t="str">
        <f t="shared" ref="A152:A191" si="33">B152</f>
        <v>A</v>
      </c>
      <c r="B152" s="2793" t="s">
        <v>0</v>
      </c>
      <c r="C152" s="4407" t="s">
        <v>4220</v>
      </c>
      <c r="D152" s="4409" t="s">
        <v>4337</v>
      </c>
      <c r="E152" s="4409"/>
      <c r="F152" s="4409"/>
      <c r="G152" s="4409"/>
      <c r="H152" s="4409"/>
      <c r="I152" s="4409"/>
      <c r="J152" s="4409"/>
      <c r="K152" s="4409"/>
      <c r="L152" s="4162" t="s">
        <v>322</v>
      </c>
      <c r="M152" s="4162"/>
      <c r="N152" s="4162"/>
      <c r="O152" s="4411" t="str">
        <f>LEFT(D152,5)</f>
        <v>JUS D</v>
      </c>
      <c r="P152" s="4413" t="str">
        <f>D152</f>
        <v>JUS DE FRAISE DES BOIS</v>
      </c>
      <c r="Q152" s="4414"/>
      <c r="R152" s="4414"/>
      <c r="S152" s="4414"/>
      <c r="T152" s="4414"/>
      <c r="U152" s="4395" t="str">
        <f>Q6</f>
        <v>DESSERT ASSIETTE</v>
      </c>
      <c r="V152" s="2903" t="str">
        <f t="shared" si="32"/>
        <v>A</v>
      </c>
      <c r="W152" s="2902">
        <f>COUNTIF(V152:V191,W153)</f>
        <v>21</v>
      </c>
      <c r="AN152" s="135">
        <v>1</v>
      </c>
    </row>
    <row r="153" spans="1:40" ht="18" customHeight="1">
      <c r="A153" s="2866" t="str">
        <f t="shared" si="33"/>
        <v>A</v>
      </c>
      <c r="B153" s="593" t="s">
        <v>0</v>
      </c>
      <c r="C153" s="4408"/>
      <c r="D153" s="4410"/>
      <c r="E153" s="4410"/>
      <c r="F153" s="4410"/>
      <c r="G153" s="4410"/>
      <c r="H153" s="4410"/>
      <c r="I153" s="4410"/>
      <c r="J153" s="4410"/>
      <c r="K153" s="4410"/>
      <c r="L153" s="3886"/>
      <c r="M153" s="3886"/>
      <c r="N153" s="3886"/>
      <c r="O153" s="4412"/>
      <c r="P153" s="4415"/>
      <c r="Q153" s="4416"/>
      <c r="R153" s="4416"/>
      <c r="S153" s="4416"/>
      <c r="T153" s="4416"/>
      <c r="U153" s="4396"/>
      <c r="V153" s="2900" t="str">
        <f t="shared" si="32"/>
        <v>A</v>
      </c>
      <c r="W153" s="2901" t="s">
        <v>15</v>
      </c>
      <c r="AN153" s="135">
        <v>1</v>
      </c>
    </row>
    <row r="154" spans="1:40" ht="18" customHeight="1">
      <c r="A154" s="2866" t="str">
        <f t="shared" si="33"/>
        <v>A</v>
      </c>
      <c r="B154" s="593" t="s">
        <v>0</v>
      </c>
      <c r="C154" s="128" t="s">
        <v>116</v>
      </c>
      <c r="D154" s="126" t="s">
        <v>115</v>
      </c>
      <c r="E154" s="4398" t="s">
        <v>4246</v>
      </c>
      <c r="F154" s="4398"/>
      <c r="G154" s="4398"/>
      <c r="H154" s="4398"/>
      <c r="I154" s="4398"/>
      <c r="J154" s="4398"/>
      <c r="K154" s="4398"/>
      <c r="L154" s="4398"/>
      <c r="M154" s="4398"/>
      <c r="N154" s="4398"/>
      <c r="O154" s="4399"/>
      <c r="P154" s="2977"/>
      <c r="Q154" s="2977"/>
      <c r="R154" s="2977"/>
      <c r="S154" s="2977"/>
      <c r="T154" s="2977"/>
      <c r="U154" s="4396"/>
      <c r="V154" s="2900" t="str">
        <f t="shared" si="32"/>
        <v>A</v>
      </c>
      <c r="W154" s="2899">
        <f>ROW()+1</f>
        <v>155</v>
      </c>
      <c r="AN154" s="135">
        <v>1</v>
      </c>
    </row>
    <row r="155" spans="1:40" ht="18" customHeight="1">
      <c r="A155" s="2866" t="str">
        <f t="shared" si="33"/>
        <v>A</v>
      </c>
      <c r="B155" s="593" t="s">
        <v>0</v>
      </c>
      <c r="C155" s="2180" t="s">
        <v>4568</v>
      </c>
      <c r="D155" s="4400" t="s">
        <v>4567</v>
      </c>
      <c r="E155" s="4400"/>
      <c r="F155" s="4400"/>
      <c r="G155" s="4401" t="s">
        <v>4310</v>
      </c>
      <c r="H155" s="4401"/>
      <c r="I155" s="4401"/>
      <c r="J155" s="4401"/>
      <c r="K155" s="4401"/>
      <c r="L155" s="4401"/>
      <c r="M155" s="4401"/>
      <c r="N155" s="4401"/>
      <c r="O155" s="4402"/>
      <c r="P155" s="2977"/>
      <c r="Q155" s="2977"/>
      <c r="R155" s="2977"/>
      <c r="S155" s="2977"/>
      <c r="T155" s="2977"/>
      <c r="U155" s="4396"/>
      <c r="V155" s="2864" t="str">
        <f t="shared" si="32"/>
        <v>A</v>
      </c>
      <c r="AN155" s="135">
        <v>1</v>
      </c>
    </row>
    <row r="156" spans="1:40" ht="18" customHeight="1">
      <c r="A156" s="2866" t="str">
        <f t="shared" si="33"/>
        <v>A</v>
      </c>
      <c r="B156" s="593" t="s">
        <v>0</v>
      </c>
      <c r="C156" s="2996">
        <v>18</v>
      </c>
      <c r="D156" s="2995" t="s">
        <v>4564</v>
      </c>
      <c r="E156" s="2994"/>
      <c r="F156" s="2994" t="s">
        <v>4566</v>
      </c>
      <c r="G156" s="2993"/>
      <c r="H156" s="2990" t="s">
        <v>4562</v>
      </c>
      <c r="I156" s="2989">
        <f>M191/M156</f>
        <v>1.9444444444444448E-2</v>
      </c>
      <c r="J156" s="2988"/>
      <c r="K156" s="4403" t="s">
        <v>4565</v>
      </c>
      <c r="L156" s="4403"/>
      <c r="M156" s="4404">
        <v>10</v>
      </c>
      <c r="N156" s="4405" t="str">
        <f>D156</f>
        <v>assiettes</v>
      </c>
      <c r="O156" s="4406"/>
      <c r="P156" s="2977"/>
      <c r="Q156" s="2977"/>
      <c r="R156" s="2977"/>
      <c r="S156" s="2977"/>
      <c r="T156" s="2977"/>
      <c r="U156" s="4396"/>
      <c r="V156" s="2864" t="str">
        <f t="shared" si="32"/>
        <v>A</v>
      </c>
      <c r="AN156" s="135">
        <v>1</v>
      </c>
    </row>
    <row r="157" spans="1:40" ht="18" customHeight="1">
      <c r="A157" s="2866" t="str">
        <f t="shared" si="33"/>
        <v>A</v>
      </c>
      <c r="B157" s="593" t="s">
        <v>0</v>
      </c>
      <c r="C157" s="107">
        <v>18</v>
      </c>
      <c r="D157" s="2343" t="s">
        <v>4564</v>
      </c>
      <c r="E157" s="2992"/>
      <c r="F157" s="2992" t="s">
        <v>4563</v>
      </c>
      <c r="G157" s="2991"/>
      <c r="H157" s="2990" t="s">
        <v>4562</v>
      </c>
      <c r="I157" s="2989">
        <f>C191/C157</f>
        <v>1.9444444444444445E-2</v>
      </c>
      <c r="J157" s="2988"/>
      <c r="K157" s="4403"/>
      <c r="L157" s="4403"/>
      <c r="M157" s="4404"/>
      <c r="N157" s="4405"/>
      <c r="O157" s="4406"/>
      <c r="P157" s="2977"/>
      <c r="Q157" s="2977"/>
      <c r="R157" s="2977"/>
      <c r="S157" s="2977"/>
      <c r="T157" s="2977"/>
      <c r="U157" s="4396"/>
      <c r="V157" s="2864" t="str">
        <f t="shared" si="32"/>
        <v>A</v>
      </c>
      <c r="AN157" s="135">
        <v>1</v>
      </c>
    </row>
    <row r="158" spans="1:40" ht="18" customHeight="1">
      <c r="A158" s="2866" t="str">
        <f t="shared" si="33"/>
        <v>A</v>
      </c>
      <c r="B158" s="593" t="s">
        <v>0</v>
      </c>
      <c r="C158" s="2987" t="s">
        <v>15</v>
      </c>
      <c r="D158" s="2986"/>
      <c r="E158" s="2985"/>
      <c r="F158" s="2985"/>
      <c r="G158" s="2984"/>
      <c r="H158" s="2584"/>
      <c r="I158" s="2983"/>
      <c r="J158" s="2982"/>
      <c r="K158" s="2981"/>
      <c r="L158" s="2981"/>
      <c r="M158" s="2980"/>
      <c r="N158" s="2979"/>
      <c r="O158" s="2978"/>
      <c r="P158" s="2977"/>
      <c r="Q158" s="2977"/>
      <c r="R158" s="2977"/>
      <c r="S158" s="2977"/>
      <c r="T158" s="2977"/>
      <c r="U158" s="4396"/>
      <c r="V158" s="2864" t="str">
        <f t="shared" si="32"/>
        <v>A</v>
      </c>
      <c r="AN158" s="135">
        <v>1</v>
      </c>
    </row>
    <row r="159" spans="1:40" ht="18" customHeight="1">
      <c r="A159" s="2866" t="str">
        <f t="shared" si="33"/>
        <v>A</v>
      </c>
      <c r="B159" s="593" t="s">
        <v>0</v>
      </c>
      <c r="C159" s="2976">
        <v>0</v>
      </c>
      <c r="D159" s="2971" t="s">
        <v>4561</v>
      </c>
      <c r="E159" s="2971"/>
      <c r="F159" s="2975"/>
      <c r="G159" s="2974"/>
      <c r="H159" s="2973"/>
      <c r="I159" s="2973"/>
      <c r="J159" s="2972">
        <f>MAX(C159:C168)</f>
        <v>3</v>
      </c>
      <c r="K159" s="2971" t="s">
        <v>4560</v>
      </c>
      <c r="L159" s="2970"/>
      <c r="M159" s="2970"/>
      <c r="N159" s="2970"/>
      <c r="O159" s="2969"/>
      <c r="P159" s="2967"/>
      <c r="Q159" s="2967"/>
      <c r="R159" s="2967"/>
      <c r="S159" s="2967"/>
      <c r="T159" s="2967"/>
      <c r="U159" s="4396"/>
      <c r="V159" s="2864" t="str">
        <f t="shared" si="32"/>
        <v>A</v>
      </c>
      <c r="AN159" s="135">
        <v>1</v>
      </c>
    </row>
    <row r="160" spans="1:40" ht="18" customHeight="1">
      <c r="A160" s="2866" t="str">
        <f t="shared" si="33"/>
        <v>A</v>
      </c>
      <c r="B160" s="2598" t="str">
        <f t="shared" ref="B160:B168" si="34">IF(OR(D160&lt;&gt;"", E160&lt;&gt;"", F160&lt;&gt;"",K160&lt;&gt;"", L160&lt;&gt;"",M160&lt;&gt;""),"A", "►")</f>
        <v>A</v>
      </c>
      <c r="C160" s="2966">
        <f>IF(ISBLANK(D160),"",LARGE(C159:C159,1)+1)</f>
        <v>1</v>
      </c>
      <c r="D160" s="2964" t="s">
        <v>4338</v>
      </c>
      <c r="E160" s="2964"/>
      <c r="F160" s="2964"/>
      <c r="G160" s="2964"/>
      <c r="H160" s="2964"/>
      <c r="I160" s="2964"/>
      <c r="J160" s="2965" t="str">
        <f>IF(ISBLANK(K160),"",LARGE(J159:J159,1)+1)</f>
        <v/>
      </c>
      <c r="K160" s="2964"/>
      <c r="L160" s="2964"/>
      <c r="M160" s="2964"/>
      <c r="N160" s="2964"/>
      <c r="O160" s="2963"/>
      <c r="P160" s="2967"/>
      <c r="Q160" s="2967"/>
      <c r="R160" s="2967"/>
      <c r="S160" s="2967"/>
      <c r="T160" s="2967"/>
      <c r="U160" s="4396"/>
      <c r="V160" s="2864" t="str">
        <f t="shared" si="32"/>
        <v>A</v>
      </c>
      <c r="AN160" s="135">
        <v>1</v>
      </c>
    </row>
    <row r="161" spans="1:40" ht="18" customHeight="1">
      <c r="A161" s="2866" t="str">
        <f t="shared" si="33"/>
        <v>A</v>
      </c>
      <c r="B161" s="2598" t="str">
        <f t="shared" si="34"/>
        <v>A</v>
      </c>
      <c r="C161" s="2966">
        <f>IF(ISBLANK(D161),"",LARGE(C159:C160,1)+1)</f>
        <v>2</v>
      </c>
      <c r="D161" s="2964" t="s">
        <v>4339</v>
      </c>
      <c r="E161" s="2964"/>
      <c r="F161" s="2964"/>
      <c r="G161" s="2964"/>
      <c r="H161" s="2964"/>
      <c r="I161" s="2964"/>
      <c r="J161" s="2965" t="str">
        <f>IF(ISBLANK(K161),"",LARGE(J159:J160,1)+1)</f>
        <v/>
      </c>
      <c r="K161" s="2964"/>
      <c r="L161" s="2964"/>
      <c r="M161" s="2964"/>
      <c r="N161" s="2964"/>
      <c r="O161" s="2963"/>
      <c r="P161" s="2967"/>
      <c r="Q161" s="2967"/>
      <c r="R161" s="2967"/>
      <c r="S161" s="2967"/>
      <c r="T161" s="2967"/>
      <c r="U161" s="4396"/>
      <c r="V161" s="2864" t="str">
        <f t="shared" si="32"/>
        <v>A</v>
      </c>
      <c r="AN161" s="135">
        <v>1</v>
      </c>
    </row>
    <row r="162" spans="1:40" ht="18" customHeight="1">
      <c r="A162" s="2866" t="str">
        <f t="shared" si="33"/>
        <v>A</v>
      </c>
      <c r="B162" s="2598" t="str">
        <f t="shared" si="34"/>
        <v>A</v>
      </c>
      <c r="C162" s="2966">
        <f>IF(ISBLANK(D162),"",LARGE(C159:C161,1)+1)</f>
        <v>3</v>
      </c>
      <c r="D162" s="2964" t="s">
        <v>4340</v>
      </c>
      <c r="E162" s="2964"/>
      <c r="F162" s="2964"/>
      <c r="G162" s="2964"/>
      <c r="H162" s="2964"/>
      <c r="I162" s="2964"/>
      <c r="J162" s="2965" t="str">
        <f>IF(ISBLANK(K162),"",LARGE(J159:J161,1)+1)</f>
        <v/>
      </c>
      <c r="K162" s="2964"/>
      <c r="L162" s="2964"/>
      <c r="M162" s="2964"/>
      <c r="N162" s="2964"/>
      <c r="O162" s="2963"/>
      <c r="P162" s="2967"/>
      <c r="Q162" s="2967"/>
      <c r="R162" s="2967"/>
      <c r="S162" s="2967"/>
      <c r="T162" s="2967"/>
      <c r="U162" s="4396"/>
      <c r="V162" s="2864" t="str">
        <f t="shared" si="32"/>
        <v>A</v>
      </c>
      <c r="AN162" s="135">
        <v>1</v>
      </c>
    </row>
    <row r="163" spans="1:40" ht="18" customHeight="1">
      <c r="A163" s="2866" t="str">
        <f t="shared" si="33"/>
        <v>►</v>
      </c>
      <c r="B163" s="2598" t="str">
        <f t="shared" si="34"/>
        <v>►</v>
      </c>
      <c r="C163" s="2966" t="str">
        <f>IF(ISBLANK(D163),"",LARGE(C159:C162,1)+1)</f>
        <v/>
      </c>
      <c r="D163" s="2964"/>
      <c r="E163" s="2964"/>
      <c r="F163" s="2964"/>
      <c r="G163" s="2964"/>
      <c r="H163" s="2964"/>
      <c r="I163" s="2964"/>
      <c r="J163" s="2965" t="str">
        <f>IF(ISBLANK(K163),"",LARGE(J159:J162,1)+1)</f>
        <v/>
      </c>
      <c r="K163" s="2964"/>
      <c r="L163" s="2964"/>
      <c r="M163" s="2964"/>
      <c r="N163" s="2964"/>
      <c r="O163" s="2963"/>
      <c r="P163" s="2967"/>
      <c r="Q163" s="2967"/>
      <c r="R163" s="2967"/>
      <c r="S163" s="2967"/>
      <c r="T163" s="2967"/>
      <c r="U163" s="4396"/>
      <c r="V163" s="2864" t="str">
        <f t="shared" si="32"/>
        <v>►</v>
      </c>
      <c r="AN163" s="135">
        <v>1</v>
      </c>
    </row>
    <row r="164" spans="1:40" ht="18" customHeight="1">
      <c r="A164" s="2866" t="str">
        <f t="shared" si="33"/>
        <v>►</v>
      </c>
      <c r="B164" s="2598" t="str">
        <f t="shared" si="34"/>
        <v>►</v>
      </c>
      <c r="C164" s="2966" t="str">
        <f>IF(ISBLANK(D164),"",LARGE(C159:C163,1)+1)</f>
        <v/>
      </c>
      <c r="D164" s="2964"/>
      <c r="E164" s="2964"/>
      <c r="F164" s="2964"/>
      <c r="G164" s="2964"/>
      <c r="H164" s="2964"/>
      <c r="I164" s="2964"/>
      <c r="J164" s="2965" t="str">
        <f>IF(ISBLANK(K164),"",LARGE(J159:J163,1)+1)</f>
        <v/>
      </c>
      <c r="K164" s="2964"/>
      <c r="L164" s="2964"/>
      <c r="M164" s="2964"/>
      <c r="N164" s="2964"/>
      <c r="O164" s="2963"/>
      <c r="P164" s="2967"/>
      <c r="Q164" s="2967"/>
      <c r="R164" s="2967"/>
      <c r="S164" s="2967"/>
      <c r="T164" s="2967"/>
      <c r="U164" s="4396"/>
      <c r="V164" s="2864" t="str">
        <f t="shared" si="32"/>
        <v>►</v>
      </c>
      <c r="AN164" s="135">
        <v>1</v>
      </c>
    </row>
    <row r="165" spans="1:40" ht="18" customHeight="1">
      <c r="A165" s="2866" t="str">
        <f t="shared" si="33"/>
        <v>►</v>
      </c>
      <c r="B165" s="2598" t="str">
        <f t="shared" si="34"/>
        <v>►</v>
      </c>
      <c r="C165" s="2966" t="str">
        <f>IF(ISBLANK(D165),"",LARGE(C159:C164,1)+1)</f>
        <v/>
      </c>
      <c r="D165" s="2964"/>
      <c r="E165" s="2964"/>
      <c r="F165" s="2964"/>
      <c r="G165" s="2964"/>
      <c r="H165" s="2964"/>
      <c r="I165" s="2964"/>
      <c r="J165" s="2965" t="str">
        <f>IF(ISBLANK(K165),"",LARGE(J159:J164,1)+1)</f>
        <v/>
      </c>
      <c r="K165" s="2964"/>
      <c r="L165" s="2964"/>
      <c r="M165" s="2964"/>
      <c r="N165" s="2964"/>
      <c r="O165" s="2963"/>
      <c r="P165" s="2967"/>
      <c r="Q165" s="2967"/>
      <c r="R165" s="2967"/>
      <c r="S165" s="2967"/>
      <c r="T165" s="2967"/>
      <c r="U165" s="4396"/>
      <c r="V165" s="2864" t="str">
        <f t="shared" si="32"/>
        <v>►</v>
      </c>
      <c r="AN165" s="135">
        <v>1</v>
      </c>
    </row>
    <row r="166" spans="1:40" ht="18" customHeight="1">
      <c r="A166" s="2866" t="str">
        <f t="shared" si="33"/>
        <v>►</v>
      </c>
      <c r="B166" s="2598" t="str">
        <f t="shared" si="34"/>
        <v>►</v>
      </c>
      <c r="C166" s="2966" t="str">
        <f>IF(ISBLANK(D166),"",LARGE(C159:C165,1)+1)</f>
        <v/>
      </c>
      <c r="D166" s="2964"/>
      <c r="E166" s="2964"/>
      <c r="F166" s="2964"/>
      <c r="G166" s="2964"/>
      <c r="H166" s="2964"/>
      <c r="I166" s="2964"/>
      <c r="J166" s="2965" t="str">
        <f>IF(ISBLANK(K166),"",LARGE(J159:J165,1)+1)</f>
        <v/>
      </c>
      <c r="K166" s="2964"/>
      <c r="L166" s="2964"/>
      <c r="M166" s="2964"/>
      <c r="N166" s="2964"/>
      <c r="O166" s="2963"/>
      <c r="P166" s="2967"/>
      <c r="Q166" s="2967"/>
      <c r="R166" s="2967"/>
      <c r="S166" s="2967"/>
      <c r="T166" s="2967"/>
      <c r="U166" s="4396"/>
      <c r="V166" s="2864" t="str">
        <f t="shared" si="32"/>
        <v>►</v>
      </c>
      <c r="AN166" s="135">
        <v>1</v>
      </c>
    </row>
    <row r="167" spans="1:40" ht="18" customHeight="1">
      <c r="A167" s="2866" t="str">
        <f t="shared" si="33"/>
        <v>►</v>
      </c>
      <c r="B167" s="2598" t="str">
        <f t="shared" si="34"/>
        <v>►</v>
      </c>
      <c r="C167" s="2966" t="str">
        <f>IF(ISBLANK(D167),"",LARGE(C159:C166,1)+1)</f>
        <v/>
      </c>
      <c r="D167" s="2964"/>
      <c r="E167" s="2964"/>
      <c r="F167" s="2964"/>
      <c r="G167" s="2964"/>
      <c r="H167" s="2964"/>
      <c r="I167" s="2964"/>
      <c r="J167" s="2965" t="str">
        <f>IF(ISBLANK(K167),"",LARGE(J159:J166,1)+1)</f>
        <v/>
      </c>
      <c r="K167" s="2964"/>
      <c r="L167" s="2964"/>
      <c r="M167" s="2964"/>
      <c r="N167" s="2964"/>
      <c r="O167" s="2963"/>
      <c r="P167" s="2967"/>
      <c r="Q167" s="2967"/>
      <c r="R167" s="2967"/>
      <c r="S167" s="2967"/>
      <c r="T167" s="2967"/>
      <c r="U167" s="4397"/>
      <c r="V167" s="2864" t="str">
        <f t="shared" si="32"/>
        <v>►</v>
      </c>
      <c r="AN167" s="135">
        <v>1</v>
      </c>
    </row>
    <row r="168" spans="1:40" ht="18" customHeight="1">
      <c r="A168" s="2866" t="str">
        <f t="shared" si="33"/>
        <v>►</v>
      </c>
      <c r="B168" s="2598" t="str">
        <f t="shared" si="34"/>
        <v>►</v>
      </c>
      <c r="C168" s="2966" t="str">
        <f>IF(ISBLANK(D168),"",LARGE(C159:C167,1)+1)</f>
        <v/>
      </c>
      <c r="D168" s="2964"/>
      <c r="E168" s="2964"/>
      <c r="F168" s="2964"/>
      <c r="G168" s="2964"/>
      <c r="H168" s="2964"/>
      <c r="I168" s="2964"/>
      <c r="J168" s="2965" t="str">
        <f>IF(ISBLANK(K168),"",LARGE(J159:J167,1)+1)</f>
        <v/>
      </c>
      <c r="K168" s="2964"/>
      <c r="L168" s="2964"/>
      <c r="M168" s="2964"/>
      <c r="N168" s="2964"/>
      <c r="O168" s="2963"/>
      <c r="P168" s="4393" t="s">
        <v>4559</v>
      </c>
      <c r="Q168" s="4394"/>
      <c r="R168" s="4394"/>
      <c r="S168" s="4394"/>
      <c r="T168" s="4394"/>
      <c r="U168" s="4385" t="str">
        <f>D6</f>
        <v>MILLE-FEUILLE meringue et chiboust pamplemousse aux fraises des bois</v>
      </c>
      <c r="V168" s="2864" t="str">
        <f t="shared" si="32"/>
        <v>►</v>
      </c>
      <c r="AN168" s="135">
        <v>1</v>
      </c>
    </row>
    <row r="169" spans="1:40" ht="18" customHeight="1">
      <c r="A169" s="2866" t="str">
        <f t="shared" si="33"/>
        <v>A</v>
      </c>
      <c r="B169" s="593" t="s">
        <v>0</v>
      </c>
      <c r="C169" s="2962" t="s">
        <v>4558</v>
      </c>
      <c r="D169" s="2961"/>
      <c r="E169" s="2961"/>
      <c r="F169" s="2960" t="s">
        <v>4557</v>
      </c>
      <c r="G169" s="2959" t="s">
        <v>4556</v>
      </c>
      <c r="H169" s="2958"/>
      <c r="I169" s="2958"/>
      <c r="J169" s="2958"/>
      <c r="K169" s="2958"/>
      <c r="L169" s="2957" t="s">
        <v>4555</v>
      </c>
      <c r="M169" s="2956">
        <f>M156</f>
        <v>10</v>
      </c>
      <c r="N169" s="2955" t="str">
        <f>D156</f>
        <v>assiettes</v>
      </c>
      <c r="O169" s="2954"/>
      <c r="P169" s="2953">
        <f>S11</f>
        <v>9</v>
      </c>
      <c r="Q169" s="2952" t="str">
        <f>S13</f>
        <v>assiettes</v>
      </c>
      <c r="R169" s="2951"/>
      <c r="S169" s="2950">
        <f>S24</f>
        <v>0.17499999999999999</v>
      </c>
      <c r="T169" s="2949"/>
      <c r="U169" s="4386"/>
      <c r="V169" s="2864" t="str">
        <f t="shared" si="32"/>
        <v>A</v>
      </c>
      <c r="AN169" s="135">
        <v>1</v>
      </c>
    </row>
    <row r="170" spans="1:40" ht="18" customHeight="1">
      <c r="A170" s="2866" t="str">
        <f t="shared" si="33"/>
        <v>A</v>
      </c>
      <c r="B170" s="593" t="s">
        <v>0</v>
      </c>
      <c r="C170" s="2935" t="s">
        <v>4554</v>
      </c>
      <c r="D170" s="2948" t="s">
        <v>4553</v>
      </c>
      <c r="E170" s="2947" t="s">
        <v>4552</v>
      </c>
      <c r="F170" s="2947" t="s">
        <v>4551</v>
      </c>
      <c r="G170" s="2946" t="s">
        <v>985</v>
      </c>
      <c r="H170" s="2945"/>
      <c r="I170" s="2944"/>
      <c r="J170" s="2944"/>
      <c r="K170" s="2944"/>
      <c r="L170" s="2943" t="s">
        <v>565</v>
      </c>
      <c r="M170" s="2943" t="s">
        <v>1813</v>
      </c>
      <c r="N170" s="2943" t="s">
        <v>80</v>
      </c>
      <c r="O170" s="2942" t="s">
        <v>4550</v>
      </c>
      <c r="P170" s="2941"/>
      <c r="Q170" s="2940" t="s">
        <v>565</v>
      </c>
      <c r="R170" s="2939" t="s">
        <v>80</v>
      </c>
      <c r="S170" s="2938" t="s">
        <v>4550</v>
      </c>
      <c r="T170" s="2937" t="s">
        <v>1813</v>
      </c>
      <c r="U170" s="4386"/>
      <c r="V170" s="2864" t="str">
        <f t="shared" si="32"/>
        <v>A</v>
      </c>
      <c r="AN170" s="135">
        <v>1</v>
      </c>
    </row>
    <row r="171" spans="1:40" ht="18" customHeight="1">
      <c r="A171" s="2866" t="str">
        <f t="shared" si="33"/>
        <v>A</v>
      </c>
      <c r="B171" s="593" t="s">
        <v>0</v>
      </c>
      <c r="C171" s="2935">
        <f t="shared" ref="C171:C190" si="35">IF(ISTEXT(D171),F171,IF(ISBLANK(D171),F171,(F171*D171)))</f>
        <v>0.25</v>
      </c>
      <c r="D171" s="2934"/>
      <c r="E171" s="2933"/>
      <c r="F171" s="2932">
        <v>0.25</v>
      </c>
      <c r="G171" s="2931" t="s">
        <v>4341</v>
      </c>
      <c r="H171" s="2936"/>
      <c r="I171" s="2930"/>
      <c r="J171" s="2930"/>
      <c r="K171" s="2930"/>
      <c r="L171" s="2929" t="str">
        <f t="shared" ref="L171:L189" si="36">G171</f>
        <v>fraises</v>
      </c>
      <c r="M171" s="531">
        <f>(C171/C156)*M156</f>
        <v>0.1388888888888889</v>
      </c>
      <c r="N171" s="2928">
        <f>IF(C191=0,0,IF(ISBLANK(D171),0,(D171/C191)*M191))</f>
        <v>0</v>
      </c>
      <c r="O171" s="2927">
        <f t="shared" ref="O171:O189" si="37">E171</f>
        <v>0</v>
      </c>
      <c r="P171" s="2912"/>
      <c r="Q171" s="2911" t="str">
        <f t="shared" ref="Q171:Q189" si="38">G171</f>
        <v>fraises</v>
      </c>
      <c r="R171" s="2922">
        <f>IF(C191=0,0,IF(ISBLANK(D171),0,(D171/C191)*T191))</f>
        <v>0</v>
      </c>
      <c r="S171" s="2907">
        <f t="shared" ref="S171:S189" si="39">E171</f>
        <v>0</v>
      </c>
      <c r="T171" s="2444">
        <f>IF(C191=0,0,(C171/C191)*S169)</f>
        <v>0.125</v>
      </c>
      <c r="U171" s="4386"/>
      <c r="V171" s="2864" t="str">
        <f t="shared" si="32"/>
        <v>A</v>
      </c>
      <c r="AN171" s="135">
        <v>1</v>
      </c>
    </row>
    <row r="172" spans="1:40" ht="18" customHeight="1">
      <c r="A172" s="2866" t="str">
        <f t="shared" si="33"/>
        <v>A</v>
      </c>
      <c r="B172" s="2598" t="str">
        <f t="shared" ref="B172:B188" si="40">IF(G172&lt;&gt;"","A","►")</f>
        <v>A</v>
      </c>
      <c r="C172" s="2935">
        <f t="shared" si="35"/>
        <v>0.05</v>
      </c>
      <c r="D172" s="2934"/>
      <c r="E172" s="2933"/>
      <c r="F172" s="2932">
        <v>0.05</v>
      </c>
      <c r="G172" s="2931" t="s">
        <v>4342</v>
      </c>
      <c r="H172" s="2930"/>
      <c r="I172" s="2930"/>
      <c r="J172" s="2930"/>
      <c r="K172" s="2930"/>
      <c r="L172" s="2929" t="str">
        <f t="shared" si="36"/>
        <v>framboises</v>
      </c>
      <c r="M172" s="531">
        <f>(C172/C156)*M156</f>
        <v>2.777777777777778E-2</v>
      </c>
      <c r="N172" s="2928">
        <f>IF(C191=0,0,IF(ISBLANK(D172),0,(D172/C191)*M191))</f>
        <v>0</v>
      </c>
      <c r="O172" s="2927">
        <f t="shared" si="37"/>
        <v>0</v>
      </c>
      <c r="P172" s="2912"/>
      <c r="Q172" s="2911" t="str">
        <f t="shared" si="38"/>
        <v>framboises</v>
      </c>
      <c r="R172" s="2922">
        <f>IF(C191=0,0,IF(ISBLANK(D172),0,(D172/C191)*T191))</f>
        <v>0</v>
      </c>
      <c r="S172" s="2907">
        <f t="shared" si="39"/>
        <v>0</v>
      </c>
      <c r="T172" s="2444">
        <f>IF(C191=0,0,(C172/C191)*S169)</f>
        <v>2.5000000000000001E-2</v>
      </c>
      <c r="U172" s="4386"/>
      <c r="V172" s="2864" t="str">
        <f t="shared" si="32"/>
        <v>A</v>
      </c>
      <c r="AN172" s="135">
        <v>1</v>
      </c>
    </row>
    <row r="173" spans="1:40" ht="18" customHeight="1">
      <c r="A173" s="2866" t="str">
        <f t="shared" si="33"/>
        <v>A</v>
      </c>
      <c r="B173" s="2598" t="str">
        <f t="shared" si="40"/>
        <v>A</v>
      </c>
      <c r="C173" s="2935">
        <f t="shared" si="35"/>
        <v>0.05</v>
      </c>
      <c r="D173" s="2934"/>
      <c r="E173" s="2933"/>
      <c r="F173" s="2932">
        <v>0.05</v>
      </c>
      <c r="G173" s="2931" t="s">
        <v>4262</v>
      </c>
      <c r="H173" s="2930"/>
      <c r="I173" s="2930"/>
      <c r="J173" s="2930"/>
      <c r="K173" s="2930"/>
      <c r="L173" s="2929" t="str">
        <f t="shared" si="36"/>
        <v>sucre semoule pâtissière</v>
      </c>
      <c r="M173" s="531">
        <f>(C173/C156)*M156</f>
        <v>2.777777777777778E-2</v>
      </c>
      <c r="N173" s="2928">
        <f>IF(C191=0,0,IF(ISBLANK(D173),0,(D173/C191)*M191))</f>
        <v>0</v>
      </c>
      <c r="O173" s="2927">
        <f t="shared" si="37"/>
        <v>0</v>
      </c>
      <c r="P173" s="2912"/>
      <c r="Q173" s="2911" t="str">
        <f t="shared" si="38"/>
        <v>sucre semoule pâtissière</v>
      </c>
      <c r="R173" s="2922">
        <f>IF(C191=0,0,IF(ISBLANK(D173),0,(D173/C191)*T191))</f>
        <v>0</v>
      </c>
      <c r="S173" s="2907">
        <f t="shared" si="39"/>
        <v>0</v>
      </c>
      <c r="T173" s="2444">
        <f>IF(C191=0,0,(C173/C191)*S169)</f>
        <v>2.5000000000000001E-2</v>
      </c>
      <c r="U173" s="4386"/>
      <c r="V173" s="2864" t="str">
        <f t="shared" si="32"/>
        <v>A</v>
      </c>
      <c r="AN173" s="135">
        <v>1</v>
      </c>
    </row>
    <row r="174" spans="1:40" ht="18" customHeight="1">
      <c r="A174" s="2866" t="str">
        <f t="shared" si="33"/>
        <v>►</v>
      </c>
      <c r="B174" s="2598" t="str">
        <f t="shared" si="40"/>
        <v>►</v>
      </c>
      <c r="C174" s="2935">
        <f t="shared" si="35"/>
        <v>0</v>
      </c>
      <c r="D174" s="2934"/>
      <c r="E174" s="2933"/>
      <c r="F174" s="2932"/>
      <c r="G174" s="2931"/>
      <c r="H174" s="2930"/>
      <c r="I174" s="2930"/>
      <c r="J174" s="2930"/>
      <c r="K174" s="2930"/>
      <c r="L174" s="2929">
        <f t="shared" si="36"/>
        <v>0</v>
      </c>
      <c r="M174" s="531">
        <f>(C174/C156)*M156</f>
        <v>0</v>
      </c>
      <c r="N174" s="2928">
        <f>IF(C191=0,0,IF(ISBLANK(D174),0,(D174/C191)*M191))</f>
        <v>0</v>
      </c>
      <c r="O174" s="2927">
        <f t="shared" si="37"/>
        <v>0</v>
      </c>
      <c r="P174" s="2912"/>
      <c r="Q174" s="2911">
        <f t="shared" si="38"/>
        <v>0</v>
      </c>
      <c r="R174" s="2922">
        <f>IF(C191=0,0,IF(ISBLANK(D174),0,(D174/C191)*T191))</f>
        <v>0</v>
      </c>
      <c r="S174" s="2907">
        <f t="shared" si="39"/>
        <v>0</v>
      </c>
      <c r="T174" s="2444">
        <f>IF(C191=0,0,(C174/C191)*S169)</f>
        <v>0</v>
      </c>
      <c r="U174" s="4386"/>
      <c r="V174" s="2864" t="str">
        <f t="shared" si="32"/>
        <v>►</v>
      </c>
      <c r="AN174" s="135">
        <v>1</v>
      </c>
    </row>
    <row r="175" spans="1:40" ht="18" customHeight="1">
      <c r="A175" s="2866" t="str">
        <f t="shared" si="33"/>
        <v>►</v>
      </c>
      <c r="B175" s="2598" t="str">
        <f t="shared" si="40"/>
        <v>►</v>
      </c>
      <c r="C175" s="2935">
        <f t="shared" si="35"/>
        <v>0</v>
      </c>
      <c r="D175" s="2934"/>
      <c r="E175" s="2933"/>
      <c r="F175" s="2932"/>
      <c r="G175" s="2931"/>
      <c r="H175" s="2930"/>
      <c r="I175" s="2930"/>
      <c r="J175" s="2930"/>
      <c r="K175" s="2930"/>
      <c r="L175" s="2929">
        <f t="shared" si="36"/>
        <v>0</v>
      </c>
      <c r="M175" s="531">
        <f>(C175/C156)*M156</f>
        <v>0</v>
      </c>
      <c r="N175" s="2928">
        <f>IF(C191=0,0,IF(ISBLANK(D175),0,(D175/C191)*M191))</f>
        <v>0</v>
      </c>
      <c r="O175" s="2927">
        <f t="shared" si="37"/>
        <v>0</v>
      </c>
      <c r="P175" s="2912"/>
      <c r="Q175" s="2911">
        <f t="shared" si="38"/>
        <v>0</v>
      </c>
      <c r="R175" s="2922">
        <f>IF(C191=0,0,IF(ISBLANK(D175),0,(D175/C191)*T191))</f>
        <v>0</v>
      </c>
      <c r="S175" s="2907">
        <f t="shared" si="39"/>
        <v>0</v>
      </c>
      <c r="T175" s="2444">
        <f>IF(C191=0,0,(C175/C191)*S169)</f>
        <v>0</v>
      </c>
      <c r="U175" s="4386"/>
      <c r="V175" s="2864" t="str">
        <f t="shared" si="32"/>
        <v>►</v>
      </c>
      <c r="AN175" s="135">
        <v>1</v>
      </c>
    </row>
    <row r="176" spans="1:40" ht="18" customHeight="1">
      <c r="A176" s="2866" t="str">
        <f t="shared" si="33"/>
        <v>►</v>
      </c>
      <c r="B176" s="2598" t="str">
        <f t="shared" si="40"/>
        <v>►</v>
      </c>
      <c r="C176" s="2935">
        <f t="shared" si="35"/>
        <v>0</v>
      </c>
      <c r="D176" s="2934"/>
      <c r="E176" s="2933"/>
      <c r="F176" s="2932"/>
      <c r="G176" s="2931"/>
      <c r="H176" s="2930"/>
      <c r="I176" s="2930"/>
      <c r="J176" s="2930"/>
      <c r="K176" s="2930"/>
      <c r="L176" s="2929">
        <f t="shared" si="36"/>
        <v>0</v>
      </c>
      <c r="M176" s="531">
        <f>(C176/C156)*M156</f>
        <v>0</v>
      </c>
      <c r="N176" s="2928">
        <f>IF(C191=0,0,IF(ISBLANK(D176),0,(D176/C191)*M191))</f>
        <v>0</v>
      </c>
      <c r="O176" s="2927">
        <f t="shared" si="37"/>
        <v>0</v>
      </c>
      <c r="P176" s="2912"/>
      <c r="Q176" s="2911">
        <f t="shared" si="38"/>
        <v>0</v>
      </c>
      <c r="R176" s="2922">
        <f>IF(C191=0,0,IF(ISBLANK(D176),0,(D176/C191)*T191))</f>
        <v>0</v>
      </c>
      <c r="S176" s="2907">
        <f t="shared" si="39"/>
        <v>0</v>
      </c>
      <c r="T176" s="2444">
        <f>IF(C191=0,0,(C176/C191)*S169)</f>
        <v>0</v>
      </c>
      <c r="U176" s="4386"/>
      <c r="V176" s="2864" t="str">
        <f t="shared" si="32"/>
        <v>►</v>
      </c>
      <c r="AN176" s="135">
        <v>1</v>
      </c>
    </row>
    <row r="177" spans="1:40" ht="18" customHeight="1">
      <c r="A177" s="2866" t="str">
        <f t="shared" si="33"/>
        <v>►</v>
      </c>
      <c r="B177" s="2598" t="str">
        <f t="shared" si="40"/>
        <v>►</v>
      </c>
      <c r="C177" s="2935">
        <f t="shared" si="35"/>
        <v>0</v>
      </c>
      <c r="D177" s="2934"/>
      <c r="E177" s="2933"/>
      <c r="F177" s="2932"/>
      <c r="G177" s="2931"/>
      <c r="H177" s="2930"/>
      <c r="I177" s="2930"/>
      <c r="J177" s="2930"/>
      <c r="K177" s="2930"/>
      <c r="L177" s="2929">
        <f t="shared" si="36"/>
        <v>0</v>
      </c>
      <c r="M177" s="531">
        <f>(C177/C156)*M156</f>
        <v>0</v>
      </c>
      <c r="N177" s="2928">
        <f>IF(C191=0,0,IF(ISBLANK(D177),0,(D177/C191)*M191))</f>
        <v>0</v>
      </c>
      <c r="O177" s="2927">
        <f t="shared" si="37"/>
        <v>0</v>
      </c>
      <c r="P177" s="2912"/>
      <c r="Q177" s="2911">
        <f t="shared" si="38"/>
        <v>0</v>
      </c>
      <c r="R177" s="2922">
        <f>IF(C191=0,0,IF(ISBLANK(D177),0,(D177/C191)*T191))</f>
        <v>0</v>
      </c>
      <c r="S177" s="2907">
        <f t="shared" si="39"/>
        <v>0</v>
      </c>
      <c r="T177" s="2444">
        <f>IF(C191=0,0,(C177/C191)*S169)</f>
        <v>0</v>
      </c>
      <c r="U177" s="4386"/>
      <c r="V177" s="2864" t="str">
        <f t="shared" si="32"/>
        <v>►</v>
      </c>
      <c r="AN177" s="135">
        <v>1</v>
      </c>
    </row>
    <row r="178" spans="1:40" ht="18" customHeight="1">
      <c r="A178" s="2866" t="str">
        <f t="shared" si="33"/>
        <v>►</v>
      </c>
      <c r="B178" s="2598" t="str">
        <f t="shared" si="40"/>
        <v>►</v>
      </c>
      <c r="C178" s="2935">
        <f t="shared" si="35"/>
        <v>0</v>
      </c>
      <c r="D178" s="2934"/>
      <c r="E178" s="2933"/>
      <c r="F178" s="2932"/>
      <c r="G178" s="2931"/>
      <c r="H178" s="2930"/>
      <c r="I178" s="2930"/>
      <c r="J178" s="2930"/>
      <c r="K178" s="2930"/>
      <c r="L178" s="2929">
        <f t="shared" si="36"/>
        <v>0</v>
      </c>
      <c r="M178" s="531">
        <f>(C178/C156)*M156</f>
        <v>0</v>
      </c>
      <c r="N178" s="2928">
        <f>IF(C191=0,0,IF(ISBLANK(D178),0,(D178/C191)*M191))</f>
        <v>0</v>
      </c>
      <c r="O178" s="2927">
        <f t="shared" si="37"/>
        <v>0</v>
      </c>
      <c r="P178" s="2912"/>
      <c r="Q178" s="2911">
        <f t="shared" si="38"/>
        <v>0</v>
      </c>
      <c r="R178" s="2922">
        <f>IF(C191=0,0,IF(ISBLANK(D178),0,(D178/C191)*T191))</f>
        <v>0</v>
      </c>
      <c r="S178" s="2907">
        <f t="shared" si="39"/>
        <v>0</v>
      </c>
      <c r="T178" s="2444">
        <f>IF(C191=0,0,(C178/C191)*S169)</f>
        <v>0</v>
      </c>
      <c r="U178" s="4386"/>
      <c r="V178" s="2864" t="str">
        <f t="shared" si="32"/>
        <v>►</v>
      </c>
      <c r="AN178" s="135">
        <v>1</v>
      </c>
    </row>
    <row r="179" spans="1:40" ht="18" customHeight="1">
      <c r="A179" s="2866" t="str">
        <f t="shared" si="33"/>
        <v>►</v>
      </c>
      <c r="B179" s="2598" t="str">
        <f t="shared" si="40"/>
        <v>►</v>
      </c>
      <c r="C179" s="2935">
        <f t="shared" si="35"/>
        <v>0</v>
      </c>
      <c r="D179" s="2934"/>
      <c r="E179" s="2933"/>
      <c r="F179" s="2932"/>
      <c r="G179" s="2931"/>
      <c r="H179" s="2930"/>
      <c r="I179" s="2930"/>
      <c r="J179" s="2930"/>
      <c r="K179" s="2930"/>
      <c r="L179" s="2929">
        <f t="shared" si="36"/>
        <v>0</v>
      </c>
      <c r="M179" s="531">
        <f>(C179/C156)*M156</f>
        <v>0</v>
      </c>
      <c r="N179" s="2928">
        <f>IF(C191=0,0,IF(ISBLANK(D179),0,(D179/C191)*M191))</f>
        <v>0</v>
      </c>
      <c r="O179" s="2927">
        <f t="shared" si="37"/>
        <v>0</v>
      </c>
      <c r="P179" s="2912"/>
      <c r="Q179" s="2911">
        <f t="shared" si="38"/>
        <v>0</v>
      </c>
      <c r="R179" s="2922">
        <f>IF(C191=0,0,IF(ISBLANK(D179),0,(D179/C191)*T191))</f>
        <v>0</v>
      </c>
      <c r="S179" s="2907">
        <f t="shared" si="39"/>
        <v>0</v>
      </c>
      <c r="T179" s="2444">
        <f>IF(C191=0,0,(C179/C191)*S169)</f>
        <v>0</v>
      </c>
      <c r="U179" s="4386"/>
      <c r="V179" s="2864" t="str">
        <f t="shared" si="32"/>
        <v>►</v>
      </c>
      <c r="AN179" s="135">
        <v>1</v>
      </c>
    </row>
    <row r="180" spans="1:40" ht="18" customHeight="1">
      <c r="A180" s="2866" t="str">
        <f t="shared" si="33"/>
        <v>►</v>
      </c>
      <c r="B180" s="2598" t="str">
        <f t="shared" si="40"/>
        <v>►</v>
      </c>
      <c r="C180" s="2935">
        <f t="shared" si="35"/>
        <v>0</v>
      </c>
      <c r="D180" s="2934"/>
      <c r="E180" s="2933"/>
      <c r="F180" s="2932"/>
      <c r="G180" s="2931"/>
      <c r="H180" s="2930"/>
      <c r="I180" s="2930"/>
      <c r="J180" s="2930"/>
      <c r="K180" s="2930"/>
      <c r="L180" s="2929">
        <f t="shared" si="36"/>
        <v>0</v>
      </c>
      <c r="M180" s="531">
        <f>(C180/C156)*M156</f>
        <v>0</v>
      </c>
      <c r="N180" s="2928">
        <f>IF(C191=0,0,IF(ISBLANK(D180),0,(D180/C191)*M191))</f>
        <v>0</v>
      </c>
      <c r="O180" s="2927">
        <f t="shared" si="37"/>
        <v>0</v>
      </c>
      <c r="P180" s="2912"/>
      <c r="Q180" s="2911">
        <f t="shared" si="38"/>
        <v>0</v>
      </c>
      <c r="R180" s="2922">
        <f>IF(C191=0,0,IF(ISBLANK(D180),0,(D180/C191)*T191))</f>
        <v>0</v>
      </c>
      <c r="S180" s="2907">
        <f t="shared" si="39"/>
        <v>0</v>
      </c>
      <c r="T180" s="2444">
        <f>IF(C191=0,0,(C180/C191)*S169)</f>
        <v>0</v>
      </c>
      <c r="U180" s="4386"/>
      <c r="V180" s="2864" t="str">
        <f t="shared" si="32"/>
        <v>►</v>
      </c>
      <c r="AN180" s="135">
        <v>1</v>
      </c>
    </row>
    <row r="181" spans="1:40" ht="18" customHeight="1">
      <c r="A181" s="2866" t="str">
        <f t="shared" si="33"/>
        <v>►</v>
      </c>
      <c r="B181" s="2598" t="str">
        <f t="shared" si="40"/>
        <v>►</v>
      </c>
      <c r="C181" s="2935">
        <f t="shared" si="35"/>
        <v>0</v>
      </c>
      <c r="D181" s="2934"/>
      <c r="E181" s="2933"/>
      <c r="F181" s="2932"/>
      <c r="G181" s="2931"/>
      <c r="H181" s="2930"/>
      <c r="I181" s="2930"/>
      <c r="J181" s="2930"/>
      <c r="K181" s="2930"/>
      <c r="L181" s="2929">
        <f t="shared" si="36"/>
        <v>0</v>
      </c>
      <c r="M181" s="531">
        <f>(C181/C156)*M156</f>
        <v>0</v>
      </c>
      <c r="N181" s="2928">
        <f>IF(C191=0,0,IF(ISBLANK(D181),0,(D181/C191)*M191))</f>
        <v>0</v>
      </c>
      <c r="O181" s="2927">
        <f t="shared" si="37"/>
        <v>0</v>
      </c>
      <c r="P181" s="2912"/>
      <c r="Q181" s="2911">
        <f t="shared" si="38"/>
        <v>0</v>
      </c>
      <c r="R181" s="2922">
        <f>IF(C191=0,0,IF(ISBLANK(D181),0,(D181/C191)*T191))</f>
        <v>0</v>
      </c>
      <c r="S181" s="2907">
        <f t="shared" si="39"/>
        <v>0</v>
      </c>
      <c r="T181" s="2444">
        <f>IF(C191=0,0,(C181/C191)*S169)</f>
        <v>0</v>
      </c>
      <c r="U181" s="4386"/>
      <c r="V181" s="2864" t="str">
        <f t="shared" si="32"/>
        <v>►</v>
      </c>
      <c r="AN181" s="135">
        <v>1</v>
      </c>
    </row>
    <row r="182" spans="1:40" ht="18" customHeight="1">
      <c r="A182" s="2866" t="str">
        <f t="shared" si="33"/>
        <v>►</v>
      </c>
      <c r="B182" s="2598" t="str">
        <f t="shared" si="40"/>
        <v>►</v>
      </c>
      <c r="C182" s="2935">
        <f t="shared" si="35"/>
        <v>0</v>
      </c>
      <c r="D182" s="2934"/>
      <c r="E182" s="2933"/>
      <c r="F182" s="2932"/>
      <c r="G182" s="2931"/>
      <c r="H182" s="2930"/>
      <c r="I182" s="2930"/>
      <c r="J182" s="2930"/>
      <c r="K182" s="2930"/>
      <c r="L182" s="2929">
        <f t="shared" si="36"/>
        <v>0</v>
      </c>
      <c r="M182" s="531">
        <f>(C182/C156)*M156</f>
        <v>0</v>
      </c>
      <c r="N182" s="2928">
        <f>IF(C191=0,0,IF(ISBLANK(D182),0,(D182/C191)*M191))</f>
        <v>0</v>
      </c>
      <c r="O182" s="2927">
        <f t="shared" si="37"/>
        <v>0</v>
      </c>
      <c r="P182" s="2912"/>
      <c r="Q182" s="2911">
        <f t="shared" si="38"/>
        <v>0</v>
      </c>
      <c r="R182" s="2922">
        <f>IF(C191=0,0,IF(ISBLANK(D182),0,(D182/C191)*T191))</f>
        <v>0</v>
      </c>
      <c r="S182" s="2907">
        <f t="shared" si="39"/>
        <v>0</v>
      </c>
      <c r="T182" s="2444">
        <f>IF(C191=0,0,(C182/C191)*S169)</f>
        <v>0</v>
      </c>
      <c r="U182" s="4386"/>
      <c r="V182" s="2864" t="str">
        <f t="shared" si="32"/>
        <v>►</v>
      </c>
      <c r="AN182" s="135">
        <v>1</v>
      </c>
    </row>
    <row r="183" spans="1:40" ht="18" customHeight="1">
      <c r="A183" s="2866" t="str">
        <f t="shared" si="33"/>
        <v>►</v>
      </c>
      <c r="B183" s="2598" t="str">
        <f t="shared" si="40"/>
        <v>►</v>
      </c>
      <c r="C183" s="2935">
        <f t="shared" si="35"/>
        <v>0</v>
      </c>
      <c r="D183" s="2934"/>
      <c r="E183" s="2933"/>
      <c r="F183" s="2932"/>
      <c r="G183" s="2931"/>
      <c r="H183" s="2930"/>
      <c r="I183" s="2930"/>
      <c r="J183" s="2930"/>
      <c r="K183" s="2930"/>
      <c r="L183" s="2929">
        <f t="shared" si="36"/>
        <v>0</v>
      </c>
      <c r="M183" s="531">
        <f>(C183/C156)*M156</f>
        <v>0</v>
      </c>
      <c r="N183" s="2928">
        <f>IF(C191=0,0,IF(ISBLANK(D183),0,(D183/C191)*M191))</f>
        <v>0</v>
      </c>
      <c r="O183" s="2927">
        <f t="shared" si="37"/>
        <v>0</v>
      </c>
      <c r="P183" s="2912"/>
      <c r="Q183" s="2911">
        <f t="shared" si="38"/>
        <v>0</v>
      </c>
      <c r="R183" s="2922">
        <f>IF(C191=0,0,IF(ISBLANK(D183),0,(D183/C191)*T191))</f>
        <v>0</v>
      </c>
      <c r="S183" s="2907">
        <f t="shared" si="39"/>
        <v>0</v>
      </c>
      <c r="T183" s="2444">
        <f>IF(C191=0,0,(C183/C191)*S169)</f>
        <v>0</v>
      </c>
      <c r="U183" s="4386"/>
      <c r="V183" s="2864" t="str">
        <f t="shared" si="32"/>
        <v>►</v>
      </c>
      <c r="AN183" s="135">
        <v>1</v>
      </c>
    </row>
    <row r="184" spans="1:40" ht="18" customHeight="1">
      <c r="A184" s="2866" t="str">
        <f t="shared" si="33"/>
        <v>►</v>
      </c>
      <c r="B184" s="2598" t="str">
        <f t="shared" si="40"/>
        <v>►</v>
      </c>
      <c r="C184" s="2935">
        <f t="shared" si="35"/>
        <v>0</v>
      </c>
      <c r="D184" s="2934"/>
      <c r="E184" s="2933"/>
      <c r="F184" s="2932"/>
      <c r="G184" s="2931"/>
      <c r="H184" s="2930"/>
      <c r="I184" s="2930"/>
      <c r="J184" s="2930"/>
      <c r="K184" s="2930"/>
      <c r="L184" s="2929">
        <f t="shared" si="36"/>
        <v>0</v>
      </c>
      <c r="M184" s="531">
        <f>(C184/C156)*M156</f>
        <v>0</v>
      </c>
      <c r="N184" s="2928">
        <f>IF(C191=0,0,IF(ISBLANK(D184),0,(D184/C191)*M191))</f>
        <v>0</v>
      </c>
      <c r="O184" s="2927">
        <f t="shared" si="37"/>
        <v>0</v>
      </c>
      <c r="P184" s="2912"/>
      <c r="Q184" s="2911">
        <f t="shared" si="38"/>
        <v>0</v>
      </c>
      <c r="R184" s="2922">
        <f>IF(C191=0,0,IF(ISBLANK(D184),0,(D184/C191)*T191))</f>
        <v>0</v>
      </c>
      <c r="S184" s="2907">
        <f t="shared" si="39"/>
        <v>0</v>
      </c>
      <c r="T184" s="2444">
        <f>IF(C191=0,0,(C184/C191)*S169)</f>
        <v>0</v>
      </c>
      <c r="U184" s="4386"/>
      <c r="V184" s="2864" t="str">
        <f t="shared" si="32"/>
        <v>►</v>
      </c>
      <c r="AN184" s="135">
        <v>1</v>
      </c>
    </row>
    <row r="185" spans="1:40" ht="18" customHeight="1">
      <c r="A185" s="2866" t="str">
        <f t="shared" si="33"/>
        <v>►</v>
      </c>
      <c r="B185" s="2598" t="str">
        <f t="shared" si="40"/>
        <v>►</v>
      </c>
      <c r="C185" s="2935">
        <f t="shared" si="35"/>
        <v>0</v>
      </c>
      <c r="D185" s="2934"/>
      <c r="E185" s="2933"/>
      <c r="F185" s="2932"/>
      <c r="G185" s="2931"/>
      <c r="H185" s="2930"/>
      <c r="I185" s="2930"/>
      <c r="J185" s="2930"/>
      <c r="K185" s="2930"/>
      <c r="L185" s="2929">
        <f t="shared" si="36"/>
        <v>0</v>
      </c>
      <c r="M185" s="531">
        <f>(C185/C156)*M156</f>
        <v>0</v>
      </c>
      <c r="N185" s="2928">
        <f>IF(C191=0,0,IF(ISBLANK(D185),0,(D185/C191)*M191))</f>
        <v>0</v>
      </c>
      <c r="O185" s="2927">
        <f t="shared" si="37"/>
        <v>0</v>
      </c>
      <c r="P185" s="2912"/>
      <c r="Q185" s="2911">
        <f t="shared" si="38"/>
        <v>0</v>
      </c>
      <c r="R185" s="2922">
        <f>IF(C191=0,0,IF(ISBLANK(D185),0,(D185/C191)*T191))</f>
        <v>0</v>
      </c>
      <c r="S185" s="2907">
        <f t="shared" si="39"/>
        <v>0</v>
      </c>
      <c r="T185" s="2444">
        <f>IF(C191=0,0,(C185/C191)*S169)</f>
        <v>0</v>
      </c>
      <c r="U185" s="4386"/>
      <c r="V185" s="2864" t="str">
        <f t="shared" si="32"/>
        <v>►</v>
      </c>
      <c r="AN185" s="135">
        <v>1</v>
      </c>
    </row>
    <row r="186" spans="1:40" ht="18" customHeight="1">
      <c r="A186" s="2866" t="str">
        <f t="shared" si="33"/>
        <v>►</v>
      </c>
      <c r="B186" s="2598" t="str">
        <f t="shared" si="40"/>
        <v>►</v>
      </c>
      <c r="C186" s="2935">
        <f t="shared" si="35"/>
        <v>0</v>
      </c>
      <c r="D186" s="2934"/>
      <c r="E186" s="2933"/>
      <c r="F186" s="2932"/>
      <c r="G186" s="2931"/>
      <c r="H186" s="2930"/>
      <c r="I186" s="2930"/>
      <c r="J186" s="2930"/>
      <c r="K186" s="2930"/>
      <c r="L186" s="2929">
        <f t="shared" si="36"/>
        <v>0</v>
      </c>
      <c r="M186" s="531">
        <f>(C186/C156)*M156</f>
        <v>0</v>
      </c>
      <c r="N186" s="2928">
        <f>IF(C191=0,0,IF(ISBLANK(D186),0,(D186/C191)*M191))</f>
        <v>0</v>
      </c>
      <c r="O186" s="2927">
        <f t="shared" si="37"/>
        <v>0</v>
      </c>
      <c r="P186" s="2912"/>
      <c r="Q186" s="2911">
        <f t="shared" si="38"/>
        <v>0</v>
      </c>
      <c r="R186" s="2922">
        <f>IF(C191=0,0,IF(ISBLANK(D186),0,(D186/C191)*T191))</f>
        <v>0</v>
      </c>
      <c r="S186" s="2907">
        <f t="shared" si="39"/>
        <v>0</v>
      </c>
      <c r="T186" s="2444">
        <f>IF(C191=0,0,(C186/C191)*S169)</f>
        <v>0</v>
      </c>
      <c r="U186" s="4386"/>
      <c r="V186" s="2864" t="str">
        <f t="shared" si="32"/>
        <v>►</v>
      </c>
      <c r="AN186" s="135">
        <v>1</v>
      </c>
    </row>
    <row r="187" spans="1:40" ht="18" customHeight="1">
      <c r="A187" s="2866" t="str">
        <f t="shared" si="33"/>
        <v>►</v>
      </c>
      <c r="B187" s="2598" t="str">
        <f t="shared" si="40"/>
        <v>►</v>
      </c>
      <c r="C187" s="2935">
        <f t="shared" si="35"/>
        <v>0</v>
      </c>
      <c r="D187" s="2934"/>
      <c r="E187" s="2933"/>
      <c r="F187" s="2932"/>
      <c r="G187" s="2931"/>
      <c r="H187" s="2930"/>
      <c r="I187" s="2930"/>
      <c r="J187" s="2930"/>
      <c r="K187" s="2930"/>
      <c r="L187" s="2929">
        <f t="shared" si="36"/>
        <v>0</v>
      </c>
      <c r="M187" s="531">
        <f>(C187/C156)*M156</f>
        <v>0</v>
      </c>
      <c r="N187" s="2928">
        <f>IF(C191=0,0,IF(ISBLANK(D187),0,(D187/C191)*M191))</f>
        <v>0</v>
      </c>
      <c r="O187" s="2927">
        <f t="shared" si="37"/>
        <v>0</v>
      </c>
      <c r="P187" s="2912"/>
      <c r="Q187" s="2911">
        <f t="shared" si="38"/>
        <v>0</v>
      </c>
      <c r="R187" s="2922">
        <f>IF(C191=0,0,IF(ISBLANK(D187),0,(D187/C191)*T191))</f>
        <v>0</v>
      </c>
      <c r="S187" s="2907">
        <f t="shared" si="39"/>
        <v>0</v>
      </c>
      <c r="T187" s="2444">
        <f>IF(C191=0,0,(C187/C191)*S169)</f>
        <v>0</v>
      </c>
      <c r="U187" s="4386"/>
      <c r="V187" s="2864" t="str">
        <f t="shared" si="32"/>
        <v>►</v>
      </c>
      <c r="AN187" s="135">
        <v>1</v>
      </c>
    </row>
    <row r="188" spans="1:40" ht="18" customHeight="1">
      <c r="A188" s="2866" t="str">
        <f t="shared" si="33"/>
        <v>►</v>
      </c>
      <c r="B188" s="2598" t="str">
        <f t="shared" si="40"/>
        <v>►</v>
      </c>
      <c r="C188" s="2935">
        <f t="shared" si="35"/>
        <v>0</v>
      </c>
      <c r="D188" s="2934"/>
      <c r="E188" s="2933"/>
      <c r="F188" s="2932"/>
      <c r="G188" s="2931"/>
      <c r="H188" s="2930"/>
      <c r="I188" s="2930"/>
      <c r="J188" s="2930"/>
      <c r="K188" s="2930"/>
      <c r="L188" s="2929">
        <f t="shared" si="36"/>
        <v>0</v>
      </c>
      <c r="M188" s="531">
        <f>(C188/C156)*M156</f>
        <v>0</v>
      </c>
      <c r="N188" s="2928">
        <f>IF(C191=0,0,IF(ISBLANK(D188),0,(D188/C191)*M191))</f>
        <v>0</v>
      </c>
      <c r="O188" s="2927">
        <f t="shared" si="37"/>
        <v>0</v>
      </c>
      <c r="P188" s="2912"/>
      <c r="Q188" s="2911">
        <f t="shared" si="38"/>
        <v>0</v>
      </c>
      <c r="R188" s="2922">
        <f>IF(C191=0,0,IF(ISBLANK(D188),0,(D188/C191)*T191))</f>
        <v>0</v>
      </c>
      <c r="S188" s="2907">
        <f t="shared" si="39"/>
        <v>0</v>
      </c>
      <c r="T188" s="2444">
        <f>IF(C191=0,0,(C188/C191)*S169)</f>
        <v>0</v>
      </c>
      <c r="U188" s="4386"/>
      <c r="V188" s="2864" t="str">
        <f t="shared" si="32"/>
        <v>►</v>
      </c>
      <c r="AN188" s="135">
        <v>1</v>
      </c>
    </row>
    <row r="189" spans="1:40" ht="18" customHeight="1">
      <c r="A189" s="2866" t="str">
        <f t="shared" si="33"/>
        <v>A</v>
      </c>
      <c r="B189" s="593" t="s">
        <v>0</v>
      </c>
      <c r="C189" s="2935">
        <f t="shared" si="35"/>
        <v>0</v>
      </c>
      <c r="D189" s="2934"/>
      <c r="E189" s="2933"/>
      <c r="F189" s="2932"/>
      <c r="G189" s="2931"/>
      <c r="H189" s="2930"/>
      <c r="I189" s="2930"/>
      <c r="J189" s="2930"/>
      <c r="K189" s="2930"/>
      <c r="L189" s="2929">
        <f t="shared" si="36"/>
        <v>0</v>
      </c>
      <c r="M189" s="531">
        <f>(C189/C156)*M156</f>
        <v>0</v>
      </c>
      <c r="N189" s="2928">
        <f>IF(C191=0,0,IF(ISBLANK(D189),0,(D189/C191)*M191))</f>
        <v>0</v>
      </c>
      <c r="O189" s="2927">
        <f t="shared" si="37"/>
        <v>0</v>
      </c>
      <c r="P189" s="2912"/>
      <c r="Q189" s="2911">
        <f t="shared" si="38"/>
        <v>0</v>
      </c>
      <c r="R189" s="2922">
        <f>IF(C191=0,0,IF(ISBLANK(D189),0,(D189/C191)*T191))</f>
        <v>0</v>
      </c>
      <c r="S189" s="2907">
        <f t="shared" si="39"/>
        <v>0</v>
      </c>
      <c r="T189" s="2444">
        <f>IF(C191=0,0,(C189/C191)*S169)</f>
        <v>0</v>
      </c>
      <c r="U189" s="4386"/>
      <c r="V189" s="2864" t="str">
        <f t="shared" si="32"/>
        <v>A</v>
      </c>
      <c r="AN189" s="135">
        <v>1</v>
      </c>
    </row>
    <row r="190" spans="1:40" ht="18" customHeight="1">
      <c r="A190" s="2866" t="str">
        <f t="shared" si="33"/>
        <v>A</v>
      </c>
      <c r="B190" s="593" t="s">
        <v>0</v>
      </c>
      <c r="C190" s="2926">
        <f t="shared" si="35"/>
        <v>0</v>
      </c>
      <c r="D190" s="2925"/>
      <c r="E190" s="2925"/>
      <c r="F190" s="2924"/>
      <c r="G190" s="2924"/>
      <c r="H190" s="2924"/>
      <c r="I190" s="2924"/>
      <c r="J190" s="2924"/>
      <c r="K190" s="2924"/>
      <c r="L190" s="2924"/>
      <c r="M190" s="4388" t="str">
        <f>ROWS(B152:B191)-SUBTOTAL(103,B152:B191)&amp;" "&amp;"Lignes masquées"</f>
        <v>0 Lignes masquées</v>
      </c>
      <c r="N190" s="4388"/>
      <c r="O190" s="2923"/>
      <c r="P190" s="2912"/>
      <c r="Q190" s="2911"/>
      <c r="R190" s="2922"/>
      <c r="S190" s="2907"/>
      <c r="T190" s="2444"/>
      <c r="U190" s="4386"/>
      <c r="V190" s="2864" t="str">
        <f t="shared" si="32"/>
        <v>A</v>
      </c>
      <c r="AN190" s="135">
        <v>1</v>
      </c>
    </row>
    <row r="191" spans="1:40" ht="18" customHeight="1" thickBot="1">
      <c r="A191" s="2866" t="str">
        <f t="shared" si="33"/>
        <v>A</v>
      </c>
      <c r="B191" s="594" t="s">
        <v>0</v>
      </c>
      <c r="C191" s="2921">
        <f>SUM(C171:C189)</f>
        <v>0.35</v>
      </c>
      <c r="D191" s="2920"/>
      <c r="E191" s="2920"/>
      <c r="F191" s="2919">
        <f>C191</f>
        <v>0.35</v>
      </c>
      <c r="G191" s="2918"/>
      <c r="H191" s="2917"/>
      <c r="I191" s="2916"/>
      <c r="J191" s="2915"/>
      <c r="K191" s="2915"/>
      <c r="L191" s="2915"/>
      <c r="M191" s="2376">
        <f>SUM(M171:M189)</f>
        <v>0.19444444444444448</v>
      </c>
      <c r="N191" s="2914"/>
      <c r="O191" s="2913"/>
      <c r="P191" s="2912"/>
      <c r="Q191" s="2912"/>
      <c r="R191" s="2911" t="s">
        <v>4549</v>
      </c>
      <c r="S191" s="2910">
        <f>IF(S169=0,0,(S169/P169)*1000)</f>
        <v>19.444444444444446</v>
      </c>
      <c r="T191" s="2909">
        <f>SUM(T171:T190)</f>
        <v>0.17499999999999999</v>
      </c>
      <c r="U191" s="4386"/>
      <c r="V191" s="2864" t="str">
        <f t="shared" si="32"/>
        <v>A</v>
      </c>
      <c r="W191" s="2867">
        <f>ROW()-1</f>
        <v>190</v>
      </c>
      <c r="AN191" s="135">
        <v>1</v>
      </c>
    </row>
    <row r="192" spans="1:40" ht="18" customHeight="1" thickBot="1">
      <c r="A192" s="2866" t="s">
        <v>0</v>
      </c>
      <c r="B192" s="2908"/>
      <c r="C192" s="2907"/>
      <c r="D192" s="2907"/>
      <c r="E192" s="2907"/>
      <c r="F192" s="2907"/>
      <c r="G192" s="2907"/>
      <c r="H192" s="2907"/>
      <c r="I192" s="2907"/>
      <c r="J192" s="2907"/>
      <c r="K192" s="2907"/>
      <c r="L192" s="2907"/>
      <c r="M192" s="2907"/>
      <c r="N192" s="2907"/>
      <c r="O192" s="2907"/>
      <c r="P192" s="2906"/>
      <c r="Q192" s="2906"/>
      <c r="R192" s="2906"/>
      <c r="S192" s="2905"/>
      <c r="T192" s="2904"/>
      <c r="U192" s="4386"/>
      <c r="V192" s="2864" t="str">
        <f t="shared" si="32"/>
        <v>A</v>
      </c>
      <c r="AN192" s="135">
        <v>1</v>
      </c>
    </row>
    <row r="193" spans="1:40" ht="18" customHeight="1">
      <c r="A193" s="2866" t="s">
        <v>0</v>
      </c>
      <c r="B193" s="4368"/>
      <c r="C193" s="4389" t="s">
        <v>0</v>
      </c>
      <c r="D193" s="4391" t="s">
        <v>4268</v>
      </c>
      <c r="E193" s="4391"/>
      <c r="F193" s="4391"/>
      <c r="G193" s="4391"/>
      <c r="H193" s="4391"/>
      <c r="I193" s="4391"/>
      <c r="J193" s="4391"/>
      <c r="K193" s="4391"/>
      <c r="L193" s="4391"/>
      <c r="M193" s="4391"/>
      <c r="N193" s="4391"/>
      <c r="O193" s="4391"/>
      <c r="P193" s="4373" t="str">
        <f>D6</f>
        <v>MILLE-FEUILLE meringue et chiboust pamplemousse aux fraises des bois</v>
      </c>
      <c r="Q193" s="4373"/>
      <c r="R193" s="4373"/>
      <c r="S193" s="4373"/>
      <c r="T193" s="4373"/>
      <c r="U193" s="4386"/>
      <c r="V193" s="2903" t="str">
        <f t="shared" si="32"/>
        <v>A</v>
      </c>
      <c r="W193" s="2902">
        <f>COUNTIF(V193:V238,W194)</f>
        <v>18</v>
      </c>
      <c r="AN193" s="135">
        <v>1</v>
      </c>
    </row>
    <row r="194" spans="1:40" ht="18" customHeight="1">
      <c r="A194" s="2866" t="s">
        <v>0</v>
      </c>
      <c r="B194" s="4368"/>
      <c r="C194" s="4390"/>
      <c r="D194" s="4392"/>
      <c r="E194" s="4392"/>
      <c r="F194" s="4392"/>
      <c r="G194" s="4392"/>
      <c r="H194" s="4392"/>
      <c r="I194" s="4392"/>
      <c r="J194" s="4392"/>
      <c r="K194" s="4392"/>
      <c r="L194" s="4392"/>
      <c r="M194" s="4392"/>
      <c r="N194" s="4392"/>
      <c r="O194" s="4392"/>
      <c r="P194" s="4374"/>
      <c r="Q194" s="4374"/>
      <c r="R194" s="4374"/>
      <c r="S194" s="4374"/>
      <c r="T194" s="4374"/>
      <c r="U194" s="4386"/>
      <c r="V194" s="2900" t="str">
        <f t="shared" si="32"/>
        <v>A</v>
      </c>
      <c r="W194" s="2901" t="s">
        <v>15</v>
      </c>
      <c r="AN194" s="135">
        <v>1</v>
      </c>
    </row>
    <row r="195" spans="1:40" ht="18.75" customHeight="1">
      <c r="A195" s="2866" t="s">
        <v>0</v>
      </c>
      <c r="B195" s="4368"/>
      <c r="C195" s="4390" t="s">
        <v>4149</v>
      </c>
      <c r="D195" s="4375" t="str">
        <f>D9</f>
        <v>recette Béghin Say de Jean-Jacques Borne MOF 1994</v>
      </c>
      <c r="E195" s="4375"/>
      <c r="F195" s="4375"/>
      <c r="G195" s="4375"/>
      <c r="H195" s="4375"/>
      <c r="I195" s="4375"/>
      <c r="J195" s="4375"/>
      <c r="K195" s="4375"/>
      <c r="L195" s="4375"/>
      <c r="M195" s="4375"/>
      <c r="N195" s="4375"/>
      <c r="O195" s="4375"/>
      <c r="P195" s="4374"/>
      <c r="Q195" s="4374"/>
      <c r="R195" s="4374"/>
      <c r="S195" s="4374"/>
      <c r="T195" s="4374"/>
      <c r="U195" s="4386"/>
      <c r="V195" s="2900" t="str">
        <f t="shared" si="32"/>
        <v>A</v>
      </c>
      <c r="W195" s="2899">
        <f>ROW()+1</f>
        <v>196</v>
      </c>
      <c r="AN195" s="135">
        <v>1</v>
      </c>
    </row>
    <row r="196" spans="1:40" ht="18.75" customHeight="1">
      <c r="A196" s="2866" t="s">
        <v>0</v>
      </c>
      <c r="B196" s="4368"/>
      <c r="C196" s="4390"/>
      <c r="D196" s="4375"/>
      <c r="E196" s="4375"/>
      <c r="F196" s="4375"/>
      <c r="G196" s="4375"/>
      <c r="H196" s="4375"/>
      <c r="I196" s="4375"/>
      <c r="J196" s="4375"/>
      <c r="K196" s="4375"/>
      <c r="L196" s="4375"/>
      <c r="M196" s="4375"/>
      <c r="N196" s="4375"/>
      <c r="O196" s="4375"/>
      <c r="P196" s="4374"/>
      <c r="Q196" s="4374"/>
      <c r="R196" s="4374"/>
      <c r="S196" s="4374"/>
      <c r="T196" s="4374"/>
      <c r="U196" s="4386"/>
      <c r="V196" s="2864" t="str">
        <f t="shared" si="32"/>
        <v>A</v>
      </c>
      <c r="AN196" s="135">
        <v>1</v>
      </c>
    </row>
    <row r="197" spans="1:40" ht="18.75" customHeight="1">
      <c r="A197" s="2866" t="s">
        <v>0</v>
      </c>
      <c r="B197" s="4368"/>
      <c r="C197" s="2898">
        <v>0</v>
      </c>
      <c r="D197" s="2897" t="s">
        <v>4548</v>
      </c>
      <c r="E197" s="2895"/>
      <c r="F197" s="2894"/>
      <c r="G197" s="2894"/>
      <c r="H197" s="2894"/>
      <c r="I197" s="2894"/>
      <c r="J197" s="2894"/>
      <c r="K197" s="2894"/>
      <c r="L197" s="2894"/>
      <c r="M197" s="2898">
        <f>MAX(C197:C208)</f>
        <v>5</v>
      </c>
      <c r="N197" s="2897" t="s">
        <v>4547</v>
      </c>
      <c r="O197" s="2892"/>
      <c r="P197" s="2891"/>
      <c r="Q197" s="2891"/>
      <c r="R197" s="2891"/>
      <c r="S197" s="2890"/>
      <c r="T197" s="2889"/>
      <c r="U197" s="4386"/>
      <c r="V197" s="2864" t="str">
        <f t="shared" ref="V197:V239" si="41">A197</f>
        <v>A</v>
      </c>
      <c r="AN197" s="135">
        <v>1</v>
      </c>
    </row>
    <row r="198" spans="1:40" ht="18.75" customHeight="1">
      <c r="A198" s="2598" t="str">
        <f t="shared" ref="A198:A208" si="42">IF(OR(D198&lt;&gt;"", E198&lt;&gt;"", F198&lt;&gt;"",G198&lt;&gt;"",N198&lt;&gt;"",O198&lt;&gt;"",P198&lt;&gt;""),"A", "►")</f>
        <v>A</v>
      </c>
      <c r="B198" s="4368"/>
      <c r="C198" s="2879">
        <f>IF(ISBLANK(D198),"",LARGE(C197:C197,1)+1)</f>
        <v>1</v>
      </c>
      <c r="D198" s="2888" t="s">
        <v>4343</v>
      </c>
      <c r="E198" s="2888"/>
      <c r="F198" s="2888"/>
      <c r="G198" s="2888"/>
      <c r="H198" s="2888"/>
      <c r="I198" s="2888"/>
      <c r="J198" s="2888"/>
      <c r="K198" s="2888"/>
      <c r="L198" s="2888"/>
      <c r="M198" s="2885" t="str">
        <f>IF(ISBLANK(N198),"",LARGE(M197:M197,1)+1)</f>
        <v/>
      </c>
      <c r="N198" s="2886"/>
      <c r="O198" s="2886"/>
      <c r="P198" s="2887"/>
      <c r="Q198" s="2887"/>
      <c r="R198" s="2887"/>
      <c r="S198" s="2886"/>
      <c r="T198" s="2886"/>
      <c r="U198" s="4386"/>
      <c r="V198" s="2864" t="str">
        <f t="shared" si="41"/>
        <v>A</v>
      </c>
      <c r="AN198" s="135">
        <v>1</v>
      </c>
    </row>
    <row r="199" spans="1:40" ht="18.75" customHeight="1">
      <c r="A199" s="2598" t="str">
        <f t="shared" si="42"/>
        <v>A</v>
      </c>
      <c r="B199" s="4368"/>
      <c r="C199" s="2879">
        <f>IF(ISBLANK(D199),"",LARGE(C197:C198,1)+1)</f>
        <v>2</v>
      </c>
      <c r="D199" s="2888" t="s">
        <v>4344</v>
      </c>
      <c r="E199" s="2888"/>
      <c r="F199" s="2888"/>
      <c r="G199" s="2888"/>
      <c r="H199" s="2888"/>
      <c r="I199" s="2888"/>
      <c r="J199" s="2888"/>
      <c r="K199" s="2888"/>
      <c r="L199" s="2888"/>
      <c r="M199" s="2885">
        <f>IF(ISBLANK(N199),"",LARGE(M197:M198,1)+1)</f>
        <v>6</v>
      </c>
      <c r="N199" s="2886" t="s">
        <v>4543</v>
      </c>
      <c r="O199" s="2886"/>
      <c r="P199" s="2887"/>
      <c r="Q199" s="2887"/>
      <c r="R199" s="2887"/>
      <c r="S199" s="2886"/>
      <c r="T199" s="2886"/>
      <c r="U199" s="4386"/>
      <c r="V199" s="2864" t="str">
        <f t="shared" si="41"/>
        <v>A</v>
      </c>
      <c r="AN199" s="135">
        <v>1</v>
      </c>
    </row>
    <row r="200" spans="1:40" ht="18.75" customHeight="1">
      <c r="A200" s="2598" t="str">
        <f t="shared" si="42"/>
        <v>A</v>
      </c>
      <c r="B200" s="4368"/>
      <c r="C200" s="2879">
        <f>IF(ISBLANK(D200),"",LARGE(C197:C199,1)+1)</f>
        <v>3</v>
      </c>
      <c r="D200" s="2888" t="s">
        <v>4345</v>
      </c>
      <c r="E200" s="2888"/>
      <c r="F200" s="2888"/>
      <c r="G200" s="2888"/>
      <c r="H200" s="2888"/>
      <c r="I200" s="2888"/>
      <c r="J200" s="2888"/>
      <c r="K200" s="2888"/>
      <c r="L200" s="2888"/>
      <c r="M200" s="2885" t="str">
        <f>IF(ISBLANK(N200),"",LARGE(M197:M199,1)+1)</f>
        <v/>
      </c>
      <c r="N200" s="2886"/>
      <c r="O200" s="2886" t="s">
        <v>4544</v>
      </c>
      <c r="P200" s="2887"/>
      <c r="Q200" s="2887"/>
      <c r="R200" s="2887"/>
      <c r="S200" s="2886"/>
      <c r="T200" s="2886"/>
      <c r="U200" s="4386"/>
      <c r="V200" s="2864" t="str">
        <f t="shared" si="41"/>
        <v>A</v>
      </c>
      <c r="AN200" s="135">
        <v>1</v>
      </c>
    </row>
    <row r="201" spans="1:40" ht="18.75" customHeight="1">
      <c r="A201" s="2598" t="str">
        <f t="shared" si="42"/>
        <v>A</v>
      </c>
      <c r="B201" s="4368"/>
      <c r="C201" s="2879">
        <f>IF(ISBLANK(D201),"",LARGE(C197:C200,1)+1)</f>
        <v>4</v>
      </c>
      <c r="D201" s="2888" t="s">
        <v>4346</v>
      </c>
      <c r="E201" s="2888"/>
      <c r="F201" s="2888"/>
      <c r="G201" s="2888"/>
      <c r="H201" s="2888"/>
      <c r="I201" s="2888"/>
      <c r="J201" s="2888"/>
      <c r="K201" s="2888"/>
      <c r="L201" s="2888"/>
      <c r="M201" s="2885" t="str">
        <f>IF(ISBLANK(N201),"",LARGE(M197:M200,1)+1)</f>
        <v/>
      </c>
      <c r="N201" s="2886"/>
      <c r="O201" s="2886"/>
      <c r="P201" s="2887"/>
      <c r="Q201" s="2887"/>
      <c r="R201" s="2887"/>
      <c r="S201" s="2886"/>
      <c r="T201" s="2886"/>
      <c r="U201" s="4386"/>
      <c r="V201" s="2864" t="str">
        <f t="shared" si="41"/>
        <v>A</v>
      </c>
      <c r="AN201" s="135">
        <v>1</v>
      </c>
    </row>
    <row r="202" spans="1:40" ht="18.75" customHeight="1">
      <c r="A202" s="2598" t="str">
        <f t="shared" si="42"/>
        <v>A</v>
      </c>
      <c r="B202" s="4368"/>
      <c r="C202" s="2879">
        <f>IF(ISBLANK(D202),"",LARGE(C197:C201,1)+1)</f>
        <v>5</v>
      </c>
      <c r="D202" s="2888" t="s">
        <v>4347</v>
      </c>
      <c r="E202" s="2888"/>
      <c r="F202" s="2888"/>
      <c r="G202" s="2888"/>
      <c r="H202" s="2888"/>
      <c r="I202" s="2888"/>
      <c r="J202" s="2888"/>
      <c r="K202" s="2888"/>
      <c r="L202" s="2888"/>
      <c r="M202" s="2885" t="str">
        <f>IF(ISBLANK(N202),"",LARGE(M197:M201,1)+1)</f>
        <v/>
      </c>
      <c r="N202" s="2886"/>
      <c r="O202" s="2886"/>
      <c r="P202" s="2887"/>
      <c r="Q202" s="2887"/>
      <c r="R202" s="2887"/>
      <c r="S202" s="2886"/>
      <c r="T202" s="2886"/>
      <c r="U202" s="4386"/>
      <c r="V202" s="2896" t="str">
        <f t="shared" si="41"/>
        <v>A</v>
      </c>
      <c r="AN202" s="135">
        <v>1</v>
      </c>
    </row>
    <row r="203" spans="1:40" ht="18.75" customHeight="1">
      <c r="A203" s="2598" t="str">
        <f t="shared" si="42"/>
        <v>►</v>
      </c>
      <c r="B203" s="4368"/>
      <c r="C203" s="2879" t="str">
        <f>IF(ISBLANK(D203),"",LARGE(C197:C202,1)+1)</f>
        <v/>
      </c>
      <c r="D203" s="2888"/>
      <c r="E203" s="2888"/>
      <c r="F203" s="2888"/>
      <c r="G203" s="2888"/>
      <c r="H203" s="2888"/>
      <c r="I203" s="2888"/>
      <c r="J203" s="2888"/>
      <c r="K203" s="2888"/>
      <c r="L203" s="2888"/>
      <c r="M203" s="2885" t="str">
        <f>IF(ISBLANK(N203),"",LARGE(M197:M202,1)+1)</f>
        <v/>
      </c>
      <c r="N203" s="2886"/>
      <c r="O203" s="2886"/>
      <c r="P203" s="2887"/>
      <c r="Q203" s="2887"/>
      <c r="R203" s="2887"/>
      <c r="S203" s="2886"/>
      <c r="T203" s="2886"/>
      <c r="U203" s="4386"/>
      <c r="V203" s="2864" t="str">
        <f t="shared" si="41"/>
        <v>►</v>
      </c>
      <c r="AN203" s="135">
        <v>1</v>
      </c>
    </row>
    <row r="204" spans="1:40" ht="18.75" customHeight="1">
      <c r="A204" s="2598" t="str">
        <f t="shared" si="42"/>
        <v>►</v>
      </c>
      <c r="B204" s="4368"/>
      <c r="C204" s="2879" t="str">
        <f>IF(ISBLANK(D204),"",LARGE(C197:C203,1)+1)</f>
        <v/>
      </c>
      <c r="D204" s="2888"/>
      <c r="E204" s="2888"/>
      <c r="F204" s="2888"/>
      <c r="G204" s="2888"/>
      <c r="H204" s="2888"/>
      <c r="I204" s="2888"/>
      <c r="J204" s="2888"/>
      <c r="K204" s="2888"/>
      <c r="L204" s="2888"/>
      <c r="M204" s="2885" t="str">
        <f>IF(ISBLANK(N204),"",LARGE(M197:M203,1)+1)</f>
        <v/>
      </c>
      <c r="N204" s="2886"/>
      <c r="O204" s="2886"/>
      <c r="P204" s="2887"/>
      <c r="Q204" s="2887"/>
      <c r="R204" s="2887"/>
      <c r="S204" s="2886"/>
      <c r="T204" s="2886"/>
      <c r="U204" s="4386"/>
      <c r="V204" s="2864" t="str">
        <f t="shared" si="41"/>
        <v>►</v>
      </c>
      <c r="AN204" s="135">
        <v>1</v>
      </c>
    </row>
    <row r="205" spans="1:40" ht="18.75" customHeight="1">
      <c r="A205" s="2598" t="str">
        <f t="shared" si="42"/>
        <v>►</v>
      </c>
      <c r="B205" s="4368"/>
      <c r="C205" s="2879" t="str">
        <f>IF(ISBLANK(D205),"",LARGE(C197:C204,1)+1)</f>
        <v/>
      </c>
      <c r="D205" s="2888"/>
      <c r="E205" s="2888"/>
      <c r="F205" s="2888"/>
      <c r="G205" s="2888"/>
      <c r="H205" s="2888"/>
      <c r="I205" s="2888"/>
      <c r="J205" s="2888"/>
      <c r="K205" s="2888"/>
      <c r="L205" s="2888"/>
      <c r="M205" s="2885" t="str">
        <f>IF(ISBLANK(N205),"",LARGE(M197:M204,1)+1)</f>
        <v/>
      </c>
      <c r="N205" s="2886"/>
      <c r="O205" s="2886"/>
      <c r="P205" s="2887"/>
      <c r="Q205" s="2887"/>
      <c r="R205" s="2887"/>
      <c r="S205" s="2886"/>
      <c r="T205" s="2886"/>
      <c r="U205" s="4386"/>
      <c r="V205" s="2864" t="str">
        <f t="shared" si="41"/>
        <v>►</v>
      </c>
      <c r="AN205" s="135">
        <v>1</v>
      </c>
    </row>
    <row r="206" spans="1:40" ht="18.75" customHeight="1">
      <c r="A206" s="2598" t="str">
        <f t="shared" si="42"/>
        <v>►</v>
      </c>
      <c r="B206" s="4368"/>
      <c r="C206" s="2879" t="str">
        <f>IF(ISBLANK(D206),"",LARGE(C197:C205,1)+1)</f>
        <v/>
      </c>
      <c r="D206" s="2888"/>
      <c r="E206" s="2888"/>
      <c r="F206" s="2888"/>
      <c r="G206" s="2888"/>
      <c r="H206" s="2888"/>
      <c r="I206" s="2888"/>
      <c r="J206" s="2888"/>
      <c r="K206" s="2888"/>
      <c r="L206" s="2888"/>
      <c r="M206" s="2885" t="str">
        <f>IF(ISBLANK(N206),"",LARGE(M197:M205,1)+1)</f>
        <v/>
      </c>
      <c r="N206" s="2886"/>
      <c r="O206" s="2886"/>
      <c r="P206" s="2887"/>
      <c r="Q206" s="2887"/>
      <c r="R206" s="2887"/>
      <c r="S206" s="2886"/>
      <c r="T206" s="2886"/>
      <c r="U206" s="4386"/>
      <c r="V206" s="2864" t="str">
        <f t="shared" si="41"/>
        <v>►</v>
      </c>
      <c r="AN206" s="135">
        <v>1</v>
      </c>
    </row>
    <row r="207" spans="1:40" ht="18.75" customHeight="1">
      <c r="A207" s="2598" t="str">
        <f t="shared" si="42"/>
        <v>►</v>
      </c>
      <c r="B207" s="4368"/>
      <c r="C207" s="2879" t="str">
        <f>IF(ISBLANK(D207),"",LARGE(C197:C206,1)+1)</f>
        <v/>
      </c>
      <c r="D207" s="2888"/>
      <c r="E207" s="2888"/>
      <c r="F207" s="2888"/>
      <c r="G207" s="2888"/>
      <c r="H207" s="2888"/>
      <c r="I207" s="2888"/>
      <c r="J207" s="2888"/>
      <c r="K207" s="2888"/>
      <c r="L207" s="2888"/>
      <c r="M207" s="2885" t="str">
        <f>IF(ISBLANK(N207),"",LARGE(M197:M206,1)+1)</f>
        <v/>
      </c>
      <c r="N207" s="2886"/>
      <c r="O207" s="2886"/>
      <c r="P207" s="2887"/>
      <c r="Q207" s="2887"/>
      <c r="R207" s="2887"/>
      <c r="S207" s="2886"/>
      <c r="T207" s="2886"/>
      <c r="U207" s="4386"/>
      <c r="V207" s="2864" t="str">
        <f t="shared" si="41"/>
        <v>►</v>
      </c>
      <c r="AN207" s="135">
        <v>1</v>
      </c>
    </row>
    <row r="208" spans="1:40" ht="18.75" customHeight="1" thickBot="1">
      <c r="A208" s="2598" t="str">
        <f t="shared" si="42"/>
        <v>►</v>
      </c>
      <c r="B208" s="4368"/>
      <c r="C208" s="2879" t="str">
        <f>IF(ISBLANK(D208),"",LARGE(C197:C207,1)+1)</f>
        <v/>
      </c>
      <c r="D208" s="2470"/>
      <c r="E208" s="2470"/>
      <c r="F208" s="2471"/>
      <c r="G208" s="2883"/>
      <c r="H208" s="2883"/>
      <c r="I208" s="2883"/>
      <c r="J208" s="2883"/>
      <c r="K208" s="2883"/>
      <c r="L208" s="2883"/>
      <c r="M208" s="2885" t="str">
        <f>IF(ISBLANK(N208),"",LARGE(M197:M207,1)+1)</f>
        <v/>
      </c>
      <c r="N208" s="2883"/>
      <c r="O208" s="2883"/>
      <c r="P208" s="2884"/>
      <c r="Q208" s="2884"/>
      <c r="R208" s="2884"/>
      <c r="S208" s="2883"/>
      <c r="T208" s="2883"/>
      <c r="U208" s="4386"/>
      <c r="V208" s="2864" t="str">
        <f t="shared" si="41"/>
        <v>►</v>
      </c>
      <c r="AN208" s="135">
        <v>1</v>
      </c>
    </row>
    <row r="209" spans="1:40" ht="18.75" customHeight="1">
      <c r="A209" s="2866" t="s">
        <v>0</v>
      </c>
      <c r="B209" s="4368"/>
      <c r="C209" s="4389" t="s">
        <v>4256</v>
      </c>
      <c r="D209" s="4391" t="s">
        <v>4269</v>
      </c>
      <c r="E209" s="4391"/>
      <c r="F209" s="4391"/>
      <c r="G209" s="4391"/>
      <c r="H209" s="4391"/>
      <c r="I209" s="4391"/>
      <c r="J209" s="4391"/>
      <c r="K209" s="4391"/>
      <c r="L209" s="4391"/>
      <c r="M209" s="4391"/>
      <c r="N209" s="4391"/>
      <c r="O209" s="4391"/>
      <c r="P209" s="4373" t="str">
        <f>D6</f>
        <v>MILLE-FEUILLE meringue et chiboust pamplemousse aux fraises des bois</v>
      </c>
      <c r="Q209" s="4373"/>
      <c r="R209" s="4373"/>
      <c r="S209" s="4373"/>
      <c r="T209" s="4373"/>
      <c r="U209" s="4386"/>
      <c r="V209" s="2864" t="str">
        <f t="shared" si="41"/>
        <v>A</v>
      </c>
      <c r="AN209" s="135">
        <v>1</v>
      </c>
    </row>
    <row r="210" spans="1:40" ht="18.75" customHeight="1">
      <c r="A210" s="2866" t="s">
        <v>0</v>
      </c>
      <c r="B210" s="4368"/>
      <c r="C210" s="4390"/>
      <c r="D210" s="4392"/>
      <c r="E210" s="4392"/>
      <c r="F210" s="4392"/>
      <c r="G210" s="4392"/>
      <c r="H210" s="4392"/>
      <c r="I210" s="4392"/>
      <c r="J210" s="4392"/>
      <c r="K210" s="4392"/>
      <c r="L210" s="4392"/>
      <c r="M210" s="4392"/>
      <c r="N210" s="4392"/>
      <c r="O210" s="4392"/>
      <c r="P210" s="4374"/>
      <c r="Q210" s="4374"/>
      <c r="R210" s="4374"/>
      <c r="S210" s="4374"/>
      <c r="T210" s="4374"/>
      <c r="U210" s="4386"/>
      <c r="V210" s="2864" t="str">
        <f t="shared" si="41"/>
        <v>A</v>
      </c>
      <c r="AN210" s="135">
        <v>1</v>
      </c>
    </row>
    <row r="211" spans="1:40" ht="18.75" customHeight="1">
      <c r="A211" s="2866" t="s">
        <v>0</v>
      </c>
      <c r="B211" s="4368"/>
      <c r="C211" s="4390"/>
      <c r="D211" s="4375" t="str">
        <f>D9</f>
        <v>recette Béghin Say de Jean-Jacques Borne MOF 1994</v>
      </c>
      <c r="E211" s="4375"/>
      <c r="F211" s="4375"/>
      <c r="G211" s="4375"/>
      <c r="H211" s="4375"/>
      <c r="I211" s="4375"/>
      <c r="J211" s="4375"/>
      <c r="K211" s="4375"/>
      <c r="L211" s="4375"/>
      <c r="M211" s="4375"/>
      <c r="N211" s="4375"/>
      <c r="O211" s="4375"/>
      <c r="P211" s="4374"/>
      <c r="Q211" s="4374"/>
      <c r="R211" s="4374"/>
      <c r="S211" s="4374"/>
      <c r="T211" s="4374"/>
      <c r="U211" s="4386"/>
      <c r="V211" s="2864" t="str">
        <f t="shared" si="41"/>
        <v>A</v>
      </c>
      <c r="AN211" s="135">
        <v>1</v>
      </c>
    </row>
    <row r="212" spans="1:40" ht="18.75" customHeight="1">
      <c r="A212" s="2866" t="s">
        <v>0</v>
      </c>
      <c r="B212" s="4368"/>
      <c r="C212" s="4390"/>
      <c r="D212" s="4375"/>
      <c r="E212" s="4375"/>
      <c r="F212" s="4375"/>
      <c r="G212" s="4375"/>
      <c r="H212" s="4375"/>
      <c r="I212" s="4375"/>
      <c r="J212" s="4375"/>
      <c r="K212" s="4375"/>
      <c r="L212" s="4375"/>
      <c r="M212" s="4375"/>
      <c r="N212" s="4375"/>
      <c r="O212" s="4375"/>
      <c r="P212" s="4374"/>
      <c r="Q212" s="4374"/>
      <c r="R212" s="4374"/>
      <c r="S212" s="4374"/>
      <c r="T212" s="4374"/>
      <c r="U212" s="4386"/>
      <c r="V212" s="2864" t="str">
        <f t="shared" si="41"/>
        <v>A</v>
      </c>
      <c r="AN212" s="135">
        <v>1</v>
      </c>
    </row>
    <row r="213" spans="1:40" ht="18.75" customHeight="1">
      <c r="A213" s="2866" t="s">
        <v>0</v>
      </c>
      <c r="B213" s="4368"/>
      <c r="C213" s="2881">
        <v>0</v>
      </c>
      <c r="D213" s="2893" t="s">
        <v>4548</v>
      </c>
      <c r="E213" s="2895"/>
      <c r="F213" s="2894"/>
      <c r="G213" s="2894"/>
      <c r="H213" s="2894"/>
      <c r="I213" s="2894"/>
      <c r="J213" s="2894"/>
      <c r="K213" s="2894"/>
      <c r="L213" s="2894"/>
      <c r="M213" s="2881">
        <f>MAX(C213:C223)</f>
        <v>3</v>
      </c>
      <c r="N213" s="2893" t="s">
        <v>4547</v>
      </c>
      <c r="O213" s="2892"/>
      <c r="P213" s="2891"/>
      <c r="Q213" s="2891"/>
      <c r="R213" s="2891"/>
      <c r="S213" s="2890"/>
      <c r="T213" s="2889"/>
      <c r="U213" s="4386"/>
      <c r="V213" s="2864" t="str">
        <f t="shared" si="41"/>
        <v>A</v>
      </c>
      <c r="AN213" s="135">
        <v>1</v>
      </c>
    </row>
    <row r="214" spans="1:40" ht="18.75" customHeight="1">
      <c r="A214" s="2598" t="str">
        <f t="shared" ref="A214:A223" si="43">IF(OR(D214&lt;&gt;"", E214&lt;&gt;"", F214&lt;&gt;"",G214&lt;&gt;"",N214&lt;&gt;"",O214&lt;&gt;"",P214&lt;&gt;""),"A", "►")</f>
        <v>►</v>
      </c>
      <c r="B214" s="4368"/>
      <c r="C214" s="2879" t="str">
        <f>IF(ISBLANK(D214),"",LARGE(C213:C213,1)+1)</f>
        <v/>
      </c>
      <c r="D214" s="2888"/>
      <c r="E214" s="2888"/>
      <c r="F214" s="2888"/>
      <c r="G214" s="2888"/>
      <c r="H214" s="2888"/>
      <c r="I214" s="2888"/>
      <c r="J214" s="2888"/>
      <c r="K214" s="2888"/>
      <c r="L214" s="2888"/>
      <c r="M214" s="2885" t="str">
        <f>IF(ISBLANK(N214),"",LARGE(M213:M213,1)+1)</f>
        <v/>
      </c>
      <c r="N214" s="2886"/>
      <c r="O214" s="2886"/>
      <c r="P214" s="2887"/>
      <c r="Q214" s="2887"/>
      <c r="R214" s="2887"/>
      <c r="S214" s="2886"/>
      <c r="T214" s="2886"/>
      <c r="U214" s="4386"/>
      <c r="V214" s="2864" t="str">
        <f t="shared" si="41"/>
        <v>►</v>
      </c>
      <c r="AN214" s="135">
        <v>1</v>
      </c>
    </row>
    <row r="215" spans="1:40" ht="18.75" customHeight="1">
      <c r="A215" s="2598" t="str">
        <f t="shared" si="43"/>
        <v>A</v>
      </c>
      <c r="B215" s="4368"/>
      <c r="C215" s="2879">
        <f>IF(ISBLANK(D215),"",LARGE(C213:C214,1)+1)</f>
        <v>1</v>
      </c>
      <c r="D215" s="2888" t="s">
        <v>4546</v>
      </c>
      <c r="E215" s="2888"/>
      <c r="F215" s="2888"/>
      <c r="G215" s="2888"/>
      <c r="H215" s="2888"/>
      <c r="I215" s="2888"/>
      <c r="J215" s="2888"/>
      <c r="K215" s="2888"/>
      <c r="L215" s="2888"/>
      <c r="M215" s="2885" t="str">
        <f>IF(ISBLANK(N215),"",LARGE(M213:M214,1)+1)</f>
        <v/>
      </c>
      <c r="N215" s="2886"/>
      <c r="O215" s="2886"/>
      <c r="P215" s="2887"/>
      <c r="Q215" s="2887"/>
      <c r="R215" s="2887"/>
      <c r="S215" s="2886"/>
      <c r="T215" s="2886"/>
      <c r="U215" s="4386"/>
      <c r="V215" s="2864" t="str">
        <f t="shared" si="41"/>
        <v>A</v>
      </c>
      <c r="AN215" s="135">
        <v>1</v>
      </c>
    </row>
    <row r="216" spans="1:40" ht="18.75" customHeight="1">
      <c r="A216" s="2598" t="str">
        <f t="shared" si="43"/>
        <v>A</v>
      </c>
      <c r="B216" s="4368"/>
      <c r="C216" s="2879" t="str">
        <f>IF(ISBLANK(D216),"",LARGE(C213:C215,1)+1)</f>
        <v/>
      </c>
      <c r="D216" s="2888"/>
      <c r="E216" s="2888" t="s">
        <v>4545</v>
      </c>
      <c r="F216" s="2888"/>
      <c r="G216" s="2888"/>
      <c r="H216" s="2888"/>
      <c r="I216" s="2888"/>
      <c r="J216" s="2888"/>
      <c r="K216" s="2888"/>
      <c r="L216" s="2888"/>
      <c r="M216" s="2885" t="str">
        <f>IF(ISBLANK(N216),"",LARGE(M213:M215,1)+1)</f>
        <v/>
      </c>
      <c r="N216" s="2886"/>
      <c r="O216" s="2886"/>
      <c r="P216" s="2887"/>
      <c r="Q216" s="2887"/>
      <c r="R216" s="2887"/>
      <c r="S216" s="2886"/>
      <c r="T216" s="2886"/>
      <c r="U216" s="4386"/>
      <c r="V216" s="2864" t="str">
        <f t="shared" si="41"/>
        <v>A</v>
      </c>
      <c r="AN216" s="135">
        <v>1</v>
      </c>
    </row>
    <row r="217" spans="1:40" ht="18.75" customHeight="1">
      <c r="A217" s="2598" t="str">
        <f t="shared" si="43"/>
        <v>A</v>
      </c>
      <c r="B217" s="4368"/>
      <c r="C217" s="2879">
        <f>IF(ISBLANK(D217),"",LARGE(C213:C216,1)+1)</f>
        <v>2</v>
      </c>
      <c r="D217" s="2888" t="s">
        <v>4349</v>
      </c>
      <c r="E217" s="2888"/>
      <c r="F217" s="2888"/>
      <c r="G217" s="2888"/>
      <c r="H217" s="2888"/>
      <c r="I217" s="2888"/>
      <c r="J217" s="2888"/>
      <c r="K217" s="2888"/>
      <c r="L217" s="2888"/>
      <c r="M217" s="2885">
        <f>IF(ISBLANK(N217),"",LARGE(M213:M216,1)+1)</f>
        <v>4</v>
      </c>
      <c r="N217" s="2886" t="s">
        <v>4543</v>
      </c>
      <c r="O217" s="2886"/>
      <c r="P217" s="2887"/>
      <c r="Q217" s="2887"/>
      <c r="R217" s="2887"/>
      <c r="S217" s="2886"/>
      <c r="T217" s="2886"/>
      <c r="U217" s="4386"/>
      <c r="V217" s="2864" t="str">
        <f t="shared" si="41"/>
        <v>A</v>
      </c>
      <c r="AN217" s="135">
        <v>1</v>
      </c>
    </row>
    <row r="218" spans="1:40" ht="18.75" customHeight="1">
      <c r="A218" s="2598" t="str">
        <f t="shared" si="43"/>
        <v>A</v>
      </c>
      <c r="B218" s="4368"/>
      <c r="C218" s="2879">
        <f>IF(ISBLANK(D218),"",LARGE(C213:C217,1)+1)</f>
        <v>3</v>
      </c>
      <c r="D218" s="2888" t="s">
        <v>4350</v>
      </c>
      <c r="E218" s="2888"/>
      <c r="F218" s="2888"/>
      <c r="G218" s="2888"/>
      <c r="H218" s="2888"/>
      <c r="I218" s="2888"/>
      <c r="J218" s="2888"/>
      <c r="K218" s="2888"/>
      <c r="L218" s="2888"/>
      <c r="M218" s="2885" t="str">
        <f>IF(ISBLANK(N218),"",LARGE(M213:M217,1)+1)</f>
        <v/>
      </c>
      <c r="N218" s="2886"/>
      <c r="O218" s="2886"/>
      <c r="P218" s="2887"/>
      <c r="Q218" s="2887"/>
      <c r="R218" s="2887"/>
      <c r="S218" s="2886"/>
      <c r="T218" s="2886"/>
      <c r="U218" s="4386"/>
      <c r="V218" s="2864" t="str">
        <f t="shared" si="41"/>
        <v>A</v>
      </c>
      <c r="AN218" s="135">
        <v>1</v>
      </c>
    </row>
    <row r="219" spans="1:40" ht="18.75" customHeight="1">
      <c r="A219" s="2598" t="str">
        <f t="shared" si="43"/>
        <v>A</v>
      </c>
      <c r="B219" s="4368"/>
      <c r="C219" s="2879" t="str">
        <f>IF(ISBLANK(D219),"",LARGE(C213:C218,1)+1)</f>
        <v/>
      </c>
      <c r="D219" s="2888"/>
      <c r="E219" s="2888"/>
      <c r="F219" s="2888"/>
      <c r="G219" s="2888"/>
      <c r="H219" s="2888"/>
      <c r="I219" s="2888"/>
      <c r="J219" s="2888"/>
      <c r="K219" s="2888"/>
      <c r="L219" s="2888"/>
      <c r="M219" s="2885" t="str">
        <f>IF(ISBLANK(N219),"",LARGE(M213:M218,1)+1)</f>
        <v/>
      </c>
      <c r="N219" s="2886"/>
      <c r="O219" s="2886"/>
      <c r="P219" s="2886" t="s">
        <v>4544</v>
      </c>
      <c r="Q219" s="2886"/>
      <c r="R219" s="2886"/>
      <c r="S219" s="2886"/>
      <c r="T219" s="2886"/>
      <c r="U219" s="4386"/>
      <c r="V219" s="2864" t="str">
        <f t="shared" si="41"/>
        <v>A</v>
      </c>
      <c r="AN219" s="135">
        <v>1</v>
      </c>
    </row>
    <row r="220" spans="1:40" ht="18.75" customHeight="1">
      <c r="A220" s="2598" t="str">
        <f t="shared" si="43"/>
        <v>►</v>
      </c>
      <c r="B220" s="4368"/>
      <c r="C220" s="2879" t="str">
        <f>IF(ISBLANK(D220),"",LARGE(C213:C219,1)+1)</f>
        <v/>
      </c>
      <c r="D220" s="2888"/>
      <c r="E220" s="2888"/>
      <c r="F220" s="2888"/>
      <c r="G220" s="2888"/>
      <c r="H220" s="2888"/>
      <c r="I220" s="2888"/>
      <c r="J220" s="2888"/>
      <c r="K220" s="2888"/>
      <c r="L220" s="2888"/>
      <c r="M220" s="2885" t="str">
        <f>IF(ISBLANK(N220),"",LARGE(M213:M219,1)+1)</f>
        <v/>
      </c>
      <c r="N220" s="2886"/>
      <c r="O220" s="2886"/>
      <c r="P220" s="2887"/>
      <c r="Q220" s="2887"/>
      <c r="R220" s="2887"/>
      <c r="S220" s="2886"/>
      <c r="T220" s="2886"/>
      <c r="U220" s="4386"/>
      <c r="V220" s="2864" t="str">
        <f t="shared" si="41"/>
        <v>►</v>
      </c>
      <c r="AN220" s="135">
        <v>1</v>
      </c>
    </row>
    <row r="221" spans="1:40" ht="18.75" customHeight="1">
      <c r="A221" s="2598" t="str">
        <f t="shared" si="43"/>
        <v>►</v>
      </c>
      <c r="B221" s="4368"/>
      <c r="C221" s="2879" t="str">
        <f>IF(ISBLANK(D221),"",LARGE(C213:C220,1)+1)</f>
        <v/>
      </c>
      <c r="D221" s="2888"/>
      <c r="E221" s="2888"/>
      <c r="F221" s="2888"/>
      <c r="G221" s="2888"/>
      <c r="H221" s="2888"/>
      <c r="I221" s="2888"/>
      <c r="J221" s="2888"/>
      <c r="K221" s="2888"/>
      <c r="L221" s="2888"/>
      <c r="M221" s="2885" t="str">
        <f>IF(ISBLANK(N221),"",LARGE(M213:M220,1)+1)</f>
        <v/>
      </c>
      <c r="N221" s="2886"/>
      <c r="O221" s="2886"/>
      <c r="P221" s="2887"/>
      <c r="Q221" s="2887"/>
      <c r="R221" s="2887"/>
      <c r="S221" s="2886"/>
      <c r="T221" s="2886"/>
      <c r="U221" s="4386"/>
      <c r="V221" s="2864" t="str">
        <f t="shared" si="41"/>
        <v>►</v>
      </c>
      <c r="AN221" s="135">
        <v>1</v>
      </c>
    </row>
    <row r="222" spans="1:40" ht="18.75" customHeight="1">
      <c r="A222" s="2598" t="str">
        <f t="shared" si="43"/>
        <v>►</v>
      </c>
      <c r="B222" s="4368"/>
      <c r="C222" s="2879" t="str">
        <f>IF(ISBLANK(D222),"",LARGE(C213:C221,1)+1)</f>
        <v/>
      </c>
      <c r="D222" s="2888"/>
      <c r="E222" s="2888"/>
      <c r="F222" s="2888"/>
      <c r="G222" s="2888"/>
      <c r="H222" s="2888"/>
      <c r="I222" s="2888"/>
      <c r="J222" s="2888"/>
      <c r="K222" s="2888"/>
      <c r="L222" s="2888"/>
      <c r="M222" s="2885" t="str">
        <f>IF(ISBLANK(N222),"",LARGE(M213:M221,1)+1)</f>
        <v/>
      </c>
      <c r="N222" s="2886"/>
      <c r="O222" s="2886"/>
      <c r="P222" s="2887"/>
      <c r="Q222" s="2887"/>
      <c r="R222" s="2887"/>
      <c r="S222" s="2886"/>
      <c r="T222" s="2886"/>
      <c r="U222" s="4386"/>
      <c r="V222" s="2864" t="str">
        <f t="shared" si="41"/>
        <v>►</v>
      </c>
      <c r="AN222" s="135">
        <v>1</v>
      </c>
    </row>
    <row r="223" spans="1:40" ht="18.75" customHeight="1" thickBot="1">
      <c r="A223" s="2598" t="str">
        <f t="shared" si="43"/>
        <v>►</v>
      </c>
      <c r="B223" s="4368"/>
      <c r="C223" s="2879" t="str">
        <f>IF(ISBLANK(D223),"",LARGE(C213:C222,1)+1)</f>
        <v/>
      </c>
      <c r="D223" s="2470"/>
      <c r="E223" s="2470"/>
      <c r="F223" s="2471"/>
      <c r="G223" s="2883"/>
      <c r="H223" s="2883"/>
      <c r="I223" s="2883"/>
      <c r="J223" s="2883"/>
      <c r="K223" s="2883"/>
      <c r="L223" s="2883"/>
      <c r="M223" s="2885" t="str">
        <f>IF(ISBLANK(N223),"",LARGE(M213:M222,1)+1)</f>
        <v/>
      </c>
      <c r="N223" s="2883"/>
      <c r="O223" s="2883"/>
      <c r="P223" s="2884"/>
      <c r="Q223" s="2884"/>
      <c r="R223" s="2884"/>
      <c r="S223" s="2883"/>
      <c r="T223" s="2883"/>
      <c r="U223" s="4386"/>
      <c r="V223" s="2864" t="str">
        <f t="shared" si="41"/>
        <v>►</v>
      </c>
      <c r="AN223" s="135">
        <v>1</v>
      </c>
    </row>
    <row r="224" spans="1:40" ht="18.75" customHeight="1">
      <c r="A224" s="2866" t="s">
        <v>0</v>
      </c>
      <c r="B224" s="4368"/>
      <c r="C224" s="4376" t="s">
        <v>1886</v>
      </c>
      <c r="D224" s="4378" t="s">
        <v>4270</v>
      </c>
      <c r="E224" s="4378"/>
      <c r="F224" s="4378"/>
      <c r="G224" s="4378"/>
      <c r="H224" s="4378"/>
      <c r="I224" s="4378"/>
      <c r="J224" s="4378"/>
      <c r="K224" s="4378"/>
      <c r="L224" s="4378"/>
      <c r="M224" s="4378"/>
      <c r="N224" s="4378"/>
      <c r="O224" s="4378"/>
      <c r="P224" s="4378"/>
      <c r="Q224" s="4378"/>
      <c r="R224" s="4378"/>
      <c r="S224" s="4378"/>
      <c r="T224" s="4379"/>
      <c r="U224" s="4386"/>
      <c r="V224" s="2864" t="str">
        <f t="shared" si="41"/>
        <v>A</v>
      </c>
      <c r="AN224" s="135">
        <v>1</v>
      </c>
    </row>
    <row r="225" spans="1:40" ht="18.75" customHeight="1">
      <c r="A225" s="2866" t="s">
        <v>0</v>
      </c>
      <c r="B225" s="4368"/>
      <c r="C225" s="4377"/>
      <c r="D225" s="4380"/>
      <c r="E225" s="4380"/>
      <c r="F225" s="4380"/>
      <c r="G225" s="4380"/>
      <c r="H225" s="4380"/>
      <c r="I225" s="4380"/>
      <c r="J225" s="4380"/>
      <c r="K225" s="4380"/>
      <c r="L225" s="4380"/>
      <c r="M225" s="4380"/>
      <c r="N225" s="4380"/>
      <c r="O225" s="4380"/>
      <c r="P225" s="4380"/>
      <c r="Q225" s="4380"/>
      <c r="R225" s="4380"/>
      <c r="S225" s="4380"/>
      <c r="T225" s="4381"/>
      <c r="U225" s="4386"/>
      <c r="V225" s="2864" t="str">
        <f t="shared" si="41"/>
        <v>A</v>
      </c>
      <c r="AN225" s="135">
        <v>1</v>
      </c>
    </row>
    <row r="226" spans="1:40" ht="18.75" customHeight="1">
      <c r="A226" s="2866" t="s">
        <v>0</v>
      </c>
      <c r="B226" s="4368"/>
      <c r="C226" s="2881">
        <v>0</v>
      </c>
      <c r="D226" s="4382" t="s">
        <v>4271</v>
      </c>
      <c r="E226" s="4382"/>
      <c r="F226" s="4382"/>
      <c r="G226" s="4382"/>
      <c r="H226" s="4382"/>
      <c r="I226" s="4382"/>
      <c r="J226" s="4382"/>
      <c r="K226" s="4382"/>
      <c r="L226" s="2882"/>
      <c r="M226" s="2881">
        <v>0</v>
      </c>
      <c r="N226" s="4383" t="s">
        <v>4272</v>
      </c>
      <c r="O226" s="4383"/>
      <c r="P226" s="4383"/>
      <c r="Q226" s="4383"/>
      <c r="R226" s="4383"/>
      <c r="S226" s="4383"/>
      <c r="T226" s="4384"/>
      <c r="U226" s="4386"/>
      <c r="V226" s="2864" t="str">
        <f t="shared" si="41"/>
        <v>A</v>
      </c>
      <c r="AN226" s="135">
        <v>1</v>
      </c>
    </row>
    <row r="227" spans="1:40" ht="18.75" customHeight="1">
      <c r="A227" s="2598" t="str">
        <f t="shared" ref="A227:A237" si="44">IF(OR(D227&lt;&gt;"", E227&lt;&gt;"", F227&lt;&gt;"",G227&lt;&gt;"",N227&lt;&gt;"",O227&lt;&gt;"",P227&lt;&gt;""),"A", "►")</f>
        <v>►</v>
      </c>
      <c r="B227" s="4368"/>
      <c r="C227" s="2879" t="str">
        <f>IF(ISBLANK(D227),"",LARGE(C226:C226,1)+1)</f>
        <v/>
      </c>
      <c r="D227" s="2880"/>
      <c r="E227" s="2880"/>
      <c r="F227" s="2880"/>
      <c r="G227" s="2880"/>
      <c r="H227" s="2880"/>
      <c r="I227" s="2880"/>
      <c r="J227" s="2880"/>
      <c r="K227" s="2880"/>
      <c r="L227" s="2877"/>
      <c r="M227" s="2876" t="str">
        <f>IF(ISBLANK(N227),"",LARGE(M226:M226,1)+1)</f>
        <v/>
      </c>
      <c r="N227" s="2880"/>
      <c r="O227" s="2880"/>
      <c r="P227" s="2880"/>
      <c r="Q227" s="2880"/>
      <c r="R227" s="2880"/>
      <c r="S227" s="2880"/>
      <c r="T227" s="2880"/>
      <c r="U227" s="4386"/>
      <c r="V227" s="2864" t="str">
        <f t="shared" si="41"/>
        <v>►</v>
      </c>
      <c r="AN227" s="135">
        <v>1</v>
      </c>
    </row>
    <row r="228" spans="1:40" ht="18.75" customHeight="1">
      <c r="A228" s="2598" t="str">
        <f t="shared" si="44"/>
        <v>A</v>
      </c>
      <c r="B228" s="4368"/>
      <c r="C228" s="2879">
        <f>IF(ISBLANK(D228),"",LARGE(C226:C227,1)+1)</f>
        <v>1</v>
      </c>
      <c r="D228" s="2877" t="s">
        <v>4543</v>
      </c>
      <c r="E228" s="2877"/>
      <c r="F228" s="2877"/>
      <c r="G228" s="2877"/>
      <c r="H228" s="2877"/>
      <c r="I228" s="2877"/>
      <c r="J228" s="2877"/>
      <c r="K228" s="2877"/>
      <c r="L228" s="2877"/>
      <c r="M228" s="2876" t="str">
        <f>IF(ISBLANK(N228),"",LARGE(M226:M227,1)+1)</f>
        <v/>
      </c>
      <c r="N228" s="2875"/>
      <c r="O228" s="2875"/>
      <c r="P228" s="2875"/>
      <c r="Q228" s="2875"/>
      <c r="R228" s="2875"/>
      <c r="S228" s="2875"/>
      <c r="T228" s="2875"/>
      <c r="U228" s="4386"/>
      <c r="V228" s="2864" t="str">
        <f t="shared" si="41"/>
        <v>A</v>
      </c>
      <c r="AN228" s="135">
        <v>1</v>
      </c>
    </row>
    <row r="229" spans="1:40" ht="18.75" customHeight="1">
      <c r="A229" s="2598" t="str">
        <f t="shared" si="44"/>
        <v>A</v>
      </c>
      <c r="B229" s="4368"/>
      <c r="C229" s="2879" t="str">
        <f>IF(ISBLANK(D229),"",LARGE(C226:C228,1)+1)</f>
        <v/>
      </c>
      <c r="D229" s="2877"/>
      <c r="E229" s="2877"/>
      <c r="F229" s="2877"/>
      <c r="G229" s="2877"/>
      <c r="H229" s="2877"/>
      <c r="I229" s="2877"/>
      <c r="J229" s="2877"/>
      <c r="K229" s="2877"/>
      <c r="L229" s="2877"/>
      <c r="M229" s="2876">
        <f>IF(ISBLANK(N229),"",LARGE(M226:M228,1)+1)</f>
        <v>1</v>
      </c>
      <c r="N229" s="2875" t="s">
        <v>4543</v>
      </c>
      <c r="O229" s="2875"/>
      <c r="P229" s="2875"/>
      <c r="Q229" s="2875"/>
      <c r="R229" s="2875"/>
      <c r="S229" s="2875"/>
      <c r="T229" s="2875"/>
      <c r="U229" s="4386"/>
      <c r="V229" s="2864" t="str">
        <f t="shared" si="41"/>
        <v>A</v>
      </c>
      <c r="AN229" s="135">
        <v>1</v>
      </c>
    </row>
    <row r="230" spans="1:40" ht="18.75" customHeight="1">
      <c r="A230" s="2598" t="str">
        <f t="shared" si="44"/>
        <v>A</v>
      </c>
      <c r="B230" s="4368"/>
      <c r="C230" s="2879" t="str">
        <f>IF(ISBLANK(D230),"",LARGE(C226:C229,1)+1)</f>
        <v/>
      </c>
      <c r="D230" s="2877"/>
      <c r="E230" s="2877" t="s">
        <v>4542</v>
      </c>
      <c r="F230" s="2877"/>
      <c r="G230" s="2877"/>
      <c r="H230" s="2877"/>
      <c r="I230" s="2877"/>
      <c r="J230" s="2877"/>
      <c r="K230" s="2877"/>
      <c r="L230" s="2877"/>
      <c r="M230" s="2876" t="str">
        <f>IF(ISBLANK(N230),"",LARGE(M226:M229,1)+1)</f>
        <v/>
      </c>
      <c r="N230" s="2875"/>
      <c r="O230" s="2875"/>
      <c r="P230" s="2875"/>
      <c r="Q230" s="2875"/>
      <c r="R230" s="2875"/>
      <c r="S230" s="2875"/>
      <c r="T230" s="2875"/>
      <c r="U230" s="4386"/>
      <c r="V230" s="2864" t="str">
        <f t="shared" si="41"/>
        <v>A</v>
      </c>
      <c r="AN230" s="135">
        <v>1</v>
      </c>
    </row>
    <row r="231" spans="1:40" ht="18.75" customHeight="1">
      <c r="A231" s="2598" t="str">
        <f t="shared" si="44"/>
        <v>A</v>
      </c>
      <c r="B231" s="4368"/>
      <c r="C231" s="2879" t="str">
        <f>IF(ISBLANK(D231),"",LARGE(C226:C230,1)+1)</f>
        <v/>
      </c>
      <c r="D231" s="2877"/>
      <c r="E231" s="2877"/>
      <c r="F231" s="2877"/>
      <c r="G231" s="2877"/>
      <c r="H231" s="2877"/>
      <c r="I231" s="2877"/>
      <c r="J231" s="2877"/>
      <c r="K231" s="2877"/>
      <c r="L231" s="2877"/>
      <c r="M231" s="2876" t="str">
        <f>IF(ISBLANK(N231),"",LARGE(M226:M230,1)+1)</f>
        <v/>
      </c>
      <c r="N231" s="2875"/>
      <c r="O231" s="2875" t="s">
        <v>4541</v>
      </c>
      <c r="P231" s="2875"/>
      <c r="Q231" s="2875"/>
      <c r="R231" s="2875"/>
      <c r="S231" s="2875"/>
      <c r="T231" s="2875"/>
      <c r="U231" s="4386"/>
      <c r="V231" s="2864" t="str">
        <f t="shared" si="41"/>
        <v>A</v>
      </c>
      <c r="AN231" s="135">
        <v>1</v>
      </c>
    </row>
    <row r="232" spans="1:40" ht="18.75" customHeight="1">
      <c r="A232" s="2598" t="str">
        <f t="shared" si="44"/>
        <v>►</v>
      </c>
      <c r="B232" s="4368"/>
      <c r="C232" s="2879" t="str">
        <f>IF(ISBLANK(D232),"",LARGE(C226:C231,1)+1)</f>
        <v/>
      </c>
      <c r="D232" s="2877"/>
      <c r="E232" s="2877"/>
      <c r="F232" s="2877"/>
      <c r="G232" s="2877"/>
      <c r="H232" s="2877"/>
      <c r="I232" s="2877"/>
      <c r="J232" s="2877"/>
      <c r="K232" s="2877"/>
      <c r="L232" s="2877"/>
      <c r="M232" s="2876" t="str">
        <f>IF(ISBLANK(N232),"",LARGE(M226:M231,1)+1)</f>
        <v/>
      </c>
      <c r="N232" s="2875"/>
      <c r="O232" s="2875"/>
      <c r="P232" s="2875"/>
      <c r="Q232" s="2875"/>
      <c r="R232" s="2875"/>
      <c r="S232" s="2875"/>
      <c r="T232" s="2875"/>
      <c r="U232" s="4386"/>
      <c r="V232" s="2864" t="str">
        <f t="shared" si="41"/>
        <v>►</v>
      </c>
      <c r="AN232" s="135">
        <v>1</v>
      </c>
    </row>
    <row r="233" spans="1:40" ht="18.75" customHeight="1">
      <c r="A233" s="2598" t="str">
        <f t="shared" si="44"/>
        <v>►</v>
      </c>
      <c r="B233" s="4368"/>
      <c r="C233" s="2879" t="str">
        <f>IF(ISBLANK(D233),"",LARGE(C226:C232,1)+1)</f>
        <v/>
      </c>
      <c r="D233" s="2877"/>
      <c r="E233" s="2877"/>
      <c r="F233" s="2877"/>
      <c r="G233" s="2877"/>
      <c r="H233" s="2877"/>
      <c r="I233" s="2877"/>
      <c r="J233" s="2877"/>
      <c r="K233" s="2877"/>
      <c r="L233" s="2877"/>
      <c r="M233" s="2876" t="str">
        <f>IF(ISBLANK(N233),"",LARGE(M226:M232,1)+1)</f>
        <v/>
      </c>
      <c r="N233" s="2875"/>
      <c r="O233" s="2875"/>
      <c r="P233" s="2875"/>
      <c r="Q233" s="2875"/>
      <c r="R233" s="2875"/>
      <c r="S233" s="2875"/>
      <c r="T233" s="2875"/>
      <c r="U233" s="4386"/>
      <c r="V233" s="2864" t="str">
        <f t="shared" si="41"/>
        <v>►</v>
      </c>
      <c r="AN233" s="135">
        <v>1</v>
      </c>
    </row>
    <row r="234" spans="1:40" ht="18.75" customHeight="1">
      <c r="A234" s="2598" t="str">
        <f t="shared" si="44"/>
        <v>►</v>
      </c>
      <c r="B234" s="4368"/>
      <c r="C234" s="2879" t="str">
        <f>IF(ISBLANK(D234),"",LARGE(C226:C233,1)+1)</f>
        <v/>
      </c>
      <c r="D234" s="2877"/>
      <c r="E234" s="2877"/>
      <c r="F234" s="2877"/>
      <c r="G234" s="2877"/>
      <c r="H234" s="2877"/>
      <c r="I234" s="2877"/>
      <c r="J234" s="2877"/>
      <c r="K234" s="2877"/>
      <c r="L234" s="2877"/>
      <c r="M234" s="2876" t="str">
        <f>IF(ISBLANK(N234),"",LARGE(M226:M233,1)+1)</f>
        <v/>
      </c>
      <c r="N234" s="2875"/>
      <c r="O234" s="2875"/>
      <c r="P234" s="2875"/>
      <c r="Q234" s="2875"/>
      <c r="R234" s="2875"/>
      <c r="S234" s="2875"/>
      <c r="T234" s="2875"/>
      <c r="U234" s="4386"/>
      <c r="V234" s="2864" t="str">
        <f t="shared" si="41"/>
        <v>►</v>
      </c>
      <c r="AN234" s="135">
        <v>1</v>
      </c>
    </row>
    <row r="235" spans="1:40" ht="18.75" customHeight="1">
      <c r="A235" s="2598" t="str">
        <f t="shared" si="44"/>
        <v>►</v>
      </c>
      <c r="B235" s="4368"/>
      <c r="C235" s="2879" t="str">
        <f>IF(ISBLANK(D235),"",LARGE(C226:C234,1)+1)</f>
        <v/>
      </c>
      <c r="D235" s="2877"/>
      <c r="E235" s="2877"/>
      <c r="F235" s="2877"/>
      <c r="G235" s="2877"/>
      <c r="H235" s="2877"/>
      <c r="I235" s="2877"/>
      <c r="J235" s="2877"/>
      <c r="K235" s="2877"/>
      <c r="L235" s="2877"/>
      <c r="M235" s="2876" t="str">
        <f>IF(ISBLANK(N235),"",LARGE(M226:M234,1)+1)</f>
        <v/>
      </c>
      <c r="N235" s="2875"/>
      <c r="O235" s="2875"/>
      <c r="P235" s="2875"/>
      <c r="Q235" s="2875"/>
      <c r="R235" s="2875"/>
      <c r="S235" s="2875"/>
      <c r="T235" s="2875"/>
      <c r="U235" s="4387"/>
      <c r="V235" s="2864" t="str">
        <f t="shared" si="41"/>
        <v>►</v>
      </c>
      <c r="AN235" s="135">
        <v>1</v>
      </c>
    </row>
    <row r="236" spans="1:40" ht="18.75" customHeight="1">
      <c r="A236" s="2598" t="str">
        <f t="shared" si="44"/>
        <v>►</v>
      </c>
      <c r="B236" s="4368"/>
      <c r="C236" s="2879" t="str">
        <f>IF(ISBLANK(D236),"",LARGE(C226:C235,1)+1)</f>
        <v/>
      </c>
      <c r="D236" s="2877"/>
      <c r="E236" s="2877"/>
      <c r="F236" s="2877"/>
      <c r="G236" s="2877"/>
      <c r="H236" s="2877"/>
      <c r="I236" s="2877"/>
      <c r="J236" s="2877"/>
      <c r="K236" s="2877"/>
      <c r="L236" s="2877"/>
      <c r="M236" s="2876" t="str">
        <f>IF(ISBLANK(N236),"",LARGE(M226:M235,1)+1)</f>
        <v/>
      </c>
      <c r="N236" s="2875"/>
      <c r="O236" s="2875"/>
      <c r="P236" s="2875"/>
      <c r="Q236" s="2875"/>
      <c r="R236" s="2875"/>
      <c r="S236" s="2875"/>
      <c r="T236" s="2874"/>
      <c r="U236" s="4370">
        <f>U6</f>
        <v>5</v>
      </c>
      <c r="V236" s="2864" t="str">
        <f t="shared" si="41"/>
        <v>►</v>
      </c>
      <c r="AN236" s="135">
        <v>1</v>
      </c>
    </row>
    <row r="237" spans="1:40" ht="18.75" customHeight="1">
      <c r="A237" s="2598" t="str">
        <f t="shared" si="44"/>
        <v>►</v>
      </c>
      <c r="B237" s="4368"/>
      <c r="C237" s="2879" t="str">
        <f>IF(ISBLANK(D237),"",LARGE(C226:C236,1)+1)</f>
        <v/>
      </c>
      <c r="D237" s="2877"/>
      <c r="E237" s="2877"/>
      <c r="F237" s="2878"/>
      <c r="G237" s="2877"/>
      <c r="H237" s="2877"/>
      <c r="I237" s="2877"/>
      <c r="J237" s="2877"/>
      <c r="K237" s="2877"/>
      <c r="L237" s="2877"/>
      <c r="M237" s="2876" t="str">
        <f>IF(ISBLANK(N237),"",LARGE(M226:M236,1)+1)</f>
        <v/>
      </c>
      <c r="N237" s="2875"/>
      <c r="O237" s="2875"/>
      <c r="P237" s="2875"/>
      <c r="Q237" s="2875"/>
      <c r="R237" s="2875"/>
      <c r="S237" s="2875"/>
      <c r="T237" s="2874"/>
      <c r="U237" s="4370"/>
      <c r="V237" s="2864" t="str">
        <f t="shared" si="41"/>
        <v>►</v>
      </c>
      <c r="AN237" s="135">
        <v>1</v>
      </c>
    </row>
    <row r="238" spans="1:40" ht="18.75" customHeight="1" thickBot="1">
      <c r="A238" s="2866" t="s">
        <v>0</v>
      </c>
      <c r="B238" s="4369"/>
      <c r="C238" s="4372" t="s">
        <v>2</v>
      </c>
      <c r="D238" s="4372"/>
      <c r="E238" s="2873"/>
      <c r="F238" s="2872" t="str">
        <f ca="1">CELL("nomfichier")</f>
        <v>C:\Users\Joel\Desktop\[ff.fiches.repositionnables.xlsx]13.col.40.produits</v>
      </c>
      <c r="G238" s="2871"/>
      <c r="H238" s="2871"/>
      <c r="I238" s="2871"/>
      <c r="J238" s="2871"/>
      <c r="K238" s="2871"/>
      <c r="L238" s="2870"/>
      <c r="M238" s="2869"/>
      <c r="N238" s="2869"/>
      <c r="O238" s="2869"/>
      <c r="P238" s="2869"/>
      <c r="Q238" s="2869"/>
      <c r="R238" s="2869"/>
      <c r="S238" s="2869"/>
      <c r="T238" s="2868"/>
      <c r="U238" s="4371"/>
      <c r="V238" s="2864" t="str">
        <f t="shared" si="41"/>
        <v>A</v>
      </c>
      <c r="W238" s="2867">
        <f>ROW()-1</f>
        <v>237</v>
      </c>
      <c r="AN238" s="135">
        <v>1</v>
      </c>
    </row>
    <row r="239" spans="1:40" ht="18.75" customHeight="1">
      <c r="A239" s="2866" t="s">
        <v>0</v>
      </c>
      <c r="B239" s="2865">
        <v>3</v>
      </c>
      <c r="C239" s="2865">
        <v>9</v>
      </c>
      <c r="D239" s="2865">
        <v>11</v>
      </c>
      <c r="E239" s="2865">
        <v>11</v>
      </c>
      <c r="F239" s="2865">
        <v>11</v>
      </c>
      <c r="G239" s="2865">
        <v>11</v>
      </c>
      <c r="H239" s="2865">
        <v>11</v>
      </c>
      <c r="I239" s="2865">
        <v>11</v>
      </c>
      <c r="J239" s="2865">
        <v>4</v>
      </c>
      <c r="K239" s="2865">
        <v>11</v>
      </c>
      <c r="L239" s="2865">
        <v>9</v>
      </c>
      <c r="M239" s="2865">
        <v>11</v>
      </c>
      <c r="N239" s="2865">
        <v>11</v>
      </c>
      <c r="O239" s="2865">
        <v>11</v>
      </c>
      <c r="P239" s="2865">
        <v>15</v>
      </c>
      <c r="Q239" s="2865">
        <v>15</v>
      </c>
      <c r="R239" s="2865">
        <v>15</v>
      </c>
      <c r="S239" s="2865">
        <v>15</v>
      </c>
      <c r="T239" s="2865">
        <v>15</v>
      </c>
      <c r="U239" s="2865">
        <v>11</v>
      </c>
      <c r="V239" s="2864" t="str">
        <f t="shared" si="41"/>
        <v>A</v>
      </c>
      <c r="AN239" s="135">
        <v>1</v>
      </c>
    </row>
    <row r="240" spans="1:40">
      <c r="B240" s="1">
        <f t="shared" ref="B240:U240" ca="1" si="45">CELL("largeur",B240)</f>
        <v>3</v>
      </c>
      <c r="C240" s="1">
        <f t="shared" ca="1" si="45"/>
        <v>9</v>
      </c>
      <c r="D240" s="1">
        <f t="shared" ca="1" si="45"/>
        <v>11</v>
      </c>
      <c r="E240" s="1">
        <f t="shared" ca="1" si="45"/>
        <v>11</v>
      </c>
      <c r="F240" s="1">
        <f t="shared" ca="1" si="45"/>
        <v>11</v>
      </c>
      <c r="G240" s="1">
        <f t="shared" ca="1" si="45"/>
        <v>11</v>
      </c>
      <c r="H240" s="1">
        <f t="shared" ca="1" si="45"/>
        <v>11</v>
      </c>
      <c r="I240" s="1">
        <f t="shared" ca="1" si="45"/>
        <v>11</v>
      </c>
      <c r="J240" s="1">
        <f t="shared" ca="1" si="45"/>
        <v>4</v>
      </c>
      <c r="K240" s="1">
        <f t="shared" ca="1" si="45"/>
        <v>11</v>
      </c>
      <c r="L240" s="1">
        <f t="shared" ca="1" si="45"/>
        <v>9</v>
      </c>
      <c r="M240" s="1">
        <f t="shared" ca="1" si="45"/>
        <v>11</v>
      </c>
      <c r="N240" s="1">
        <f t="shared" ca="1" si="45"/>
        <v>11</v>
      </c>
      <c r="O240" s="1">
        <f t="shared" ca="1" si="45"/>
        <v>11</v>
      </c>
      <c r="P240" s="1">
        <f t="shared" ca="1" si="45"/>
        <v>15</v>
      </c>
      <c r="Q240" s="1">
        <f t="shared" ca="1" si="45"/>
        <v>15</v>
      </c>
      <c r="R240" s="1">
        <f t="shared" ca="1" si="45"/>
        <v>15</v>
      </c>
      <c r="S240" s="1">
        <f t="shared" ca="1" si="45"/>
        <v>15</v>
      </c>
      <c r="T240" s="1">
        <f t="shared" ca="1" si="45"/>
        <v>15</v>
      </c>
      <c r="U240" s="1">
        <f t="shared" ca="1" si="45"/>
        <v>11</v>
      </c>
      <c r="AN240" s="135">
        <v>1</v>
      </c>
    </row>
    <row r="241" spans="1:42">
      <c r="AN241" s="135">
        <v>1</v>
      </c>
    </row>
    <row r="242" spans="1:42">
      <c r="AN242" s="640" t="s">
        <v>997</v>
      </c>
    </row>
    <row r="243" spans="1:42" ht="15">
      <c r="A243" s="135">
        <v>1</v>
      </c>
      <c r="B243" s="135">
        <v>1</v>
      </c>
      <c r="C243" s="135">
        <v>1</v>
      </c>
      <c r="D243" s="135">
        <v>1</v>
      </c>
      <c r="E243" s="135">
        <v>1</v>
      </c>
      <c r="F243" s="135">
        <v>1</v>
      </c>
      <c r="G243" s="135">
        <v>1</v>
      </c>
      <c r="H243" s="135">
        <v>1</v>
      </c>
      <c r="I243" s="135">
        <v>1</v>
      </c>
      <c r="J243" s="135">
        <v>1</v>
      </c>
      <c r="K243" s="135">
        <v>1</v>
      </c>
      <c r="L243" s="135">
        <v>1</v>
      </c>
      <c r="M243" s="135">
        <v>1</v>
      </c>
      <c r="N243" s="135">
        <v>1</v>
      </c>
      <c r="O243" s="135">
        <v>1</v>
      </c>
      <c r="P243" s="135">
        <v>1</v>
      </c>
      <c r="Q243" s="135">
        <v>1</v>
      </c>
      <c r="R243" s="135">
        <v>1</v>
      </c>
      <c r="S243" s="135">
        <v>1</v>
      </c>
      <c r="T243" s="135">
        <v>1</v>
      </c>
      <c r="U243" s="135">
        <v>1</v>
      </c>
      <c r="V243" s="135">
        <v>1</v>
      </c>
      <c r="W243" s="135">
        <v>1</v>
      </c>
      <c r="X243" s="135">
        <v>1</v>
      </c>
      <c r="Y243" s="135">
        <v>1</v>
      </c>
      <c r="Z243" s="135">
        <v>1</v>
      </c>
      <c r="AA243" s="135">
        <v>1</v>
      </c>
      <c r="AB243" s="135">
        <v>1</v>
      </c>
      <c r="AC243" s="135">
        <v>1</v>
      </c>
      <c r="AD243" s="135">
        <v>1</v>
      </c>
      <c r="AE243" s="135">
        <v>1</v>
      </c>
      <c r="AF243" s="135">
        <v>1</v>
      </c>
      <c r="AG243" s="135">
        <v>1</v>
      </c>
      <c r="AH243" s="135">
        <v>1</v>
      </c>
      <c r="AI243" s="135">
        <v>1</v>
      </c>
      <c r="AJ243" s="135">
        <v>1</v>
      </c>
      <c r="AK243" s="135">
        <v>1</v>
      </c>
      <c r="AL243" s="135">
        <v>1</v>
      </c>
      <c r="AM243" s="135">
        <v>1</v>
      </c>
      <c r="AN243" s="133" t="str">
        <f>ADDRESS(ROW(),COLUMN(),4)</f>
        <v>AN243</v>
      </c>
      <c r="AO243" s="689"/>
      <c r="AP243" s="690" t="str">
        <f>ADDRESS(ROW(),COLUMN(),4)</f>
        <v>AP243</v>
      </c>
    </row>
  </sheetData>
  <mergeCells count="194">
    <mergeCell ref="AH96:AI97"/>
    <mergeCell ref="AJ96:AJ97"/>
    <mergeCell ref="AK96:AL97"/>
    <mergeCell ref="AJ130:AK130"/>
    <mergeCell ref="Z92:Z93"/>
    <mergeCell ref="AA92:AH93"/>
    <mergeCell ref="AI92:AK93"/>
    <mergeCell ref="AL92:AL93"/>
    <mergeCell ref="AB94:AL94"/>
    <mergeCell ref="AA95:AC95"/>
    <mergeCell ref="AD95:AL95"/>
    <mergeCell ref="AK15:AL16"/>
    <mergeCell ref="AF17:AH21"/>
    <mergeCell ref="AJ17:AJ18"/>
    <mergeCell ref="T18:T19"/>
    <mergeCell ref="R2:U3"/>
    <mergeCell ref="AF2:AH2"/>
    <mergeCell ref="AJ2:AL3"/>
    <mergeCell ref="AF3:AH4"/>
    <mergeCell ref="P4:Q4"/>
    <mergeCell ref="AJ4:AL4"/>
    <mergeCell ref="AF11:AH12"/>
    <mergeCell ref="AJ11:AL12"/>
    <mergeCell ref="Q13:R14"/>
    <mergeCell ref="S13:T14"/>
    <mergeCell ref="AF13:AH13"/>
    <mergeCell ref="AJ13:AL14"/>
    <mergeCell ref="AF14:AH14"/>
    <mergeCell ref="AJ7:AL8"/>
    <mergeCell ref="S8:T8"/>
    <mergeCell ref="W8:W9"/>
    <mergeCell ref="AF8:AH8"/>
    <mergeCell ref="W10:W11"/>
    <mergeCell ref="AF5:AH7"/>
    <mergeCell ref="AJ5:AL6"/>
    <mergeCell ref="F22:H23"/>
    <mergeCell ref="C9:C10"/>
    <mergeCell ref="D9:P10"/>
    <mergeCell ref="S9:T10"/>
    <mergeCell ref="AF9:AH10"/>
    <mergeCell ref="AJ9:AL10"/>
    <mergeCell ref="Y5:AD7"/>
    <mergeCell ref="B6:B28"/>
    <mergeCell ref="C6:C8"/>
    <mergeCell ref="D6:P8"/>
    <mergeCell ref="Q6:S7"/>
    <mergeCell ref="T6:T7"/>
    <mergeCell ref="U6:U14"/>
    <mergeCell ref="L11:R12"/>
    <mergeCell ref="S11:T12"/>
    <mergeCell ref="P15:Q16"/>
    <mergeCell ref="R15:R16"/>
    <mergeCell ref="S15:T16"/>
    <mergeCell ref="U15:U28"/>
    <mergeCell ref="AF15:AH16"/>
    <mergeCell ref="AJ15:AJ16"/>
    <mergeCell ref="Q18:Q19"/>
    <mergeCell ref="R18:R19"/>
    <mergeCell ref="S18:S19"/>
    <mergeCell ref="L29:N30"/>
    <mergeCell ref="AK17:AK18"/>
    <mergeCell ref="AL17:AL18"/>
    <mergeCell ref="C18:C19"/>
    <mergeCell ref="D18:D19"/>
    <mergeCell ref="E18:E19"/>
    <mergeCell ref="F18:H19"/>
    <mergeCell ref="I18:P19"/>
    <mergeCell ref="AJ19:AL20"/>
    <mergeCell ref="C20:C21"/>
    <mergeCell ref="D20:D21"/>
    <mergeCell ref="E20:E21"/>
    <mergeCell ref="F20:H21"/>
    <mergeCell ref="I20:P21"/>
    <mergeCell ref="Q20:Q21"/>
    <mergeCell ref="R20:R21"/>
    <mergeCell ref="S20:S21"/>
    <mergeCell ref="T20:T21"/>
    <mergeCell ref="AJ21:AL22"/>
    <mergeCell ref="C22:C23"/>
    <mergeCell ref="D22:D23"/>
    <mergeCell ref="E22:E23"/>
    <mergeCell ref="S22:S23"/>
    <mergeCell ref="T22:T23"/>
    <mergeCell ref="M149:N149"/>
    <mergeCell ref="I22:P23"/>
    <mergeCell ref="Q22:Q23"/>
    <mergeCell ref="R22:R23"/>
    <mergeCell ref="AF22:AH24"/>
    <mergeCell ref="AJ23:AL24"/>
    <mergeCell ref="C24:C25"/>
    <mergeCell ref="D24:D25"/>
    <mergeCell ref="E24:E25"/>
    <mergeCell ref="F24:H25"/>
    <mergeCell ref="I24:P25"/>
    <mergeCell ref="Q24:Q25"/>
    <mergeCell ref="R24:R25"/>
    <mergeCell ref="S24:S25"/>
    <mergeCell ref="T24:T25"/>
    <mergeCell ref="AF25:AH26"/>
    <mergeCell ref="AJ25:AL29"/>
    <mergeCell ref="C26:C27"/>
    <mergeCell ref="D26:D27"/>
    <mergeCell ref="Q26:Q27"/>
    <mergeCell ref="S26:S27"/>
    <mergeCell ref="T26:T27"/>
    <mergeCell ref="AF27:AH28"/>
    <mergeCell ref="C29:C30"/>
    <mergeCell ref="C70:C71"/>
    <mergeCell ref="P86:T86"/>
    <mergeCell ref="M108:N108"/>
    <mergeCell ref="C111:C112"/>
    <mergeCell ref="D111:K112"/>
    <mergeCell ref="L111:N112"/>
    <mergeCell ref="O111:O112"/>
    <mergeCell ref="P111:T112"/>
    <mergeCell ref="E113:O113"/>
    <mergeCell ref="AJ30:AL32"/>
    <mergeCell ref="E31:O31"/>
    <mergeCell ref="AF31:AH35"/>
    <mergeCell ref="D32:F32"/>
    <mergeCell ref="G32:O32"/>
    <mergeCell ref="K33:L34"/>
    <mergeCell ref="M33:M34"/>
    <mergeCell ref="N33:O34"/>
    <mergeCell ref="AJ33:AL35"/>
    <mergeCell ref="D29:K30"/>
    <mergeCell ref="O29:O30"/>
    <mergeCell ref="P29:T30"/>
    <mergeCell ref="U29:U151"/>
    <mergeCell ref="AF29:AH30"/>
    <mergeCell ref="AF36:AH37"/>
    <mergeCell ref="Y37:Y38"/>
    <mergeCell ref="D114:F114"/>
    <mergeCell ref="G114:O114"/>
    <mergeCell ref="K115:L116"/>
    <mergeCell ref="M115:M116"/>
    <mergeCell ref="N115:O116"/>
    <mergeCell ref="P127:T127"/>
    <mergeCell ref="AB69:AE72"/>
    <mergeCell ref="Y73:AA75"/>
    <mergeCell ref="AJ37:AL38"/>
    <mergeCell ref="AF38:AH39"/>
    <mergeCell ref="AF40:AH41"/>
    <mergeCell ref="AJ40:AL41"/>
    <mergeCell ref="AJ42:AL43"/>
    <mergeCell ref="P45:T45"/>
    <mergeCell ref="D73:F73"/>
    <mergeCell ref="G73:O73"/>
    <mergeCell ref="K74:L75"/>
    <mergeCell ref="AJ47:AL48"/>
    <mergeCell ref="AJ51:AL53"/>
    <mergeCell ref="AJ54:AL56"/>
    <mergeCell ref="AJ57:AL59"/>
    <mergeCell ref="M67:N67"/>
    <mergeCell ref="M74:M75"/>
    <mergeCell ref="N74:O75"/>
    <mergeCell ref="D70:K71"/>
    <mergeCell ref="L70:N71"/>
    <mergeCell ref="O70:O71"/>
    <mergeCell ref="P70:T71"/>
    <mergeCell ref="E72:O72"/>
    <mergeCell ref="Y59:AA62"/>
    <mergeCell ref="AB60:AE62"/>
    <mergeCell ref="Y69:AA71"/>
    <mergeCell ref="U152:U167"/>
    <mergeCell ref="E154:O154"/>
    <mergeCell ref="D155:F155"/>
    <mergeCell ref="G155:O155"/>
    <mergeCell ref="K156:L157"/>
    <mergeCell ref="M156:M157"/>
    <mergeCell ref="N156:O157"/>
    <mergeCell ref="C152:C153"/>
    <mergeCell ref="D152:K153"/>
    <mergeCell ref="L152:N153"/>
    <mergeCell ref="O152:O153"/>
    <mergeCell ref="P152:T153"/>
    <mergeCell ref="B193:B238"/>
    <mergeCell ref="U236:U238"/>
    <mergeCell ref="C238:D238"/>
    <mergeCell ref="P209:T212"/>
    <mergeCell ref="D211:O212"/>
    <mergeCell ref="C224:C225"/>
    <mergeCell ref="D224:T225"/>
    <mergeCell ref="D226:K226"/>
    <mergeCell ref="N226:T226"/>
    <mergeCell ref="U168:U235"/>
    <mergeCell ref="M190:N190"/>
    <mergeCell ref="C193:C196"/>
    <mergeCell ref="D193:O194"/>
    <mergeCell ref="P193:T196"/>
    <mergeCell ref="D195:O196"/>
    <mergeCell ref="C209:C212"/>
    <mergeCell ref="D209:O210"/>
    <mergeCell ref="P168:T168"/>
  </mergeCells>
  <hyperlinks>
    <hyperlink ref="Z37" r:id="rId1" xr:uid="{8C2A482A-C173-4FED-BBB1-67D0D2DF45F4}"/>
    <hyperlink ref="Z38" r:id="rId2" xr:uid="{7A047810-F1E1-4C25-BB3E-57ADF98513C3}"/>
    <hyperlink ref="AB85" r:id="rId3" xr:uid="{0D7318FD-4B10-4B15-8905-90AB70EA08A9}"/>
    <hyperlink ref="Y80" r:id="rId4" xr:uid="{C92B430D-B716-48E7-BB01-123F6573AD9B}"/>
    <hyperlink ref="Y86" r:id="rId5" xr:uid="{162D6D66-FEE8-4C56-899B-8CD5F79400A1}"/>
    <hyperlink ref="Y83" r:id="rId6" xr:uid="{1BBBCEFB-EC70-414D-9E98-A6A680B77246}"/>
    <hyperlink ref="AB82" r:id="rId7" xr:uid="{147CC1BF-4449-452D-AD09-F4FEF8133E75}"/>
    <hyperlink ref="AB80" r:id="rId8" xr:uid="{8EAA4BEE-52D4-4ED1-AF15-C3B419BFE8C0}"/>
  </hyperlinks>
  <pageMargins left="0.19685039370078741" right="0.19685039370078741" top="0.15748031496062992" bottom="0.15748031496062992" header="0.11811023622047245" footer="0.11811023622047245"/>
  <pageSetup paperSize="9" scale="40" orientation="portrait" r:id="rId9"/>
  <rowBreaks count="1" manualBreakCount="1">
    <brk id="112" min="1" max="20" man="1"/>
  </rowBreaks>
  <drawing r:id="rId1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EA390-E64B-4122-A616-1A001EE21A00}">
  <dimension ref="A1:AG213"/>
  <sheetViews>
    <sheetView workbookViewId="0">
      <selection activeCell="B26" sqref="B26:N27"/>
    </sheetView>
  </sheetViews>
  <sheetFormatPr baseColWidth="10" defaultRowHeight="15"/>
  <cols>
    <col min="1" max="1" width="3.7109375" customWidth="1"/>
    <col min="2" max="14" width="11.7109375" customWidth="1"/>
    <col min="15" max="15" width="35.7109375" style="746" customWidth="1"/>
    <col min="16" max="17" width="12.7109375" style="746" customWidth="1"/>
    <col min="18" max="18" width="11.7109375" style="746" customWidth="1"/>
    <col min="257" max="257" width="3.7109375" customWidth="1"/>
    <col min="258" max="270" width="11.7109375" customWidth="1"/>
    <col min="271" max="271" width="35.7109375" customWidth="1"/>
    <col min="272" max="273" width="12.7109375" customWidth="1"/>
    <col min="274" max="274" width="11.7109375" customWidth="1"/>
    <col min="513" max="513" width="3.7109375" customWidth="1"/>
    <col min="514" max="526" width="11.7109375" customWidth="1"/>
    <col min="527" max="527" width="35.7109375" customWidth="1"/>
    <col min="528" max="529" width="12.7109375" customWidth="1"/>
    <col min="530" max="530" width="11.7109375" customWidth="1"/>
    <col min="769" max="769" width="3.7109375" customWidth="1"/>
    <col min="770" max="782" width="11.7109375" customWidth="1"/>
    <col min="783" max="783" width="35.7109375" customWidth="1"/>
    <col min="784" max="785" width="12.7109375" customWidth="1"/>
    <col min="786" max="786" width="11.7109375" customWidth="1"/>
    <col min="1025" max="1025" width="3.7109375" customWidth="1"/>
    <col min="1026" max="1038" width="11.7109375" customWidth="1"/>
    <col min="1039" max="1039" width="35.7109375" customWidth="1"/>
    <col min="1040" max="1041" width="12.7109375" customWidth="1"/>
    <col min="1042" max="1042" width="11.7109375" customWidth="1"/>
    <col min="1281" max="1281" width="3.7109375" customWidth="1"/>
    <col min="1282" max="1294" width="11.7109375" customWidth="1"/>
    <col min="1295" max="1295" width="35.7109375" customWidth="1"/>
    <col min="1296" max="1297" width="12.7109375" customWidth="1"/>
    <col min="1298" max="1298" width="11.7109375" customWidth="1"/>
    <col min="1537" max="1537" width="3.7109375" customWidth="1"/>
    <col min="1538" max="1550" width="11.7109375" customWidth="1"/>
    <col min="1551" max="1551" width="35.7109375" customWidth="1"/>
    <col min="1552" max="1553" width="12.7109375" customWidth="1"/>
    <col min="1554" max="1554" width="11.7109375" customWidth="1"/>
    <col min="1793" max="1793" width="3.7109375" customWidth="1"/>
    <col min="1794" max="1806" width="11.7109375" customWidth="1"/>
    <col min="1807" max="1807" width="35.7109375" customWidth="1"/>
    <col min="1808" max="1809" width="12.7109375" customWidth="1"/>
    <col min="1810" max="1810" width="11.7109375" customWidth="1"/>
    <col min="2049" max="2049" width="3.7109375" customWidth="1"/>
    <col min="2050" max="2062" width="11.7109375" customWidth="1"/>
    <col min="2063" max="2063" width="35.7109375" customWidth="1"/>
    <col min="2064" max="2065" width="12.7109375" customWidth="1"/>
    <col min="2066" max="2066" width="11.7109375" customWidth="1"/>
    <col min="2305" max="2305" width="3.7109375" customWidth="1"/>
    <col min="2306" max="2318" width="11.7109375" customWidth="1"/>
    <col min="2319" max="2319" width="35.7109375" customWidth="1"/>
    <col min="2320" max="2321" width="12.7109375" customWidth="1"/>
    <col min="2322" max="2322" width="11.7109375" customWidth="1"/>
    <col min="2561" max="2561" width="3.7109375" customWidth="1"/>
    <col min="2562" max="2574" width="11.7109375" customWidth="1"/>
    <col min="2575" max="2575" width="35.7109375" customWidth="1"/>
    <col min="2576" max="2577" width="12.7109375" customWidth="1"/>
    <col min="2578" max="2578" width="11.7109375" customWidth="1"/>
    <col min="2817" max="2817" width="3.7109375" customWidth="1"/>
    <col min="2818" max="2830" width="11.7109375" customWidth="1"/>
    <col min="2831" max="2831" width="35.7109375" customWidth="1"/>
    <col min="2832" max="2833" width="12.7109375" customWidth="1"/>
    <col min="2834" max="2834" width="11.7109375" customWidth="1"/>
    <col min="3073" max="3073" width="3.7109375" customWidth="1"/>
    <col min="3074" max="3086" width="11.7109375" customWidth="1"/>
    <col min="3087" max="3087" width="35.7109375" customWidth="1"/>
    <col min="3088" max="3089" width="12.7109375" customWidth="1"/>
    <col min="3090" max="3090" width="11.7109375" customWidth="1"/>
    <col min="3329" max="3329" width="3.7109375" customWidth="1"/>
    <col min="3330" max="3342" width="11.7109375" customWidth="1"/>
    <col min="3343" max="3343" width="35.7109375" customWidth="1"/>
    <col min="3344" max="3345" width="12.7109375" customWidth="1"/>
    <col min="3346" max="3346" width="11.7109375" customWidth="1"/>
    <col min="3585" max="3585" width="3.7109375" customWidth="1"/>
    <col min="3586" max="3598" width="11.7109375" customWidth="1"/>
    <col min="3599" max="3599" width="35.7109375" customWidth="1"/>
    <col min="3600" max="3601" width="12.7109375" customWidth="1"/>
    <col min="3602" max="3602" width="11.7109375" customWidth="1"/>
    <col min="3841" max="3841" width="3.7109375" customWidth="1"/>
    <col min="3842" max="3854" width="11.7109375" customWidth="1"/>
    <col min="3855" max="3855" width="35.7109375" customWidth="1"/>
    <col min="3856" max="3857" width="12.7109375" customWidth="1"/>
    <col min="3858" max="3858" width="11.7109375" customWidth="1"/>
    <col min="4097" max="4097" width="3.7109375" customWidth="1"/>
    <col min="4098" max="4110" width="11.7109375" customWidth="1"/>
    <col min="4111" max="4111" width="35.7109375" customWidth="1"/>
    <col min="4112" max="4113" width="12.7109375" customWidth="1"/>
    <col min="4114" max="4114" width="11.7109375" customWidth="1"/>
    <col min="4353" max="4353" width="3.7109375" customWidth="1"/>
    <col min="4354" max="4366" width="11.7109375" customWidth="1"/>
    <col min="4367" max="4367" width="35.7109375" customWidth="1"/>
    <col min="4368" max="4369" width="12.7109375" customWidth="1"/>
    <col min="4370" max="4370" width="11.7109375" customWidth="1"/>
    <col min="4609" max="4609" width="3.7109375" customWidth="1"/>
    <col min="4610" max="4622" width="11.7109375" customWidth="1"/>
    <col min="4623" max="4623" width="35.7109375" customWidth="1"/>
    <col min="4624" max="4625" width="12.7109375" customWidth="1"/>
    <col min="4626" max="4626" width="11.7109375" customWidth="1"/>
    <col min="4865" max="4865" width="3.7109375" customWidth="1"/>
    <col min="4866" max="4878" width="11.7109375" customWidth="1"/>
    <col min="4879" max="4879" width="35.7109375" customWidth="1"/>
    <col min="4880" max="4881" width="12.7109375" customWidth="1"/>
    <col min="4882" max="4882" width="11.7109375" customWidth="1"/>
    <col min="5121" max="5121" width="3.7109375" customWidth="1"/>
    <col min="5122" max="5134" width="11.7109375" customWidth="1"/>
    <col min="5135" max="5135" width="35.7109375" customWidth="1"/>
    <col min="5136" max="5137" width="12.7109375" customWidth="1"/>
    <col min="5138" max="5138" width="11.7109375" customWidth="1"/>
    <col min="5377" max="5377" width="3.7109375" customWidth="1"/>
    <col min="5378" max="5390" width="11.7109375" customWidth="1"/>
    <col min="5391" max="5391" width="35.7109375" customWidth="1"/>
    <col min="5392" max="5393" width="12.7109375" customWidth="1"/>
    <col min="5394" max="5394" width="11.7109375" customWidth="1"/>
    <col min="5633" max="5633" width="3.7109375" customWidth="1"/>
    <col min="5634" max="5646" width="11.7109375" customWidth="1"/>
    <col min="5647" max="5647" width="35.7109375" customWidth="1"/>
    <col min="5648" max="5649" width="12.7109375" customWidth="1"/>
    <col min="5650" max="5650" width="11.7109375" customWidth="1"/>
    <col min="5889" max="5889" width="3.7109375" customWidth="1"/>
    <col min="5890" max="5902" width="11.7109375" customWidth="1"/>
    <col min="5903" max="5903" width="35.7109375" customWidth="1"/>
    <col min="5904" max="5905" width="12.7109375" customWidth="1"/>
    <col min="5906" max="5906" width="11.7109375" customWidth="1"/>
    <col min="6145" max="6145" width="3.7109375" customWidth="1"/>
    <col min="6146" max="6158" width="11.7109375" customWidth="1"/>
    <col min="6159" max="6159" width="35.7109375" customWidth="1"/>
    <col min="6160" max="6161" width="12.7109375" customWidth="1"/>
    <col min="6162" max="6162" width="11.7109375" customWidth="1"/>
    <col min="6401" max="6401" width="3.7109375" customWidth="1"/>
    <col min="6402" max="6414" width="11.7109375" customWidth="1"/>
    <col min="6415" max="6415" width="35.7109375" customWidth="1"/>
    <col min="6416" max="6417" width="12.7109375" customWidth="1"/>
    <col min="6418" max="6418" width="11.7109375" customWidth="1"/>
    <col min="6657" max="6657" width="3.7109375" customWidth="1"/>
    <col min="6658" max="6670" width="11.7109375" customWidth="1"/>
    <col min="6671" max="6671" width="35.7109375" customWidth="1"/>
    <col min="6672" max="6673" width="12.7109375" customWidth="1"/>
    <col min="6674" max="6674" width="11.7109375" customWidth="1"/>
    <col min="6913" max="6913" width="3.7109375" customWidth="1"/>
    <col min="6914" max="6926" width="11.7109375" customWidth="1"/>
    <col min="6927" max="6927" width="35.7109375" customWidth="1"/>
    <col min="6928" max="6929" width="12.7109375" customWidth="1"/>
    <col min="6930" max="6930" width="11.7109375" customWidth="1"/>
    <col min="7169" max="7169" width="3.7109375" customWidth="1"/>
    <col min="7170" max="7182" width="11.7109375" customWidth="1"/>
    <col min="7183" max="7183" width="35.7109375" customWidth="1"/>
    <col min="7184" max="7185" width="12.7109375" customWidth="1"/>
    <col min="7186" max="7186" width="11.7109375" customWidth="1"/>
    <col min="7425" max="7425" width="3.7109375" customWidth="1"/>
    <col min="7426" max="7438" width="11.7109375" customWidth="1"/>
    <col min="7439" max="7439" width="35.7109375" customWidth="1"/>
    <col min="7440" max="7441" width="12.7109375" customWidth="1"/>
    <col min="7442" max="7442" width="11.7109375" customWidth="1"/>
    <col min="7681" max="7681" width="3.7109375" customWidth="1"/>
    <col min="7682" max="7694" width="11.7109375" customWidth="1"/>
    <col min="7695" max="7695" width="35.7109375" customWidth="1"/>
    <col min="7696" max="7697" width="12.7109375" customWidth="1"/>
    <col min="7698" max="7698" width="11.7109375" customWidth="1"/>
    <col min="7937" max="7937" width="3.7109375" customWidth="1"/>
    <col min="7938" max="7950" width="11.7109375" customWidth="1"/>
    <col min="7951" max="7951" width="35.7109375" customWidth="1"/>
    <col min="7952" max="7953" width="12.7109375" customWidth="1"/>
    <col min="7954" max="7954" width="11.7109375" customWidth="1"/>
    <col min="8193" max="8193" width="3.7109375" customWidth="1"/>
    <col min="8194" max="8206" width="11.7109375" customWidth="1"/>
    <col min="8207" max="8207" width="35.7109375" customWidth="1"/>
    <col min="8208" max="8209" width="12.7109375" customWidth="1"/>
    <col min="8210" max="8210" width="11.7109375" customWidth="1"/>
    <col min="8449" max="8449" width="3.7109375" customWidth="1"/>
    <col min="8450" max="8462" width="11.7109375" customWidth="1"/>
    <col min="8463" max="8463" width="35.7109375" customWidth="1"/>
    <col min="8464" max="8465" width="12.7109375" customWidth="1"/>
    <col min="8466" max="8466" width="11.7109375" customWidth="1"/>
    <col min="8705" max="8705" width="3.7109375" customWidth="1"/>
    <col min="8706" max="8718" width="11.7109375" customWidth="1"/>
    <col min="8719" max="8719" width="35.7109375" customWidth="1"/>
    <col min="8720" max="8721" width="12.7109375" customWidth="1"/>
    <col min="8722" max="8722" width="11.7109375" customWidth="1"/>
    <col min="8961" max="8961" width="3.7109375" customWidth="1"/>
    <col min="8962" max="8974" width="11.7109375" customWidth="1"/>
    <col min="8975" max="8975" width="35.7109375" customWidth="1"/>
    <col min="8976" max="8977" width="12.7109375" customWidth="1"/>
    <col min="8978" max="8978" width="11.7109375" customWidth="1"/>
    <col min="9217" max="9217" width="3.7109375" customWidth="1"/>
    <col min="9218" max="9230" width="11.7109375" customWidth="1"/>
    <col min="9231" max="9231" width="35.7109375" customWidth="1"/>
    <col min="9232" max="9233" width="12.7109375" customWidth="1"/>
    <col min="9234" max="9234" width="11.7109375" customWidth="1"/>
    <col min="9473" max="9473" width="3.7109375" customWidth="1"/>
    <col min="9474" max="9486" width="11.7109375" customWidth="1"/>
    <col min="9487" max="9487" width="35.7109375" customWidth="1"/>
    <col min="9488" max="9489" width="12.7109375" customWidth="1"/>
    <col min="9490" max="9490" width="11.7109375" customWidth="1"/>
    <col min="9729" max="9729" width="3.7109375" customWidth="1"/>
    <col min="9730" max="9742" width="11.7109375" customWidth="1"/>
    <col min="9743" max="9743" width="35.7109375" customWidth="1"/>
    <col min="9744" max="9745" width="12.7109375" customWidth="1"/>
    <col min="9746" max="9746" width="11.7109375" customWidth="1"/>
    <col min="9985" max="9985" width="3.7109375" customWidth="1"/>
    <col min="9986" max="9998" width="11.7109375" customWidth="1"/>
    <col min="9999" max="9999" width="35.7109375" customWidth="1"/>
    <col min="10000" max="10001" width="12.7109375" customWidth="1"/>
    <col min="10002" max="10002" width="11.7109375" customWidth="1"/>
    <col min="10241" max="10241" width="3.7109375" customWidth="1"/>
    <col min="10242" max="10254" width="11.7109375" customWidth="1"/>
    <col min="10255" max="10255" width="35.7109375" customWidth="1"/>
    <col min="10256" max="10257" width="12.7109375" customWidth="1"/>
    <col min="10258" max="10258" width="11.7109375" customWidth="1"/>
    <col min="10497" max="10497" width="3.7109375" customWidth="1"/>
    <col min="10498" max="10510" width="11.7109375" customWidth="1"/>
    <col min="10511" max="10511" width="35.7109375" customWidth="1"/>
    <col min="10512" max="10513" width="12.7109375" customWidth="1"/>
    <col min="10514" max="10514" width="11.7109375" customWidth="1"/>
    <col min="10753" max="10753" width="3.7109375" customWidth="1"/>
    <col min="10754" max="10766" width="11.7109375" customWidth="1"/>
    <col min="10767" max="10767" width="35.7109375" customWidth="1"/>
    <col min="10768" max="10769" width="12.7109375" customWidth="1"/>
    <col min="10770" max="10770" width="11.7109375" customWidth="1"/>
    <col min="11009" max="11009" width="3.7109375" customWidth="1"/>
    <col min="11010" max="11022" width="11.7109375" customWidth="1"/>
    <col min="11023" max="11023" width="35.7109375" customWidth="1"/>
    <col min="11024" max="11025" width="12.7109375" customWidth="1"/>
    <col min="11026" max="11026" width="11.7109375" customWidth="1"/>
    <col min="11265" max="11265" width="3.7109375" customWidth="1"/>
    <col min="11266" max="11278" width="11.7109375" customWidth="1"/>
    <col min="11279" max="11279" width="35.7109375" customWidth="1"/>
    <col min="11280" max="11281" width="12.7109375" customWidth="1"/>
    <col min="11282" max="11282" width="11.7109375" customWidth="1"/>
    <col min="11521" max="11521" width="3.7109375" customWidth="1"/>
    <col min="11522" max="11534" width="11.7109375" customWidth="1"/>
    <col min="11535" max="11535" width="35.7109375" customWidth="1"/>
    <col min="11536" max="11537" width="12.7109375" customWidth="1"/>
    <col min="11538" max="11538" width="11.7109375" customWidth="1"/>
    <col min="11777" max="11777" width="3.7109375" customWidth="1"/>
    <col min="11778" max="11790" width="11.7109375" customWidth="1"/>
    <col min="11791" max="11791" width="35.7109375" customWidth="1"/>
    <col min="11792" max="11793" width="12.7109375" customWidth="1"/>
    <col min="11794" max="11794" width="11.7109375" customWidth="1"/>
    <col min="12033" max="12033" width="3.7109375" customWidth="1"/>
    <col min="12034" max="12046" width="11.7109375" customWidth="1"/>
    <col min="12047" max="12047" width="35.7109375" customWidth="1"/>
    <col min="12048" max="12049" width="12.7109375" customWidth="1"/>
    <col min="12050" max="12050" width="11.7109375" customWidth="1"/>
    <col min="12289" max="12289" width="3.7109375" customWidth="1"/>
    <col min="12290" max="12302" width="11.7109375" customWidth="1"/>
    <col min="12303" max="12303" width="35.7109375" customWidth="1"/>
    <col min="12304" max="12305" width="12.7109375" customWidth="1"/>
    <col min="12306" max="12306" width="11.7109375" customWidth="1"/>
    <col min="12545" max="12545" width="3.7109375" customWidth="1"/>
    <col min="12546" max="12558" width="11.7109375" customWidth="1"/>
    <col min="12559" max="12559" width="35.7109375" customWidth="1"/>
    <col min="12560" max="12561" width="12.7109375" customWidth="1"/>
    <col min="12562" max="12562" width="11.7109375" customWidth="1"/>
    <col min="12801" max="12801" width="3.7109375" customWidth="1"/>
    <col min="12802" max="12814" width="11.7109375" customWidth="1"/>
    <col min="12815" max="12815" width="35.7109375" customWidth="1"/>
    <col min="12816" max="12817" width="12.7109375" customWidth="1"/>
    <col min="12818" max="12818" width="11.7109375" customWidth="1"/>
    <col min="13057" max="13057" width="3.7109375" customWidth="1"/>
    <col min="13058" max="13070" width="11.7109375" customWidth="1"/>
    <col min="13071" max="13071" width="35.7109375" customWidth="1"/>
    <col min="13072" max="13073" width="12.7109375" customWidth="1"/>
    <col min="13074" max="13074" width="11.7109375" customWidth="1"/>
    <col min="13313" max="13313" width="3.7109375" customWidth="1"/>
    <col min="13314" max="13326" width="11.7109375" customWidth="1"/>
    <col min="13327" max="13327" width="35.7109375" customWidth="1"/>
    <col min="13328" max="13329" width="12.7109375" customWidth="1"/>
    <col min="13330" max="13330" width="11.7109375" customWidth="1"/>
    <col min="13569" max="13569" width="3.7109375" customWidth="1"/>
    <col min="13570" max="13582" width="11.7109375" customWidth="1"/>
    <col min="13583" max="13583" width="35.7109375" customWidth="1"/>
    <col min="13584" max="13585" width="12.7109375" customWidth="1"/>
    <col min="13586" max="13586" width="11.7109375" customWidth="1"/>
    <col min="13825" max="13825" width="3.7109375" customWidth="1"/>
    <col min="13826" max="13838" width="11.7109375" customWidth="1"/>
    <col min="13839" max="13839" width="35.7109375" customWidth="1"/>
    <col min="13840" max="13841" width="12.7109375" customWidth="1"/>
    <col min="13842" max="13842" width="11.7109375" customWidth="1"/>
    <col min="14081" max="14081" width="3.7109375" customWidth="1"/>
    <col min="14082" max="14094" width="11.7109375" customWidth="1"/>
    <col min="14095" max="14095" width="35.7109375" customWidth="1"/>
    <col min="14096" max="14097" width="12.7109375" customWidth="1"/>
    <col min="14098" max="14098" width="11.7109375" customWidth="1"/>
    <col min="14337" max="14337" width="3.7109375" customWidth="1"/>
    <col min="14338" max="14350" width="11.7109375" customWidth="1"/>
    <col min="14351" max="14351" width="35.7109375" customWidth="1"/>
    <col min="14352" max="14353" width="12.7109375" customWidth="1"/>
    <col min="14354" max="14354" width="11.7109375" customWidth="1"/>
    <col min="14593" max="14593" width="3.7109375" customWidth="1"/>
    <col min="14594" max="14606" width="11.7109375" customWidth="1"/>
    <col min="14607" max="14607" width="35.7109375" customWidth="1"/>
    <col min="14608" max="14609" width="12.7109375" customWidth="1"/>
    <col min="14610" max="14610" width="11.7109375" customWidth="1"/>
    <col min="14849" max="14849" width="3.7109375" customWidth="1"/>
    <col min="14850" max="14862" width="11.7109375" customWidth="1"/>
    <col min="14863" max="14863" width="35.7109375" customWidth="1"/>
    <col min="14864" max="14865" width="12.7109375" customWidth="1"/>
    <col min="14866" max="14866" width="11.7109375" customWidth="1"/>
    <col min="15105" max="15105" width="3.7109375" customWidth="1"/>
    <col min="15106" max="15118" width="11.7109375" customWidth="1"/>
    <col min="15119" max="15119" width="35.7109375" customWidth="1"/>
    <col min="15120" max="15121" width="12.7109375" customWidth="1"/>
    <col min="15122" max="15122" width="11.7109375" customWidth="1"/>
    <col min="15361" max="15361" width="3.7109375" customWidth="1"/>
    <col min="15362" max="15374" width="11.7109375" customWidth="1"/>
    <col min="15375" max="15375" width="35.7109375" customWidth="1"/>
    <col min="15376" max="15377" width="12.7109375" customWidth="1"/>
    <col min="15378" max="15378" width="11.7109375" customWidth="1"/>
    <col min="15617" max="15617" width="3.7109375" customWidth="1"/>
    <col min="15618" max="15630" width="11.7109375" customWidth="1"/>
    <col min="15631" max="15631" width="35.7109375" customWidth="1"/>
    <col min="15632" max="15633" width="12.7109375" customWidth="1"/>
    <col min="15634" max="15634" width="11.7109375" customWidth="1"/>
    <col min="15873" max="15873" width="3.7109375" customWidth="1"/>
    <col min="15874" max="15886" width="11.7109375" customWidth="1"/>
    <col min="15887" max="15887" width="35.7109375" customWidth="1"/>
    <col min="15888" max="15889" width="12.7109375" customWidth="1"/>
    <col min="15890" max="15890" width="11.7109375" customWidth="1"/>
    <col min="16129" max="16129" width="3.7109375" customWidth="1"/>
    <col min="16130" max="16142" width="11.7109375" customWidth="1"/>
    <col min="16143" max="16143" width="35.7109375" customWidth="1"/>
    <col min="16144" max="16145" width="12.7109375" customWidth="1"/>
    <col min="16146" max="16146" width="11.7109375" customWidth="1"/>
  </cols>
  <sheetData>
    <row r="1" spans="1:20" ht="15.75" thickBot="1">
      <c r="A1" s="2355">
        <v>3</v>
      </c>
      <c r="B1" s="2355">
        <v>11</v>
      </c>
      <c r="C1" s="2355">
        <v>11</v>
      </c>
      <c r="D1" s="2355">
        <v>11</v>
      </c>
      <c r="E1" s="2355">
        <v>11</v>
      </c>
      <c r="F1" s="2355">
        <v>11</v>
      </c>
      <c r="G1" s="2355">
        <v>11</v>
      </c>
      <c r="H1" s="2355">
        <v>11</v>
      </c>
      <c r="I1" s="2355">
        <v>11</v>
      </c>
      <c r="J1" s="2355">
        <v>11</v>
      </c>
      <c r="K1" s="2355">
        <v>11</v>
      </c>
      <c r="L1" s="2355">
        <v>11</v>
      </c>
      <c r="M1" s="2355">
        <v>11</v>
      </c>
      <c r="N1" s="2355">
        <v>11</v>
      </c>
      <c r="O1" s="2355">
        <v>35</v>
      </c>
      <c r="P1" s="2355">
        <v>12</v>
      </c>
      <c r="Q1" s="2355">
        <v>12</v>
      </c>
      <c r="R1" s="2355">
        <v>11</v>
      </c>
    </row>
    <row r="2" spans="1:20">
      <c r="A2" s="4582" t="s">
        <v>4278</v>
      </c>
      <c r="B2" s="4583"/>
      <c r="C2" s="4583"/>
      <c r="D2" s="4583"/>
      <c r="E2" s="4583"/>
      <c r="F2" s="4583"/>
      <c r="G2" s="4583"/>
      <c r="H2" s="4583"/>
      <c r="I2" s="4583"/>
      <c r="J2" s="4583"/>
      <c r="K2" s="4583"/>
      <c r="L2" s="4583"/>
      <c r="M2" s="4583"/>
      <c r="N2" s="4583"/>
      <c r="O2" s="4583"/>
      <c r="P2" s="4583"/>
      <c r="Q2" s="4583"/>
      <c r="R2" s="4584"/>
    </row>
    <row r="3" spans="1:20" ht="15.75" thickBot="1">
      <c r="A3" s="4585"/>
      <c r="B3" s="4586"/>
      <c r="C3" s="4586"/>
      <c r="D3" s="4586"/>
      <c r="E3" s="4586"/>
      <c r="F3" s="4586"/>
      <c r="G3" s="4586"/>
      <c r="H3" s="4586"/>
      <c r="I3" s="4586"/>
      <c r="J3" s="4586"/>
      <c r="K3" s="4586"/>
      <c r="L3" s="4586"/>
      <c r="M3" s="4586"/>
      <c r="N3" s="4586"/>
      <c r="O3" s="4586"/>
      <c r="P3" s="4586"/>
      <c r="Q3" s="4586"/>
      <c r="R3" s="4587"/>
    </row>
    <row r="4" spans="1:20">
      <c r="A4" s="132"/>
      <c r="B4" s="132"/>
      <c r="C4" s="132"/>
      <c r="D4" s="132"/>
      <c r="E4" s="132"/>
      <c r="F4" s="132"/>
      <c r="G4" s="132"/>
      <c r="H4" s="132"/>
      <c r="I4" s="132"/>
      <c r="J4" s="132"/>
      <c r="K4" s="132"/>
      <c r="L4" s="132"/>
      <c r="M4" s="132"/>
      <c r="N4" s="132"/>
      <c r="O4" s="132"/>
      <c r="P4" s="132"/>
      <c r="Q4" s="132"/>
      <c r="R4" s="132"/>
    </row>
    <row r="5" spans="1:20" ht="28.5">
      <c r="A5" s="132"/>
      <c r="B5" s="4588" t="s">
        <v>4279</v>
      </c>
      <c r="C5" s="4588"/>
      <c r="D5" s="4588"/>
      <c r="E5" s="4588"/>
      <c r="F5" s="4588"/>
      <c r="G5" s="4588"/>
      <c r="H5" s="4588"/>
      <c r="I5" s="4588"/>
      <c r="J5" s="4588"/>
      <c r="K5" s="4588"/>
      <c r="L5" s="4588"/>
      <c r="M5" s="4588"/>
      <c r="N5" s="4588"/>
      <c r="O5" s="4588"/>
      <c r="P5" s="4588"/>
      <c r="Q5" s="4588"/>
      <c r="R5" s="4588"/>
    </row>
    <row r="6" spans="1:20" ht="28.5">
      <c r="B6" s="4589" t="s">
        <v>4280</v>
      </c>
      <c r="C6" s="4589"/>
      <c r="D6" s="4589"/>
      <c r="E6" s="4589"/>
      <c r="F6" s="4589"/>
      <c r="G6" s="4589"/>
      <c r="H6" s="4589"/>
      <c r="I6" s="4589"/>
      <c r="J6" s="4589"/>
      <c r="K6" s="4589"/>
      <c r="L6" s="4589"/>
      <c r="M6" s="4589"/>
      <c r="N6" s="4589"/>
      <c r="O6" s="4589"/>
      <c r="P6" s="4589"/>
      <c r="Q6" s="4589"/>
      <c r="R6" s="4589"/>
    </row>
    <row r="7" spans="1:20" ht="28.5">
      <c r="A7" s="132"/>
      <c r="B7" s="4590" t="s">
        <v>4281</v>
      </c>
      <c r="C7" s="4590"/>
      <c r="D7" s="4590"/>
      <c r="E7" s="4590"/>
      <c r="F7" s="4590"/>
      <c r="G7" s="4590"/>
      <c r="H7" s="4590"/>
      <c r="I7" s="4590"/>
      <c r="J7" s="4590"/>
      <c r="K7" s="4590"/>
      <c r="L7" s="4590"/>
      <c r="M7" s="4590"/>
      <c r="N7" s="4590"/>
      <c r="O7" s="4590"/>
      <c r="P7" s="4590"/>
      <c r="Q7" s="4590"/>
      <c r="R7" s="4590"/>
    </row>
    <row r="8" spans="1:20" ht="28.5">
      <c r="A8" s="132"/>
      <c r="B8" s="4588" t="s">
        <v>4282</v>
      </c>
      <c r="C8" s="4588"/>
      <c r="D8" s="4588"/>
      <c r="E8" s="4588"/>
      <c r="F8" s="4588"/>
      <c r="G8" s="4588"/>
      <c r="H8" s="4588"/>
      <c r="I8" s="4588"/>
      <c r="J8" s="4588"/>
      <c r="K8" s="4588"/>
      <c r="L8" s="4588"/>
      <c r="M8" s="4588"/>
      <c r="N8" s="4588"/>
      <c r="O8" s="4588"/>
      <c r="P8" s="4588"/>
      <c r="Q8" s="4588"/>
      <c r="R8" s="4588"/>
    </row>
    <row r="9" spans="1:20" ht="28.5">
      <c r="A9" s="132"/>
      <c r="B9" s="4591" t="s">
        <v>4283</v>
      </c>
      <c r="C9" s="4591"/>
      <c r="D9" s="4591"/>
      <c r="E9" s="4591"/>
      <c r="F9" s="4591"/>
      <c r="G9" s="4591"/>
      <c r="H9" s="4591"/>
      <c r="I9" s="4591"/>
      <c r="J9" s="4591"/>
      <c r="K9" s="4591"/>
      <c r="L9" s="4591"/>
      <c r="M9" s="4591"/>
      <c r="N9" s="4591"/>
      <c r="O9" s="4591"/>
      <c r="P9" s="4591"/>
      <c r="Q9" s="4591"/>
      <c r="R9" s="4591"/>
    </row>
    <row r="10" spans="1:20" ht="28.5">
      <c r="A10" s="132"/>
      <c r="B10" s="2386"/>
      <c r="C10" s="2386"/>
      <c r="D10" s="2386"/>
      <c r="E10" s="2386"/>
      <c r="F10" s="2386"/>
      <c r="G10" s="2386"/>
      <c r="H10" s="2386"/>
      <c r="I10" s="2386"/>
      <c r="J10" s="2386"/>
      <c r="K10" s="2386"/>
      <c r="L10" s="2386"/>
      <c r="M10" s="2386"/>
      <c r="N10" s="2386"/>
      <c r="O10" s="2386"/>
      <c r="P10" s="2386"/>
      <c r="Q10" s="2386"/>
      <c r="R10" s="2386"/>
    </row>
    <row r="11" spans="1:20" ht="15.75" thickBot="1">
      <c r="A11" s="2356" t="s">
        <v>395</v>
      </c>
      <c r="B11" s="4614"/>
      <c r="C11" s="4614"/>
      <c r="D11" s="4614"/>
      <c r="E11" s="4614"/>
      <c r="F11" s="4614"/>
      <c r="G11" s="4614"/>
      <c r="H11" s="4614"/>
      <c r="I11" s="4614"/>
      <c r="J11" s="4614"/>
      <c r="K11" s="4614"/>
      <c r="L11" s="4614"/>
      <c r="M11" s="4614"/>
      <c r="N11" s="4614"/>
      <c r="O11" s="4614"/>
      <c r="P11" s="4614"/>
      <c r="Q11" s="4614"/>
      <c r="R11" s="4614"/>
    </row>
    <row r="12" spans="1:20" ht="15.75" thickTop="1">
      <c r="A12" s="4592"/>
      <c r="B12" s="4593" t="s">
        <v>4284</v>
      </c>
      <c r="C12" s="4594"/>
      <c r="D12" s="4594"/>
      <c r="E12" s="4594"/>
      <c r="F12" s="4594"/>
      <c r="G12" s="4594"/>
      <c r="H12" s="4594"/>
      <c r="I12" s="4594"/>
      <c r="J12" s="4594"/>
      <c r="K12" s="4594"/>
      <c r="L12" s="4594"/>
      <c r="M12" s="4594"/>
      <c r="N12" s="4594"/>
      <c r="O12" s="4597" t="s">
        <v>4248</v>
      </c>
      <c r="P12" s="4599">
        <v>18</v>
      </c>
      <c r="Q12" s="4600"/>
      <c r="R12" s="2387"/>
    </row>
    <row r="13" spans="1:20" ht="15.75">
      <c r="A13" s="4592"/>
      <c r="B13" s="4595"/>
      <c r="C13" s="4596"/>
      <c r="D13" s="4596"/>
      <c r="E13" s="4596"/>
      <c r="F13" s="4596"/>
      <c r="G13" s="4596"/>
      <c r="H13" s="4596"/>
      <c r="I13" s="4596"/>
      <c r="J13" s="4596"/>
      <c r="K13" s="4596"/>
      <c r="L13" s="4596"/>
      <c r="M13" s="4596"/>
      <c r="N13" s="4596"/>
      <c r="O13" s="4598"/>
      <c r="P13" s="4601"/>
      <c r="Q13" s="4602"/>
      <c r="R13" s="2387"/>
      <c r="T13" s="2388" t="s">
        <v>4285</v>
      </c>
    </row>
    <row r="14" spans="1:20">
      <c r="A14" s="4592"/>
      <c r="B14" s="4603" t="s">
        <v>4286</v>
      </c>
      <c r="C14" s="4528"/>
      <c r="D14" s="4528"/>
      <c r="E14" s="4528"/>
      <c r="F14" s="4528"/>
      <c r="G14" s="4528"/>
      <c r="H14" s="4528"/>
      <c r="I14" s="4528"/>
      <c r="J14" s="4528"/>
      <c r="K14" s="4528"/>
      <c r="L14" s="4528"/>
      <c r="M14" s="4528"/>
      <c r="N14" s="4528" t="s">
        <v>4250</v>
      </c>
      <c r="O14" s="4604" t="s">
        <v>4248</v>
      </c>
      <c r="P14" s="4605">
        <v>5</v>
      </c>
      <c r="Q14" s="4606"/>
      <c r="R14" s="2387"/>
    </row>
    <row r="15" spans="1:20">
      <c r="A15" s="4592"/>
      <c r="B15" s="4603"/>
      <c r="C15" s="4528"/>
      <c r="D15" s="4528"/>
      <c r="E15" s="4528"/>
      <c r="F15" s="4528"/>
      <c r="G15" s="4528"/>
      <c r="H15" s="4528"/>
      <c r="I15" s="4528"/>
      <c r="J15" s="4528"/>
      <c r="K15" s="4528"/>
      <c r="L15" s="4528"/>
      <c r="M15" s="4528"/>
      <c r="N15" s="4528"/>
      <c r="O15" s="4604"/>
      <c r="P15" s="4605"/>
      <c r="Q15" s="4606"/>
      <c r="R15" s="2387"/>
    </row>
    <row r="16" spans="1:20" ht="18">
      <c r="A16" s="4592"/>
      <c r="B16" s="2358"/>
      <c r="C16" s="4607"/>
      <c r="D16" s="4607"/>
      <c r="E16" s="4607"/>
      <c r="F16" s="4607"/>
      <c r="G16" s="4607"/>
      <c r="H16" s="4607"/>
      <c r="I16" s="4607"/>
      <c r="J16" s="4607"/>
      <c r="K16" s="4607"/>
      <c r="L16" s="4607"/>
      <c r="M16" s="2359"/>
      <c r="N16" s="4566" t="s">
        <v>4251</v>
      </c>
      <c r="O16" s="4608" t="s">
        <v>4248</v>
      </c>
      <c r="P16" s="4610" t="s">
        <v>4287</v>
      </c>
      <c r="Q16" s="4611"/>
      <c r="R16" s="2387"/>
    </row>
    <row r="17" spans="1:20" ht="18.75" thickBot="1">
      <c r="A17" s="4592"/>
      <c r="B17" s="2362"/>
      <c r="C17" s="2363"/>
      <c r="D17" s="2363"/>
      <c r="E17" s="2363"/>
      <c r="F17" s="2363"/>
      <c r="G17" s="2363"/>
      <c r="H17" s="2363"/>
      <c r="I17" s="2363"/>
      <c r="J17" s="2363"/>
      <c r="K17" s="2363"/>
      <c r="L17" s="2363"/>
      <c r="M17" s="2364"/>
      <c r="N17" s="4567"/>
      <c r="O17" s="4609"/>
      <c r="P17" s="4612"/>
      <c r="Q17" s="4613"/>
      <c r="R17" s="2387"/>
    </row>
    <row r="18" spans="1:20" s="749" customFormat="1" ht="17.25" customHeight="1" thickTop="1">
      <c r="A18" s="2357"/>
      <c r="B18" s="4593" t="s">
        <v>4247</v>
      </c>
      <c r="C18" s="4594"/>
      <c r="D18" s="4594"/>
      <c r="E18" s="4594"/>
      <c r="F18" s="4594"/>
      <c r="G18" s="4594"/>
      <c r="H18" s="4594"/>
      <c r="I18" s="4594"/>
      <c r="J18" s="4594"/>
      <c r="K18" s="4594"/>
      <c r="L18" s="4594"/>
      <c r="M18" s="4594"/>
      <c r="N18" s="4594"/>
      <c r="O18" s="4597" t="s">
        <v>4248</v>
      </c>
      <c r="P18" s="4599">
        <v>4</v>
      </c>
      <c r="Q18" s="4600"/>
      <c r="R18" s="2387"/>
      <c r="T18" s="2388" t="s">
        <v>4285</v>
      </c>
    </row>
    <row r="19" spans="1:20" s="749" customFormat="1" ht="17.25" customHeight="1">
      <c r="A19" s="2357"/>
      <c r="B19" s="4595"/>
      <c r="C19" s="4596"/>
      <c r="D19" s="4596"/>
      <c r="E19" s="4596"/>
      <c r="F19" s="4596"/>
      <c r="G19" s="4596"/>
      <c r="H19" s="4596"/>
      <c r="I19" s="4596"/>
      <c r="J19" s="4596"/>
      <c r="K19" s="4596"/>
      <c r="L19" s="4596"/>
      <c r="M19" s="4596"/>
      <c r="N19" s="4596"/>
      <c r="O19" s="4598"/>
      <c r="P19" s="4601"/>
      <c r="Q19" s="4602"/>
      <c r="R19" s="2387"/>
    </row>
    <row r="20" spans="1:20" s="749" customFormat="1" ht="17.25" customHeight="1">
      <c r="A20" s="2357"/>
      <c r="B20" s="4603" t="s">
        <v>4249</v>
      </c>
      <c r="C20" s="4528"/>
      <c r="D20" s="4528"/>
      <c r="E20" s="4528"/>
      <c r="F20" s="4528"/>
      <c r="G20" s="4528"/>
      <c r="H20" s="4528"/>
      <c r="I20" s="4528"/>
      <c r="J20" s="4528"/>
      <c r="K20" s="4528"/>
      <c r="L20" s="4528"/>
      <c r="M20" s="4528"/>
      <c r="N20" s="4528" t="s">
        <v>4250</v>
      </c>
      <c r="O20" s="4604" t="s">
        <v>4248</v>
      </c>
      <c r="P20" s="4605">
        <v>4</v>
      </c>
      <c r="Q20" s="4606"/>
      <c r="R20" s="2387"/>
    </row>
    <row r="21" spans="1:20" s="749" customFormat="1" ht="17.25" customHeight="1">
      <c r="A21" s="2357"/>
      <c r="B21" s="4603"/>
      <c r="C21" s="4528"/>
      <c r="D21" s="4528"/>
      <c r="E21" s="4528"/>
      <c r="F21" s="4528"/>
      <c r="G21" s="4528"/>
      <c r="H21" s="4528"/>
      <c r="I21" s="4528"/>
      <c r="J21" s="4528"/>
      <c r="K21" s="4528"/>
      <c r="L21" s="4528"/>
      <c r="M21" s="4528"/>
      <c r="N21" s="4528"/>
      <c r="O21" s="4604"/>
      <c r="P21" s="4605"/>
      <c r="Q21" s="4606"/>
      <c r="R21" s="2387"/>
    </row>
    <row r="22" spans="1:20" s="749" customFormat="1" ht="17.25" customHeight="1">
      <c r="A22" s="2357"/>
      <c r="B22" s="2358"/>
      <c r="C22" s="4607"/>
      <c r="D22" s="4607"/>
      <c r="E22" s="4607"/>
      <c r="F22" s="4607"/>
      <c r="G22" s="4607"/>
      <c r="H22" s="4607"/>
      <c r="I22" s="4607"/>
      <c r="J22" s="4607"/>
      <c r="K22" s="4607"/>
      <c r="L22" s="4607"/>
      <c r="M22" s="2359"/>
      <c r="N22" s="4566" t="s">
        <v>4251</v>
      </c>
      <c r="O22" s="4608" t="s">
        <v>4248</v>
      </c>
      <c r="P22" s="4610" t="s">
        <v>4252</v>
      </c>
      <c r="Q22" s="4611"/>
      <c r="R22" s="2387"/>
    </row>
    <row r="23" spans="1:20" s="749" customFormat="1" ht="17.25" customHeight="1" thickBot="1">
      <c r="A23" s="2357"/>
      <c r="B23" s="2362"/>
      <c r="C23" s="2363"/>
      <c r="D23" s="2363"/>
      <c r="E23" s="2363"/>
      <c r="F23" s="2363"/>
      <c r="G23" s="2363"/>
      <c r="H23" s="2363"/>
      <c r="I23" s="2363"/>
      <c r="J23" s="2363"/>
      <c r="K23" s="2363"/>
      <c r="L23" s="2363"/>
      <c r="M23" s="2364"/>
      <c r="N23" s="4567"/>
      <c r="O23" s="4609"/>
      <c r="P23" s="4612"/>
      <c r="Q23" s="4613"/>
      <c r="R23" s="2387"/>
      <c r="T23" s="2388" t="s">
        <v>4285</v>
      </c>
    </row>
    <row r="24" spans="1:20" s="749" customFormat="1" ht="13.5" customHeight="1" thickTop="1">
      <c r="A24" s="2357"/>
      <c r="B24" s="4593" t="s">
        <v>4288</v>
      </c>
      <c r="C24" s="4594"/>
      <c r="D24" s="4594"/>
      <c r="E24" s="4594"/>
      <c r="F24" s="4594"/>
      <c r="G24" s="4594"/>
      <c r="H24" s="4594"/>
      <c r="I24" s="4594"/>
      <c r="J24" s="4594"/>
      <c r="K24" s="4594"/>
      <c r="L24" s="4594"/>
      <c r="M24" s="4594"/>
      <c r="N24" s="4594"/>
      <c r="O24" s="4597" t="s">
        <v>4248</v>
      </c>
      <c r="P24" s="4599">
        <v>2</v>
      </c>
      <c r="Q24" s="4600"/>
      <c r="R24" s="2387"/>
    </row>
    <row r="25" spans="1:20" s="749" customFormat="1" ht="17.25" customHeight="1">
      <c r="A25" s="2357"/>
      <c r="B25" s="4595"/>
      <c r="C25" s="4596"/>
      <c r="D25" s="4596"/>
      <c r="E25" s="4596"/>
      <c r="F25" s="4596"/>
      <c r="G25" s="4596"/>
      <c r="H25" s="4596"/>
      <c r="I25" s="4596"/>
      <c r="J25" s="4596"/>
      <c r="K25" s="4596"/>
      <c r="L25" s="4596"/>
      <c r="M25" s="4596"/>
      <c r="N25" s="4596"/>
      <c r="O25" s="4598"/>
      <c r="P25" s="4601"/>
      <c r="Q25" s="4602"/>
      <c r="R25" s="2387"/>
    </row>
    <row r="26" spans="1:20" s="749" customFormat="1" ht="18" customHeight="1">
      <c r="A26" s="2357"/>
      <c r="B26" s="4603" t="s">
        <v>4289</v>
      </c>
      <c r="C26" s="4528"/>
      <c r="D26" s="4528"/>
      <c r="E26" s="4528"/>
      <c r="F26" s="4528"/>
      <c r="G26" s="4528"/>
      <c r="H26" s="4528"/>
      <c r="I26" s="4528"/>
      <c r="J26" s="4528"/>
      <c r="K26" s="4528"/>
      <c r="L26" s="4528"/>
      <c r="M26" s="4528"/>
      <c r="N26" s="4528" t="s">
        <v>4250</v>
      </c>
      <c r="O26" s="4604" t="s">
        <v>4248</v>
      </c>
      <c r="P26" s="4605">
        <v>3</v>
      </c>
      <c r="Q26" s="4606"/>
      <c r="R26" s="2387"/>
    </row>
    <row r="27" spans="1:20" s="749" customFormat="1" ht="18" customHeight="1">
      <c r="A27" s="2357"/>
      <c r="B27" s="4603"/>
      <c r="C27" s="4528"/>
      <c r="D27" s="4528"/>
      <c r="E27" s="4528"/>
      <c r="F27" s="4528"/>
      <c r="G27" s="4528"/>
      <c r="H27" s="4528"/>
      <c r="I27" s="4528"/>
      <c r="J27" s="4528"/>
      <c r="K27" s="4528"/>
      <c r="L27" s="4528"/>
      <c r="M27" s="4528"/>
      <c r="N27" s="4528"/>
      <c r="O27" s="4604"/>
      <c r="P27" s="4605"/>
      <c r="Q27" s="4606"/>
      <c r="R27" s="2387"/>
    </row>
    <row r="28" spans="1:20" s="749" customFormat="1" ht="18" customHeight="1">
      <c r="A28" s="2357"/>
      <c r="B28" s="2358"/>
      <c r="C28" s="4607"/>
      <c r="D28" s="4607"/>
      <c r="E28" s="4607"/>
      <c r="F28" s="4607"/>
      <c r="G28" s="4607"/>
      <c r="H28" s="4607"/>
      <c r="I28" s="4607"/>
      <c r="J28" s="4607"/>
      <c r="K28" s="4607"/>
      <c r="L28" s="4607"/>
      <c r="M28" s="2359"/>
      <c r="N28" s="4566" t="s">
        <v>4251</v>
      </c>
      <c r="O28" s="4608" t="s">
        <v>4248</v>
      </c>
      <c r="P28" s="4610" t="s">
        <v>4290</v>
      </c>
      <c r="Q28" s="4611"/>
      <c r="R28" s="2387"/>
    </row>
    <row r="29" spans="1:20" s="749" customFormat="1" ht="18.75" customHeight="1" thickBot="1">
      <c r="A29" s="2357"/>
      <c r="B29" s="2362"/>
      <c r="C29" s="2363"/>
      <c r="D29" s="2363"/>
      <c r="E29" s="2363"/>
      <c r="F29" s="2363"/>
      <c r="G29" s="2363"/>
      <c r="H29" s="2363"/>
      <c r="I29" s="2363"/>
      <c r="J29" s="2363"/>
      <c r="K29" s="2363"/>
      <c r="L29" s="2363"/>
      <c r="M29" s="2364"/>
      <c r="N29" s="4567"/>
      <c r="O29" s="4609"/>
      <c r="P29" s="4612"/>
      <c r="Q29" s="4613"/>
      <c r="R29" s="2387"/>
      <c r="T29" s="2388" t="s">
        <v>4285</v>
      </c>
    </row>
    <row r="30" spans="1:20" s="749" customFormat="1" ht="17.25" customHeight="1" thickTop="1">
      <c r="A30" s="2357"/>
      <c r="B30" s="4593" t="s">
        <v>4291</v>
      </c>
      <c r="C30" s="4594"/>
      <c r="D30" s="4594"/>
      <c r="E30" s="4594"/>
      <c r="F30" s="4594"/>
      <c r="G30" s="4594"/>
      <c r="H30" s="4594"/>
      <c r="I30" s="4594"/>
      <c r="J30" s="4594"/>
      <c r="K30" s="4594"/>
      <c r="L30" s="4594"/>
      <c r="M30" s="4594"/>
      <c r="N30" s="4594"/>
      <c r="O30" s="4597" t="s">
        <v>4248</v>
      </c>
      <c r="P30" s="4599">
        <v>2</v>
      </c>
      <c r="Q30" s="4600"/>
      <c r="R30" s="2387"/>
    </row>
    <row r="31" spans="1:20" s="749" customFormat="1" ht="17.25" customHeight="1">
      <c r="A31" s="2357"/>
      <c r="B31" s="4595"/>
      <c r="C31" s="4596"/>
      <c r="D31" s="4596"/>
      <c r="E31" s="4596"/>
      <c r="F31" s="4596"/>
      <c r="G31" s="4596"/>
      <c r="H31" s="4596"/>
      <c r="I31" s="4596"/>
      <c r="J31" s="4596"/>
      <c r="K31" s="4596"/>
      <c r="L31" s="4596"/>
      <c r="M31" s="4596"/>
      <c r="N31" s="4596"/>
      <c r="O31" s="4598"/>
      <c r="P31" s="4601"/>
      <c r="Q31" s="4602"/>
      <c r="R31" s="2387"/>
    </row>
    <row r="32" spans="1:20" s="749" customFormat="1" ht="18" customHeight="1">
      <c r="A32" s="2357"/>
      <c r="B32" s="4603" t="s">
        <v>4292</v>
      </c>
      <c r="C32" s="4528"/>
      <c r="D32" s="4528"/>
      <c r="E32" s="4528"/>
      <c r="F32" s="4528"/>
      <c r="G32" s="4528"/>
      <c r="H32" s="4528"/>
      <c r="I32" s="4528"/>
      <c r="J32" s="4528"/>
      <c r="K32" s="4528"/>
      <c r="L32" s="4528"/>
      <c r="M32" s="4528"/>
      <c r="N32" s="4528" t="s">
        <v>4250</v>
      </c>
      <c r="O32" s="4604" t="s">
        <v>4248</v>
      </c>
      <c r="P32" s="4605">
        <v>5</v>
      </c>
      <c r="Q32" s="4606"/>
      <c r="R32" s="2387"/>
    </row>
    <row r="33" spans="1:20" s="749" customFormat="1" ht="18" customHeight="1">
      <c r="A33" s="2357"/>
      <c r="B33" s="4603"/>
      <c r="C33" s="4528"/>
      <c r="D33" s="4528"/>
      <c r="E33" s="4528"/>
      <c r="F33" s="4528"/>
      <c r="G33" s="4528"/>
      <c r="H33" s="4528"/>
      <c r="I33" s="4528"/>
      <c r="J33" s="4528"/>
      <c r="K33" s="4528"/>
      <c r="L33" s="4528"/>
      <c r="M33" s="4528"/>
      <c r="N33" s="4528"/>
      <c r="O33" s="4604"/>
      <c r="P33" s="4605"/>
      <c r="Q33" s="4606"/>
      <c r="R33" s="2387"/>
      <c r="T33" s="2388" t="s">
        <v>4285</v>
      </c>
    </row>
    <row r="34" spans="1:20" s="749" customFormat="1" ht="18" customHeight="1">
      <c r="A34" s="2357"/>
      <c r="B34" s="2358"/>
      <c r="C34" s="4607"/>
      <c r="D34" s="4607"/>
      <c r="E34" s="4607"/>
      <c r="F34" s="4607"/>
      <c r="G34" s="4607"/>
      <c r="H34" s="4607"/>
      <c r="I34" s="4607"/>
      <c r="J34" s="4607"/>
      <c r="K34" s="4607"/>
      <c r="L34" s="4607"/>
      <c r="M34" s="2359"/>
      <c r="N34" s="4566" t="s">
        <v>4251</v>
      </c>
      <c r="O34" s="4608" t="s">
        <v>4248</v>
      </c>
      <c r="P34" s="4610" t="s">
        <v>4290</v>
      </c>
      <c r="Q34" s="4611"/>
      <c r="R34" s="2387"/>
    </row>
    <row r="35" spans="1:20" s="749" customFormat="1" ht="18.75" customHeight="1" thickBot="1">
      <c r="A35" s="2357"/>
      <c r="B35" s="2362"/>
      <c r="C35" s="2363"/>
      <c r="D35" s="2363"/>
      <c r="E35" s="2363"/>
      <c r="F35" s="2363"/>
      <c r="G35" s="2363"/>
      <c r="H35" s="2363"/>
      <c r="I35" s="2363"/>
      <c r="J35" s="2363"/>
      <c r="K35" s="2363"/>
      <c r="L35" s="2363"/>
      <c r="M35" s="2364"/>
      <c r="N35" s="4567"/>
      <c r="O35" s="4609"/>
      <c r="P35" s="4612"/>
      <c r="Q35" s="4613"/>
      <c r="R35" s="2387"/>
    </row>
    <row r="36" spans="1:20" s="749" customFormat="1" ht="18.75" customHeight="1" thickTop="1">
      <c r="A36" s="2389"/>
      <c r="B36" s="132"/>
      <c r="C36" s="132"/>
      <c r="D36" s="132"/>
      <c r="E36" s="132"/>
      <c r="F36" s="132"/>
      <c r="G36" s="132"/>
      <c r="H36" s="132"/>
      <c r="I36" s="132"/>
      <c r="J36" s="132"/>
      <c r="K36" s="132"/>
      <c r="L36" s="132"/>
      <c r="M36" s="2366"/>
      <c r="N36" s="2360"/>
      <c r="O36" s="2361"/>
      <c r="P36" s="2390"/>
      <c r="Q36" s="2390"/>
      <c r="R36" s="2391"/>
      <c r="T36" s="2388"/>
    </row>
    <row r="37" spans="1:20" s="749" customFormat="1" ht="18.75" customHeight="1" thickBot="1">
      <c r="A37" s="2389"/>
      <c r="B37" s="132"/>
      <c r="C37" s="132"/>
      <c r="D37" s="132"/>
      <c r="E37" s="132"/>
      <c r="F37" s="132"/>
      <c r="G37" s="132"/>
      <c r="H37" s="132"/>
      <c r="I37" s="132"/>
      <c r="J37" s="132"/>
      <c r="K37" s="132"/>
      <c r="L37" s="132"/>
      <c r="M37" s="2366"/>
      <c r="N37" s="2360"/>
      <c r="O37" s="2361"/>
      <c r="P37" s="2390"/>
      <c r="Q37" s="2390"/>
      <c r="R37" s="2391"/>
    </row>
    <row r="38" spans="1:20" ht="29.25" thickBot="1">
      <c r="A38" s="132"/>
      <c r="B38" s="4615" t="s">
        <v>4293</v>
      </c>
      <c r="C38" s="4616"/>
      <c r="D38" s="4616"/>
      <c r="E38" s="4616"/>
      <c r="F38" s="4616"/>
      <c r="G38" s="4616"/>
      <c r="H38" s="4616"/>
      <c r="I38" s="4616"/>
      <c r="J38" s="4616"/>
      <c r="K38" s="4616"/>
      <c r="L38" s="4616"/>
      <c r="M38" s="4616"/>
      <c r="N38" s="4616"/>
      <c r="O38" s="4616"/>
      <c r="P38" s="4616"/>
      <c r="Q38" s="4616"/>
      <c r="R38" s="4617"/>
      <c r="T38" s="2388" t="s">
        <v>4285</v>
      </c>
    </row>
    <row r="39" spans="1:20" ht="28.5">
      <c r="A39" s="132"/>
      <c r="B39" s="4590" t="s">
        <v>4294</v>
      </c>
      <c r="C39" s="4590"/>
      <c r="D39" s="4590"/>
      <c r="E39" s="4590"/>
      <c r="F39" s="4590"/>
      <c r="G39" s="4590"/>
      <c r="H39" s="4590"/>
      <c r="I39" s="4590"/>
      <c r="J39" s="4590"/>
      <c r="K39" s="4590"/>
      <c r="L39" s="4590"/>
      <c r="M39" s="4590"/>
      <c r="N39" s="4590"/>
      <c r="O39" s="4590"/>
      <c r="P39" s="4590"/>
      <c r="Q39" s="4590"/>
      <c r="R39" s="4590"/>
    </row>
    <row r="40" spans="1:20" ht="28.5">
      <c r="B40" s="4618" t="s">
        <v>4295</v>
      </c>
      <c r="C40" s="4618"/>
      <c r="D40" s="4618"/>
      <c r="E40" s="4618"/>
      <c r="F40" s="4618"/>
      <c r="G40" s="4618"/>
      <c r="H40" s="4618"/>
      <c r="I40" s="4618"/>
      <c r="J40" s="4618"/>
      <c r="K40" s="4618"/>
      <c r="L40" s="4618"/>
      <c r="M40" s="4618"/>
      <c r="N40" s="4618"/>
      <c r="O40" s="4618"/>
      <c r="P40" s="4618"/>
      <c r="Q40" s="4618"/>
      <c r="R40" s="4618"/>
    </row>
    <row r="41" spans="1:20" ht="28.5">
      <c r="A41" s="132"/>
      <c r="B41" s="4591" t="s">
        <v>4283</v>
      </c>
      <c r="C41" s="4591"/>
      <c r="D41" s="4591"/>
      <c r="E41" s="4591"/>
      <c r="F41" s="4591"/>
      <c r="G41" s="4591"/>
      <c r="H41" s="4591"/>
      <c r="I41" s="4591"/>
      <c r="J41" s="4591"/>
      <c r="K41" s="4591"/>
      <c r="L41" s="4591"/>
      <c r="M41" s="4591"/>
      <c r="N41" s="4591"/>
      <c r="O41" s="4591"/>
      <c r="P41" s="4591"/>
      <c r="Q41" s="4591"/>
      <c r="R41" s="4591"/>
    </row>
    <row r="42" spans="1:20" s="749" customFormat="1" ht="18.75" customHeight="1" thickBot="1">
      <c r="A42" s="2357"/>
      <c r="B42" s="132"/>
      <c r="C42" s="132"/>
      <c r="D42" s="132"/>
      <c r="E42" s="132"/>
      <c r="F42" s="132"/>
      <c r="G42" s="132"/>
      <c r="H42" s="132"/>
      <c r="I42" s="132"/>
      <c r="J42" s="132"/>
      <c r="K42" s="132"/>
      <c r="L42" s="132"/>
      <c r="M42" s="2366"/>
      <c r="N42" s="2360"/>
      <c r="O42" s="2361"/>
      <c r="P42" s="2390"/>
      <c r="Q42" s="2390"/>
      <c r="R42" s="2391"/>
    </row>
    <row r="43" spans="1:20" s="749" customFormat="1" ht="18.75" customHeight="1">
      <c r="A43" s="2367" t="s">
        <v>395</v>
      </c>
      <c r="B43" s="4619" t="s">
        <v>4296</v>
      </c>
      <c r="C43" s="4620"/>
      <c r="D43" s="4620"/>
      <c r="E43" s="4620"/>
      <c r="F43" s="4620"/>
      <c r="G43" s="4620"/>
      <c r="H43" s="4620"/>
      <c r="I43" s="4620"/>
      <c r="J43" s="4620"/>
      <c r="K43" s="4620"/>
      <c r="L43" s="4620"/>
      <c r="M43" s="4620"/>
      <c r="N43" s="4621"/>
      <c r="O43" s="2361"/>
      <c r="P43" s="2390"/>
      <c r="Q43" s="2390"/>
      <c r="R43" s="2391"/>
    </row>
    <row r="44" spans="1:20" s="749" customFormat="1" ht="18.75" customHeight="1">
      <c r="A44" s="4625"/>
      <c r="B44" s="4622"/>
      <c r="C44" s="4623"/>
      <c r="D44" s="4623"/>
      <c r="E44" s="4623"/>
      <c r="F44" s="4623"/>
      <c r="G44" s="4623"/>
      <c r="H44" s="4623"/>
      <c r="I44" s="4623"/>
      <c r="J44" s="4623"/>
      <c r="K44" s="4623"/>
      <c r="L44" s="4623"/>
      <c r="M44" s="4623"/>
      <c r="N44" s="4624"/>
      <c r="O44" s="2361"/>
      <c r="P44" s="2390"/>
      <c r="Q44" s="2390"/>
      <c r="R44" s="2391"/>
    </row>
    <row r="45" spans="1:20" s="749" customFormat="1" ht="18.75" customHeight="1">
      <c r="A45" s="4625"/>
      <c r="B45" s="4626" t="s">
        <v>0</v>
      </c>
      <c r="C45" s="4627" t="s">
        <v>4246</v>
      </c>
      <c r="D45" s="4627"/>
      <c r="E45" s="4627"/>
      <c r="F45" s="4627"/>
      <c r="G45" s="4627"/>
      <c r="H45" s="4627"/>
      <c r="I45" s="4627"/>
      <c r="J45" s="4627"/>
      <c r="K45" s="4627"/>
      <c r="L45" s="4627"/>
      <c r="M45" s="2368" t="s">
        <v>115</v>
      </c>
      <c r="N45" s="2369" t="s">
        <v>25</v>
      </c>
      <c r="O45" s="2361"/>
      <c r="P45" s="2390"/>
      <c r="Q45" s="2390"/>
      <c r="R45" s="2391"/>
    </row>
    <row r="46" spans="1:20" s="749" customFormat="1" ht="18.75" customHeight="1">
      <c r="A46" s="4625"/>
      <c r="B46" s="4626"/>
      <c r="C46" s="4627"/>
      <c r="D46" s="4627"/>
      <c r="E46" s="4627"/>
      <c r="F46" s="4627"/>
      <c r="G46" s="4627"/>
      <c r="H46" s="4627"/>
      <c r="I46" s="4627"/>
      <c r="J46" s="4627"/>
      <c r="K46" s="4627"/>
      <c r="L46" s="4627"/>
      <c r="M46" s="4628">
        <v>1.155</v>
      </c>
      <c r="N46" s="4629">
        <v>1</v>
      </c>
      <c r="O46" s="2361"/>
      <c r="P46" s="2390"/>
      <c r="Q46" s="2390"/>
      <c r="R46" s="2391"/>
    </row>
    <row r="47" spans="1:20" s="749" customFormat="1" ht="18.75" customHeight="1">
      <c r="A47" s="4625"/>
      <c r="B47" s="4626"/>
      <c r="C47" s="4630" t="s">
        <v>4297</v>
      </c>
      <c r="D47" s="4630"/>
      <c r="E47" s="4631" t="s">
        <v>4298</v>
      </c>
      <c r="F47" s="4631"/>
      <c r="G47" s="4631"/>
      <c r="H47" s="4631"/>
      <c r="I47" s="4631"/>
      <c r="J47" s="4631"/>
      <c r="K47" s="4631"/>
      <c r="L47" s="4631"/>
      <c r="M47" s="4628"/>
      <c r="N47" s="4629"/>
      <c r="O47" s="2361"/>
      <c r="P47" s="2390"/>
      <c r="Q47" s="2390"/>
      <c r="R47" s="2391"/>
    </row>
    <row r="48" spans="1:20" s="749" customFormat="1" ht="18.75" customHeight="1">
      <c r="A48" s="4625"/>
      <c r="B48" s="4626"/>
      <c r="C48" s="4635" t="s">
        <v>4257</v>
      </c>
      <c r="D48" s="4635"/>
      <c r="E48" s="4635"/>
      <c r="F48" s="4636">
        <f>M46/M48</f>
        <v>0.28875000000000001</v>
      </c>
      <c r="G48" s="4636"/>
      <c r="H48" s="2370"/>
      <c r="I48" s="2370"/>
      <c r="J48" s="4637" t="s">
        <v>4258</v>
      </c>
      <c r="K48" s="4637"/>
      <c r="L48" s="4637"/>
      <c r="M48" s="4638">
        <v>4</v>
      </c>
      <c r="N48" s="4639">
        <f>(M48/M46)*N46</f>
        <v>3.4632034632034632</v>
      </c>
      <c r="O48" s="2392" t="s">
        <v>4299</v>
      </c>
      <c r="P48" s="2390"/>
      <c r="Q48" s="2390"/>
      <c r="R48" s="2391"/>
    </row>
    <row r="49" spans="1:18" s="749" customFormat="1" ht="18.75" customHeight="1">
      <c r="A49" s="4625"/>
      <c r="B49" s="4626"/>
      <c r="C49" s="4635"/>
      <c r="D49" s="4635"/>
      <c r="E49" s="4635"/>
      <c r="F49" s="4636"/>
      <c r="G49" s="4636"/>
      <c r="H49" s="2370"/>
      <c r="I49" s="2370"/>
      <c r="J49" s="4637"/>
      <c r="K49" s="4637"/>
      <c r="L49" s="4637"/>
      <c r="M49" s="4638"/>
      <c r="N49" s="4639"/>
      <c r="O49" s="2393" t="s">
        <v>4300</v>
      </c>
      <c r="P49" s="2390"/>
      <c r="Q49" s="2390"/>
      <c r="R49" s="2391"/>
    </row>
    <row r="50" spans="1:18" s="749" customFormat="1" ht="18.75" customHeight="1">
      <c r="A50" s="4625"/>
      <c r="B50" s="2372" t="s">
        <v>4259</v>
      </c>
      <c r="C50" s="2381"/>
      <c r="D50" s="2381"/>
      <c r="E50" s="2382"/>
      <c r="F50" s="2383"/>
      <c r="G50" s="2383"/>
      <c r="H50" s="2383"/>
      <c r="I50" s="2383"/>
      <c r="J50" s="2383"/>
      <c r="K50" s="2383"/>
      <c r="L50" s="2383"/>
      <c r="M50" s="2384"/>
      <c r="N50" s="2373"/>
      <c r="O50" s="2394" t="s">
        <v>4301</v>
      </c>
      <c r="P50" s="2390"/>
      <c r="Q50" s="2390"/>
      <c r="R50" s="2391"/>
    </row>
    <row r="51" spans="1:18" s="749" customFormat="1" ht="18.75" customHeight="1" thickBot="1">
      <c r="A51" s="4625"/>
      <c r="B51" s="2395"/>
      <c r="C51" s="2396"/>
      <c r="D51" s="2377"/>
      <c r="E51" s="2365"/>
      <c r="F51" s="2378" t="s">
        <v>25</v>
      </c>
      <c r="G51" s="2379" t="s">
        <v>4263</v>
      </c>
      <c r="H51" s="2365"/>
      <c r="I51" s="2365"/>
      <c r="J51" s="2365"/>
      <c r="K51" s="2365"/>
      <c r="L51" s="2365"/>
      <c r="M51" s="2397"/>
      <c r="N51" s="2398"/>
      <c r="O51" s="4640" t="s">
        <v>4302</v>
      </c>
      <c r="P51" s="4640"/>
      <c r="Q51" s="4640"/>
      <c r="R51" s="4640"/>
    </row>
    <row r="52" spans="1:18" s="749" customFormat="1" ht="18.75" customHeight="1">
      <c r="A52" s="2389"/>
      <c r="B52" s="132"/>
      <c r="C52" s="132"/>
      <c r="D52" s="132"/>
      <c r="E52" s="132"/>
      <c r="F52" s="132"/>
      <c r="G52" s="132"/>
      <c r="H52" s="132"/>
      <c r="I52" s="132"/>
      <c r="J52" s="132"/>
      <c r="K52" s="132"/>
      <c r="L52" s="132"/>
      <c r="M52" s="2366"/>
      <c r="N52" s="2360"/>
      <c r="O52" s="4640"/>
      <c r="P52" s="4640"/>
      <c r="Q52" s="4640"/>
      <c r="R52" s="4640"/>
    </row>
    <row r="53" spans="1:18" ht="28.5">
      <c r="A53" s="132"/>
      <c r="B53" s="4590" t="s">
        <v>4303</v>
      </c>
      <c r="C53" s="4590"/>
      <c r="D53" s="4590"/>
      <c r="E53" s="4590"/>
      <c r="F53" s="4590"/>
      <c r="G53" s="4590"/>
      <c r="H53" s="4590"/>
      <c r="I53" s="4590"/>
      <c r="J53" s="4590"/>
      <c r="K53" s="4590"/>
      <c r="L53" s="4590"/>
      <c r="M53" s="4590"/>
      <c r="N53" s="4590"/>
      <c r="O53" s="4590"/>
      <c r="P53" s="4590"/>
      <c r="Q53" s="4590"/>
      <c r="R53" s="4590"/>
    </row>
    <row r="54" spans="1:18" ht="28.5" customHeight="1">
      <c r="A54" s="132"/>
      <c r="B54" s="4632" t="s">
        <v>4304</v>
      </c>
      <c r="C54" s="4632"/>
      <c r="D54" s="4632"/>
      <c r="E54" s="4632"/>
      <c r="F54" s="4632"/>
      <c r="G54" s="4632"/>
      <c r="H54" s="4632"/>
      <c r="I54" s="4632"/>
      <c r="J54" s="4632"/>
      <c r="K54" s="4632"/>
      <c r="L54" s="4632"/>
      <c r="M54" s="4632"/>
      <c r="N54" s="4632"/>
      <c r="O54" s="4632"/>
      <c r="P54" s="4632"/>
      <c r="Q54" s="4632"/>
      <c r="R54" s="4632"/>
    </row>
    <row r="55" spans="1:18" s="749" customFormat="1" ht="29.25" customHeight="1">
      <c r="A55" s="2389"/>
      <c r="B55" s="4632"/>
      <c r="C55" s="4632"/>
      <c r="D55" s="4632"/>
      <c r="E55" s="4632"/>
      <c r="F55" s="4632"/>
      <c r="G55" s="4632"/>
      <c r="H55" s="4632"/>
      <c r="I55" s="4632"/>
      <c r="J55" s="4632"/>
      <c r="K55" s="4632"/>
      <c r="L55" s="4632"/>
      <c r="M55" s="4632"/>
      <c r="N55" s="4632"/>
      <c r="O55" s="4632"/>
      <c r="P55" s="4632"/>
      <c r="Q55" s="4632"/>
      <c r="R55" s="4632"/>
    </row>
    <row r="56" spans="1:18" s="749" customFormat="1" ht="18.75" customHeight="1">
      <c r="A56" s="2389"/>
      <c r="B56" s="4632" t="s">
        <v>4305</v>
      </c>
      <c r="C56" s="4632"/>
      <c r="D56" s="4632"/>
      <c r="E56" s="4632"/>
      <c r="F56" s="4632"/>
      <c r="G56" s="4632"/>
      <c r="H56" s="4632"/>
      <c r="I56" s="4632"/>
      <c r="J56" s="4632"/>
      <c r="K56" s="4632"/>
      <c r="L56" s="4632"/>
      <c r="M56" s="4632"/>
      <c r="N56" s="4632"/>
      <c r="O56" s="4632"/>
      <c r="P56" s="4632"/>
      <c r="Q56" s="4632"/>
      <c r="R56" s="4632"/>
    </row>
    <row r="57" spans="1:18" s="749" customFormat="1" ht="18.75" customHeight="1">
      <c r="A57" s="2389"/>
      <c r="B57" s="4632"/>
      <c r="C57" s="4632"/>
      <c r="D57" s="4632"/>
      <c r="E57" s="4632"/>
      <c r="F57" s="4632"/>
      <c r="G57" s="4632"/>
      <c r="H57" s="4632"/>
      <c r="I57" s="4632"/>
      <c r="J57" s="4632"/>
      <c r="K57" s="4632"/>
      <c r="L57" s="4632"/>
      <c r="M57" s="4632"/>
      <c r="N57" s="4632"/>
      <c r="O57" s="4632"/>
      <c r="P57" s="4632"/>
      <c r="Q57" s="4632"/>
      <c r="R57" s="4632"/>
    </row>
    <row r="58" spans="1:18" s="749" customFormat="1" ht="18.75" customHeight="1">
      <c r="A58" s="2389"/>
      <c r="B58" s="4633" t="s">
        <v>4306</v>
      </c>
      <c r="C58" s="4633"/>
      <c r="D58" s="4633"/>
      <c r="E58" s="4633"/>
      <c r="F58" s="4633"/>
      <c r="G58" s="4633"/>
      <c r="H58" s="4633"/>
      <c r="I58" s="4633"/>
      <c r="J58" s="4633"/>
      <c r="K58" s="4633"/>
      <c r="L58" s="4633"/>
      <c r="M58" s="4633"/>
      <c r="N58" s="4633"/>
      <c r="O58" s="4633"/>
      <c r="P58" s="4633"/>
      <c r="Q58" s="4633"/>
      <c r="R58" s="4633"/>
    </row>
    <row r="59" spans="1:18" s="749" customFormat="1" ht="18.75" customHeight="1">
      <c r="A59" s="2389"/>
      <c r="B59" s="4633"/>
      <c r="C59" s="4633"/>
      <c r="D59" s="4633"/>
      <c r="E59" s="4633"/>
      <c r="F59" s="4633"/>
      <c r="G59" s="4633"/>
      <c r="H59" s="4633"/>
      <c r="I59" s="4633"/>
      <c r="J59" s="4633"/>
      <c r="K59" s="4633"/>
      <c r="L59" s="4633"/>
      <c r="M59" s="4633"/>
      <c r="N59" s="4633"/>
      <c r="O59" s="4633"/>
      <c r="P59" s="4633"/>
      <c r="Q59" s="4633"/>
      <c r="R59" s="4633"/>
    </row>
    <row r="60" spans="1:18" s="749" customFormat="1" ht="18.75" customHeight="1">
      <c r="A60" s="2389"/>
      <c r="B60" s="4633"/>
      <c r="C60" s="4633"/>
      <c r="D60" s="4633"/>
      <c r="E60" s="4633"/>
      <c r="F60" s="4633"/>
      <c r="G60" s="4633"/>
      <c r="H60" s="4633"/>
      <c r="I60" s="4633"/>
      <c r="J60" s="4633"/>
      <c r="K60" s="4633"/>
      <c r="L60" s="4633"/>
      <c r="M60" s="4633"/>
      <c r="N60" s="4633"/>
      <c r="O60" s="4633"/>
      <c r="P60" s="4633"/>
      <c r="Q60" s="4633"/>
      <c r="R60" s="4633"/>
    </row>
    <row r="61" spans="1:18" s="749" customFormat="1" ht="18.75" customHeight="1">
      <c r="A61" s="2389"/>
      <c r="B61" s="132"/>
      <c r="C61" s="132"/>
      <c r="D61" s="132"/>
      <c r="E61" s="132"/>
      <c r="F61" s="132"/>
      <c r="G61" s="132"/>
      <c r="H61" s="132"/>
      <c r="I61" s="132"/>
      <c r="J61" s="132"/>
      <c r="K61" s="132"/>
      <c r="L61" s="132"/>
      <c r="M61" s="2366"/>
      <c r="N61" s="2360"/>
      <c r="O61" s="2361"/>
      <c r="P61" s="2390"/>
      <c r="Q61" s="2390"/>
      <c r="R61" s="2391"/>
    </row>
    <row r="62" spans="1:18" s="749" customFormat="1" ht="18.75" customHeight="1">
      <c r="A62" s="2389"/>
      <c r="B62" s="4632" t="s">
        <v>4307</v>
      </c>
      <c r="C62" s="4632"/>
      <c r="D62" s="4632"/>
      <c r="E62" s="4632"/>
      <c r="F62" s="4632"/>
      <c r="G62" s="4632"/>
      <c r="H62" s="4632"/>
      <c r="I62" s="4632"/>
      <c r="J62" s="4632"/>
      <c r="K62" s="4632"/>
      <c r="L62" s="4632"/>
      <c r="M62" s="4632"/>
      <c r="N62" s="4632"/>
      <c r="O62" s="4632"/>
      <c r="P62" s="4632"/>
      <c r="Q62" s="4632"/>
      <c r="R62" s="4632"/>
    </row>
    <row r="63" spans="1:18" s="749" customFormat="1" ht="18.75" customHeight="1">
      <c r="A63" s="2389"/>
      <c r="B63" s="4632"/>
      <c r="C63" s="4632"/>
      <c r="D63" s="4632"/>
      <c r="E63" s="4632"/>
      <c r="F63" s="4632"/>
      <c r="G63" s="4632"/>
      <c r="H63" s="4632"/>
      <c r="I63" s="4632"/>
      <c r="J63" s="4632"/>
      <c r="K63" s="4632"/>
      <c r="L63" s="4632"/>
      <c r="M63" s="4632"/>
      <c r="N63" s="4632"/>
      <c r="O63" s="4632"/>
      <c r="P63" s="4632"/>
      <c r="Q63" s="4632"/>
      <c r="R63" s="4632"/>
    </row>
    <row r="64" spans="1:18" s="749" customFormat="1" ht="18.75" customHeight="1">
      <c r="A64" s="2389"/>
      <c r="B64" s="132"/>
      <c r="C64" s="132"/>
      <c r="D64" s="132"/>
      <c r="E64" s="132"/>
      <c r="F64" s="132"/>
      <c r="G64" s="132"/>
      <c r="H64" s="132"/>
      <c r="I64" s="132"/>
      <c r="J64" s="132"/>
      <c r="K64" s="132"/>
      <c r="L64" s="132"/>
      <c r="M64" s="2366"/>
      <c r="N64" s="2360"/>
      <c r="O64" s="2361"/>
      <c r="P64" s="2390"/>
      <c r="Q64" s="2390"/>
      <c r="R64" s="2391"/>
    </row>
    <row r="65" spans="1:18" ht="28.5">
      <c r="A65" s="132"/>
      <c r="B65" s="4634" t="s">
        <v>4308</v>
      </c>
      <c r="C65" s="4634"/>
      <c r="D65" s="4634"/>
      <c r="E65" s="4634"/>
      <c r="F65" s="4634"/>
      <c r="G65" s="4634"/>
      <c r="H65" s="4634"/>
      <c r="I65" s="4634"/>
      <c r="J65" s="4634"/>
      <c r="K65" s="4634"/>
      <c r="L65" s="4634"/>
      <c r="M65" s="4634"/>
      <c r="N65" s="4634"/>
      <c r="O65" s="4634"/>
      <c r="P65" s="4634"/>
      <c r="Q65" s="4634"/>
      <c r="R65" s="4634"/>
    </row>
    <row r="66" spans="1:18" ht="28.5">
      <c r="A66" s="132"/>
      <c r="B66" s="2399"/>
      <c r="C66" s="2399"/>
      <c r="D66" s="2399"/>
      <c r="E66" s="2399"/>
      <c r="F66" s="2399"/>
      <c r="G66" s="2399"/>
      <c r="H66" s="2399"/>
      <c r="I66" s="2399"/>
      <c r="J66" s="2399"/>
      <c r="K66" s="2399"/>
      <c r="L66" s="2399"/>
      <c r="M66" s="2399"/>
      <c r="N66" s="2399"/>
      <c r="O66" s="2399"/>
      <c r="P66" s="2399"/>
      <c r="Q66" s="2399"/>
      <c r="R66" s="2399"/>
    </row>
    <row r="67" spans="1:18" ht="28.5">
      <c r="B67" s="4641" t="s">
        <v>4309</v>
      </c>
      <c r="C67" s="4641"/>
      <c r="D67" s="4641"/>
      <c r="E67" s="4641"/>
      <c r="F67" s="4641"/>
      <c r="G67" s="4641"/>
      <c r="H67" s="4641"/>
      <c r="I67" s="4641"/>
      <c r="J67" s="4641"/>
      <c r="K67" s="4641"/>
      <c r="L67" s="4641"/>
      <c r="M67" s="4641"/>
      <c r="N67" s="4641"/>
      <c r="O67" s="4641"/>
      <c r="P67" s="4641"/>
      <c r="Q67" s="4641"/>
      <c r="R67" s="4641"/>
    </row>
    <row r="68" spans="1:18" s="749" customFormat="1" ht="18.75" customHeight="1">
      <c r="A68" s="2389"/>
      <c r="B68" s="132"/>
      <c r="C68" s="132"/>
      <c r="D68" s="132"/>
      <c r="E68" s="132"/>
      <c r="F68" s="132"/>
      <c r="G68" s="132"/>
      <c r="H68" s="132"/>
      <c r="I68" s="132"/>
      <c r="J68" s="132"/>
      <c r="K68" s="132"/>
      <c r="L68" s="132"/>
      <c r="M68" s="2366"/>
      <c r="N68" s="2360"/>
      <c r="O68" s="2361"/>
      <c r="P68" s="2390"/>
      <c r="Q68" s="2390"/>
      <c r="R68" s="2391"/>
    </row>
    <row r="69" spans="1:18" s="749" customFormat="1" ht="23.25" customHeight="1">
      <c r="A69" s="2389"/>
      <c r="B69" s="132"/>
      <c r="C69" s="132"/>
      <c r="D69" s="132"/>
      <c r="E69" s="132"/>
      <c r="F69" s="132"/>
      <c r="G69" s="132"/>
      <c r="H69" s="132"/>
      <c r="I69" s="132"/>
      <c r="J69" s="132"/>
      <c r="K69" s="132"/>
      <c r="L69" s="132"/>
      <c r="M69" s="2366"/>
      <c r="N69" s="2360"/>
      <c r="O69" s="2361"/>
      <c r="P69" s="2390"/>
      <c r="Q69" s="2390"/>
      <c r="R69" s="2391"/>
    </row>
    <row r="70" spans="1:18" ht="15.75" thickBot="1">
      <c r="A70" s="2356" t="s">
        <v>395</v>
      </c>
      <c r="B70" s="4614"/>
      <c r="C70" s="4614"/>
      <c r="D70" s="4614"/>
      <c r="E70" s="4614"/>
      <c r="F70" s="4614"/>
      <c r="G70" s="4614"/>
      <c r="H70" s="4614"/>
      <c r="I70" s="4614"/>
      <c r="J70" s="4614"/>
      <c r="K70" s="4614"/>
      <c r="L70" s="4614"/>
      <c r="M70" s="4614"/>
      <c r="N70" s="4614"/>
      <c r="O70" s="4614"/>
      <c r="P70" s="4614"/>
      <c r="Q70" s="4614"/>
      <c r="R70" s="4614"/>
    </row>
    <row r="71" spans="1:18">
      <c r="A71" s="4592"/>
      <c r="B71" s="4642" t="s">
        <v>4310</v>
      </c>
      <c r="C71" s="4643"/>
      <c r="D71" s="4643"/>
      <c r="E71" s="4643"/>
      <c r="F71" s="4643"/>
      <c r="G71" s="4643"/>
      <c r="H71" s="4643"/>
      <c r="I71" s="4643"/>
      <c r="J71" s="4643"/>
      <c r="K71" s="4643"/>
      <c r="L71" s="4643"/>
      <c r="M71" s="4643"/>
      <c r="N71" s="4643"/>
      <c r="O71" s="4643"/>
      <c r="P71" s="4646" t="s">
        <v>322</v>
      </c>
      <c r="Q71" s="4647"/>
      <c r="R71" s="4650">
        <f>P75</f>
        <v>1</v>
      </c>
    </row>
    <row r="72" spans="1:18">
      <c r="A72" s="4592"/>
      <c r="B72" s="4644"/>
      <c r="C72" s="4645"/>
      <c r="D72" s="4645"/>
      <c r="E72" s="4645"/>
      <c r="F72" s="4645"/>
      <c r="G72" s="4645"/>
      <c r="H72" s="4645"/>
      <c r="I72" s="4645"/>
      <c r="J72" s="4645"/>
      <c r="K72" s="4645"/>
      <c r="L72" s="4645"/>
      <c r="M72" s="4645"/>
      <c r="N72" s="4645"/>
      <c r="O72" s="4645"/>
      <c r="P72" s="4648"/>
      <c r="Q72" s="4649"/>
      <c r="R72" s="4651"/>
    </row>
    <row r="73" spans="1:18">
      <c r="A73" s="4592"/>
      <c r="B73" s="4644"/>
      <c r="C73" s="4645"/>
      <c r="D73" s="4645"/>
      <c r="E73" s="4645"/>
      <c r="F73" s="4645"/>
      <c r="G73" s="4645"/>
      <c r="H73" s="4645"/>
      <c r="I73" s="4645"/>
      <c r="J73" s="4645"/>
      <c r="K73" s="4645"/>
      <c r="L73" s="4645"/>
      <c r="M73" s="4645"/>
      <c r="N73" s="4645"/>
      <c r="O73" s="4645"/>
      <c r="P73" s="4653" t="s">
        <v>4245</v>
      </c>
      <c r="Q73" s="4654"/>
      <c r="R73" s="4651"/>
    </row>
    <row r="74" spans="1:18">
      <c r="A74" s="4592"/>
      <c r="B74" s="4644"/>
      <c r="C74" s="4645"/>
      <c r="D74" s="4645"/>
      <c r="E74" s="4645"/>
      <c r="F74" s="4645"/>
      <c r="G74" s="4645"/>
      <c r="H74" s="4645"/>
      <c r="I74" s="4645"/>
      <c r="J74" s="4645"/>
      <c r="K74" s="4645"/>
      <c r="L74" s="4645"/>
      <c r="M74" s="4645"/>
      <c r="N74" s="4645"/>
      <c r="O74" s="4645"/>
      <c r="P74" s="4653"/>
      <c r="Q74" s="4654"/>
      <c r="R74" s="4651"/>
    </row>
    <row r="75" spans="1:18">
      <c r="A75" s="4592"/>
      <c r="B75" s="4655" t="s">
        <v>4246</v>
      </c>
      <c r="C75" s="4656"/>
      <c r="D75" s="4656"/>
      <c r="E75" s="4656"/>
      <c r="F75" s="4656"/>
      <c r="G75" s="4656"/>
      <c r="H75" s="4656"/>
      <c r="I75" s="4656"/>
      <c r="J75" s="4656"/>
      <c r="K75" s="4656"/>
      <c r="L75" s="4656"/>
      <c r="M75" s="4656"/>
      <c r="N75" s="4656"/>
      <c r="O75" s="4656"/>
      <c r="P75" s="4657">
        <v>1</v>
      </c>
      <c r="Q75" s="4658"/>
      <c r="R75" s="4651"/>
    </row>
    <row r="76" spans="1:18" ht="15.75" thickBot="1">
      <c r="A76" s="4592"/>
      <c r="B76" s="4655"/>
      <c r="C76" s="4656"/>
      <c r="D76" s="4656"/>
      <c r="E76" s="4656"/>
      <c r="F76" s="4656"/>
      <c r="G76" s="4656"/>
      <c r="H76" s="4656"/>
      <c r="I76" s="4656"/>
      <c r="J76" s="4656"/>
      <c r="K76" s="4656"/>
      <c r="L76" s="4656"/>
      <c r="M76" s="4656"/>
      <c r="N76" s="4656"/>
      <c r="O76" s="4656"/>
      <c r="P76" s="4657"/>
      <c r="Q76" s="4658"/>
      <c r="R76" s="4652"/>
    </row>
    <row r="77" spans="1:18" ht="15.75" thickTop="1">
      <c r="A77" s="4592"/>
      <c r="B77" s="4659" t="s">
        <v>4284</v>
      </c>
      <c r="C77" s="4660"/>
      <c r="D77" s="4660"/>
      <c r="E77" s="4660"/>
      <c r="F77" s="4660"/>
      <c r="G77" s="4660"/>
      <c r="H77" s="4660"/>
      <c r="I77" s="4660"/>
      <c r="J77" s="4660"/>
      <c r="K77" s="4660"/>
      <c r="L77" s="4660"/>
      <c r="M77" s="4660"/>
      <c r="N77" s="4660"/>
      <c r="O77" s="4663" t="s">
        <v>4248</v>
      </c>
      <c r="P77" s="4665">
        <v>18</v>
      </c>
      <c r="Q77" s="4666"/>
      <c r="R77" s="4669"/>
    </row>
    <row r="78" spans="1:18">
      <c r="A78" s="4592"/>
      <c r="B78" s="4661"/>
      <c r="C78" s="4662"/>
      <c r="D78" s="4662"/>
      <c r="E78" s="4662"/>
      <c r="F78" s="4662"/>
      <c r="G78" s="4662"/>
      <c r="H78" s="4662"/>
      <c r="I78" s="4662"/>
      <c r="J78" s="4662"/>
      <c r="K78" s="4662"/>
      <c r="L78" s="4662"/>
      <c r="M78" s="4662"/>
      <c r="N78" s="4662"/>
      <c r="O78" s="4664"/>
      <c r="P78" s="4667"/>
      <c r="Q78" s="4668"/>
      <c r="R78" s="4669"/>
    </row>
    <row r="79" spans="1:18">
      <c r="A79" s="4592"/>
      <c r="B79" s="4672" t="s">
        <v>4286</v>
      </c>
      <c r="C79" s="4673"/>
      <c r="D79" s="4673"/>
      <c r="E79" s="4673"/>
      <c r="F79" s="4673"/>
      <c r="G79" s="4673"/>
      <c r="H79" s="4673"/>
      <c r="I79" s="4673"/>
      <c r="J79" s="4673"/>
      <c r="K79" s="4673"/>
      <c r="L79" s="4673"/>
      <c r="M79" s="4673"/>
      <c r="N79" s="4673" t="s">
        <v>4250</v>
      </c>
      <c r="O79" s="4674" t="s">
        <v>4248</v>
      </c>
      <c r="P79" s="4675">
        <v>5</v>
      </c>
      <c r="Q79" s="4676"/>
      <c r="R79" s="4669"/>
    </row>
    <row r="80" spans="1:18">
      <c r="A80" s="4592"/>
      <c r="B80" s="4672"/>
      <c r="C80" s="4673"/>
      <c r="D80" s="4673"/>
      <c r="E80" s="4673"/>
      <c r="F80" s="4673"/>
      <c r="G80" s="4673"/>
      <c r="H80" s="4673"/>
      <c r="I80" s="4673"/>
      <c r="J80" s="4673"/>
      <c r="K80" s="4673"/>
      <c r="L80" s="4673"/>
      <c r="M80" s="4673"/>
      <c r="N80" s="4673"/>
      <c r="O80" s="4674"/>
      <c r="P80" s="4675"/>
      <c r="Q80" s="4676"/>
      <c r="R80" s="4669"/>
    </row>
    <row r="81" spans="1:18" ht="18">
      <c r="A81" s="4592"/>
      <c r="B81" s="2400"/>
      <c r="C81" s="4677"/>
      <c r="D81" s="4677"/>
      <c r="E81" s="4677"/>
      <c r="F81" s="4677"/>
      <c r="G81" s="4677"/>
      <c r="H81" s="4677"/>
      <c r="I81" s="4677"/>
      <c r="J81" s="4677"/>
      <c r="K81" s="4677"/>
      <c r="L81" s="4677"/>
      <c r="M81" s="2401"/>
      <c r="N81" s="4678" t="s">
        <v>4251</v>
      </c>
      <c r="O81" s="4680" t="s">
        <v>4248</v>
      </c>
      <c r="P81" s="4682" t="s">
        <v>4287</v>
      </c>
      <c r="Q81" s="4683"/>
      <c r="R81" s="4669"/>
    </row>
    <row r="82" spans="1:18" ht="18.75" thickBot="1">
      <c r="A82" s="4592"/>
      <c r="B82" s="2402"/>
      <c r="C82" s="2403"/>
      <c r="D82" s="2403"/>
      <c r="E82" s="2403"/>
      <c r="F82" s="2403"/>
      <c r="G82" s="2403"/>
      <c r="H82" s="2403"/>
      <c r="I82" s="2403"/>
      <c r="J82" s="2403"/>
      <c r="K82" s="2403"/>
      <c r="L82" s="2403"/>
      <c r="M82" s="2404"/>
      <c r="N82" s="4679"/>
      <c r="O82" s="4681"/>
      <c r="P82" s="4684"/>
      <c r="Q82" s="4685"/>
      <c r="R82" s="4669"/>
    </row>
    <row r="83" spans="1:18" ht="15.75" thickTop="1">
      <c r="A83" s="4592"/>
      <c r="B83" s="4686" t="s">
        <v>4253</v>
      </c>
      <c r="C83" s="4688" t="s">
        <v>4311</v>
      </c>
      <c r="D83" s="4688"/>
      <c r="E83" s="4688"/>
      <c r="F83" s="4688"/>
      <c r="G83" s="4688"/>
      <c r="H83" s="4688"/>
      <c r="I83" s="4688"/>
      <c r="J83" s="4688"/>
      <c r="K83" s="4688"/>
      <c r="L83" s="4688"/>
      <c r="M83" s="4688"/>
      <c r="N83" s="4688"/>
      <c r="O83" s="4677" t="s">
        <v>4254</v>
      </c>
      <c r="P83" s="4677"/>
      <c r="Q83" s="4690"/>
      <c r="R83" s="4669"/>
    </row>
    <row r="84" spans="1:18">
      <c r="A84" s="4592"/>
      <c r="B84" s="4687"/>
      <c r="C84" s="4689"/>
      <c r="D84" s="4689"/>
      <c r="E84" s="4689"/>
      <c r="F84" s="4689"/>
      <c r="G84" s="4689"/>
      <c r="H84" s="4689"/>
      <c r="I84" s="4689"/>
      <c r="J84" s="4689"/>
      <c r="K84" s="4689"/>
      <c r="L84" s="4689"/>
      <c r="M84" s="4689"/>
      <c r="N84" s="4689"/>
      <c r="O84" s="4677"/>
      <c r="P84" s="4677"/>
      <c r="Q84" s="4690"/>
      <c r="R84" s="4669"/>
    </row>
    <row r="85" spans="1:18" ht="18.75">
      <c r="A85" s="4592"/>
      <c r="B85" s="2405"/>
      <c r="C85" s="2406"/>
      <c r="D85" s="2407"/>
      <c r="E85" s="2407"/>
      <c r="F85" s="2408"/>
      <c r="G85" s="2407"/>
      <c r="H85" s="2407"/>
      <c r="I85" s="2407"/>
      <c r="J85" s="2407"/>
      <c r="K85" s="2407"/>
      <c r="L85" s="2407"/>
      <c r="M85" s="2408"/>
      <c r="N85" s="2408"/>
      <c r="O85" s="4691">
        <f>P79</f>
        <v>5</v>
      </c>
      <c r="P85" s="4692" t="str">
        <f>P81</f>
        <v>Assiette(s)</v>
      </c>
      <c r="Q85" s="4693"/>
      <c r="R85" s="4669"/>
    </row>
    <row r="86" spans="1:18" ht="18.75">
      <c r="A86" s="4592"/>
      <c r="B86" s="2405" t="s">
        <v>115</v>
      </c>
      <c r="C86" s="2406" t="s">
        <v>4255</v>
      </c>
      <c r="D86" s="2407"/>
      <c r="E86" s="2407"/>
      <c r="F86" s="2407"/>
      <c r="G86" s="2407"/>
      <c r="H86" s="2407"/>
      <c r="I86" s="2407"/>
      <c r="J86" s="2407"/>
      <c r="K86" s="2407"/>
      <c r="L86" s="2409" t="s">
        <v>4312</v>
      </c>
      <c r="M86" s="2408"/>
      <c r="N86" s="2408"/>
      <c r="O86" s="4691"/>
      <c r="P86" s="4692"/>
      <c r="Q86" s="4693"/>
      <c r="R86" s="4669"/>
    </row>
    <row r="87" spans="1:18">
      <c r="A87" s="4592"/>
      <c r="B87" s="4694">
        <f>M102</f>
        <v>0.57600000000000007</v>
      </c>
      <c r="C87" s="4695">
        <f>B87/B95</f>
        <v>0.46414182111200647</v>
      </c>
      <c r="D87" s="4696" t="str">
        <f>B99</f>
        <v>CHIBOUST PAMPLEMOUSSE</v>
      </c>
      <c r="E87" s="4696"/>
      <c r="F87" s="4696"/>
      <c r="G87" s="4696"/>
      <c r="H87" s="4696"/>
      <c r="I87" s="4696"/>
      <c r="J87" s="4696"/>
      <c r="K87" s="4696"/>
      <c r="L87" s="4697" t="s">
        <v>0</v>
      </c>
      <c r="M87" s="4698" t="str">
        <f>D87</f>
        <v>CHIBOUST PAMPLEMOUSSE</v>
      </c>
      <c r="N87" s="4698"/>
      <c r="O87" s="4698"/>
      <c r="P87" s="4416">
        <f>(B87/P77)*P79</f>
        <v>0.16</v>
      </c>
      <c r="Q87" s="4699">
        <f>P87/P95</f>
        <v>0.46414182111200647</v>
      </c>
      <c r="R87" s="4669"/>
    </row>
    <row r="88" spans="1:18">
      <c r="A88" s="4592"/>
      <c r="B88" s="4694"/>
      <c r="C88" s="4695"/>
      <c r="D88" s="4696"/>
      <c r="E88" s="4696"/>
      <c r="F88" s="4696"/>
      <c r="G88" s="4696"/>
      <c r="H88" s="4696"/>
      <c r="I88" s="4696"/>
      <c r="J88" s="4696"/>
      <c r="K88" s="4696"/>
      <c r="L88" s="4697"/>
      <c r="M88" s="4698"/>
      <c r="N88" s="4698"/>
      <c r="O88" s="4698"/>
      <c r="P88" s="4416"/>
      <c r="Q88" s="4699"/>
      <c r="R88" s="4669"/>
    </row>
    <row r="89" spans="1:18">
      <c r="A89" s="4592"/>
      <c r="B89" s="4694">
        <f>M127</f>
        <v>0</v>
      </c>
      <c r="C89" s="4695">
        <f>B89/B95</f>
        <v>0</v>
      </c>
      <c r="D89" s="4696">
        <f>B124</f>
        <v>0</v>
      </c>
      <c r="E89" s="4696"/>
      <c r="F89" s="4696"/>
      <c r="G89" s="4696"/>
      <c r="H89" s="4696"/>
      <c r="I89" s="4696"/>
      <c r="J89" s="4696"/>
      <c r="K89" s="4696"/>
      <c r="L89" s="4697" t="s">
        <v>4256</v>
      </c>
      <c r="M89" s="4698">
        <f>D89</f>
        <v>0</v>
      </c>
      <c r="N89" s="4698"/>
      <c r="O89" s="4698"/>
      <c r="P89" s="4416">
        <f>(B89/P77)*P79</f>
        <v>0</v>
      </c>
      <c r="Q89" s="4699">
        <f>P89/P95</f>
        <v>0</v>
      </c>
      <c r="R89" s="4669"/>
    </row>
    <row r="90" spans="1:18">
      <c r="A90" s="4592"/>
      <c r="B90" s="4694"/>
      <c r="C90" s="4695"/>
      <c r="D90" s="4696"/>
      <c r="E90" s="4696"/>
      <c r="F90" s="4696"/>
      <c r="G90" s="4696"/>
      <c r="H90" s="4696"/>
      <c r="I90" s="4696"/>
      <c r="J90" s="4696"/>
      <c r="K90" s="4696"/>
      <c r="L90" s="4697"/>
      <c r="M90" s="4698"/>
      <c r="N90" s="4698"/>
      <c r="O90" s="4698"/>
      <c r="P90" s="4416"/>
      <c r="Q90" s="4699"/>
      <c r="R90" s="4669"/>
    </row>
    <row r="91" spans="1:18">
      <c r="A91" s="4592"/>
      <c r="B91" s="4694">
        <f>M149</f>
        <v>0.315</v>
      </c>
      <c r="C91" s="4695">
        <f>B91/B95</f>
        <v>0.25382755842062849</v>
      </c>
      <c r="D91" s="4696" t="str">
        <f>B146</f>
        <v>COULIS DE MANGUE</v>
      </c>
      <c r="E91" s="4696"/>
      <c r="F91" s="4696"/>
      <c r="G91" s="4696"/>
      <c r="H91" s="4696"/>
      <c r="I91" s="4696"/>
      <c r="J91" s="4696"/>
      <c r="K91" s="4696"/>
      <c r="L91" s="4697" t="s">
        <v>1886</v>
      </c>
      <c r="M91" s="4698" t="str">
        <f>D91</f>
        <v>COULIS DE MANGUE</v>
      </c>
      <c r="N91" s="4698"/>
      <c r="O91" s="4698"/>
      <c r="P91" s="4416">
        <f>(B91/P77)*P79</f>
        <v>8.7500000000000008E-2</v>
      </c>
      <c r="Q91" s="4699">
        <f>P91/P95</f>
        <v>0.25382755842062854</v>
      </c>
      <c r="R91" s="4669"/>
    </row>
    <row r="92" spans="1:18">
      <c r="A92" s="4592"/>
      <c r="B92" s="4694"/>
      <c r="C92" s="4695"/>
      <c r="D92" s="4696"/>
      <c r="E92" s="4696"/>
      <c r="F92" s="4696"/>
      <c r="G92" s="4696"/>
      <c r="H92" s="4696"/>
      <c r="I92" s="4696"/>
      <c r="J92" s="4696"/>
      <c r="K92" s="4696"/>
      <c r="L92" s="4697"/>
      <c r="M92" s="4698"/>
      <c r="N92" s="4698"/>
      <c r="O92" s="4698"/>
      <c r="P92" s="4416"/>
      <c r="Q92" s="4699"/>
      <c r="R92" s="4669"/>
    </row>
    <row r="93" spans="1:18">
      <c r="A93" s="4592"/>
      <c r="B93" s="4694">
        <f>M163</f>
        <v>0.35</v>
      </c>
      <c r="C93" s="4695">
        <f>B93/B95</f>
        <v>0.28203062046736499</v>
      </c>
      <c r="D93" s="4696" t="str">
        <f>B160</f>
        <v>JUS DE FRAISE DES BOIS</v>
      </c>
      <c r="E93" s="4696"/>
      <c r="F93" s="4696"/>
      <c r="G93" s="4696"/>
      <c r="H93" s="4696"/>
      <c r="I93" s="4696"/>
      <c r="J93" s="4696"/>
      <c r="K93" s="4696"/>
      <c r="L93" s="4697" t="s">
        <v>4147</v>
      </c>
      <c r="M93" s="4698" t="str">
        <f>D93</f>
        <v>JUS DE FRAISE DES BOIS</v>
      </c>
      <c r="N93" s="4698"/>
      <c r="O93" s="4698"/>
      <c r="P93" s="4416">
        <f>(B93/P77)*P79</f>
        <v>9.7222222222222224E-2</v>
      </c>
      <c r="Q93" s="4699">
        <f>P93/P95</f>
        <v>0.28203062046736505</v>
      </c>
      <c r="R93" s="4669"/>
    </row>
    <row r="94" spans="1:18">
      <c r="A94" s="4592"/>
      <c r="B94" s="4694"/>
      <c r="C94" s="4695"/>
      <c r="D94" s="4696"/>
      <c r="E94" s="4696"/>
      <c r="F94" s="4696"/>
      <c r="G94" s="4696"/>
      <c r="H94" s="4696"/>
      <c r="I94" s="4696"/>
      <c r="J94" s="4696"/>
      <c r="K94" s="4696"/>
      <c r="L94" s="4697"/>
      <c r="M94" s="4698"/>
      <c r="N94" s="4698"/>
      <c r="O94" s="4698"/>
      <c r="P94" s="4713"/>
      <c r="Q94" s="4714"/>
      <c r="R94" s="4669"/>
    </row>
    <row r="95" spans="1:18" ht="18">
      <c r="A95" s="4592"/>
      <c r="B95" s="4700">
        <f>SUM(B87:B93)</f>
        <v>1.2410000000000001</v>
      </c>
      <c r="C95" s="4695">
        <f>SUM(C87:C91)</f>
        <v>0.71796937953263495</v>
      </c>
      <c r="D95" s="2410"/>
      <c r="E95" s="2410"/>
      <c r="F95" s="2410"/>
      <c r="G95" s="2408"/>
      <c r="H95" s="2410"/>
      <c r="I95" s="2410"/>
      <c r="J95" s="2410"/>
      <c r="K95" s="2410"/>
      <c r="L95" s="2410"/>
      <c r="M95" s="2408"/>
      <c r="N95" s="2408"/>
      <c r="O95" s="2411"/>
      <c r="P95" s="4701">
        <f>SUM(P87:P93)</f>
        <v>0.34472222222222221</v>
      </c>
      <c r="Q95" s="4702">
        <f>SUM(Q87:Q93)</f>
        <v>1</v>
      </c>
      <c r="R95" s="4669"/>
    </row>
    <row r="96" spans="1:18" ht="18">
      <c r="A96" s="4592"/>
      <c r="B96" s="4700"/>
      <c r="C96" s="4695"/>
      <c r="D96" s="2410"/>
      <c r="E96" s="2410"/>
      <c r="F96" s="2410"/>
      <c r="G96" s="2408"/>
      <c r="H96" s="2410"/>
      <c r="I96" s="2410"/>
      <c r="J96" s="2410"/>
      <c r="K96" s="2410"/>
      <c r="L96" s="2410"/>
      <c r="M96" s="2408"/>
      <c r="N96" s="2408"/>
      <c r="O96" s="2411"/>
      <c r="P96" s="4701"/>
      <c r="Q96" s="4702"/>
      <c r="R96" s="4669"/>
    </row>
    <row r="97" spans="1:18" ht="19.5" thickBot="1">
      <c r="A97" s="4592"/>
      <c r="B97" s="2412"/>
      <c r="C97" s="2413"/>
      <c r="D97" s="2414"/>
      <c r="E97" s="2414"/>
      <c r="F97" s="2414"/>
      <c r="G97" s="2414"/>
      <c r="H97" s="2414"/>
      <c r="I97" s="2414"/>
      <c r="J97" s="2414"/>
      <c r="K97" s="2414"/>
      <c r="L97" s="2414"/>
      <c r="M97" s="2415"/>
      <c r="N97" s="2415"/>
      <c r="O97" s="2416"/>
      <c r="P97" s="2417"/>
      <c r="Q97" s="2418"/>
      <c r="R97" s="4669"/>
    </row>
    <row r="98" spans="1:18" ht="18.75" thickBot="1">
      <c r="A98" s="2419"/>
      <c r="B98" s="2419"/>
      <c r="C98" s="2419"/>
      <c r="D98" s="2419"/>
      <c r="E98" s="2419"/>
      <c r="F98" s="2419"/>
      <c r="G98" s="2419"/>
      <c r="H98" s="2419"/>
      <c r="I98" s="2419"/>
      <c r="J98" s="2419"/>
      <c r="K98" s="2419"/>
      <c r="L98" s="2419"/>
      <c r="M98" s="2419"/>
      <c r="N98" s="2419"/>
      <c r="O98" s="2420"/>
      <c r="P98" s="2410"/>
      <c r="Q98" s="2410"/>
      <c r="R98" s="4669"/>
    </row>
    <row r="99" spans="1:18">
      <c r="A99" s="2367" t="s">
        <v>395</v>
      </c>
      <c r="B99" s="4703" t="s">
        <v>4313</v>
      </c>
      <c r="C99" s="4704"/>
      <c r="D99" s="4704"/>
      <c r="E99" s="4704"/>
      <c r="F99" s="4704"/>
      <c r="G99" s="4704"/>
      <c r="H99" s="4704"/>
      <c r="I99" s="4704"/>
      <c r="J99" s="4704"/>
      <c r="K99" s="4704"/>
      <c r="L99" s="4704"/>
      <c r="M99" s="4704"/>
      <c r="N99" s="4705"/>
      <c r="O99" s="4709" t="str">
        <f>B99</f>
        <v>CHIBOUST PAMPLEMOUSSE</v>
      </c>
      <c r="P99" s="4709"/>
      <c r="Q99" s="4710"/>
      <c r="R99" s="4669"/>
    </row>
    <row r="100" spans="1:18">
      <c r="A100" s="4625"/>
      <c r="B100" s="4706"/>
      <c r="C100" s="4707"/>
      <c r="D100" s="4707"/>
      <c r="E100" s="4707"/>
      <c r="F100" s="4707"/>
      <c r="G100" s="4707"/>
      <c r="H100" s="4707"/>
      <c r="I100" s="4707"/>
      <c r="J100" s="4707"/>
      <c r="K100" s="4707"/>
      <c r="L100" s="4707"/>
      <c r="M100" s="4707"/>
      <c r="N100" s="4708"/>
      <c r="O100" s="4711"/>
      <c r="P100" s="4711"/>
      <c r="Q100" s="4712"/>
      <c r="R100" s="4669"/>
    </row>
    <row r="101" spans="1:18" ht="15.75">
      <c r="A101" s="4625"/>
      <c r="B101" s="4716" t="s">
        <v>0</v>
      </c>
      <c r="C101" s="4728" t="s">
        <v>4246</v>
      </c>
      <c r="D101" s="4728"/>
      <c r="E101" s="4728"/>
      <c r="F101" s="4728"/>
      <c r="G101" s="4728"/>
      <c r="H101" s="4728"/>
      <c r="I101" s="4728"/>
      <c r="J101" s="4728"/>
      <c r="K101" s="4728"/>
      <c r="L101" s="4728"/>
      <c r="M101" s="2421" t="s">
        <v>115</v>
      </c>
      <c r="N101" s="2422" t="s">
        <v>25</v>
      </c>
      <c r="O101" s="4711"/>
      <c r="P101" s="4711"/>
      <c r="Q101" s="4712"/>
      <c r="R101" s="4669"/>
    </row>
    <row r="102" spans="1:18">
      <c r="A102" s="4625"/>
      <c r="B102" s="4716"/>
      <c r="C102" s="4728"/>
      <c r="D102" s="4728"/>
      <c r="E102" s="4728"/>
      <c r="F102" s="4728"/>
      <c r="G102" s="4728"/>
      <c r="H102" s="4728"/>
      <c r="I102" s="4728"/>
      <c r="J102" s="4728"/>
      <c r="K102" s="4728"/>
      <c r="L102" s="4728"/>
      <c r="M102" s="4729">
        <f>C122</f>
        <v>0.57600000000000007</v>
      </c>
      <c r="N102" s="4730">
        <v>1</v>
      </c>
      <c r="O102" s="4731">
        <f>P79</f>
        <v>5</v>
      </c>
      <c r="P102" s="4692" t="str">
        <f>P81</f>
        <v>Assiette(s)</v>
      </c>
      <c r="Q102" s="4693"/>
      <c r="R102" s="4669"/>
    </row>
    <row r="103" spans="1:18" ht="15.75">
      <c r="A103" s="4625"/>
      <c r="B103" s="4716"/>
      <c r="C103" s="4719" t="s">
        <v>4314</v>
      </c>
      <c r="D103" s="4719"/>
      <c r="E103" s="4720" t="s">
        <v>4310</v>
      </c>
      <c r="F103" s="4720"/>
      <c r="G103" s="4720"/>
      <c r="H103" s="4720"/>
      <c r="I103" s="4720"/>
      <c r="J103" s="4720"/>
      <c r="K103" s="4720"/>
      <c r="L103" s="4720"/>
      <c r="M103" s="4729"/>
      <c r="N103" s="4730"/>
      <c r="O103" s="4731"/>
      <c r="P103" s="4692"/>
      <c r="Q103" s="4693"/>
      <c r="R103" s="4669"/>
    </row>
    <row r="104" spans="1:18" ht="18.75">
      <c r="A104" s="4625"/>
      <c r="B104" s="4716"/>
      <c r="C104" s="4721" t="s">
        <v>4315</v>
      </c>
      <c r="D104" s="4721"/>
      <c r="E104" s="4721"/>
      <c r="F104" s="4722">
        <f>M102/M104</f>
        <v>3.2000000000000001E-2</v>
      </c>
      <c r="G104" s="4722"/>
      <c r="H104" s="2423"/>
      <c r="I104" s="2423"/>
      <c r="J104" s="4723" t="s">
        <v>4316</v>
      </c>
      <c r="K104" s="4723"/>
      <c r="L104" s="4723"/>
      <c r="M104" s="4638">
        <v>18</v>
      </c>
      <c r="N104" s="4724">
        <f>(M104/M102)*N102</f>
        <v>31.249999999999996</v>
      </c>
      <c r="O104" s="4725"/>
      <c r="P104" s="4726">
        <f>P122</f>
        <v>0.16</v>
      </c>
      <c r="Q104" s="4727"/>
      <c r="R104" s="4669"/>
    </row>
    <row r="105" spans="1:18" ht="18.75">
      <c r="A105" s="4625"/>
      <c r="B105" s="4716"/>
      <c r="C105" s="4721"/>
      <c r="D105" s="4721"/>
      <c r="E105" s="4721"/>
      <c r="F105" s="4722"/>
      <c r="G105" s="4722"/>
      <c r="H105" s="2423"/>
      <c r="I105" s="2423"/>
      <c r="J105" s="4723"/>
      <c r="K105" s="4723"/>
      <c r="L105" s="4723"/>
      <c r="M105" s="4638"/>
      <c r="N105" s="4724"/>
      <c r="O105" s="4725"/>
      <c r="P105" s="4726"/>
      <c r="Q105" s="4727"/>
      <c r="R105" s="4669"/>
    </row>
    <row r="106" spans="1:18" ht="20.25">
      <c r="A106" s="4625"/>
      <c r="B106" s="2425" t="s">
        <v>4317</v>
      </c>
      <c r="C106" s="2426"/>
      <c r="D106" s="2426"/>
      <c r="E106" s="2427"/>
      <c r="F106" s="2428"/>
      <c r="G106" s="2428"/>
      <c r="H106" s="2428"/>
      <c r="I106" s="2428"/>
      <c r="J106" s="2428"/>
      <c r="K106" s="2428"/>
      <c r="L106" s="2428"/>
      <c r="M106" s="2371"/>
      <c r="N106" s="2424"/>
      <c r="O106" s="2429"/>
      <c r="P106" s="2429"/>
      <c r="Q106" s="2429"/>
      <c r="R106" s="4669"/>
    </row>
    <row r="107" spans="1:18" ht="18">
      <c r="A107" s="4625"/>
      <c r="B107" s="2430" t="s">
        <v>25</v>
      </c>
      <c r="C107" s="4717" t="s">
        <v>4318</v>
      </c>
      <c r="D107" s="4717"/>
      <c r="E107" s="4717"/>
      <c r="F107" s="4717"/>
      <c r="G107" s="4717"/>
      <c r="H107" s="4717"/>
      <c r="I107" s="4717"/>
      <c r="J107" s="4717"/>
      <c r="K107" s="4717"/>
      <c r="L107" s="4717"/>
      <c r="M107" s="4717"/>
      <c r="N107" s="4718"/>
      <c r="O107" s="2420"/>
      <c r="P107" s="2410"/>
      <c r="Q107" s="2410"/>
      <c r="R107" s="4669"/>
    </row>
    <row r="108" spans="1:18" ht="18">
      <c r="A108" s="4625"/>
      <c r="B108" s="2430" t="s">
        <v>24</v>
      </c>
      <c r="C108" s="4717" t="s">
        <v>4319</v>
      </c>
      <c r="D108" s="4717"/>
      <c r="E108" s="4717"/>
      <c r="F108" s="4717"/>
      <c r="G108" s="4717"/>
      <c r="H108" s="4717"/>
      <c r="I108" s="4717"/>
      <c r="J108" s="4717"/>
      <c r="K108" s="4717"/>
      <c r="L108" s="4717"/>
      <c r="M108" s="4717"/>
      <c r="N108" s="4718"/>
      <c r="O108" s="2420"/>
      <c r="P108" s="2410"/>
      <c r="Q108" s="2410"/>
      <c r="R108" s="4669"/>
    </row>
    <row r="109" spans="1:18" ht="18">
      <c r="A109" s="4625"/>
      <c r="B109" s="2430" t="s">
        <v>23</v>
      </c>
      <c r="C109" s="4717" t="s">
        <v>4320</v>
      </c>
      <c r="D109" s="4717"/>
      <c r="E109" s="4717"/>
      <c r="F109" s="4717"/>
      <c r="G109" s="4717"/>
      <c r="H109" s="4717"/>
      <c r="I109" s="4717"/>
      <c r="J109" s="4717"/>
      <c r="K109" s="4717"/>
      <c r="L109" s="4717"/>
      <c r="M109" s="4717"/>
      <c r="N109" s="4718"/>
      <c r="O109" s="2420"/>
      <c r="P109" s="2410"/>
      <c r="Q109" s="2410"/>
      <c r="R109" s="4669"/>
    </row>
    <row r="110" spans="1:18" ht="18">
      <c r="A110" s="4625"/>
      <c r="B110" s="2430" t="s">
        <v>22</v>
      </c>
      <c r="C110" s="4717" t="s">
        <v>4321</v>
      </c>
      <c r="D110" s="4717"/>
      <c r="E110" s="4717"/>
      <c r="F110" s="4717"/>
      <c r="G110" s="4717"/>
      <c r="H110" s="4717"/>
      <c r="I110" s="4717"/>
      <c r="J110" s="4717"/>
      <c r="K110" s="4717"/>
      <c r="L110" s="4717"/>
      <c r="M110" s="4717"/>
      <c r="N110" s="4718"/>
      <c r="O110" s="2420"/>
      <c r="P110" s="2410"/>
      <c r="Q110" s="2410"/>
      <c r="R110" s="4669"/>
    </row>
    <row r="111" spans="1:18" ht="18">
      <c r="A111" s="4625"/>
      <c r="B111" s="2430" t="s">
        <v>21</v>
      </c>
      <c r="C111" s="4717" t="s">
        <v>4322</v>
      </c>
      <c r="D111" s="4717"/>
      <c r="E111" s="4717"/>
      <c r="F111" s="4717"/>
      <c r="G111" s="4717"/>
      <c r="H111" s="4717"/>
      <c r="I111" s="4717"/>
      <c r="J111" s="4717"/>
      <c r="K111" s="4717"/>
      <c r="L111" s="4717"/>
      <c r="M111" s="4717"/>
      <c r="N111" s="4718"/>
      <c r="O111" s="2420"/>
      <c r="P111" s="2410"/>
      <c r="Q111" s="2410"/>
      <c r="R111" s="4669"/>
    </row>
    <row r="112" spans="1:18" ht="18">
      <c r="A112" s="4625"/>
      <c r="B112" s="2433"/>
      <c r="C112" s="2431"/>
      <c r="D112" s="2431"/>
      <c r="E112" s="2431"/>
      <c r="F112" s="2431"/>
      <c r="G112" s="2431"/>
      <c r="H112" s="2431"/>
      <c r="I112" s="2431"/>
      <c r="J112" s="2431"/>
      <c r="K112" s="2431"/>
      <c r="L112" s="2431"/>
      <c r="M112" s="2434"/>
      <c r="N112" s="2435"/>
      <c r="O112" s="2420"/>
      <c r="P112" s="2410"/>
      <c r="Q112" s="2410"/>
      <c r="R112" s="4669"/>
    </row>
    <row r="113" spans="1:33" ht="18.75">
      <c r="A113" s="4625"/>
      <c r="B113" s="2436" t="s">
        <v>4260</v>
      </c>
      <c r="C113" s="2434"/>
      <c r="D113" s="2434"/>
      <c r="E113" s="2431"/>
      <c r="F113" s="2431"/>
      <c r="G113" s="2431"/>
      <c r="H113" s="2431"/>
      <c r="I113" s="2431"/>
      <c r="J113" s="2431"/>
      <c r="K113" s="2431"/>
      <c r="L113" s="2431"/>
      <c r="M113" s="2434"/>
      <c r="N113" s="2437" t="s">
        <v>4261</v>
      </c>
      <c r="O113" s="2420"/>
      <c r="P113" s="2410"/>
      <c r="Q113" s="2438" t="s">
        <v>4261</v>
      </c>
      <c r="R113" s="4669"/>
    </row>
    <row r="114" spans="1:33" ht="18.75">
      <c r="A114" s="4625"/>
      <c r="B114" s="2374"/>
      <c r="C114" s="2439">
        <v>0.15</v>
      </c>
      <c r="D114" s="2440" t="s">
        <v>4266</v>
      </c>
      <c r="E114" s="2431"/>
      <c r="F114" s="2431"/>
      <c r="G114" s="2431"/>
      <c r="H114" s="2431"/>
      <c r="I114" s="2431"/>
      <c r="J114" s="2431"/>
      <c r="K114" s="2431"/>
      <c r="L114" s="2441" t="str">
        <f t="shared" ref="L114:L121" si="0">D114</f>
        <v>crème</v>
      </c>
      <c r="M114" s="2442">
        <f>(C114/M102)*N102</f>
        <v>0.26041666666666663</v>
      </c>
      <c r="N114" s="2443">
        <f>IF(ISBLANK(B114),0,(B114/C122)*M122)</f>
        <v>0</v>
      </c>
      <c r="O114" s="2409" t="str">
        <f t="shared" ref="O114:O121" si="1">D114</f>
        <v>crème</v>
      </c>
      <c r="P114" s="2444">
        <f>(C114/P77)*P79</f>
        <v>4.1666666666666664E-2</v>
      </c>
      <c r="Q114" s="2375">
        <f>IF(ISBLANK(B114),0,(B114/C122)*P122)</f>
        <v>0</v>
      </c>
      <c r="R114" s="4669"/>
    </row>
    <row r="115" spans="1:33" ht="18.75">
      <c r="A115" s="4625"/>
      <c r="B115" s="2374"/>
      <c r="C115" s="2439">
        <v>8.0000000000000002E-3</v>
      </c>
      <c r="D115" s="2440" t="s">
        <v>4323</v>
      </c>
      <c r="E115" s="2431"/>
      <c r="F115" s="2431"/>
      <c r="G115" s="2431"/>
      <c r="H115" s="2431"/>
      <c r="I115" s="2431"/>
      <c r="J115" s="2431"/>
      <c r="K115" s="2431"/>
      <c r="L115" s="2441" t="str">
        <f t="shared" si="0"/>
        <v>zestes de pamplemousse</v>
      </c>
      <c r="M115" s="2442">
        <f>(C115/M102)*N102</f>
        <v>1.3888888888888888E-2</v>
      </c>
      <c r="N115" s="2443">
        <f>IF(ISBLANK(B115),0,(B115/C122)*M122)</f>
        <v>0</v>
      </c>
      <c r="O115" s="2409" t="str">
        <f t="shared" si="1"/>
        <v>zestes de pamplemousse</v>
      </c>
      <c r="P115" s="2444">
        <f>(C115/P77)*P79</f>
        <v>2.2222222222222222E-3</v>
      </c>
      <c r="Q115" s="2375">
        <f>IF(ISBLANK(B115),0,(B115/C122)*P122)</f>
        <v>0</v>
      </c>
      <c r="R115" s="4669"/>
    </row>
    <row r="116" spans="1:33" ht="18.75">
      <c r="A116" s="4625"/>
      <c r="B116" s="2374"/>
      <c r="C116" s="2439">
        <v>0.105</v>
      </c>
      <c r="D116" s="2440" t="s">
        <v>71</v>
      </c>
      <c r="E116" s="2431"/>
      <c r="F116" s="2431"/>
      <c r="G116" s="2431"/>
      <c r="H116" s="2431"/>
      <c r="I116" s="2431"/>
      <c r="J116" s="2431"/>
      <c r="K116" s="2431"/>
      <c r="L116" s="2441" t="str">
        <f t="shared" si="0"/>
        <v>jaunes d'œufs</v>
      </c>
      <c r="M116" s="2442">
        <f>(C116/M102)*N102</f>
        <v>0.18229166666666663</v>
      </c>
      <c r="N116" s="2443">
        <f>IF(ISBLANK(B116),0,(B116/C122)*M122)</f>
        <v>0</v>
      </c>
      <c r="O116" s="2409" t="str">
        <f t="shared" si="1"/>
        <v>jaunes d'œufs</v>
      </c>
      <c r="P116" s="2444">
        <f>(C116/P77)*P79</f>
        <v>2.9166666666666664E-2</v>
      </c>
      <c r="Q116" s="2375">
        <f>IF(ISBLANK(B116),0,(B116/C122)*P122)</f>
        <v>0</v>
      </c>
      <c r="R116" s="4669"/>
    </row>
    <row r="117" spans="1:33" ht="18.75">
      <c r="A117" s="4625"/>
      <c r="B117" s="2374"/>
      <c r="C117" s="2439">
        <v>3.5000000000000003E-2</v>
      </c>
      <c r="D117" s="2440" t="s">
        <v>4264</v>
      </c>
      <c r="E117" s="2431"/>
      <c r="F117" s="2431"/>
      <c r="G117" s="2431"/>
      <c r="H117" s="2431"/>
      <c r="I117" s="2431"/>
      <c r="J117" s="2431"/>
      <c r="K117" s="2431"/>
      <c r="L117" s="2445" t="str">
        <f t="shared" si="0"/>
        <v>cassonade l'antillaise</v>
      </c>
      <c r="M117" s="2442">
        <f>(C117/M102)*N102</f>
        <v>6.0763888888888888E-2</v>
      </c>
      <c r="N117" s="2443">
        <f>IF(ISBLANK(B117),0,(B117/C122)*M122)</f>
        <v>0</v>
      </c>
      <c r="O117" s="2446" t="str">
        <f t="shared" si="1"/>
        <v>cassonade l'antillaise</v>
      </c>
      <c r="P117" s="2444">
        <f>(C117/P77)*P79</f>
        <v>9.7222222222222224E-3</v>
      </c>
      <c r="Q117" s="2375">
        <f>IF(ISBLANK(B117),0,(B117/C122)*P122)</f>
        <v>0</v>
      </c>
      <c r="R117" s="4669"/>
    </row>
    <row r="118" spans="1:33" ht="18.75">
      <c r="A118" s="4625"/>
      <c r="B118" s="2374"/>
      <c r="C118" s="2439">
        <v>1.4999999999999999E-2</v>
      </c>
      <c r="D118" s="2440" t="s">
        <v>4324</v>
      </c>
      <c r="E118" s="2431"/>
      <c r="F118" s="2431"/>
      <c r="G118" s="2431"/>
      <c r="H118" s="2431"/>
      <c r="I118" s="2431"/>
      <c r="J118" s="2431"/>
      <c r="K118" s="2431"/>
      <c r="L118" s="2441" t="str">
        <f t="shared" si="0"/>
        <v>maïzena</v>
      </c>
      <c r="M118" s="2442">
        <f>(C118/M102)*N102</f>
        <v>2.6041666666666664E-2</v>
      </c>
      <c r="N118" s="2443">
        <f>IF(ISBLANK(B118),0,(B118/C122)*M122)</f>
        <v>0</v>
      </c>
      <c r="O118" s="2409" t="str">
        <f t="shared" si="1"/>
        <v>maïzena</v>
      </c>
      <c r="P118" s="2444">
        <f>(C118/P77)*P79</f>
        <v>4.1666666666666666E-3</v>
      </c>
      <c r="Q118" s="2375">
        <f>IF(ISBLANK(B118),0,(B118/C122)*P122)</f>
        <v>0</v>
      </c>
      <c r="R118" s="4669"/>
    </row>
    <row r="119" spans="1:33" ht="18.75">
      <c r="A119" s="4625"/>
      <c r="B119" s="2374"/>
      <c r="C119" s="2439">
        <v>8.0000000000000002E-3</v>
      </c>
      <c r="D119" s="2440" t="s">
        <v>2295</v>
      </c>
      <c r="E119" s="2431"/>
      <c r="F119" s="2431"/>
      <c r="G119" s="2431"/>
      <c r="H119" s="2431"/>
      <c r="I119" s="2431"/>
      <c r="J119" s="2431"/>
      <c r="K119" s="2431"/>
      <c r="L119" s="2441" t="str">
        <f t="shared" si="0"/>
        <v>gélatine</v>
      </c>
      <c r="M119" s="2442">
        <f>(C119/M102)*N102</f>
        <v>1.3888888888888888E-2</v>
      </c>
      <c r="N119" s="2443">
        <f>IF(ISBLANK(B119),0,(B119/C122)*M122)</f>
        <v>0</v>
      </c>
      <c r="O119" s="2409" t="str">
        <f t="shared" si="1"/>
        <v>gélatine</v>
      </c>
      <c r="P119" s="2444">
        <f>(C119/P77)*P79</f>
        <v>2.2222222222222222E-3</v>
      </c>
      <c r="Q119" s="2375">
        <f>IF(ISBLANK(B119),0,(B119/C122)*P122)</f>
        <v>0</v>
      </c>
      <c r="R119" s="4669"/>
    </row>
    <row r="120" spans="1:33" ht="18.75">
      <c r="A120" s="4625"/>
      <c r="B120" s="2374"/>
      <c r="C120" s="2439">
        <v>0.16</v>
      </c>
      <c r="D120" s="2440" t="s">
        <v>4181</v>
      </c>
      <c r="E120" s="2431"/>
      <c r="F120" s="2431"/>
      <c r="G120" s="2431"/>
      <c r="H120" s="2431"/>
      <c r="I120" s="2431"/>
      <c r="J120" s="2431"/>
      <c r="K120" s="2431"/>
      <c r="L120" s="2441" t="str">
        <f t="shared" si="0"/>
        <v>blancs d'œufs</v>
      </c>
      <c r="M120" s="2442">
        <f>(C120/M102)*N102</f>
        <v>0.27777777777777773</v>
      </c>
      <c r="N120" s="2443">
        <f>IF(ISBLANK(B120),0,(B120/C122)*M122)</f>
        <v>0</v>
      </c>
      <c r="O120" s="2409" t="str">
        <f t="shared" si="1"/>
        <v>blancs d'œufs</v>
      </c>
      <c r="P120" s="2444">
        <f>(C120/P77)*P79</f>
        <v>4.4444444444444446E-2</v>
      </c>
      <c r="Q120" s="2375">
        <f>IF(ISBLANK(B120),0,(B120/C122)*P122)</f>
        <v>0</v>
      </c>
      <c r="R120" s="4669"/>
    </row>
    <row r="121" spans="1:33" ht="18.75">
      <c r="A121" s="4625"/>
      <c r="B121" s="2374"/>
      <c r="C121" s="2439">
        <v>9.5000000000000001E-2</v>
      </c>
      <c r="D121" s="2440" t="s">
        <v>4264</v>
      </c>
      <c r="E121" s="2431"/>
      <c r="F121" s="2431"/>
      <c r="G121" s="2431"/>
      <c r="H121" s="2431"/>
      <c r="I121" s="2431"/>
      <c r="J121" s="2431"/>
      <c r="K121" s="2431"/>
      <c r="L121" s="2441" t="str">
        <f t="shared" si="0"/>
        <v>cassonade l'antillaise</v>
      </c>
      <c r="M121" s="2442">
        <f>(C121/M102)*N102</f>
        <v>0.16493055555555552</v>
      </c>
      <c r="N121" s="2443">
        <f>IF(ISBLANK(B121),0,(B121/C122)*M122)</f>
        <v>0</v>
      </c>
      <c r="O121" s="2409" t="str">
        <f t="shared" si="1"/>
        <v>cassonade l'antillaise</v>
      </c>
      <c r="P121" s="2444">
        <f>(C121/P77)*P79</f>
        <v>2.6388888888888889E-2</v>
      </c>
      <c r="Q121" s="2375">
        <f>IF(ISBLANK(B121),0,(B121/C122)*P122)</f>
        <v>0</v>
      </c>
      <c r="R121" s="4669"/>
    </row>
    <row r="122" spans="1:33" ht="21" thickBot="1">
      <c r="A122" s="4715"/>
      <c r="B122" s="2447"/>
      <c r="C122" s="2448">
        <f>SUM(C114:C121)</f>
        <v>0.57600000000000007</v>
      </c>
      <c r="D122" s="2449"/>
      <c r="E122" s="2450"/>
      <c r="F122" s="2451" t="s">
        <v>25</v>
      </c>
      <c r="G122" s="2452" t="s">
        <v>4263</v>
      </c>
      <c r="H122" s="2450"/>
      <c r="I122" s="2450"/>
      <c r="J122" s="2450"/>
      <c r="K122" s="2450"/>
      <c r="L122" s="2450"/>
      <c r="M122" s="2453">
        <f>SUM(M114:M121)</f>
        <v>0.99999999999999978</v>
      </c>
      <c r="N122" s="2454"/>
      <c r="O122" s="2420"/>
      <c r="P122" s="4733">
        <f>SUM(P114:P121)</f>
        <v>0.16</v>
      </c>
      <c r="Q122" s="4734"/>
      <c r="R122" s="4669"/>
      <c r="T122" s="2487" t="s">
        <v>4351</v>
      </c>
    </row>
    <row r="123" spans="1:33" ht="18.75" thickBot="1">
      <c r="A123" s="2431"/>
      <c r="B123" s="2410"/>
      <c r="C123" s="2410"/>
      <c r="D123" s="2410"/>
      <c r="E123" s="2410"/>
      <c r="F123" s="2410"/>
      <c r="G123" s="2410"/>
      <c r="H123" s="2410"/>
      <c r="I123" s="2410"/>
      <c r="J123" s="2410"/>
      <c r="K123" s="2410"/>
      <c r="L123" s="2410"/>
      <c r="M123" s="2410"/>
      <c r="N123" s="2410"/>
      <c r="O123" s="2420"/>
      <c r="P123" s="2410"/>
      <c r="Q123" s="2410"/>
      <c r="R123" s="4669"/>
    </row>
    <row r="124" spans="1:33" ht="15" customHeight="1">
      <c r="A124" s="2367" t="s">
        <v>395</v>
      </c>
      <c r="B124" s="2495"/>
      <c r="C124" s="2496"/>
      <c r="D124" s="2496"/>
      <c r="E124" s="2496"/>
      <c r="F124" s="2496"/>
      <c r="G124" s="2496"/>
      <c r="H124" s="2496"/>
      <c r="I124" s="2496"/>
      <c r="J124" s="2496"/>
      <c r="K124" s="2496"/>
      <c r="L124" s="2496"/>
      <c r="M124" s="2496"/>
      <c r="N124" s="2497"/>
      <c r="O124" s="4709">
        <f>B124</f>
        <v>0</v>
      </c>
      <c r="P124" s="4709"/>
      <c r="Q124" s="4710"/>
      <c r="R124" s="4669"/>
      <c r="T124" s="2367" t="s">
        <v>395</v>
      </c>
      <c r="U124" s="4703" t="s">
        <v>4325</v>
      </c>
      <c r="V124" s="4704"/>
      <c r="W124" s="4704"/>
      <c r="X124" s="4704"/>
      <c r="Y124" s="4704"/>
      <c r="Z124" s="4704"/>
      <c r="AA124" s="4704"/>
      <c r="AB124" s="4704"/>
      <c r="AC124" s="4704"/>
      <c r="AD124" s="4704"/>
      <c r="AE124" s="4704"/>
      <c r="AF124" s="4704"/>
      <c r="AG124" s="4705"/>
    </row>
    <row r="125" spans="1:33" ht="15" customHeight="1">
      <c r="A125" s="2380"/>
      <c r="B125" s="2498"/>
      <c r="C125" s="2499"/>
      <c r="D125" s="2499"/>
      <c r="E125" s="2499"/>
      <c r="F125" s="2499"/>
      <c r="G125" s="2499"/>
      <c r="H125" s="2499"/>
      <c r="I125" s="2499"/>
      <c r="J125" s="2499"/>
      <c r="K125" s="2499"/>
      <c r="L125" s="2499"/>
      <c r="M125" s="2499"/>
      <c r="N125" s="2500"/>
      <c r="O125" s="4711"/>
      <c r="P125" s="4711"/>
      <c r="Q125" s="4712"/>
      <c r="R125" s="4669"/>
      <c r="T125" s="4625"/>
      <c r="U125" s="4706"/>
      <c r="V125" s="4707"/>
      <c r="W125" s="4707"/>
      <c r="X125" s="4707"/>
      <c r="Y125" s="4707"/>
      <c r="Z125" s="4707"/>
      <c r="AA125" s="4707"/>
      <c r="AB125" s="4707"/>
      <c r="AC125" s="4707"/>
      <c r="AD125" s="4707"/>
      <c r="AE125" s="4707"/>
      <c r="AF125" s="4707"/>
      <c r="AG125" s="4708"/>
    </row>
    <row r="126" spans="1:33" ht="15.75" customHeight="1">
      <c r="A126" s="2380"/>
      <c r="B126" s="2502"/>
      <c r="C126" s="2503"/>
      <c r="D126" s="2503"/>
      <c r="E126" s="2503"/>
      <c r="F126" s="2503"/>
      <c r="G126" s="2503"/>
      <c r="H126" s="2503"/>
      <c r="I126" s="2503"/>
      <c r="J126" s="2503"/>
      <c r="K126" s="2503"/>
      <c r="L126" s="2503"/>
      <c r="M126" s="2421"/>
      <c r="N126" s="2422"/>
      <c r="O126" s="4711"/>
      <c r="P126" s="4711"/>
      <c r="Q126" s="4712"/>
      <c r="R126" s="4669"/>
      <c r="T126" s="4625"/>
      <c r="U126" s="4716" t="s">
        <v>4256</v>
      </c>
      <c r="V126" s="4728" t="s">
        <v>4246</v>
      </c>
      <c r="W126" s="4728"/>
      <c r="X126" s="4728"/>
      <c r="Y126" s="4728"/>
      <c r="Z126" s="4728"/>
      <c r="AA126" s="4728"/>
      <c r="AB126" s="4728"/>
      <c r="AC126" s="4728"/>
      <c r="AD126" s="4728"/>
      <c r="AE126" s="4728"/>
      <c r="AF126" s="2421" t="s">
        <v>115</v>
      </c>
      <c r="AG126" s="2422" t="s">
        <v>25</v>
      </c>
    </row>
    <row r="127" spans="1:33" ht="15" customHeight="1">
      <c r="A127" s="2380"/>
      <c r="B127" s="2502"/>
      <c r="C127" s="2503"/>
      <c r="D127" s="2503"/>
      <c r="E127" s="2503"/>
      <c r="F127" s="2503"/>
      <c r="G127" s="2503"/>
      <c r="H127" s="2503"/>
      <c r="I127" s="2503"/>
      <c r="J127" s="2503"/>
      <c r="K127" s="2503"/>
      <c r="L127" s="2503"/>
      <c r="M127" s="2504"/>
      <c r="N127" s="2505"/>
      <c r="O127" s="4731">
        <f>P79</f>
        <v>5</v>
      </c>
      <c r="P127" s="4692" t="str">
        <f>P81</f>
        <v>Assiette(s)</v>
      </c>
      <c r="Q127" s="4693"/>
      <c r="R127" s="4669"/>
      <c r="T127" s="4625"/>
      <c r="U127" s="4716"/>
      <c r="V127" s="4728"/>
      <c r="W127" s="4728"/>
      <c r="X127" s="4728"/>
      <c r="Y127" s="4728"/>
      <c r="Z127" s="4728"/>
      <c r="AA127" s="4728"/>
      <c r="AB127" s="4728"/>
      <c r="AC127" s="4728"/>
      <c r="AD127" s="4728"/>
      <c r="AE127" s="4728"/>
      <c r="AF127" s="4729">
        <f>V144</f>
        <v>0.33000000000000007</v>
      </c>
      <c r="AG127" s="4730">
        <v>1</v>
      </c>
    </row>
    <row r="128" spans="1:33" ht="15.75" customHeight="1">
      <c r="A128" s="2380"/>
      <c r="B128" s="2502"/>
      <c r="C128" s="2506"/>
      <c r="D128" s="2506"/>
      <c r="E128" s="2506"/>
      <c r="F128" s="2506"/>
      <c r="G128" s="2506"/>
      <c r="H128" s="2506"/>
      <c r="I128" s="2506"/>
      <c r="J128" s="2506"/>
      <c r="K128" s="2506"/>
      <c r="L128" s="2506"/>
      <c r="M128" s="2504"/>
      <c r="N128" s="2505"/>
      <c r="O128" s="4731"/>
      <c r="P128" s="4692"/>
      <c r="Q128" s="4693"/>
      <c r="R128" s="4669"/>
      <c r="T128" s="4625"/>
      <c r="U128" s="4716"/>
      <c r="V128" s="4719" t="s">
        <v>4314</v>
      </c>
      <c r="W128" s="4719"/>
      <c r="X128" s="4720" t="s">
        <v>4310</v>
      </c>
      <c r="Y128" s="4720"/>
      <c r="Z128" s="4720"/>
      <c r="AA128" s="4720"/>
      <c r="AB128" s="4720"/>
      <c r="AC128" s="4720"/>
      <c r="AD128" s="4720"/>
      <c r="AE128" s="4720"/>
      <c r="AF128" s="4729"/>
      <c r="AG128" s="4730"/>
    </row>
    <row r="129" spans="1:33" ht="18.75" customHeight="1">
      <c r="A129" s="2380"/>
      <c r="B129" s="2502"/>
      <c r="C129" s="2507"/>
      <c r="D129" s="2507"/>
      <c r="E129" s="2507"/>
      <c r="F129" s="2508"/>
      <c r="G129" s="2508"/>
      <c r="H129" s="2423"/>
      <c r="I129" s="2423"/>
      <c r="J129" s="2423"/>
      <c r="K129" s="2423"/>
      <c r="L129" s="2423"/>
      <c r="M129" s="2486"/>
      <c r="N129" s="2494"/>
      <c r="O129" s="4725"/>
      <c r="P129" s="4726">
        <f>P144</f>
        <v>0</v>
      </c>
      <c r="Q129" s="4727"/>
      <c r="R129" s="4669"/>
      <c r="T129" s="4625"/>
      <c r="U129" s="4716"/>
      <c r="V129" s="4721" t="s">
        <v>4315</v>
      </c>
      <c r="W129" s="4721"/>
      <c r="X129" s="4721"/>
      <c r="Y129" s="4722">
        <f>AF127/AF129</f>
        <v>1.8333333333333337E-2</v>
      </c>
      <c r="Z129" s="4722"/>
      <c r="AA129" s="2423"/>
      <c r="AB129" s="2423"/>
      <c r="AC129" s="4723" t="s">
        <v>4316</v>
      </c>
      <c r="AD129" s="4723"/>
      <c r="AE129" s="4723"/>
      <c r="AF129" s="4638">
        <v>18</v>
      </c>
      <c r="AG129" s="4724">
        <f>(AF129/AF127)*AG127</f>
        <v>54.545454545454533</v>
      </c>
    </row>
    <row r="130" spans="1:33" ht="18.75" customHeight="1">
      <c r="A130" s="2380"/>
      <c r="B130" s="2502"/>
      <c r="C130" s="2507"/>
      <c r="D130" s="2507"/>
      <c r="E130" s="2507"/>
      <c r="F130" s="2508"/>
      <c r="G130" s="2508"/>
      <c r="H130" s="2423"/>
      <c r="I130" s="2423"/>
      <c r="J130" s="2423"/>
      <c r="K130" s="2423"/>
      <c r="L130" s="2423"/>
      <c r="M130" s="2486"/>
      <c r="N130" s="2494"/>
      <c r="O130" s="4725"/>
      <c r="P130" s="4726"/>
      <c r="Q130" s="4727"/>
      <c r="R130" s="4669"/>
      <c r="T130" s="4625"/>
      <c r="U130" s="4716"/>
      <c r="V130" s="4721"/>
      <c r="W130" s="4721"/>
      <c r="X130" s="4721"/>
      <c r="Y130" s="4722"/>
      <c r="Z130" s="4722"/>
      <c r="AA130" s="2423"/>
      <c r="AB130" s="2423"/>
      <c r="AC130" s="4723"/>
      <c r="AD130" s="4723"/>
      <c r="AE130" s="4723"/>
      <c r="AF130" s="4638"/>
      <c r="AG130" s="4724"/>
    </row>
    <row r="131" spans="1:33" ht="18">
      <c r="A131" s="2501"/>
      <c r="B131" s="2490"/>
      <c r="C131" s="2491"/>
      <c r="D131" s="2491"/>
      <c r="E131" s="2491"/>
      <c r="F131" s="2491"/>
      <c r="G131" s="2455"/>
      <c r="H131" s="2455"/>
      <c r="I131" s="2492"/>
      <c r="J131" s="2492"/>
      <c r="K131" s="2492"/>
      <c r="L131" s="2492"/>
      <c r="M131" s="2493"/>
      <c r="N131" s="2494"/>
      <c r="O131" s="4735" t="s">
        <v>4327</v>
      </c>
      <c r="P131" s="4735"/>
      <c r="Q131" s="4732">
        <f>IF(M127=0,0,(M131/M127)*P129)</f>
        <v>0</v>
      </c>
      <c r="R131" s="4669"/>
      <c r="T131" s="4767"/>
      <c r="U131" s="4768">
        <v>0.33000000000000007</v>
      </c>
      <c r="V131" s="4769" t="s">
        <v>4326</v>
      </c>
      <c r="W131" s="4769"/>
      <c r="X131" s="4769"/>
      <c r="Y131" s="4769"/>
      <c r="Z131" s="2455"/>
      <c r="AA131" s="2455"/>
      <c r="AB131" s="4770" t="s">
        <v>4327</v>
      </c>
      <c r="AC131" s="4770"/>
      <c r="AD131" s="4770"/>
      <c r="AE131" s="4770"/>
      <c r="AF131" s="4771">
        <v>1.5</v>
      </c>
      <c r="AG131" s="4724">
        <f>(AF131/AF127)*AG127</f>
        <v>4.5454545454545441</v>
      </c>
    </row>
    <row r="132" spans="1:33" ht="18.75">
      <c r="A132" s="2501"/>
      <c r="B132" s="2490"/>
      <c r="C132" s="2491"/>
      <c r="D132" s="2491"/>
      <c r="E132" s="2491"/>
      <c r="F132" s="2491"/>
      <c r="G132" s="2456"/>
      <c r="H132" s="2456"/>
      <c r="I132" s="2492"/>
      <c r="J132" s="2492"/>
      <c r="K132" s="2492"/>
      <c r="L132" s="2492"/>
      <c r="M132" s="2493"/>
      <c r="N132" s="2494"/>
      <c r="O132" s="4735"/>
      <c r="P132" s="4735"/>
      <c r="Q132" s="4732"/>
      <c r="R132" s="4669"/>
      <c r="T132" s="4767"/>
      <c r="U132" s="4768"/>
      <c r="V132" s="4769"/>
      <c r="W132" s="4769"/>
      <c r="X132" s="4769"/>
      <c r="Y132" s="4769"/>
      <c r="Z132" s="2456"/>
      <c r="AA132" s="2456"/>
      <c r="AB132" s="4770"/>
      <c r="AC132" s="4770"/>
      <c r="AD132" s="4770"/>
      <c r="AE132" s="4770"/>
      <c r="AF132" s="4771"/>
      <c r="AG132" s="4724"/>
    </row>
    <row r="133" spans="1:33" ht="18">
      <c r="A133" s="2380"/>
      <c r="B133" s="2425"/>
      <c r="C133" s="2434"/>
      <c r="D133" s="2431"/>
      <c r="E133" s="2431"/>
      <c r="F133" s="2431"/>
      <c r="G133" s="2431"/>
      <c r="H133" s="2431"/>
      <c r="I133" s="2431"/>
      <c r="J133" s="2431"/>
      <c r="K133" s="2431"/>
      <c r="L133" s="2457"/>
      <c r="M133" s="2431"/>
      <c r="N133" s="2432"/>
      <c r="O133" s="2420"/>
      <c r="P133" s="2410"/>
      <c r="Q133" s="2410"/>
      <c r="R133" s="4669"/>
      <c r="T133" s="4625"/>
      <c r="U133" s="2425" t="s">
        <v>4317</v>
      </c>
      <c r="V133" s="2434"/>
      <c r="W133" s="2431"/>
      <c r="X133" s="2431"/>
      <c r="Y133" s="2431"/>
      <c r="Z133" s="2431"/>
      <c r="AA133" s="2431"/>
      <c r="AB133" s="2431"/>
      <c r="AC133" s="2431"/>
      <c r="AD133" s="2431"/>
      <c r="AE133" s="2457"/>
      <c r="AF133" s="2431"/>
      <c r="AG133" s="2432"/>
    </row>
    <row r="134" spans="1:33" ht="18">
      <c r="A134" s="2380"/>
      <c r="B134" s="2430"/>
      <c r="C134" s="2488"/>
      <c r="D134" s="2488"/>
      <c r="E134" s="2488"/>
      <c r="F134" s="2488"/>
      <c r="G134" s="2488"/>
      <c r="H134" s="2488"/>
      <c r="I134" s="2488"/>
      <c r="J134" s="2488"/>
      <c r="K134" s="2488"/>
      <c r="L134" s="2488"/>
      <c r="M134" s="2488"/>
      <c r="N134" s="2489"/>
      <c r="O134" s="2420"/>
      <c r="P134" s="2410"/>
      <c r="Q134" s="2410"/>
      <c r="R134" s="4669"/>
      <c r="T134" s="4625"/>
      <c r="U134" s="2430" t="s">
        <v>25</v>
      </c>
      <c r="V134" s="4717" t="s">
        <v>4328</v>
      </c>
      <c r="W134" s="4717"/>
      <c r="X134" s="4717"/>
      <c r="Y134" s="4717"/>
      <c r="Z134" s="4717"/>
      <c r="AA134" s="4717"/>
      <c r="AB134" s="4717"/>
      <c r="AC134" s="4717"/>
      <c r="AD134" s="4717"/>
      <c r="AE134" s="4717"/>
      <c r="AF134" s="4717"/>
      <c r="AG134" s="4718"/>
    </row>
    <row r="135" spans="1:33" ht="18">
      <c r="A135" s="2380"/>
      <c r="B135" s="2430"/>
      <c r="C135" s="2488"/>
      <c r="D135" s="2488"/>
      <c r="E135" s="2488"/>
      <c r="F135" s="2488"/>
      <c r="G135" s="2488"/>
      <c r="H135" s="2488"/>
      <c r="I135" s="2488"/>
      <c r="J135" s="2488"/>
      <c r="K135" s="2488"/>
      <c r="L135" s="2488"/>
      <c r="M135" s="2488"/>
      <c r="N135" s="2489"/>
      <c r="O135" s="2420"/>
      <c r="P135" s="2410"/>
      <c r="Q135" s="2410"/>
      <c r="R135" s="4669"/>
      <c r="T135" s="4625"/>
      <c r="U135" s="2430" t="s">
        <v>24</v>
      </c>
      <c r="V135" s="4717" t="s">
        <v>4329</v>
      </c>
      <c r="W135" s="4717"/>
      <c r="X135" s="4717"/>
      <c r="Y135" s="4717"/>
      <c r="Z135" s="4717"/>
      <c r="AA135" s="4717"/>
      <c r="AB135" s="4717"/>
      <c r="AC135" s="4717"/>
      <c r="AD135" s="4717"/>
      <c r="AE135" s="4717"/>
      <c r="AF135" s="4717"/>
      <c r="AG135" s="4718"/>
    </row>
    <row r="136" spans="1:33" ht="18">
      <c r="A136" s="2380"/>
      <c r="B136" s="2430"/>
      <c r="C136" s="2488"/>
      <c r="D136" s="2488"/>
      <c r="E136" s="2488"/>
      <c r="F136" s="2488"/>
      <c r="G136" s="2488"/>
      <c r="H136" s="2488"/>
      <c r="I136" s="2488"/>
      <c r="J136" s="2488"/>
      <c r="K136" s="2488"/>
      <c r="L136" s="2488"/>
      <c r="M136" s="2488"/>
      <c r="N136" s="2489"/>
      <c r="O136" s="2420"/>
      <c r="P136" s="2410"/>
      <c r="Q136" s="2410"/>
      <c r="R136" s="4669"/>
      <c r="T136" s="4625"/>
      <c r="U136" s="2430" t="s">
        <v>23</v>
      </c>
      <c r="V136" s="4717" t="s">
        <v>4330</v>
      </c>
      <c r="W136" s="4717"/>
      <c r="X136" s="4717"/>
      <c r="Y136" s="4717"/>
      <c r="Z136" s="4717"/>
      <c r="AA136" s="4717"/>
      <c r="AB136" s="4717"/>
      <c r="AC136" s="4717"/>
      <c r="AD136" s="4717"/>
      <c r="AE136" s="4717"/>
      <c r="AF136" s="4717"/>
      <c r="AG136" s="4718"/>
    </row>
    <row r="137" spans="1:33" ht="18">
      <c r="A137" s="2380"/>
      <c r="B137" s="2430"/>
      <c r="C137" s="2488"/>
      <c r="D137" s="2488"/>
      <c r="E137" s="2488"/>
      <c r="F137" s="2488"/>
      <c r="G137" s="2488"/>
      <c r="H137" s="2488"/>
      <c r="I137" s="2488"/>
      <c r="J137" s="2488"/>
      <c r="K137" s="2488"/>
      <c r="L137" s="2488"/>
      <c r="M137" s="2488"/>
      <c r="N137" s="2489"/>
      <c r="O137" s="2420"/>
      <c r="P137" s="2410"/>
      <c r="Q137" s="2410"/>
      <c r="R137" s="4669"/>
      <c r="T137" s="4625"/>
      <c r="U137" s="2430" t="s">
        <v>22</v>
      </c>
      <c r="V137" s="4717" t="s">
        <v>4331</v>
      </c>
      <c r="W137" s="4717"/>
      <c r="X137" s="4717"/>
      <c r="Y137" s="4717"/>
      <c r="Z137" s="4717"/>
      <c r="AA137" s="4717"/>
      <c r="AB137" s="4717"/>
      <c r="AC137" s="4717"/>
      <c r="AD137" s="4717"/>
      <c r="AE137" s="4717"/>
      <c r="AF137" s="4717"/>
      <c r="AG137" s="4718"/>
    </row>
    <row r="138" spans="1:33" ht="18">
      <c r="A138" s="2380"/>
      <c r="B138" s="2430"/>
      <c r="C138" s="2431"/>
      <c r="D138" s="2431"/>
      <c r="E138" s="2431"/>
      <c r="F138" s="2431"/>
      <c r="G138" s="2431"/>
      <c r="H138" s="2431"/>
      <c r="I138" s="2431"/>
      <c r="J138" s="2431"/>
      <c r="K138" s="2431"/>
      <c r="L138" s="2431"/>
      <c r="M138" s="2434"/>
      <c r="N138" s="2435"/>
      <c r="O138" s="2420"/>
      <c r="P138" s="2410"/>
      <c r="Q138" s="2410"/>
      <c r="R138" s="4669"/>
      <c r="T138" s="4625"/>
      <c r="U138" s="2430"/>
      <c r="V138" s="2431"/>
      <c r="W138" s="2431"/>
      <c r="X138" s="2431"/>
      <c r="Y138" s="2431"/>
      <c r="Z138" s="2431"/>
      <c r="AA138" s="2431"/>
      <c r="AB138" s="2431"/>
      <c r="AC138" s="2431"/>
      <c r="AD138" s="2431"/>
      <c r="AE138" s="2431"/>
      <c r="AF138" s="2434"/>
      <c r="AG138" s="2435"/>
    </row>
    <row r="139" spans="1:33" ht="18.75">
      <c r="A139" s="2380"/>
      <c r="B139" s="2436"/>
      <c r="C139" s="2434"/>
      <c r="D139" s="2434"/>
      <c r="E139" s="2431"/>
      <c r="F139" s="2431"/>
      <c r="G139" s="2431"/>
      <c r="H139" s="2431"/>
      <c r="I139" s="2431"/>
      <c r="J139" s="2431"/>
      <c r="K139" s="2431"/>
      <c r="L139" s="2431"/>
      <c r="M139" s="2434"/>
      <c r="N139" s="2437"/>
      <c r="O139" s="2420"/>
      <c r="P139" s="2410"/>
      <c r="Q139" s="2438" t="s">
        <v>4261</v>
      </c>
      <c r="R139" s="4669"/>
      <c r="T139" s="4625"/>
      <c r="U139" s="2436" t="s">
        <v>4260</v>
      </c>
      <c r="V139" s="2434"/>
      <c r="W139" s="2434"/>
      <c r="X139" s="2431"/>
      <c r="Y139" s="2431"/>
      <c r="Z139" s="2431"/>
      <c r="AA139" s="2431"/>
      <c r="AB139" s="2431"/>
      <c r="AC139" s="2431"/>
      <c r="AD139" s="2431"/>
      <c r="AE139" s="2431"/>
      <c r="AF139" s="2434"/>
      <c r="AG139" s="2437" t="s">
        <v>4261</v>
      </c>
    </row>
    <row r="140" spans="1:33" ht="18.75">
      <c r="A140" s="2380"/>
      <c r="B140" s="2374"/>
      <c r="C140" s="2439"/>
      <c r="D140" s="2440"/>
      <c r="E140" s="2431"/>
      <c r="F140" s="2431"/>
      <c r="G140" s="2431"/>
      <c r="H140" s="2431"/>
      <c r="I140" s="2431"/>
      <c r="J140" s="2431"/>
      <c r="K140" s="2431"/>
      <c r="L140" s="2441"/>
      <c r="M140" s="2442"/>
      <c r="N140" s="2443"/>
      <c r="O140" s="2458">
        <f>D140</f>
        <v>0</v>
      </c>
      <c r="P140" s="2444">
        <f>(C140/P77)*P79</f>
        <v>0</v>
      </c>
      <c r="Q140" s="2375">
        <f>IF(ISBLANK(B140),0,(B140/C144)*P144)</f>
        <v>0</v>
      </c>
      <c r="R140" s="4669"/>
      <c r="T140" s="4625"/>
      <c r="U140" s="2374"/>
      <c r="V140" s="2439">
        <v>0.1</v>
      </c>
      <c r="W140" s="2440" t="s">
        <v>4181</v>
      </c>
      <c r="X140" s="2431"/>
      <c r="Y140" s="2431"/>
      <c r="Z140" s="2431"/>
      <c r="AA140" s="2431"/>
      <c r="AB140" s="2431"/>
      <c r="AC140" s="2431"/>
      <c r="AD140" s="2431"/>
      <c r="AE140" s="2441" t="str">
        <f>W140</f>
        <v>blancs d'œufs</v>
      </c>
      <c r="AF140" s="2442">
        <f>(V140/AF127)*AG127</f>
        <v>0.30303030303030298</v>
      </c>
      <c r="AG140" s="2443">
        <f>IF(ISBLANK(U140),0,(U140/V144)*AF144)</f>
        <v>0</v>
      </c>
    </row>
    <row r="141" spans="1:33" ht="18.75">
      <c r="A141" s="2380"/>
      <c r="B141" s="2374"/>
      <c r="C141" s="2439"/>
      <c r="D141" s="2440"/>
      <c r="E141" s="2431"/>
      <c r="F141" s="2431"/>
      <c r="G141" s="2431"/>
      <c r="H141" s="2431"/>
      <c r="I141" s="2431"/>
      <c r="J141" s="2431"/>
      <c r="K141" s="2431"/>
      <c r="L141" s="2445"/>
      <c r="M141" s="2442"/>
      <c r="N141" s="2443"/>
      <c r="O141" s="2459">
        <f>D141</f>
        <v>0</v>
      </c>
      <c r="P141" s="2444">
        <f>(C141/P77)*P79</f>
        <v>0</v>
      </c>
      <c r="Q141" s="2375">
        <f>IF(ISBLANK(B141),0,(B141/C144)*P144)</f>
        <v>0</v>
      </c>
      <c r="R141" s="4669"/>
      <c r="T141" s="4625"/>
      <c r="U141" s="2374"/>
      <c r="V141" s="2439">
        <v>0.1</v>
      </c>
      <c r="W141" s="2440" t="s">
        <v>4332</v>
      </c>
      <c r="X141" s="2431"/>
      <c r="Y141" s="2431"/>
      <c r="Z141" s="2431"/>
      <c r="AA141" s="2431"/>
      <c r="AB141" s="2431"/>
      <c r="AC141" s="2431"/>
      <c r="AD141" s="2431"/>
      <c r="AE141" s="2445" t="str">
        <f>W141</f>
        <v>sucre cristallisé</v>
      </c>
      <c r="AF141" s="2442">
        <f>(V141/AF127)*AG127</f>
        <v>0.30303030303030298</v>
      </c>
      <c r="AG141" s="2443">
        <f>IF(ISBLANK(U141),0,(U141/V144)*AF144)</f>
        <v>0</v>
      </c>
    </row>
    <row r="142" spans="1:33" ht="18.75">
      <c r="A142" s="2380"/>
      <c r="B142" s="2374"/>
      <c r="C142" s="2439"/>
      <c r="D142" s="2440"/>
      <c r="E142" s="2431"/>
      <c r="F142" s="2431"/>
      <c r="G142" s="2431"/>
      <c r="H142" s="2431"/>
      <c r="I142" s="2431"/>
      <c r="J142" s="2431"/>
      <c r="K142" s="2431"/>
      <c r="L142" s="2445"/>
      <c r="M142" s="2442"/>
      <c r="N142" s="2443"/>
      <c r="O142" s="2459">
        <f>D142</f>
        <v>0</v>
      </c>
      <c r="P142" s="2444">
        <f>(C142/P77)*P79</f>
        <v>0</v>
      </c>
      <c r="Q142" s="2375">
        <f>IF(ISBLANK(B142),0,(B142/C144)*P144)</f>
        <v>0</v>
      </c>
      <c r="R142" s="4669"/>
      <c r="T142" s="4625"/>
      <c r="U142" s="2374"/>
      <c r="V142" s="2439">
        <v>0.1</v>
      </c>
      <c r="W142" s="2440" t="s">
        <v>4333</v>
      </c>
      <c r="X142" s="2431"/>
      <c r="Y142" s="2431"/>
      <c r="Z142" s="2431"/>
      <c r="AA142" s="2431"/>
      <c r="AB142" s="2431"/>
      <c r="AC142" s="2431"/>
      <c r="AD142" s="2431"/>
      <c r="AE142" s="2445" t="str">
        <f>W142</f>
        <v>sucre glace silice</v>
      </c>
      <c r="AF142" s="2442">
        <f>(V142/AF127)*AG127</f>
        <v>0.30303030303030298</v>
      </c>
      <c r="AG142" s="2443">
        <f>IF(ISBLANK(U142),0,(U142/V144)*AF144)</f>
        <v>0</v>
      </c>
    </row>
    <row r="143" spans="1:33" ht="18.75">
      <c r="A143" s="2380"/>
      <c r="B143" s="2374"/>
      <c r="C143" s="2439"/>
      <c r="D143" s="2440"/>
      <c r="E143" s="2431"/>
      <c r="F143" s="2431"/>
      <c r="G143" s="2431"/>
      <c r="H143" s="2431"/>
      <c r="I143" s="2431"/>
      <c r="J143" s="2431"/>
      <c r="K143" s="2431"/>
      <c r="L143" s="2441"/>
      <c r="M143" s="2442"/>
      <c r="N143" s="2443"/>
      <c r="O143" s="2458">
        <f>D143</f>
        <v>0</v>
      </c>
      <c r="P143" s="2444">
        <f>(C143/P77)*P79</f>
        <v>0</v>
      </c>
      <c r="Q143" s="2375">
        <f>IF(ISBLANK(B143),0,(B143/C144)*P144)</f>
        <v>0</v>
      </c>
      <c r="R143" s="4669"/>
      <c r="T143" s="4625"/>
      <c r="U143" s="2374"/>
      <c r="V143" s="2439">
        <v>0.03</v>
      </c>
      <c r="W143" s="2440" t="s">
        <v>4334</v>
      </c>
      <c r="X143" s="2431"/>
      <c r="Y143" s="2431"/>
      <c r="Z143" s="2431"/>
      <c r="AA143" s="2431"/>
      <c r="AB143" s="2431"/>
      <c r="AC143" s="2431"/>
      <c r="AD143" s="2431"/>
      <c r="AE143" s="2441" t="str">
        <f>W143</f>
        <v>noix de coco rapée</v>
      </c>
      <c r="AF143" s="2442">
        <f>(V143/AF127)*AG127</f>
        <v>9.0909090909090884E-2</v>
      </c>
      <c r="AG143" s="2443">
        <f>IF(ISBLANK(U143),0,(U143/V144)*AF144)</f>
        <v>0</v>
      </c>
    </row>
    <row r="144" spans="1:33" ht="19.5" thickBot="1">
      <c r="A144" s="2385"/>
      <c r="B144" s="2447"/>
      <c r="C144" s="2448"/>
      <c r="D144" s="2449"/>
      <c r="E144" s="2450"/>
      <c r="F144" s="2451"/>
      <c r="G144" s="2452"/>
      <c r="H144" s="2450"/>
      <c r="I144" s="2450"/>
      <c r="J144" s="2450"/>
      <c r="K144" s="2450"/>
      <c r="L144" s="2450"/>
      <c r="M144" s="2453"/>
      <c r="N144" s="2454"/>
      <c r="O144" s="2420"/>
      <c r="P144" s="4733">
        <f>SUM(P140:P143)</f>
        <v>0</v>
      </c>
      <c r="Q144" s="4734"/>
      <c r="R144" s="4669"/>
      <c r="T144" s="4715"/>
      <c r="U144" s="2447"/>
      <c r="V144" s="2448">
        <f>SUM(V140:V143)</f>
        <v>0.33000000000000007</v>
      </c>
      <c r="W144" s="2449"/>
      <c r="X144" s="2450"/>
      <c r="Y144" s="2451" t="s">
        <v>25</v>
      </c>
      <c r="Z144" s="2452" t="s">
        <v>4263</v>
      </c>
      <c r="AA144" s="2450"/>
      <c r="AB144" s="2450"/>
      <c r="AC144" s="2450"/>
      <c r="AD144" s="2450"/>
      <c r="AE144" s="2450"/>
      <c r="AF144" s="2453">
        <f>SUM(AF140:AF143)</f>
        <v>0.99999999999999978</v>
      </c>
      <c r="AG144" s="2454"/>
    </row>
    <row r="145" spans="1:18" ht="18.75" thickBot="1">
      <c r="A145" s="2410"/>
      <c r="B145" s="2410"/>
      <c r="C145" s="2410"/>
      <c r="D145" s="2410"/>
      <c r="E145" s="2410"/>
      <c r="F145" s="2410"/>
      <c r="G145" s="2410"/>
      <c r="H145" s="2410"/>
      <c r="I145" s="2410"/>
      <c r="J145" s="2410"/>
      <c r="K145" s="2410"/>
      <c r="L145" s="2410"/>
      <c r="M145" s="2410"/>
      <c r="N145" s="2410"/>
      <c r="O145" s="2420"/>
      <c r="P145" s="2410"/>
      <c r="Q145" s="2410"/>
      <c r="R145" s="4669"/>
    </row>
    <row r="146" spans="1:18">
      <c r="A146" s="2367" t="s">
        <v>395</v>
      </c>
      <c r="B146" s="4703" t="s">
        <v>4335</v>
      </c>
      <c r="C146" s="4704"/>
      <c r="D146" s="4704"/>
      <c r="E146" s="4704"/>
      <c r="F146" s="4704"/>
      <c r="G146" s="4704"/>
      <c r="H146" s="4704"/>
      <c r="I146" s="4704"/>
      <c r="J146" s="4704"/>
      <c r="K146" s="4704"/>
      <c r="L146" s="4704"/>
      <c r="M146" s="4704"/>
      <c r="N146" s="4705"/>
      <c r="O146" s="4709" t="str">
        <f>B146</f>
        <v>COULIS DE MANGUE</v>
      </c>
      <c r="P146" s="4709"/>
      <c r="Q146" s="4710"/>
      <c r="R146" s="4669"/>
    </row>
    <row r="147" spans="1:18">
      <c r="A147" s="4625"/>
      <c r="B147" s="4706"/>
      <c r="C147" s="4707"/>
      <c r="D147" s="4707"/>
      <c r="E147" s="4707"/>
      <c r="F147" s="4707"/>
      <c r="G147" s="4707"/>
      <c r="H147" s="4707"/>
      <c r="I147" s="4707"/>
      <c r="J147" s="4707"/>
      <c r="K147" s="4707"/>
      <c r="L147" s="4707"/>
      <c r="M147" s="4707"/>
      <c r="N147" s="4708"/>
      <c r="O147" s="4711"/>
      <c r="P147" s="4711"/>
      <c r="Q147" s="4712"/>
      <c r="R147" s="4669"/>
    </row>
    <row r="148" spans="1:18" ht="15.75" customHeight="1">
      <c r="A148" s="4625"/>
      <c r="B148" s="4716" t="s">
        <v>1886</v>
      </c>
      <c r="C148" s="4728" t="s">
        <v>4246</v>
      </c>
      <c r="D148" s="4728"/>
      <c r="E148" s="4728"/>
      <c r="F148" s="4728"/>
      <c r="G148" s="4728"/>
      <c r="H148" s="4728"/>
      <c r="I148" s="4728"/>
      <c r="J148" s="4728"/>
      <c r="K148" s="4728"/>
      <c r="L148" s="4728"/>
      <c r="M148" s="2421" t="s">
        <v>115</v>
      </c>
      <c r="N148" s="2422" t="s">
        <v>25</v>
      </c>
      <c r="O148" s="4711"/>
      <c r="P148" s="4711"/>
      <c r="Q148" s="4712"/>
      <c r="R148" s="4669"/>
    </row>
    <row r="149" spans="1:18" ht="15" customHeight="1">
      <c r="A149" s="4625"/>
      <c r="B149" s="4716"/>
      <c r="C149" s="4728"/>
      <c r="D149" s="4728"/>
      <c r="E149" s="4728"/>
      <c r="F149" s="4728"/>
      <c r="G149" s="4728"/>
      <c r="H149" s="4728"/>
      <c r="I149" s="4728"/>
      <c r="J149" s="4728"/>
      <c r="K149" s="4728"/>
      <c r="L149" s="4728"/>
      <c r="M149" s="4729">
        <f>C158</f>
        <v>0.315</v>
      </c>
      <c r="N149" s="4730">
        <v>1</v>
      </c>
      <c r="O149" s="4731">
        <f>P79</f>
        <v>5</v>
      </c>
      <c r="P149" s="4692" t="str">
        <f>P81</f>
        <v>Assiette(s)</v>
      </c>
      <c r="Q149" s="4693"/>
      <c r="R149" s="4669"/>
    </row>
    <row r="150" spans="1:18" ht="15.75">
      <c r="A150" s="4625"/>
      <c r="B150" s="4716"/>
      <c r="C150" s="4736" t="s">
        <v>4297</v>
      </c>
      <c r="D150" s="4736"/>
      <c r="E150" s="4720" t="s">
        <v>4310</v>
      </c>
      <c r="F150" s="4720"/>
      <c r="G150" s="4720"/>
      <c r="H150" s="4720"/>
      <c r="I150" s="4720"/>
      <c r="J150" s="4720"/>
      <c r="K150" s="4720"/>
      <c r="L150" s="4720"/>
      <c r="M150" s="4729"/>
      <c r="N150" s="4730"/>
      <c r="O150" s="4731"/>
      <c r="P150" s="4692"/>
      <c r="Q150" s="4693"/>
      <c r="R150" s="4669"/>
    </row>
    <row r="151" spans="1:18" ht="18.75">
      <c r="A151" s="4625"/>
      <c r="B151" s="4716"/>
      <c r="C151" s="4721" t="s">
        <v>4315</v>
      </c>
      <c r="D151" s="4721"/>
      <c r="E151" s="4721"/>
      <c r="F151" s="4722">
        <f>M149/M151</f>
        <v>1.7500000000000002E-2</v>
      </c>
      <c r="G151" s="4722"/>
      <c r="H151" s="2423"/>
      <c r="I151" s="2423"/>
      <c r="J151" s="4723" t="s">
        <v>4316</v>
      </c>
      <c r="K151" s="4723"/>
      <c r="L151" s="4723"/>
      <c r="M151" s="4638">
        <v>18</v>
      </c>
      <c r="N151" s="4724">
        <f>(M151/M149)*N149</f>
        <v>57.142857142857146</v>
      </c>
      <c r="O151" s="4725"/>
      <c r="P151" s="4726">
        <f>P158</f>
        <v>8.7500000000000008E-2</v>
      </c>
      <c r="Q151" s="4727"/>
      <c r="R151" s="4669"/>
    </row>
    <row r="152" spans="1:18" ht="18.75">
      <c r="A152" s="4625"/>
      <c r="B152" s="4716"/>
      <c r="C152" s="4721"/>
      <c r="D152" s="4721"/>
      <c r="E152" s="4721"/>
      <c r="F152" s="4722"/>
      <c r="G152" s="4722"/>
      <c r="H152" s="2423"/>
      <c r="I152" s="2423"/>
      <c r="J152" s="4723"/>
      <c r="K152" s="4723"/>
      <c r="L152" s="4723"/>
      <c r="M152" s="4638"/>
      <c r="N152" s="4724"/>
      <c r="O152" s="4725"/>
      <c r="P152" s="4726"/>
      <c r="Q152" s="4727"/>
      <c r="R152" s="4669"/>
    </row>
    <row r="153" spans="1:18" ht="18">
      <c r="A153" s="4625"/>
      <c r="B153" s="2425" t="s">
        <v>4317</v>
      </c>
      <c r="C153" s="2434"/>
      <c r="D153" s="2434"/>
      <c r="E153" s="2434"/>
      <c r="F153" s="2434"/>
      <c r="G153" s="2434"/>
      <c r="H153" s="2434"/>
      <c r="I153" s="2434"/>
      <c r="J153" s="2434"/>
      <c r="K153" s="2434"/>
      <c r="L153" s="2434"/>
      <c r="M153" s="2431"/>
      <c r="N153" s="2432"/>
      <c r="O153" s="2420"/>
      <c r="P153" s="2410"/>
      <c r="Q153" s="2410"/>
      <c r="R153" s="4669"/>
    </row>
    <row r="154" spans="1:18" ht="18.75">
      <c r="A154" s="4625"/>
      <c r="B154" s="2436" t="s">
        <v>4260</v>
      </c>
      <c r="C154" s="2434"/>
      <c r="D154" s="2434"/>
      <c r="E154" s="2431"/>
      <c r="F154" s="2431"/>
      <c r="G154" s="2431"/>
      <c r="H154" s="2431"/>
      <c r="I154" s="2431"/>
      <c r="J154" s="2431"/>
      <c r="K154" s="2431"/>
      <c r="L154" s="2431"/>
      <c r="M154" s="2434"/>
      <c r="N154" s="2437" t="s">
        <v>4261</v>
      </c>
      <c r="O154" s="2420"/>
      <c r="P154" s="2410"/>
      <c r="Q154" s="2438" t="s">
        <v>4261</v>
      </c>
      <c r="R154" s="4669"/>
    </row>
    <row r="155" spans="1:18" ht="18.75">
      <c r="A155" s="4625"/>
      <c r="B155" s="2374"/>
      <c r="C155" s="2439">
        <v>0.25</v>
      </c>
      <c r="D155" s="2440" t="s">
        <v>4336</v>
      </c>
      <c r="E155" s="2431"/>
      <c r="F155" s="2431"/>
      <c r="G155" s="2431"/>
      <c r="H155" s="2431"/>
      <c r="I155" s="2431"/>
      <c r="J155" s="2431"/>
      <c r="K155" s="2431"/>
      <c r="L155" s="2441" t="str">
        <f>D155</f>
        <v>pulpe</v>
      </c>
      <c r="M155" s="2442">
        <f>(C155/M149)*N149</f>
        <v>0.79365079365079361</v>
      </c>
      <c r="N155" s="2443">
        <f>IF(ISBLANK(B155),0,(B155/C158)*M158)</f>
        <v>0</v>
      </c>
      <c r="O155" s="2458" t="str">
        <f>D155</f>
        <v>pulpe</v>
      </c>
      <c r="P155" s="2444">
        <f>(C155/P77)*P79</f>
        <v>6.9444444444444448E-2</v>
      </c>
      <c r="Q155" s="2375">
        <f>IF(ISBLANK(B155),0,(B155/C158)*P158)</f>
        <v>0</v>
      </c>
      <c r="R155" s="4669"/>
    </row>
    <row r="156" spans="1:18" ht="18.75">
      <c r="A156" s="4625"/>
      <c r="B156" s="2374"/>
      <c r="C156" s="2439">
        <v>5.5E-2</v>
      </c>
      <c r="D156" s="2440" t="s">
        <v>4262</v>
      </c>
      <c r="E156" s="2431"/>
      <c r="F156" s="2431"/>
      <c r="G156" s="2431"/>
      <c r="H156" s="2431"/>
      <c r="I156" s="2431"/>
      <c r="J156" s="2431"/>
      <c r="K156" s="2431"/>
      <c r="L156" s="2445" t="str">
        <f>D156</f>
        <v>sucre semoule pâtissière</v>
      </c>
      <c r="M156" s="2442">
        <f>(C156/M149)*N149</f>
        <v>0.17460317460317459</v>
      </c>
      <c r="N156" s="2443">
        <f>IF(ISBLANK(B156),0,(B156/C158)*M158)</f>
        <v>0</v>
      </c>
      <c r="O156" s="2459" t="str">
        <f>D156</f>
        <v>sucre semoule pâtissière</v>
      </c>
      <c r="P156" s="2444">
        <f>(C156/P77)*P79</f>
        <v>1.5277777777777779E-2</v>
      </c>
      <c r="Q156" s="2375">
        <f>IF(ISBLANK(B156),0,(B156/C158)*P158)</f>
        <v>0</v>
      </c>
      <c r="R156" s="4669"/>
    </row>
    <row r="157" spans="1:18" ht="18.75">
      <c r="A157" s="4625"/>
      <c r="B157" s="2374"/>
      <c r="C157" s="2439">
        <v>0.01</v>
      </c>
      <c r="D157" s="2440" t="s">
        <v>4265</v>
      </c>
      <c r="E157" s="2431"/>
      <c r="F157" s="2431"/>
      <c r="G157" s="2431"/>
      <c r="H157" s="2431"/>
      <c r="I157" s="2431"/>
      <c r="J157" s="2431"/>
      <c r="K157" s="2431"/>
      <c r="L157" s="2441" t="str">
        <f>D157</f>
        <v>jus de citron</v>
      </c>
      <c r="M157" s="2442">
        <f>(C157/M149)*N149</f>
        <v>3.1746031746031744E-2</v>
      </c>
      <c r="N157" s="2443">
        <f>IF(ISBLANK(B157),0,(B157/C158)*M158)</f>
        <v>0</v>
      </c>
      <c r="O157" s="2458" t="str">
        <f>D157</f>
        <v>jus de citron</v>
      </c>
      <c r="P157" s="2444">
        <f>(C157/P77)*P79</f>
        <v>2.7777777777777779E-3</v>
      </c>
      <c r="Q157" s="2375">
        <f>IF(ISBLANK(B157),0,(B157/C158)*P158)</f>
        <v>0</v>
      </c>
      <c r="R157" s="4669"/>
    </row>
    <row r="158" spans="1:18" ht="19.5" thickBot="1">
      <c r="A158" s="4715"/>
      <c r="B158" s="2447"/>
      <c r="C158" s="2448">
        <f>SUM(C155:C157)</f>
        <v>0.315</v>
      </c>
      <c r="D158" s="2449"/>
      <c r="E158" s="2450"/>
      <c r="F158" s="2451" t="s">
        <v>25</v>
      </c>
      <c r="G158" s="2452" t="s">
        <v>4263</v>
      </c>
      <c r="H158" s="2450"/>
      <c r="I158" s="2450"/>
      <c r="J158" s="2450"/>
      <c r="K158" s="2450"/>
      <c r="L158" s="2450"/>
      <c r="M158" s="2453">
        <f>SUM(M155:M157)</f>
        <v>0.99999999999999989</v>
      </c>
      <c r="N158" s="2454"/>
      <c r="O158" s="2420"/>
      <c r="P158" s="4733">
        <f>SUM(P155:P157:P157)</f>
        <v>8.7500000000000008E-2</v>
      </c>
      <c r="Q158" s="4734"/>
      <c r="R158" s="4669"/>
    </row>
    <row r="159" spans="1:18" ht="18.75" thickBot="1">
      <c r="A159" s="2431"/>
      <c r="B159" s="2410"/>
      <c r="C159" s="2410"/>
      <c r="D159" s="2410"/>
      <c r="E159" s="2410"/>
      <c r="F159" s="2410"/>
      <c r="G159" s="2410"/>
      <c r="H159" s="2410"/>
      <c r="I159" s="2410"/>
      <c r="J159" s="2410"/>
      <c r="K159" s="2410"/>
      <c r="L159" s="2410"/>
      <c r="M159" s="2410"/>
      <c r="N159" s="2410"/>
      <c r="O159" s="2420"/>
      <c r="P159" s="2410"/>
      <c r="Q159" s="2410"/>
      <c r="R159" s="4669"/>
    </row>
    <row r="160" spans="1:18">
      <c r="A160" s="2367" t="s">
        <v>395</v>
      </c>
      <c r="B160" s="4703" t="s">
        <v>4337</v>
      </c>
      <c r="C160" s="4704"/>
      <c r="D160" s="4704"/>
      <c r="E160" s="4704"/>
      <c r="F160" s="4704"/>
      <c r="G160" s="4704"/>
      <c r="H160" s="4704"/>
      <c r="I160" s="4704"/>
      <c r="J160" s="4704"/>
      <c r="K160" s="4704"/>
      <c r="L160" s="4704"/>
      <c r="M160" s="4704"/>
      <c r="N160" s="4705"/>
      <c r="O160" s="4709" t="str">
        <f>B160</f>
        <v>JUS DE FRAISE DES BOIS</v>
      </c>
      <c r="P160" s="4709"/>
      <c r="Q160" s="4710"/>
      <c r="R160" s="4669"/>
    </row>
    <row r="161" spans="1:18">
      <c r="A161" s="4625"/>
      <c r="B161" s="4706"/>
      <c r="C161" s="4707"/>
      <c r="D161" s="4707"/>
      <c r="E161" s="4707"/>
      <c r="F161" s="4707"/>
      <c r="G161" s="4707"/>
      <c r="H161" s="4707"/>
      <c r="I161" s="4707"/>
      <c r="J161" s="4707"/>
      <c r="K161" s="4707"/>
      <c r="L161" s="4707"/>
      <c r="M161" s="4707"/>
      <c r="N161" s="4708"/>
      <c r="O161" s="4711"/>
      <c r="P161" s="4711"/>
      <c r="Q161" s="4712"/>
      <c r="R161" s="4669"/>
    </row>
    <row r="162" spans="1:18" ht="15.75" customHeight="1">
      <c r="A162" s="4625"/>
      <c r="B162" s="4716" t="s">
        <v>4147</v>
      </c>
      <c r="C162" s="4728" t="s">
        <v>4246</v>
      </c>
      <c r="D162" s="4728"/>
      <c r="E162" s="4728"/>
      <c r="F162" s="4728"/>
      <c r="G162" s="4728"/>
      <c r="H162" s="4728"/>
      <c r="I162" s="4728"/>
      <c r="J162" s="4728"/>
      <c r="K162" s="4728"/>
      <c r="L162" s="4728"/>
      <c r="M162" s="2421" t="s">
        <v>115</v>
      </c>
      <c r="N162" s="2422" t="s">
        <v>25</v>
      </c>
      <c r="O162" s="4711"/>
      <c r="P162" s="4711"/>
      <c r="Q162" s="4712"/>
      <c r="R162" s="4669"/>
    </row>
    <row r="163" spans="1:18" ht="15" customHeight="1">
      <c r="A163" s="4625"/>
      <c r="B163" s="4716"/>
      <c r="C163" s="4728"/>
      <c r="D163" s="4728"/>
      <c r="E163" s="4728"/>
      <c r="F163" s="4728"/>
      <c r="G163" s="4728"/>
      <c r="H163" s="4728"/>
      <c r="I163" s="4728"/>
      <c r="J163" s="4728"/>
      <c r="K163" s="4728"/>
      <c r="L163" s="4728"/>
      <c r="M163" s="4729">
        <f>C176</f>
        <v>0.35</v>
      </c>
      <c r="N163" s="4730">
        <v>1</v>
      </c>
      <c r="O163" s="4731">
        <f>P79</f>
        <v>5</v>
      </c>
      <c r="P163" s="4692" t="str">
        <f>P81</f>
        <v>Assiette(s)</v>
      </c>
      <c r="Q163" s="4693"/>
      <c r="R163" s="4669"/>
    </row>
    <row r="164" spans="1:18" ht="15.75">
      <c r="A164" s="4625"/>
      <c r="B164" s="4716"/>
      <c r="C164" s="4736" t="s">
        <v>4297</v>
      </c>
      <c r="D164" s="4736"/>
      <c r="E164" s="4720" t="s">
        <v>4310</v>
      </c>
      <c r="F164" s="4720"/>
      <c r="G164" s="4720"/>
      <c r="H164" s="4720"/>
      <c r="I164" s="4720"/>
      <c r="J164" s="4720"/>
      <c r="K164" s="4720"/>
      <c r="L164" s="4720"/>
      <c r="M164" s="4729"/>
      <c r="N164" s="4730"/>
      <c r="O164" s="4731"/>
      <c r="P164" s="4692"/>
      <c r="Q164" s="4693"/>
      <c r="R164" s="4669"/>
    </row>
    <row r="165" spans="1:18" ht="18.75">
      <c r="A165" s="4625"/>
      <c r="B165" s="4716"/>
      <c r="C165" s="4721" t="s">
        <v>4315</v>
      </c>
      <c r="D165" s="4721"/>
      <c r="E165" s="4721"/>
      <c r="F165" s="4722">
        <f>M163/M165</f>
        <v>1.9444444444444445E-2</v>
      </c>
      <c r="G165" s="4722"/>
      <c r="H165" s="2423"/>
      <c r="I165" s="2423"/>
      <c r="J165" s="4723" t="s">
        <v>4316</v>
      </c>
      <c r="K165" s="4723"/>
      <c r="L165" s="4723"/>
      <c r="M165" s="4638">
        <v>18</v>
      </c>
      <c r="N165" s="4724">
        <f>(M165/M163)*N163</f>
        <v>51.428571428571431</v>
      </c>
      <c r="O165" s="4725"/>
      <c r="P165" s="4726">
        <f>P176</f>
        <v>9.7222222222222238E-2</v>
      </c>
      <c r="Q165" s="4727"/>
      <c r="R165" s="4669"/>
    </row>
    <row r="166" spans="1:18" ht="18.75">
      <c r="A166" s="4625"/>
      <c r="B166" s="4716"/>
      <c r="C166" s="4721"/>
      <c r="D166" s="4721"/>
      <c r="E166" s="4721"/>
      <c r="F166" s="4722"/>
      <c r="G166" s="4722"/>
      <c r="H166" s="2423"/>
      <c r="I166" s="2423"/>
      <c r="J166" s="4723"/>
      <c r="K166" s="4723"/>
      <c r="L166" s="4723"/>
      <c r="M166" s="4638"/>
      <c r="N166" s="4724"/>
      <c r="O166" s="4725"/>
      <c r="P166" s="4726"/>
      <c r="Q166" s="4727"/>
      <c r="R166" s="4669"/>
    </row>
    <row r="167" spans="1:18" ht="20.25">
      <c r="A167" s="4625"/>
      <c r="B167" s="2425" t="s">
        <v>4317</v>
      </c>
      <c r="C167" s="2434"/>
      <c r="D167" s="2434"/>
      <c r="E167" s="2434"/>
      <c r="F167" s="2434"/>
      <c r="G167" s="2434"/>
      <c r="H167" s="2434"/>
      <c r="I167" s="2434"/>
      <c r="J167" s="2434"/>
      <c r="K167" s="2434"/>
      <c r="L167" s="2434"/>
      <c r="M167" s="2431"/>
      <c r="N167" s="2432"/>
      <c r="O167" s="2429"/>
      <c r="P167" s="2429"/>
      <c r="Q167" s="2429"/>
      <c r="R167" s="4669"/>
    </row>
    <row r="168" spans="1:18" ht="18">
      <c r="A168" s="4625"/>
      <c r="B168" s="2430" t="s">
        <v>22</v>
      </c>
      <c r="C168" s="4717" t="s">
        <v>4338</v>
      </c>
      <c r="D168" s="4717"/>
      <c r="E168" s="4717"/>
      <c r="F168" s="4717"/>
      <c r="G168" s="4717"/>
      <c r="H168" s="4717"/>
      <c r="I168" s="4717"/>
      <c r="J168" s="4717"/>
      <c r="K168" s="4717"/>
      <c r="L168" s="4717"/>
      <c r="M168" s="4717"/>
      <c r="N168" s="4718"/>
      <c r="O168" s="2420"/>
      <c r="P168" s="2410"/>
      <c r="Q168" s="2410"/>
      <c r="R168" s="4669"/>
    </row>
    <row r="169" spans="1:18" ht="18">
      <c r="A169" s="4625"/>
      <c r="B169" s="2430" t="s">
        <v>21</v>
      </c>
      <c r="C169" s="4717" t="s">
        <v>4339</v>
      </c>
      <c r="D169" s="4717"/>
      <c r="E169" s="4717"/>
      <c r="F169" s="4717"/>
      <c r="G169" s="4717"/>
      <c r="H169" s="4717"/>
      <c r="I169" s="4717"/>
      <c r="J169" s="4717"/>
      <c r="K169" s="4717"/>
      <c r="L169" s="4717"/>
      <c r="M169" s="4717"/>
      <c r="N169" s="4718"/>
      <c r="O169" s="2420"/>
      <c r="P169" s="2410"/>
      <c r="Q169" s="2410"/>
      <c r="R169" s="4669"/>
    </row>
    <row r="170" spans="1:18" ht="18">
      <c r="A170" s="4625"/>
      <c r="B170" s="2430" t="s">
        <v>20</v>
      </c>
      <c r="C170" s="4717" t="s">
        <v>4340</v>
      </c>
      <c r="D170" s="4717"/>
      <c r="E170" s="4717"/>
      <c r="F170" s="4717"/>
      <c r="G170" s="4717"/>
      <c r="H170" s="4717"/>
      <c r="I170" s="4717"/>
      <c r="J170" s="4717"/>
      <c r="K170" s="4717"/>
      <c r="L170" s="4717"/>
      <c r="M170" s="4717"/>
      <c r="N170" s="4718"/>
      <c r="O170" s="2420"/>
      <c r="P170" s="2410"/>
      <c r="Q170" s="2410"/>
      <c r="R170" s="4669"/>
    </row>
    <row r="171" spans="1:18" ht="18.75">
      <c r="A171" s="4625"/>
      <c r="B171" s="2460"/>
      <c r="C171" s="2431"/>
      <c r="D171" s="2431"/>
      <c r="E171" s="2431"/>
      <c r="F171" s="2431"/>
      <c r="G171" s="2431"/>
      <c r="H171" s="2431"/>
      <c r="I171" s="2431"/>
      <c r="J171" s="2431"/>
      <c r="K171" s="2431"/>
      <c r="L171" s="2431"/>
      <c r="M171" s="2434"/>
      <c r="N171" s="2435"/>
      <c r="O171" s="2420"/>
      <c r="P171" s="2410"/>
      <c r="Q171" s="2438"/>
      <c r="R171" s="4670"/>
    </row>
    <row r="172" spans="1:18" ht="18.75">
      <c r="A172" s="4625"/>
      <c r="B172" s="2436" t="s">
        <v>4260</v>
      </c>
      <c r="C172" s="2434"/>
      <c r="D172" s="2434"/>
      <c r="E172" s="2431"/>
      <c r="F172" s="2431"/>
      <c r="G172" s="2431"/>
      <c r="H172" s="2431"/>
      <c r="I172" s="2431"/>
      <c r="J172" s="2431"/>
      <c r="K172" s="2431"/>
      <c r="L172" s="2431"/>
      <c r="M172" s="2434"/>
      <c r="N172" s="2437" t="s">
        <v>4261</v>
      </c>
      <c r="O172" s="2420"/>
      <c r="P172" s="2410"/>
      <c r="Q172" s="2438" t="s">
        <v>4261</v>
      </c>
      <c r="R172" s="4670"/>
    </row>
    <row r="173" spans="1:18" ht="18.75">
      <c r="A173" s="4625"/>
      <c r="B173" s="2374"/>
      <c r="C173" s="2439">
        <v>0.25</v>
      </c>
      <c r="D173" s="2440" t="s">
        <v>4341</v>
      </c>
      <c r="E173" s="2431"/>
      <c r="F173" s="2431"/>
      <c r="G173" s="2431"/>
      <c r="H173" s="2431"/>
      <c r="I173" s="2431"/>
      <c r="J173" s="2431"/>
      <c r="K173" s="2431"/>
      <c r="L173" s="2441" t="str">
        <f>D173</f>
        <v>fraises</v>
      </c>
      <c r="M173" s="2442">
        <f>(C173/M163)*N163</f>
        <v>0.7142857142857143</v>
      </c>
      <c r="N173" s="2443">
        <f>IF(ISBLANK(B173),0,(B173/C176)*M176)</f>
        <v>0</v>
      </c>
      <c r="O173" s="2458" t="str">
        <f>D173</f>
        <v>fraises</v>
      </c>
      <c r="P173" s="2444">
        <f>(C173/P77)*P79</f>
        <v>6.9444444444444448E-2</v>
      </c>
      <c r="Q173" s="2375">
        <f>IF(ISBLANK(B173),0,(B173/C176)*P176)</f>
        <v>0</v>
      </c>
      <c r="R173" s="4669"/>
    </row>
    <row r="174" spans="1:18" ht="18.75">
      <c r="A174" s="4625"/>
      <c r="B174" s="2374"/>
      <c r="C174" s="2439">
        <v>0.05</v>
      </c>
      <c r="D174" s="2440" t="s">
        <v>4342</v>
      </c>
      <c r="E174" s="2431"/>
      <c r="F174" s="2431"/>
      <c r="G174" s="2431"/>
      <c r="H174" s="2431"/>
      <c r="I174" s="2431"/>
      <c r="J174" s="2431"/>
      <c r="K174" s="2431"/>
      <c r="L174" s="2441" t="str">
        <f>D174</f>
        <v>framboises</v>
      </c>
      <c r="M174" s="2442">
        <f>(C174/M163)*N163</f>
        <v>0.14285714285714288</v>
      </c>
      <c r="N174" s="2443">
        <f>IF(ISBLANK(B174),0,(B174/C176)*M176)</f>
        <v>0</v>
      </c>
      <c r="O174" s="2458" t="str">
        <f>D174</f>
        <v>framboises</v>
      </c>
      <c r="P174" s="2444">
        <f>(C174/P77)*P79</f>
        <v>1.388888888888889E-2</v>
      </c>
      <c r="Q174" s="2375">
        <f>IF(ISBLANK(B174),0,(B174/C176)*P176)</f>
        <v>0</v>
      </c>
      <c r="R174" s="4669"/>
    </row>
    <row r="175" spans="1:18" ht="18.75">
      <c r="A175" s="4625"/>
      <c r="B175" s="2374"/>
      <c r="C175" s="2439">
        <v>0.05</v>
      </c>
      <c r="D175" s="2440" t="s">
        <v>4262</v>
      </c>
      <c r="E175" s="2431"/>
      <c r="F175" s="2431"/>
      <c r="G175" s="2431"/>
      <c r="H175" s="2431"/>
      <c r="I175" s="2431"/>
      <c r="J175" s="2431"/>
      <c r="K175" s="2431"/>
      <c r="L175" s="2445" t="str">
        <f>D175</f>
        <v>sucre semoule pâtissière</v>
      </c>
      <c r="M175" s="2442">
        <f>(C175/M163)*N163</f>
        <v>0.14285714285714288</v>
      </c>
      <c r="N175" s="2443">
        <f>IF(ISBLANK(B175),0,(B175/C176)*M176)</f>
        <v>0</v>
      </c>
      <c r="O175" s="2459" t="str">
        <f>D175</f>
        <v>sucre semoule pâtissière</v>
      </c>
      <c r="P175" s="2444">
        <f>(C175/P77)*P79</f>
        <v>1.388888888888889E-2</v>
      </c>
      <c r="Q175" s="2375">
        <f>IF(ISBLANK(B175),0,(B175/C176)*P176)</f>
        <v>0</v>
      </c>
      <c r="R175" s="4669"/>
    </row>
    <row r="176" spans="1:18" ht="19.5" thickBot="1">
      <c r="A176" s="4715"/>
      <c r="B176" s="2447"/>
      <c r="C176" s="2448">
        <f>SUM(C173:C175)</f>
        <v>0.35</v>
      </c>
      <c r="D176" s="2449"/>
      <c r="E176" s="2450"/>
      <c r="F176" s="2451" t="s">
        <v>25</v>
      </c>
      <c r="G176" s="2452" t="s">
        <v>4263</v>
      </c>
      <c r="H176" s="2450"/>
      <c r="I176" s="2450"/>
      <c r="J176" s="2450"/>
      <c r="K176" s="2450"/>
      <c r="L176" s="2450"/>
      <c r="M176" s="2453">
        <f>SUM(M173:M175)</f>
        <v>1</v>
      </c>
      <c r="N176" s="2454"/>
      <c r="O176" s="2420"/>
      <c r="P176" s="4733">
        <f>SUM(P172:P175:P175)</f>
        <v>9.7222222222222238E-2</v>
      </c>
      <c r="Q176" s="4734"/>
      <c r="R176" s="4669"/>
    </row>
    <row r="177" spans="1:18" ht="18.75" thickBot="1">
      <c r="A177" s="2410"/>
      <c r="B177" s="2410"/>
      <c r="C177" s="2410"/>
      <c r="D177" s="2410"/>
      <c r="E177" s="2410"/>
      <c r="F177" s="2410"/>
      <c r="G177" s="2410"/>
      <c r="H177" s="2410"/>
      <c r="I177" s="2410"/>
      <c r="J177" s="2410"/>
      <c r="K177" s="2410"/>
      <c r="L177" s="2410"/>
      <c r="M177" s="2410"/>
      <c r="N177" s="2410"/>
      <c r="O177" s="2420"/>
      <c r="P177" s="2410"/>
      <c r="Q177" s="2410"/>
      <c r="R177" s="4669"/>
    </row>
    <row r="178" spans="1:18">
      <c r="A178" s="2461" t="s">
        <v>395</v>
      </c>
      <c r="B178" s="4737" t="s">
        <v>4149</v>
      </c>
      <c r="C178" s="4739" t="s">
        <v>4268</v>
      </c>
      <c r="D178" s="4739"/>
      <c r="E178" s="4739"/>
      <c r="F178" s="4739"/>
      <c r="G178" s="4739"/>
      <c r="H178" s="4739"/>
      <c r="I178" s="4739"/>
      <c r="J178" s="4739"/>
      <c r="K178" s="4739"/>
      <c r="L178" s="4739"/>
      <c r="M178" s="4739"/>
      <c r="N178" s="4739"/>
      <c r="O178" s="4741" t="str">
        <f>B71</f>
        <v>MILLE-FEUILLE meringue et chiboust pamplemousse aux fraises des bois</v>
      </c>
      <c r="P178" s="4741"/>
      <c r="Q178" s="4742"/>
      <c r="R178" s="4669"/>
    </row>
    <row r="179" spans="1:18">
      <c r="A179" s="4748"/>
      <c r="B179" s="4738"/>
      <c r="C179" s="4740"/>
      <c r="D179" s="4740"/>
      <c r="E179" s="4740"/>
      <c r="F179" s="4740"/>
      <c r="G179" s="4740"/>
      <c r="H179" s="4740"/>
      <c r="I179" s="4740"/>
      <c r="J179" s="4740"/>
      <c r="K179" s="4740"/>
      <c r="L179" s="4740"/>
      <c r="M179" s="4740"/>
      <c r="N179" s="4740"/>
      <c r="O179" s="4743"/>
      <c r="P179" s="4743"/>
      <c r="Q179" s="4744"/>
      <c r="R179" s="4669"/>
    </row>
    <row r="180" spans="1:18">
      <c r="A180" s="4748"/>
      <c r="B180" s="4738" t="s">
        <v>4149</v>
      </c>
      <c r="C180" s="4745" t="str">
        <f>B75</f>
        <v>recette Béghin Say de Jean-Jacques Borne MOF 1994</v>
      </c>
      <c r="D180" s="4745"/>
      <c r="E180" s="4745"/>
      <c r="F180" s="4745"/>
      <c r="G180" s="4745"/>
      <c r="H180" s="4745"/>
      <c r="I180" s="4745"/>
      <c r="J180" s="4745"/>
      <c r="K180" s="4745"/>
      <c r="L180" s="4745"/>
      <c r="M180" s="4745"/>
      <c r="N180" s="4745"/>
      <c r="O180" s="4743"/>
      <c r="P180" s="4743"/>
      <c r="Q180" s="4744"/>
      <c r="R180" s="4669"/>
    </row>
    <row r="181" spans="1:18">
      <c r="A181" s="4748"/>
      <c r="B181" s="4738"/>
      <c r="C181" s="4745"/>
      <c r="D181" s="4745"/>
      <c r="E181" s="4745"/>
      <c r="F181" s="4745"/>
      <c r="G181" s="4745"/>
      <c r="H181" s="4745"/>
      <c r="I181" s="4745"/>
      <c r="J181" s="4745"/>
      <c r="K181" s="4745"/>
      <c r="L181" s="4745"/>
      <c r="M181" s="4745"/>
      <c r="N181" s="4745"/>
      <c r="O181" s="4743"/>
      <c r="P181" s="4743"/>
      <c r="Q181" s="4744"/>
      <c r="R181" s="4669"/>
    </row>
    <row r="182" spans="1:18" ht="18">
      <c r="A182" s="4748"/>
      <c r="B182" s="2462"/>
      <c r="C182" s="2463"/>
      <c r="D182" s="2464"/>
      <c r="E182" s="2464"/>
      <c r="F182" s="2464"/>
      <c r="G182" s="2464"/>
      <c r="H182" s="2464"/>
      <c r="I182" s="2464"/>
      <c r="J182" s="2464"/>
      <c r="K182" s="2464"/>
      <c r="L182" s="2464"/>
      <c r="M182" s="2465"/>
      <c r="N182" s="2466"/>
      <c r="O182" s="2420"/>
      <c r="P182" s="2410"/>
      <c r="Q182" s="2467"/>
      <c r="R182" s="4669"/>
    </row>
    <row r="183" spans="1:18" ht="18">
      <c r="A183" s="4748"/>
      <c r="B183" s="2468" t="s">
        <v>25</v>
      </c>
      <c r="C183" s="4746" t="s">
        <v>4343</v>
      </c>
      <c r="D183" s="4746"/>
      <c r="E183" s="4746"/>
      <c r="F183" s="4746"/>
      <c r="G183" s="4746"/>
      <c r="H183" s="4746"/>
      <c r="I183" s="4746"/>
      <c r="J183" s="4746"/>
      <c r="K183" s="4746"/>
      <c r="L183" s="4746"/>
      <c r="M183" s="2410"/>
      <c r="N183" s="2410"/>
      <c r="O183" s="2420"/>
      <c r="P183" s="2410"/>
      <c r="Q183" s="2467"/>
      <c r="R183" s="4669"/>
    </row>
    <row r="184" spans="1:18" ht="18">
      <c r="A184" s="4748"/>
      <c r="B184" s="2468" t="s">
        <v>24</v>
      </c>
      <c r="C184" s="4746" t="s">
        <v>4344</v>
      </c>
      <c r="D184" s="4746"/>
      <c r="E184" s="4746"/>
      <c r="F184" s="4746"/>
      <c r="G184" s="4746"/>
      <c r="H184" s="4746"/>
      <c r="I184" s="4746"/>
      <c r="J184" s="4746"/>
      <c r="K184" s="4746"/>
      <c r="L184" s="4746"/>
      <c r="M184" s="2410"/>
      <c r="N184" s="2410"/>
      <c r="O184" s="2420"/>
      <c r="P184" s="2410"/>
      <c r="Q184" s="2467"/>
      <c r="R184" s="4669"/>
    </row>
    <row r="185" spans="1:18" ht="18">
      <c r="A185" s="4748"/>
      <c r="B185" s="2468" t="s">
        <v>23</v>
      </c>
      <c r="C185" s="4746" t="s">
        <v>4345</v>
      </c>
      <c r="D185" s="4746"/>
      <c r="E185" s="4746"/>
      <c r="F185" s="4746"/>
      <c r="G185" s="4746"/>
      <c r="H185" s="4746"/>
      <c r="I185" s="4746"/>
      <c r="J185" s="4746"/>
      <c r="K185" s="4746"/>
      <c r="L185" s="4746"/>
      <c r="M185" s="2410"/>
      <c r="N185" s="2410"/>
      <c r="O185" s="2420"/>
      <c r="P185" s="2410"/>
      <c r="Q185" s="2467"/>
      <c r="R185" s="4669"/>
    </row>
    <row r="186" spans="1:18" ht="18">
      <c r="A186" s="4748"/>
      <c r="B186" s="2468" t="s">
        <v>22</v>
      </c>
      <c r="C186" s="4746" t="s">
        <v>4346</v>
      </c>
      <c r="D186" s="4746"/>
      <c r="E186" s="4746"/>
      <c r="F186" s="4746"/>
      <c r="G186" s="4746"/>
      <c r="H186" s="4746"/>
      <c r="I186" s="4746"/>
      <c r="J186" s="4746"/>
      <c r="K186" s="4746"/>
      <c r="L186" s="4746"/>
      <c r="M186" s="2410"/>
      <c r="N186" s="2410"/>
      <c r="O186" s="2420"/>
      <c r="P186" s="2410"/>
      <c r="Q186" s="2467"/>
      <c r="R186" s="4669"/>
    </row>
    <row r="187" spans="1:18" ht="18">
      <c r="A187" s="4748"/>
      <c r="B187" s="2468" t="s">
        <v>21</v>
      </c>
      <c r="C187" s="4746" t="s">
        <v>4347</v>
      </c>
      <c r="D187" s="4746"/>
      <c r="E187" s="4746"/>
      <c r="F187" s="4746"/>
      <c r="G187" s="4746"/>
      <c r="H187" s="4746"/>
      <c r="I187" s="4746"/>
      <c r="J187" s="4746"/>
      <c r="K187" s="4746"/>
      <c r="L187" s="4746"/>
      <c r="M187" s="2410"/>
      <c r="N187" s="2410"/>
      <c r="O187" s="2420"/>
      <c r="P187" s="2410"/>
      <c r="Q187" s="2467"/>
      <c r="R187" s="4669"/>
    </row>
    <row r="188" spans="1:18" ht="19.5" thickBot="1">
      <c r="A188" s="4748"/>
      <c r="B188" s="2469"/>
      <c r="C188" s="2470"/>
      <c r="D188" s="2471"/>
      <c r="E188" s="2414"/>
      <c r="F188" s="2414"/>
      <c r="G188" s="2414"/>
      <c r="H188" s="2414"/>
      <c r="I188" s="2414"/>
      <c r="J188" s="2414"/>
      <c r="K188" s="2414"/>
      <c r="L188" s="2414"/>
      <c r="M188" s="2414"/>
      <c r="N188" s="2414"/>
      <c r="O188" s="2472"/>
      <c r="P188" s="2414"/>
      <c r="Q188" s="2473"/>
      <c r="R188" s="4669"/>
    </row>
    <row r="189" spans="1:18">
      <c r="A189" s="4748"/>
      <c r="B189" s="4737" t="s">
        <v>4150</v>
      </c>
      <c r="C189" s="4739" t="s">
        <v>4269</v>
      </c>
      <c r="D189" s="4739"/>
      <c r="E189" s="4739"/>
      <c r="F189" s="4739"/>
      <c r="G189" s="4739"/>
      <c r="H189" s="4739"/>
      <c r="I189" s="4739"/>
      <c r="J189" s="4739"/>
      <c r="K189" s="4739"/>
      <c r="L189" s="4739"/>
      <c r="M189" s="4739"/>
      <c r="N189" s="4739"/>
      <c r="O189" s="4741" t="str">
        <f>B71</f>
        <v>MILLE-FEUILLE meringue et chiboust pamplemousse aux fraises des bois</v>
      </c>
      <c r="P189" s="4741"/>
      <c r="Q189" s="4742"/>
      <c r="R189" s="4669"/>
    </row>
    <row r="190" spans="1:18">
      <c r="A190" s="4748"/>
      <c r="B190" s="4738"/>
      <c r="C190" s="4740"/>
      <c r="D190" s="4740"/>
      <c r="E190" s="4740"/>
      <c r="F190" s="4740"/>
      <c r="G190" s="4740"/>
      <c r="H190" s="4740"/>
      <c r="I190" s="4740"/>
      <c r="J190" s="4740"/>
      <c r="K190" s="4740"/>
      <c r="L190" s="4740"/>
      <c r="M190" s="4740"/>
      <c r="N190" s="4740"/>
      <c r="O190" s="4743"/>
      <c r="P190" s="4743"/>
      <c r="Q190" s="4744"/>
      <c r="R190" s="4669"/>
    </row>
    <row r="191" spans="1:18">
      <c r="A191" s="4748"/>
      <c r="B191" s="4738"/>
      <c r="C191" s="4745" t="str">
        <f>B75</f>
        <v>recette Béghin Say de Jean-Jacques Borne MOF 1994</v>
      </c>
      <c r="D191" s="4745"/>
      <c r="E191" s="4745"/>
      <c r="F191" s="4745"/>
      <c r="G191" s="4745"/>
      <c r="H191" s="4745"/>
      <c r="I191" s="4745"/>
      <c r="J191" s="4745"/>
      <c r="K191" s="4745"/>
      <c r="L191" s="4745"/>
      <c r="M191" s="4745"/>
      <c r="N191" s="4745"/>
      <c r="O191" s="4743"/>
      <c r="P191" s="4743"/>
      <c r="Q191" s="4744"/>
      <c r="R191" s="4669"/>
    </row>
    <row r="192" spans="1:18">
      <c r="A192" s="4748"/>
      <c r="B192" s="4738"/>
      <c r="C192" s="4745"/>
      <c r="D192" s="4745"/>
      <c r="E192" s="4745"/>
      <c r="F192" s="4745"/>
      <c r="G192" s="4745"/>
      <c r="H192" s="4745"/>
      <c r="I192" s="4745"/>
      <c r="J192" s="4745"/>
      <c r="K192" s="4745"/>
      <c r="L192" s="4745"/>
      <c r="M192" s="4745"/>
      <c r="N192" s="4745"/>
      <c r="O192" s="4743"/>
      <c r="P192" s="4743"/>
      <c r="Q192" s="4744"/>
      <c r="R192" s="4669"/>
    </row>
    <row r="193" spans="1:18" ht="18">
      <c r="A193" s="4748"/>
      <c r="B193" s="2462"/>
      <c r="C193" s="2463"/>
      <c r="D193" s="2464"/>
      <c r="E193" s="2464"/>
      <c r="F193" s="2464"/>
      <c r="G193" s="2464"/>
      <c r="H193" s="2464"/>
      <c r="I193" s="2464"/>
      <c r="J193" s="2464"/>
      <c r="K193" s="2464"/>
      <c r="L193" s="2464"/>
      <c r="M193" s="2465"/>
      <c r="N193" s="2466"/>
      <c r="O193" s="2420"/>
      <c r="P193" s="2410"/>
      <c r="Q193" s="2467"/>
      <c r="R193" s="4669"/>
    </row>
    <row r="194" spans="1:18" ht="18">
      <c r="A194" s="4748"/>
      <c r="B194" s="2468" t="s">
        <v>25</v>
      </c>
      <c r="C194" s="4746" t="s">
        <v>4348</v>
      </c>
      <c r="D194" s="4746"/>
      <c r="E194" s="4746"/>
      <c r="F194" s="4746"/>
      <c r="G194" s="4746"/>
      <c r="H194" s="4746"/>
      <c r="I194" s="4746"/>
      <c r="J194" s="4746"/>
      <c r="K194" s="4746"/>
      <c r="L194" s="4746"/>
      <c r="M194" s="2410"/>
      <c r="N194" s="2410"/>
      <c r="O194" s="2420"/>
      <c r="P194" s="2410"/>
      <c r="Q194" s="2467"/>
      <c r="R194" s="4669"/>
    </row>
    <row r="195" spans="1:18" ht="18">
      <c r="A195" s="4748"/>
      <c r="B195" s="2468" t="s">
        <v>24</v>
      </c>
      <c r="C195" s="4746" t="s">
        <v>4349</v>
      </c>
      <c r="D195" s="4746"/>
      <c r="E195" s="4746"/>
      <c r="F195" s="4746"/>
      <c r="G195" s="4746"/>
      <c r="H195" s="4746"/>
      <c r="I195" s="4746"/>
      <c r="J195" s="4746"/>
      <c r="K195" s="4746"/>
      <c r="L195" s="4746"/>
      <c r="M195" s="2410"/>
      <c r="N195" s="2410"/>
      <c r="O195" s="2420"/>
      <c r="P195" s="2410"/>
      <c r="Q195" s="2467"/>
      <c r="R195" s="4669"/>
    </row>
    <row r="196" spans="1:18" ht="18">
      <c r="A196" s="4748"/>
      <c r="B196" s="2468" t="s">
        <v>23</v>
      </c>
      <c r="C196" s="4746" t="s">
        <v>4350</v>
      </c>
      <c r="D196" s="4746"/>
      <c r="E196" s="4746"/>
      <c r="F196" s="4746"/>
      <c r="G196" s="4746"/>
      <c r="H196" s="4746"/>
      <c r="I196" s="4746"/>
      <c r="J196" s="4746"/>
      <c r="K196" s="4746"/>
      <c r="L196" s="4746"/>
      <c r="M196" s="2410"/>
      <c r="N196" s="2410"/>
      <c r="O196" s="2420"/>
      <c r="P196" s="2410"/>
      <c r="Q196" s="2467"/>
      <c r="R196" s="4669"/>
    </row>
    <row r="197" spans="1:18" ht="19.5" thickBot="1">
      <c r="A197" s="4748"/>
      <c r="B197" s="2469"/>
      <c r="C197" s="2470"/>
      <c r="D197" s="2471"/>
      <c r="E197" s="2414"/>
      <c r="F197" s="2414"/>
      <c r="G197" s="2414"/>
      <c r="H197" s="2414"/>
      <c r="I197" s="2414"/>
      <c r="J197" s="2414"/>
      <c r="K197" s="2414"/>
      <c r="L197" s="2414"/>
      <c r="M197" s="2414"/>
      <c r="N197" s="2414"/>
      <c r="O197" s="2472"/>
      <c r="P197" s="2414"/>
      <c r="Q197" s="2473"/>
      <c r="R197" s="4669"/>
    </row>
    <row r="198" spans="1:18" ht="18.75" thickBot="1">
      <c r="A198" s="4748"/>
      <c r="B198" s="2474"/>
      <c r="C198" s="4747"/>
      <c r="D198" s="4747"/>
      <c r="E198" s="4747"/>
      <c r="F198" s="4747"/>
      <c r="G198" s="4747"/>
      <c r="H198" s="4747"/>
      <c r="I198" s="4747"/>
      <c r="J198" s="4747"/>
      <c r="K198" s="4747"/>
      <c r="L198" s="4747"/>
      <c r="M198" s="2475"/>
      <c r="N198" s="2410"/>
      <c r="O198" s="2410"/>
      <c r="P198" s="2410"/>
      <c r="Q198" s="2410"/>
      <c r="R198" s="4669"/>
    </row>
    <row r="199" spans="1:18">
      <c r="A199" s="4748"/>
      <c r="B199" s="2476"/>
      <c r="C199" s="2477"/>
      <c r="D199" s="2477"/>
      <c r="E199" s="2477"/>
      <c r="F199" s="2477"/>
      <c r="G199" s="2477"/>
      <c r="H199" s="2477"/>
      <c r="I199" s="2477"/>
      <c r="J199" s="2477"/>
      <c r="K199" s="2477"/>
      <c r="L199" s="2477"/>
      <c r="M199" s="2477"/>
      <c r="N199" s="2477"/>
      <c r="O199" s="2477"/>
      <c r="P199" s="2477"/>
      <c r="Q199" s="2478"/>
      <c r="R199" s="4670"/>
    </row>
    <row r="200" spans="1:18" ht="18">
      <c r="A200" s="4748"/>
      <c r="B200" s="4749" t="s">
        <v>4270</v>
      </c>
      <c r="C200" s="4750"/>
      <c r="D200" s="4750"/>
      <c r="E200" s="4750"/>
      <c r="F200" s="4750"/>
      <c r="G200" s="4750"/>
      <c r="H200" s="4750"/>
      <c r="I200" s="4750"/>
      <c r="J200" s="4750"/>
      <c r="K200" s="4750"/>
      <c r="L200" s="4750"/>
      <c r="M200" s="4750"/>
      <c r="N200" s="4750"/>
      <c r="O200" s="4750"/>
      <c r="P200" s="4750"/>
      <c r="Q200" s="4751"/>
      <c r="R200" s="4670"/>
    </row>
    <row r="201" spans="1:18" ht="18">
      <c r="A201" s="4748"/>
      <c r="B201" s="4756" t="s">
        <v>4271</v>
      </c>
      <c r="C201" s="4757"/>
      <c r="D201" s="4757"/>
      <c r="E201" s="4757"/>
      <c r="F201" s="4757"/>
      <c r="G201" s="4757"/>
      <c r="H201" s="4757"/>
      <c r="I201" s="4757"/>
      <c r="J201" s="4757"/>
      <c r="K201" s="4758" t="s">
        <v>4272</v>
      </c>
      <c r="L201" s="4758"/>
      <c r="M201" s="4758"/>
      <c r="N201" s="4758"/>
      <c r="O201" s="4758"/>
      <c r="P201" s="4758"/>
      <c r="Q201" s="4759"/>
      <c r="R201" s="4670"/>
    </row>
    <row r="202" spans="1:18" ht="18">
      <c r="A202" s="4748"/>
      <c r="B202" s="2481">
        <v>0</v>
      </c>
      <c r="C202" s="2482"/>
      <c r="D202" s="2482"/>
      <c r="E202" s="2482"/>
      <c r="F202" s="2482"/>
      <c r="G202" s="2482"/>
      <c r="H202" s="2482"/>
      <c r="I202" s="2482"/>
      <c r="J202" s="2482"/>
      <c r="K202" s="2482"/>
      <c r="L202" s="2482"/>
      <c r="M202" s="2482"/>
      <c r="N202" s="2482"/>
      <c r="O202" s="2482"/>
      <c r="P202" s="2482"/>
      <c r="Q202" s="2483"/>
      <c r="R202" s="4670"/>
    </row>
    <row r="203" spans="1:18" ht="18.75">
      <c r="A203" s="4748"/>
      <c r="B203" s="2479" t="s">
        <v>0</v>
      </c>
      <c r="C203" s="4752" t="s">
        <v>4273</v>
      </c>
      <c r="D203" s="4752"/>
      <c r="E203" s="4752"/>
      <c r="F203" s="4752"/>
      <c r="G203" s="4752"/>
      <c r="H203" s="4752"/>
      <c r="I203" s="4752"/>
      <c r="J203" s="4753"/>
      <c r="K203" s="2480" t="s">
        <v>0</v>
      </c>
      <c r="L203" s="4754" t="s">
        <v>4273</v>
      </c>
      <c r="M203" s="4754"/>
      <c r="N203" s="4754"/>
      <c r="O203" s="4754"/>
      <c r="P203" s="4754"/>
      <c r="Q203" s="4755"/>
      <c r="R203" s="4670"/>
    </row>
    <row r="204" spans="1:18" ht="18.75">
      <c r="A204" s="4748"/>
      <c r="B204" s="2479" t="s">
        <v>4256</v>
      </c>
      <c r="C204" s="4752"/>
      <c r="D204" s="4752"/>
      <c r="E204" s="4752"/>
      <c r="F204" s="4752"/>
      <c r="G204" s="4752"/>
      <c r="H204" s="4752"/>
      <c r="I204" s="4752"/>
      <c r="J204" s="4753"/>
      <c r="K204" s="2480" t="s">
        <v>4256</v>
      </c>
      <c r="L204" s="4754"/>
      <c r="M204" s="4754"/>
      <c r="N204" s="4754"/>
      <c r="O204" s="4754"/>
      <c r="P204" s="4754"/>
      <c r="Q204" s="4755"/>
      <c r="R204" s="4670"/>
    </row>
    <row r="205" spans="1:18" ht="18.75">
      <c r="A205" s="4748"/>
      <c r="B205" s="2479" t="s">
        <v>1886</v>
      </c>
      <c r="C205" s="4752"/>
      <c r="D205" s="4752"/>
      <c r="E205" s="4752"/>
      <c r="F205" s="4752"/>
      <c r="G205" s="4752"/>
      <c r="H205" s="4752"/>
      <c r="I205" s="4752"/>
      <c r="J205" s="4753"/>
      <c r="K205" s="2480" t="s">
        <v>1886</v>
      </c>
      <c r="L205" s="4754"/>
      <c r="M205" s="4754"/>
      <c r="N205" s="4754"/>
      <c r="O205" s="4754"/>
      <c r="P205" s="4754"/>
      <c r="Q205" s="4755"/>
      <c r="R205" s="4670"/>
    </row>
    <row r="206" spans="1:18" ht="18.75">
      <c r="A206" s="4748"/>
      <c r="B206" s="2479" t="s">
        <v>4147</v>
      </c>
      <c r="C206" s="4752"/>
      <c r="D206" s="4752"/>
      <c r="E206" s="4752"/>
      <c r="F206" s="4752"/>
      <c r="G206" s="4752"/>
      <c r="H206" s="4752"/>
      <c r="I206" s="4752"/>
      <c r="J206" s="4753"/>
      <c r="K206" s="2480" t="s">
        <v>4147</v>
      </c>
      <c r="L206" s="4754"/>
      <c r="M206" s="4754"/>
      <c r="N206" s="4754"/>
      <c r="O206" s="4754"/>
      <c r="P206" s="4754"/>
      <c r="Q206" s="4755"/>
      <c r="R206" s="4670"/>
    </row>
    <row r="207" spans="1:18" ht="18.75">
      <c r="A207" s="4748"/>
      <c r="B207" s="2479" t="s">
        <v>4148</v>
      </c>
      <c r="C207" s="4752"/>
      <c r="D207" s="4752"/>
      <c r="E207" s="4752"/>
      <c r="F207" s="4752"/>
      <c r="G207" s="4752"/>
      <c r="H207" s="4752"/>
      <c r="I207" s="4752"/>
      <c r="J207" s="4753"/>
      <c r="K207" s="2480" t="s">
        <v>4148</v>
      </c>
      <c r="L207" s="4754"/>
      <c r="M207" s="4754"/>
      <c r="N207" s="4754"/>
      <c r="O207" s="4754"/>
      <c r="P207" s="4754"/>
      <c r="Q207" s="4755"/>
      <c r="R207" s="4670"/>
    </row>
    <row r="208" spans="1:18" ht="18.75">
      <c r="A208" s="4748"/>
      <c r="B208" s="2479" t="s">
        <v>4149</v>
      </c>
      <c r="C208" s="4752"/>
      <c r="D208" s="4752"/>
      <c r="E208" s="4752"/>
      <c r="F208" s="4752"/>
      <c r="G208" s="4752"/>
      <c r="H208" s="4752"/>
      <c r="I208" s="4752"/>
      <c r="J208" s="4753"/>
      <c r="K208" s="2480" t="s">
        <v>4149</v>
      </c>
      <c r="L208" s="4754"/>
      <c r="M208" s="4754"/>
      <c r="N208" s="4754"/>
      <c r="O208" s="4754"/>
      <c r="P208" s="4754"/>
      <c r="Q208" s="4755"/>
      <c r="R208" s="4670"/>
    </row>
    <row r="209" spans="1:18" ht="18.75">
      <c r="A209" s="4748"/>
      <c r="B209" s="2479" t="s">
        <v>4150</v>
      </c>
      <c r="C209" s="4752"/>
      <c r="D209" s="4752"/>
      <c r="E209" s="4752"/>
      <c r="F209" s="4752"/>
      <c r="G209" s="4752"/>
      <c r="H209" s="4752"/>
      <c r="I209" s="4752"/>
      <c r="J209" s="4753"/>
      <c r="K209" s="2480" t="s">
        <v>4150</v>
      </c>
      <c r="L209" s="4754"/>
      <c r="M209" s="4754"/>
      <c r="N209" s="4754"/>
      <c r="O209" s="4754"/>
      <c r="P209" s="4754"/>
      <c r="Q209" s="4755"/>
      <c r="R209" s="4670"/>
    </row>
    <row r="210" spans="1:18" ht="18.75">
      <c r="A210" s="4748"/>
      <c r="B210" s="2479" t="s">
        <v>4274</v>
      </c>
      <c r="C210" s="4752"/>
      <c r="D210" s="4752"/>
      <c r="E210" s="4752"/>
      <c r="F210" s="4752"/>
      <c r="G210" s="4752"/>
      <c r="H210" s="4752"/>
      <c r="I210" s="4752"/>
      <c r="J210" s="4753"/>
      <c r="K210" s="2480" t="s">
        <v>4274</v>
      </c>
      <c r="L210" s="4754"/>
      <c r="M210" s="4754"/>
      <c r="N210" s="4754"/>
      <c r="O210" s="4754"/>
      <c r="P210" s="4754"/>
      <c r="Q210" s="4755"/>
      <c r="R210" s="4671"/>
    </row>
    <row r="211" spans="1:18" ht="18.75">
      <c r="A211" s="4748"/>
      <c r="B211" s="2479" t="s">
        <v>4275</v>
      </c>
      <c r="C211" s="4752"/>
      <c r="D211" s="4752"/>
      <c r="E211" s="4752"/>
      <c r="F211" s="4752"/>
      <c r="G211" s="4752"/>
      <c r="H211" s="4752"/>
      <c r="I211" s="4752"/>
      <c r="J211" s="4753"/>
      <c r="K211" s="2480" t="s">
        <v>4275</v>
      </c>
      <c r="L211" s="4754"/>
      <c r="M211" s="4754"/>
      <c r="N211" s="4754"/>
      <c r="O211" s="4754"/>
      <c r="P211" s="4754"/>
      <c r="Q211" s="4755"/>
      <c r="R211" s="4760">
        <f>R71</f>
        <v>1</v>
      </c>
    </row>
    <row r="212" spans="1:18" ht="18.75">
      <c r="A212" s="4748"/>
      <c r="B212" s="2479" t="s">
        <v>4276</v>
      </c>
      <c r="C212" s="4752"/>
      <c r="D212" s="4752"/>
      <c r="E212" s="4752"/>
      <c r="F212" s="4752"/>
      <c r="G212" s="4752"/>
      <c r="H212" s="4752"/>
      <c r="I212" s="4752"/>
      <c r="J212" s="4753"/>
      <c r="K212" s="2480" t="s">
        <v>4276</v>
      </c>
      <c r="L212" s="4754"/>
      <c r="M212" s="4754"/>
      <c r="N212" s="4754"/>
      <c r="O212" s="4754"/>
      <c r="P212" s="4754"/>
      <c r="Q212" s="4755"/>
      <c r="R212" s="4761"/>
    </row>
    <row r="213" spans="1:18" ht="19.5" thickBot="1">
      <c r="A213" s="4748"/>
      <c r="B213" s="2484" t="s">
        <v>4277</v>
      </c>
      <c r="C213" s="4763"/>
      <c r="D213" s="4763"/>
      <c r="E213" s="4763"/>
      <c r="F213" s="4763"/>
      <c r="G213" s="4763"/>
      <c r="H213" s="4763"/>
      <c r="I213" s="4763"/>
      <c r="J213" s="4764"/>
      <c r="K213" s="2485" t="s">
        <v>4277</v>
      </c>
      <c r="L213" s="4765"/>
      <c r="M213" s="4765"/>
      <c r="N213" s="4765"/>
      <c r="O213" s="4765"/>
      <c r="P213" s="4765"/>
      <c r="Q213" s="4766"/>
      <c r="R213" s="4762"/>
    </row>
  </sheetData>
  <mergeCells count="268">
    <mergeCell ref="U124:AG125"/>
    <mergeCell ref="T125:T144"/>
    <mergeCell ref="U126:U130"/>
    <mergeCell ref="V126:AE127"/>
    <mergeCell ref="AF127:AF128"/>
    <mergeCell ref="AG127:AG128"/>
    <mergeCell ref="V128:W128"/>
    <mergeCell ref="X128:AE128"/>
    <mergeCell ref="V129:X130"/>
    <mergeCell ref="Y129:Z130"/>
    <mergeCell ref="AC129:AE130"/>
    <mergeCell ref="AF129:AF130"/>
    <mergeCell ref="AG129:AG130"/>
    <mergeCell ref="U131:U132"/>
    <mergeCell ref="V131:Y132"/>
    <mergeCell ref="AB131:AE132"/>
    <mergeCell ref="AF131:AF132"/>
    <mergeCell ref="AG131:AG132"/>
    <mergeCell ref="V134:AG134"/>
    <mergeCell ref="V135:AG135"/>
    <mergeCell ref="V136:AG136"/>
    <mergeCell ref="V137:AG137"/>
    <mergeCell ref="C203:J203"/>
    <mergeCell ref="L203:Q203"/>
    <mergeCell ref="C204:J204"/>
    <mergeCell ref="L204:Q204"/>
    <mergeCell ref="C211:J211"/>
    <mergeCell ref="L211:Q211"/>
    <mergeCell ref="R211:R213"/>
    <mergeCell ref="C212:J212"/>
    <mergeCell ref="L212:Q212"/>
    <mergeCell ref="C213:J213"/>
    <mergeCell ref="L213:Q213"/>
    <mergeCell ref="C208:J208"/>
    <mergeCell ref="L208:Q208"/>
    <mergeCell ref="C209:J209"/>
    <mergeCell ref="L209:Q209"/>
    <mergeCell ref="C210:J210"/>
    <mergeCell ref="L210:Q210"/>
    <mergeCell ref="O189:Q192"/>
    <mergeCell ref="C191:N192"/>
    <mergeCell ref="C194:L194"/>
    <mergeCell ref="C195:L195"/>
    <mergeCell ref="C196:L196"/>
    <mergeCell ref="C198:L198"/>
    <mergeCell ref="A179:A213"/>
    <mergeCell ref="C180:N181"/>
    <mergeCell ref="C183:L183"/>
    <mergeCell ref="C184:L184"/>
    <mergeCell ref="C185:L185"/>
    <mergeCell ref="C186:L186"/>
    <mergeCell ref="C187:L187"/>
    <mergeCell ref="B189:B192"/>
    <mergeCell ref="C189:N190"/>
    <mergeCell ref="B200:Q200"/>
    <mergeCell ref="C205:J205"/>
    <mergeCell ref="L205:Q205"/>
    <mergeCell ref="C206:J206"/>
    <mergeCell ref="L206:Q206"/>
    <mergeCell ref="C207:J207"/>
    <mergeCell ref="L207:Q207"/>
    <mergeCell ref="B201:J201"/>
    <mergeCell ref="K201:Q201"/>
    <mergeCell ref="B178:B181"/>
    <mergeCell ref="C178:N179"/>
    <mergeCell ref="O178:Q181"/>
    <mergeCell ref="O163:O164"/>
    <mergeCell ref="P163:Q164"/>
    <mergeCell ref="C164:D164"/>
    <mergeCell ref="E164:L164"/>
    <mergeCell ref="C165:E166"/>
    <mergeCell ref="F165:G166"/>
    <mergeCell ref="J165:L166"/>
    <mergeCell ref="M165:M166"/>
    <mergeCell ref="N165:N166"/>
    <mergeCell ref="O165:O166"/>
    <mergeCell ref="B160:N161"/>
    <mergeCell ref="O160:Q162"/>
    <mergeCell ref="A161:A176"/>
    <mergeCell ref="B162:B166"/>
    <mergeCell ref="C162:L163"/>
    <mergeCell ref="M163:M164"/>
    <mergeCell ref="N163:N164"/>
    <mergeCell ref="P165:Q166"/>
    <mergeCell ref="C168:N168"/>
    <mergeCell ref="C169:N169"/>
    <mergeCell ref="C170:N170"/>
    <mergeCell ref="P176:Q176"/>
    <mergeCell ref="E150:L150"/>
    <mergeCell ref="C151:E152"/>
    <mergeCell ref="F151:G152"/>
    <mergeCell ref="J151:L152"/>
    <mergeCell ref="M151:M152"/>
    <mergeCell ref="N151:N152"/>
    <mergeCell ref="B146:N147"/>
    <mergeCell ref="O146:Q148"/>
    <mergeCell ref="A147:A158"/>
    <mergeCell ref="B148:B152"/>
    <mergeCell ref="C148:L149"/>
    <mergeCell ref="M149:M150"/>
    <mergeCell ref="N149:N150"/>
    <mergeCell ref="O149:O150"/>
    <mergeCell ref="P149:Q150"/>
    <mergeCell ref="C150:D150"/>
    <mergeCell ref="O151:O152"/>
    <mergeCell ref="P151:Q152"/>
    <mergeCell ref="P158:Q158"/>
    <mergeCell ref="O129:O130"/>
    <mergeCell ref="P129:Q130"/>
    <mergeCell ref="Q131:Q132"/>
    <mergeCell ref="P144:Q144"/>
    <mergeCell ref="O131:P132"/>
    <mergeCell ref="C111:N111"/>
    <mergeCell ref="P122:Q122"/>
    <mergeCell ref="O124:Q126"/>
    <mergeCell ref="O127:O128"/>
    <mergeCell ref="A100:A122"/>
    <mergeCell ref="B101:B105"/>
    <mergeCell ref="C107:N107"/>
    <mergeCell ref="C108:N108"/>
    <mergeCell ref="C109:N109"/>
    <mergeCell ref="C110:N110"/>
    <mergeCell ref="P127:Q128"/>
    <mergeCell ref="P102:Q103"/>
    <mergeCell ref="C103:D103"/>
    <mergeCell ref="E103:L103"/>
    <mergeCell ref="C104:E105"/>
    <mergeCell ref="F104:G105"/>
    <mergeCell ref="J104:L105"/>
    <mergeCell ref="M104:M105"/>
    <mergeCell ref="N104:N105"/>
    <mergeCell ref="O104:O105"/>
    <mergeCell ref="P104:Q105"/>
    <mergeCell ref="C101:L102"/>
    <mergeCell ref="M102:M103"/>
    <mergeCell ref="N102:N103"/>
    <mergeCell ref="O102:O103"/>
    <mergeCell ref="B95:B96"/>
    <mergeCell ref="C95:C96"/>
    <mergeCell ref="P95:P96"/>
    <mergeCell ref="Q95:Q96"/>
    <mergeCell ref="B99:N100"/>
    <mergeCell ref="O99:Q101"/>
    <mergeCell ref="Q91:Q92"/>
    <mergeCell ref="B93:B94"/>
    <mergeCell ref="C93:C94"/>
    <mergeCell ref="D93:K94"/>
    <mergeCell ref="L93:L94"/>
    <mergeCell ref="M93:O94"/>
    <mergeCell ref="P93:P94"/>
    <mergeCell ref="Q93:Q94"/>
    <mergeCell ref="B91:B92"/>
    <mergeCell ref="C91:C92"/>
    <mergeCell ref="D91:K92"/>
    <mergeCell ref="L91:L92"/>
    <mergeCell ref="M91:O92"/>
    <mergeCell ref="P91:P92"/>
    <mergeCell ref="P85:Q86"/>
    <mergeCell ref="B87:B88"/>
    <mergeCell ref="C87:C88"/>
    <mergeCell ref="D87:K88"/>
    <mergeCell ref="L87:L88"/>
    <mergeCell ref="M87:O88"/>
    <mergeCell ref="P87:P88"/>
    <mergeCell ref="Q87:Q88"/>
    <mergeCell ref="B89:B90"/>
    <mergeCell ref="C89:C90"/>
    <mergeCell ref="D89:K90"/>
    <mergeCell ref="L89:L90"/>
    <mergeCell ref="M89:O90"/>
    <mergeCell ref="P89:P90"/>
    <mergeCell ref="Q89:Q90"/>
    <mergeCell ref="B67:R67"/>
    <mergeCell ref="B70:R70"/>
    <mergeCell ref="A71:A97"/>
    <mergeCell ref="B71:O74"/>
    <mergeCell ref="P71:Q72"/>
    <mergeCell ref="R71:R76"/>
    <mergeCell ref="P73:Q74"/>
    <mergeCell ref="B75:O76"/>
    <mergeCell ref="P75:Q76"/>
    <mergeCell ref="B77:N78"/>
    <mergeCell ref="O77:O78"/>
    <mergeCell ref="P77:Q78"/>
    <mergeCell ref="R77:R210"/>
    <mergeCell ref="B79:N80"/>
    <mergeCell ref="O79:O80"/>
    <mergeCell ref="P79:Q80"/>
    <mergeCell ref="C81:L81"/>
    <mergeCell ref="N81:N82"/>
    <mergeCell ref="O81:O82"/>
    <mergeCell ref="P81:Q82"/>
    <mergeCell ref="B83:B84"/>
    <mergeCell ref="C83:N84"/>
    <mergeCell ref="O83:Q84"/>
    <mergeCell ref="O85:O86"/>
    <mergeCell ref="B53:R53"/>
    <mergeCell ref="B54:R55"/>
    <mergeCell ref="B56:R57"/>
    <mergeCell ref="B58:R60"/>
    <mergeCell ref="B62:R63"/>
    <mergeCell ref="B65:R65"/>
    <mergeCell ref="C48:E49"/>
    <mergeCell ref="F48:G49"/>
    <mergeCell ref="J48:L49"/>
    <mergeCell ref="M48:M49"/>
    <mergeCell ref="N48:N49"/>
    <mergeCell ref="O51:R52"/>
    <mergeCell ref="B40:R40"/>
    <mergeCell ref="B41:R41"/>
    <mergeCell ref="B43:N44"/>
    <mergeCell ref="A44:A51"/>
    <mergeCell ref="B45:B49"/>
    <mergeCell ref="C45:L46"/>
    <mergeCell ref="M46:M47"/>
    <mergeCell ref="N46:N47"/>
    <mergeCell ref="C47:D47"/>
    <mergeCell ref="E47:L47"/>
    <mergeCell ref="C34:L34"/>
    <mergeCell ref="N34:N35"/>
    <mergeCell ref="O34:O35"/>
    <mergeCell ref="P34:Q35"/>
    <mergeCell ref="B38:R38"/>
    <mergeCell ref="B39:R39"/>
    <mergeCell ref="B30:N31"/>
    <mergeCell ref="O30:O31"/>
    <mergeCell ref="P30:Q31"/>
    <mergeCell ref="B32:N33"/>
    <mergeCell ref="O32:O33"/>
    <mergeCell ref="P32:Q33"/>
    <mergeCell ref="C28:L28"/>
    <mergeCell ref="N28:N29"/>
    <mergeCell ref="O28:O29"/>
    <mergeCell ref="P28:Q29"/>
    <mergeCell ref="C22:L22"/>
    <mergeCell ref="N22:N23"/>
    <mergeCell ref="O22:O23"/>
    <mergeCell ref="P22:Q23"/>
    <mergeCell ref="B24:N25"/>
    <mergeCell ref="O24:O25"/>
    <mergeCell ref="P24:Q25"/>
    <mergeCell ref="B18:N19"/>
    <mergeCell ref="O18:O19"/>
    <mergeCell ref="P18:Q19"/>
    <mergeCell ref="B20:N21"/>
    <mergeCell ref="O20:O21"/>
    <mergeCell ref="P20:Q21"/>
    <mergeCell ref="B11:R11"/>
    <mergeCell ref="B26:N27"/>
    <mergeCell ref="O26:O27"/>
    <mergeCell ref="P26:Q27"/>
    <mergeCell ref="A2:R3"/>
    <mergeCell ref="B5:R5"/>
    <mergeCell ref="B6:R6"/>
    <mergeCell ref="B7:R7"/>
    <mergeCell ref="B8:R8"/>
    <mergeCell ref="B9:R9"/>
    <mergeCell ref="A12:A17"/>
    <mergeCell ref="B12:N13"/>
    <mergeCell ref="O12:O13"/>
    <mergeCell ref="P12:Q13"/>
    <mergeCell ref="B14:N15"/>
    <mergeCell ref="O14:O15"/>
    <mergeCell ref="P14:Q15"/>
    <mergeCell ref="C16:L16"/>
    <mergeCell ref="N16:N17"/>
    <mergeCell ref="O16:O17"/>
    <mergeCell ref="P16:Q17"/>
  </mergeCells>
  <pageMargins left="0.7" right="0.7" top="0.75" bottom="0.75" header="0.3" footer="0.3"/>
  <drawing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C3312-F632-448A-91F6-ACA6386691AF}">
  <dimension ref="A1:AQ558"/>
  <sheetViews>
    <sheetView showZeros="0" zoomScale="80" zoomScaleNormal="80" workbookViewId="0">
      <selection activeCell="Y24" sqref="Y24"/>
    </sheetView>
  </sheetViews>
  <sheetFormatPr baseColWidth="10" defaultRowHeight="15"/>
  <cols>
    <col min="1" max="1" width="5.85546875" style="3130" customWidth="1"/>
    <col min="2" max="2" width="3.7109375" style="3130" customWidth="1"/>
    <col min="3" max="3" width="11.85546875" style="3130" customWidth="1"/>
    <col min="4" max="4" width="11.7109375" style="3130" customWidth="1"/>
    <col min="5" max="5" width="3.7109375" style="3130" customWidth="1"/>
    <col min="6" max="7" width="11.7109375" style="3130" customWidth="1"/>
    <col min="8" max="8" width="35.7109375" style="3130" customWidth="1"/>
    <col min="9" max="10" width="0.28515625" style="3130" customWidth="1"/>
    <col min="11" max="11" width="11.7109375" style="3130" customWidth="1"/>
    <col min="12" max="12" width="9.7109375" style="3130" customWidth="1"/>
    <col min="13" max="15" width="11.7109375" style="3130" customWidth="1"/>
    <col min="16" max="20" width="15.7109375" style="2863" customWidth="1"/>
    <col min="21" max="21" width="11.7109375" style="2863" customWidth="1"/>
    <col min="22" max="22" width="8.28515625" style="3130" customWidth="1"/>
    <col min="23" max="23" width="5.7109375" style="1633" customWidth="1"/>
    <col min="24" max="24" width="50.28515625" style="1633" customWidth="1"/>
    <col min="25" max="25" width="11.42578125" style="3130"/>
    <col min="26" max="26" width="12.85546875" style="3130" bestFit="1" customWidth="1"/>
    <col min="27" max="29" width="25.7109375" style="3131" customWidth="1"/>
    <col min="30" max="31" width="7.42578125" style="3131" customWidth="1"/>
    <col min="32" max="34" width="20.7109375" style="1633" customWidth="1"/>
    <col min="35" max="35" width="11.42578125" style="3130"/>
    <col min="36" max="39" width="25.7109375" style="1633" customWidth="1"/>
    <col min="40" max="42" width="11.42578125" style="3130"/>
    <col min="43" max="43" width="39.85546875" style="3130" customWidth="1"/>
    <col min="44" max="16384" width="11.42578125" style="3130"/>
  </cols>
  <sheetData>
    <row r="1" spans="1:43" ht="15" customHeight="1">
      <c r="A1" s="133" t="str">
        <f>ADDRESS(ROW(),COLUMN(),4)</f>
        <v>A1</v>
      </c>
      <c r="B1" s="3488">
        <v>3</v>
      </c>
      <c r="C1" s="3488">
        <v>9</v>
      </c>
      <c r="D1" s="3488">
        <v>11</v>
      </c>
      <c r="E1" s="3488">
        <v>11</v>
      </c>
      <c r="F1" s="3488">
        <v>11</v>
      </c>
      <c r="G1" s="3488">
        <v>11</v>
      </c>
      <c r="H1" s="3488">
        <v>11</v>
      </c>
      <c r="I1" s="3488">
        <v>11</v>
      </c>
      <c r="J1" s="3488">
        <v>4</v>
      </c>
      <c r="K1" s="3488">
        <v>11</v>
      </c>
      <c r="L1" s="3488">
        <v>9</v>
      </c>
      <c r="M1" s="3488">
        <v>11</v>
      </c>
      <c r="N1" s="3488">
        <v>11</v>
      </c>
      <c r="O1" s="3488">
        <v>11</v>
      </c>
      <c r="P1" s="3488">
        <v>15</v>
      </c>
      <c r="Q1" s="3488">
        <v>10</v>
      </c>
      <c r="R1" s="2717">
        <f ca="1">CELL("largeur",R1)</f>
        <v>15</v>
      </c>
      <c r="S1" s="2717">
        <f ca="1">CELL("largeur",S1)</f>
        <v>15</v>
      </c>
      <c r="T1" s="3488">
        <v>12</v>
      </c>
      <c r="U1" s="3488">
        <v>11</v>
      </c>
      <c r="V1" s="3487"/>
      <c r="W1" s="1232">
        <v>1</v>
      </c>
      <c r="X1" s="3486"/>
      <c r="AA1" s="3130"/>
      <c r="AB1" s="3130"/>
      <c r="AC1" s="3130"/>
      <c r="AD1" s="3130"/>
      <c r="AE1" s="3130"/>
      <c r="AF1" s="3130"/>
      <c r="AG1" s="3130"/>
      <c r="AH1" s="3130"/>
      <c r="AJ1" s="3130"/>
      <c r="AK1" s="3251">
        <v>25</v>
      </c>
      <c r="AL1" s="3251">
        <v>25</v>
      </c>
      <c r="AM1" s="3251">
        <v>25</v>
      </c>
      <c r="AO1" s="135">
        <v>1</v>
      </c>
      <c r="AP1" s="134" t="str">
        <f>SUBSTITUTE(ADDRESS(1,COLUMN(),4),"1","")</f>
        <v>AP</v>
      </c>
      <c r="AQ1" s="136" t="str">
        <f>SUBSTITUTE(ADDRESS(1,COLUMN(),4),"1","")</f>
        <v>AQ</v>
      </c>
    </row>
    <row r="2" spans="1:43" ht="23.25" customHeight="1">
      <c r="B2" s="3479"/>
      <c r="C2" s="3483"/>
      <c r="D2" s="3483"/>
      <c r="E2" s="3483"/>
      <c r="F2" s="3483"/>
      <c r="G2" s="3482"/>
      <c r="H2" s="3482"/>
      <c r="I2" s="3482"/>
      <c r="J2" s="3482"/>
      <c r="K2" s="3482"/>
      <c r="L2" s="3482"/>
      <c r="M2" s="3481"/>
      <c r="N2" s="3481"/>
      <c r="O2" s="3481"/>
      <c r="P2" s="3481"/>
      <c r="Q2" s="3481"/>
      <c r="R2" s="4903" t="s">
        <v>4648</v>
      </c>
      <c r="S2" s="4903"/>
      <c r="T2" s="4903"/>
      <c r="U2" s="4903"/>
      <c r="V2" s="140">
        <v>1</v>
      </c>
      <c r="W2" s="3480" t="s">
        <v>4782</v>
      </c>
      <c r="X2" s="3480"/>
      <c r="AA2" s="3130"/>
      <c r="AB2" s="3130"/>
      <c r="AC2" s="3130"/>
      <c r="AD2" s="3130"/>
      <c r="AE2" s="3130"/>
      <c r="AF2" s="3130"/>
      <c r="AG2" s="3130"/>
      <c r="AH2" s="3130"/>
      <c r="AJ2" s="3130"/>
      <c r="AK2" s="3130"/>
      <c r="AL2" s="3130"/>
      <c r="AM2" s="3130"/>
      <c r="AO2" s="135">
        <v>1</v>
      </c>
      <c r="AP2" s="142"/>
      <c r="AQ2" s="142" t="s">
        <v>1166</v>
      </c>
    </row>
    <row r="3" spans="1:43" ht="23.25" customHeight="1">
      <c r="B3" s="3485" t="s">
        <v>4781</v>
      </c>
      <c r="C3" s="3484"/>
      <c r="D3" s="3483"/>
      <c r="E3" s="3483"/>
      <c r="F3" s="3483"/>
      <c r="G3" s="3482"/>
      <c r="H3" s="3482"/>
      <c r="I3" s="3482"/>
      <c r="J3" s="3482"/>
      <c r="K3" s="3482"/>
      <c r="L3" s="3482"/>
      <c r="M3" s="3481"/>
      <c r="N3" s="3481"/>
      <c r="O3" s="3481"/>
      <c r="P3" s="3481"/>
      <c r="Q3" s="3481"/>
      <c r="R3" s="4903"/>
      <c r="S3" s="4903"/>
      <c r="T3" s="4903"/>
      <c r="U3" s="4903"/>
      <c r="V3" s="140">
        <v>1</v>
      </c>
      <c r="W3" s="3480" t="s">
        <v>4780</v>
      </c>
      <c r="X3" s="3480"/>
      <c r="AA3" s="3130"/>
      <c r="AB3" s="3130"/>
      <c r="AC3" s="3130"/>
      <c r="AD3" s="3130"/>
      <c r="AE3" s="3130"/>
      <c r="AF3" s="3130"/>
      <c r="AG3" s="3130"/>
      <c r="AH3" s="3130"/>
      <c r="AJ3" s="3130"/>
      <c r="AK3" s="3130"/>
      <c r="AL3" s="3130"/>
      <c r="AM3" s="3130"/>
      <c r="AO3" s="135">
        <v>1</v>
      </c>
      <c r="AP3" s="156">
        <f ca="1">COUNTA(A1:AO135) + COUNTBLANK(A1:AO135)</f>
        <v>5563</v>
      </c>
      <c r="AQ3" s="145" t="str">
        <f>"cellules entre"&amp;" " &amp;A1&amp;" et  "&amp;AO135</f>
        <v>cellules entre A1 et  AO135</v>
      </c>
    </row>
    <row r="4" spans="1:43" s="3112" customFormat="1" ht="23.25" customHeight="1" thickBot="1">
      <c r="A4" s="3130"/>
      <c r="B4" s="3479"/>
      <c r="C4" s="3118"/>
      <c r="D4" s="3478"/>
      <c r="E4" s="3478"/>
      <c r="F4" s="3478"/>
      <c r="G4" s="3478"/>
      <c r="H4" s="3478"/>
      <c r="I4" s="3478"/>
      <c r="J4" s="3478"/>
      <c r="K4" s="3478"/>
      <c r="L4" s="3478"/>
      <c r="M4" s="3463"/>
      <c r="N4" s="3117"/>
      <c r="O4" s="2360"/>
      <c r="P4" s="2202" t="str">
        <f ca="1">"Page "&amp;_xlfn.SHEET()&amp;" sur "&amp;_xlfn.SHEETS()</f>
        <v>Page 22 sur 39</v>
      </c>
      <c r="Q4" s="3116"/>
      <c r="R4" s="3116"/>
      <c r="S4" s="3115"/>
      <c r="T4" s="3477" t="s">
        <v>4640</v>
      </c>
      <c r="U4" s="3476" t="str">
        <f>AO135</f>
        <v>AO135</v>
      </c>
      <c r="V4" s="140">
        <v>1</v>
      </c>
      <c r="W4" s="3475" t="s">
        <v>4779</v>
      </c>
      <c r="X4" s="3475"/>
      <c r="Y4" s="3130"/>
      <c r="Z4" s="3130"/>
      <c r="AA4" s="3130"/>
      <c r="AB4" s="3130"/>
      <c r="AC4" s="3130"/>
      <c r="AD4" s="3130"/>
      <c r="AE4" s="3130"/>
      <c r="AF4" s="3130"/>
      <c r="AG4" s="3130"/>
      <c r="AH4" s="3130"/>
      <c r="AI4" s="3130"/>
      <c r="AJ4" s="3130"/>
      <c r="AK4" s="3130"/>
      <c r="AL4" s="3130"/>
      <c r="AM4" s="3130"/>
      <c r="AN4" s="3130"/>
      <c r="AO4" s="135">
        <v>1</v>
      </c>
      <c r="AP4" s="156">
        <f ca="1">COUNTA(A1:AO135)</f>
        <v>1345</v>
      </c>
      <c r="AQ4" s="145" t="s">
        <v>1161</v>
      </c>
    </row>
    <row r="5" spans="1:43" ht="24.75" customHeight="1" thickBot="1">
      <c r="B5" s="4904"/>
      <c r="C5" s="4904"/>
      <c r="D5" s="4904"/>
      <c r="E5" s="4904"/>
      <c r="F5" s="4904"/>
      <c r="G5" s="4904"/>
      <c r="H5" s="4904"/>
      <c r="I5" s="4904"/>
      <c r="J5" s="4904"/>
      <c r="K5" s="4904"/>
      <c r="L5" s="4904"/>
      <c r="M5" s="4904"/>
      <c r="N5" s="4904"/>
      <c r="O5" s="4904"/>
      <c r="P5" s="4904"/>
      <c r="Q5" s="4904"/>
      <c r="R5" s="4904"/>
      <c r="S5" s="4904"/>
      <c r="T5" s="4904"/>
      <c r="U5" s="4904"/>
      <c r="W5" s="2217" t="s">
        <v>0</v>
      </c>
      <c r="X5" s="3474" t="s">
        <v>15</v>
      </c>
      <c r="Z5" s="4905" t="s">
        <v>4638</v>
      </c>
      <c r="AA5" s="4906"/>
      <c r="AB5" s="4906"/>
      <c r="AC5" s="4907"/>
      <c r="AD5" s="3130"/>
      <c r="AE5" s="3130"/>
      <c r="AF5" s="4911" t="s">
        <v>4778</v>
      </c>
      <c r="AG5" s="4912"/>
      <c r="AH5" s="4913"/>
      <c r="AJ5" s="4917" t="s">
        <v>4645</v>
      </c>
      <c r="AK5" s="4918"/>
      <c r="AL5" s="4918"/>
      <c r="AM5" s="4919"/>
      <c r="AO5" s="135">
        <v>1</v>
      </c>
      <c r="AP5" s="156">
        <f ca="1">COUNTBLANK(A1:AO135)</f>
        <v>4218</v>
      </c>
      <c r="AQ5" s="145" t="s">
        <v>134</v>
      </c>
    </row>
    <row r="6" spans="1:43" ht="21" customHeight="1">
      <c r="B6" s="3473" t="s">
        <v>0</v>
      </c>
      <c r="C6" s="4920" t="s">
        <v>4220</v>
      </c>
      <c r="D6" s="4922" t="s">
        <v>4777</v>
      </c>
      <c r="E6" s="4922"/>
      <c r="F6" s="4922"/>
      <c r="G6" s="4922"/>
      <c r="H6" s="4922"/>
      <c r="I6" s="4922"/>
      <c r="J6" s="4922"/>
      <c r="K6" s="4922"/>
      <c r="L6" s="4922"/>
      <c r="M6" s="4922"/>
      <c r="N6" s="4922"/>
      <c r="O6" s="4922"/>
      <c r="P6" s="4922"/>
      <c r="Q6" s="4922"/>
      <c r="R6" s="4254" t="s">
        <v>366</v>
      </c>
      <c r="S6" s="4254"/>
      <c r="T6" s="4924" t="str">
        <f>LEFT(D6,1)</f>
        <v>M</v>
      </c>
      <c r="U6" s="4926">
        <v>8</v>
      </c>
      <c r="W6" s="3473" t="str">
        <f t="shared" ref="W6:W37" si="0">B6</f>
        <v>A</v>
      </c>
      <c r="X6" s="4929">
        <f>ROWS(V6:V75)</f>
        <v>70</v>
      </c>
      <c r="Z6" s="4908"/>
      <c r="AA6" s="4909"/>
      <c r="AB6" s="4909"/>
      <c r="AC6" s="4910"/>
      <c r="AD6" s="3130"/>
      <c r="AE6" s="3130"/>
      <c r="AF6" s="4914"/>
      <c r="AG6" s="4915"/>
      <c r="AH6" s="4916"/>
      <c r="AJ6" s="4553" t="s">
        <v>4641</v>
      </c>
      <c r="AK6" s="4554"/>
      <c r="AL6" s="4554"/>
      <c r="AM6" s="4555"/>
      <c r="AO6" s="135">
        <v>1</v>
      </c>
      <c r="AP6" s="156">
        <f>SUM(AO1:AO133)+2</f>
        <v>135</v>
      </c>
      <c r="AQ6" s="145" t="s">
        <v>1162</v>
      </c>
    </row>
    <row r="7" spans="1:43" ht="15" customHeight="1">
      <c r="B7" s="593" t="s">
        <v>0</v>
      </c>
      <c r="C7" s="4921"/>
      <c r="D7" s="4923"/>
      <c r="E7" s="4923"/>
      <c r="F7" s="4923"/>
      <c r="G7" s="4923"/>
      <c r="H7" s="4923"/>
      <c r="I7" s="4923"/>
      <c r="J7" s="4923"/>
      <c r="K7" s="4923"/>
      <c r="L7" s="4923"/>
      <c r="M7" s="4923"/>
      <c r="N7" s="4923"/>
      <c r="O7" s="4923"/>
      <c r="P7" s="4923"/>
      <c r="Q7" s="4923"/>
      <c r="R7" s="4255"/>
      <c r="S7" s="4255"/>
      <c r="T7" s="4925"/>
      <c r="U7" s="4927"/>
      <c r="W7" s="593" t="str">
        <f t="shared" si="0"/>
        <v>A</v>
      </c>
      <c r="X7" s="4929"/>
      <c r="Z7" s="3415"/>
      <c r="AA7" s="1232"/>
      <c r="AB7" s="3142"/>
      <c r="AC7" s="3390"/>
      <c r="AD7" s="3130"/>
      <c r="AE7" s="3130"/>
      <c r="AF7" s="3465" t="s">
        <v>4776</v>
      </c>
      <c r="AG7" s="3424"/>
      <c r="AH7" s="3423"/>
      <c r="AJ7" s="4579" t="s">
        <v>4775</v>
      </c>
      <c r="AK7" s="4580"/>
      <c r="AL7" s="4580"/>
      <c r="AM7" s="4581"/>
      <c r="AO7" s="135">
        <v>1</v>
      </c>
      <c r="AP7" s="156">
        <f>SUM(A135:AN135)+1</f>
        <v>41</v>
      </c>
      <c r="AQ7" s="145" t="s">
        <v>1163</v>
      </c>
    </row>
    <row r="8" spans="1:43" ht="15" customHeight="1">
      <c r="B8" s="593" t="s">
        <v>0</v>
      </c>
      <c r="C8" s="4921"/>
      <c r="D8" s="4923"/>
      <c r="E8" s="4923"/>
      <c r="F8" s="4923"/>
      <c r="G8" s="4923"/>
      <c r="H8" s="4923"/>
      <c r="I8" s="4923"/>
      <c r="J8" s="4923"/>
      <c r="K8" s="4923"/>
      <c r="L8" s="4923"/>
      <c r="M8" s="4923"/>
      <c r="N8" s="4923"/>
      <c r="O8" s="4923"/>
      <c r="P8" s="4923"/>
      <c r="Q8" s="4923"/>
      <c r="R8" s="3104"/>
      <c r="S8" s="4573"/>
      <c r="T8" s="4930"/>
      <c r="U8" s="4927"/>
      <c r="W8" s="593" t="str">
        <f t="shared" si="0"/>
        <v>A</v>
      </c>
      <c r="X8" s="4931">
        <f>X6-X10</f>
        <v>54</v>
      </c>
      <c r="Z8" s="3415"/>
      <c r="AA8" s="1232"/>
      <c r="AB8" s="3142"/>
      <c r="AC8" s="3390"/>
      <c r="AD8" s="3130"/>
      <c r="AE8" s="3130"/>
      <c r="AF8" s="3465" t="s">
        <v>4774</v>
      </c>
      <c r="AG8" s="3424"/>
      <c r="AH8" s="3423"/>
      <c r="AJ8" s="4579"/>
      <c r="AK8" s="4580"/>
      <c r="AL8" s="4580"/>
      <c r="AM8" s="4581"/>
      <c r="AO8" s="135">
        <v>1</v>
      </c>
      <c r="AP8" s="641"/>
      <c r="AQ8" s="641"/>
    </row>
    <row r="9" spans="1:43" ht="23.25" customHeight="1">
      <c r="B9" s="593" t="s">
        <v>0</v>
      </c>
      <c r="C9" s="4505" t="s">
        <v>116</v>
      </c>
      <c r="D9" s="4505" t="s">
        <v>4773</v>
      </c>
      <c r="E9" s="4505"/>
      <c r="F9" s="4505"/>
      <c r="G9" s="4505"/>
      <c r="H9" s="4505"/>
      <c r="I9" s="4505"/>
      <c r="J9" s="4505"/>
      <c r="K9" s="4505"/>
      <c r="L9" s="4505"/>
      <c r="M9" s="4505"/>
      <c r="N9" s="4505"/>
      <c r="O9" s="4505"/>
      <c r="P9" s="4505"/>
      <c r="Q9" s="4505"/>
      <c r="R9" s="3472" t="s">
        <v>4772</v>
      </c>
      <c r="S9" s="3471"/>
      <c r="T9" s="3471" t="s">
        <v>4771</v>
      </c>
      <c r="U9" s="4927"/>
      <c r="W9" s="593" t="str">
        <f t="shared" si="0"/>
        <v>A</v>
      </c>
      <c r="X9" s="4931"/>
      <c r="Z9" s="3415"/>
      <c r="AA9" s="1232"/>
      <c r="AB9" s="3142"/>
      <c r="AC9" s="3390"/>
      <c r="AD9" s="3130"/>
      <c r="AE9" s="3130"/>
      <c r="AF9" s="3465" t="s">
        <v>4770</v>
      </c>
      <c r="AG9" s="3424"/>
      <c r="AH9" s="3423"/>
      <c r="AJ9" s="4507" t="s">
        <v>4769</v>
      </c>
      <c r="AK9" s="4508"/>
      <c r="AL9" s="4508"/>
      <c r="AM9" s="4509"/>
      <c r="AO9" s="135">
        <v>1</v>
      </c>
      <c r="AP9" s="641"/>
      <c r="AQ9" s="641"/>
    </row>
    <row r="10" spans="1:43" ht="23.25" customHeight="1">
      <c r="B10" s="593" t="s">
        <v>0</v>
      </c>
      <c r="C10" s="4505"/>
      <c r="D10" s="4505"/>
      <c r="E10" s="4505"/>
      <c r="F10" s="4505"/>
      <c r="G10" s="4505"/>
      <c r="H10" s="4505"/>
      <c r="I10" s="4505"/>
      <c r="J10" s="4505"/>
      <c r="K10" s="4505"/>
      <c r="L10" s="4505"/>
      <c r="M10" s="4505"/>
      <c r="N10" s="4505"/>
      <c r="O10" s="4505"/>
      <c r="P10" s="4505"/>
      <c r="Q10" s="4505"/>
      <c r="R10" s="3102"/>
      <c r="S10" s="3470"/>
      <c r="T10" s="3469"/>
      <c r="U10" s="4927"/>
      <c r="W10" s="593" t="str">
        <f t="shared" si="0"/>
        <v>A</v>
      </c>
      <c r="X10" s="3468">
        <f>COUNTIF(W6:W75,X5)</f>
        <v>16</v>
      </c>
      <c r="Z10" s="3467" t="s">
        <v>4768</v>
      </c>
      <c r="AA10" s="1232"/>
      <c r="AB10" s="3142"/>
      <c r="AC10" s="3390"/>
      <c r="AD10" s="3130"/>
      <c r="AE10" s="3130"/>
      <c r="AF10" s="3465" t="s">
        <v>4767</v>
      </c>
      <c r="AG10" s="3424"/>
      <c r="AH10" s="3423"/>
      <c r="AJ10" s="4507"/>
      <c r="AK10" s="4508"/>
      <c r="AL10" s="4508"/>
      <c r="AM10" s="4509"/>
      <c r="AO10" s="135">
        <v>1</v>
      </c>
      <c r="AP10" s="641"/>
      <c r="AQ10" s="641"/>
    </row>
    <row r="11" spans="1:43" ht="15" customHeight="1">
      <c r="B11" s="593" t="s">
        <v>0</v>
      </c>
      <c r="C11" s="3464"/>
      <c r="D11" s="3464"/>
      <c r="E11" s="3464"/>
      <c r="F11" s="3464"/>
      <c r="G11" s="3464"/>
      <c r="H11" s="3464"/>
      <c r="I11" s="3464"/>
      <c r="J11" s="3464"/>
      <c r="K11" s="3463"/>
      <c r="L11" s="4932" t="s">
        <v>4766</v>
      </c>
      <c r="M11" s="4932"/>
      <c r="N11" s="4932"/>
      <c r="O11" s="4932"/>
      <c r="P11" s="4932"/>
      <c r="Q11" s="4932"/>
      <c r="R11" s="4932"/>
      <c r="S11" s="4529">
        <v>2</v>
      </c>
      <c r="T11" s="4933"/>
      <c r="U11" s="4927"/>
      <c r="W11" s="593" t="str">
        <f t="shared" si="0"/>
        <v>A</v>
      </c>
      <c r="X11" s="3466"/>
      <c r="Z11" s="3415"/>
      <c r="AA11" s="1232"/>
      <c r="AB11" s="3142"/>
      <c r="AC11" s="3390"/>
      <c r="AD11" s="3130"/>
      <c r="AE11" s="3130"/>
      <c r="AF11" s="3414"/>
      <c r="AG11" s="3413"/>
      <c r="AH11" s="3412"/>
      <c r="AJ11" s="4507" t="s">
        <v>4765</v>
      </c>
      <c r="AK11" s="4508"/>
      <c r="AL11" s="4508"/>
      <c r="AM11" s="4509"/>
      <c r="AO11" s="135">
        <v>1</v>
      </c>
      <c r="AP11" s="641"/>
      <c r="AQ11" s="641"/>
    </row>
    <row r="12" spans="1:43" ht="15" customHeight="1">
      <c r="B12" s="593" t="s">
        <v>0</v>
      </c>
      <c r="C12" s="3464"/>
      <c r="D12" s="3464"/>
      <c r="E12" s="3464"/>
      <c r="F12" s="3464"/>
      <c r="G12" s="3464"/>
      <c r="H12" s="3464"/>
      <c r="I12" s="3464"/>
      <c r="J12" s="3464"/>
      <c r="K12" s="3463"/>
      <c r="L12" s="4932"/>
      <c r="M12" s="4932"/>
      <c r="N12" s="4932"/>
      <c r="O12" s="4932"/>
      <c r="P12" s="4932"/>
      <c r="Q12" s="4932"/>
      <c r="R12" s="4932"/>
      <c r="S12" s="4529"/>
      <c r="T12" s="4933"/>
      <c r="U12" s="4927"/>
      <c r="W12" s="593" t="str">
        <f t="shared" si="0"/>
        <v>A</v>
      </c>
      <c r="X12" s="3228"/>
      <c r="Z12" s="3415"/>
      <c r="AA12" s="1232"/>
      <c r="AB12" s="3142"/>
      <c r="AC12" s="3390"/>
      <c r="AD12" s="3130"/>
      <c r="AE12" s="3130"/>
      <c r="AF12" s="3465" t="s">
        <v>4764</v>
      </c>
      <c r="AG12" s="3424"/>
      <c r="AH12" s="3423"/>
      <c r="AJ12" s="4507" t="s">
        <v>4763</v>
      </c>
      <c r="AK12" s="4508"/>
      <c r="AL12" s="4508"/>
      <c r="AM12" s="4509"/>
      <c r="AO12" s="135">
        <v>1</v>
      </c>
      <c r="AP12" s="641"/>
      <c r="AQ12" s="641"/>
    </row>
    <row r="13" spans="1:43" ht="15" customHeight="1">
      <c r="B13" s="593" t="s">
        <v>0</v>
      </c>
      <c r="C13" s="3464"/>
      <c r="D13" s="3464"/>
      <c r="E13" s="3464"/>
      <c r="F13" s="3464"/>
      <c r="G13" s="3464"/>
      <c r="H13" s="3464"/>
      <c r="I13" s="3464"/>
      <c r="J13" s="3464"/>
      <c r="K13" s="3463"/>
      <c r="L13" s="3463"/>
      <c r="M13" s="3099"/>
      <c r="N13" s="3099"/>
      <c r="O13" s="3099"/>
      <c r="P13" s="3098"/>
      <c r="Q13" s="4896" t="s">
        <v>4762</v>
      </c>
      <c r="R13" s="4896"/>
      <c r="S13" s="4898" t="s">
        <v>4761</v>
      </c>
      <c r="T13" s="4899"/>
      <c r="U13" s="4927"/>
      <c r="W13" s="593" t="str">
        <f t="shared" si="0"/>
        <v>A</v>
      </c>
      <c r="X13" s="3229" t="s">
        <v>4760</v>
      </c>
      <c r="Z13" s="3415"/>
      <c r="AA13" s="1232"/>
      <c r="AB13" s="3142"/>
      <c r="AC13" s="3390"/>
      <c r="AD13" s="3130"/>
      <c r="AE13" s="3130"/>
      <c r="AF13" s="3414"/>
      <c r="AG13" s="3413"/>
      <c r="AH13" s="3412"/>
      <c r="AJ13" s="3433"/>
      <c r="AK13" s="3432"/>
      <c r="AL13" s="3432"/>
      <c r="AM13" s="3431"/>
      <c r="AO13" s="135">
        <v>1</v>
      </c>
    </row>
    <row r="14" spans="1:43" ht="15" customHeight="1" thickBot="1">
      <c r="B14" s="593" t="s">
        <v>0</v>
      </c>
      <c r="C14" s="3462"/>
      <c r="D14" s="3462"/>
      <c r="E14" s="3462"/>
      <c r="F14" s="3462"/>
      <c r="G14" s="3462"/>
      <c r="H14" s="3462"/>
      <c r="I14" s="3462"/>
      <c r="J14" s="3462"/>
      <c r="K14" s="3462"/>
      <c r="L14" s="3462"/>
      <c r="M14" s="3462"/>
      <c r="N14" s="3462"/>
      <c r="O14" s="3462"/>
      <c r="P14" s="3097"/>
      <c r="Q14" s="4897"/>
      <c r="R14" s="4897"/>
      <c r="S14" s="4900"/>
      <c r="T14" s="4901"/>
      <c r="U14" s="4928"/>
      <c r="W14" s="593" t="str">
        <f t="shared" si="0"/>
        <v>A</v>
      </c>
      <c r="X14" s="3228"/>
      <c r="Z14" s="3415"/>
      <c r="AA14" s="1232"/>
      <c r="AB14" s="3142"/>
      <c r="AC14" s="3390"/>
      <c r="AD14" s="3130"/>
      <c r="AE14" s="3130"/>
      <c r="AF14" s="3461" t="s">
        <v>4759</v>
      </c>
      <c r="AG14" s="3424"/>
      <c r="AH14" s="3423"/>
      <c r="AJ14" s="4507" t="s">
        <v>4758</v>
      </c>
      <c r="AK14" s="4508"/>
      <c r="AL14" s="4508"/>
      <c r="AM14" s="4509"/>
      <c r="AO14" s="135">
        <v>1</v>
      </c>
    </row>
    <row r="15" spans="1:43" ht="15" customHeight="1" thickTop="1">
      <c r="B15" s="593" t="s">
        <v>0</v>
      </c>
      <c r="C15" s="4883" t="s">
        <v>4757</v>
      </c>
      <c r="D15" s="4883"/>
      <c r="E15" s="4883"/>
      <c r="F15" s="4883"/>
      <c r="G15" s="4883"/>
      <c r="H15" s="4883"/>
      <c r="I15" s="3082"/>
      <c r="J15" s="3082"/>
      <c r="K15" s="4885" t="s">
        <v>4756</v>
      </c>
      <c r="L15" s="4885"/>
      <c r="M15" s="4885"/>
      <c r="N15" s="4885"/>
      <c r="O15" s="4885"/>
      <c r="P15" s="2888"/>
      <c r="Q15" s="3460"/>
      <c r="R15" s="3460"/>
      <c r="S15" s="3460"/>
      <c r="T15" s="3459"/>
      <c r="U15" s="4887" t="str">
        <f>D9</f>
        <v>EXEMPLE DE CE QUE VOUS POUVEZ FAIRE</v>
      </c>
      <c r="W15" s="593" t="str">
        <f t="shared" si="0"/>
        <v>A</v>
      </c>
      <c r="X15" s="3229"/>
      <c r="Z15" s="3415"/>
      <c r="AA15" s="1232"/>
      <c r="AB15" s="3142"/>
      <c r="AC15" s="3390"/>
      <c r="AD15" s="3130"/>
      <c r="AE15" s="3130"/>
      <c r="AF15" s="3414"/>
      <c r="AG15" s="3413"/>
      <c r="AH15" s="3412"/>
      <c r="AJ15" s="4507" t="s">
        <v>4755</v>
      </c>
      <c r="AK15" s="4508"/>
      <c r="AL15" s="4508"/>
      <c r="AM15" s="4509"/>
      <c r="AO15" s="135">
        <v>1</v>
      </c>
    </row>
    <row r="16" spans="1:43" ht="15" customHeight="1">
      <c r="B16" s="593" t="s">
        <v>0</v>
      </c>
      <c r="C16" s="4884"/>
      <c r="D16" s="4884"/>
      <c r="E16" s="4884"/>
      <c r="F16" s="4884"/>
      <c r="G16" s="4884"/>
      <c r="H16" s="4884"/>
      <c r="I16" s="3082"/>
      <c r="J16" s="3082"/>
      <c r="K16" s="4886"/>
      <c r="L16" s="4886"/>
      <c r="M16" s="4886"/>
      <c r="N16" s="4886"/>
      <c r="O16" s="4886"/>
      <c r="P16" s="2911"/>
      <c r="Q16" s="2911"/>
      <c r="R16" s="2888"/>
      <c r="S16" s="2911" t="s">
        <v>4754</v>
      </c>
      <c r="T16" s="4890" t="s">
        <v>4753</v>
      </c>
      <c r="U16" s="4888"/>
      <c r="W16" s="593" t="str">
        <f t="shared" si="0"/>
        <v>A</v>
      </c>
      <c r="X16" s="3229"/>
      <c r="Z16" s="3415"/>
      <c r="AA16" s="1232"/>
      <c r="AB16" s="3142"/>
      <c r="AC16" s="3390"/>
      <c r="AD16" s="3130"/>
      <c r="AE16" s="3130"/>
      <c r="AF16" s="3458" t="s">
        <v>4752</v>
      </c>
      <c r="AG16" s="3424"/>
      <c r="AH16" s="3423"/>
      <c r="AJ16" s="4507"/>
      <c r="AK16" s="4508"/>
      <c r="AL16" s="4508"/>
      <c r="AM16" s="4509"/>
      <c r="AO16" s="135">
        <v>1</v>
      </c>
    </row>
    <row r="17" spans="2:41" ht="23.25" customHeight="1">
      <c r="B17" s="593" t="s">
        <v>0</v>
      </c>
      <c r="C17" s="4884" t="s">
        <v>4751</v>
      </c>
      <c r="D17" s="4884"/>
      <c r="E17" s="3457"/>
      <c r="F17" s="3457"/>
      <c r="G17" s="3456" t="s">
        <v>4750</v>
      </c>
      <c r="H17" s="3451" t="s">
        <v>987</v>
      </c>
      <c r="I17" s="3082"/>
      <c r="J17" s="3082"/>
      <c r="K17" s="4892" t="s">
        <v>4749</v>
      </c>
      <c r="L17" s="4893"/>
      <c r="M17" s="4893"/>
      <c r="N17" s="3455" t="s">
        <v>4748</v>
      </c>
      <c r="O17" s="3082"/>
      <c r="P17" s="3082"/>
      <c r="Q17" s="3086"/>
      <c r="R17" s="3454"/>
      <c r="S17" s="3454" t="s">
        <v>4747</v>
      </c>
      <c r="T17" s="4891"/>
      <c r="U17" s="4888"/>
      <c r="W17" s="593" t="str">
        <f t="shared" si="0"/>
        <v>A</v>
      </c>
      <c r="X17" s="3229"/>
      <c r="Z17" s="3415"/>
      <c r="AA17" s="1232"/>
      <c r="AB17" s="3142"/>
      <c r="AC17" s="3390"/>
      <c r="AD17" s="3130"/>
      <c r="AE17" s="3130"/>
      <c r="AF17" s="3414"/>
      <c r="AG17" s="3413"/>
      <c r="AH17" s="3412"/>
      <c r="AJ17" s="4507" t="s">
        <v>4746</v>
      </c>
      <c r="AK17" s="4508"/>
      <c r="AL17" s="4508"/>
      <c r="AM17" s="4509"/>
      <c r="AO17" s="135">
        <v>1</v>
      </c>
    </row>
    <row r="18" spans="2:41" ht="15" customHeight="1">
      <c r="B18" s="593" t="s">
        <v>0</v>
      </c>
      <c r="C18" s="4894">
        <f>C29</f>
        <v>1</v>
      </c>
      <c r="D18" s="4895" t="str">
        <f>D29</f>
        <v>cadre pour 1 cadre 60x40 -hauteur 3cm</v>
      </c>
      <c r="E18" s="4895"/>
      <c r="F18" s="4895"/>
      <c r="G18" s="4873">
        <f>H18/C18</f>
        <v>8.5400000000000009</v>
      </c>
      <c r="H18" s="4874">
        <f>H47</f>
        <v>8.5400000000000009</v>
      </c>
      <c r="I18" s="3444"/>
      <c r="J18" s="3444"/>
      <c r="K18" s="4875"/>
      <c r="L18" s="4877" t="str">
        <f>D18</f>
        <v>cadre pour 1 cadre 60x40 -hauteur 3cm</v>
      </c>
      <c r="M18" s="4877"/>
      <c r="N18" s="4873">
        <f>IF(ISBLANK(K18),0,(H18/C18)*K18)</f>
        <v>0</v>
      </c>
      <c r="O18" s="4879" t="str">
        <f>D24</f>
        <v>MONTAGE OPÉRA 3 couches de biscuit</v>
      </c>
      <c r="P18" s="4879"/>
      <c r="Q18" s="4879"/>
      <c r="R18" s="4879"/>
      <c r="S18" s="4878">
        <f>(H18/C18)*S11</f>
        <v>17.080000000000002</v>
      </c>
      <c r="T18" s="4902"/>
      <c r="U18" s="4888"/>
      <c r="W18" s="593" t="str">
        <f t="shared" si="0"/>
        <v>A</v>
      </c>
      <c r="X18" s="3228"/>
      <c r="Z18" s="3415"/>
      <c r="AA18" s="1232"/>
      <c r="AB18" s="3142"/>
      <c r="AC18" s="3390"/>
      <c r="AD18" s="3130"/>
      <c r="AE18" s="3130"/>
      <c r="AF18" s="3453" t="s">
        <v>87</v>
      </c>
      <c r="AG18" s="3424"/>
      <c r="AH18" s="3423"/>
      <c r="AJ18" s="3433"/>
      <c r="AK18" s="3432"/>
      <c r="AL18" s="3432"/>
      <c r="AM18" s="3431"/>
      <c r="AO18" s="135">
        <v>1</v>
      </c>
    </row>
    <row r="19" spans="2:41" ht="15" customHeight="1">
      <c r="B19" s="593" t="s">
        <v>0</v>
      </c>
      <c r="C19" s="4894"/>
      <c r="D19" s="4895"/>
      <c r="E19" s="4895"/>
      <c r="F19" s="4895"/>
      <c r="G19" s="4873"/>
      <c r="H19" s="4874"/>
      <c r="I19" s="3452"/>
      <c r="J19" s="3452"/>
      <c r="K19" s="4876"/>
      <c r="L19" s="4877"/>
      <c r="M19" s="4877"/>
      <c r="N19" s="4873"/>
      <c r="O19" s="4879"/>
      <c r="P19" s="4879"/>
      <c r="Q19" s="4879"/>
      <c r="R19" s="4879"/>
      <c r="S19" s="4878"/>
      <c r="T19" s="4902"/>
      <c r="U19" s="4888"/>
      <c r="W19" s="593" t="str">
        <f t="shared" si="0"/>
        <v>A</v>
      </c>
      <c r="X19" s="3229"/>
      <c r="Z19" s="3415"/>
      <c r="AA19" s="1232"/>
      <c r="AB19" s="3142"/>
      <c r="AC19" s="3390"/>
      <c r="AD19" s="3130"/>
      <c r="AE19" s="3130"/>
      <c r="AF19" s="3414"/>
      <c r="AG19" s="3413"/>
      <c r="AH19" s="3412"/>
      <c r="AJ19" s="4507" t="s">
        <v>4745</v>
      </c>
      <c r="AK19" s="4508"/>
      <c r="AL19" s="4508"/>
      <c r="AM19" s="4509"/>
      <c r="AO19" s="135">
        <v>1</v>
      </c>
    </row>
    <row r="20" spans="2:41" ht="15" customHeight="1">
      <c r="B20" s="593" t="s">
        <v>0</v>
      </c>
      <c r="C20" s="2967"/>
      <c r="D20" s="3451"/>
      <c r="E20" s="3450"/>
      <c r="F20" s="3450"/>
      <c r="G20" s="3445"/>
      <c r="H20" s="3085"/>
      <c r="I20" s="3449"/>
      <c r="J20" s="3449"/>
      <c r="K20" s="3082"/>
      <c r="L20" s="3082"/>
      <c r="M20" s="3082"/>
      <c r="N20" s="3082"/>
      <c r="O20" s="3082"/>
      <c r="P20" s="3444"/>
      <c r="Q20" s="3443"/>
      <c r="R20" s="3448"/>
      <c r="S20" s="3442"/>
      <c r="T20" s="3441"/>
      <c r="U20" s="4888"/>
      <c r="W20" s="593" t="str">
        <f t="shared" si="0"/>
        <v>A</v>
      </c>
      <c r="X20" s="3229"/>
      <c r="Z20" s="3415"/>
      <c r="AA20" s="1232"/>
      <c r="AB20" s="3142"/>
      <c r="AC20" s="3390"/>
      <c r="AD20" s="3130"/>
      <c r="AE20" s="3130"/>
      <c r="AF20" s="3425" t="s">
        <v>4672</v>
      </c>
      <c r="AG20" s="3424"/>
      <c r="AH20" s="3423"/>
      <c r="AJ20" s="3433"/>
      <c r="AK20" s="3432"/>
      <c r="AL20" s="3432"/>
      <c r="AM20" s="3431"/>
      <c r="AO20" s="135">
        <v>1</v>
      </c>
    </row>
    <row r="21" spans="2:41" ht="15" customHeight="1">
      <c r="B21" s="593" t="s">
        <v>0</v>
      </c>
      <c r="C21" s="3447"/>
      <c r="D21" s="2444"/>
      <c r="E21" s="2444"/>
      <c r="F21" s="3446"/>
      <c r="G21" s="3445"/>
      <c r="H21" s="3082"/>
      <c r="I21" s="3082"/>
      <c r="J21" s="3082"/>
      <c r="K21" s="3082"/>
      <c r="L21" s="3082"/>
      <c r="M21" s="3082"/>
      <c r="N21" s="3082"/>
      <c r="O21" s="3082"/>
      <c r="P21" s="3444"/>
      <c r="Q21" s="3443"/>
      <c r="R21" s="3086"/>
      <c r="S21" s="3442"/>
      <c r="T21" s="3441" t="s">
        <v>4744</v>
      </c>
      <c r="U21" s="4888"/>
      <c r="W21" s="593" t="str">
        <f t="shared" si="0"/>
        <v>A</v>
      </c>
      <c r="X21" s="3228"/>
      <c r="Z21" s="3415"/>
      <c r="AA21" s="1232"/>
      <c r="AB21" s="3142"/>
      <c r="AC21" s="3390"/>
      <c r="AD21" s="3130"/>
      <c r="AE21" s="3130"/>
      <c r="AF21" s="3414"/>
      <c r="AG21" s="3413"/>
      <c r="AH21" s="3412"/>
      <c r="AJ21" s="4507" t="s">
        <v>4743</v>
      </c>
      <c r="AK21" s="4508"/>
      <c r="AL21" s="4508"/>
      <c r="AM21" s="4509"/>
      <c r="AO21" s="135">
        <v>1</v>
      </c>
    </row>
    <row r="22" spans="2:41" ht="15" customHeight="1" thickBot="1">
      <c r="B22" s="594" t="s">
        <v>0</v>
      </c>
      <c r="C22" s="3439">
        <v>1</v>
      </c>
      <c r="D22" s="3440">
        <v>2</v>
      </c>
      <c r="E22" s="3439">
        <v>3</v>
      </c>
      <c r="F22" s="3440">
        <v>4</v>
      </c>
      <c r="G22" s="3439">
        <v>5</v>
      </c>
      <c r="H22" s="3440">
        <v>6</v>
      </c>
      <c r="I22" s="3439">
        <v>7</v>
      </c>
      <c r="J22" s="3440">
        <v>8</v>
      </c>
      <c r="K22" s="3439">
        <v>9</v>
      </c>
      <c r="L22" s="3440">
        <v>10</v>
      </c>
      <c r="M22" s="3439">
        <v>11</v>
      </c>
      <c r="N22" s="3438" t="s">
        <v>4742</v>
      </c>
      <c r="O22" s="3437"/>
      <c r="P22" s="3436"/>
      <c r="Q22" s="3436"/>
      <c r="R22" s="3436"/>
      <c r="S22" s="2417"/>
      <c r="T22" s="3435"/>
      <c r="U22" s="4889"/>
      <c r="W22" s="594" t="str">
        <f t="shared" si="0"/>
        <v>A</v>
      </c>
      <c r="X22" s="3229"/>
      <c r="Z22" s="3415"/>
      <c r="AA22" s="1232"/>
      <c r="AB22" s="3142"/>
      <c r="AC22" s="3390"/>
      <c r="AD22" s="3130"/>
      <c r="AE22" s="3130"/>
      <c r="AF22" s="3434" t="s">
        <v>4741</v>
      </c>
      <c r="AG22" s="3424"/>
      <c r="AH22" s="3423"/>
      <c r="AJ22" s="3433"/>
      <c r="AK22" s="3432"/>
      <c r="AL22" s="3432"/>
      <c r="AM22" s="3431"/>
      <c r="AO22" s="135">
        <v>1</v>
      </c>
    </row>
    <row r="23" spans="2:41" ht="18.75" customHeight="1" thickBot="1">
      <c r="B23" s="3427" t="s">
        <v>0</v>
      </c>
      <c r="C23" s="3430" t="s">
        <v>4740</v>
      </c>
      <c r="D23" s="3428"/>
      <c r="E23" s="3428"/>
      <c r="F23" s="3428"/>
      <c r="G23" s="3428"/>
      <c r="H23" s="3428"/>
      <c r="I23" s="3428"/>
      <c r="J23" s="3428"/>
      <c r="K23" s="3428"/>
      <c r="L23" s="3428"/>
      <c r="M23" s="3429" t="s">
        <v>4740</v>
      </c>
      <c r="N23" s="3428"/>
      <c r="O23" s="3428"/>
      <c r="P23" s="2912"/>
      <c r="Q23" s="2912"/>
      <c r="R23" s="2912"/>
      <c r="S23" s="2907"/>
      <c r="T23" s="2907"/>
      <c r="U23" s="2968"/>
      <c r="W23" s="3427" t="str">
        <f t="shared" si="0"/>
        <v>A</v>
      </c>
      <c r="X23" s="3229"/>
      <c r="Z23" s="3415"/>
      <c r="AA23" s="1232"/>
      <c r="AB23" s="3142"/>
      <c r="AC23" s="3390"/>
      <c r="AD23" s="3130"/>
      <c r="AE23" s="3130"/>
      <c r="AF23" s="3414"/>
      <c r="AG23" s="3413"/>
      <c r="AH23" s="3412"/>
      <c r="AJ23" s="4880" t="s">
        <v>4739</v>
      </c>
      <c r="AK23" s="4881"/>
      <c r="AL23" s="4881"/>
      <c r="AM23" s="4882"/>
      <c r="AO23" s="135">
        <v>1</v>
      </c>
    </row>
    <row r="24" spans="2:41" ht="18.75" customHeight="1">
      <c r="B24" s="1165" t="s">
        <v>0</v>
      </c>
      <c r="C24" s="4407" t="s">
        <v>4681</v>
      </c>
      <c r="D24" s="4788" t="s">
        <v>4169</v>
      </c>
      <c r="E24" s="4788"/>
      <c r="F24" s="4788"/>
      <c r="G24" s="4788"/>
      <c r="H24" s="4788"/>
      <c r="I24" s="4788"/>
      <c r="J24" s="4788"/>
      <c r="K24" s="4139" t="s">
        <v>366</v>
      </c>
      <c r="L24" s="4139"/>
      <c r="M24" s="4790" t="str">
        <f>LEFT(D24,1)</f>
        <v>M</v>
      </c>
      <c r="N24" s="4871" t="str">
        <f>D24</f>
        <v>MONTAGE OPÉRA 3 couches de biscuit</v>
      </c>
      <c r="O24" s="4872"/>
      <c r="P24" s="4872"/>
      <c r="Q24" s="4872"/>
      <c r="R24" s="4872"/>
      <c r="S24" s="4872"/>
      <c r="T24" s="4862">
        <f>IF(ISBLANK(T18),S18,T18)</f>
        <v>17.080000000000002</v>
      </c>
      <c r="U24" s="4386"/>
      <c r="W24" s="1165" t="str">
        <f t="shared" si="0"/>
        <v>A</v>
      </c>
      <c r="X24" s="3228"/>
      <c r="Z24" s="3415"/>
      <c r="AA24" s="1232"/>
      <c r="AB24" s="3142"/>
      <c r="AC24" s="3390"/>
      <c r="AD24" s="3130"/>
      <c r="AE24" s="3130"/>
      <c r="AF24" s="3426" t="s">
        <v>4738</v>
      </c>
      <c r="AG24" s="3424"/>
      <c r="AH24" s="3423"/>
      <c r="AJ24" s="3420" t="s">
        <v>4737</v>
      </c>
      <c r="AK24" s="3419"/>
      <c r="AL24" s="3419"/>
      <c r="AM24" s="3418"/>
      <c r="AO24" s="135">
        <v>1</v>
      </c>
    </row>
    <row r="25" spans="2:41" ht="18.75" customHeight="1">
      <c r="B25" s="3262" t="s">
        <v>0</v>
      </c>
      <c r="C25" s="4408"/>
      <c r="D25" s="4789"/>
      <c r="E25" s="4789"/>
      <c r="F25" s="4789"/>
      <c r="G25" s="4789"/>
      <c r="H25" s="4789"/>
      <c r="I25" s="4789"/>
      <c r="J25" s="4789"/>
      <c r="K25" s="3990"/>
      <c r="L25" s="3990"/>
      <c r="M25" s="4791"/>
      <c r="N25" s="4871"/>
      <c r="O25" s="4872"/>
      <c r="P25" s="4872"/>
      <c r="Q25" s="4872"/>
      <c r="R25" s="4872"/>
      <c r="S25" s="4872"/>
      <c r="T25" s="4862"/>
      <c r="U25" s="4386"/>
      <c r="W25" s="3262" t="str">
        <f t="shared" si="0"/>
        <v>A</v>
      </c>
      <c r="X25" s="3229"/>
      <c r="Z25" s="3415"/>
      <c r="AA25" s="1232"/>
      <c r="AB25" s="3142"/>
      <c r="AC25" s="3390"/>
      <c r="AD25" s="3130"/>
      <c r="AE25" s="3130"/>
      <c r="AF25" s="3414"/>
      <c r="AG25" s="3413"/>
      <c r="AH25" s="3412"/>
      <c r="AJ25" s="3420" t="s">
        <v>4736</v>
      </c>
      <c r="AK25" s="3419"/>
      <c r="AL25" s="3419"/>
      <c r="AM25" s="3418"/>
      <c r="AO25" s="135">
        <v>1</v>
      </c>
    </row>
    <row r="26" spans="2:41" ht="21">
      <c r="B26" s="593" t="s">
        <v>0</v>
      </c>
      <c r="C26" s="128" t="s">
        <v>116</v>
      </c>
      <c r="D26" s="126" t="s">
        <v>115</v>
      </c>
      <c r="E26" s="4776" t="s">
        <v>4170</v>
      </c>
      <c r="F26" s="4776"/>
      <c r="G26" s="4776"/>
      <c r="H26" s="4776"/>
      <c r="I26" s="4776"/>
      <c r="J26" s="4776"/>
      <c r="K26" s="4776"/>
      <c r="L26" s="4776"/>
      <c r="M26" s="4777"/>
      <c r="N26" s="3422"/>
      <c r="O26" s="3422"/>
      <c r="P26" s="3332"/>
      <c r="Q26" s="3332"/>
      <c r="R26" s="3332"/>
      <c r="S26" s="3332"/>
      <c r="T26" s="3421"/>
      <c r="U26" s="4386"/>
      <c r="W26" s="593" t="str">
        <f t="shared" si="0"/>
        <v>A</v>
      </c>
      <c r="X26" s="3228"/>
      <c r="Z26" s="3415"/>
      <c r="AA26" s="1232"/>
      <c r="AB26" s="3142"/>
      <c r="AC26" s="3390"/>
      <c r="AD26" s="3130"/>
      <c r="AE26" s="3130"/>
      <c r="AF26" s="3425" t="s">
        <v>4735</v>
      </c>
      <c r="AG26" s="3424"/>
      <c r="AH26" s="3423"/>
      <c r="AJ26" s="3420" t="s">
        <v>4734</v>
      </c>
      <c r="AK26" s="3419"/>
      <c r="AL26" s="3419"/>
      <c r="AM26" s="3418"/>
      <c r="AO26" s="135">
        <v>1</v>
      </c>
    </row>
    <row r="27" spans="2:41" ht="18.75" customHeight="1">
      <c r="B27" s="593" t="s">
        <v>0</v>
      </c>
      <c r="C27" s="3255" t="s">
        <v>4568</v>
      </c>
      <c r="D27" s="2312" t="s">
        <v>4680</v>
      </c>
      <c r="E27" s="2312"/>
      <c r="F27" s="2312"/>
      <c r="G27" s="3253"/>
      <c r="H27" s="3254" t="s">
        <v>4679</v>
      </c>
      <c r="I27" s="3253"/>
      <c r="J27" s="3253"/>
      <c r="K27" s="982" t="s">
        <v>4678</v>
      </c>
      <c r="L27" s="3253"/>
      <c r="M27" s="3252"/>
      <c r="N27" s="3422"/>
      <c r="O27" s="3422"/>
      <c r="P27" s="2911" t="str">
        <f>IF(T18&gt;0,"avec Poids modifié ❹","avec Poids prévu ③")</f>
        <v>avec Poids prévu ③</v>
      </c>
      <c r="Q27" s="3422"/>
      <c r="R27" s="4394" t="s">
        <v>4559</v>
      </c>
      <c r="S27" s="4394"/>
      <c r="T27" s="3421"/>
      <c r="U27" s="4386"/>
      <c r="W27" s="593" t="str">
        <f t="shared" si="0"/>
        <v>A</v>
      </c>
      <c r="X27" s="3376"/>
      <c r="Z27" s="3415"/>
      <c r="AA27" s="1232"/>
      <c r="AB27" s="3142"/>
      <c r="AC27" s="3390"/>
      <c r="AD27" s="3130"/>
      <c r="AE27" s="3130"/>
      <c r="AF27" s="3414"/>
      <c r="AG27" s="3413"/>
      <c r="AH27" s="3412"/>
      <c r="AJ27" s="3420" t="s">
        <v>4733</v>
      </c>
      <c r="AK27" s="3419"/>
      <c r="AL27" s="3419"/>
      <c r="AM27" s="3418"/>
      <c r="AO27" s="135">
        <v>1</v>
      </c>
    </row>
    <row r="28" spans="2:41" ht="15.75" customHeight="1">
      <c r="B28" s="593" t="s">
        <v>0</v>
      </c>
      <c r="C28" s="2996">
        <v>1</v>
      </c>
      <c r="D28" s="2995" t="s">
        <v>4193</v>
      </c>
      <c r="E28" s="2994"/>
      <c r="F28" s="2994"/>
      <c r="G28" s="110" t="s">
        <v>4676</v>
      </c>
      <c r="H28" s="2989">
        <f>IF(ISBLANK(C28),0,H47/C28)</f>
        <v>8.5400000000000009</v>
      </c>
      <c r="I28" s="3249"/>
      <c r="J28" s="3249"/>
      <c r="K28" s="4339">
        <v>3</v>
      </c>
      <c r="L28" s="4779" t="str">
        <f>D28</f>
        <v>cadre(s) 60x40 H3cm</v>
      </c>
      <c r="M28" s="4780"/>
      <c r="N28" s="3417"/>
      <c r="O28" s="3417"/>
      <c r="P28" s="4862">
        <f>T24</f>
        <v>17.080000000000002</v>
      </c>
      <c r="Q28" s="4864" t="s">
        <v>4732</v>
      </c>
      <c r="R28" s="4865">
        <f>S11</f>
        <v>2</v>
      </c>
      <c r="S28" s="4866" t="str">
        <f>S13</f>
        <v>cadre(s) 60x40 -hauteur 3 cm</v>
      </c>
      <c r="T28" s="4867"/>
      <c r="U28" s="4386"/>
      <c r="W28" s="593" t="str">
        <f t="shared" si="0"/>
        <v>A</v>
      </c>
      <c r="X28" s="3228"/>
      <c r="Z28" s="3415"/>
      <c r="AA28" s="1232"/>
      <c r="AB28" s="3142"/>
      <c r="AC28" s="3390"/>
      <c r="AD28" s="3130"/>
      <c r="AE28" s="3130"/>
      <c r="AF28" s="3416" t="s">
        <v>4663</v>
      </c>
      <c r="AG28" s="3413"/>
      <c r="AH28" s="3412"/>
      <c r="AJ28" s="4507" t="s">
        <v>4633</v>
      </c>
      <c r="AK28" s="4508"/>
      <c r="AL28" s="4508"/>
      <c r="AM28" s="4509"/>
      <c r="AO28" s="135">
        <v>1</v>
      </c>
    </row>
    <row r="29" spans="2:41" ht="15.75" customHeight="1">
      <c r="B29" s="593" t="s">
        <v>0</v>
      </c>
      <c r="C29" s="107">
        <v>1</v>
      </c>
      <c r="D29" s="2343" t="s">
        <v>4185</v>
      </c>
      <c r="E29" s="973"/>
      <c r="F29" s="2992"/>
      <c r="G29" s="3250" t="s">
        <v>4675</v>
      </c>
      <c r="H29" s="2989">
        <f>H47/C29</f>
        <v>8.5400000000000009</v>
      </c>
      <c r="I29" s="3249"/>
      <c r="J29" s="3249"/>
      <c r="K29" s="4339"/>
      <c r="L29" s="4779"/>
      <c r="M29" s="4780"/>
      <c r="N29" s="3411"/>
      <c r="O29" s="3411"/>
      <c r="P29" s="4862"/>
      <c r="Q29" s="4864"/>
      <c r="R29" s="4865"/>
      <c r="S29" s="4866"/>
      <c r="T29" s="4867"/>
      <c r="U29" s="4386"/>
      <c r="W29" s="593" t="str">
        <f t="shared" si="0"/>
        <v>A</v>
      </c>
      <c r="X29" s="3376"/>
      <c r="Z29" s="3415"/>
      <c r="AA29" s="1232"/>
      <c r="AB29" s="3142"/>
      <c r="AC29" s="3390"/>
      <c r="AD29" s="3130"/>
      <c r="AE29" s="3130"/>
      <c r="AF29" s="3414"/>
      <c r="AG29" s="3413"/>
      <c r="AH29" s="3412"/>
      <c r="AJ29" s="4507"/>
      <c r="AK29" s="4508"/>
      <c r="AL29" s="4508"/>
      <c r="AM29" s="4509"/>
      <c r="AO29" s="135">
        <v>1</v>
      </c>
    </row>
    <row r="30" spans="2:41" ht="18.75" customHeight="1">
      <c r="B30" s="593" t="s">
        <v>0</v>
      </c>
      <c r="C30" s="3248" t="s">
        <v>4674</v>
      </c>
      <c r="D30" s="3248"/>
      <c r="E30" s="3247"/>
      <c r="F30" s="3247"/>
      <c r="G30" s="3246"/>
      <c r="H30" s="3245"/>
      <c r="I30" s="973"/>
      <c r="J30" s="973"/>
      <c r="K30" s="3244">
        <f>M47</f>
        <v>25.619999999999997</v>
      </c>
      <c r="L30" s="3243"/>
      <c r="M30" s="3242"/>
      <c r="N30" s="3411"/>
      <c r="O30" s="3411"/>
      <c r="P30" s="3086"/>
      <c r="Q30" s="3327"/>
      <c r="R30" s="3410">
        <f>(P28/R28)*1000</f>
        <v>8540.0000000000018</v>
      </c>
      <c r="S30" s="3409" t="s">
        <v>4731</v>
      </c>
      <c r="T30" s="3408"/>
      <c r="U30" s="4386"/>
      <c r="W30" s="593" t="str">
        <f t="shared" si="0"/>
        <v>A</v>
      </c>
      <c r="X30" s="3228"/>
      <c r="Z30" s="3395" t="s">
        <v>4610</v>
      </c>
      <c r="AA30" s="1232"/>
      <c r="AB30" s="1633"/>
      <c r="AC30" s="3390"/>
      <c r="AD30" s="3130"/>
      <c r="AE30" s="3130"/>
      <c r="AF30" s="4856" t="s">
        <v>4253</v>
      </c>
      <c r="AG30" s="4857"/>
      <c r="AH30" s="4858"/>
      <c r="AJ30" s="4859" t="s">
        <v>4630</v>
      </c>
      <c r="AK30" s="4860"/>
      <c r="AL30" s="4860"/>
      <c r="AM30" s="4861"/>
      <c r="AO30" s="135">
        <v>1</v>
      </c>
    </row>
    <row r="31" spans="2:41" ht="18.75" customHeight="1">
      <c r="B31" s="593" t="s">
        <v>0</v>
      </c>
      <c r="C31" s="4792" t="s">
        <v>4673</v>
      </c>
      <c r="D31" s="4792" t="s">
        <v>271</v>
      </c>
      <c r="E31" s="4794" t="s">
        <v>76</v>
      </c>
      <c r="F31" s="4796" t="s">
        <v>87</v>
      </c>
      <c r="G31" s="4798" t="s">
        <v>4672</v>
      </c>
      <c r="H31" s="3241"/>
      <c r="I31" s="3240"/>
      <c r="J31" s="4800" t="s">
        <v>4671</v>
      </c>
      <c r="K31" s="3239"/>
      <c r="L31" s="3238"/>
      <c r="M31" s="3237"/>
      <c r="N31" s="3407"/>
      <c r="O31" s="3406" t="s">
        <v>4555</v>
      </c>
      <c r="P31" s="3405"/>
      <c r="Q31" s="3404"/>
      <c r="R31" s="3404"/>
      <c r="S31" s="3404"/>
      <c r="T31" s="3404"/>
      <c r="U31" s="4386"/>
      <c r="W31" s="593" t="str">
        <f t="shared" si="0"/>
        <v>A</v>
      </c>
      <c r="X31" s="3229"/>
      <c r="Z31" s="3395" t="s">
        <v>4609</v>
      </c>
      <c r="AA31" s="1232"/>
      <c r="AB31" s="1232"/>
      <c r="AC31" s="3390"/>
      <c r="AD31" s="3130"/>
      <c r="AE31" s="3130"/>
      <c r="AF31" s="3397" t="s">
        <v>4730</v>
      </c>
      <c r="AG31" s="3382"/>
      <c r="AH31" s="3381"/>
      <c r="AJ31" s="4859"/>
      <c r="AK31" s="4860"/>
      <c r="AL31" s="4860"/>
      <c r="AM31" s="4861"/>
      <c r="AO31" s="135">
        <v>1</v>
      </c>
    </row>
    <row r="32" spans="2:41" ht="18.75" customHeight="1">
      <c r="B32" s="593" t="s">
        <v>0</v>
      </c>
      <c r="C32" s="4793"/>
      <c r="D32" s="4793"/>
      <c r="E32" s="4795"/>
      <c r="F32" s="4797"/>
      <c r="G32" s="4799"/>
      <c r="H32" s="3236" t="s">
        <v>4669</v>
      </c>
      <c r="I32" s="3235" t="s">
        <v>4668</v>
      </c>
      <c r="J32" s="4801"/>
      <c r="K32" s="3234" t="s">
        <v>80</v>
      </c>
      <c r="L32" s="3233" t="s">
        <v>4667</v>
      </c>
      <c r="M32" s="3232" t="s">
        <v>77</v>
      </c>
      <c r="N32" s="3403">
        <v>1</v>
      </c>
      <c r="O32" s="3402" t="s">
        <v>80</v>
      </c>
      <c r="P32" s="3401"/>
      <c r="Q32" s="3398" t="s">
        <v>565</v>
      </c>
      <c r="R32" s="3400" t="s">
        <v>80</v>
      </c>
      <c r="S32" s="3399" t="s">
        <v>4550</v>
      </c>
      <c r="T32" s="3398" t="s">
        <v>1813</v>
      </c>
      <c r="U32" s="4386"/>
      <c r="W32" s="593" t="str">
        <f t="shared" si="0"/>
        <v>A</v>
      </c>
      <c r="X32" s="3228"/>
      <c r="Z32" s="3395" t="s">
        <v>4607</v>
      </c>
      <c r="AA32" s="1232"/>
      <c r="AB32" s="1232"/>
      <c r="AC32" s="3390"/>
      <c r="AD32" s="3130"/>
      <c r="AE32" s="3130"/>
      <c r="AF32" s="3397" t="s">
        <v>4729</v>
      </c>
      <c r="AG32" s="3302"/>
      <c r="AH32" s="3396"/>
      <c r="AJ32" s="4838" t="s">
        <v>4627</v>
      </c>
      <c r="AK32" s="4839"/>
      <c r="AL32" s="4839"/>
      <c r="AM32" s="4840"/>
      <c r="AO32" s="135">
        <v>1</v>
      </c>
    </row>
    <row r="33" spans="2:41" ht="18.75">
      <c r="B33" s="593" t="s">
        <v>0</v>
      </c>
      <c r="C33" s="3219"/>
      <c r="D33" s="3218"/>
      <c r="E33" s="3217" t="str">
        <f t="shared" ref="E33:E46" si="1">IF(AND(C33&gt;0,F33&gt;0),"de","")</f>
        <v/>
      </c>
      <c r="F33" s="3216">
        <v>700</v>
      </c>
      <c r="G33" s="3215" t="s">
        <v>62</v>
      </c>
      <c r="H33" s="3222" t="s">
        <v>4201</v>
      </c>
      <c r="I33" s="3213">
        <f>IF(ISBLANK(F33),0,F33/INDEX(C49:H49,MATCH(G33,C48:H48,0)))</f>
        <v>0.7</v>
      </c>
      <c r="J33" s="3212">
        <f t="shared" ref="J33:J46" si="2">IF(ISTEXT(C33),I33,IF(ISBLANK(C33),I33,(C33*I33)))</f>
        <v>0.7</v>
      </c>
      <c r="K33" s="2241">
        <f>IF(ISBLANK(C28),0,IF(ISBLANK(C33),0,IF(ISTEXT(C33),0,(C33/C28)*K28)))</f>
        <v>0</v>
      </c>
      <c r="L33" s="3221">
        <f t="shared" ref="L33:L46" si="3">D33</f>
        <v>0</v>
      </c>
      <c r="M33" s="3220">
        <f>IF(ISBLANK(C28),0,(J33/C28)*K28)</f>
        <v>2.0999999999999996</v>
      </c>
      <c r="N33" s="3359">
        <f>IF(H47=0,0,(J33/H47)*N32*1000)</f>
        <v>81.967213114754074</v>
      </c>
      <c r="O33" s="3366">
        <f>IF(H47=0,0,(C33/H47)*N32)</f>
        <v>0</v>
      </c>
      <c r="P33" s="3365"/>
      <c r="Q33" s="3364" t="str">
        <f t="shared" ref="Q33:Q46" si="4">H33</f>
        <v>Glaçage chocolat</v>
      </c>
      <c r="R33" s="3363">
        <f>IF(H47=0,0,(C33/H47)*T24)</f>
        <v>0</v>
      </c>
      <c r="S33" s="3362">
        <f t="shared" ref="S33:S46" si="5">D33</f>
        <v>0</v>
      </c>
      <c r="T33" s="3361">
        <f>IF(H47=0,0,(J33/H47)*T24)</f>
        <v>1.4</v>
      </c>
      <c r="U33" s="4386"/>
      <c r="W33" s="593" t="str">
        <f t="shared" si="0"/>
        <v>A</v>
      </c>
      <c r="X33" s="3229"/>
      <c r="Z33" s="3395" t="s">
        <v>4606</v>
      </c>
      <c r="AA33" s="1232"/>
      <c r="AB33" s="1232"/>
      <c r="AC33" s="3390"/>
      <c r="AD33" s="3130"/>
      <c r="AE33" s="3130"/>
      <c r="AF33" s="4850" t="s">
        <v>4728</v>
      </c>
      <c r="AG33" s="4851"/>
      <c r="AH33" s="4852"/>
      <c r="AJ33" s="4838"/>
      <c r="AK33" s="4839"/>
      <c r="AL33" s="4839"/>
      <c r="AM33" s="4840"/>
      <c r="AO33" s="135">
        <v>1</v>
      </c>
    </row>
    <row r="34" spans="2:41" ht="21" customHeight="1">
      <c r="B34" s="3223" t="str">
        <f t="shared" ref="B34:B45" si="6">IF(H34&lt;&gt;"","A","►")</f>
        <v>A</v>
      </c>
      <c r="C34" s="3219"/>
      <c r="D34" s="3218"/>
      <c r="E34" s="3217" t="str">
        <f t="shared" si="1"/>
        <v/>
      </c>
      <c r="F34" s="3225">
        <v>1.28</v>
      </c>
      <c r="G34" s="3215" t="s">
        <v>403</v>
      </c>
      <c r="H34" s="3214" t="s">
        <v>4202</v>
      </c>
      <c r="I34" s="3213">
        <f>IF(ISBLANK(F34),0,F34/INDEX(C49:H49,MATCH(G34,C48:H48,0)))</f>
        <v>1.28</v>
      </c>
      <c r="J34" s="3212">
        <f t="shared" si="2"/>
        <v>1.28</v>
      </c>
      <c r="K34" s="2238">
        <f>IF(ISBLANK(C28),0,IF(ISBLANK(C34),0,IF(ISTEXT(C34),0,(C34/C28)*K28)))</f>
        <v>0</v>
      </c>
      <c r="L34" s="3230">
        <f t="shared" si="3"/>
        <v>0</v>
      </c>
      <c r="M34" s="3227">
        <f>IF(ISBLANK(C28),0,(J34/C28)*K28)</f>
        <v>3.84</v>
      </c>
      <c r="N34" s="3359">
        <f>IF(H47=0,0,(J34/H47)*N32*1000)</f>
        <v>149.88290398126463</v>
      </c>
      <c r="O34" s="3366">
        <f>IF(H47=0,0,(C34/H47)*N32)</f>
        <v>0</v>
      </c>
      <c r="P34" s="3370"/>
      <c r="Q34" s="2911" t="str">
        <f t="shared" si="4"/>
        <v>ganache</v>
      </c>
      <c r="R34" s="2922">
        <f>IF(H47=0,0,(C34/H47)*T24)</f>
        <v>0</v>
      </c>
      <c r="S34" s="2907">
        <f t="shared" si="5"/>
        <v>0</v>
      </c>
      <c r="T34" s="2444">
        <f>IF(H47=0,0,(J34/H47)*T24)</f>
        <v>2.56</v>
      </c>
      <c r="U34" s="4386"/>
      <c r="W34" s="3223" t="str">
        <f t="shared" si="0"/>
        <v>A</v>
      </c>
      <c r="X34" s="3229"/>
      <c r="Z34" s="3395"/>
      <c r="AA34" s="1247"/>
      <c r="AB34" s="3394" t="s">
        <v>4727</v>
      </c>
      <c r="AC34" s="3390"/>
      <c r="AD34" s="3130"/>
      <c r="AE34" s="3130"/>
      <c r="AF34" s="4850"/>
      <c r="AG34" s="4851"/>
      <c r="AH34" s="4852"/>
      <c r="AJ34" s="3393" t="s">
        <v>4625</v>
      </c>
      <c r="AK34" s="3392"/>
      <c r="AL34" s="3392"/>
      <c r="AM34" s="3391"/>
      <c r="AO34" s="135">
        <v>1</v>
      </c>
    </row>
    <row r="35" spans="2:41" ht="18.75">
      <c r="B35" s="3223" t="str">
        <f t="shared" si="6"/>
        <v>A</v>
      </c>
      <c r="C35" s="3219"/>
      <c r="D35" s="3218"/>
      <c r="E35" s="3217" t="str">
        <f t="shared" si="1"/>
        <v/>
      </c>
      <c r="F35" s="3225">
        <v>2.0449999999999999</v>
      </c>
      <c r="G35" s="3215" t="s">
        <v>403</v>
      </c>
      <c r="H35" s="3222" t="s">
        <v>4203</v>
      </c>
      <c r="I35" s="3213">
        <f>IF(ISBLANK(F35),0,F35/INDEX(C49:H49,MATCH(G35,C48:H48,0)))</f>
        <v>2.0449999999999999</v>
      </c>
      <c r="J35" s="3212">
        <f t="shared" si="2"/>
        <v>2.0449999999999999</v>
      </c>
      <c r="K35" s="2241">
        <f>IF(ISBLANK(C28),0,IF(ISBLANK(C35),0,IF(ISTEXT(C35),0,(C35/C28)*K28)))</f>
        <v>0</v>
      </c>
      <c r="L35" s="3221">
        <f t="shared" si="3"/>
        <v>0</v>
      </c>
      <c r="M35" s="3220">
        <f>IF(ISBLANK(C28),0,(J35/C28)*K28)</f>
        <v>6.1349999999999998</v>
      </c>
      <c r="N35" s="3359">
        <f>IF(H47=0,0,(J35/H47)*N32*1000)</f>
        <v>239.4613583138173</v>
      </c>
      <c r="O35" s="3366">
        <f>IF(H47=0,0,(C35/H47)*N32)</f>
        <v>0</v>
      </c>
      <c r="P35" s="3365"/>
      <c r="Q35" s="3364" t="str">
        <f t="shared" si="4"/>
        <v>crème au beurre</v>
      </c>
      <c r="R35" s="3363">
        <f>IF(H47=0,0,(C35/H47)*T24)</f>
        <v>0</v>
      </c>
      <c r="S35" s="3362">
        <f t="shared" si="5"/>
        <v>0</v>
      </c>
      <c r="T35" s="3361">
        <f>IF(H47=0,0,(J35/H47)*T24)</f>
        <v>4.09</v>
      </c>
      <c r="U35" s="4386"/>
      <c r="W35" s="3223" t="str">
        <f t="shared" si="0"/>
        <v>A</v>
      </c>
      <c r="X35" s="3228"/>
      <c r="Z35" s="4853" t="s">
        <v>4603</v>
      </c>
      <c r="AA35" s="4855" t="s">
        <v>4602</v>
      </c>
      <c r="AB35" s="4855"/>
      <c r="AC35" s="3390"/>
      <c r="AD35" s="3130"/>
      <c r="AE35" s="3130"/>
      <c r="AF35" s="3385" t="s">
        <v>4726</v>
      </c>
      <c r="AG35" s="3382"/>
      <c r="AH35" s="3381"/>
      <c r="AJ35" s="3289"/>
      <c r="AK35" s="3288"/>
      <c r="AL35" s="3288"/>
      <c r="AM35" s="3287"/>
      <c r="AO35" s="135">
        <v>1</v>
      </c>
    </row>
    <row r="36" spans="2:41" ht="21">
      <c r="B36" s="3223" t="str">
        <f t="shared" si="6"/>
        <v>A</v>
      </c>
      <c r="C36" s="3219"/>
      <c r="D36" s="3218"/>
      <c r="E36" s="3217" t="str">
        <f t="shared" si="1"/>
        <v/>
      </c>
      <c r="F36" s="3225">
        <v>1.25</v>
      </c>
      <c r="G36" s="3215" t="s">
        <v>403</v>
      </c>
      <c r="H36" s="3214" t="s">
        <v>4204</v>
      </c>
      <c r="I36" s="3213">
        <f>IF(ISBLANK(F36),0,F36/INDEX(C49:H49,MATCH(G36,C48:H48,0)))</f>
        <v>1.25</v>
      </c>
      <c r="J36" s="3212">
        <f t="shared" si="2"/>
        <v>1.25</v>
      </c>
      <c r="K36" s="2238">
        <f>IF(ISBLANK(C28),0,IF(ISBLANK(C36),0,IF(ISTEXT(C36),0,(C36/C28)*K28)))</f>
        <v>0</v>
      </c>
      <c r="L36" s="3211">
        <f t="shared" si="3"/>
        <v>0</v>
      </c>
      <c r="M36" s="3227">
        <f>IF(ISBLANK(C28),0,(J36/C28)*K28)</f>
        <v>3.75</v>
      </c>
      <c r="N36" s="3359">
        <f>IF(H47=0,0,(J36/H47)*N32*1000)</f>
        <v>146.37002341920373</v>
      </c>
      <c r="O36" s="3366">
        <f>IF(H47=0,0,(C36/H47)*N32)</f>
        <v>0</v>
      </c>
      <c r="P36" s="3370"/>
      <c r="Q36" s="2911" t="str">
        <f t="shared" si="4"/>
        <v>sirop pour imbiber biscuit</v>
      </c>
      <c r="R36" s="2922">
        <f>IF(H47=0,0,(C36/H47)*T24)</f>
        <v>0</v>
      </c>
      <c r="S36" s="2907">
        <f t="shared" si="5"/>
        <v>0</v>
      </c>
      <c r="T36" s="2444">
        <f>IF(H47=0,0,(J36/H47)*T24)</f>
        <v>2.5</v>
      </c>
      <c r="U36" s="4386"/>
      <c r="W36" s="3223" t="str">
        <f t="shared" si="0"/>
        <v>A</v>
      </c>
      <c r="X36" s="3228"/>
      <c r="Z36" s="4854"/>
      <c r="AA36" s="4822" t="s">
        <v>4600</v>
      </c>
      <c r="AB36" s="4822"/>
      <c r="AC36" s="3389"/>
      <c r="AD36" s="3130"/>
      <c r="AE36" s="3130"/>
      <c r="AF36" s="3385" t="s">
        <v>4725</v>
      </c>
      <c r="AG36" s="3382"/>
      <c r="AH36" s="3381"/>
      <c r="AJ36" s="3388" t="s">
        <v>4624</v>
      </c>
      <c r="AK36" s="3387"/>
      <c r="AL36" s="3387"/>
      <c r="AM36" s="3386"/>
      <c r="AO36" s="135">
        <v>1</v>
      </c>
    </row>
    <row r="37" spans="2:41" ht="19.5" customHeight="1" thickBot="1">
      <c r="B37" s="3223" t="str">
        <f t="shared" si="6"/>
        <v>A</v>
      </c>
      <c r="C37" s="3219"/>
      <c r="D37" s="3218"/>
      <c r="E37" s="3217" t="str">
        <f t="shared" si="1"/>
        <v/>
      </c>
      <c r="F37" s="3225">
        <v>2.7650000000000001</v>
      </c>
      <c r="G37" s="3215" t="s">
        <v>403</v>
      </c>
      <c r="H37" s="3222" t="s">
        <v>4205</v>
      </c>
      <c r="I37" s="3213">
        <f>IF(ISBLANK(F37),0,F37/INDEX(C49:H49,MATCH(G37,C48:H48,0)))</f>
        <v>2.7650000000000001</v>
      </c>
      <c r="J37" s="3212">
        <f t="shared" si="2"/>
        <v>2.7650000000000001</v>
      </c>
      <c r="K37" s="2241">
        <f>IF(ISBLANK(C28),0,IF(ISBLANK(C37),0,IF(ISTEXT(C37),0,(C37/C28)*K28)))</f>
        <v>0</v>
      </c>
      <c r="L37" s="3221">
        <f t="shared" si="3"/>
        <v>0</v>
      </c>
      <c r="M37" s="3220">
        <f>IF(ISBLANK(C28),0,(J37/C28)*K28)</f>
        <v>8.2949999999999999</v>
      </c>
      <c r="N37" s="3359">
        <f>IF(H47=0,0,(J37/H47)*N32*1000)</f>
        <v>323.77049180327867</v>
      </c>
      <c r="O37" s="3366">
        <f>IF(H47=0,0,(C37/H47)*N32)</f>
        <v>0</v>
      </c>
      <c r="P37" s="3365"/>
      <c r="Q37" s="3364" t="str">
        <f t="shared" si="4"/>
        <v>biscuit</v>
      </c>
      <c r="R37" s="3363">
        <f>IF(H47=0,0,(C37/H47)*T24)</f>
        <v>0</v>
      </c>
      <c r="S37" s="3362">
        <f t="shared" si="5"/>
        <v>0</v>
      </c>
      <c r="T37" s="3361">
        <f>IF(H47=0,0,(J37/H47)*T24)</f>
        <v>5.53</v>
      </c>
      <c r="U37" s="4386"/>
      <c r="W37" s="3223" t="str">
        <f t="shared" si="0"/>
        <v>A</v>
      </c>
      <c r="X37" s="3229" t="s">
        <v>4724</v>
      </c>
      <c r="AA37" s="3130"/>
      <c r="AB37" s="3130"/>
      <c r="AC37" s="3130"/>
      <c r="AD37" s="3130"/>
      <c r="AE37" s="3130"/>
      <c r="AF37" s="3385" t="s">
        <v>4723</v>
      </c>
      <c r="AG37" s="3382"/>
      <c r="AH37" s="3381"/>
      <c r="AJ37" s="3268"/>
      <c r="AK37" s="3103"/>
      <c r="AL37" s="3103"/>
      <c r="AM37" s="3266"/>
      <c r="AO37" s="135">
        <v>1</v>
      </c>
    </row>
    <row r="38" spans="2:41" ht="18.75" customHeight="1">
      <c r="B38" s="3223" t="str">
        <f t="shared" si="6"/>
        <v>A</v>
      </c>
      <c r="C38" s="3219"/>
      <c r="D38" s="3218"/>
      <c r="E38" s="3217" t="str">
        <f t="shared" si="1"/>
        <v/>
      </c>
      <c r="F38" s="3216">
        <v>500</v>
      </c>
      <c r="G38" s="3215" t="s">
        <v>62</v>
      </c>
      <c r="H38" s="3214" t="s">
        <v>4206</v>
      </c>
      <c r="I38" s="3213">
        <f>IF(ISBLANK(F38),0,F38/INDEX(C49:H49,MATCH(G38,C48:H48,0)))</f>
        <v>0.5</v>
      </c>
      <c r="J38" s="3212">
        <f t="shared" si="2"/>
        <v>0.5</v>
      </c>
      <c r="K38" s="2238">
        <f>IF(ISBLANK(C28),0,IF(ISBLANK(C38),0,IF(ISTEXT(C38),0,(C38/C28)*K28)))</f>
        <v>0</v>
      </c>
      <c r="L38" s="3211">
        <f t="shared" si="3"/>
        <v>0</v>
      </c>
      <c r="M38" s="3227">
        <f>IF(ISBLANK(C28),0,(J38/C28)*K28)</f>
        <v>1.5</v>
      </c>
      <c r="N38" s="3359">
        <f>IF(H47=0,0,(J38/H47)*N32*1000)</f>
        <v>58.548009367681495</v>
      </c>
      <c r="O38" s="3366">
        <f>IF(H47=0,0,(C38/H47)*N32)</f>
        <v>0</v>
      </c>
      <c r="P38" s="3370"/>
      <c r="Q38" s="2911" t="str">
        <f t="shared" si="4"/>
        <v>chocolat de couverture chablonnage</v>
      </c>
      <c r="R38" s="2922">
        <f>IF(H47=0,0,(C38/H47)*T24)</f>
        <v>0</v>
      </c>
      <c r="S38" s="2907">
        <f t="shared" si="5"/>
        <v>0</v>
      </c>
      <c r="T38" s="2444">
        <f>IF(H47=0,0,(J38/H47)*T24)</f>
        <v>1</v>
      </c>
      <c r="U38" s="4386"/>
      <c r="W38" s="3223" t="str">
        <f t="shared" ref="W38:W69" si="7">B38</f>
        <v>A</v>
      </c>
      <c r="X38" s="3228"/>
      <c r="Z38" s="4823" t="s">
        <v>4722</v>
      </c>
      <c r="AA38" s="4824"/>
      <c r="AB38" s="4824"/>
      <c r="AC38" s="4824"/>
      <c r="AD38" s="4825"/>
      <c r="AE38" s="3130"/>
      <c r="AF38" s="3384" t="s">
        <v>4721</v>
      </c>
      <c r="AG38" s="3382"/>
      <c r="AH38" s="3381"/>
      <c r="AJ38" s="4829" t="s">
        <v>4720</v>
      </c>
      <c r="AK38" s="4830"/>
      <c r="AL38" s="4830"/>
      <c r="AM38" s="4831"/>
      <c r="AO38" s="135">
        <v>1</v>
      </c>
    </row>
    <row r="39" spans="2:41" ht="18.75" customHeight="1">
      <c r="B39" s="3223" t="str">
        <f t="shared" si="6"/>
        <v>►</v>
      </c>
      <c r="C39" s="3219"/>
      <c r="D39" s="3218"/>
      <c r="E39" s="3217" t="str">
        <f t="shared" si="1"/>
        <v/>
      </c>
      <c r="F39" s="3225"/>
      <c r="G39" s="3215"/>
      <c r="H39" s="3222"/>
      <c r="I39" s="3213">
        <f>IF(ISBLANK(F39),0,F39/INDEX(C49:H49,MATCH(G39,C48:H48,0)))</f>
        <v>0</v>
      </c>
      <c r="J39" s="3212">
        <f t="shared" si="2"/>
        <v>0</v>
      </c>
      <c r="K39" s="2241">
        <f>IF(ISBLANK(C28),0,IF(ISBLANK(C39),0,IF(ISTEXT(C39),0,(C39/C28)*K28)))</f>
        <v>0</v>
      </c>
      <c r="L39" s="3221">
        <f t="shared" si="3"/>
        <v>0</v>
      </c>
      <c r="M39" s="3220">
        <f>IF(ISBLANK(C28),0,(J39/C28)*K28)</f>
        <v>0</v>
      </c>
      <c r="N39" s="3359">
        <f>IF(H47=0,0,(J39/H47)*N32*1000)</f>
        <v>0</v>
      </c>
      <c r="O39" s="3366">
        <f>IF(H47=0,0,(C39/H47)*N32)</f>
        <v>0</v>
      </c>
      <c r="P39" s="3365"/>
      <c r="Q39" s="3364">
        <f t="shared" si="4"/>
        <v>0</v>
      </c>
      <c r="R39" s="3363">
        <f>IF(H47=0,0,(C39/H47)*T24)</f>
        <v>0</v>
      </c>
      <c r="S39" s="3362">
        <f t="shared" si="5"/>
        <v>0</v>
      </c>
      <c r="T39" s="3361">
        <f>IF(H47=0,0,(J39/H47)*T24)</f>
        <v>0</v>
      </c>
      <c r="U39" s="4386"/>
      <c r="W39" s="3223" t="str">
        <f t="shared" si="7"/>
        <v>►</v>
      </c>
      <c r="X39" s="4787" t="s">
        <v>4719</v>
      </c>
      <c r="Z39" s="4826"/>
      <c r="AA39" s="4827"/>
      <c r="AB39" s="4827"/>
      <c r="AC39" s="4827"/>
      <c r="AD39" s="4828"/>
      <c r="AE39" s="3130"/>
      <c r="AF39" s="3383" t="s">
        <v>1774</v>
      </c>
      <c r="AG39" s="3382"/>
      <c r="AH39" s="3381"/>
      <c r="AJ39" s="4829"/>
      <c r="AK39" s="4830"/>
      <c r="AL39" s="4830"/>
      <c r="AM39" s="4831"/>
      <c r="AO39" s="135">
        <v>1</v>
      </c>
    </row>
    <row r="40" spans="2:41" ht="18.75" customHeight="1">
      <c r="B40" s="3223" t="str">
        <f t="shared" si="6"/>
        <v>►</v>
      </c>
      <c r="C40" s="3219"/>
      <c r="D40" s="3218"/>
      <c r="E40" s="3217" t="str">
        <f t="shared" si="1"/>
        <v/>
      </c>
      <c r="F40" s="3224"/>
      <c r="G40" s="3215"/>
      <c r="H40" s="3214"/>
      <c r="I40" s="3213">
        <f>IF(ISBLANK(F40),0,F40/INDEX(C49:H49,MATCH(G40,C48:H48,0)))</f>
        <v>0</v>
      </c>
      <c r="J40" s="3212">
        <f t="shared" si="2"/>
        <v>0</v>
      </c>
      <c r="K40" s="2238">
        <f>IF(ISBLANK(C28),0,IF(ISBLANK(C40),0,IF(ISTEXT(C40),0,(C40/C28)*K28)))</f>
        <v>0</v>
      </c>
      <c r="L40" s="3211">
        <f t="shared" si="3"/>
        <v>0</v>
      </c>
      <c r="M40" s="3210">
        <f>IF(ISBLANK(C28),0,(J40/C28)*K28)</f>
        <v>0</v>
      </c>
      <c r="N40" s="3359">
        <f>IF(H47=0,0,(J40/H47)*N32*1000)</f>
        <v>0</v>
      </c>
      <c r="O40" s="3366">
        <f>IF(H47=0,0,(C40/H47)*N32)</f>
        <v>0</v>
      </c>
      <c r="P40" s="3370"/>
      <c r="Q40" s="2911">
        <f t="shared" si="4"/>
        <v>0</v>
      </c>
      <c r="R40" s="2922">
        <f>IF(H47=0,0,(C40/H47)*T24)</f>
        <v>0</v>
      </c>
      <c r="S40" s="2907">
        <f t="shared" si="5"/>
        <v>0</v>
      </c>
      <c r="T40" s="2444">
        <f>IF(H47=0,0,(J40/H47)*T24)</f>
        <v>0</v>
      </c>
      <c r="U40" s="4386"/>
      <c r="W40" s="3223" t="str">
        <f t="shared" si="7"/>
        <v>►</v>
      </c>
      <c r="X40" s="4787"/>
      <c r="Z40" s="4841" t="s">
        <v>996</v>
      </c>
      <c r="AA40" s="4842" t="s">
        <v>990</v>
      </c>
      <c r="AB40" s="4842"/>
      <c r="AC40" s="4842"/>
      <c r="AD40" s="4843"/>
      <c r="AE40" s="3130"/>
      <c r="AF40" s="3380" t="s">
        <v>4718</v>
      </c>
      <c r="AG40" s="3378"/>
      <c r="AH40" s="3377"/>
      <c r="AJ40" s="4829"/>
      <c r="AK40" s="4830"/>
      <c r="AL40" s="4830"/>
      <c r="AM40" s="4831"/>
      <c r="AO40" s="135">
        <v>1</v>
      </c>
    </row>
    <row r="41" spans="2:41" ht="18.75">
      <c r="B41" s="3223" t="str">
        <f t="shared" si="6"/>
        <v>►</v>
      </c>
      <c r="C41" s="3219"/>
      <c r="D41" s="3218"/>
      <c r="E41" s="3217" t="str">
        <f t="shared" si="1"/>
        <v/>
      </c>
      <c r="F41" s="3216"/>
      <c r="G41" s="3215"/>
      <c r="H41" s="3222"/>
      <c r="I41" s="3213">
        <f>IF(ISBLANK(F41),0,F41/INDEX(C49:H49,MATCH(G41,C48:H48,0)))</f>
        <v>0</v>
      </c>
      <c r="J41" s="3212">
        <f t="shared" si="2"/>
        <v>0</v>
      </c>
      <c r="K41" s="2241">
        <f>IF(ISBLANK(C28),0,IF(ISBLANK(C41),0,IF(ISTEXT(C41),0,(C41/C28)*K28)))</f>
        <v>0</v>
      </c>
      <c r="L41" s="3221">
        <f t="shared" si="3"/>
        <v>0</v>
      </c>
      <c r="M41" s="3220">
        <f>IF(ISBLANK(C28),0,(J41/C28)*K28)</f>
        <v>0</v>
      </c>
      <c r="N41" s="3359">
        <f>IF(H47=0,0,(J41/H47)*N32*1000)</f>
        <v>0</v>
      </c>
      <c r="O41" s="3366">
        <f>IF(H47=0,0,(C41/H47)*N32)</f>
        <v>0</v>
      </c>
      <c r="P41" s="3365"/>
      <c r="Q41" s="3364">
        <f t="shared" si="4"/>
        <v>0</v>
      </c>
      <c r="R41" s="3363">
        <f>IF(H47=0,0,(C41/H47)*T24)</f>
        <v>0</v>
      </c>
      <c r="S41" s="3362">
        <f t="shared" si="5"/>
        <v>0</v>
      </c>
      <c r="T41" s="3361">
        <f>IF(H47=0,0,(J41/H47)*T24)</f>
        <v>0</v>
      </c>
      <c r="U41" s="4386"/>
      <c r="W41" s="3223" t="str">
        <f t="shared" si="7"/>
        <v>►</v>
      </c>
      <c r="X41" s="4787"/>
      <c r="Z41" s="4841"/>
      <c r="AA41" s="4842"/>
      <c r="AB41" s="4842"/>
      <c r="AC41" s="4842"/>
      <c r="AD41" s="4843"/>
      <c r="AE41" s="3130"/>
      <c r="AF41" s="3379" t="s">
        <v>4717</v>
      </c>
      <c r="AG41" s="3378"/>
      <c r="AH41" s="3377"/>
      <c r="AJ41" s="4829"/>
      <c r="AK41" s="4830"/>
      <c r="AL41" s="4830"/>
      <c r="AM41" s="4831"/>
      <c r="AO41" s="135">
        <v>1</v>
      </c>
    </row>
    <row r="42" spans="2:41" ht="24" thickBot="1">
      <c r="B42" s="3223" t="str">
        <f t="shared" si="6"/>
        <v>►</v>
      </c>
      <c r="C42" s="3219"/>
      <c r="D42" s="3218"/>
      <c r="E42" s="3217" t="str">
        <f t="shared" si="1"/>
        <v/>
      </c>
      <c r="F42" s="3216"/>
      <c r="G42" s="3215"/>
      <c r="H42" s="3214"/>
      <c r="I42" s="3213">
        <f>IF(ISBLANK(F42),0,F42/INDEX(C49:H49,MATCH(G42,C48:H48,0)))</f>
        <v>0</v>
      </c>
      <c r="J42" s="3212">
        <f t="shared" si="2"/>
        <v>0</v>
      </c>
      <c r="K42" s="2238">
        <f>IF(ISBLANK(C28),0,IF(ISBLANK(C42),0,IF(ISTEXT(C42),0,(C42/C28)*K28)))</f>
        <v>0</v>
      </c>
      <c r="L42" s="3211">
        <f t="shared" si="3"/>
        <v>0</v>
      </c>
      <c r="M42" s="3210">
        <f>IF(ISBLANK(C28),0,(J42/C28)*K28)</f>
        <v>0</v>
      </c>
      <c r="N42" s="3359">
        <f>IF(H47=0,0,(J42/H47)*N32*1000)</f>
        <v>0</v>
      </c>
      <c r="O42" s="3366">
        <f>IF(H47=0,0,(C42/H47)*N32)</f>
        <v>0</v>
      </c>
      <c r="P42" s="3370"/>
      <c r="Q42" s="2911">
        <f t="shared" si="4"/>
        <v>0</v>
      </c>
      <c r="R42" s="2922">
        <f>IF(H47=0,0,(C42/H47)*T24)</f>
        <v>0</v>
      </c>
      <c r="S42" s="2907">
        <f t="shared" si="5"/>
        <v>0</v>
      </c>
      <c r="T42" s="2444">
        <f>IF(H47=0,0,(J42/H47)*T24)</f>
        <v>0</v>
      </c>
      <c r="U42" s="4386"/>
      <c r="W42" s="3223" t="str">
        <f t="shared" si="7"/>
        <v>►</v>
      </c>
      <c r="X42" s="3376" t="s">
        <v>4716</v>
      </c>
      <c r="Z42" s="3375"/>
      <c r="AA42" s="3374"/>
      <c r="AB42" s="3373"/>
      <c r="AC42" s="3373"/>
      <c r="AD42" s="3372"/>
      <c r="AE42" s="3130"/>
      <c r="AF42" s="4844" t="s">
        <v>4715</v>
      </c>
      <c r="AG42" s="4845"/>
      <c r="AH42" s="4846"/>
      <c r="AJ42" s="3354"/>
      <c r="AK42" s="3371" t="s">
        <v>4714</v>
      </c>
      <c r="AL42" s="3352"/>
      <c r="AM42" s="3351"/>
      <c r="AO42" s="135">
        <v>1</v>
      </c>
    </row>
    <row r="43" spans="2:41" ht="18.75">
      <c r="B43" s="3223" t="str">
        <f t="shared" si="6"/>
        <v>►</v>
      </c>
      <c r="C43" s="3219"/>
      <c r="D43" s="3218"/>
      <c r="E43" s="3217" t="str">
        <f t="shared" si="1"/>
        <v/>
      </c>
      <c r="F43" s="3216"/>
      <c r="G43" s="3215"/>
      <c r="H43" s="3222"/>
      <c r="I43" s="3213">
        <f>IF(ISBLANK(F43),0,F43/INDEX(C49:H49,MATCH(G43,C48:H48,0)))</f>
        <v>0</v>
      </c>
      <c r="J43" s="3212">
        <f t="shared" si="2"/>
        <v>0</v>
      </c>
      <c r="K43" s="2241">
        <f>IF(ISBLANK(C28),0,IF(ISBLANK(C43),0,IF(ISTEXT(C43),0,(C43/C28)*K28)))</f>
        <v>0</v>
      </c>
      <c r="L43" s="3221">
        <f t="shared" si="3"/>
        <v>0</v>
      </c>
      <c r="M43" s="3220">
        <f>IF(ISBLANK(C28),0,(J43/C28)*K28)</f>
        <v>0</v>
      </c>
      <c r="N43" s="3359">
        <f>IF(H47=0,0,(J43/H47)*N32*1000)</f>
        <v>0</v>
      </c>
      <c r="O43" s="3366">
        <f>IF(H47=0,0,(C43/H47)*N32)</f>
        <v>0</v>
      </c>
      <c r="P43" s="3365"/>
      <c r="Q43" s="3364">
        <f t="shared" si="4"/>
        <v>0</v>
      </c>
      <c r="R43" s="3363">
        <f>IF(H47=0,0,(C43/H47)*T24)</f>
        <v>0</v>
      </c>
      <c r="S43" s="3362">
        <f t="shared" si="5"/>
        <v>0</v>
      </c>
      <c r="T43" s="3361">
        <f>IF(H47=0,0,(J43/H47)*T24)</f>
        <v>0</v>
      </c>
      <c r="U43" s="4386"/>
      <c r="W43" s="3223" t="str">
        <f t="shared" si="7"/>
        <v>►</v>
      </c>
      <c r="X43" s="3228"/>
      <c r="AA43" s="3130"/>
      <c r="AB43" s="3130"/>
      <c r="AC43" s="3130"/>
      <c r="AD43" s="3130"/>
      <c r="AE43" s="3130"/>
      <c r="AF43" s="4844"/>
      <c r="AG43" s="4845"/>
      <c r="AH43" s="4846"/>
      <c r="AJ43" s="3354"/>
      <c r="AK43" s="3353">
        <v>1.5</v>
      </c>
      <c r="AL43" s="3352"/>
      <c r="AM43" s="3351"/>
      <c r="AO43" s="135">
        <v>1</v>
      </c>
    </row>
    <row r="44" spans="2:41" ht="19.5" customHeight="1" thickBot="1">
      <c r="B44" s="3223" t="str">
        <f t="shared" si="6"/>
        <v>►</v>
      </c>
      <c r="C44" s="3219"/>
      <c r="D44" s="3218"/>
      <c r="E44" s="3217" t="str">
        <f t="shared" si="1"/>
        <v/>
      </c>
      <c r="F44" s="3216"/>
      <c r="G44" s="3215"/>
      <c r="H44" s="3214"/>
      <c r="I44" s="3213">
        <f>IF(ISBLANK(F44),0,F44/INDEX(C49:H49,MATCH(G44,C48:H48,0)))</f>
        <v>0</v>
      </c>
      <c r="J44" s="3212">
        <f t="shared" si="2"/>
        <v>0</v>
      </c>
      <c r="K44" s="2238">
        <f>IF(ISBLANK(C28),0,IF(ISBLANK(C44),0,IF(ISTEXT(C44),0,(C44/C28)*K28)))</f>
        <v>0</v>
      </c>
      <c r="L44" s="3211">
        <f t="shared" si="3"/>
        <v>0</v>
      </c>
      <c r="M44" s="3210">
        <f>IF(ISBLANK(C28),0,(J44/C28)*K28)</f>
        <v>0</v>
      </c>
      <c r="N44" s="3359">
        <f>IF(H47=0,0,(J44/H47)*N32*1000)</f>
        <v>0</v>
      </c>
      <c r="O44" s="3366">
        <f>IF(H47=0,0,(C44/H47)*N32)</f>
        <v>0</v>
      </c>
      <c r="P44" s="3370"/>
      <c r="Q44" s="2911">
        <f t="shared" si="4"/>
        <v>0</v>
      </c>
      <c r="R44" s="2922">
        <f>IF(H47=0,0,(C44/H47)*T24)</f>
        <v>0</v>
      </c>
      <c r="S44" s="2907">
        <f t="shared" si="5"/>
        <v>0</v>
      </c>
      <c r="T44" s="2444">
        <f>IF(H47=0,0,(J44/H47)*T24)</f>
        <v>0</v>
      </c>
      <c r="U44" s="4386"/>
      <c r="W44" s="3223" t="str">
        <f t="shared" si="7"/>
        <v>►</v>
      </c>
      <c r="X44" s="3229" t="s">
        <v>4713</v>
      </c>
      <c r="Z44" s="3355" t="s">
        <v>4712</v>
      </c>
      <c r="AA44" s="3355"/>
      <c r="AB44" s="3355"/>
      <c r="AC44" s="3355"/>
      <c r="AD44" s="3355"/>
      <c r="AE44" s="3130"/>
      <c r="AF44" s="3369">
        <v>20</v>
      </c>
      <c r="AG44" s="3368">
        <v>20</v>
      </c>
      <c r="AH44" s="3367">
        <v>20</v>
      </c>
      <c r="AJ44" s="3354"/>
      <c r="AK44" s="3353"/>
      <c r="AL44" s="3352"/>
      <c r="AM44" s="3351"/>
      <c r="AO44" s="135">
        <v>1</v>
      </c>
    </row>
    <row r="45" spans="2:41" ht="18.75" customHeight="1">
      <c r="B45" s="3223" t="str">
        <f t="shared" si="6"/>
        <v>►</v>
      </c>
      <c r="C45" s="3219"/>
      <c r="D45" s="3218"/>
      <c r="E45" s="3217" t="str">
        <f t="shared" si="1"/>
        <v/>
      </c>
      <c r="F45" s="3216"/>
      <c r="G45" s="3215"/>
      <c r="H45" s="3222"/>
      <c r="I45" s="3213">
        <f>IF(ISBLANK(F45),0,F45/INDEX(C49:H49,MATCH(G45,C48:H48,0)))</f>
        <v>0</v>
      </c>
      <c r="J45" s="3212">
        <f t="shared" si="2"/>
        <v>0</v>
      </c>
      <c r="K45" s="2241">
        <f>IF(ISBLANK(C28),0,IF(ISBLANK(C45),0,IF(ISTEXT(C45),0,(C45/C28)*K28)))</f>
        <v>0</v>
      </c>
      <c r="L45" s="3221">
        <f t="shared" si="3"/>
        <v>0</v>
      </c>
      <c r="M45" s="3220">
        <f>IF(ISBLANK(C28),0,(J45/C28)*K28)</f>
        <v>0</v>
      </c>
      <c r="N45" s="3359">
        <f>IF(H47=0,0,(J45/H47)*N32*1000)</f>
        <v>0</v>
      </c>
      <c r="O45" s="3366">
        <f>IF(H47=0,0,(C45/H47)*N32)</f>
        <v>0</v>
      </c>
      <c r="P45" s="3365"/>
      <c r="Q45" s="3364">
        <f t="shared" si="4"/>
        <v>0</v>
      </c>
      <c r="R45" s="3363">
        <f>IF(H47=0,0,(C45/H47)*T24)</f>
        <v>0</v>
      </c>
      <c r="S45" s="3362">
        <f t="shared" si="5"/>
        <v>0</v>
      </c>
      <c r="T45" s="3361">
        <f>IF(H47=0,0,(J45/H47)*T24)</f>
        <v>0</v>
      </c>
      <c r="U45" s="4386"/>
      <c r="W45" s="3223" t="str">
        <f t="shared" si="7"/>
        <v>►</v>
      </c>
      <c r="X45" s="4787" t="s">
        <v>4711</v>
      </c>
      <c r="Z45" s="3355" t="s">
        <v>4710</v>
      </c>
      <c r="AA45" s="3355"/>
      <c r="AB45" s="3355"/>
      <c r="AC45" s="3355"/>
      <c r="AD45" s="3355"/>
      <c r="AE45" s="3130"/>
      <c r="AF45" s="3360">
        <f ca="1">CELL("largeur",AF45)</f>
        <v>20</v>
      </c>
      <c r="AG45" s="3360">
        <f ca="1">CELL("largeur",AG45)</f>
        <v>20</v>
      </c>
      <c r="AH45" s="3360">
        <f ca="1">CELL("largeur",AH45)</f>
        <v>20</v>
      </c>
      <c r="AJ45" s="3354"/>
      <c r="AK45" s="3353"/>
      <c r="AL45" s="3352"/>
      <c r="AM45" s="3351"/>
      <c r="AO45" s="135">
        <v>1</v>
      </c>
    </row>
    <row r="46" spans="2:41" ht="18.75" customHeight="1">
      <c r="B46" s="593" t="s">
        <v>0</v>
      </c>
      <c r="C46" s="3219"/>
      <c r="D46" s="3218"/>
      <c r="E46" s="3217" t="str">
        <f t="shared" si="1"/>
        <v/>
      </c>
      <c r="F46" s="3216"/>
      <c r="G46" s="3215"/>
      <c r="H46" s="3214"/>
      <c r="I46" s="3213">
        <f>IF(ISBLANK(F46),0,F46/INDEX(C49:H49,MATCH(G46,C48:H48,0)))</f>
        <v>0</v>
      </c>
      <c r="J46" s="3212">
        <f t="shared" si="2"/>
        <v>0</v>
      </c>
      <c r="K46" s="2238">
        <f>IF(ISBLANK(C28),0,IF(ISBLANK(C46),0,IF(ISTEXT(C46),0,(C46/C28)*K28)))</f>
        <v>0</v>
      </c>
      <c r="L46" s="3211">
        <f t="shared" si="3"/>
        <v>0</v>
      </c>
      <c r="M46" s="3210">
        <f>IF(ISBLANK(C28),0,(J46/C28)*K28)</f>
        <v>0</v>
      </c>
      <c r="N46" s="3359">
        <f>IF(H47=0,0,(J46/H47)*N32*1000)</f>
        <v>0</v>
      </c>
      <c r="O46" s="3358">
        <f>IF(H47=0,0,(C46/H47)*N32)</f>
        <v>0</v>
      </c>
      <c r="P46" s="3357"/>
      <c r="Q46" s="2911">
        <f t="shared" si="4"/>
        <v>0</v>
      </c>
      <c r="R46" s="2922">
        <f>IF(H47=0,0,(C46/H47)*T24)</f>
        <v>0</v>
      </c>
      <c r="S46" s="2907">
        <f t="shared" si="5"/>
        <v>0</v>
      </c>
      <c r="T46" s="2444">
        <f>IF(H47=0,0,(J46/H47)*T24)</f>
        <v>0</v>
      </c>
      <c r="U46" s="4386"/>
      <c r="W46" s="593" t="str">
        <f t="shared" si="7"/>
        <v>A</v>
      </c>
      <c r="X46" s="4787"/>
      <c r="Z46" s="3336"/>
      <c r="AA46" s="3356" t="s">
        <v>276</v>
      </c>
      <c r="AB46" s="3336"/>
      <c r="AC46" s="3356" t="s">
        <v>0</v>
      </c>
      <c r="AD46" s="3355"/>
      <c r="AE46" s="3130"/>
      <c r="AF46" s="3130"/>
      <c r="AG46" s="3130"/>
      <c r="AH46" s="3130"/>
      <c r="AJ46" s="3354"/>
      <c r="AK46" s="3353"/>
      <c r="AL46" s="3352"/>
      <c r="AM46" s="3351"/>
      <c r="AO46" s="135">
        <v>1</v>
      </c>
    </row>
    <row r="47" spans="2:41" ht="19.5" customHeight="1">
      <c r="B47" s="593" t="s">
        <v>0</v>
      </c>
      <c r="C47" s="3208"/>
      <c r="D47" s="3208"/>
      <c r="E47" s="3208"/>
      <c r="F47" s="3208"/>
      <c r="G47" s="3207" t="s">
        <v>4663</v>
      </c>
      <c r="H47" s="3206">
        <f>SUM(J33:J46)</f>
        <v>8.5400000000000009</v>
      </c>
      <c r="I47" s="3205"/>
      <c r="J47" s="3205"/>
      <c r="K47" s="3204"/>
      <c r="L47" s="3204"/>
      <c r="M47" s="3203">
        <f>SUM(M33:M46)</f>
        <v>25.619999999999997</v>
      </c>
      <c r="N47" s="3350">
        <f>SUM(N33:N46)/1000</f>
        <v>1</v>
      </c>
      <c r="O47" s="3349" t="s">
        <v>4709</v>
      </c>
      <c r="P47" s="3348"/>
      <c r="Q47" s="3347"/>
      <c r="R47" s="3346"/>
      <c r="S47" s="3346"/>
      <c r="T47" s="3345">
        <f>SUM(T33:T46)</f>
        <v>17.080000000000002</v>
      </c>
      <c r="U47" s="4386"/>
      <c r="W47" s="593" t="str">
        <f t="shared" si="7"/>
        <v>A</v>
      </c>
      <c r="X47" s="4787"/>
      <c r="Z47" s="3331" t="s">
        <v>4708</v>
      </c>
      <c r="AA47" s="3336"/>
      <c r="AB47" s="3336"/>
      <c r="AC47" s="3336"/>
      <c r="AD47" s="3336"/>
      <c r="AE47" s="3130"/>
      <c r="AF47" s="3130"/>
      <c r="AG47" s="3130"/>
      <c r="AH47" s="3130"/>
      <c r="AJ47" s="4847" t="s">
        <v>4707</v>
      </c>
      <c r="AK47" s="4848"/>
      <c r="AL47" s="4848"/>
      <c r="AM47" s="4849"/>
      <c r="AO47" s="135">
        <v>1</v>
      </c>
    </row>
    <row r="48" spans="2:41" ht="15.75" customHeight="1">
      <c r="B48" s="593" t="s">
        <v>15</v>
      </c>
      <c r="C48" s="3200" t="s">
        <v>62</v>
      </c>
      <c r="D48" s="3200" t="s">
        <v>61</v>
      </c>
      <c r="E48" s="3200" t="s">
        <v>58</v>
      </c>
      <c r="F48" s="3200" t="s">
        <v>57</v>
      </c>
      <c r="G48" s="3200" t="s">
        <v>56</v>
      </c>
      <c r="H48" s="3199" t="s">
        <v>55</v>
      </c>
      <c r="I48" s="3198"/>
      <c r="J48" s="3198"/>
      <c r="K48" s="4781" t="s">
        <v>4662</v>
      </c>
      <c r="L48" s="4781"/>
      <c r="M48" s="4782"/>
      <c r="N48" s="3344">
        <f>IF(H28=0,0,N47/H28)</f>
        <v>0.11709601873536299</v>
      </c>
      <c r="O48" s="2907" t="str">
        <f>D28</f>
        <v>cadre(s) 60x40 H3cm</v>
      </c>
      <c r="P48" s="3339"/>
      <c r="Q48" s="3339"/>
      <c r="R48" s="3339"/>
      <c r="S48" s="3338"/>
      <c r="T48" s="3337"/>
      <c r="U48" s="4386"/>
      <c r="W48" s="593" t="str">
        <f t="shared" si="7"/>
        <v>►</v>
      </c>
      <c r="X48" s="4787"/>
      <c r="Z48" s="3331" t="s">
        <v>4706</v>
      </c>
      <c r="AA48" s="3336"/>
      <c r="AB48" s="3336"/>
      <c r="AC48" s="3336"/>
      <c r="AD48" s="3336"/>
      <c r="AE48" s="3130"/>
      <c r="AF48" s="3130"/>
      <c r="AG48" s="3130"/>
      <c r="AH48" s="3130"/>
      <c r="AJ48" s="4847"/>
      <c r="AK48" s="4848"/>
      <c r="AL48" s="4848"/>
      <c r="AM48" s="4849"/>
      <c r="AO48" s="135">
        <v>1</v>
      </c>
    </row>
    <row r="49" spans="2:41" ht="16.5" customHeight="1" thickBot="1">
      <c r="B49" s="3197" t="s">
        <v>15</v>
      </c>
      <c r="C49" s="3343">
        <v>1000</v>
      </c>
      <c r="D49" s="3194">
        <v>1</v>
      </c>
      <c r="E49" s="3194">
        <v>1</v>
      </c>
      <c r="F49" s="3194">
        <v>10</v>
      </c>
      <c r="G49" s="3194">
        <v>100</v>
      </c>
      <c r="H49" s="3193">
        <v>1000</v>
      </c>
      <c r="I49" s="3192"/>
      <c r="J49" s="3192"/>
      <c r="K49" s="4783"/>
      <c r="L49" s="4783"/>
      <c r="M49" s="4784"/>
      <c r="N49" s="3342"/>
      <c r="O49" s="3341"/>
      <c r="P49" s="3338"/>
      <c r="Q49" s="3340"/>
      <c r="R49" s="3339"/>
      <c r="S49" s="3338"/>
      <c r="T49" s="3337"/>
      <c r="U49" s="4386"/>
      <c r="W49" s="3197" t="str">
        <f t="shared" si="7"/>
        <v>►</v>
      </c>
      <c r="X49" s="4787"/>
      <c r="Z49" s="3331"/>
      <c r="AA49" s="3336"/>
      <c r="AB49" s="3336"/>
      <c r="AC49" s="3336"/>
      <c r="AD49" s="3336"/>
      <c r="AE49" s="3130"/>
      <c r="AF49" s="3130"/>
      <c r="AG49" s="3130"/>
      <c r="AH49" s="3130"/>
      <c r="AJ49" s="4847"/>
      <c r="AK49" s="4848"/>
      <c r="AL49" s="4848"/>
      <c r="AM49" s="4849"/>
      <c r="AO49" s="135">
        <v>1</v>
      </c>
    </row>
    <row r="50" spans="2:41" ht="21" customHeight="1">
      <c r="B50" s="3191" t="s">
        <v>0</v>
      </c>
      <c r="C50" s="3190"/>
      <c r="D50" s="4772" t="s">
        <v>4661</v>
      </c>
      <c r="E50" s="4772"/>
      <c r="F50" s="4772"/>
      <c r="G50" s="4772"/>
      <c r="H50" s="4772"/>
      <c r="I50" s="4772"/>
      <c r="J50" s="4772"/>
      <c r="K50" s="4772"/>
      <c r="L50" s="4772"/>
      <c r="M50" s="4773"/>
      <c r="N50" s="4814"/>
      <c r="O50" s="4814"/>
      <c r="P50" s="4814"/>
      <c r="Q50" s="3327"/>
      <c r="R50" s="3335" t="s">
        <v>4705</v>
      </c>
      <c r="S50" s="3334">
        <f>R28</f>
        <v>2</v>
      </c>
      <c r="T50" s="3333"/>
      <c r="U50" s="4386"/>
      <c r="W50" s="3191" t="str">
        <f t="shared" si="7"/>
        <v>A</v>
      </c>
      <c r="X50" s="3228"/>
      <c r="Z50" s="3331" t="s">
        <v>4704</v>
      </c>
      <c r="AA50" s="3331"/>
      <c r="AB50" s="3331"/>
      <c r="AC50" s="3331"/>
      <c r="AD50" s="3331"/>
      <c r="AE50" s="3130"/>
      <c r="AF50" s="3130"/>
      <c r="AG50" s="3130"/>
      <c r="AH50" s="3130"/>
      <c r="AJ50" s="4815"/>
      <c r="AK50" s="4816"/>
      <c r="AL50" s="4816"/>
      <c r="AM50" s="4817"/>
      <c r="AO50" s="135">
        <v>1</v>
      </c>
    </row>
    <row r="51" spans="2:41" ht="18.75" customHeight="1">
      <c r="B51" s="3140" t="s">
        <v>0</v>
      </c>
      <c r="C51" s="2795"/>
      <c r="D51" s="8" t="s">
        <v>3</v>
      </c>
      <c r="E51" s="7"/>
      <c r="F51" s="7"/>
      <c r="G51" s="7"/>
      <c r="H51" s="1921" t="s">
        <v>4169</v>
      </c>
      <c r="I51" s="1921"/>
      <c r="J51" s="1921"/>
      <c r="K51" s="3189" t="s">
        <v>985</v>
      </c>
      <c r="L51" s="3188" t="s">
        <v>985</v>
      </c>
      <c r="M51" s="2010"/>
      <c r="N51" s="3332"/>
      <c r="O51" s="4818" t="s">
        <v>4703</v>
      </c>
      <c r="P51" s="4818"/>
      <c r="Q51" s="4819">
        <v>2</v>
      </c>
      <c r="R51" s="4820" t="str">
        <f>S28</f>
        <v>cadre(s) 60x40 -hauteur 3 cm</v>
      </c>
      <c r="S51" s="4820"/>
      <c r="T51" s="4821"/>
      <c r="U51" s="4386"/>
      <c r="W51" s="3140" t="str">
        <f t="shared" si="7"/>
        <v>A</v>
      </c>
      <c r="X51" s="4810" t="s">
        <v>4458</v>
      </c>
      <c r="Z51" s="3331" t="s">
        <v>4702</v>
      </c>
      <c r="AA51" s="3331"/>
      <c r="AB51" s="3331"/>
      <c r="AC51" s="3331"/>
      <c r="AD51" s="3331"/>
      <c r="AE51" s="3130"/>
      <c r="AF51" s="3130"/>
      <c r="AG51" s="3130"/>
      <c r="AH51" s="3130"/>
      <c r="AJ51" s="4835" t="s">
        <v>4701</v>
      </c>
      <c r="AK51" s="4836"/>
      <c r="AL51" s="4836"/>
      <c r="AM51" s="4837"/>
      <c r="AO51" s="135">
        <v>1</v>
      </c>
    </row>
    <row r="52" spans="2:41" ht="18.75" customHeight="1">
      <c r="B52" s="3140" t="s">
        <v>0</v>
      </c>
      <c r="C52" s="3156">
        <v>1</v>
      </c>
      <c r="D52" s="3155">
        <v>2</v>
      </c>
      <c r="E52" s="3154">
        <v>3</v>
      </c>
      <c r="F52" s="3154">
        <v>4</v>
      </c>
      <c r="G52" s="3153">
        <v>5</v>
      </c>
      <c r="H52" s="1921"/>
      <c r="I52" s="1921"/>
      <c r="J52" s="1921"/>
      <c r="K52" s="4774" t="s">
        <v>4660</v>
      </c>
      <c r="L52" s="4775">
        <f>K28</f>
        <v>3</v>
      </c>
      <c r="M52" s="3187"/>
      <c r="N52" s="2967"/>
      <c r="O52" s="4818"/>
      <c r="P52" s="4818"/>
      <c r="Q52" s="4819"/>
      <c r="R52" s="4820"/>
      <c r="S52" s="4820"/>
      <c r="T52" s="4821"/>
      <c r="U52" s="4386"/>
      <c r="W52" s="3140" t="str">
        <f t="shared" si="7"/>
        <v>A</v>
      </c>
      <c r="X52" s="4810"/>
      <c r="AA52" s="3130"/>
      <c r="AB52" s="3130"/>
      <c r="AC52" s="3130"/>
      <c r="AD52" s="3130"/>
      <c r="AE52" s="3130"/>
      <c r="AF52" s="3130"/>
      <c r="AG52" s="3130"/>
      <c r="AH52" s="3130"/>
      <c r="AJ52" s="4835"/>
      <c r="AK52" s="4836"/>
      <c r="AL52" s="4836"/>
      <c r="AM52" s="4837"/>
      <c r="AO52" s="135">
        <v>1</v>
      </c>
    </row>
    <row r="53" spans="2:41" ht="18.75" customHeight="1">
      <c r="B53" s="3140" t="s">
        <v>0</v>
      </c>
      <c r="C53" s="3168"/>
      <c r="D53" s="3168"/>
      <c r="E53" s="3168"/>
      <c r="F53" s="3186" t="s">
        <v>4209</v>
      </c>
      <c r="G53" s="3185" t="s">
        <v>4210</v>
      </c>
      <c r="H53" s="1921"/>
      <c r="I53" s="1921"/>
      <c r="J53"/>
      <c r="K53" s="4774"/>
      <c r="L53" s="4775"/>
      <c r="M53" s="3330" t="s">
        <v>987</v>
      </c>
      <c r="N53" s="2967"/>
      <c r="O53" s="3329" t="s">
        <v>4209</v>
      </c>
      <c r="P53" s="3328" t="s">
        <v>4210</v>
      </c>
      <c r="Q53" s="3327"/>
      <c r="R53" s="3326" t="s">
        <v>4700</v>
      </c>
      <c r="S53" s="3325">
        <f>Q51</f>
        <v>2</v>
      </c>
      <c r="T53" s="3324" t="s">
        <v>987</v>
      </c>
      <c r="U53" s="4386"/>
      <c r="W53" s="3140" t="str">
        <f t="shared" si="7"/>
        <v>A</v>
      </c>
      <c r="X53" s="4810"/>
      <c r="AA53" s="3130"/>
      <c r="AB53" s="3130"/>
      <c r="AC53" s="3130"/>
      <c r="AD53" s="3130"/>
      <c r="AE53" s="3130"/>
      <c r="AF53" s="3130"/>
      <c r="AG53" s="3130"/>
      <c r="AH53" s="3130"/>
      <c r="AJ53" s="3323" t="s">
        <v>4613</v>
      </c>
      <c r="AK53" s="3322"/>
      <c r="AL53" s="3322"/>
      <c r="AM53" s="3321"/>
      <c r="AO53" s="135">
        <v>1</v>
      </c>
    </row>
    <row r="54" spans="2:41" ht="18.75" customHeight="1">
      <c r="B54" s="3169" t="str">
        <f t="shared" ref="B54:B66" si="8">IF(H54&lt;&gt;"","A",IF(K54&lt;&gt;"","A",IF(L54&lt;&gt;"","A","►")))</f>
        <v>A</v>
      </c>
      <c r="C54" s="3168"/>
      <c r="D54" s="3168"/>
      <c r="E54" s="3168"/>
      <c r="F54" s="2276" t="s">
        <v>14</v>
      </c>
      <c r="G54" s="2277">
        <v>1</v>
      </c>
      <c r="H54" s="2278" t="s">
        <v>4201</v>
      </c>
      <c r="I54" s="2278"/>
      <c r="J54" s="2278"/>
      <c r="K54" s="2279">
        <f>J33/G54</f>
        <v>0.7</v>
      </c>
      <c r="L54" s="3183">
        <f>(K54/C28)*K28</f>
        <v>2.0999999999999996</v>
      </c>
      <c r="M54" s="3182">
        <f>L54</f>
        <v>2.0999999999999996</v>
      </c>
      <c r="N54" s="2967"/>
      <c r="O54" s="3296" t="s">
        <v>14</v>
      </c>
      <c r="P54" s="2277">
        <v>1</v>
      </c>
      <c r="Q54" s="3320"/>
      <c r="R54" s="3320" t="s">
        <v>4201</v>
      </c>
      <c r="S54" s="3183">
        <f>(T33/S50)/P54*Q51</f>
        <v>1.4</v>
      </c>
      <c r="T54" s="3319">
        <f>S54</f>
        <v>1.4</v>
      </c>
      <c r="U54" s="4386"/>
      <c r="W54" s="3169" t="str">
        <f t="shared" si="7"/>
        <v>A</v>
      </c>
      <c r="X54" s="3228"/>
      <c r="AA54" s="3130"/>
      <c r="AB54" s="3130"/>
      <c r="AC54" s="3130"/>
      <c r="AD54" s="3130"/>
      <c r="AE54" s="3130"/>
      <c r="AF54" s="3130"/>
      <c r="AG54" s="3130"/>
      <c r="AH54" s="3130"/>
      <c r="AJ54" s="4832" t="s">
        <v>4611</v>
      </c>
      <c r="AK54" s="4833"/>
      <c r="AL54" s="4833"/>
      <c r="AM54" s="4834"/>
      <c r="AO54" s="135">
        <v>1</v>
      </c>
    </row>
    <row r="55" spans="2:41" ht="18.75" customHeight="1">
      <c r="B55" s="3169" t="str">
        <f t="shared" si="8"/>
        <v>A</v>
      </c>
      <c r="C55" s="3168"/>
      <c r="D55" s="3168"/>
      <c r="E55" s="3167"/>
      <c r="F55" s="2281" t="s">
        <v>16</v>
      </c>
      <c r="G55" s="2282">
        <v>2</v>
      </c>
      <c r="H55" s="2283" t="s">
        <v>4203</v>
      </c>
      <c r="I55" s="2283"/>
      <c r="J55" s="2283"/>
      <c r="K55" s="2284">
        <f>J35/G55</f>
        <v>1.0225</v>
      </c>
      <c r="L55" s="3176">
        <f>(K55/C28)*K28</f>
        <v>3.0674999999999999</v>
      </c>
      <c r="M55" s="3181">
        <f>L55+L61</f>
        <v>6.1349999999999998</v>
      </c>
      <c r="N55" s="2967"/>
      <c r="O55" s="3304" t="s">
        <v>16</v>
      </c>
      <c r="P55" s="2282">
        <v>2</v>
      </c>
      <c r="Q55" s="3303"/>
      <c r="R55" s="3303" t="s">
        <v>4203</v>
      </c>
      <c r="S55" s="3176">
        <f>(T35/S50)/P55*Q51</f>
        <v>2.0449999999999999</v>
      </c>
      <c r="T55" s="3318">
        <f>S55+S61</f>
        <v>4.09</v>
      </c>
      <c r="U55" s="4386"/>
      <c r="W55" s="3169" t="str">
        <f t="shared" si="7"/>
        <v>A</v>
      </c>
      <c r="X55" s="3228"/>
      <c r="AA55" s="3130"/>
      <c r="AB55" s="3130"/>
      <c r="AC55" s="3130"/>
      <c r="AD55" s="3130"/>
      <c r="AE55" s="3130"/>
      <c r="AF55" s="3130"/>
      <c r="AG55" s="3130"/>
      <c r="AH55" s="3130"/>
      <c r="AJ55" s="4832"/>
      <c r="AK55" s="4833"/>
      <c r="AL55" s="4833"/>
      <c r="AM55" s="4834"/>
      <c r="AO55" s="135">
        <v>1</v>
      </c>
    </row>
    <row r="56" spans="2:41" ht="18.75" customHeight="1">
      <c r="B56" s="3169" t="str">
        <f t="shared" si="8"/>
        <v>A</v>
      </c>
      <c r="C56" s="3168"/>
      <c r="D56" s="3168"/>
      <c r="E56" s="3167"/>
      <c r="F56" s="2286" t="s">
        <v>17</v>
      </c>
      <c r="G56" s="2287">
        <v>3</v>
      </c>
      <c r="H56" s="2288" t="s">
        <v>4204</v>
      </c>
      <c r="I56" s="2288"/>
      <c r="J56" s="2288"/>
      <c r="K56" s="2289">
        <f>J36/G56</f>
        <v>0.41666666666666669</v>
      </c>
      <c r="L56" s="3175">
        <f>(K56/C28)*K28</f>
        <v>1.25</v>
      </c>
      <c r="M56" s="3180">
        <f>L56+L59+L62</f>
        <v>3.75</v>
      </c>
      <c r="N56" s="2967"/>
      <c r="O56" s="3300" t="s">
        <v>17</v>
      </c>
      <c r="P56" s="2287">
        <v>3</v>
      </c>
      <c r="Q56" s="3301"/>
      <c r="R56" s="3301" t="s">
        <v>4204</v>
      </c>
      <c r="S56" s="3175">
        <f>(T36/S50)/P56*Q51</f>
        <v>0.83333333333333337</v>
      </c>
      <c r="T56" s="3317">
        <f>S56+S59+S62</f>
        <v>2.5</v>
      </c>
      <c r="U56" s="4386"/>
      <c r="W56" s="3169" t="str">
        <f t="shared" si="7"/>
        <v>A</v>
      </c>
      <c r="X56" s="3228"/>
      <c r="AA56" s="3130"/>
      <c r="AB56" s="3130"/>
      <c r="AC56" s="3130"/>
      <c r="AD56" s="3130"/>
      <c r="AE56" s="3130"/>
      <c r="AF56" s="3130"/>
      <c r="AG56" s="3130"/>
      <c r="AH56" s="3130"/>
      <c r="AJ56" s="4832"/>
      <c r="AK56" s="4833"/>
      <c r="AL56" s="4833"/>
      <c r="AM56" s="4834"/>
      <c r="AO56" s="135">
        <v>1</v>
      </c>
    </row>
    <row r="57" spans="2:41" ht="15.75" customHeight="1">
      <c r="B57" s="3169" t="str">
        <f t="shared" si="8"/>
        <v>A</v>
      </c>
      <c r="C57" s="3168"/>
      <c r="D57" s="3168"/>
      <c r="E57" s="3167"/>
      <c r="F57" s="2286" t="s">
        <v>18</v>
      </c>
      <c r="G57" s="2291">
        <v>3</v>
      </c>
      <c r="H57" s="2292" t="s">
        <v>4205</v>
      </c>
      <c r="I57" s="2292"/>
      <c r="J57" s="2292"/>
      <c r="K57" s="2293">
        <f>J37/G57</f>
        <v>0.92166666666666675</v>
      </c>
      <c r="L57" s="3174">
        <f>(K57/C28)*K28</f>
        <v>2.7650000000000001</v>
      </c>
      <c r="M57" s="3179">
        <f>L57+L60+L63</f>
        <v>9.6775000000000002</v>
      </c>
      <c r="N57" s="2967"/>
      <c r="O57" s="3300" t="s">
        <v>18</v>
      </c>
      <c r="P57" s="2291">
        <v>3</v>
      </c>
      <c r="Q57" s="3309"/>
      <c r="R57" s="3309" t="s">
        <v>4205</v>
      </c>
      <c r="S57" s="3174">
        <f>(T37/S50)/P57*Q51</f>
        <v>1.8433333333333335</v>
      </c>
      <c r="T57" s="3316">
        <f>S57+S60+S63</f>
        <v>6.4516666666666671</v>
      </c>
      <c r="U57" s="4386"/>
      <c r="W57" s="3169" t="str">
        <f t="shared" si="7"/>
        <v>A</v>
      </c>
      <c r="X57" s="3228"/>
      <c r="AA57" s="3130"/>
      <c r="AB57" s="3130"/>
      <c r="AC57" s="3130"/>
      <c r="AD57" s="3130"/>
      <c r="AE57" s="3130"/>
      <c r="AF57" s="3130"/>
      <c r="AG57" s="3130"/>
      <c r="AH57" s="3130"/>
      <c r="AJ57" s="4832"/>
      <c r="AK57" s="4833"/>
      <c r="AL57" s="4833"/>
      <c r="AM57" s="4834"/>
      <c r="AO57" s="135">
        <v>1</v>
      </c>
    </row>
    <row r="58" spans="2:41" ht="15.75" customHeight="1">
      <c r="B58" s="3169" t="str">
        <f t="shared" si="8"/>
        <v>A</v>
      </c>
      <c r="C58" s="3168"/>
      <c r="D58" s="3168"/>
      <c r="E58" s="3167"/>
      <c r="F58" s="2295" t="s">
        <v>19</v>
      </c>
      <c r="G58" s="2296">
        <v>1</v>
      </c>
      <c r="H58" s="2297" t="s">
        <v>4202</v>
      </c>
      <c r="I58" s="2297"/>
      <c r="J58" s="2297"/>
      <c r="K58" s="2298">
        <f>J34/G58</f>
        <v>1.28</v>
      </c>
      <c r="L58" s="3178">
        <f>(K58/C28)*K28</f>
        <v>3.84</v>
      </c>
      <c r="M58" s="3177">
        <f>L58</f>
        <v>3.84</v>
      </c>
      <c r="N58" s="2967"/>
      <c r="O58" s="3315" t="s">
        <v>19</v>
      </c>
      <c r="P58" s="2296">
        <v>1</v>
      </c>
      <c r="Q58" s="3314"/>
      <c r="R58" s="3314" t="s">
        <v>4202</v>
      </c>
      <c r="S58" s="3178">
        <f>(T34/S50)/P58*Q51</f>
        <v>2.56</v>
      </c>
      <c r="T58" s="3313">
        <f>S58</f>
        <v>2.56</v>
      </c>
      <c r="U58" s="4386"/>
      <c r="W58" s="3169" t="str">
        <f t="shared" si="7"/>
        <v>A</v>
      </c>
      <c r="X58" s="3228"/>
      <c r="AA58" s="3130"/>
      <c r="AB58" s="3130"/>
      <c r="AC58" s="3130"/>
      <c r="AD58" s="3130"/>
      <c r="AE58" s="3130"/>
      <c r="AF58" s="3130"/>
      <c r="AG58" s="3130"/>
      <c r="AH58" s="3130"/>
      <c r="AJ58" s="4832"/>
      <c r="AK58" s="4833"/>
      <c r="AL58" s="4833"/>
      <c r="AM58" s="4834"/>
      <c r="AO58" s="135">
        <v>1</v>
      </c>
    </row>
    <row r="59" spans="2:41" ht="15.75" customHeight="1">
      <c r="B59" s="3169" t="str">
        <f t="shared" si="8"/>
        <v>A</v>
      </c>
      <c r="C59" s="3168"/>
      <c r="D59" s="3168"/>
      <c r="E59" s="3167"/>
      <c r="F59" s="2286" t="s">
        <v>20</v>
      </c>
      <c r="G59" s="2287">
        <v>3</v>
      </c>
      <c r="H59" s="2288" t="s">
        <v>4204</v>
      </c>
      <c r="I59" s="2288"/>
      <c r="J59" s="2288"/>
      <c r="K59" s="2289">
        <f>J36/G59</f>
        <v>0.41666666666666669</v>
      </c>
      <c r="L59" s="3175">
        <f>(K59/C28)*K28</f>
        <v>1.25</v>
      </c>
      <c r="M59" s="3173"/>
      <c r="N59" s="2967"/>
      <c r="O59" s="3300" t="s">
        <v>20</v>
      </c>
      <c r="P59" s="2287">
        <v>3</v>
      </c>
      <c r="Q59" s="3301"/>
      <c r="R59" s="3301" t="s">
        <v>4204</v>
      </c>
      <c r="S59" s="3175">
        <f>(T36/S50)/P59*Q51</f>
        <v>0.83333333333333337</v>
      </c>
      <c r="T59" s="3298"/>
      <c r="U59" s="4386"/>
      <c r="W59" s="3169" t="str">
        <f t="shared" si="7"/>
        <v>A</v>
      </c>
      <c r="X59" s="3228"/>
      <c r="AA59" s="3130"/>
      <c r="AB59" s="3130"/>
      <c r="AC59" s="3130"/>
      <c r="AD59" s="3130"/>
      <c r="AE59" s="3130"/>
      <c r="AF59" s="3130"/>
      <c r="AG59" s="3130"/>
      <c r="AH59" s="3130"/>
      <c r="AJ59" s="3312"/>
      <c r="AK59" s="3311"/>
      <c r="AL59" s="3311"/>
      <c r="AM59" s="3310"/>
      <c r="AO59" s="135">
        <v>1</v>
      </c>
    </row>
    <row r="60" spans="2:41" ht="21" customHeight="1">
      <c r="B60" s="3169" t="str">
        <f t="shared" si="8"/>
        <v>A</v>
      </c>
      <c r="C60" s="3168"/>
      <c r="D60" s="3168"/>
      <c r="E60" s="3167"/>
      <c r="F60" s="2286" t="s">
        <v>21</v>
      </c>
      <c r="G60" s="2291">
        <v>2</v>
      </c>
      <c r="H60" s="2292" t="s">
        <v>4205</v>
      </c>
      <c r="I60" s="2292"/>
      <c r="J60" s="2292"/>
      <c r="K60" s="2293">
        <f>J37/G60</f>
        <v>1.3825000000000001</v>
      </c>
      <c r="L60" s="3174">
        <f>(K60/C28)*K28</f>
        <v>4.1475</v>
      </c>
      <c r="M60" s="3173"/>
      <c r="N60" s="2967"/>
      <c r="O60" s="3300" t="s">
        <v>21</v>
      </c>
      <c r="P60" s="2291">
        <v>2</v>
      </c>
      <c r="Q60" s="3309"/>
      <c r="R60" s="3309" t="s">
        <v>4205</v>
      </c>
      <c r="S60" s="3174">
        <f>(T37/S50)/P60*Q51</f>
        <v>2.7650000000000001</v>
      </c>
      <c r="T60" s="3298"/>
      <c r="U60" s="4386"/>
      <c r="W60" s="3169" t="str">
        <f t="shared" si="7"/>
        <v>A</v>
      </c>
      <c r="X60" s="4810" t="s">
        <v>4699</v>
      </c>
      <c r="AA60" s="3130"/>
      <c r="AB60" s="3130"/>
      <c r="AC60" s="3130"/>
      <c r="AD60" s="3130"/>
      <c r="AE60" s="3130"/>
      <c r="AF60" s="3130"/>
      <c r="AG60" s="3130"/>
      <c r="AH60" s="3130"/>
      <c r="AJ60" s="3308" t="s">
        <v>4555</v>
      </c>
      <c r="AK60" s="3307">
        <v>1</v>
      </c>
      <c r="AL60" s="3306" t="s">
        <v>4698</v>
      </c>
      <c r="AM60" s="3305"/>
      <c r="AO60" s="135">
        <v>1</v>
      </c>
    </row>
    <row r="61" spans="2:41" ht="15.75" customHeight="1">
      <c r="B61" s="3169" t="str">
        <f t="shared" si="8"/>
        <v>A</v>
      </c>
      <c r="C61" s="3168"/>
      <c r="D61" s="3168"/>
      <c r="E61" s="3167"/>
      <c r="F61" s="2281" t="s">
        <v>22</v>
      </c>
      <c r="G61" s="2282">
        <v>2</v>
      </c>
      <c r="H61" s="2283" t="s">
        <v>4203</v>
      </c>
      <c r="I61" s="2283"/>
      <c r="J61" s="2283"/>
      <c r="K61" s="2284">
        <f>J35/G61</f>
        <v>1.0225</v>
      </c>
      <c r="L61" s="3176">
        <f>(K61/C28)*K28</f>
        <v>3.0674999999999999</v>
      </c>
      <c r="M61" s="3173"/>
      <c r="N61" s="2967"/>
      <c r="O61" s="3304" t="s">
        <v>22</v>
      </c>
      <c r="P61" s="2282">
        <v>2</v>
      </c>
      <c r="Q61" s="3303"/>
      <c r="R61" s="3303" t="s">
        <v>4203</v>
      </c>
      <c r="S61" s="3176">
        <f>(T35/S50)/P61*Q51</f>
        <v>2.0449999999999999</v>
      </c>
      <c r="T61" s="3298"/>
      <c r="U61" s="4386"/>
      <c r="W61" s="3169" t="str">
        <f t="shared" si="7"/>
        <v>A</v>
      </c>
      <c r="X61" s="4810"/>
      <c r="AA61" s="3130"/>
      <c r="AB61" s="3130"/>
      <c r="AC61" s="3130"/>
      <c r="AD61" s="3130"/>
      <c r="AE61" s="3130"/>
      <c r="AF61" s="3130"/>
      <c r="AG61" s="3130"/>
      <c r="AH61" s="3130"/>
      <c r="AJ61" s="3292"/>
      <c r="AK61" s="3302"/>
      <c r="AL61" s="3142"/>
      <c r="AM61" s="3291"/>
      <c r="AO61" s="135">
        <v>1</v>
      </c>
    </row>
    <row r="62" spans="2:41" ht="18.75">
      <c r="B62" s="3169" t="str">
        <f t="shared" si="8"/>
        <v>A</v>
      </c>
      <c r="C62" s="3168"/>
      <c r="D62" s="3168"/>
      <c r="E62" s="3167"/>
      <c r="F62" s="2286" t="s">
        <v>23</v>
      </c>
      <c r="G62" s="2287">
        <v>3</v>
      </c>
      <c r="H62" s="2288" t="s">
        <v>4204</v>
      </c>
      <c r="I62" s="2288"/>
      <c r="J62" s="2288"/>
      <c r="K62" s="2289">
        <f>J36/G62</f>
        <v>0.41666666666666669</v>
      </c>
      <c r="L62" s="3175">
        <f>(K62/C28)*K28</f>
        <v>1.25</v>
      </c>
      <c r="M62" s="3173"/>
      <c r="N62" s="2967"/>
      <c r="O62" s="3300" t="s">
        <v>23</v>
      </c>
      <c r="P62" s="2287">
        <v>3</v>
      </c>
      <c r="Q62" s="3301"/>
      <c r="R62" s="3301" t="s">
        <v>4204</v>
      </c>
      <c r="S62" s="3175">
        <f>(T36/S50)/P62*Q51</f>
        <v>0.83333333333333337</v>
      </c>
      <c r="T62" s="3298"/>
      <c r="U62" s="4386"/>
      <c r="W62" s="3169" t="str">
        <f t="shared" si="7"/>
        <v>A</v>
      </c>
      <c r="X62" s="3228"/>
      <c r="AA62" s="3130"/>
      <c r="AB62" s="3130"/>
      <c r="AC62" s="3130"/>
      <c r="AD62" s="3130"/>
      <c r="AE62" s="3130"/>
      <c r="AF62" s="3130"/>
      <c r="AG62" s="3130"/>
      <c r="AH62" s="3130"/>
      <c r="AJ62" s="3297" t="s">
        <v>4697</v>
      </c>
      <c r="AK62" s="3142"/>
      <c r="AL62" s="3142"/>
      <c r="AM62" s="3291"/>
      <c r="AO62" s="135">
        <v>1</v>
      </c>
    </row>
    <row r="63" spans="2:41" ht="18.75">
      <c r="B63" s="3169" t="str">
        <f t="shared" si="8"/>
        <v>A</v>
      </c>
      <c r="C63" s="3168"/>
      <c r="D63" s="3168"/>
      <c r="E63" s="3167"/>
      <c r="F63" s="2286" t="s">
        <v>24</v>
      </c>
      <c r="G63" s="2300">
        <v>3</v>
      </c>
      <c r="H63" s="2301" t="s">
        <v>4205</v>
      </c>
      <c r="I63" s="2301"/>
      <c r="J63" s="2301"/>
      <c r="K63" s="2293">
        <f>J37/G63</f>
        <v>0.92166666666666675</v>
      </c>
      <c r="L63" s="3174">
        <f>(K63/C28)*K28</f>
        <v>2.7650000000000001</v>
      </c>
      <c r="M63" s="3173"/>
      <c r="N63" s="2967"/>
      <c r="O63" s="3300" t="s">
        <v>24</v>
      </c>
      <c r="P63" s="2300">
        <v>3</v>
      </c>
      <c r="Q63" s="3299"/>
      <c r="R63" s="3299" t="s">
        <v>4205</v>
      </c>
      <c r="S63" s="3174">
        <f>(T37/S50)/P63*Q51</f>
        <v>1.8433333333333335</v>
      </c>
      <c r="T63" s="3298"/>
      <c r="U63" s="4386"/>
      <c r="W63" s="3169" t="str">
        <f t="shared" si="7"/>
        <v>A</v>
      </c>
      <c r="X63" s="3228"/>
      <c r="AA63" s="3130"/>
      <c r="AB63" s="3130"/>
      <c r="AC63" s="3130"/>
      <c r="AD63" s="3130"/>
      <c r="AE63" s="3130"/>
      <c r="AF63" s="3130"/>
      <c r="AG63" s="3130"/>
      <c r="AH63" s="3130"/>
      <c r="AJ63" s="3297" t="s">
        <v>4696</v>
      </c>
      <c r="AK63" s="3142"/>
      <c r="AL63" s="3142"/>
      <c r="AM63" s="3291"/>
      <c r="AO63" s="135">
        <v>1</v>
      </c>
    </row>
    <row r="64" spans="2:41" ht="18.75" customHeight="1">
      <c r="B64" s="3169" t="str">
        <f t="shared" si="8"/>
        <v>A</v>
      </c>
      <c r="C64" s="3168"/>
      <c r="D64" s="3168"/>
      <c r="E64" s="3167"/>
      <c r="F64" s="2276" t="s">
        <v>25</v>
      </c>
      <c r="G64" s="2305">
        <v>1</v>
      </c>
      <c r="H64" s="2306" t="s">
        <v>4206</v>
      </c>
      <c r="I64" s="2306"/>
      <c r="J64" s="2306"/>
      <c r="K64" s="2279">
        <f>J38/G64</f>
        <v>0.5</v>
      </c>
      <c r="L64" s="3172">
        <f>(K64/C28)*K28</f>
        <v>1.5</v>
      </c>
      <c r="M64" s="3171">
        <f>L64</f>
        <v>1.5</v>
      </c>
      <c r="N64" s="2967"/>
      <c r="O64" s="3296" t="s">
        <v>25</v>
      </c>
      <c r="P64" s="2305">
        <v>1</v>
      </c>
      <c r="Q64" s="3295"/>
      <c r="R64" s="3294" t="s">
        <v>4206</v>
      </c>
      <c r="S64" s="3172">
        <f>(T38/S50)/P64*Q51</f>
        <v>1</v>
      </c>
      <c r="T64" s="3293">
        <f>S64</f>
        <v>1</v>
      </c>
      <c r="U64" s="4386"/>
      <c r="W64" s="3169" t="str">
        <f t="shared" si="7"/>
        <v>A</v>
      </c>
      <c r="X64" s="3228"/>
      <c r="AA64" s="3130"/>
      <c r="AB64" s="3130"/>
      <c r="AC64" s="3130"/>
      <c r="AD64" s="3130"/>
      <c r="AE64" s="3130"/>
      <c r="AF64" s="3130"/>
      <c r="AG64" s="3130"/>
      <c r="AH64" s="3130"/>
      <c r="AJ64" s="3292"/>
      <c r="AK64" s="3142"/>
      <c r="AL64" s="3142"/>
      <c r="AM64" s="3291"/>
      <c r="AO64" s="135">
        <v>1</v>
      </c>
    </row>
    <row r="65" spans="1:41" ht="18.75" customHeight="1">
      <c r="B65" s="3169" t="str">
        <f t="shared" si="8"/>
        <v>►</v>
      </c>
      <c r="C65" s="3168"/>
      <c r="D65" s="3168"/>
      <c r="E65" s="3167"/>
      <c r="F65" s="3167"/>
      <c r="G65" s="3167"/>
      <c r="H65" s="1921"/>
      <c r="I65" s="1921"/>
      <c r="J65" s="1921"/>
      <c r="K65" s="1921"/>
      <c r="L65" s="1921"/>
      <c r="M65" s="3170">
        <f>SUM(M54:M64)</f>
        <v>27.002500000000001</v>
      </c>
      <c r="N65" s="2967"/>
      <c r="O65" s="2967"/>
      <c r="P65" s="2967"/>
      <c r="Q65" s="2967"/>
      <c r="R65" s="2967"/>
      <c r="S65" s="2967"/>
      <c r="T65" s="3088">
        <f>SUM(T54:T64)</f>
        <v>18.001666666666665</v>
      </c>
      <c r="U65" s="4386"/>
      <c r="W65" s="3169" t="str">
        <f t="shared" si="7"/>
        <v>►</v>
      </c>
      <c r="X65" s="3228"/>
      <c r="AA65" s="3130"/>
      <c r="AB65" s="3130"/>
      <c r="AC65" s="3130"/>
      <c r="AD65" s="3130"/>
      <c r="AE65" s="3130"/>
      <c r="AF65" s="3130"/>
      <c r="AG65" s="3130"/>
      <c r="AH65" s="3130"/>
      <c r="AJ65" s="4807" t="s">
        <v>4695</v>
      </c>
      <c r="AK65" s="4808"/>
      <c r="AL65" s="4808"/>
      <c r="AM65" s="4809"/>
      <c r="AO65" s="135">
        <v>1</v>
      </c>
    </row>
    <row r="66" spans="1:41" ht="15.75">
      <c r="B66" s="3169" t="str">
        <f t="shared" si="8"/>
        <v>►</v>
      </c>
      <c r="C66" s="3168"/>
      <c r="D66" s="3168"/>
      <c r="E66" s="3167"/>
      <c r="F66" s="3167"/>
      <c r="G66" s="3167"/>
      <c r="H66" s="1921"/>
      <c r="I66" s="1921"/>
      <c r="J66" s="1921"/>
      <c r="K66" s="1921"/>
      <c r="L66" s="1921"/>
      <c r="M66" s="2010"/>
      <c r="N66" s="2967"/>
      <c r="O66" s="2967"/>
      <c r="P66" s="2967"/>
      <c r="Q66" s="2967"/>
      <c r="R66" s="2967"/>
      <c r="S66" s="2967"/>
      <c r="T66" s="3275"/>
      <c r="U66" s="4386"/>
      <c r="W66" s="3169" t="str">
        <f t="shared" si="7"/>
        <v>►</v>
      </c>
      <c r="X66" s="3228"/>
      <c r="AA66" s="3130"/>
      <c r="AB66" s="3130"/>
      <c r="AC66" s="3130"/>
      <c r="AD66" s="3130"/>
      <c r="AE66" s="3130"/>
      <c r="AF66" s="3130"/>
      <c r="AG66" s="3130"/>
      <c r="AH66" s="3130"/>
      <c r="AJ66" s="4807"/>
      <c r="AK66" s="4808"/>
      <c r="AL66" s="4808"/>
      <c r="AM66" s="4809"/>
      <c r="AO66" s="135">
        <v>1</v>
      </c>
    </row>
    <row r="67" spans="1:41" ht="18.75" customHeight="1">
      <c r="B67" s="3140" t="s">
        <v>0</v>
      </c>
      <c r="C67" s="3168"/>
      <c r="D67" s="3168"/>
      <c r="E67" s="3167"/>
      <c r="F67" s="3167"/>
      <c r="G67" s="3167"/>
      <c r="H67" s="2007" t="s">
        <v>4659</v>
      </c>
      <c r="I67" s="1921"/>
      <c r="J67" s="1921"/>
      <c r="K67" s="1921"/>
      <c r="L67" s="1921"/>
      <c r="M67" s="3290" t="s">
        <v>4658</v>
      </c>
      <c r="N67" s="2967"/>
      <c r="O67" s="2967"/>
      <c r="P67" s="2967"/>
      <c r="Q67" s="2967"/>
      <c r="R67" s="2967"/>
      <c r="S67" s="2967"/>
      <c r="T67" s="3275"/>
      <c r="U67" s="4386"/>
      <c r="W67" s="3140" t="str">
        <f t="shared" si="7"/>
        <v>A</v>
      </c>
      <c r="X67" s="3228"/>
      <c r="AA67" s="3130"/>
      <c r="AB67" s="3130"/>
      <c r="AC67" s="3130"/>
      <c r="AD67" s="3130"/>
      <c r="AE67" s="3130"/>
      <c r="AF67" s="3130"/>
      <c r="AG67" s="3130"/>
      <c r="AH67" s="3130"/>
      <c r="AJ67" s="3289"/>
      <c r="AK67" s="3288"/>
      <c r="AL67" s="3288"/>
      <c r="AM67" s="3287"/>
      <c r="AO67" s="135">
        <v>1</v>
      </c>
    </row>
    <row r="68" spans="1:41" ht="18.75" customHeight="1">
      <c r="B68" s="3147" t="s">
        <v>15</v>
      </c>
      <c r="C68" s="3165" t="s">
        <v>4657</v>
      </c>
      <c r="D68" s="3164" t="s">
        <v>4656</v>
      </c>
      <c r="E68" s="3163"/>
      <c r="F68" s="3163"/>
      <c r="G68" s="3163"/>
      <c r="H68" s="3163"/>
      <c r="I68" s="3163"/>
      <c r="J68" s="3163"/>
      <c r="K68" s="3163"/>
      <c r="L68" s="3163"/>
      <c r="M68" s="3162"/>
      <c r="N68" s="3286"/>
      <c r="O68" s="3285" t="s">
        <v>4657</v>
      </c>
      <c r="P68" s="3283" t="str">
        <f>D68</f>
        <v>livre - édition - page etc…</v>
      </c>
      <c r="Q68" s="3284"/>
      <c r="R68" s="3283"/>
      <c r="S68" s="3283"/>
      <c r="T68" s="3282"/>
      <c r="U68" s="4386"/>
      <c r="W68" s="3147" t="str">
        <f t="shared" si="7"/>
        <v>►</v>
      </c>
      <c r="X68" s="4810" t="s">
        <v>4460</v>
      </c>
      <c r="AA68" s="3130"/>
      <c r="AB68" s="3130"/>
      <c r="AC68" s="3130"/>
      <c r="AD68" s="3130"/>
      <c r="AE68" s="3130"/>
      <c r="AF68" s="3130"/>
      <c r="AG68" s="3130"/>
      <c r="AH68" s="3130"/>
      <c r="AJ68" s="4811" t="s">
        <v>4694</v>
      </c>
      <c r="AK68" s="4812"/>
      <c r="AL68" s="4812"/>
      <c r="AM68" s="4813"/>
      <c r="AO68" s="135">
        <v>1</v>
      </c>
    </row>
    <row r="69" spans="1:41" ht="20.25" customHeight="1">
      <c r="B69" s="3140" t="s">
        <v>0</v>
      </c>
      <c r="C69" s="2795"/>
      <c r="D69" s="8" t="s">
        <v>3</v>
      </c>
      <c r="E69" s="7"/>
      <c r="F69" s="7"/>
      <c r="G69" s="7"/>
      <c r="H69" s="3161"/>
      <c r="I69" s="3161"/>
      <c r="J69" s="3160" t="s">
        <v>4655</v>
      </c>
      <c r="K69" s="3159" t="s">
        <v>1828</v>
      </c>
      <c r="L69" s="3158" t="s">
        <v>4654</v>
      </c>
      <c r="M69" s="3157" t="s">
        <v>1828</v>
      </c>
      <c r="N69" s="3277"/>
      <c r="O69" s="3277"/>
      <c r="P69" s="3161"/>
      <c r="Q69" s="3281" t="s">
        <v>4655</v>
      </c>
      <c r="R69" s="3280" t="str">
        <f>K69</f>
        <v>**</v>
      </c>
      <c r="S69" s="3279" t="s">
        <v>4654</v>
      </c>
      <c r="T69" s="3278" t="str">
        <f>M69</f>
        <v>**</v>
      </c>
      <c r="U69" s="4386"/>
      <c r="W69" s="3140" t="str">
        <f t="shared" si="7"/>
        <v>A</v>
      </c>
      <c r="X69" s="4810"/>
      <c r="AA69" s="3130"/>
      <c r="AB69" s="3130"/>
      <c r="AC69" s="3130"/>
      <c r="AD69" s="3130"/>
      <c r="AE69" s="3130"/>
      <c r="AF69" s="3130"/>
      <c r="AG69" s="3130"/>
      <c r="AH69" s="3130"/>
      <c r="AJ69" s="4811"/>
      <c r="AK69" s="4812"/>
      <c r="AL69" s="4812"/>
      <c r="AM69" s="4813"/>
      <c r="AO69" s="135">
        <v>1</v>
      </c>
    </row>
    <row r="70" spans="1:41" ht="15.75" customHeight="1">
      <c r="B70" s="3147" t="s">
        <v>15</v>
      </c>
      <c r="C70" s="3156">
        <v>1</v>
      </c>
      <c r="D70" s="3155">
        <v>2</v>
      </c>
      <c r="E70" s="3154">
        <v>3</v>
      </c>
      <c r="F70" s="3154">
        <v>4</v>
      </c>
      <c r="G70" s="3153">
        <v>5</v>
      </c>
      <c r="H70" s="3007"/>
      <c r="I70" s="3006"/>
      <c r="J70" s="3006"/>
      <c r="K70" s="698">
        <v>1.0416666666666666E-2</v>
      </c>
      <c r="L70" s="3007" t="s">
        <v>4653</v>
      </c>
      <c r="M70" s="3152"/>
      <c r="N70" s="3277"/>
      <c r="O70" s="3277"/>
      <c r="P70" s="2967"/>
      <c r="Q70" s="3277"/>
      <c r="R70" s="3276">
        <f>K70</f>
        <v>1.0416666666666666E-2</v>
      </c>
      <c r="S70" s="2967" t="s">
        <v>4693</v>
      </c>
      <c r="T70" s="3275"/>
      <c r="U70" s="4386"/>
      <c r="W70" s="3147" t="str">
        <f t="shared" ref="W70:W76" si="9">B70</f>
        <v>►</v>
      </c>
      <c r="X70" s="4810"/>
      <c r="AA70" s="3130"/>
      <c r="AB70" s="3130"/>
      <c r="AC70" s="3130"/>
      <c r="AD70" s="3130"/>
      <c r="AE70" s="3130"/>
      <c r="AF70" s="3130"/>
      <c r="AG70" s="3130"/>
      <c r="AH70" s="3130"/>
      <c r="AJ70" s="4811"/>
      <c r="AK70" s="4812"/>
      <c r="AL70" s="4812"/>
      <c r="AM70" s="4813"/>
      <c r="AO70" s="135">
        <v>1</v>
      </c>
    </row>
    <row r="71" spans="1:41" ht="21">
      <c r="B71" s="3147" t="s">
        <v>15</v>
      </c>
      <c r="C71" s="1426"/>
      <c r="D71" s="1426"/>
      <c r="E71" s="3151"/>
      <c r="F71" s="3151"/>
      <c r="G71" s="3151"/>
      <c r="H71" s="4"/>
      <c r="I71" s="4"/>
      <c r="J71" s="4"/>
      <c r="K71" s="20">
        <v>1.2499999999999999E-2</v>
      </c>
      <c r="L71" s="3150" t="s">
        <v>989</v>
      </c>
      <c r="M71" s="3149"/>
      <c r="N71" s="3277"/>
      <c r="O71" s="3277"/>
      <c r="P71" s="2967"/>
      <c r="Q71" s="3277"/>
      <c r="R71" s="3276">
        <f>K71</f>
        <v>1.2499999999999999E-2</v>
      </c>
      <c r="S71" s="2967" t="s">
        <v>989</v>
      </c>
      <c r="T71" s="3275"/>
      <c r="U71" s="4386"/>
      <c r="W71" s="3147" t="str">
        <f t="shared" si="9"/>
        <v>►</v>
      </c>
      <c r="X71" s="3228"/>
      <c r="AA71" s="3130"/>
      <c r="AB71" s="3130"/>
      <c r="AC71" s="3130"/>
      <c r="AD71" s="3130"/>
      <c r="AE71" s="3130"/>
      <c r="AF71" s="3130"/>
      <c r="AG71" s="3130"/>
      <c r="AH71" s="3130"/>
      <c r="AJ71" s="3274" t="s">
        <v>4692</v>
      </c>
      <c r="AK71" s="3273"/>
      <c r="AL71" s="3273"/>
      <c r="AM71" s="3272"/>
      <c r="AO71" s="135">
        <v>1</v>
      </c>
    </row>
    <row r="72" spans="1:41" ht="15.75" customHeight="1">
      <c r="B72" s="3147" t="s">
        <v>15</v>
      </c>
      <c r="C72" s="3148" t="s">
        <v>4652</v>
      </c>
      <c r="D72" s="2016"/>
      <c r="E72" s="4"/>
      <c r="F72" s="4"/>
      <c r="G72" s="4"/>
      <c r="H72" s="4"/>
      <c r="I72" s="4"/>
      <c r="J72" s="4"/>
      <c r="K72" s="1075">
        <f>K70+K71</f>
        <v>2.2916666666666665E-2</v>
      </c>
      <c r="L72" s="1076" t="s">
        <v>987</v>
      </c>
      <c r="M72" s="463"/>
      <c r="N72" s="3277"/>
      <c r="O72" s="3277"/>
      <c r="P72" s="2967"/>
      <c r="Q72" s="3277"/>
      <c r="R72" s="3276">
        <f>K72</f>
        <v>2.2916666666666665E-2</v>
      </c>
      <c r="S72" s="2967" t="s">
        <v>987</v>
      </c>
      <c r="T72" s="3275"/>
      <c r="U72" s="4386"/>
      <c r="W72" s="3147" t="str">
        <f t="shared" si="9"/>
        <v>►</v>
      </c>
      <c r="X72" s="3228"/>
      <c r="AA72" s="3130"/>
      <c r="AB72" s="3130"/>
      <c r="AC72" s="3130"/>
      <c r="AD72" s="3130"/>
      <c r="AE72" s="3130"/>
      <c r="AF72" s="3130"/>
      <c r="AG72" s="3130"/>
      <c r="AH72" s="3130"/>
      <c r="AJ72" s="3274"/>
      <c r="AK72" s="3273"/>
      <c r="AL72" s="3273"/>
      <c r="AM72" s="3272"/>
      <c r="AO72" s="135">
        <v>1</v>
      </c>
    </row>
    <row r="73" spans="1:41" ht="18.75" customHeight="1">
      <c r="B73" s="3147" t="s">
        <v>15</v>
      </c>
      <c r="C73" s="1677"/>
      <c r="D73" s="3146"/>
      <c r="E73" s="3146"/>
      <c r="F73" s="3146"/>
      <c r="G73" s="3145" t="s">
        <v>1774</v>
      </c>
      <c r="H73" s="3144" t="s">
        <v>4651</v>
      </c>
      <c r="I73" s="3143"/>
      <c r="J73" s="3143"/>
      <c r="K73" s="3142"/>
      <c r="L73" s="1073"/>
      <c r="M73" s="3141" t="s">
        <v>4650</v>
      </c>
      <c r="N73" s="4868" t="s">
        <v>1771</v>
      </c>
      <c r="O73" s="4869"/>
      <c r="P73" s="4869"/>
      <c r="Q73" s="4869"/>
      <c r="R73" s="4869"/>
      <c r="S73" s="4869"/>
      <c r="T73" s="4870"/>
      <c r="U73" s="4386"/>
      <c r="W73" s="3147" t="str">
        <f t="shared" si="9"/>
        <v>►</v>
      </c>
      <c r="X73" s="3229" t="s">
        <v>4691</v>
      </c>
      <c r="AA73" s="3130"/>
      <c r="AB73" s="3130"/>
      <c r="AC73" s="3130"/>
      <c r="AD73" s="3130"/>
      <c r="AE73" s="3130"/>
      <c r="AF73" s="3130"/>
      <c r="AG73" s="3130"/>
      <c r="AH73" s="3130"/>
      <c r="AJ73" s="4802" t="s">
        <v>4690</v>
      </c>
      <c r="AK73" s="4803"/>
      <c r="AL73" s="4803"/>
      <c r="AM73" s="4804"/>
      <c r="AO73" s="135">
        <v>1</v>
      </c>
    </row>
    <row r="74" spans="1:41" ht="18.75" customHeight="1">
      <c r="B74" s="3140" t="s">
        <v>0</v>
      </c>
      <c r="C74" s="3139" t="s">
        <v>2</v>
      </c>
      <c r="D74" s="3138" t="str">
        <f ca="1">CELL("nomfichier")</f>
        <v>C:\Users\Joel\Desktop\[ff.fiches.repositionnables.xlsx]13.col.40.produits</v>
      </c>
      <c r="E74" s="4"/>
      <c r="F74" s="4"/>
      <c r="G74" s="4"/>
      <c r="H74" s="4"/>
      <c r="I74" s="4"/>
      <c r="J74" s="4"/>
      <c r="K74" s="3"/>
      <c r="L74" s="977"/>
      <c r="M74" s="463" t="s">
        <v>798</v>
      </c>
      <c r="N74" s="4868"/>
      <c r="O74" s="4869"/>
      <c r="P74" s="4869"/>
      <c r="Q74" s="4869"/>
      <c r="R74" s="4869"/>
      <c r="S74" s="4869"/>
      <c r="T74" s="4870"/>
      <c r="U74" s="4386"/>
      <c r="W74" s="3140" t="str">
        <f t="shared" si="9"/>
        <v>A</v>
      </c>
      <c r="X74" s="3229" t="s">
        <v>4689</v>
      </c>
      <c r="AA74" s="3130"/>
      <c r="AB74" s="3130"/>
      <c r="AC74" s="3130"/>
      <c r="AD74" s="3130"/>
      <c r="AE74" s="3130"/>
      <c r="AF74" s="3130"/>
      <c r="AG74" s="3130"/>
      <c r="AH74" s="3130"/>
      <c r="AJ74" s="4802"/>
      <c r="AK74" s="4803"/>
      <c r="AL74" s="4803"/>
      <c r="AM74" s="4804"/>
      <c r="AO74" s="135">
        <v>1</v>
      </c>
    </row>
    <row r="75" spans="1:41" ht="19.5" thickBot="1">
      <c r="B75" s="3137" t="s">
        <v>0</v>
      </c>
      <c r="C75" s="3135">
        <v>11</v>
      </c>
      <c r="D75" s="3135">
        <v>11</v>
      </c>
      <c r="E75" s="3135">
        <v>3</v>
      </c>
      <c r="F75" s="3135">
        <v>11</v>
      </c>
      <c r="G75" s="3135">
        <v>11</v>
      </c>
      <c r="H75" s="3135">
        <v>35</v>
      </c>
      <c r="I75" s="3136">
        <v>1</v>
      </c>
      <c r="J75" s="3136">
        <v>1</v>
      </c>
      <c r="K75" s="3135">
        <v>11</v>
      </c>
      <c r="L75" s="3135">
        <v>9</v>
      </c>
      <c r="M75" s="3134">
        <v>11</v>
      </c>
      <c r="N75" s="3271">
        <v>11</v>
      </c>
      <c r="O75" s="3135">
        <v>11</v>
      </c>
      <c r="P75" s="3135">
        <v>15</v>
      </c>
      <c r="Q75" s="3135">
        <v>15</v>
      </c>
      <c r="R75" s="3135">
        <v>15</v>
      </c>
      <c r="S75" s="3135">
        <v>15</v>
      </c>
      <c r="T75" s="3270">
        <v>15</v>
      </c>
      <c r="U75" s="4863"/>
      <c r="W75" s="3137" t="str">
        <f t="shared" si="9"/>
        <v>A</v>
      </c>
      <c r="X75" s="3229" t="s">
        <v>4688</v>
      </c>
      <c r="AA75" s="3130"/>
      <c r="AB75" s="3130"/>
      <c r="AC75" s="3130"/>
      <c r="AD75" s="3130"/>
      <c r="AE75" s="3130"/>
      <c r="AF75" s="3130"/>
      <c r="AG75" s="3130"/>
      <c r="AH75" s="3130"/>
      <c r="AJ75" s="4802"/>
      <c r="AK75" s="4803"/>
      <c r="AL75" s="4803"/>
      <c r="AM75" s="4804"/>
      <c r="AO75" s="135">
        <v>1</v>
      </c>
    </row>
    <row r="76" spans="1:41" ht="23.25">
      <c r="B76" s="2717">
        <f t="shared" ref="B76:U76" ca="1" si="10">CELL("largeur",B76)</f>
        <v>3</v>
      </c>
      <c r="C76" s="2717">
        <f t="shared" ca="1" si="10"/>
        <v>11</v>
      </c>
      <c r="D76" s="2717">
        <f t="shared" ca="1" si="10"/>
        <v>11</v>
      </c>
      <c r="E76" s="2717">
        <f t="shared" ca="1" si="10"/>
        <v>3</v>
      </c>
      <c r="F76" s="2717">
        <f t="shared" ca="1" si="10"/>
        <v>11</v>
      </c>
      <c r="G76" s="2717">
        <f t="shared" ca="1" si="10"/>
        <v>11</v>
      </c>
      <c r="H76" s="2717">
        <f t="shared" ca="1" si="10"/>
        <v>35</v>
      </c>
      <c r="I76" s="2717">
        <f t="shared" ca="1" si="10"/>
        <v>0</v>
      </c>
      <c r="J76" s="2717">
        <f t="shared" ca="1" si="10"/>
        <v>0</v>
      </c>
      <c r="K76" s="2717">
        <f t="shared" ca="1" si="10"/>
        <v>11</v>
      </c>
      <c r="L76" s="2717">
        <f t="shared" ca="1" si="10"/>
        <v>9</v>
      </c>
      <c r="M76" s="2717">
        <f t="shared" ca="1" si="10"/>
        <v>11</v>
      </c>
      <c r="N76" s="2717">
        <f t="shared" ca="1" si="10"/>
        <v>11</v>
      </c>
      <c r="O76" s="2717">
        <f t="shared" ca="1" si="10"/>
        <v>11</v>
      </c>
      <c r="P76" s="2717">
        <f t="shared" ca="1" si="10"/>
        <v>15</v>
      </c>
      <c r="Q76" s="2717">
        <f t="shared" ca="1" si="10"/>
        <v>15</v>
      </c>
      <c r="R76" s="2717">
        <f t="shared" ca="1" si="10"/>
        <v>15</v>
      </c>
      <c r="S76" s="2717">
        <f t="shared" ca="1" si="10"/>
        <v>15</v>
      </c>
      <c r="T76" s="2717">
        <f t="shared" ca="1" si="10"/>
        <v>15</v>
      </c>
      <c r="U76" s="2717">
        <f t="shared" ca="1" si="10"/>
        <v>11</v>
      </c>
      <c r="W76" s="3269">
        <f t="shared" ca="1" si="9"/>
        <v>3</v>
      </c>
      <c r="X76" s="3229" t="s">
        <v>4687</v>
      </c>
      <c r="AA76" s="3130"/>
      <c r="AB76" s="3130"/>
      <c r="AC76" s="3130"/>
      <c r="AD76" s="3130"/>
      <c r="AE76" s="3130"/>
      <c r="AF76" s="3130"/>
      <c r="AG76" s="3130"/>
      <c r="AH76" s="3130"/>
      <c r="AJ76" s="4805" t="s">
        <v>4686</v>
      </c>
      <c r="AK76" s="4573"/>
      <c r="AL76" s="4573"/>
      <c r="AM76" s="4806"/>
      <c r="AO76" s="135">
        <v>1</v>
      </c>
    </row>
    <row r="77" spans="1:41" s="2863" customFormat="1" ht="23.25">
      <c r="A77" s="3130"/>
      <c r="B77" s="3130"/>
      <c r="C77" s="3130"/>
      <c r="D77" s="3130"/>
      <c r="E77" s="3130"/>
      <c r="F77" s="3130"/>
      <c r="G77" s="3130"/>
      <c r="H77" s="151" t="s">
        <v>4649</v>
      </c>
      <c r="I77" s="3133">
        <v>0.2</v>
      </c>
      <c r="J77" s="3132">
        <v>0.2</v>
      </c>
      <c r="K77" s="154" t="s">
        <v>1061</v>
      </c>
      <c r="L77" s="3130"/>
      <c r="M77" s="3130"/>
      <c r="N77" s="3130"/>
      <c r="O77" s="3130"/>
      <c r="P77" s="3130"/>
      <c r="Q77" s="3130"/>
      <c r="R77" s="3130"/>
      <c r="S77" s="3130"/>
      <c r="T77" s="3130"/>
      <c r="U77" s="3130"/>
      <c r="V77" s="3130"/>
      <c r="W77" s="3130"/>
      <c r="X77" s="3229" t="s">
        <v>4685</v>
      </c>
      <c r="Y77" s="3130"/>
      <c r="Z77" s="3130"/>
      <c r="AA77" s="3130"/>
      <c r="AB77" s="3130"/>
      <c r="AC77" s="3130"/>
      <c r="AD77" s="3130"/>
      <c r="AE77" s="3130"/>
      <c r="AF77" s="3130"/>
      <c r="AG77" s="3130"/>
      <c r="AH77" s="3130"/>
      <c r="AI77" s="3130"/>
      <c r="AJ77" s="3267"/>
      <c r="AK77" s="3103"/>
      <c r="AL77" s="3103"/>
      <c r="AM77" s="3266"/>
      <c r="AN77" s="3130"/>
      <c r="AO77" s="135">
        <v>1</v>
      </c>
    </row>
    <row r="78" spans="1:41" s="2863" customFormat="1" ht="23.25" customHeight="1">
      <c r="A78" s="3130"/>
      <c r="B78" s="3130"/>
      <c r="C78" s="3130"/>
      <c r="D78" s="3130"/>
      <c r="E78" s="3130"/>
      <c r="F78" s="3130"/>
      <c r="G78" s="3130"/>
      <c r="H78" s="3130"/>
      <c r="I78" s="3130"/>
      <c r="J78" s="3130"/>
      <c r="K78" s="3130"/>
      <c r="L78" s="3130"/>
      <c r="M78" s="3130"/>
      <c r="N78" s="3130"/>
      <c r="O78" s="3130"/>
      <c r="P78" s="3130"/>
      <c r="Q78" s="3130"/>
      <c r="R78" s="3130"/>
      <c r="S78" s="3130"/>
      <c r="T78" s="3130"/>
      <c r="U78" s="3130"/>
      <c r="V78" s="3130"/>
      <c r="W78" s="3130"/>
      <c r="X78" s="3228"/>
      <c r="Y78" s="3130"/>
      <c r="Z78" s="3130"/>
      <c r="AA78" s="3130"/>
      <c r="AB78" s="3130"/>
      <c r="AC78" s="3130"/>
      <c r="AD78" s="3130"/>
      <c r="AE78" s="3130"/>
      <c r="AF78" s="3130"/>
      <c r="AG78" s="3130"/>
      <c r="AH78" s="3130"/>
      <c r="AI78" s="3130"/>
      <c r="AJ78" s="4805" t="s">
        <v>4684</v>
      </c>
      <c r="AK78" s="4573"/>
      <c r="AL78" s="4573"/>
      <c r="AM78" s="4806"/>
      <c r="AN78" s="3130"/>
      <c r="AO78" s="135">
        <v>1</v>
      </c>
    </row>
    <row r="79" spans="1:41" s="2863" customFormat="1" ht="23.25" customHeight="1">
      <c r="A79" s="3130"/>
      <c r="B79" s="4785" t="s">
        <v>4683</v>
      </c>
      <c r="C79" s="4785"/>
      <c r="D79" s="4785"/>
      <c r="E79" s="4785"/>
      <c r="F79" s="4785"/>
      <c r="G79" s="4785"/>
      <c r="H79" s="4785"/>
      <c r="I79" s="4785"/>
      <c r="J79" s="4785"/>
      <c r="K79" s="4785"/>
      <c r="L79" s="4785"/>
      <c r="M79" s="4785"/>
      <c r="N79" s="3130"/>
      <c r="O79" s="3130"/>
      <c r="P79" s="3130"/>
      <c r="Q79" s="3130"/>
      <c r="R79" s="3130"/>
      <c r="S79" s="3130"/>
      <c r="T79" s="3130"/>
      <c r="U79" s="3130"/>
      <c r="V79" s="3130"/>
      <c r="W79" s="3130"/>
      <c r="X79" s="4787" t="s">
        <v>4682</v>
      </c>
      <c r="Y79" s="3130"/>
      <c r="Z79" s="3130"/>
      <c r="AA79" s="3130"/>
      <c r="AB79" s="3130"/>
      <c r="AC79" s="3130"/>
      <c r="AD79" s="3130"/>
      <c r="AE79" s="3130"/>
      <c r="AF79" s="3130"/>
      <c r="AG79" s="3130"/>
      <c r="AH79" s="3130"/>
      <c r="AI79" s="3130"/>
      <c r="AJ79" s="3267"/>
      <c r="AK79" s="3103"/>
      <c r="AL79" s="3103"/>
      <c r="AM79" s="3266"/>
      <c r="AN79" s="3130"/>
      <c r="AO79" s="135">
        <v>1</v>
      </c>
    </row>
    <row r="80" spans="1:41" s="2863" customFormat="1" ht="16.5" customHeight="1" thickBot="1">
      <c r="A80" s="3130"/>
      <c r="B80" s="4786"/>
      <c r="C80" s="4786"/>
      <c r="D80" s="4786"/>
      <c r="E80" s="4786"/>
      <c r="F80" s="4786"/>
      <c r="G80" s="4786"/>
      <c r="H80" s="4786"/>
      <c r="I80" s="4786"/>
      <c r="J80" s="4786"/>
      <c r="K80" s="4786"/>
      <c r="L80" s="4786"/>
      <c r="M80" s="4786"/>
      <c r="N80" s="3130"/>
      <c r="O80" s="3130"/>
      <c r="P80" s="3130"/>
      <c r="Q80" s="3130"/>
      <c r="R80" s="3130"/>
      <c r="S80" s="3130"/>
      <c r="T80" s="3130"/>
      <c r="U80" s="3130"/>
      <c r="V80" s="3130"/>
      <c r="W80" s="3130"/>
      <c r="X80" s="4787"/>
      <c r="Y80" s="3130"/>
      <c r="Z80" s="3130"/>
      <c r="AA80" s="3130"/>
      <c r="AB80" s="3130"/>
      <c r="AC80" s="3130"/>
      <c r="AD80" s="3130"/>
      <c r="AE80" s="3130"/>
      <c r="AF80" s="3130"/>
      <c r="AG80" s="3130"/>
      <c r="AH80" s="3130"/>
      <c r="AI80" s="3130"/>
      <c r="AJ80" s="3265" t="s">
        <v>4596</v>
      </c>
      <c r="AK80" s="3264"/>
      <c r="AL80" s="3264"/>
      <c r="AM80" s="3263"/>
      <c r="AN80" s="3130"/>
      <c r="AO80" s="135">
        <v>1</v>
      </c>
    </row>
    <row r="81" spans="1:41" s="2863" customFormat="1" ht="15" customHeight="1">
      <c r="A81" s="3130"/>
      <c r="B81" s="1165" t="s">
        <v>0</v>
      </c>
      <c r="C81" s="4407" t="s">
        <v>4681</v>
      </c>
      <c r="D81" s="4788" t="s">
        <v>4169</v>
      </c>
      <c r="E81" s="4788"/>
      <c r="F81" s="4788"/>
      <c r="G81" s="4788"/>
      <c r="H81" s="4788"/>
      <c r="I81" s="4788"/>
      <c r="J81" s="4788"/>
      <c r="K81" s="4139" t="s">
        <v>366</v>
      </c>
      <c r="L81" s="4139"/>
      <c r="M81" s="4790" t="str">
        <f>LEFT(D81,1)</f>
        <v>M</v>
      </c>
      <c r="N81" s="3130"/>
      <c r="O81" s="3130"/>
      <c r="P81" s="3130"/>
      <c r="Q81" s="3130"/>
      <c r="R81" s="3130"/>
      <c r="S81" s="3130"/>
      <c r="T81" s="3130"/>
      <c r="U81" s="3130"/>
      <c r="V81" s="3130"/>
      <c r="W81" s="3130"/>
      <c r="X81" s="4787"/>
      <c r="Y81" s="3130"/>
      <c r="Z81" s="3130"/>
      <c r="AA81" s="3130"/>
      <c r="AB81" s="3130"/>
      <c r="AC81" s="3130"/>
      <c r="AD81" s="3130"/>
      <c r="AE81" s="3130"/>
      <c r="AF81" s="3130"/>
      <c r="AG81" s="3130"/>
      <c r="AH81" s="3130"/>
      <c r="AI81" s="3130"/>
      <c r="AJ81" s="3261" t="s">
        <v>4594</v>
      </c>
      <c r="AK81" s="3260"/>
      <c r="AL81" s="3260"/>
      <c r="AM81" s="3259" t="s">
        <v>4592</v>
      </c>
      <c r="AN81" s="3130"/>
      <c r="AO81" s="135">
        <v>1</v>
      </c>
    </row>
    <row r="82" spans="1:41" ht="15.75" customHeight="1">
      <c r="B82" s="3262" t="s">
        <v>0</v>
      </c>
      <c r="C82" s="4408"/>
      <c r="D82" s="4789"/>
      <c r="E82" s="4789"/>
      <c r="F82" s="4789"/>
      <c r="G82" s="4789"/>
      <c r="H82" s="4789"/>
      <c r="I82" s="4789"/>
      <c r="J82" s="4789"/>
      <c r="K82" s="3990"/>
      <c r="L82" s="3990"/>
      <c r="M82" s="4791"/>
      <c r="P82" s="3130"/>
      <c r="Q82" s="3130"/>
      <c r="R82" s="3130"/>
      <c r="S82" s="3130"/>
      <c r="T82" s="3130"/>
      <c r="U82" s="3130"/>
      <c r="W82" s="3130"/>
      <c r="X82" s="3228"/>
      <c r="AA82" s="3130"/>
      <c r="AB82" s="3130"/>
      <c r="AC82" s="3130"/>
      <c r="AD82" s="3130"/>
      <c r="AE82" s="3130"/>
      <c r="AF82" s="3130"/>
      <c r="AG82" s="3130"/>
      <c r="AH82" s="3130"/>
      <c r="AJ82" s="3261" t="s">
        <v>4593</v>
      </c>
      <c r="AK82" s="3260"/>
      <c r="AL82" s="3260"/>
      <c r="AM82" s="3259" t="s">
        <v>4591</v>
      </c>
      <c r="AO82" s="135">
        <v>1</v>
      </c>
    </row>
    <row r="83" spans="1:41" ht="16.5" customHeight="1" thickBot="1">
      <c r="B83" s="593" t="s">
        <v>0</v>
      </c>
      <c r="C83" s="128" t="s">
        <v>116</v>
      </c>
      <c r="D83" s="126" t="s">
        <v>115</v>
      </c>
      <c r="E83" s="4776" t="s">
        <v>4170</v>
      </c>
      <c r="F83" s="4776"/>
      <c r="G83" s="4776"/>
      <c r="H83" s="4776"/>
      <c r="I83" s="4776"/>
      <c r="J83" s="4776"/>
      <c r="K83" s="4776"/>
      <c r="L83" s="4776"/>
      <c r="M83" s="4777"/>
      <c r="P83" s="3130"/>
      <c r="Q83" s="3130"/>
      <c r="R83" s="3130"/>
      <c r="S83" s="3130"/>
      <c r="T83" s="3130"/>
      <c r="U83" s="3130"/>
      <c r="W83" s="3130"/>
      <c r="X83" s="3228"/>
      <c r="AA83" s="3130"/>
      <c r="AB83" s="3130"/>
      <c r="AC83" s="3130"/>
      <c r="AD83" s="3130"/>
      <c r="AE83" s="3130"/>
      <c r="AF83" s="3130"/>
      <c r="AG83" s="3130"/>
      <c r="AH83" s="3130"/>
      <c r="AJ83" s="3258" t="s">
        <v>4590</v>
      </c>
      <c r="AK83" s="3257"/>
      <c r="AL83" s="3257"/>
      <c r="AM83" s="3256"/>
      <c r="AO83" s="135">
        <v>1</v>
      </c>
    </row>
    <row r="84" spans="1:41" ht="15.75" customHeight="1">
      <c r="B84" s="593" t="s">
        <v>0</v>
      </c>
      <c r="C84" s="3255" t="s">
        <v>4568</v>
      </c>
      <c r="D84" s="2312" t="s">
        <v>4680</v>
      </c>
      <c r="E84" s="2312"/>
      <c r="F84" s="2312"/>
      <c r="G84" s="3253"/>
      <c r="H84" s="3254" t="s">
        <v>4679</v>
      </c>
      <c r="I84" s="3253"/>
      <c r="J84" s="3253"/>
      <c r="K84" s="982" t="s">
        <v>4678</v>
      </c>
      <c r="L84" s="3253"/>
      <c r="M84" s="3252"/>
      <c r="P84" s="3130"/>
      <c r="Q84" s="3130"/>
      <c r="R84" s="3130"/>
      <c r="S84" s="3130"/>
      <c r="T84" s="3130"/>
      <c r="U84" s="3130"/>
      <c r="W84" s="3130"/>
      <c r="X84" s="4778" t="s">
        <v>4677</v>
      </c>
      <c r="AA84" s="3130"/>
      <c r="AB84" s="3130"/>
      <c r="AC84" s="3130"/>
      <c r="AD84" s="3130"/>
      <c r="AE84" s="3130"/>
      <c r="AF84" s="3130"/>
      <c r="AG84" s="3130"/>
      <c r="AH84" s="3130"/>
      <c r="AJ84" s="3251">
        <v>25</v>
      </c>
      <c r="AK84" s="3251">
        <v>25</v>
      </c>
      <c r="AL84" s="3251">
        <v>25</v>
      </c>
      <c r="AM84" s="3251">
        <v>25</v>
      </c>
      <c r="AO84" s="135">
        <v>1</v>
      </c>
    </row>
    <row r="85" spans="1:41" ht="15.75" customHeight="1">
      <c r="B85" s="593" t="s">
        <v>0</v>
      </c>
      <c r="C85" s="2996">
        <v>1</v>
      </c>
      <c r="D85" s="2995" t="s">
        <v>4193</v>
      </c>
      <c r="E85" s="2994"/>
      <c r="F85" s="2994"/>
      <c r="G85" s="110" t="s">
        <v>4676</v>
      </c>
      <c r="H85" s="2989">
        <f>IF(ISBLANK(C85),0,H104/C85)</f>
        <v>8.5400000000000009</v>
      </c>
      <c r="I85" s="3249"/>
      <c r="J85" s="3249"/>
      <c r="K85" s="4339">
        <v>2</v>
      </c>
      <c r="L85" s="4779" t="str">
        <f>D85</f>
        <v>cadre(s) 60x40 H3cm</v>
      </c>
      <c r="M85" s="4780"/>
      <c r="P85" s="3130"/>
      <c r="Q85" s="3130"/>
      <c r="R85" s="3130"/>
      <c r="S85" s="3130"/>
      <c r="T85" s="3130"/>
      <c r="U85" s="3130"/>
      <c r="W85" s="3130"/>
      <c r="X85" s="4778"/>
      <c r="AA85" s="3130"/>
      <c r="AB85" s="3130"/>
      <c r="AC85" s="3130"/>
      <c r="AD85" s="3130"/>
      <c r="AE85" s="3130"/>
      <c r="AF85" s="3130"/>
      <c r="AG85" s="3130"/>
      <c r="AH85" s="3130"/>
      <c r="AJ85" s="2717">
        <f ca="1">CELL("largeur",AJ85)</f>
        <v>25</v>
      </c>
      <c r="AK85" s="2717">
        <f ca="1">CELL("largeur",AK85)</f>
        <v>25</v>
      </c>
      <c r="AL85" s="2717">
        <f ca="1">CELL("largeur",AL85)</f>
        <v>25</v>
      </c>
      <c r="AM85" s="2717">
        <f ca="1">CELL("largeur",AM85)</f>
        <v>25</v>
      </c>
      <c r="AO85" s="135">
        <v>1</v>
      </c>
    </row>
    <row r="86" spans="1:41" ht="15.75" customHeight="1">
      <c r="B86" s="593" t="s">
        <v>0</v>
      </c>
      <c r="C86" s="107">
        <v>1</v>
      </c>
      <c r="D86" s="2343" t="s">
        <v>4185</v>
      </c>
      <c r="E86" s="973"/>
      <c r="F86" s="2992"/>
      <c r="G86" s="3250" t="s">
        <v>4675</v>
      </c>
      <c r="H86" s="2989">
        <f>H104/C86</f>
        <v>8.5400000000000009</v>
      </c>
      <c r="I86" s="3249"/>
      <c r="J86" s="3249"/>
      <c r="K86" s="4339"/>
      <c r="L86" s="4779"/>
      <c r="M86" s="4780"/>
      <c r="P86" s="3130"/>
      <c r="Q86" s="3130"/>
      <c r="R86" s="3130"/>
      <c r="S86" s="3130"/>
      <c r="T86" s="3130"/>
      <c r="U86" s="3130"/>
      <c r="W86" s="3130"/>
      <c r="X86" s="4778"/>
      <c r="AA86" s="3130"/>
      <c r="AB86" s="3130"/>
      <c r="AC86" s="3130"/>
      <c r="AD86" s="3130"/>
      <c r="AE86" s="3130"/>
      <c r="AF86" s="3130"/>
      <c r="AG86" s="3130"/>
      <c r="AH86" s="3130"/>
      <c r="AJ86" s="3130"/>
      <c r="AK86" s="3130"/>
      <c r="AL86" s="3130"/>
      <c r="AM86" s="3130"/>
      <c r="AO86" s="135">
        <v>1</v>
      </c>
    </row>
    <row r="87" spans="1:41" ht="15.75">
      <c r="B87" s="593" t="s">
        <v>0</v>
      </c>
      <c r="C87" s="3248" t="s">
        <v>4674</v>
      </c>
      <c r="D87" s="3248"/>
      <c r="E87" s="3247"/>
      <c r="F87" s="3247"/>
      <c r="G87" s="3246"/>
      <c r="H87" s="3245"/>
      <c r="I87" s="973"/>
      <c r="J87" s="973"/>
      <c r="K87" s="3244">
        <f>M104</f>
        <v>17.080000000000002</v>
      </c>
      <c r="L87" s="3243"/>
      <c r="M87" s="3242"/>
      <c r="P87" s="3130"/>
      <c r="Q87" s="3130"/>
      <c r="R87" s="3130"/>
      <c r="S87" s="3130"/>
      <c r="T87" s="3130"/>
      <c r="U87" s="3130"/>
      <c r="W87" s="3130"/>
      <c r="X87" s="3228"/>
      <c r="AA87" s="3130"/>
      <c r="AB87" s="3130"/>
      <c r="AC87" s="3130"/>
      <c r="AD87" s="3130"/>
      <c r="AE87" s="3130"/>
      <c r="AF87" s="3130"/>
      <c r="AG87" s="3130"/>
      <c r="AH87" s="3130"/>
      <c r="AJ87" s="3130"/>
      <c r="AK87" s="3130"/>
      <c r="AL87" s="3130"/>
      <c r="AM87" s="3130"/>
      <c r="AO87" s="135">
        <v>1</v>
      </c>
    </row>
    <row r="88" spans="1:41" ht="18.75">
      <c r="B88" s="593" t="s">
        <v>0</v>
      </c>
      <c r="C88" s="4792" t="s">
        <v>4673</v>
      </c>
      <c r="D88" s="4792" t="s">
        <v>271</v>
      </c>
      <c r="E88" s="4794" t="s">
        <v>76</v>
      </c>
      <c r="F88" s="4796" t="s">
        <v>87</v>
      </c>
      <c r="G88" s="4798" t="s">
        <v>4672</v>
      </c>
      <c r="H88" s="3241"/>
      <c r="I88" s="3240"/>
      <c r="J88" s="4800" t="s">
        <v>4671</v>
      </c>
      <c r="K88" s="3239"/>
      <c r="L88" s="3238"/>
      <c r="M88" s="3237"/>
      <c r="P88" s="3130"/>
      <c r="Q88" s="3130"/>
      <c r="R88" s="3130"/>
      <c r="S88" s="3130"/>
      <c r="T88" s="3130"/>
      <c r="U88" s="3130"/>
      <c r="W88" s="3130"/>
      <c r="X88" s="3229" t="s">
        <v>4670</v>
      </c>
      <c r="AA88" s="3130"/>
      <c r="AB88" s="3130"/>
      <c r="AC88" s="3130"/>
      <c r="AD88" s="3130"/>
      <c r="AE88" s="3130"/>
      <c r="AF88" s="3130"/>
      <c r="AG88" s="3130"/>
      <c r="AH88" s="3130"/>
      <c r="AJ88" s="3130"/>
      <c r="AK88" s="3130"/>
      <c r="AL88" s="3130"/>
      <c r="AM88" s="3130"/>
      <c r="AO88" s="135">
        <v>1</v>
      </c>
    </row>
    <row r="89" spans="1:41" ht="15.75">
      <c r="B89" s="593" t="s">
        <v>0</v>
      </c>
      <c r="C89" s="4793"/>
      <c r="D89" s="4793"/>
      <c r="E89" s="4795"/>
      <c r="F89" s="4797"/>
      <c r="G89" s="4799"/>
      <c r="H89" s="3236" t="s">
        <v>4669</v>
      </c>
      <c r="I89" s="3235" t="s">
        <v>4668</v>
      </c>
      <c r="J89" s="4801"/>
      <c r="K89" s="3234" t="s">
        <v>80</v>
      </c>
      <c r="L89" s="3233" t="s">
        <v>4667</v>
      </c>
      <c r="M89" s="3232" t="s">
        <v>77</v>
      </c>
      <c r="P89" s="3130"/>
      <c r="Q89" s="3130"/>
      <c r="R89" s="3130"/>
      <c r="S89" s="3130"/>
      <c r="T89" s="3130"/>
      <c r="U89" s="3130"/>
      <c r="W89" s="3130"/>
      <c r="X89" s="3231" t="s">
        <v>4666</v>
      </c>
      <c r="AA89" s="3130"/>
      <c r="AB89" s="3130"/>
      <c r="AC89" s="3130"/>
      <c r="AD89" s="3130"/>
      <c r="AE89" s="3130"/>
      <c r="AF89" s="3130"/>
      <c r="AG89" s="3130"/>
      <c r="AH89" s="3130"/>
      <c r="AJ89" s="3130"/>
      <c r="AK89" s="3130"/>
      <c r="AL89" s="3130"/>
      <c r="AM89" s="3130"/>
      <c r="AO89" s="135">
        <v>1</v>
      </c>
    </row>
    <row r="90" spans="1:41" ht="17.25">
      <c r="B90" s="593" t="s">
        <v>0</v>
      </c>
      <c r="C90" s="3219"/>
      <c r="D90" s="3218"/>
      <c r="E90" s="3217" t="str">
        <f t="shared" ref="E90:E103" si="11">IF(AND(C90&gt;0,F90&gt;0),"de","")</f>
        <v/>
      </c>
      <c r="F90" s="3216">
        <v>700</v>
      </c>
      <c r="G90" s="3215" t="s">
        <v>62</v>
      </c>
      <c r="H90" s="3222" t="s">
        <v>4201</v>
      </c>
      <c r="I90" s="3213">
        <f>IF(ISBLANK(F90),0,F90/INDEX(C106:H106,MATCH(G90,C105:H105,0)))</f>
        <v>0.7</v>
      </c>
      <c r="J90" s="3212">
        <f t="shared" ref="J90:J103" si="12">IF(ISTEXT(C90),I90,IF(ISBLANK(C90),I90,(C90*I90)))</f>
        <v>0.7</v>
      </c>
      <c r="K90" s="2241">
        <f>IF(ISBLANK(C85),0,IF(ISBLANK(C90),0,IF(ISTEXT(C90),0,(C90/C85)*K85)))</f>
        <v>0</v>
      </c>
      <c r="L90" s="3221">
        <f t="shared" ref="L90:L103" si="13">D90</f>
        <v>0</v>
      </c>
      <c r="M90" s="3220">
        <f>IF(ISBLANK(C85),0,(J90/C85)*K85)</f>
        <v>1.4</v>
      </c>
      <c r="P90" s="3130"/>
      <c r="Q90" s="3130"/>
      <c r="R90" s="3130"/>
      <c r="S90" s="3130"/>
      <c r="T90" s="3130"/>
      <c r="U90" s="3130"/>
      <c r="W90" s="3130"/>
      <c r="X90" s="3228"/>
      <c r="AA90" s="3130"/>
      <c r="AB90" s="3130"/>
      <c r="AC90" s="3130"/>
      <c r="AD90" s="3130"/>
      <c r="AE90" s="3130"/>
      <c r="AF90" s="3130"/>
      <c r="AG90" s="3130"/>
      <c r="AH90" s="3130"/>
      <c r="AJ90" s="3130"/>
      <c r="AK90" s="3130"/>
      <c r="AL90" s="3130"/>
      <c r="AM90" s="3130"/>
      <c r="AO90" s="135">
        <v>1</v>
      </c>
    </row>
    <row r="91" spans="1:41" ht="18.75">
      <c r="B91" s="3223" t="str">
        <f t="shared" ref="B91:B102" si="14">IF(H91&lt;&gt;"","A","►")</f>
        <v>A</v>
      </c>
      <c r="C91" s="3219"/>
      <c r="D91" s="3218"/>
      <c r="E91" s="3217" t="str">
        <f t="shared" si="11"/>
        <v/>
      </c>
      <c r="F91" s="3225">
        <v>1.28</v>
      </c>
      <c r="G91" s="3215" t="s">
        <v>403</v>
      </c>
      <c r="H91" s="3214" t="s">
        <v>4202</v>
      </c>
      <c r="I91" s="3213">
        <f>IF(ISBLANK(F91),0,F91/INDEX(C106:H106,MATCH(G91,C105:H105,0)))</f>
        <v>1.28</v>
      </c>
      <c r="J91" s="3212">
        <f t="shared" si="12"/>
        <v>1.28</v>
      </c>
      <c r="K91" s="2238">
        <f>IF(ISBLANK(C85),0,IF(ISBLANK(C91),0,IF(ISTEXT(C91),0,(C91/C85)*K85)))</f>
        <v>0</v>
      </c>
      <c r="L91" s="3230">
        <f t="shared" si="13"/>
        <v>0</v>
      </c>
      <c r="M91" s="3227">
        <f>IF(ISBLANK(C85),0,(J91/C85)*K85)</f>
        <v>2.56</v>
      </c>
      <c r="P91" s="3130"/>
      <c r="Q91" s="3130"/>
      <c r="R91" s="3130"/>
      <c r="S91" s="3130"/>
      <c r="T91" s="3130"/>
      <c r="U91" s="3130"/>
      <c r="W91" s="3130"/>
      <c r="X91" s="3229" t="s">
        <v>4665</v>
      </c>
      <c r="AA91" s="3130"/>
      <c r="AB91" s="3130"/>
      <c r="AC91" s="3130"/>
      <c r="AD91" s="3130"/>
      <c r="AE91" s="3130"/>
      <c r="AF91" s="3130"/>
      <c r="AG91" s="3130"/>
      <c r="AH91" s="3130"/>
      <c r="AJ91" s="3130"/>
      <c r="AK91" s="3130"/>
      <c r="AL91" s="3130"/>
      <c r="AM91" s="3130"/>
      <c r="AO91" s="135">
        <v>1</v>
      </c>
    </row>
    <row r="92" spans="1:41" ht="17.25">
      <c r="B92" s="3223" t="str">
        <f t="shared" si="14"/>
        <v>A</v>
      </c>
      <c r="C92" s="3219"/>
      <c r="D92" s="3218"/>
      <c r="E92" s="3217" t="str">
        <f t="shared" si="11"/>
        <v/>
      </c>
      <c r="F92" s="3225">
        <v>2.0449999999999999</v>
      </c>
      <c r="G92" s="3215" t="s">
        <v>403</v>
      </c>
      <c r="H92" s="3222" t="s">
        <v>4203</v>
      </c>
      <c r="I92" s="3213">
        <f>IF(ISBLANK(F92),0,F92/INDEX(C106:H106,MATCH(G92,C105:H105,0)))</f>
        <v>2.0449999999999999</v>
      </c>
      <c r="J92" s="3212">
        <f t="shared" si="12"/>
        <v>2.0449999999999999</v>
      </c>
      <c r="K92" s="2241">
        <f>IF(ISBLANK(C85),0,IF(ISBLANK(C92),0,IF(ISTEXT(C92),0,(C92/C85)*K85)))</f>
        <v>0</v>
      </c>
      <c r="L92" s="3221">
        <f t="shared" si="13"/>
        <v>0</v>
      </c>
      <c r="M92" s="3220">
        <f>IF(ISBLANK(C85),0,(J92/C85)*K85)</f>
        <v>4.09</v>
      </c>
      <c r="P92" s="3130"/>
      <c r="Q92" s="3130"/>
      <c r="R92" s="3130"/>
      <c r="S92" s="3130"/>
      <c r="T92" s="3130"/>
      <c r="U92" s="3130"/>
      <c r="W92" s="3130"/>
      <c r="X92" s="3228"/>
      <c r="AA92" s="3130"/>
      <c r="AB92" s="3130"/>
      <c r="AC92" s="3130"/>
      <c r="AD92" s="3130"/>
      <c r="AE92" s="3130"/>
      <c r="AF92" s="3130"/>
      <c r="AG92" s="3130"/>
      <c r="AH92" s="3130"/>
      <c r="AJ92" s="3130"/>
      <c r="AK92" s="3130"/>
      <c r="AL92" s="3130"/>
      <c r="AM92" s="3130"/>
      <c r="AO92" s="135">
        <v>1</v>
      </c>
    </row>
    <row r="93" spans="1:41" ht="18.75">
      <c r="B93" s="3223" t="str">
        <f t="shared" si="14"/>
        <v>A</v>
      </c>
      <c r="C93" s="3219"/>
      <c r="D93" s="3218"/>
      <c r="E93" s="3217" t="str">
        <f t="shared" si="11"/>
        <v/>
      </c>
      <c r="F93" s="3225">
        <v>1.25</v>
      </c>
      <c r="G93" s="3215" t="s">
        <v>403</v>
      </c>
      <c r="H93" s="3214" t="s">
        <v>4204</v>
      </c>
      <c r="I93" s="3213">
        <f>IF(ISBLANK(F93),0,F93/INDEX(C106:H106,MATCH(G93,C105:H105,0)))</f>
        <v>1.25</v>
      </c>
      <c r="J93" s="3212">
        <f t="shared" si="12"/>
        <v>1.25</v>
      </c>
      <c r="K93" s="2238">
        <f>IF(ISBLANK(C85),0,IF(ISBLANK(C93),0,IF(ISTEXT(C93),0,(C93/C85)*K85)))</f>
        <v>0</v>
      </c>
      <c r="L93" s="3211">
        <f t="shared" si="13"/>
        <v>0</v>
      </c>
      <c r="M93" s="3227">
        <f>IF(ISBLANK(C85),0,(J93/C85)*K85)</f>
        <v>2.5</v>
      </c>
      <c r="P93" s="3130"/>
      <c r="Q93" s="3130"/>
      <c r="R93" s="3130"/>
      <c r="S93" s="3130"/>
      <c r="T93" s="3130"/>
      <c r="U93" s="3130"/>
      <c r="W93" s="3130"/>
      <c r="X93" s="3229" t="s">
        <v>4664</v>
      </c>
      <c r="AA93" s="3130"/>
      <c r="AB93" s="3130"/>
      <c r="AC93" s="3130"/>
      <c r="AD93" s="3130"/>
      <c r="AE93" s="3130"/>
      <c r="AF93" s="3130"/>
      <c r="AG93" s="3130"/>
      <c r="AH93" s="3130"/>
      <c r="AJ93" s="3130"/>
      <c r="AK93" s="3130"/>
      <c r="AL93" s="3130"/>
      <c r="AM93" s="3130"/>
      <c r="AO93" s="135">
        <v>1</v>
      </c>
    </row>
    <row r="94" spans="1:41" ht="17.25">
      <c r="B94" s="3223" t="str">
        <f t="shared" si="14"/>
        <v>A</v>
      </c>
      <c r="C94" s="3219"/>
      <c r="D94" s="3218"/>
      <c r="E94" s="3217" t="str">
        <f t="shared" si="11"/>
        <v/>
      </c>
      <c r="F94" s="3225">
        <v>2.7650000000000001</v>
      </c>
      <c r="G94" s="3215" t="s">
        <v>403</v>
      </c>
      <c r="H94" s="3222" t="s">
        <v>4205</v>
      </c>
      <c r="I94" s="3213">
        <f>IF(ISBLANK(F94),0,F94/INDEX(C106:H106,MATCH(G94,C105:H105,0)))</f>
        <v>2.7650000000000001</v>
      </c>
      <c r="J94" s="3212">
        <f t="shared" si="12"/>
        <v>2.7650000000000001</v>
      </c>
      <c r="K94" s="2241">
        <f>IF(ISBLANK(C85),0,IF(ISBLANK(C94),0,IF(ISTEXT(C94),0,(C94/C85)*K85)))</f>
        <v>0</v>
      </c>
      <c r="L94" s="3221">
        <f t="shared" si="13"/>
        <v>0</v>
      </c>
      <c r="M94" s="3220">
        <f>IF(ISBLANK(C85),0,(J94/C85)*K85)</f>
        <v>5.53</v>
      </c>
      <c r="P94" s="3130"/>
      <c r="Q94" s="3130"/>
      <c r="R94" s="3130"/>
      <c r="S94" s="3130"/>
      <c r="T94" s="3130"/>
      <c r="U94" s="3130"/>
      <c r="W94" s="3130"/>
      <c r="X94" s="3228"/>
      <c r="AA94" s="3130"/>
      <c r="AB94" s="3130"/>
      <c r="AC94" s="3130"/>
      <c r="AD94" s="3130"/>
      <c r="AE94" s="3130"/>
      <c r="AF94" s="3130"/>
      <c r="AG94" s="3130"/>
      <c r="AH94" s="3130"/>
      <c r="AJ94" s="3130"/>
      <c r="AK94" s="3130"/>
      <c r="AL94" s="3130"/>
      <c r="AM94" s="3130"/>
      <c r="AO94" s="135">
        <v>1</v>
      </c>
    </row>
    <row r="95" spans="1:41" ht="23.25">
      <c r="B95" s="3223" t="str">
        <f t="shared" si="14"/>
        <v>A</v>
      </c>
      <c r="C95" s="3219"/>
      <c r="D95" s="3218"/>
      <c r="E95" s="3217" t="str">
        <f t="shared" si="11"/>
        <v/>
      </c>
      <c r="F95" s="3216">
        <v>500</v>
      </c>
      <c r="G95" s="3215" t="s">
        <v>62</v>
      </c>
      <c r="H95" s="3214" t="s">
        <v>4206</v>
      </c>
      <c r="I95" s="3213">
        <f>IF(ISBLANK(F95),0,F95/INDEX(C106:H106,MATCH(G95,C105:H105,0)))</f>
        <v>0.5</v>
      </c>
      <c r="J95" s="3212">
        <f t="shared" si="12"/>
        <v>0.5</v>
      </c>
      <c r="K95" s="2238">
        <f>IF(ISBLANK(C85),0,IF(ISBLANK(C95),0,IF(ISTEXT(C95),0,(C95/C85)*K85)))</f>
        <v>0</v>
      </c>
      <c r="L95" s="3211">
        <f t="shared" si="13"/>
        <v>0</v>
      </c>
      <c r="M95" s="3227">
        <f>IF(ISBLANK(C85),0,(J95/C85)*K85)</f>
        <v>1</v>
      </c>
      <c r="P95" s="3130"/>
      <c r="Q95" s="3130"/>
      <c r="R95" s="3130"/>
      <c r="S95" s="3130"/>
      <c r="T95" s="3130"/>
      <c r="U95" s="3130"/>
      <c r="W95" s="3130"/>
      <c r="X95" s="3226">
        <f>ROW()-1</f>
        <v>94</v>
      </c>
      <c r="AA95" s="3130"/>
      <c r="AB95" s="3130"/>
      <c r="AC95" s="3130"/>
      <c r="AD95" s="3130"/>
      <c r="AE95" s="3130"/>
      <c r="AF95" s="3130"/>
      <c r="AG95" s="3130"/>
      <c r="AH95" s="3130"/>
      <c r="AJ95" s="3130"/>
      <c r="AK95" s="3130"/>
      <c r="AL95" s="3130"/>
      <c r="AM95" s="3130"/>
      <c r="AO95" s="135">
        <v>1</v>
      </c>
    </row>
    <row r="96" spans="1:41" ht="17.25">
      <c r="B96" s="3223" t="str">
        <f t="shared" si="14"/>
        <v>►</v>
      </c>
      <c r="C96" s="3219"/>
      <c r="D96" s="3218"/>
      <c r="E96" s="3217" t="str">
        <f t="shared" si="11"/>
        <v/>
      </c>
      <c r="F96" s="3225"/>
      <c r="G96" s="3215"/>
      <c r="H96" s="3222"/>
      <c r="I96" s="3213">
        <f>IF(ISBLANK(F96),0,F96/INDEX(C106:H106,MATCH(G96,C105:H105,0)))</f>
        <v>0</v>
      </c>
      <c r="J96" s="3212">
        <f t="shared" si="12"/>
        <v>0</v>
      </c>
      <c r="K96" s="2241">
        <f>IF(ISBLANK(C85),0,IF(ISBLANK(C96),0,IF(ISTEXT(C96),0,(C96/C85)*K85)))</f>
        <v>0</v>
      </c>
      <c r="L96" s="3221">
        <f t="shared" si="13"/>
        <v>0</v>
      </c>
      <c r="M96" s="3220">
        <f>IF(ISBLANK(C85),0,(J96/C85)*K85)</f>
        <v>0</v>
      </c>
      <c r="P96" s="3130"/>
      <c r="Q96" s="3130"/>
      <c r="R96" s="3130"/>
      <c r="S96" s="3130"/>
      <c r="T96" s="3130"/>
      <c r="U96" s="3130"/>
      <c r="W96" s="3130"/>
      <c r="X96" s="3130"/>
      <c r="AA96" s="3130"/>
      <c r="AB96" s="3130"/>
      <c r="AC96" s="3130"/>
      <c r="AD96" s="3130"/>
      <c r="AE96" s="3130"/>
      <c r="AF96" s="3130"/>
      <c r="AG96" s="3130"/>
      <c r="AH96" s="3130"/>
      <c r="AJ96" s="3130"/>
      <c r="AK96" s="3130"/>
      <c r="AL96" s="3130"/>
      <c r="AM96" s="3130"/>
      <c r="AO96" s="135">
        <v>1</v>
      </c>
    </row>
    <row r="97" spans="2:41" ht="17.25">
      <c r="B97" s="3223" t="str">
        <f t="shared" si="14"/>
        <v>►</v>
      </c>
      <c r="C97" s="3219"/>
      <c r="D97" s="3218"/>
      <c r="E97" s="3217" t="str">
        <f t="shared" si="11"/>
        <v/>
      </c>
      <c r="F97" s="3224"/>
      <c r="G97" s="3215"/>
      <c r="H97" s="3214"/>
      <c r="I97" s="3213">
        <f>IF(ISBLANK(F97),0,F97/INDEX(C106:H106,MATCH(G97,C105:H105,0)))</f>
        <v>0</v>
      </c>
      <c r="J97" s="3212">
        <f t="shared" si="12"/>
        <v>0</v>
      </c>
      <c r="K97" s="2238">
        <f>IF(ISBLANK(C85),0,IF(ISBLANK(C97),0,IF(ISTEXT(C97),0,(C97/C85)*K85)))</f>
        <v>0</v>
      </c>
      <c r="L97" s="3211">
        <f t="shared" si="13"/>
        <v>0</v>
      </c>
      <c r="M97" s="3210">
        <f>IF(ISBLANK(C85),0,(J97/C85)*K85)</f>
        <v>0</v>
      </c>
      <c r="P97" s="3130"/>
      <c r="Q97" s="3130"/>
      <c r="R97" s="3130"/>
      <c r="S97" s="3130"/>
      <c r="T97" s="3130"/>
      <c r="U97" s="3130"/>
      <c r="W97" s="3130"/>
      <c r="X97" s="3130"/>
      <c r="AA97" s="3130"/>
      <c r="AB97" s="3130"/>
      <c r="AC97" s="3130"/>
      <c r="AD97" s="3130"/>
      <c r="AE97" s="3130"/>
      <c r="AF97" s="3130"/>
      <c r="AG97" s="3130"/>
      <c r="AH97" s="3130"/>
      <c r="AJ97" s="3130"/>
      <c r="AK97" s="3130"/>
      <c r="AL97" s="3130"/>
      <c r="AM97" s="3130"/>
      <c r="AO97" s="135">
        <v>1</v>
      </c>
    </row>
    <row r="98" spans="2:41" ht="17.25">
      <c r="B98" s="3223" t="str">
        <f t="shared" si="14"/>
        <v>►</v>
      </c>
      <c r="C98" s="3219"/>
      <c r="D98" s="3218"/>
      <c r="E98" s="3217" t="str">
        <f t="shared" si="11"/>
        <v/>
      </c>
      <c r="F98" s="3216"/>
      <c r="G98" s="3215"/>
      <c r="H98" s="3222"/>
      <c r="I98" s="3213">
        <f>IF(ISBLANK(F98),0,F98/INDEX(C106:H106,MATCH(G98,C105:H105,0)))</f>
        <v>0</v>
      </c>
      <c r="J98" s="3212">
        <f t="shared" si="12"/>
        <v>0</v>
      </c>
      <c r="K98" s="2241">
        <f>IF(ISBLANK(C85),0,IF(ISBLANK(C98),0,IF(ISTEXT(C98),0,(C98/C85)*K85)))</f>
        <v>0</v>
      </c>
      <c r="L98" s="3221">
        <f t="shared" si="13"/>
        <v>0</v>
      </c>
      <c r="M98" s="3220">
        <f>IF(ISBLANK(C85),0,(J98/C85)*K85)</f>
        <v>0</v>
      </c>
      <c r="P98" s="3130"/>
      <c r="Q98" s="3130"/>
      <c r="R98" s="3130"/>
      <c r="S98" s="3130"/>
      <c r="T98" s="3130"/>
      <c r="U98" s="3130"/>
      <c r="W98" s="3130"/>
      <c r="X98" s="3130"/>
      <c r="AA98" s="3130"/>
      <c r="AB98" s="3130"/>
      <c r="AC98" s="3130"/>
      <c r="AD98" s="3130"/>
      <c r="AE98" s="3130"/>
      <c r="AF98" s="3130"/>
      <c r="AG98" s="3130"/>
      <c r="AH98" s="3130"/>
      <c r="AJ98" s="3130"/>
      <c r="AK98" s="3130"/>
      <c r="AL98" s="3130"/>
      <c r="AM98" s="3130"/>
      <c r="AO98" s="135">
        <v>1</v>
      </c>
    </row>
    <row r="99" spans="2:41" ht="17.25">
      <c r="B99" s="3223" t="str">
        <f t="shared" si="14"/>
        <v>►</v>
      </c>
      <c r="C99" s="3219"/>
      <c r="D99" s="3218"/>
      <c r="E99" s="3217" t="str">
        <f t="shared" si="11"/>
        <v/>
      </c>
      <c r="F99" s="3216"/>
      <c r="G99" s="3215"/>
      <c r="H99" s="3214"/>
      <c r="I99" s="3213">
        <f>IF(ISBLANK(F99),0,F99/INDEX(C106:H106,MATCH(G99,C105:H105,0)))</f>
        <v>0</v>
      </c>
      <c r="J99" s="3212">
        <f t="shared" si="12"/>
        <v>0</v>
      </c>
      <c r="K99" s="2238">
        <f>IF(ISBLANK(C85),0,IF(ISBLANK(C99),0,IF(ISTEXT(C99),0,(C99/C85)*K85)))</f>
        <v>0</v>
      </c>
      <c r="L99" s="3211">
        <f t="shared" si="13"/>
        <v>0</v>
      </c>
      <c r="M99" s="3210">
        <f>IF(ISBLANK(C85),0,(J99/C85)*K85)</f>
        <v>0</v>
      </c>
      <c r="P99" s="3130"/>
      <c r="Q99" s="3130"/>
      <c r="R99" s="3130"/>
      <c r="S99" s="3130"/>
      <c r="T99" s="3130"/>
      <c r="U99" s="3130"/>
      <c r="W99" s="3130"/>
      <c r="X99" s="3130"/>
      <c r="AA99" s="3130"/>
      <c r="AB99" s="3130"/>
      <c r="AC99" s="3130"/>
      <c r="AD99" s="3130"/>
      <c r="AE99" s="3130"/>
      <c r="AF99" s="3130"/>
      <c r="AG99" s="3130"/>
      <c r="AH99" s="3130"/>
      <c r="AJ99" s="3130"/>
      <c r="AK99" s="3130"/>
      <c r="AL99" s="3130"/>
      <c r="AM99" s="3130"/>
      <c r="AO99" s="135">
        <v>1</v>
      </c>
    </row>
    <row r="100" spans="2:41" ht="17.25">
      <c r="B100" s="3223" t="str">
        <f t="shared" si="14"/>
        <v>►</v>
      </c>
      <c r="C100" s="3219"/>
      <c r="D100" s="3218"/>
      <c r="E100" s="3217" t="str">
        <f t="shared" si="11"/>
        <v/>
      </c>
      <c r="F100" s="3216"/>
      <c r="G100" s="3215"/>
      <c r="H100" s="3222"/>
      <c r="I100" s="3213">
        <f>IF(ISBLANK(F100),0,F100/INDEX(C106:H106,MATCH(G100,C105:H105,0)))</f>
        <v>0</v>
      </c>
      <c r="J100" s="3212">
        <f t="shared" si="12"/>
        <v>0</v>
      </c>
      <c r="K100" s="2241">
        <f>IF(ISBLANK(C85),0,IF(ISBLANK(C100),0,IF(ISTEXT(C100),0,(C100/C85)*K85)))</f>
        <v>0</v>
      </c>
      <c r="L100" s="3221">
        <f t="shared" si="13"/>
        <v>0</v>
      </c>
      <c r="M100" s="3220">
        <f>IF(ISBLANK(C85),0,(J100/C85)*K85)</f>
        <v>0</v>
      </c>
      <c r="P100" s="3130"/>
      <c r="Q100" s="3130"/>
      <c r="R100" s="3130"/>
      <c r="S100" s="3130"/>
      <c r="T100" s="3130"/>
      <c r="U100" s="3130"/>
      <c r="W100" s="3130"/>
      <c r="X100" s="3130"/>
      <c r="AA100" s="3130"/>
      <c r="AB100" s="3130"/>
      <c r="AC100" s="3130"/>
      <c r="AD100" s="3130"/>
      <c r="AE100" s="3130"/>
      <c r="AF100" s="3130"/>
      <c r="AG100" s="3130"/>
      <c r="AH100" s="3130"/>
      <c r="AJ100" s="3130"/>
      <c r="AK100" s="3130"/>
      <c r="AL100" s="3130"/>
      <c r="AM100" s="3130"/>
      <c r="AO100" s="135">
        <v>1</v>
      </c>
    </row>
    <row r="101" spans="2:41" ht="17.25">
      <c r="B101" s="3223" t="str">
        <f t="shared" si="14"/>
        <v>►</v>
      </c>
      <c r="C101" s="3219"/>
      <c r="D101" s="3218"/>
      <c r="E101" s="3217" t="str">
        <f t="shared" si="11"/>
        <v/>
      </c>
      <c r="F101" s="3216"/>
      <c r="G101" s="3215"/>
      <c r="H101" s="3214"/>
      <c r="I101" s="3213">
        <f>IF(ISBLANK(F101),0,F101/INDEX(C106:H106,MATCH(G101,C105:H105,0)))</f>
        <v>0</v>
      </c>
      <c r="J101" s="3212">
        <f t="shared" si="12"/>
        <v>0</v>
      </c>
      <c r="K101" s="2238">
        <f>IF(ISBLANK(C85),0,IF(ISBLANK(C101),0,IF(ISTEXT(C101),0,(C101/C85)*K85)))</f>
        <v>0</v>
      </c>
      <c r="L101" s="3211">
        <f t="shared" si="13"/>
        <v>0</v>
      </c>
      <c r="M101" s="3210">
        <f>IF(ISBLANK(C85),0,(J101/C85)*K85)</f>
        <v>0</v>
      </c>
      <c r="P101" s="3130"/>
      <c r="Q101" s="3130"/>
      <c r="R101" s="3130"/>
      <c r="S101" s="3130"/>
      <c r="T101" s="3130"/>
      <c r="U101" s="3130"/>
      <c r="W101" s="3130"/>
      <c r="X101" s="3130"/>
      <c r="AA101" s="3130"/>
      <c r="AB101" s="3130"/>
      <c r="AC101" s="3130"/>
      <c r="AD101" s="3130"/>
      <c r="AE101" s="3130"/>
      <c r="AF101" s="3130"/>
      <c r="AG101" s="3130"/>
      <c r="AH101" s="3130"/>
      <c r="AJ101" s="3130"/>
      <c r="AK101" s="3130"/>
      <c r="AL101" s="3130"/>
      <c r="AM101" s="3130"/>
      <c r="AO101" s="135">
        <v>1</v>
      </c>
    </row>
    <row r="102" spans="2:41" ht="17.25">
      <c r="B102" s="3223" t="str">
        <f t="shared" si="14"/>
        <v>►</v>
      </c>
      <c r="C102" s="3219"/>
      <c r="D102" s="3218"/>
      <c r="E102" s="3217" t="str">
        <f t="shared" si="11"/>
        <v/>
      </c>
      <c r="F102" s="3216"/>
      <c r="G102" s="3215"/>
      <c r="H102" s="3222"/>
      <c r="I102" s="3213">
        <f>IF(ISBLANK(F102),0,F102/INDEX(C106:H106,MATCH(G102,C105:H105,0)))</f>
        <v>0</v>
      </c>
      <c r="J102" s="3212">
        <f t="shared" si="12"/>
        <v>0</v>
      </c>
      <c r="K102" s="2241">
        <f>IF(ISBLANK(C85),0,IF(ISBLANK(C102),0,IF(ISTEXT(C102),0,(C102/C85)*K85)))</f>
        <v>0</v>
      </c>
      <c r="L102" s="3221">
        <f t="shared" si="13"/>
        <v>0</v>
      </c>
      <c r="M102" s="3220">
        <f>IF(ISBLANK(C85),0,(J102/C85)*K85)</f>
        <v>0</v>
      </c>
      <c r="P102" s="3130"/>
      <c r="Q102" s="3130"/>
      <c r="R102" s="3130"/>
      <c r="S102" s="3130"/>
      <c r="T102" s="3130"/>
      <c r="U102" s="3130"/>
      <c r="W102" s="3130"/>
      <c r="X102" s="3130"/>
      <c r="AA102" s="3130"/>
      <c r="AB102" s="3130"/>
      <c r="AC102" s="3130"/>
      <c r="AD102" s="3130"/>
      <c r="AE102" s="3130"/>
      <c r="AF102" s="3130"/>
      <c r="AG102" s="3130"/>
      <c r="AH102" s="3130"/>
      <c r="AJ102" s="3130"/>
      <c r="AK102" s="3130"/>
      <c r="AL102" s="3130"/>
      <c r="AM102" s="3130"/>
      <c r="AO102" s="135">
        <v>1</v>
      </c>
    </row>
    <row r="103" spans="2:41" ht="17.25">
      <c r="B103" s="593" t="s">
        <v>0</v>
      </c>
      <c r="C103" s="3219"/>
      <c r="D103" s="3218"/>
      <c r="E103" s="3217" t="str">
        <f t="shared" si="11"/>
        <v/>
      </c>
      <c r="F103" s="3216"/>
      <c r="G103" s="3215"/>
      <c r="H103" s="3214"/>
      <c r="I103" s="3213">
        <f>IF(ISBLANK(F103),0,F103/INDEX(C106:H106,MATCH(G103,C105:H105,0)))</f>
        <v>0</v>
      </c>
      <c r="J103" s="3212">
        <f t="shared" si="12"/>
        <v>0</v>
      </c>
      <c r="K103" s="2238">
        <f>IF(ISBLANK(C85),0,IF(ISBLANK(C103),0,IF(ISTEXT(C103),0,(C103/C85)*K85)))</f>
        <v>0</v>
      </c>
      <c r="L103" s="3211">
        <f t="shared" si="13"/>
        <v>0</v>
      </c>
      <c r="M103" s="3210">
        <f>IF(ISBLANK(C85),0,(J103/C85)*K85)</f>
        <v>0</v>
      </c>
      <c r="P103" s="3130"/>
      <c r="Q103" s="3130"/>
      <c r="R103" s="3130"/>
      <c r="S103" s="3130"/>
      <c r="T103" s="3130"/>
      <c r="U103" s="3130"/>
      <c r="W103" s="3130"/>
      <c r="X103" s="3130"/>
      <c r="AA103" s="3130"/>
      <c r="AB103" s="3130"/>
      <c r="AC103" s="3130"/>
      <c r="AD103" s="3130"/>
      <c r="AE103" s="3130"/>
      <c r="AF103" s="3130"/>
      <c r="AG103" s="3130"/>
      <c r="AH103" s="3130"/>
      <c r="AJ103" s="3130"/>
      <c r="AK103" s="3130"/>
      <c r="AL103" s="3130"/>
      <c r="AM103" s="3130"/>
      <c r="AO103" s="135">
        <v>1</v>
      </c>
    </row>
    <row r="104" spans="2:41" ht="16.5" thickBot="1">
      <c r="B104" s="3209" t="s">
        <v>0</v>
      </c>
      <c r="C104" s="3208"/>
      <c r="D104" s="3208"/>
      <c r="E104" s="3208"/>
      <c r="F104" s="3208"/>
      <c r="G104" s="3207" t="s">
        <v>4663</v>
      </c>
      <c r="H104" s="3206">
        <f>SUM(J90:J103)</f>
        <v>8.5400000000000009</v>
      </c>
      <c r="I104" s="3205"/>
      <c r="J104" s="3205"/>
      <c r="K104" s="3204"/>
      <c r="L104" s="3204"/>
      <c r="M104" s="3203">
        <f>SUM(M90:M103)</f>
        <v>17.080000000000002</v>
      </c>
      <c r="P104" s="3130"/>
      <c r="Q104" s="3130"/>
      <c r="R104" s="3130"/>
      <c r="S104" s="3130"/>
      <c r="T104" s="3130"/>
      <c r="U104" s="3130"/>
      <c r="W104" s="3130"/>
      <c r="X104" s="3130"/>
      <c r="AA104" s="3130"/>
      <c r="AB104" s="3130"/>
      <c r="AC104" s="3130"/>
      <c r="AD104" s="3130"/>
      <c r="AE104" s="3130"/>
      <c r="AF104" s="3130"/>
      <c r="AG104" s="3130"/>
      <c r="AH104" s="3130"/>
      <c r="AJ104" s="3130"/>
      <c r="AK104" s="3130"/>
      <c r="AL104" s="3130"/>
      <c r="AM104" s="3130"/>
      <c r="AO104" s="135">
        <v>1</v>
      </c>
    </row>
    <row r="105" spans="2:41" ht="15.75" customHeight="1" thickTop="1">
      <c r="B105" s="593" t="s">
        <v>15</v>
      </c>
      <c r="C105" s="3202" t="s">
        <v>62</v>
      </c>
      <c r="D105" s="3201" t="s">
        <v>61</v>
      </c>
      <c r="E105" s="3200" t="s">
        <v>58</v>
      </c>
      <c r="F105" s="3200" t="s">
        <v>57</v>
      </c>
      <c r="G105" s="3200" t="s">
        <v>56</v>
      </c>
      <c r="H105" s="3199" t="s">
        <v>55</v>
      </c>
      <c r="I105" s="3198"/>
      <c r="J105" s="3198"/>
      <c r="K105" s="4781" t="s">
        <v>4662</v>
      </c>
      <c r="L105" s="4781"/>
      <c r="M105" s="4782"/>
      <c r="P105" s="3130"/>
      <c r="Q105" s="3130"/>
      <c r="R105" s="3130"/>
      <c r="S105" s="3130"/>
      <c r="T105" s="3130"/>
      <c r="U105" s="3130"/>
      <c r="W105" s="3130"/>
      <c r="X105" s="3130"/>
      <c r="AA105" s="3130"/>
      <c r="AB105" s="3130"/>
      <c r="AC105" s="3130"/>
      <c r="AD105" s="3130"/>
      <c r="AE105" s="3130"/>
      <c r="AF105" s="3130"/>
      <c r="AG105" s="3130"/>
      <c r="AH105" s="3130"/>
      <c r="AJ105" s="3130"/>
      <c r="AK105" s="3130"/>
      <c r="AL105" s="3130"/>
      <c r="AM105" s="3130"/>
      <c r="AO105" s="135">
        <v>1</v>
      </c>
    </row>
    <row r="106" spans="2:41" ht="15.75" customHeight="1" thickBot="1">
      <c r="B106" s="3197" t="s">
        <v>15</v>
      </c>
      <c r="C106" s="3196">
        <v>1000</v>
      </c>
      <c r="D106" s="3195">
        <v>1</v>
      </c>
      <c r="E106" s="3194">
        <v>1</v>
      </c>
      <c r="F106" s="3194">
        <v>10</v>
      </c>
      <c r="G106" s="3194">
        <v>100</v>
      </c>
      <c r="H106" s="3193">
        <v>1000</v>
      </c>
      <c r="I106" s="3192"/>
      <c r="J106" s="3192"/>
      <c r="K106" s="4783"/>
      <c r="L106" s="4783"/>
      <c r="M106" s="4784"/>
      <c r="P106" s="3130"/>
      <c r="Q106" s="3130"/>
      <c r="R106" s="3130"/>
      <c r="S106" s="3130"/>
      <c r="T106" s="3130"/>
      <c r="U106" s="3130"/>
      <c r="W106" s="3130"/>
      <c r="X106" s="3130"/>
      <c r="AA106" s="3130"/>
      <c r="AB106" s="3130"/>
      <c r="AC106" s="3130"/>
      <c r="AD106" s="3130"/>
      <c r="AE106" s="3130"/>
      <c r="AF106" s="3130"/>
      <c r="AG106" s="3130"/>
      <c r="AH106" s="3130"/>
      <c r="AJ106" s="3130"/>
      <c r="AK106" s="3130"/>
      <c r="AL106" s="3130"/>
      <c r="AM106" s="3130"/>
      <c r="AO106" s="135">
        <v>1</v>
      </c>
    </row>
    <row r="107" spans="2:41" ht="21">
      <c r="B107" s="3191" t="s">
        <v>0</v>
      </c>
      <c r="C107" s="3190"/>
      <c r="D107" s="4772" t="s">
        <v>4661</v>
      </c>
      <c r="E107" s="4772"/>
      <c r="F107" s="4772"/>
      <c r="G107" s="4772"/>
      <c r="H107" s="4772"/>
      <c r="I107" s="4772"/>
      <c r="J107" s="4772"/>
      <c r="K107" s="4772"/>
      <c r="L107" s="4772"/>
      <c r="M107" s="4773"/>
      <c r="P107" s="3130"/>
      <c r="Q107" s="3130"/>
      <c r="R107" s="3130"/>
      <c r="S107" s="3130"/>
      <c r="T107" s="3130"/>
      <c r="U107" s="3130"/>
      <c r="W107" s="3130"/>
      <c r="X107" s="3130"/>
      <c r="AA107" s="3130"/>
      <c r="AB107" s="3130"/>
      <c r="AC107" s="3130"/>
      <c r="AD107" s="3130"/>
      <c r="AE107" s="3130"/>
      <c r="AF107" s="3130"/>
      <c r="AG107" s="3130"/>
      <c r="AH107" s="3130"/>
      <c r="AJ107" s="3130"/>
      <c r="AK107" s="3130"/>
      <c r="AL107" s="3130"/>
      <c r="AM107" s="3130"/>
      <c r="AO107" s="135">
        <v>1</v>
      </c>
    </row>
    <row r="108" spans="2:41" ht="21">
      <c r="B108" s="3140" t="s">
        <v>0</v>
      </c>
      <c r="C108" s="2795"/>
      <c r="D108" s="8" t="s">
        <v>3</v>
      </c>
      <c r="E108" s="7"/>
      <c r="F108" s="7"/>
      <c r="G108" s="7"/>
      <c r="H108" s="1921" t="s">
        <v>4169</v>
      </c>
      <c r="I108" s="1921"/>
      <c r="J108" s="1921"/>
      <c r="K108" s="3189" t="s">
        <v>985</v>
      </c>
      <c r="L108" s="3188" t="s">
        <v>985</v>
      </c>
      <c r="M108" s="2010"/>
      <c r="P108" s="3130"/>
      <c r="Q108" s="3130"/>
      <c r="R108" s="3130"/>
      <c r="S108" s="3130"/>
      <c r="T108" s="3130"/>
      <c r="U108" s="3130"/>
      <c r="W108" s="3130"/>
      <c r="X108" s="3130"/>
      <c r="AA108" s="3130"/>
      <c r="AB108" s="3130"/>
      <c r="AC108" s="3130"/>
      <c r="AD108" s="3130"/>
      <c r="AE108" s="3130"/>
      <c r="AF108" s="3130"/>
      <c r="AG108" s="3130"/>
      <c r="AH108" s="3130"/>
      <c r="AJ108" s="3130"/>
      <c r="AK108" s="3130"/>
      <c r="AL108" s="3130"/>
      <c r="AM108" s="3130"/>
      <c r="AO108" s="135">
        <v>1</v>
      </c>
    </row>
    <row r="109" spans="2:41" ht="18.75" customHeight="1">
      <c r="B109" s="3140" t="s">
        <v>0</v>
      </c>
      <c r="C109" s="3156">
        <v>1</v>
      </c>
      <c r="D109" s="3155">
        <v>2</v>
      </c>
      <c r="E109" s="3154">
        <v>3</v>
      </c>
      <c r="F109" s="3154">
        <v>4</v>
      </c>
      <c r="G109" s="3153">
        <v>5</v>
      </c>
      <c r="H109" s="1921"/>
      <c r="I109" s="1921"/>
      <c r="J109" s="1921"/>
      <c r="K109" s="4774" t="s">
        <v>4660</v>
      </c>
      <c r="L109" s="4775">
        <f>K85</f>
        <v>2</v>
      </c>
      <c r="M109" s="3187"/>
      <c r="P109" s="3130"/>
      <c r="Q109" s="3130"/>
      <c r="R109" s="3130"/>
      <c r="S109" s="3130"/>
      <c r="T109" s="3130"/>
      <c r="U109" s="3130"/>
      <c r="W109" s="3130"/>
      <c r="X109" s="3130"/>
      <c r="AA109" s="3130"/>
      <c r="AB109" s="3130"/>
      <c r="AC109" s="3130"/>
      <c r="AD109" s="3130"/>
      <c r="AE109" s="3130"/>
      <c r="AF109" s="3130"/>
      <c r="AG109" s="3130"/>
      <c r="AH109" s="3130"/>
      <c r="AJ109" s="3130"/>
      <c r="AK109" s="3130"/>
      <c r="AL109" s="3130"/>
      <c r="AM109" s="3130"/>
      <c r="AO109" s="135">
        <v>1</v>
      </c>
    </row>
    <row r="110" spans="2:41" ht="15.75">
      <c r="B110" s="3140" t="s">
        <v>0</v>
      </c>
      <c r="C110" s="3168"/>
      <c r="D110" s="3168"/>
      <c r="E110" s="3168"/>
      <c r="F110" s="3186" t="s">
        <v>4209</v>
      </c>
      <c r="G110" s="3185" t="s">
        <v>4210</v>
      </c>
      <c r="H110" s="1921"/>
      <c r="I110" s="1921"/>
      <c r="J110"/>
      <c r="K110" s="4774"/>
      <c r="L110" s="4775"/>
      <c r="M110" s="3184" t="s">
        <v>987</v>
      </c>
      <c r="P110" s="3130"/>
      <c r="Q110" s="3130"/>
      <c r="R110" s="3130"/>
      <c r="S110" s="3130"/>
      <c r="T110" s="3130"/>
      <c r="U110" s="3130"/>
      <c r="W110" s="3130"/>
      <c r="X110" s="3130"/>
      <c r="AA110" s="3130"/>
      <c r="AB110" s="3130"/>
      <c r="AC110" s="3130"/>
      <c r="AD110" s="3130"/>
      <c r="AE110" s="3130"/>
      <c r="AF110" s="3130"/>
      <c r="AG110" s="3130"/>
      <c r="AH110" s="3130"/>
      <c r="AJ110" s="3130"/>
      <c r="AK110" s="3130"/>
      <c r="AL110" s="3130"/>
      <c r="AM110" s="3130"/>
      <c r="AO110" s="135">
        <v>1</v>
      </c>
    </row>
    <row r="111" spans="2:41" ht="15.75">
      <c r="B111" s="3169" t="str">
        <f t="shared" ref="B111:B123" si="15">IF(H111&lt;&gt;"","A",IF(K111&lt;&gt;"","A",IF(L111&lt;&gt;"","A","►")))</f>
        <v>A</v>
      </c>
      <c r="C111" s="3168"/>
      <c r="D111" s="3168"/>
      <c r="E111" s="3168"/>
      <c r="F111" s="2276" t="s">
        <v>14</v>
      </c>
      <c r="G111" s="2277">
        <v>1</v>
      </c>
      <c r="H111" s="2278" t="s">
        <v>4201</v>
      </c>
      <c r="I111" s="2278"/>
      <c r="J111" s="2278"/>
      <c r="K111" s="2279">
        <f>J90/G111</f>
        <v>0.7</v>
      </c>
      <c r="L111" s="3183">
        <f>(K111/C85)*K85</f>
        <v>1.4</v>
      </c>
      <c r="M111" s="3182">
        <f>L111</f>
        <v>1.4</v>
      </c>
      <c r="P111" s="3130"/>
      <c r="Q111" s="3130"/>
      <c r="R111" s="3130"/>
      <c r="S111" s="3130"/>
      <c r="T111" s="3130"/>
      <c r="U111" s="3130"/>
      <c r="W111" s="3130"/>
      <c r="X111" s="3130"/>
      <c r="AA111" s="3130"/>
      <c r="AB111" s="3130"/>
      <c r="AC111" s="3130"/>
      <c r="AD111" s="3130"/>
      <c r="AE111" s="3130"/>
      <c r="AF111" s="3130"/>
      <c r="AG111" s="3130"/>
      <c r="AH111" s="3130"/>
      <c r="AJ111" s="3130"/>
      <c r="AK111" s="3130"/>
      <c r="AL111" s="3130"/>
      <c r="AM111" s="3130"/>
      <c r="AO111" s="135">
        <v>1</v>
      </c>
    </row>
    <row r="112" spans="2:41" ht="15.75">
      <c r="B112" s="3169" t="str">
        <f t="shared" si="15"/>
        <v>A</v>
      </c>
      <c r="C112" s="3168"/>
      <c r="D112" s="3168"/>
      <c r="E112" s="3167"/>
      <c r="F112" s="2281" t="s">
        <v>16</v>
      </c>
      <c r="G112" s="2282">
        <v>2</v>
      </c>
      <c r="H112" s="2283" t="s">
        <v>4203</v>
      </c>
      <c r="I112" s="2283"/>
      <c r="J112" s="2283"/>
      <c r="K112" s="2284">
        <f>J92/G112</f>
        <v>1.0225</v>
      </c>
      <c r="L112" s="3176">
        <f>(K112/C85)*K85</f>
        <v>2.0449999999999999</v>
      </c>
      <c r="M112" s="3181">
        <f>L112+L118</f>
        <v>4.09</v>
      </c>
      <c r="P112" s="3130"/>
      <c r="Q112" s="3130"/>
      <c r="R112" s="3130"/>
      <c r="S112" s="3130"/>
      <c r="T112" s="3130"/>
      <c r="U112" s="3130"/>
      <c r="W112" s="3130"/>
      <c r="X112" s="3130"/>
      <c r="AA112" s="3130"/>
      <c r="AB112" s="3130"/>
      <c r="AC112" s="3130"/>
      <c r="AD112" s="3130"/>
      <c r="AE112" s="3130"/>
      <c r="AF112" s="3130"/>
      <c r="AG112" s="3130"/>
      <c r="AH112" s="3130"/>
      <c r="AJ112" s="3130"/>
      <c r="AK112" s="3130"/>
      <c r="AL112" s="3130"/>
      <c r="AM112" s="3130"/>
      <c r="AO112" s="135">
        <v>1</v>
      </c>
    </row>
    <row r="113" spans="2:41" ht="15.75">
      <c r="B113" s="3169" t="str">
        <f t="shared" si="15"/>
        <v>A</v>
      </c>
      <c r="C113" s="3168"/>
      <c r="D113" s="3168"/>
      <c r="E113" s="3167"/>
      <c r="F113" s="2286" t="s">
        <v>17</v>
      </c>
      <c r="G113" s="2287">
        <v>3</v>
      </c>
      <c r="H113" s="2288" t="s">
        <v>4204</v>
      </c>
      <c r="I113" s="2288"/>
      <c r="J113" s="2288"/>
      <c r="K113" s="2289">
        <f>J93/G113</f>
        <v>0.41666666666666669</v>
      </c>
      <c r="L113" s="3175">
        <f>(K113/C85)*K85</f>
        <v>0.83333333333333337</v>
      </c>
      <c r="M113" s="3180">
        <f>L113+L116+L119</f>
        <v>2.5</v>
      </c>
      <c r="P113" s="3130"/>
      <c r="Q113" s="3130"/>
      <c r="R113" s="3130"/>
      <c r="S113" s="3130"/>
      <c r="T113" s="3130"/>
      <c r="U113" s="3130"/>
      <c r="W113" s="3130"/>
      <c r="X113" s="3130"/>
      <c r="AA113" s="3130"/>
      <c r="AB113" s="3130"/>
      <c r="AC113" s="3130"/>
      <c r="AD113" s="3130"/>
      <c r="AE113" s="3130"/>
      <c r="AF113" s="3130"/>
      <c r="AG113" s="3130"/>
      <c r="AH113" s="3130"/>
      <c r="AJ113" s="3130"/>
      <c r="AK113" s="3130"/>
      <c r="AL113" s="3130"/>
      <c r="AM113" s="3130"/>
      <c r="AO113" s="135">
        <v>1</v>
      </c>
    </row>
    <row r="114" spans="2:41" ht="15.75">
      <c r="B114" s="3169" t="str">
        <f t="shared" si="15"/>
        <v>A</v>
      </c>
      <c r="C114" s="3168"/>
      <c r="D114" s="3168"/>
      <c r="E114" s="3167"/>
      <c r="F114" s="2286" t="s">
        <v>18</v>
      </c>
      <c r="G114" s="2291">
        <v>3</v>
      </c>
      <c r="H114" s="2292" t="s">
        <v>4205</v>
      </c>
      <c r="I114" s="2292"/>
      <c r="J114" s="2292"/>
      <c r="K114" s="2293">
        <f>J94/G114</f>
        <v>0.92166666666666675</v>
      </c>
      <c r="L114" s="3174">
        <f>(K114/C85)*K85</f>
        <v>1.8433333333333335</v>
      </c>
      <c r="M114" s="3179">
        <f>L114+L117+L120</f>
        <v>6.4516666666666671</v>
      </c>
      <c r="P114" s="3130"/>
      <c r="Q114" s="3130"/>
      <c r="R114" s="3130"/>
      <c r="S114" s="3130"/>
      <c r="T114" s="3130"/>
      <c r="U114" s="3130"/>
      <c r="W114" s="3130"/>
      <c r="X114" s="3130"/>
      <c r="AA114" s="3130"/>
      <c r="AB114" s="3130"/>
      <c r="AC114" s="3130"/>
      <c r="AD114" s="3130"/>
      <c r="AE114" s="3130"/>
      <c r="AF114" s="3130"/>
      <c r="AG114" s="3130"/>
      <c r="AH114" s="3130"/>
      <c r="AJ114" s="3130"/>
      <c r="AK114" s="3130"/>
      <c r="AL114" s="3130"/>
      <c r="AM114" s="3130"/>
      <c r="AO114" s="135">
        <v>1</v>
      </c>
    </row>
    <row r="115" spans="2:41" ht="15.75">
      <c r="B115" s="3169" t="str">
        <f t="shared" si="15"/>
        <v>A</v>
      </c>
      <c r="C115" s="3168"/>
      <c r="D115" s="3168"/>
      <c r="E115" s="3167"/>
      <c r="F115" s="2295" t="s">
        <v>19</v>
      </c>
      <c r="G115" s="2296">
        <v>1</v>
      </c>
      <c r="H115" s="2297" t="s">
        <v>4202</v>
      </c>
      <c r="I115" s="2297"/>
      <c r="J115" s="2297"/>
      <c r="K115" s="2298">
        <f>J91/G115</f>
        <v>1.28</v>
      </c>
      <c r="L115" s="3178">
        <f>(K115/C85)*K85</f>
        <v>2.56</v>
      </c>
      <c r="M115" s="3177">
        <f>L115</f>
        <v>2.56</v>
      </c>
      <c r="P115" s="3130"/>
      <c r="Q115" s="3130"/>
      <c r="R115" s="3130"/>
      <c r="S115" s="3130"/>
      <c r="T115" s="3130"/>
      <c r="U115" s="3130"/>
      <c r="W115" s="3130"/>
      <c r="X115" s="3130"/>
      <c r="AA115" s="3130"/>
      <c r="AB115" s="3130"/>
      <c r="AC115" s="3130"/>
      <c r="AD115" s="3130"/>
      <c r="AE115" s="3130"/>
      <c r="AF115" s="3130"/>
      <c r="AG115" s="3130"/>
      <c r="AH115" s="3130"/>
      <c r="AJ115" s="3130"/>
      <c r="AK115" s="3130"/>
      <c r="AL115" s="3130"/>
      <c r="AM115" s="3130"/>
      <c r="AO115" s="135">
        <v>1</v>
      </c>
    </row>
    <row r="116" spans="2:41" ht="15.75">
      <c r="B116" s="3169" t="str">
        <f t="shared" si="15"/>
        <v>A</v>
      </c>
      <c r="C116" s="3168"/>
      <c r="D116" s="3168"/>
      <c r="E116" s="3167"/>
      <c r="F116" s="2286" t="s">
        <v>20</v>
      </c>
      <c r="G116" s="2287">
        <v>3</v>
      </c>
      <c r="H116" s="2288" t="s">
        <v>4204</v>
      </c>
      <c r="I116" s="2288"/>
      <c r="J116" s="2288"/>
      <c r="K116" s="2289">
        <f>J93/G116</f>
        <v>0.41666666666666669</v>
      </c>
      <c r="L116" s="3175">
        <f>(K116/C85)*K85</f>
        <v>0.83333333333333337</v>
      </c>
      <c r="M116" s="3173"/>
      <c r="P116" s="3130"/>
      <c r="Q116" s="3130"/>
      <c r="R116" s="3130"/>
      <c r="S116" s="3130"/>
      <c r="T116" s="3130"/>
      <c r="U116" s="3130"/>
      <c r="W116" s="3130"/>
      <c r="X116" s="3130"/>
      <c r="AA116" s="3130"/>
      <c r="AB116" s="3130"/>
      <c r="AC116" s="3130"/>
      <c r="AD116" s="3130"/>
      <c r="AE116" s="3130"/>
      <c r="AF116" s="3130"/>
      <c r="AG116" s="3130"/>
      <c r="AH116" s="3130"/>
      <c r="AJ116" s="3130"/>
      <c r="AK116" s="3130"/>
      <c r="AL116" s="3130"/>
      <c r="AM116" s="3130"/>
      <c r="AO116" s="135">
        <v>1</v>
      </c>
    </row>
    <row r="117" spans="2:41" ht="15.75">
      <c r="B117" s="3169" t="str">
        <f t="shared" si="15"/>
        <v>A</v>
      </c>
      <c r="C117" s="3168"/>
      <c r="D117" s="3168"/>
      <c r="E117" s="3167"/>
      <c r="F117" s="2286" t="s">
        <v>21</v>
      </c>
      <c r="G117" s="2291">
        <v>2</v>
      </c>
      <c r="H117" s="2292" t="s">
        <v>4205</v>
      </c>
      <c r="I117" s="2292"/>
      <c r="J117" s="2292"/>
      <c r="K117" s="2293">
        <f>J94/G117</f>
        <v>1.3825000000000001</v>
      </c>
      <c r="L117" s="3174">
        <f>(K117/C85)*K85</f>
        <v>2.7650000000000001</v>
      </c>
      <c r="M117" s="3173"/>
      <c r="P117" s="3130"/>
      <c r="Q117" s="3130"/>
      <c r="R117" s="3130"/>
      <c r="S117" s="3130"/>
      <c r="T117" s="3130"/>
      <c r="U117" s="3130"/>
      <c r="W117" s="3130"/>
      <c r="X117" s="3130"/>
      <c r="AA117" s="3130"/>
      <c r="AB117" s="3130"/>
      <c r="AC117" s="3130"/>
      <c r="AD117" s="3130"/>
      <c r="AE117" s="3130"/>
      <c r="AF117" s="3130"/>
      <c r="AG117" s="3130"/>
      <c r="AH117" s="3130"/>
      <c r="AJ117" s="3130"/>
      <c r="AK117" s="3130"/>
      <c r="AL117" s="3130"/>
      <c r="AM117" s="3130"/>
      <c r="AO117" s="135">
        <v>1</v>
      </c>
    </row>
    <row r="118" spans="2:41" ht="15.75">
      <c r="B118" s="3169" t="str">
        <f t="shared" si="15"/>
        <v>A</v>
      </c>
      <c r="C118" s="3168"/>
      <c r="D118" s="3168"/>
      <c r="E118" s="3167"/>
      <c r="F118" s="2281" t="s">
        <v>22</v>
      </c>
      <c r="G118" s="2282">
        <v>2</v>
      </c>
      <c r="H118" s="2283" t="s">
        <v>4203</v>
      </c>
      <c r="I118" s="2283"/>
      <c r="J118" s="2283"/>
      <c r="K118" s="2284">
        <f>J92/G118</f>
        <v>1.0225</v>
      </c>
      <c r="L118" s="3176">
        <f>(K118/C85)*K85</f>
        <v>2.0449999999999999</v>
      </c>
      <c r="M118" s="3173"/>
      <c r="P118" s="3130"/>
      <c r="Q118" s="3130"/>
      <c r="R118" s="3130"/>
      <c r="S118" s="3130"/>
      <c r="T118" s="3130"/>
      <c r="U118" s="3130"/>
      <c r="W118" s="3130"/>
      <c r="X118" s="3130"/>
      <c r="AA118" s="3130"/>
      <c r="AB118" s="3130"/>
      <c r="AC118" s="3130"/>
      <c r="AD118" s="3130"/>
      <c r="AE118" s="3130"/>
      <c r="AF118" s="3130"/>
      <c r="AG118" s="3130"/>
      <c r="AH118" s="3130"/>
      <c r="AJ118" s="3130"/>
      <c r="AK118" s="3130"/>
      <c r="AL118" s="3130"/>
      <c r="AM118" s="3130"/>
      <c r="AO118" s="135">
        <v>1</v>
      </c>
    </row>
    <row r="119" spans="2:41" ht="15.75">
      <c r="B119" s="3169" t="str">
        <f t="shared" si="15"/>
        <v>A</v>
      </c>
      <c r="C119" s="3168"/>
      <c r="D119" s="3168"/>
      <c r="E119" s="3167"/>
      <c r="F119" s="2286" t="s">
        <v>23</v>
      </c>
      <c r="G119" s="2287">
        <v>3</v>
      </c>
      <c r="H119" s="2288" t="s">
        <v>4204</v>
      </c>
      <c r="I119" s="2288"/>
      <c r="J119" s="2288"/>
      <c r="K119" s="2289">
        <f>J93/G119</f>
        <v>0.41666666666666669</v>
      </c>
      <c r="L119" s="3175">
        <f>(K119/C85)*K85</f>
        <v>0.83333333333333337</v>
      </c>
      <c r="M119" s="3173"/>
      <c r="P119" s="3130"/>
      <c r="Q119" s="3130"/>
      <c r="R119" s="3130"/>
      <c r="S119" s="3130"/>
      <c r="T119" s="3130"/>
      <c r="U119" s="3130"/>
      <c r="W119" s="3130"/>
      <c r="X119" s="3130"/>
      <c r="AA119" s="3130"/>
      <c r="AB119" s="3130"/>
      <c r="AC119" s="3130"/>
      <c r="AD119" s="3130"/>
      <c r="AE119" s="3130"/>
      <c r="AF119" s="3130"/>
      <c r="AG119" s="3130"/>
      <c r="AH119" s="3130"/>
      <c r="AJ119" s="3130"/>
      <c r="AK119" s="3130"/>
      <c r="AL119" s="3130"/>
      <c r="AM119" s="3130"/>
      <c r="AO119" s="135">
        <v>1</v>
      </c>
    </row>
    <row r="120" spans="2:41" ht="15.75">
      <c r="B120" s="3169" t="str">
        <f t="shared" si="15"/>
        <v>A</v>
      </c>
      <c r="C120" s="3168"/>
      <c r="D120" s="3168"/>
      <c r="E120" s="3167"/>
      <c r="F120" s="2286" t="s">
        <v>24</v>
      </c>
      <c r="G120" s="2300">
        <v>3</v>
      </c>
      <c r="H120" s="2301" t="s">
        <v>4205</v>
      </c>
      <c r="I120" s="2301"/>
      <c r="J120" s="2301"/>
      <c r="K120" s="2293">
        <f>J94/G120</f>
        <v>0.92166666666666675</v>
      </c>
      <c r="L120" s="3174">
        <f>(K120/C85)*K85</f>
        <v>1.8433333333333335</v>
      </c>
      <c r="M120" s="3173"/>
      <c r="P120" s="3130"/>
      <c r="Q120" s="3130"/>
      <c r="R120" s="3130"/>
      <c r="S120" s="3130"/>
      <c r="T120" s="3130"/>
      <c r="U120" s="3130"/>
      <c r="W120" s="3130"/>
      <c r="X120" s="3130"/>
      <c r="AA120" s="3130"/>
      <c r="AB120" s="3130"/>
      <c r="AC120" s="3130"/>
      <c r="AD120" s="3130"/>
      <c r="AE120" s="3130"/>
      <c r="AF120" s="3130"/>
      <c r="AG120" s="3130"/>
      <c r="AH120" s="3130"/>
      <c r="AJ120" s="3130"/>
      <c r="AK120" s="3130"/>
      <c r="AL120" s="3130"/>
      <c r="AM120" s="3130"/>
      <c r="AO120" s="135">
        <v>1</v>
      </c>
    </row>
    <row r="121" spans="2:41" ht="15.75">
      <c r="B121" s="3169" t="str">
        <f t="shared" si="15"/>
        <v>A</v>
      </c>
      <c r="C121" s="3168"/>
      <c r="D121" s="3168"/>
      <c r="E121" s="3167"/>
      <c r="F121" s="2276" t="s">
        <v>25</v>
      </c>
      <c r="G121" s="2305">
        <v>1</v>
      </c>
      <c r="H121" s="2306" t="s">
        <v>4206</v>
      </c>
      <c r="I121" s="2306"/>
      <c r="J121" s="2306"/>
      <c r="K121" s="2279">
        <f>J95/G121</f>
        <v>0.5</v>
      </c>
      <c r="L121" s="3172">
        <f>(K121/C85)*K85</f>
        <v>1</v>
      </c>
      <c r="M121" s="3171">
        <f>L121</f>
        <v>1</v>
      </c>
      <c r="P121" s="3130"/>
      <c r="Q121" s="3130"/>
      <c r="R121" s="3130"/>
      <c r="S121" s="3130"/>
      <c r="T121" s="3130"/>
      <c r="U121" s="3130"/>
      <c r="W121" s="3130"/>
      <c r="X121" s="3130"/>
      <c r="AA121" s="3130"/>
      <c r="AB121" s="3130"/>
      <c r="AC121" s="3130"/>
      <c r="AD121" s="3130"/>
      <c r="AE121" s="3130"/>
      <c r="AF121" s="3130"/>
      <c r="AG121" s="3130"/>
      <c r="AH121" s="3130"/>
      <c r="AJ121" s="3130"/>
      <c r="AK121" s="3130"/>
      <c r="AL121" s="3130"/>
      <c r="AM121" s="3130"/>
      <c r="AO121" s="135">
        <v>1</v>
      </c>
    </row>
    <row r="122" spans="2:41" ht="15.75">
      <c r="B122" s="3169" t="str">
        <f t="shared" si="15"/>
        <v>►</v>
      </c>
      <c r="C122" s="3168"/>
      <c r="D122" s="3168"/>
      <c r="E122" s="3167"/>
      <c r="F122" s="3167"/>
      <c r="G122" s="3167"/>
      <c r="H122" s="1921"/>
      <c r="I122" s="1921"/>
      <c r="J122" s="1921"/>
      <c r="K122" s="1921"/>
      <c r="L122" s="1921"/>
      <c r="M122" s="3170">
        <f>SUM(M111:M121)</f>
        <v>18.001666666666665</v>
      </c>
      <c r="P122" s="3130"/>
      <c r="Q122" s="3130"/>
      <c r="R122" s="3130"/>
      <c r="S122" s="3130"/>
      <c r="T122" s="3130"/>
      <c r="U122" s="3130"/>
      <c r="W122" s="3130"/>
      <c r="X122" s="3130"/>
      <c r="AA122" s="3130"/>
      <c r="AB122" s="3130"/>
      <c r="AC122" s="3130"/>
      <c r="AD122" s="3130"/>
      <c r="AE122" s="3130"/>
      <c r="AF122" s="3130"/>
      <c r="AG122" s="3130"/>
      <c r="AH122" s="3130"/>
      <c r="AJ122" s="3130"/>
      <c r="AK122" s="3130"/>
      <c r="AL122" s="3130"/>
      <c r="AM122" s="3130"/>
      <c r="AO122" s="135">
        <v>1</v>
      </c>
    </row>
    <row r="123" spans="2:41" ht="15.75">
      <c r="B123" s="3169" t="str">
        <f t="shared" si="15"/>
        <v>►</v>
      </c>
      <c r="C123" s="3168"/>
      <c r="D123" s="3168"/>
      <c r="E123" s="3167"/>
      <c r="F123" s="3167"/>
      <c r="G123" s="3167"/>
      <c r="H123" s="1921"/>
      <c r="I123" s="1921"/>
      <c r="J123" s="1921"/>
      <c r="K123" s="1921"/>
      <c r="L123" s="1921"/>
      <c r="M123" s="2010"/>
      <c r="P123" s="3130"/>
      <c r="Q123" s="3130"/>
      <c r="R123" s="3130"/>
      <c r="S123" s="3130"/>
      <c r="T123" s="3130"/>
      <c r="U123" s="3130"/>
      <c r="W123" s="3130"/>
      <c r="X123" s="3130"/>
      <c r="AA123" s="3130"/>
      <c r="AB123" s="3130"/>
      <c r="AC123" s="3130"/>
      <c r="AD123" s="3130"/>
      <c r="AE123" s="3130"/>
      <c r="AF123" s="3130"/>
      <c r="AG123" s="3130"/>
      <c r="AH123" s="3130"/>
      <c r="AJ123" s="3130"/>
      <c r="AK123" s="3130"/>
      <c r="AL123" s="3130"/>
      <c r="AM123" s="3130"/>
      <c r="AO123" s="135">
        <v>1</v>
      </c>
    </row>
    <row r="124" spans="2:41" ht="15.75">
      <c r="B124" s="3140" t="s">
        <v>0</v>
      </c>
      <c r="C124" s="3168"/>
      <c r="D124" s="3168"/>
      <c r="E124" s="3167"/>
      <c r="F124" s="3167"/>
      <c r="G124" s="3167"/>
      <c r="H124" s="2007" t="s">
        <v>4659</v>
      </c>
      <c r="I124" s="1921"/>
      <c r="J124" s="1921"/>
      <c r="K124" s="1921"/>
      <c r="L124" s="1921"/>
      <c r="M124" s="3166" t="s">
        <v>4658</v>
      </c>
      <c r="P124" s="3130"/>
      <c r="Q124" s="3130"/>
      <c r="R124" s="3130"/>
      <c r="S124" s="3130"/>
      <c r="T124" s="3130"/>
      <c r="U124" s="3130"/>
      <c r="W124" s="3130"/>
      <c r="X124" s="3130"/>
      <c r="AA124" s="3130"/>
      <c r="AB124" s="3130"/>
      <c r="AC124" s="3130"/>
      <c r="AD124" s="3130"/>
      <c r="AE124" s="3130"/>
      <c r="AF124" s="3130"/>
      <c r="AG124" s="3130"/>
      <c r="AH124" s="3130"/>
      <c r="AJ124" s="3130"/>
      <c r="AK124" s="3130"/>
      <c r="AL124" s="3130"/>
      <c r="AM124" s="3130"/>
      <c r="AO124" s="135">
        <v>1</v>
      </c>
    </row>
    <row r="125" spans="2:41" ht="15.75">
      <c r="B125" s="3147" t="s">
        <v>15</v>
      </c>
      <c r="C125" s="3165" t="s">
        <v>4657</v>
      </c>
      <c r="D125" s="3164" t="s">
        <v>4656</v>
      </c>
      <c r="E125" s="3163"/>
      <c r="F125" s="3163"/>
      <c r="G125" s="3163"/>
      <c r="H125" s="3163"/>
      <c r="I125" s="3163"/>
      <c r="J125" s="3163"/>
      <c r="K125" s="3163"/>
      <c r="L125" s="3163"/>
      <c r="M125" s="3162"/>
      <c r="P125" s="3130"/>
      <c r="Q125" s="3130"/>
      <c r="R125" s="3130"/>
      <c r="S125" s="3130"/>
      <c r="T125" s="3130"/>
      <c r="U125" s="3130"/>
      <c r="W125" s="3130"/>
      <c r="X125" s="3130"/>
      <c r="AA125" s="3130"/>
      <c r="AB125" s="3130"/>
      <c r="AC125" s="3130"/>
      <c r="AD125" s="3130"/>
      <c r="AE125" s="3130"/>
      <c r="AF125" s="3130"/>
      <c r="AG125" s="3130"/>
      <c r="AH125" s="3130"/>
      <c r="AJ125" s="3130"/>
      <c r="AK125" s="3130"/>
      <c r="AL125" s="3130"/>
      <c r="AM125" s="3130"/>
      <c r="AO125" s="135">
        <v>1</v>
      </c>
    </row>
    <row r="126" spans="2:41" ht="23.25">
      <c r="B126" s="3140" t="s">
        <v>0</v>
      </c>
      <c r="C126" s="2795"/>
      <c r="D126" s="8" t="s">
        <v>3</v>
      </c>
      <c r="E126" s="7"/>
      <c r="F126" s="7"/>
      <c r="G126" s="7"/>
      <c r="H126" s="3161"/>
      <c r="I126" s="3161"/>
      <c r="J126" s="3160" t="s">
        <v>4655</v>
      </c>
      <c r="K126" s="3159" t="s">
        <v>1828</v>
      </c>
      <c r="L126" s="3158" t="s">
        <v>4654</v>
      </c>
      <c r="M126" s="3157" t="s">
        <v>1828</v>
      </c>
      <c r="P126" s="3130"/>
      <c r="Q126" s="3130"/>
      <c r="R126" s="3130"/>
      <c r="S126" s="3130"/>
      <c r="T126" s="3130"/>
      <c r="U126" s="3130"/>
      <c r="W126" s="3130"/>
      <c r="X126" s="3130"/>
      <c r="AA126" s="3130"/>
      <c r="AB126" s="3130"/>
      <c r="AC126" s="3130"/>
      <c r="AD126" s="3130"/>
      <c r="AE126" s="3130"/>
      <c r="AF126" s="3130"/>
      <c r="AG126" s="3130"/>
      <c r="AH126" s="3130"/>
      <c r="AJ126" s="3130"/>
      <c r="AK126" s="3130"/>
      <c r="AL126" s="3130"/>
      <c r="AM126" s="3130"/>
      <c r="AO126" s="135">
        <v>1</v>
      </c>
    </row>
    <row r="127" spans="2:41" ht="15.75">
      <c r="B127" s="3147" t="s">
        <v>15</v>
      </c>
      <c r="C127" s="3156">
        <v>1</v>
      </c>
      <c r="D127" s="3155">
        <v>2</v>
      </c>
      <c r="E127" s="3154">
        <v>3</v>
      </c>
      <c r="F127" s="3154">
        <v>4</v>
      </c>
      <c r="G127" s="3153">
        <v>5</v>
      </c>
      <c r="H127" s="3007"/>
      <c r="I127" s="3006"/>
      <c r="J127" s="3006"/>
      <c r="K127" s="698">
        <v>1.0416666666666666E-2</v>
      </c>
      <c r="L127" s="3007" t="s">
        <v>4653</v>
      </c>
      <c r="M127" s="3152"/>
      <c r="P127" s="3130"/>
      <c r="Q127" s="3130"/>
      <c r="R127" s="3130"/>
      <c r="S127" s="3130"/>
      <c r="T127" s="3130"/>
      <c r="U127" s="3130"/>
      <c r="W127" s="3130"/>
      <c r="X127" s="3130"/>
      <c r="AA127" s="3130"/>
      <c r="AB127" s="3130"/>
      <c r="AC127" s="3130"/>
      <c r="AD127" s="3130"/>
      <c r="AE127" s="3130"/>
      <c r="AF127" s="3130"/>
      <c r="AG127" s="3130"/>
      <c r="AH127" s="3130"/>
      <c r="AJ127" s="3130"/>
      <c r="AK127" s="3130"/>
      <c r="AL127" s="3130"/>
      <c r="AM127" s="3130"/>
      <c r="AO127" s="135">
        <v>1</v>
      </c>
    </row>
    <row r="128" spans="2:41" ht="15.75">
      <c r="B128" s="3147" t="s">
        <v>15</v>
      </c>
      <c r="C128" s="1426"/>
      <c r="D128" s="1426"/>
      <c r="E128" s="3151"/>
      <c r="F128" s="3151"/>
      <c r="G128" s="3151"/>
      <c r="H128" s="4"/>
      <c r="I128" s="4"/>
      <c r="J128" s="4"/>
      <c r="K128" s="20">
        <v>1.2499999999999999E-2</v>
      </c>
      <c r="L128" s="3150" t="s">
        <v>989</v>
      </c>
      <c r="M128" s="3149"/>
      <c r="P128" s="3130"/>
      <c r="Q128" s="3130"/>
      <c r="R128" s="3130"/>
      <c r="S128" s="3130"/>
      <c r="T128" s="3130"/>
      <c r="U128" s="3130"/>
      <c r="W128" s="3130"/>
      <c r="X128" s="3130"/>
      <c r="AA128" s="3130"/>
      <c r="AB128" s="3130"/>
      <c r="AC128" s="3130"/>
      <c r="AD128" s="3130"/>
      <c r="AE128" s="3130"/>
      <c r="AF128" s="3130"/>
      <c r="AG128" s="3130"/>
      <c r="AH128" s="3130"/>
      <c r="AJ128" s="3130"/>
      <c r="AK128" s="3130"/>
      <c r="AL128" s="3130"/>
      <c r="AM128" s="3130"/>
      <c r="AO128" s="135">
        <v>1</v>
      </c>
    </row>
    <row r="129" spans="1:43" ht="15.75">
      <c r="B129" s="3147" t="s">
        <v>15</v>
      </c>
      <c r="C129" s="3148" t="s">
        <v>4652</v>
      </c>
      <c r="D129" s="2016"/>
      <c r="E129" s="4"/>
      <c r="F129" s="4"/>
      <c r="G129" s="4"/>
      <c r="H129" s="4"/>
      <c r="I129" s="4"/>
      <c r="J129" s="4"/>
      <c r="K129" s="1075">
        <f>K127+K128</f>
        <v>2.2916666666666665E-2</v>
      </c>
      <c r="L129" s="1076" t="s">
        <v>987</v>
      </c>
      <c r="M129" s="463"/>
      <c r="P129" s="3130"/>
      <c r="Q129" s="3130"/>
      <c r="R129" s="3130"/>
      <c r="S129" s="3130"/>
      <c r="T129" s="3130"/>
      <c r="U129" s="3130"/>
      <c r="W129" s="3130"/>
      <c r="X129" s="3130"/>
      <c r="AA129" s="3130"/>
      <c r="AB129" s="3130"/>
      <c r="AC129" s="3130"/>
      <c r="AD129" s="3130"/>
      <c r="AE129" s="3130"/>
      <c r="AF129" s="3130"/>
      <c r="AG129" s="3130"/>
      <c r="AH129" s="3130"/>
      <c r="AJ129" s="3130"/>
      <c r="AK129" s="3130"/>
      <c r="AL129" s="3130"/>
      <c r="AM129" s="3130"/>
      <c r="AO129" s="135">
        <v>1</v>
      </c>
    </row>
    <row r="130" spans="1:43" ht="15.75">
      <c r="B130" s="3147" t="s">
        <v>15</v>
      </c>
      <c r="C130" s="1677"/>
      <c r="D130" s="3146"/>
      <c r="E130" s="3146"/>
      <c r="F130" s="3146"/>
      <c r="G130" s="3145" t="s">
        <v>1774</v>
      </c>
      <c r="H130" s="3144" t="s">
        <v>4651</v>
      </c>
      <c r="I130" s="3143"/>
      <c r="J130" s="3143"/>
      <c r="K130" s="3142"/>
      <c r="L130" s="1073"/>
      <c r="M130" s="3141" t="s">
        <v>4650</v>
      </c>
      <c r="P130" s="3130"/>
      <c r="Q130" s="3130"/>
      <c r="R130" s="3130"/>
      <c r="S130" s="3130"/>
      <c r="T130" s="3130"/>
      <c r="U130" s="3130"/>
      <c r="W130" s="3130"/>
      <c r="X130" s="3130"/>
      <c r="AA130" s="3130"/>
      <c r="AB130" s="3130"/>
      <c r="AC130" s="3130"/>
      <c r="AD130" s="3130"/>
      <c r="AE130" s="3130"/>
      <c r="AF130" s="3130"/>
      <c r="AG130" s="3130"/>
      <c r="AH130" s="3130"/>
      <c r="AJ130" s="3130"/>
      <c r="AK130" s="3130"/>
      <c r="AL130" s="3130"/>
      <c r="AM130" s="3130"/>
      <c r="AO130" s="135">
        <v>1</v>
      </c>
    </row>
    <row r="131" spans="1:43" ht="15.75">
      <c r="B131" s="3140" t="s">
        <v>0</v>
      </c>
      <c r="C131" s="3139" t="s">
        <v>2</v>
      </c>
      <c r="D131" s="3138" t="str">
        <f ca="1">CELL("nomfichier")</f>
        <v>C:\Users\Joel\Desktop\[ff.fiches.repositionnables.xlsx]13.col.40.produits</v>
      </c>
      <c r="E131" s="4"/>
      <c r="F131" s="4"/>
      <c r="G131" s="4"/>
      <c r="H131" s="4"/>
      <c r="I131" s="4"/>
      <c r="J131" s="4"/>
      <c r="K131" s="3"/>
      <c r="L131" s="977"/>
      <c r="M131" s="463" t="s">
        <v>798</v>
      </c>
      <c r="P131" s="3130"/>
      <c r="Q131" s="3130"/>
      <c r="R131" s="3130"/>
      <c r="S131" s="3130"/>
      <c r="T131" s="3130"/>
      <c r="U131" s="3130"/>
      <c r="W131" s="3130"/>
      <c r="X131" s="3130"/>
      <c r="AA131" s="3130"/>
      <c r="AB131" s="3130"/>
      <c r="AC131" s="3130"/>
      <c r="AD131" s="3130"/>
      <c r="AE131" s="3130"/>
      <c r="AF131" s="3130"/>
      <c r="AG131" s="3130"/>
      <c r="AH131" s="3130"/>
      <c r="AJ131" s="3130"/>
      <c r="AK131" s="3130"/>
      <c r="AL131" s="3130"/>
      <c r="AM131" s="3130"/>
      <c r="AO131" s="135">
        <v>1</v>
      </c>
      <c r="AP131" s="641"/>
      <c r="AQ131" s="641"/>
    </row>
    <row r="132" spans="1:43" ht="15.75" thickBot="1">
      <c r="B132" s="3137" t="s">
        <v>0</v>
      </c>
      <c r="C132" s="3135">
        <v>11</v>
      </c>
      <c r="D132" s="3135">
        <v>11</v>
      </c>
      <c r="E132" s="3135">
        <v>3</v>
      </c>
      <c r="F132" s="3135">
        <v>11</v>
      </c>
      <c r="G132" s="3135">
        <v>11</v>
      </c>
      <c r="H132" s="3135">
        <v>35</v>
      </c>
      <c r="I132" s="3136">
        <v>1</v>
      </c>
      <c r="J132" s="3136">
        <v>1</v>
      </c>
      <c r="K132" s="3135">
        <v>11</v>
      </c>
      <c r="L132" s="3135">
        <v>9</v>
      </c>
      <c r="M132" s="3134">
        <v>11</v>
      </c>
      <c r="P132" s="3130"/>
      <c r="Q132" s="3130"/>
      <c r="R132" s="3130"/>
      <c r="S132" s="3130"/>
      <c r="T132" s="3130"/>
      <c r="U132" s="3130"/>
      <c r="W132" s="3130"/>
      <c r="X132" s="3130"/>
      <c r="AA132" s="3130"/>
      <c r="AB132" s="3130"/>
      <c r="AC132" s="3130"/>
      <c r="AD132" s="3130"/>
      <c r="AE132" s="3130"/>
      <c r="AF132" s="3130"/>
      <c r="AG132" s="3130"/>
      <c r="AH132" s="3130"/>
      <c r="AJ132" s="3130"/>
      <c r="AK132" s="3130"/>
      <c r="AL132" s="3130"/>
      <c r="AM132" s="3130"/>
      <c r="AO132" s="135">
        <v>1</v>
      </c>
      <c r="AP132" s="641"/>
      <c r="AQ132" s="641"/>
    </row>
    <row r="133" spans="1:43">
      <c r="B133" s="2717">
        <f t="shared" ref="B133:M133" ca="1" si="16">CELL("largeur",B133)</f>
        <v>3</v>
      </c>
      <c r="C133" s="2717">
        <f t="shared" ca="1" si="16"/>
        <v>11</v>
      </c>
      <c r="D133" s="2717">
        <f t="shared" ca="1" si="16"/>
        <v>11</v>
      </c>
      <c r="E133" s="2717">
        <f t="shared" ca="1" si="16"/>
        <v>3</v>
      </c>
      <c r="F133" s="2717">
        <f t="shared" ca="1" si="16"/>
        <v>11</v>
      </c>
      <c r="G133" s="2717">
        <f t="shared" ca="1" si="16"/>
        <v>11</v>
      </c>
      <c r="H133" s="2717">
        <f t="shared" ca="1" si="16"/>
        <v>35</v>
      </c>
      <c r="I133" s="2717">
        <f t="shared" ca="1" si="16"/>
        <v>0</v>
      </c>
      <c r="J133" s="2717">
        <f t="shared" ca="1" si="16"/>
        <v>0</v>
      </c>
      <c r="K133" s="2717">
        <f t="shared" ca="1" si="16"/>
        <v>11</v>
      </c>
      <c r="L133" s="2717">
        <f t="shared" ca="1" si="16"/>
        <v>9</v>
      </c>
      <c r="M133" s="2717">
        <f t="shared" ca="1" si="16"/>
        <v>11</v>
      </c>
      <c r="P133" s="3130"/>
      <c r="Q133" s="3130"/>
      <c r="R133" s="3130"/>
      <c r="S133" s="3130"/>
      <c r="T133" s="3130"/>
      <c r="U133" s="3130"/>
      <c r="W133" s="3130"/>
      <c r="X133" s="3130"/>
      <c r="AA133" s="3130"/>
      <c r="AB133" s="3130"/>
      <c r="AC133" s="3130"/>
      <c r="AD133" s="3130"/>
      <c r="AE133" s="3130"/>
      <c r="AF133" s="3130"/>
      <c r="AG133" s="3130"/>
      <c r="AH133" s="3130"/>
      <c r="AJ133" s="3130"/>
      <c r="AK133" s="3130"/>
      <c r="AL133" s="3130"/>
      <c r="AM133" s="3130"/>
      <c r="AO133" s="135">
        <v>1</v>
      </c>
    </row>
    <row r="134" spans="1:43" ht="15.75">
      <c r="H134" s="151" t="s">
        <v>4649</v>
      </c>
      <c r="I134" s="3133">
        <v>0.2</v>
      </c>
      <c r="J134" s="3132">
        <v>0.2</v>
      </c>
      <c r="K134" s="154" t="s">
        <v>1061</v>
      </c>
      <c r="P134" s="3130"/>
      <c r="Q134" s="3130"/>
      <c r="R134" s="3130"/>
      <c r="S134" s="3130"/>
      <c r="T134" s="3130"/>
      <c r="U134" s="3130"/>
      <c r="W134" s="3130"/>
      <c r="X134" s="3130"/>
      <c r="AA134" s="3130"/>
      <c r="AB134" s="3130"/>
      <c r="AC134" s="3130"/>
      <c r="AD134" s="3130"/>
      <c r="AE134" s="3130"/>
      <c r="AF134" s="3130"/>
      <c r="AJ134" s="3130"/>
      <c r="AK134" s="3130"/>
      <c r="AL134" s="3130"/>
      <c r="AM134" s="3130"/>
      <c r="AO134" s="640" t="s">
        <v>997</v>
      </c>
    </row>
    <row r="135" spans="1:43">
      <c r="A135" s="135">
        <v>1</v>
      </c>
      <c r="B135" s="135">
        <v>1</v>
      </c>
      <c r="C135" s="135">
        <v>1</v>
      </c>
      <c r="D135" s="135">
        <v>1</v>
      </c>
      <c r="E135" s="135">
        <v>1</v>
      </c>
      <c r="F135" s="135">
        <v>1</v>
      </c>
      <c r="G135" s="135">
        <v>1</v>
      </c>
      <c r="H135" s="135">
        <v>1</v>
      </c>
      <c r="I135" s="135">
        <v>1</v>
      </c>
      <c r="J135" s="135">
        <v>1</v>
      </c>
      <c r="K135" s="135">
        <v>1</v>
      </c>
      <c r="L135" s="135">
        <v>1</v>
      </c>
      <c r="M135" s="135">
        <v>1</v>
      </c>
      <c r="N135" s="135">
        <v>1</v>
      </c>
      <c r="O135" s="135">
        <v>1</v>
      </c>
      <c r="P135" s="135">
        <v>1</v>
      </c>
      <c r="Q135" s="135">
        <v>1</v>
      </c>
      <c r="R135" s="135">
        <v>1</v>
      </c>
      <c r="S135" s="135">
        <v>1</v>
      </c>
      <c r="T135" s="135">
        <v>1</v>
      </c>
      <c r="U135" s="135">
        <v>1</v>
      </c>
      <c r="V135" s="135">
        <v>1</v>
      </c>
      <c r="W135" s="135">
        <v>1</v>
      </c>
      <c r="X135" s="135">
        <v>1</v>
      </c>
      <c r="Y135" s="135">
        <v>1</v>
      </c>
      <c r="Z135" s="135">
        <v>1</v>
      </c>
      <c r="AA135" s="135">
        <v>1</v>
      </c>
      <c r="AB135" s="135">
        <v>1</v>
      </c>
      <c r="AC135" s="135">
        <v>1</v>
      </c>
      <c r="AD135" s="135">
        <v>1</v>
      </c>
      <c r="AE135" s="135">
        <v>1</v>
      </c>
      <c r="AF135" s="135">
        <v>1</v>
      </c>
      <c r="AG135" s="135">
        <v>1</v>
      </c>
      <c r="AH135" s="135">
        <v>1</v>
      </c>
      <c r="AI135" s="135">
        <v>1</v>
      </c>
      <c r="AJ135" s="135">
        <v>1</v>
      </c>
      <c r="AK135" s="135">
        <v>1</v>
      </c>
      <c r="AL135" s="135">
        <v>1</v>
      </c>
      <c r="AM135" s="135">
        <v>1</v>
      </c>
      <c r="AN135" s="135">
        <v>1</v>
      </c>
      <c r="AO135" s="133" t="str">
        <f>ADDRESS(ROW(),COLUMN(),4)</f>
        <v>AO135</v>
      </c>
      <c r="AP135" s="689"/>
      <c r="AQ135" s="690" t="str">
        <f>ADDRESS(ROW(),COLUMN(),4)</f>
        <v>AQ135</v>
      </c>
    </row>
    <row r="136" spans="1:43">
      <c r="W136" s="2863"/>
      <c r="X136" s="2863"/>
    </row>
    <row r="137" spans="1:43">
      <c r="W137" s="2863"/>
      <c r="X137" s="2863"/>
    </row>
    <row r="138" spans="1:43">
      <c r="W138" s="2863"/>
      <c r="X138" s="2863"/>
    </row>
    <row r="139" spans="1:43">
      <c r="W139" s="2863"/>
      <c r="X139" s="2863"/>
    </row>
    <row r="140" spans="1:43">
      <c r="W140" s="2863"/>
      <c r="X140" s="2863"/>
    </row>
    <row r="141" spans="1:43">
      <c r="W141" s="2863"/>
      <c r="X141" s="2863"/>
    </row>
    <row r="142" spans="1:43">
      <c r="W142" s="2863"/>
      <c r="X142" s="2863"/>
    </row>
    <row r="143" spans="1:43">
      <c r="W143" s="2863"/>
      <c r="X143" s="2863"/>
    </row>
    <row r="144" spans="1:43">
      <c r="W144" s="2863"/>
      <c r="X144" s="2863"/>
    </row>
    <row r="145" spans="23:24">
      <c r="W145" s="2863"/>
      <c r="X145" s="2863"/>
    </row>
    <row r="146" spans="23:24">
      <c r="W146" s="2863"/>
      <c r="X146" s="2863"/>
    </row>
    <row r="147" spans="23:24">
      <c r="W147" s="2863"/>
      <c r="X147" s="2863"/>
    </row>
    <row r="148" spans="23:24">
      <c r="W148" s="2863"/>
      <c r="X148" s="2863"/>
    </row>
    <row r="149" spans="23:24">
      <c r="W149" s="2863"/>
      <c r="X149" s="2863"/>
    </row>
    <row r="150" spans="23:24">
      <c r="W150" s="2863"/>
      <c r="X150" s="2863"/>
    </row>
    <row r="151" spans="23:24">
      <c r="W151" s="2863"/>
      <c r="X151" s="2863"/>
    </row>
    <row r="152" spans="23:24">
      <c r="W152" s="2863"/>
      <c r="X152" s="2863"/>
    </row>
    <row r="153" spans="23:24">
      <c r="W153" s="2863"/>
      <c r="X153" s="2863"/>
    </row>
    <row r="154" spans="23:24">
      <c r="W154" s="2863"/>
      <c r="X154" s="2863"/>
    </row>
    <row r="155" spans="23:24">
      <c r="W155" s="2863"/>
      <c r="X155" s="2863"/>
    </row>
    <row r="156" spans="23:24">
      <c r="W156" s="2863"/>
      <c r="X156" s="2863"/>
    </row>
    <row r="157" spans="23:24">
      <c r="W157" s="2863"/>
      <c r="X157" s="2863"/>
    </row>
    <row r="158" spans="23:24">
      <c r="W158" s="2863"/>
      <c r="X158" s="2863"/>
    </row>
    <row r="159" spans="23:24">
      <c r="W159" s="2863"/>
      <c r="X159" s="2863"/>
    </row>
    <row r="160" spans="23:24">
      <c r="W160" s="2863"/>
      <c r="X160" s="2863"/>
    </row>
    <row r="161" spans="23:24">
      <c r="W161" s="2863"/>
      <c r="X161" s="2863"/>
    </row>
    <row r="162" spans="23:24">
      <c r="W162" s="2863"/>
      <c r="X162" s="2863"/>
    </row>
    <row r="163" spans="23:24">
      <c r="W163" s="2863"/>
      <c r="X163" s="2863"/>
    </row>
    <row r="164" spans="23:24">
      <c r="W164" s="2863"/>
      <c r="X164" s="2863"/>
    </row>
    <row r="165" spans="23:24">
      <c r="W165" s="2863"/>
      <c r="X165" s="2863"/>
    </row>
    <row r="166" spans="23:24">
      <c r="W166" s="2863"/>
      <c r="X166" s="2863"/>
    </row>
    <row r="167" spans="23:24">
      <c r="W167" s="2863"/>
      <c r="X167" s="2863"/>
    </row>
    <row r="168" spans="23:24">
      <c r="W168" s="2863"/>
      <c r="X168" s="2863"/>
    </row>
    <row r="169" spans="23:24">
      <c r="W169" s="2863"/>
      <c r="X169" s="2863"/>
    </row>
    <row r="170" spans="23:24">
      <c r="W170" s="2863"/>
      <c r="X170" s="2863"/>
    </row>
    <row r="171" spans="23:24">
      <c r="W171" s="2863"/>
      <c r="X171" s="2863"/>
    </row>
    <row r="172" spans="23:24">
      <c r="W172" s="2863"/>
      <c r="X172" s="2863"/>
    </row>
    <row r="173" spans="23:24">
      <c r="W173" s="2863"/>
      <c r="X173" s="2863"/>
    </row>
    <row r="174" spans="23:24">
      <c r="W174" s="2863"/>
      <c r="X174" s="2863"/>
    </row>
    <row r="175" spans="23:24">
      <c r="W175" s="2863"/>
      <c r="X175" s="2863"/>
    </row>
    <row r="176" spans="23:24">
      <c r="W176" s="2863"/>
      <c r="X176" s="2863"/>
    </row>
    <row r="177" spans="23:24">
      <c r="W177" s="2863"/>
      <c r="X177" s="2863"/>
    </row>
    <row r="178" spans="23:24">
      <c r="W178" s="2863"/>
      <c r="X178" s="2863"/>
    </row>
    <row r="179" spans="23:24">
      <c r="W179" s="2863"/>
      <c r="X179" s="2863"/>
    </row>
    <row r="180" spans="23:24">
      <c r="W180" s="2863"/>
      <c r="X180" s="2863"/>
    </row>
    <row r="181" spans="23:24">
      <c r="W181" s="2863"/>
      <c r="X181" s="2863"/>
    </row>
    <row r="182" spans="23:24">
      <c r="W182" s="2863"/>
      <c r="X182" s="2863"/>
    </row>
    <row r="183" spans="23:24">
      <c r="W183" s="2863"/>
      <c r="X183" s="2863"/>
    </row>
    <row r="184" spans="23:24">
      <c r="W184" s="2863"/>
      <c r="X184" s="2863"/>
    </row>
    <row r="185" spans="23:24">
      <c r="W185" s="2863"/>
      <c r="X185" s="2863"/>
    </row>
    <row r="186" spans="23:24">
      <c r="W186" s="2863"/>
      <c r="X186" s="2863"/>
    </row>
    <row r="187" spans="23:24">
      <c r="W187" s="2863"/>
      <c r="X187" s="2863"/>
    </row>
    <row r="188" spans="23:24">
      <c r="W188" s="2863"/>
      <c r="X188" s="2863"/>
    </row>
    <row r="189" spans="23:24">
      <c r="W189" s="2863"/>
      <c r="X189" s="2863"/>
    </row>
    <row r="190" spans="23:24">
      <c r="W190" s="2863"/>
      <c r="X190" s="2863"/>
    </row>
    <row r="191" spans="23:24">
      <c r="W191" s="2863"/>
      <c r="X191" s="2863"/>
    </row>
    <row r="192" spans="23:24">
      <c r="W192" s="2863"/>
      <c r="X192" s="2863"/>
    </row>
    <row r="193" spans="23:24">
      <c r="W193" s="2863"/>
      <c r="X193" s="2863"/>
    </row>
    <row r="194" spans="23:24">
      <c r="W194" s="2863"/>
      <c r="X194" s="2863"/>
    </row>
    <row r="195" spans="23:24">
      <c r="W195" s="2863"/>
      <c r="X195" s="2863"/>
    </row>
    <row r="196" spans="23:24">
      <c r="W196" s="2863"/>
      <c r="X196" s="2863"/>
    </row>
    <row r="197" spans="23:24">
      <c r="W197" s="2863"/>
      <c r="X197" s="2863"/>
    </row>
    <row r="198" spans="23:24">
      <c r="W198" s="2863"/>
      <c r="X198" s="2863"/>
    </row>
    <row r="199" spans="23:24">
      <c r="W199" s="2863"/>
      <c r="X199" s="2863"/>
    </row>
    <row r="200" spans="23:24">
      <c r="W200" s="2863"/>
      <c r="X200" s="2863"/>
    </row>
    <row r="201" spans="23:24">
      <c r="W201" s="2863"/>
      <c r="X201" s="2863"/>
    </row>
    <row r="202" spans="23:24">
      <c r="W202" s="2863"/>
      <c r="X202" s="2863"/>
    </row>
    <row r="203" spans="23:24">
      <c r="W203" s="2863"/>
      <c r="X203" s="2863"/>
    </row>
    <row r="204" spans="23:24">
      <c r="W204" s="2863"/>
      <c r="X204" s="2863"/>
    </row>
    <row r="205" spans="23:24">
      <c r="W205" s="2863"/>
      <c r="X205" s="2863"/>
    </row>
    <row r="206" spans="23:24">
      <c r="W206" s="2863"/>
      <c r="X206" s="2863"/>
    </row>
    <row r="207" spans="23:24">
      <c r="W207" s="2863"/>
      <c r="X207" s="2863"/>
    </row>
    <row r="208" spans="23:24">
      <c r="W208" s="2863"/>
      <c r="X208" s="2863"/>
    </row>
    <row r="209" spans="23:24">
      <c r="W209" s="2863"/>
      <c r="X209" s="2863"/>
    </row>
    <row r="210" spans="23:24">
      <c r="W210" s="2863"/>
      <c r="X210" s="2863"/>
    </row>
    <row r="211" spans="23:24">
      <c r="W211" s="2863"/>
      <c r="X211" s="2863"/>
    </row>
    <row r="212" spans="23:24">
      <c r="W212" s="2863"/>
      <c r="X212" s="2863"/>
    </row>
    <row r="213" spans="23:24">
      <c r="W213" s="2863"/>
      <c r="X213" s="2863"/>
    </row>
    <row r="214" spans="23:24">
      <c r="W214" s="2863"/>
      <c r="X214" s="2863"/>
    </row>
    <row r="215" spans="23:24">
      <c r="W215" s="2863"/>
      <c r="X215" s="2863"/>
    </row>
    <row r="216" spans="23:24">
      <c r="W216" s="2863"/>
      <c r="X216" s="2863"/>
    </row>
    <row r="217" spans="23:24">
      <c r="W217" s="2863"/>
      <c r="X217" s="2863"/>
    </row>
    <row r="218" spans="23:24">
      <c r="W218" s="2863"/>
      <c r="X218" s="2863"/>
    </row>
    <row r="219" spans="23:24">
      <c r="W219" s="2863"/>
      <c r="X219" s="2863"/>
    </row>
    <row r="220" spans="23:24">
      <c r="W220" s="2863"/>
      <c r="X220" s="2863"/>
    </row>
    <row r="221" spans="23:24">
      <c r="W221" s="2863"/>
      <c r="X221" s="2863"/>
    </row>
    <row r="222" spans="23:24">
      <c r="W222" s="2863"/>
      <c r="X222" s="2863"/>
    </row>
    <row r="223" spans="23:24">
      <c r="W223" s="2863"/>
      <c r="X223" s="2863"/>
    </row>
    <row r="224" spans="23:24">
      <c r="W224" s="2863"/>
      <c r="X224" s="2863"/>
    </row>
    <row r="225" spans="23:24">
      <c r="W225" s="2863"/>
      <c r="X225" s="2863"/>
    </row>
    <row r="226" spans="23:24">
      <c r="W226" s="2863"/>
      <c r="X226" s="2863"/>
    </row>
    <row r="227" spans="23:24">
      <c r="W227" s="2863"/>
      <c r="X227" s="2863"/>
    </row>
    <row r="228" spans="23:24">
      <c r="W228" s="2863"/>
      <c r="X228" s="2863"/>
    </row>
    <row r="229" spans="23:24">
      <c r="W229" s="2863"/>
      <c r="X229" s="2863"/>
    </row>
    <row r="230" spans="23:24">
      <c r="W230" s="2863"/>
      <c r="X230" s="2863"/>
    </row>
    <row r="231" spans="23:24">
      <c r="W231" s="2863"/>
      <c r="X231" s="2863"/>
    </row>
    <row r="232" spans="23:24">
      <c r="W232" s="2863"/>
      <c r="X232" s="2863"/>
    </row>
    <row r="233" spans="23:24">
      <c r="W233" s="2863"/>
      <c r="X233" s="2863"/>
    </row>
    <row r="234" spans="23:24">
      <c r="W234" s="2863"/>
      <c r="X234" s="2863"/>
    </row>
    <row r="235" spans="23:24">
      <c r="W235" s="2863"/>
      <c r="X235" s="2863"/>
    </row>
    <row r="236" spans="23:24">
      <c r="W236" s="2863"/>
      <c r="X236" s="2863"/>
    </row>
    <row r="237" spans="23:24">
      <c r="W237" s="2863"/>
      <c r="X237" s="2863"/>
    </row>
    <row r="238" spans="23:24">
      <c r="W238" s="2863"/>
      <c r="X238" s="2863"/>
    </row>
    <row r="239" spans="23:24">
      <c r="W239" s="2863"/>
      <c r="X239" s="2863"/>
    </row>
    <row r="240" spans="23:24">
      <c r="W240" s="2863"/>
      <c r="X240" s="2863"/>
    </row>
    <row r="241" spans="23:24">
      <c r="W241" s="2863"/>
      <c r="X241" s="2863"/>
    </row>
    <row r="242" spans="23:24">
      <c r="W242" s="2863"/>
      <c r="X242" s="2863"/>
    </row>
    <row r="243" spans="23:24">
      <c r="W243" s="2863"/>
      <c r="X243" s="2863"/>
    </row>
    <row r="244" spans="23:24">
      <c r="W244" s="2863"/>
      <c r="X244" s="2863"/>
    </row>
    <row r="245" spans="23:24">
      <c r="W245" s="2863"/>
      <c r="X245" s="2863"/>
    </row>
    <row r="246" spans="23:24">
      <c r="W246" s="2863"/>
      <c r="X246" s="2863"/>
    </row>
    <row r="247" spans="23:24">
      <c r="W247" s="2863"/>
      <c r="X247" s="2863"/>
    </row>
    <row r="248" spans="23:24">
      <c r="W248" s="2863"/>
      <c r="X248" s="2863"/>
    </row>
    <row r="249" spans="23:24">
      <c r="W249" s="2863"/>
      <c r="X249" s="2863"/>
    </row>
    <row r="250" spans="23:24">
      <c r="W250" s="2863"/>
      <c r="X250" s="2863"/>
    </row>
    <row r="251" spans="23:24">
      <c r="W251" s="2863"/>
      <c r="X251" s="2863"/>
    </row>
    <row r="252" spans="23:24">
      <c r="W252" s="2863"/>
      <c r="X252" s="2863"/>
    </row>
    <row r="253" spans="23:24">
      <c r="W253" s="2863"/>
      <c r="X253" s="2863"/>
    </row>
    <row r="254" spans="23:24">
      <c r="W254" s="2863"/>
      <c r="X254" s="2863"/>
    </row>
    <row r="255" spans="23:24">
      <c r="W255" s="2863"/>
      <c r="X255" s="2863"/>
    </row>
    <row r="256" spans="23:24">
      <c r="W256" s="2863"/>
      <c r="X256" s="2863"/>
    </row>
    <row r="257" spans="23:24">
      <c r="W257" s="2863"/>
      <c r="X257" s="2863"/>
    </row>
    <row r="258" spans="23:24">
      <c r="W258" s="2863"/>
      <c r="X258" s="2863"/>
    </row>
    <row r="259" spans="23:24">
      <c r="W259" s="2863"/>
      <c r="X259" s="2863"/>
    </row>
    <row r="260" spans="23:24">
      <c r="W260" s="2863"/>
      <c r="X260" s="2863"/>
    </row>
    <row r="261" spans="23:24">
      <c r="W261" s="2863"/>
      <c r="X261" s="2863"/>
    </row>
    <row r="262" spans="23:24">
      <c r="W262" s="2863"/>
      <c r="X262" s="2863"/>
    </row>
    <row r="263" spans="23:24">
      <c r="W263" s="2863"/>
      <c r="X263" s="2863"/>
    </row>
    <row r="264" spans="23:24">
      <c r="W264" s="2863"/>
      <c r="X264" s="2863"/>
    </row>
    <row r="265" spans="23:24">
      <c r="W265" s="2863"/>
      <c r="X265" s="2863"/>
    </row>
    <row r="266" spans="23:24">
      <c r="W266" s="2863"/>
      <c r="X266" s="2863"/>
    </row>
    <row r="267" spans="23:24">
      <c r="W267" s="2863"/>
      <c r="X267" s="2863"/>
    </row>
    <row r="268" spans="23:24">
      <c r="W268" s="2863"/>
      <c r="X268" s="2863"/>
    </row>
    <row r="269" spans="23:24">
      <c r="W269" s="2863"/>
      <c r="X269" s="2863"/>
    </row>
    <row r="270" spans="23:24">
      <c r="W270" s="2863"/>
      <c r="X270" s="2863"/>
    </row>
    <row r="271" spans="23:24">
      <c r="W271" s="2863"/>
      <c r="X271" s="2863"/>
    </row>
    <row r="272" spans="23:24">
      <c r="W272" s="2863"/>
      <c r="X272" s="2863"/>
    </row>
    <row r="273" spans="23:24">
      <c r="W273" s="2863"/>
      <c r="X273" s="2863"/>
    </row>
    <row r="274" spans="23:24">
      <c r="W274" s="2863"/>
      <c r="X274" s="2863"/>
    </row>
    <row r="275" spans="23:24">
      <c r="W275" s="2863"/>
      <c r="X275" s="2863"/>
    </row>
    <row r="276" spans="23:24">
      <c r="W276" s="2863"/>
      <c r="X276" s="2863"/>
    </row>
    <row r="277" spans="23:24">
      <c r="W277" s="2863"/>
      <c r="X277" s="2863"/>
    </row>
    <row r="278" spans="23:24">
      <c r="W278" s="2863"/>
      <c r="X278" s="2863"/>
    </row>
    <row r="279" spans="23:24">
      <c r="W279" s="2863"/>
      <c r="X279" s="2863"/>
    </row>
    <row r="280" spans="23:24">
      <c r="W280" s="2863"/>
      <c r="X280" s="2863"/>
    </row>
    <row r="281" spans="23:24">
      <c r="W281" s="2863"/>
      <c r="X281" s="2863"/>
    </row>
    <row r="282" spans="23:24">
      <c r="W282" s="2863"/>
      <c r="X282" s="2863"/>
    </row>
    <row r="283" spans="23:24">
      <c r="W283" s="2863"/>
      <c r="X283" s="2863"/>
    </row>
    <row r="284" spans="23:24">
      <c r="W284" s="2863"/>
      <c r="X284" s="2863"/>
    </row>
    <row r="285" spans="23:24">
      <c r="W285" s="2863"/>
      <c r="X285" s="2863"/>
    </row>
    <row r="286" spans="23:24">
      <c r="W286" s="2863"/>
      <c r="X286" s="2863"/>
    </row>
    <row r="287" spans="23:24">
      <c r="W287" s="2863"/>
      <c r="X287" s="2863"/>
    </row>
    <row r="288" spans="23:24">
      <c r="W288" s="2863"/>
      <c r="X288" s="2863"/>
    </row>
    <row r="289" spans="23:24">
      <c r="W289" s="2863"/>
      <c r="X289" s="2863"/>
    </row>
    <row r="290" spans="23:24">
      <c r="W290" s="2863"/>
      <c r="X290" s="2863"/>
    </row>
    <row r="291" spans="23:24">
      <c r="W291" s="2863"/>
      <c r="X291" s="2863"/>
    </row>
    <row r="292" spans="23:24">
      <c r="W292" s="2863"/>
      <c r="X292" s="2863"/>
    </row>
    <row r="293" spans="23:24">
      <c r="W293" s="2863"/>
      <c r="X293" s="2863"/>
    </row>
    <row r="294" spans="23:24">
      <c r="W294" s="2863"/>
      <c r="X294" s="2863"/>
    </row>
    <row r="295" spans="23:24">
      <c r="W295" s="2863"/>
      <c r="X295" s="2863"/>
    </row>
    <row r="296" spans="23:24">
      <c r="W296" s="2863"/>
      <c r="X296" s="2863"/>
    </row>
    <row r="297" spans="23:24">
      <c r="W297" s="2863"/>
      <c r="X297" s="2863"/>
    </row>
    <row r="298" spans="23:24">
      <c r="W298" s="2863"/>
      <c r="X298" s="2863"/>
    </row>
    <row r="299" spans="23:24">
      <c r="W299" s="2863"/>
      <c r="X299" s="2863"/>
    </row>
    <row r="300" spans="23:24">
      <c r="W300" s="2863"/>
      <c r="X300" s="2863"/>
    </row>
    <row r="301" spans="23:24">
      <c r="W301" s="2863"/>
      <c r="X301" s="2863"/>
    </row>
    <row r="302" spans="23:24">
      <c r="W302" s="2863"/>
      <c r="X302" s="2863"/>
    </row>
    <row r="303" spans="23:24">
      <c r="W303" s="2863"/>
      <c r="X303" s="2863"/>
    </row>
    <row r="304" spans="23:24">
      <c r="W304" s="2863"/>
      <c r="X304" s="2863"/>
    </row>
    <row r="305" spans="23:24">
      <c r="W305" s="2863"/>
      <c r="X305" s="2863"/>
    </row>
    <row r="306" spans="23:24">
      <c r="W306" s="2863"/>
      <c r="X306" s="2863"/>
    </row>
    <row r="307" spans="23:24">
      <c r="W307" s="2863"/>
      <c r="X307" s="2863"/>
    </row>
    <row r="308" spans="23:24">
      <c r="W308" s="2863"/>
      <c r="X308" s="2863"/>
    </row>
    <row r="309" spans="23:24">
      <c r="W309" s="2863"/>
      <c r="X309" s="2863"/>
    </row>
    <row r="310" spans="23:24">
      <c r="W310" s="2863"/>
      <c r="X310" s="2863"/>
    </row>
    <row r="311" spans="23:24">
      <c r="W311" s="2863"/>
      <c r="X311" s="2863"/>
    </row>
    <row r="312" spans="23:24">
      <c r="W312" s="2863"/>
      <c r="X312" s="2863"/>
    </row>
    <row r="313" spans="23:24">
      <c r="W313" s="2863"/>
      <c r="X313" s="2863"/>
    </row>
    <row r="314" spans="23:24">
      <c r="W314" s="2863"/>
      <c r="X314" s="2863"/>
    </row>
    <row r="315" spans="23:24">
      <c r="W315" s="2863"/>
      <c r="X315" s="2863"/>
    </row>
    <row r="316" spans="23:24">
      <c r="W316" s="2863"/>
      <c r="X316" s="2863"/>
    </row>
    <row r="317" spans="23:24">
      <c r="W317" s="2863"/>
      <c r="X317" s="2863"/>
    </row>
    <row r="318" spans="23:24">
      <c r="W318" s="2863"/>
      <c r="X318" s="2863"/>
    </row>
    <row r="319" spans="23:24">
      <c r="W319" s="2863"/>
      <c r="X319" s="2863"/>
    </row>
    <row r="320" spans="23:24">
      <c r="W320" s="2863"/>
      <c r="X320" s="2863"/>
    </row>
    <row r="321" spans="23:24">
      <c r="W321" s="2863"/>
      <c r="X321" s="2863"/>
    </row>
    <row r="322" spans="23:24">
      <c r="W322" s="2863"/>
      <c r="X322" s="2863"/>
    </row>
    <row r="323" spans="23:24">
      <c r="W323" s="2863"/>
      <c r="X323" s="2863"/>
    </row>
    <row r="324" spans="23:24">
      <c r="W324" s="2863"/>
      <c r="X324" s="2863"/>
    </row>
    <row r="325" spans="23:24">
      <c r="W325" s="2863"/>
      <c r="X325" s="2863"/>
    </row>
    <row r="326" spans="23:24">
      <c r="W326" s="2863"/>
      <c r="X326" s="2863"/>
    </row>
    <row r="327" spans="23:24">
      <c r="W327" s="2863"/>
      <c r="X327" s="2863"/>
    </row>
    <row r="328" spans="23:24">
      <c r="W328" s="2863"/>
      <c r="X328" s="2863"/>
    </row>
    <row r="329" spans="23:24">
      <c r="W329" s="2863"/>
      <c r="X329" s="2863"/>
    </row>
    <row r="330" spans="23:24">
      <c r="W330" s="2863"/>
      <c r="X330" s="2863"/>
    </row>
    <row r="331" spans="23:24">
      <c r="W331" s="2863"/>
      <c r="X331" s="2863"/>
    </row>
    <row r="332" spans="23:24">
      <c r="W332" s="2863"/>
      <c r="X332" s="2863"/>
    </row>
    <row r="333" spans="23:24">
      <c r="W333" s="2863"/>
      <c r="X333" s="2863"/>
    </row>
    <row r="334" spans="23:24">
      <c r="W334" s="2863"/>
      <c r="X334" s="2863"/>
    </row>
    <row r="335" spans="23:24">
      <c r="W335" s="2863"/>
      <c r="X335" s="2863"/>
    </row>
    <row r="336" spans="23:24">
      <c r="W336" s="2863"/>
      <c r="X336" s="2863"/>
    </row>
    <row r="337" spans="23:24">
      <c r="W337" s="2863"/>
      <c r="X337" s="2863"/>
    </row>
    <row r="338" spans="23:24">
      <c r="W338" s="2863"/>
      <c r="X338" s="2863"/>
    </row>
    <row r="339" spans="23:24">
      <c r="W339" s="2863"/>
      <c r="X339" s="2863"/>
    </row>
    <row r="340" spans="23:24">
      <c r="W340" s="2863"/>
      <c r="X340" s="2863"/>
    </row>
    <row r="341" spans="23:24">
      <c r="W341" s="2863"/>
      <c r="X341" s="2863"/>
    </row>
    <row r="342" spans="23:24">
      <c r="W342" s="2863"/>
      <c r="X342" s="2863"/>
    </row>
    <row r="343" spans="23:24">
      <c r="W343" s="2863"/>
      <c r="X343" s="2863"/>
    </row>
    <row r="344" spans="23:24">
      <c r="W344" s="2863"/>
      <c r="X344" s="2863"/>
    </row>
    <row r="345" spans="23:24">
      <c r="W345" s="2863"/>
      <c r="X345" s="2863"/>
    </row>
    <row r="346" spans="23:24">
      <c r="W346" s="2863"/>
      <c r="X346" s="2863"/>
    </row>
    <row r="347" spans="23:24">
      <c r="W347" s="2863"/>
      <c r="X347" s="2863"/>
    </row>
    <row r="348" spans="23:24">
      <c r="W348" s="2863"/>
      <c r="X348" s="2863"/>
    </row>
    <row r="349" spans="23:24">
      <c r="W349" s="2863"/>
      <c r="X349" s="2863"/>
    </row>
    <row r="350" spans="23:24">
      <c r="W350" s="2863"/>
      <c r="X350" s="2863"/>
    </row>
    <row r="351" spans="23:24">
      <c r="W351" s="2863"/>
      <c r="X351" s="2863"/>
    </row>
    <row r="352" spans="23:24">
      <c r="W352" s="2863"/>
      <c r="X352" s="2863"/>
    </row>
    <row r="353" spans="23:24">
      <c r="W353" s="2863"/>
      <c r="X353" s="2863"/>
    </row>
    <row r="354" spans="23:24">
      <c r="W354" s="2863"/>
      <c r="X354" s="2863"/>
    </row>
    <row r="355" spans="23:24">
      <c r="W355" s="2863"/>
      <c r="X355" s="2863"/>
    </row>
    <row r="356" spans="23:24">
      <c r="W356" s="2863"/>
      <c r="X356" s="2863"/>
    </row>
    <row r="357" spans="23:24">
      <c r="W357" s="2863"/>
      <c r="X357" s="2863"/>
    </row>
    <row r="358" spans="23:24">
      <c r="W358" s="2863"/>
      <c r="X358" s="2863"/>
    </row>
    <row r="359" spans="23:24">
      <c r="W359" s="2863"/>
      <c r="X359" s="2863"/>
    </row>
    <row r="360" spans="23:24">
      <c r="W360" s="2863"/>
      <c r="X360" s="2863"/>
    </row>
    <row r="361" spans="23:24">
      <c r="W361" s="2863"/>
      <c r="X361" s="2863"/>
    </row>
    <row r="362" spans="23:24">
      <c r="W362" s="2863"/>
      <c r="X362" s="2863"/>
    </row>
    <row r="363" spans="23:24">
      <c r="W363" s="2863"/>
      <c r="X363" s="2863"/>
    </row>
    <row r="364" spans="23:24">
      <c r="W364" s="2863"/>
      <c r="X364" s="2863"/>
    </row>
    <row r="365" spans="23:24">
      <c r="W365" s="2863"/>
      <c r="X365" s="2863"/>
    </row>
    <row r="366" spans="23:24">
      <c r="W366" s="2863"/>
      <c r="X366" s="2863"/>
    </row>
    <row r="367" spans="23:24">
      <c r="W367" s="2863"/>
      <c r="X367" s="2863"/>
    </row>
    <row r="368" spans="23:24">
      <c r="W368" s="2863"/>
      <c r="X368" s="2863"/>
    </row>
    <row r="369" spans="23:24">
      <c r="W369" s="2863"/>
      <c r="X369" s="2863"/>
    </row>
    <row r="370" spans="23:24">
      <c r="W370" s="2863"/>
      <c r="X370" s="2863"/>
    </row>
    <row r="371" spans="23:24">
      <c r="W371" s="2863"/>
      <c r="X371" s="2863"/>
    </row>
    <row r="372" spans="23:24">
      <c r="W372" s="2863"/>
      <c r="X372" s="2863"/>
    </row>
    <row r="373" spans="23:24">
      <c r="W373" s="2863"/>
      <c r="X373" s="2863"/>
    </row>
    <row r="374" spans="23:24">
      <c r="W374" s="2863"/>
      <c r="X374" s="2863"/>
    </row>
    <row r="375" spans="23:24">
      <c r="W375" s="2863"/>
      <c r="X375" s="2863"/>
    </row>
    <row r="376" spans="23:24">
      <c r="W376" s="2863"/>
      <c r="X376" s="2863"/>
    </row>
    <row r="377" spans="23:24">
      <c r="W377" s="2863"/>
      <c r="X377" s="2863"/>
    </row>
    <row r="378" spans="23:24">
      <c r="W378" s="2863"/>
      <c r="X378" s="2863"/>
    </row>
    <row r="379" spans="23:24">
      <c r="W379" s="2863"/>
      <c r="X379" s="2863"/>
    </row>
    <row r="380" spans="23:24">
      <c r="W380" s="2863"/>
      <c r="X380" s="2863"/>
    </row>
    <row r="381" spans="23:24">
      <c r="W381" s="2863"/>
      <c r="X381" s="2863"/>
    </row>
    <row r="382" spans="23:24">
      <c r="W382" s="2863"/>
      <c r="X382" s="2863"/>
    </row>
    <row r="383" spans="23:24">
      <c r="W383" s="2863"/>
      <c r="X383" s="2863"/>
    </row>
    <row r="384" spans="23:24">
      <c r="W384" s="2863"/>
      <c r="X384" s="2863"/>
    </row>
    <row r="385" spans="23:24">
      <c r="W385" s="2863"/>
      <c r="X385" s="2863"/>
    </row>
    <row r="386" spans="23:24">
      <c r="W386" s="2863"/>
      <c r="X386" s="2863"/>
    </row>
    <row r="387" spans="23:24">
      <c r="W387" s="2863"/>
      <c r="X387" s="2863"/>
    </row>
    <row r="388" spans="23:24">
      <c r="W388" s="2863"/>
      <c r="X388" s="2863"/>
    </row>
    <row r="389" spans="23:24">
      <c r="W389" s="2863"/>
      <c r="X389" s="2863"/>
    </row>
    <row r="390" spans="23:24">
      <c r="W390" s="2863"/>
      <c r="X390" s="2863"/>
    </row>
    <row r="391" spans="23:24">
      <c r="W391" s="2863"/>
      <c r="X391" s="2863"/>
    </row>
    <row r="392" spans="23:24">
      <c r="W392" s="2863"/>
      <c r="X392" s="2863"/>
    </row>
    <row r="393" spans="23:24">
      <c r="W393" s="2863"/>
      <c r="X393" s="2863"/>
    </row>
    <row r="394" spans="23:24">
      <c r="W394" s="2863"/>
      <c r="X394" s="2863"/>
    </row>
    <row r="395" spans="23:24">
      <c r="W395" s="2863"/>
      <c r="X395" s="2863"/>
    </row>
    <row r="396" spans="23:24">
      <c r="W396" s="2863"/>
      <c r="X396" s="2863"/>
    </row>
    <row r="397" spans="23:24">
      <c r="W397" s="2863"/>
      <c r="X397" s="2863"/>
    </row>
    <row r="398" spans="23:24">
      <c r="W398" s="2863"/>
      <c r="X398" s="2863"/>
    </row>
    <row r="399" spans="23:24">
      <c r="W399" s="2863"/>
      <c r="X399" s="2863"/>
    </row>
    <row r="400" spans="23:24">
      <c r="W400" s="2863"/>
      <c r="X400" s="2863"/>
    </row>
    <row r="401" spans="23:24">
      <c r="W401" s="2863"/>
      <c r="X401" s="2863"/>
    </row>
    <row r="402" spans="23:24">
      <c r="W402" s="2863"/>
      <c r="X402" s="2863"/>
    </row>
    <row r="403" spans="23:24">
      <c r="W403" s="2863"/>
      <c r="X403" s="2863"/>
    </row>
    <row r="404" spans="23:24">
      <c r="W404" s="2863"/>
      <c r="X404" s="2863"/>
    </row>
    <row r="405" spans="23:24">
      <c r="W405" s="2863"/>
      <c r="X405" s="2863"/>
    </row>
    <row r="406" spans="23:24">
      <c r="W406" s="2863"/>
      <c r="X406" s="2863"/>
    </row>
    <row r="407" spans="23:24">
      <c r="W407" s="2863"/>
      <c r="X407" s="2863"/>
    </row>
    <row r="408" spans="23:24">
      <c r="W408" s="2863"/>
      <c r="X408" s="2863"/>
    </row>
    <row r="409" spans="23:24">
      <c r="W409" s="2863"/>
      <c r="X409" s="2863"/>
    </row>
    <row r="410" spans="23:24">
      <c r="W410" s="2863"/>
      <c r="X410" s="2863"/>
    </row>
    <row r="411" spans="23:24">
      <c r="W411" s="2863"/>
      <c r="X411" s="2863"/>
    </row>
    <row r="412" spans="23:24">
      <c r="W412" s="2863"/>
      <c r="X412" s="2863"/>
    </row>
    <row r="413" spans="23:24">
      <c r="W413" s="2863"/>
      <c r="X413" s="2863"/>
    </row>
    <row r="414" spans="23:24">
      <c r="W414" s="2863"/>
      <c r="X414" s="2863"/>
    </row>
    <row r="415" spans="23:24">
      <c r="W415" s="2863"/>
      <c r="X415" s="2863"/>
    </row>
    <row r="416" spans="23:24">
      <c r="W416" s="2863"/>
      <c r="X416" s="2863"/>
    </row>
    <row r="417" spans="23:24">
      <c r="W417" s="2863"/>
      <c r="X417" s="2863"/>
    </row>
    <row r="418" spans="23:24">
      <c r="W418" s="2863"/>
      <c r="X418" s="2863"/>
    </row>
    <row r="419" spans="23:24">
      <c r="W419" s="2863"/>
      <c r="X419" s="2863"/>
    </row>
    <row r="420" spans="23:24">
      <c r="W420" s="2863"/>
      <c r="X420" s="2863"/>
    </row>
    <row r="421" spans="23:24">
      <c r="W421" s="2863"/>
      <c r="X421" s="2863"/>
    </row>
    <row r="422" spans="23:24">
      <c r="W422" s="2863"/>
      <c r="X422" s="2863"/>
    </row>
    <row r="423" spans="23:24">
      <c r="W423" s="2863"/>
      <c r="X423" s="2863"/>
    </row>
    <row r="424" spans="23:24">
      <c r="W424" s="2863"/>
      <c r="X424" s="2863"/>
    </row>
    <row r="425" spans="23:24">
      <c r="W425" s="2863"/>
      <c r="X425" s="2863"/>
    </row>
    <row r="426" spans="23:24">
      <c r="W426" s="2863"/>
      <c r="X426" s="2863"/>
    </row>
    <row r="427" spans="23:24">
      <c r="W427" s="2863"/>
      <c r="X427" s="2863"/>
    </row>
    <row r="428" spans="23:24">
      <c r="W428" s="2863"/>
      <c r="X428" s="2863"/>
    </row>
    <row r="429" spans="23:24">
      <c r="W429" s="2863"/>
      <c r="X429" s="2863"/>
    </row>
    <row r="430" spans="23:24">
      <c r="W430" s="2863"/>
      <c r="X430" s="2863"/>
    </row>
    <row r="431" spans="23:24">
      <c r="W431" s="2863"/>
      <c r="X431" s="2863"/>
    </row>
    <row r="432" spans="23:24">
      <c r="W432" s="2863"/>
      <c r="X432" s="2863"/>
    </row>
    <row r="433" spans="23:24">
      <c r="W433" s="2863"/>
      <c r="X433" s="2863"/>
    </row>
    <row r="434" spans="23:24">
      <c r="W434" s="2863"/>
      <c r="X434" s="2863"/>
    </row>
    <row r="435" spans="23:24">
      <c r="W435" s="2863"/>
      <c r="X435" s="2863"/>
    </row>
    <row r="436" spans="23:24">
      <c r="W436" s="2863"/>
      <c r="X436" s="2863"/>
    </row>
    <row r="437" spans="23:24">
      <c r="W437" s="2863"/>
      <c r="X437" s="2863"/>
    </row>
    <row r="438" spans="23:24">
      <c r="W438" s="2863"/>
      <c r="X438" s="2863"/>
    </row>
    <row r="439" spans="23:24">
      <c r="W439" s="2863"/>
      <c r="X439" s="2863"/>
    </row>
    <row r="440" spans="23:24">
      <c r="W440" s="2863"/>
      <c r="X440" s="2863"/>
    </row>
    <row r="441" spans="23:24">
      <c r="W441" s="2863"/>
      <c r="X441" s="2863"/>
    </row>
    <row r="442" spans="23:24">
      <c r="W442" s="2863"/>
      <c r="X442" s="2863"/>
    </row>
    <row r="443" spans="23:24">
      <c r="W443" s="2863"/>
      <c r="X443" s="2863"/>
    </row>
    <row r="444" spans="23:24">
      <c r="W444" s="2863"/>
      <c r="X444" s="2863"/>
    </row>
    <row r="445" spans="23:24">
      <c r="W445" s="2863"/>
      <c r="X445" s="2863"/>
    </row>
    <row r="446" spans="23:24">
      <c r="W446" s="2863"/>
      <c r="X446" s="2863"/>
    </row>
    <row r="447" spans="23:24">
      <c r="W447" s="2863"/>
      <c r="X447" s="2863"/>
    </row>
    <row r="448" spans="23:24">
      <c r="W448" s="2863"/>
      <c r="X448" s="2863"/>
    </row>
    <row r="449" spans="23:24">
      <c r="W449" s="2863"/>
      <c r="X449" s="2863"/>
    </row>
    <row r="450" spans="23:24">
      <c r="W450" s="2863"/>
      <c r="X450" s="2863"/>
    </row>
    <row r="451" spans="23:24">
      <c r="W451" s="2863"/>
      <c r="X451" s="2863"/>
    </row>
    <row r="452" spans="23:24">
      <c r="W452" s="2863"/>
      <c r="X452" s="2863"/>
    </row>
    <row r="453" spans="23:24">
      <c r="W453" s="2863"/>
      <c r="X453" s="2863"/>
    </row>
    <row r="454" spans="23:24">
      <c r="W454" s="2863"/>
      <c r="X454" s="2863"/>
    </row>
    <row r="455" spans="23:24">
      <c r="W455" s="2863"/>
      <c r="X455" s="2863"/>
    </row>
    <row r="456" spans="23:24">
      <c r="W456" s="2863"/>
      <c r="X456" s="2863"/>
    </row>
    <row r="457" spans="23:24">
      <c r="W457" s="2863"/>
      <c r="X457" s="2863"/>
    </row>
    <row r="458" spans="23:24">
      <c r="W458" s="2863"/>
      <c r="X458" s="2863"/>
    </row>
    <row r="459" spans="23:24">
      <c r="W459" s="2863"/>
      <c r="X459" s="2863"/>
    </row>
    <row r="460" spans="23:24">
      <c r="W460" s="2863"/>
      <c r="X460" s="2863"/>
    </row>
    <row r="461" spans="23:24">
      <c r="W461" s="2863"/>
      <c r="X461" s="2863"/>
    </row>
    <row r="462" spans="23:24">
      <c r="W462" s="2863"/>
      <c r="X462" s="2863"/>
    </row>
    <row r="463" spans="23:24">
      <c r="W463" s="2863"/>
      <c r="X463" s="2863"/>
    </row>
    <row r="464" spans="23:24">
      <c r="W464" s="2863"/>
      <c r="X464" s="2863"/>
    </row>
    <row r="465" spans="23:24">
      <c r="W465" s="2863"/>
      <c r="X465" s="2863"/>
    </row>
    <row r="466" spans="23:24">
      <c r="W466" s="2863"/>
      <c r="X466" s="2863"/>
    </row>
    <row r="467" spans="23:24">
      <c r="W467" s="2863"/>
      <c r="X467" s="2863"/>
    </row>
    <row r="468" spans="23:24">
      <c r="W468" s="2863"/>
      <c r="X468" s="2863"/>
    </row>
    <row r="469" spans="23:24">
      <c r="W469" s="2863"/>
      <c r="X469" s="2863"/>
    </row>
    <row r="470" spans="23:24">
      <c r="W470" s="2863"/>
      <c r="X470" s="2863"/>
    </row>
    <row r="471" spans="23:24">
      <c r="W471" s="2863"/>
      <c r="X471" s="2863"/>
    </row>
    <row r="472" spans="23:24">
      <c r="W472" s="2863"/>
      <c r="X472" s="2863"/>
    </row>
    <row r="473" spans="23:24">
      <c r="W473" s="2863"/>
      <c r="X473" s="2863"/>
    </row>
    <row r="474" spans="23:24">
      <c r="W474" s="2863"/>
      <c r="X474" s="2863"/>
    </row>
    <row r="475" spans="23:24">
      <c r="W475" s="2863"/>
      <c r="X475" s="2863"/>
    </row>
    <row r="476" spans="23:24">
      <c r="W476" s="2863"/>
      <c r="X476" s="2863"/>
    </row>
    <row r="477" spans="23:24">
      <c r="W477" s="2863"/>
      <c r="X477" s="2863"/>
    </row>
    <row r="478" spans="23:24">
      <c r="W478" s="2863"/>
      <c r="X478" s="2863"/>
    </row>
    <row r="479" spans="23:24">
      <c r="W479" s="2863"/>
      <c r="X479" s="2863"/>
    </row>
    <row r="480" spans="23:24">
      <c r="W480" s="2863"/>
      <c r="X480" s="2863"/>
    </row>
    <row r="481" spans="23:24">
      <c r="W481" s="2863"/>
      <c r="X481" s="2863"/>
    </row>
    <row r="482" spans="23:24">
      <c r="W482" s="2863"/>
      <c r="X482" s="2863"/>
    </row>
    <row r="483" spans="23:24">
      <c r="W483" s="2863"/>
      <c r="X483" s="2863"/>
    </row>
    <row r="484" spans="23:24">
      <c r="W484" s="2863"/>
      <c r="X484" s="2863"/>
    </row>
    <row r="485" spans="23:24">
      <c r="W485" s="2863"/>
      <c r="X485" s="2863"/>
    </row>
    <row r="486" spans="23:24">
      <c r="W486" s="2863"/>
      <c r="X486" s="2863"/>
    </row>
    <row r="487" spans="23:24">
      <c r="W487" s="2863"/>
      <c r="X487" s="2863"/>
    </row>
    <row r="488" spans="23:24">
      <c r="W488" s="2863"/>
      <c r="X488" s="2863"/>
    </row>
    <row r="489" spans="23:24">
      <c r="W489" s="2863"/>
      <c r="X489" s="2863"/>
    </row>
    <row r="490" spans="23:24">
      <c r="W490" s="2863"/>
      <c r="X490" s="2863"/>
    </row>
    <row r="491" spans="23:24">
      <c r="W491" s="2863"/>
      <c r="X491" s="2863"/>
    </row>
    <row r="492" spans="23:24">
      <c r="W492" s="2863"/>
      <c r="X492" s="2863"/>
    </row>
    <row r="493" spans="23:24">
      <c r="W493" s="2863"/>
      <c r="X493" s="2863"/>
    </row>
    <row r="494" spans="23:24">
      <c r="W494" s="2863"/>
      <c r="X494" s="2863"/>
    </row>
    <row r="495" spans="23:24">
      <c r="W495" s="2863"/>
      <c r="X495" s="2863"/>
    </row>
    <row r="496" spans="23:24">
      <c r="W496" s="2863"/>
      <c r="X496" s="2863"/>
    </row>
    <row r="497" spans="23:24">
      <c r="W497" s="2863"/>
      <c r="X497" s="2863"/>
    </row>
    <row r="498" spans="23:24">
      <c r="W498" s="2863"/>
      <c r="X498" s="2863"/>
    </row>
    <row r="499" spans="23:24">
      <c r="W499" s="2863"/>
      <c r="X499" s="2863"/>
    </row>
    <row r="500" spans="23:24">
      <c r="W500" s="2863"/>
      <c r="X500" s="2863"/>
    </row>
    <row r="501" spans="23:24">
      <c r="W501" s="2863"/>
      <c r="X501" s="2863"/>
    </row>
    <row r="502" spans="23:24">
      <c r="W502" s="2863"/>
      <c r="X502" s="2863"/>
    </row>
    <row r="503" spans="23:24">
      <c r="W503" s="2863"/>
      <c r="X503" s="2863"/>
    </row>
    <row r="504" spans="23:24">
      <c r="W504" s="2863"/>
      <c r="X504" s="2863"/>
    </row>
    <row r="505" spans="23:24">
      <c r="W505" s="2863"/>
      <c r="X505" s="2863"/>
    </row>
    <row r="506" spans="23:24">
      <c r="W506" s="2863"/>
      <c r="X506" s="2863"/>
    </row>
    <row r="507" spans="23:24">
      <c r="W507" s="2863"/>
      <c r="X507" s="2863"/>
    </row>
    <row r="508" spans="23:24">
      <c r="W508" s="2863"/>
      <c r="X508" s="2863"/>
    </row>
    <row r="509" spans="23:24">
      <c r="W509" s="2863"/>
      <c r="X509" s="2863"/>
    </row>
    <row r="510" spans="23:24">
      <c r="W510" s="2863"/>
      <c r="X510" s="2863"/>
    </row>
    <row r="511" spans="23:24">
      <c r="W511" s="2863"/>
      <c r="X511" s="2863"/>
    </row>
    <row r="512" spans="23:24">
      <c r="W512" s="2863"/>
      <c r="X512" s="2863"/>
    </row>
    <row r="513" spans="23:24">
      <c r="W513" s="2863"/>
      <c r="X513" s="2863"/>
    </row>
    <row r="514" spans="23:24">
      <c r="W514" s="2863"/>
      <c r="X514" s="2863"/>
    </row>
    <row r="515" spans="23:24">
      <c r="W515" s="2863"/>
      <c r="X515" s="2863"/>
    </row>
    <row r="516" spans="23:24">
      <c r="W516" s="2863"/>
      <c r="X516" s="2863"/>
    </row>
    <row r="517" spans="23:24">
      <c r="W517" s="2863"/>
      <c r="X517" s="2863"/>
    </row>
    <row r="518" spans="23:24">
      <c r="W518" s="2863"/>
      <c r="X518" s="2863"/>
    </row>
    <row r="519" spans="23:24">
      <c r="W519" s="2863"/>
      <c r="X519" s="2863"/>
    </row>
    <row r="520" spans="23:24">
      <c r="W520" s="2863"/>
      <c r="X520" s="2863"/>
    </row>
    <row r="521" spans="23:24">
      <c r="W521" s="2863"/>
      <c r="X521" s="2863"/>
    </row>
    <row r="522" spans="23:24">
      <c r="W522" s="2863"/>
      <c r="X522" s="2863"/>
    </row>
    <row r="523" spans="23:24">
      <c r="W523" s="2863"/>
      <c r="X523" s="2863"/>
    </row>
    <row r="524" spans="23:24">
      <c r="W524" s="2863"/>
      <c r="X524" s="2863"/>
    </row>
    <row r="525" spans="23:24">
      <c r="W525" s="2863"/>
      <c r="X525" s="2863"/>
    </row>
    <row r="526" spans="23:24">
      <c r="W526" s="2863"/>
      <c r="X526" s="2863"/>
    </row>
    <row r="527" spans="23:24">
      <c r="W527" s="2863"/>
      <c r="X527" s="2863"/>
    </row>
    <row r="528" spans="23:24">
      <c r="W528" s="2863"/>
      <c r="X528" s="2863"/>
    </row>
    <row r="529" spans="23:24">
      <c r="W529" s="2863"/>
      <c r="X529" s="2863"/>
    </row>
    <row r="530" spans="23:24">
      <c r="W530" s="2863"/>
      <c r="X530" s="2863"/>
    </row>
    <row r="531" spans="23:24">
      <c r="W531" s="2863"/>
      <c r="X531" s="2863"/>
    </row>
    <row r="532" spans="23:24">
      <c r="W532" s="2863"/>
      <c r="X532" s="2863"/>
    </row>
    <row r="533" spans="23:24">
      <c r="W533" s="2863"/>
      <c r="X533" s="2863"/>
    </row>
    <row r="534" spans="23:24">
      <c r="W534" s="2863"/>
      <c r="X534" s="2863"/>
    </row>
    <row r="535" spans="23:24">
      <c r="W535" s="2863"/>
      <c r="X535" s="2863"/>
    </row>
    <row r="536" spans="23:24">
      <c r="W536" s="2863"/>
      <c r="X536" s="2863"/>
    </row>
    <row r="537" spans="23:24">
      <c r="W537" s="2863"/>
      <c r="X537" s="2863"/>
    </row>
    <row r="538" spans="23:24">
      <c r="W538" s="2863"/>
      <c r="X538" s="2863"/>
    </row>
    <row r="539" spans="23:24">
      <c r="W539" s="2863"/>
      <c r="X539" s="2863"/>
    </row>
    <row r="540" spans="23:24">
      <c r="W540" s="2863"/>
      <c r="X540" s="2863"/>
    </row>
    <row r="541" spans="23:24">
      <c r="W541" s="2863"/>
      <c r="X541" s="2863"/>
    </row>
    <row r="542" spans="23:24">
      <c r="W542" s="2863"/>
      <c r="X542" s="2863"/>
    </row>
    <row r="543" spans="23:24">
      <c r="W543" s="2863"/>
      <c r="X543" s="2863"/>
    </row>
    <row r="544" spans="23:24">
      <c r="W544" s="2863"/>
      <c r="X544" s="2863"/>
    </row>
    <row r="545" spans="23:24">
      <c r="W545" s="2863"/>
      <c r="X545" s="2863"/>
    </row>
    <row r="546" spans="23:24">
      <c r="W546" s="2863"/>
      <c r="X546" s="2863"/>
    </row>
    <row r="547" spans="23:24">
      <c r="W547" s="2863"/>
      <c r="X547" s="2863"/>
    </row>
    <row r="548" spans="23:24">
      <c r="W548" s="2863"/>
      <c r="X548" s="2863"/>
    </row>
    <row r="549" spans="23:24">
      <c r="W549" s="2863"/>
      <c r="X549" s="2863"/>
    </row>
    <row r="550" spans="23:24">
      <c r="W550" s="2863"/>
      <c r="X550" s="2863"/>
    </row>
    <row r="551" spans="23:24">
      <c r="W551" s="2863"/>
      <c r="X551" s="2863"/>
    </row>
    <row r="552" spans="23:24">
      <c r="W552" s="2863"/>
      <c r="X552" s="2863"/>
    </row>
    <row r="553" spans="23:24">
      <c r="W553" s="2863"/>
      <c r="X553" s="2863"/>
    </row>
    <row r="554" spans="23:24">
      <c r="W554" s="2863"/>
      <c r="X554" s="2863"/>
    </row>
    <row r="555" spans="23:24">
      <c r="W555" s="2863"/>
      <c r="X555" s="2863"/>
    </row>
    <row r="556" spans="23:24">
      <c r="W556" s="2863"/>
      <c r="X556" s="2863"/>
    </row>
    <row r="557" spans="23:24">
      <c r="W557" s="2863"/>
      <c r="X557" s="2863"/>
    </row>
    <row r="558" spans="23:24">
      <c r="W558" s="2863"/>
      <c r="X558" s="2863"/>
    </row>
  </sheetData>
  <autoFilter ref="W5:X76" xr:uid="{6FD1C491-2189-4AA0-AF79-D2E4DB216D3F}"/>
  <mergeCells count="123">
    <mergeCell ref="R2:U3"/>
    <mergeCell ref="B5:U5"/>
    <mergeCell ref="Z5:AC6"/>
    <mergeCell ref="AF5:AH6"/>
    <mergeCell ref="AJ5:AM5"/>
    <mergeCell ref="C6:C8"/>
    <mergeCell ref="D6:Q8"/>
    <mergeCell ref="R6:S7"/>
    <mergeCell ref="T6:T7"/>
    <mergeCell ref="U6:U14"/>
    <mergeCell ref="X6:X7"/>
    <mergeCell ref="AJ6:AM6"/>
    <mergeCell ref="AJ7:AM8"/>
    <mergeCell ref="S8:T8"/>
    <mergeCell ref="X8:X9"/>
    <mergeCell ref="C9:C10"/>
    <mergeCell ref="D9:Q10"/>
    <mergeCell ref="L11:R12"/>
    <mergeCell ref="S11:T12"/>
    <mergeCell ref="AJ11:AM11"/>
    <mergeCell ref="AJ12:AM12"/>
    <mergeCell ref="AJ19:AM19"/>
    <mergeCell ref="AJ21:AM21"/>
    <mergeCell ref="AJ9:AM10"/>
    <mergeCell ref="AJ23:AM23"/>
    <mergeCell ref="C15:H16"/>
    <mergeCell ref="K15:O16"/>
    <mergeCell ref="U15:U22"/>
    <mergeCell ref="AJ15:AM16"/>
    <mergeCell ref="T16:T17"/>
    <mergeCell ref="C17:D17"/>
    <mergeCell ref="K17:M17"/>
    <mergeCell ref="AJ17:AM17"/>
    <mergeCell ref="C18:C19"/>
    <mergeCell ref="D18:F19"/>
    <mergeCell ref="Q13:R14"/>
    <mergeCell ref="S13:T14"/>
    <mergeCell ref="AJ14:AM14"/>
    <mergeCell ref="T18:T19"/>
    <mergeCell ref="C24:C25"/>
    <mergeCell ref="D24:J25"/>
    <mergeCell ref="K24:L25"/>
    <mergeCell ref="M24:M25"/>
    <mergeCell ref="N24:S25"/>
    <mergeCell ref="G18:G19"/>
    <mergeCell ref="H18:H19"/>
    <mergeCell ref="K18:K19"/>
    <mergeCell ref="L18:M19"/>
    <mergeCell ref="N18:N19"/>
    <mergeCell ref="S18:S19"/>
    <mergeCell ref="O18:R19"/>
    <mergeCell ref="T24:T25"/>
    <mergeCell ref="U24:U75"/>
    <mergeCell ref="E26:M26"/>
    <mergeCell ref="R27:S27"/>
    <mergeCell ref="K28:K29"/>
    <mergeCell ref="L28:M29"/>
    <mergeCell ref="P28:P29"/>
    <mergeCell ref="Q28:Q29"/>
    <mergeCell ref="R28:R29"/>
    <mergeCell ref="S28:T29"/>
    <mergeCell ref="K52:K53"/>
    <mergeCell ref="N73:T74"/>
    <mergeCell ref="AJ28:AM29"/>
    <mergeCell ref="AF30:AH30"/>
    <mergeCell ref="AJ30:AM31"/>
    <mergeCell ref="C31:C32"/>
    <mergeCell ref="D31:D32"/>
    <mergeCell ref="E31:E32"/>
    <mergeCell ref="F31:F32"/>
    <mergeCell ref="G31:G32"/>
    <mergeCell ref="J31:J32"/>
    <mergeCell ref="AA36:AB36"/>
    <mergeCell ref="Z38:AD39"/>
    <mergeCell ref="AJ38:AM41"/>
    <mergeCell ref="L52:L53"/>
    <mergeCell ref="AJ54:AM58"/>
    <mergeCell ref="X60:X61"/>
    <mergeCell ref="AJ51:AM52"/>
    <mergeCell ref="AJ32:AM33"/>
    <mergeCell ref="X39:X41"/>
    <mergeCell ref="Z40:Z41"/>
    <mergeCell ref="AA40:AD41"/>
    <mergeCell ref="AF42:AH43"/>
    <mergeCell ref="X45:X49"/>
    <mergeCell ref="AJ47:AM49"/>
    <mergeCell ref="AF33:AH34"/>
    <mergeCell ref="Z35:Z36"/>
    <mergeCell ref="AA35:AB35"/>
    <mergeCell ref="K48:M49"/>
    <mergeCell ref="AJ73:AM75"/>
    <mergeCell ref="AJ76:AM76"/>
    <mergeCell ref="AJ78:AM78"/>
    <mergeCell ref="AJ65:AM66"/>
    <mergeCell ref="X68:X70"/>
    <mergeCell ref="AJ68:AM70"/>
    <mergeCell ref="D50:M50"/>
    <mergeCell ref="N50:P50"/>
    <mergeCell ref="AJ50:AM50"/>
    <mergeCell ref="O51:P52"/>
    <mergeCell ref="Q51:Q52"/>
    <mergeCell ref="R51:T52"/>
    <mergeCell ref="X51:X53"/>
    <mergeCell ref="D107:M107"/>
    <mergeCell ref="K109:K110"/>
    <mergeCell ref="L109:L110"/>
    <mergeCell ref="E83:M83"/>
    <mergeCell ref="X84:X86"/>
    <mergeCell ref="K85:K86"/>
    <mergeCell ref="L85:M86"/>
    <mergeCell ref="K105:M106"/>
    <mergeCell ref="B79:M80"/>
    <mergeCell ref="X79:X81"/>
    <mergeCell ref="C81:C82"/>
    <mergeCell ref="D81:J82"/>
    <mergeCell ref="K81:L82"/>
    <mergeCell ref="M81:M82"/>
    <mergeCell ref="C88:C89"/>
    <mergeCell ref="D88:D89"/>
    <mergeCell ref="E88:E89"/>
    <mergeCell ref="F88:F89"/>
    <mergeCell ref="G88:G89"/>
    <mergeCell ref="J88:J89"/>
  </mergeCells>
  <hyperlinks>
    <hyperlink ref="AA35" r:id="rId1" xr:uid="{7C5E4345-CD82-4ADE-8638-78258AF7735C}"/>
    <hyperlink ref="AA36" r:id="rId2" xr:uid="{64EC0609-5258-42D6-B31C-A1BC4F945D66}"/>
    <hyperlink ref="AA40" r:id="rId3" xr:uid="{FEA5627A-6EC3-40B7-B709-61ABABAC1340}"/>
  </hyperlinks>
  <pageMargins left="0.19685039370078741" right="0.19685039370078741" top="0.15748031496062992" bottom="0.15748031496062992" header="0.11811023622047245" footer="0.11811023622047245"/>
  <pageSetup paperSize="9" scale="40" orientation="portrait" r:id="rId4"/>
  <drawing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855A7-762E-4C9E-B372-717894632C4D}">
  <dimension ref="A1:U338"/>
  <sheetViews>
    <sheetView workbookViewId="0">
      <selection activeCell="S1" sqref="S1:U1048576"/>
    </sheetView>
  </sheetViews>
  <sheetFormatPr baseColWidth="10" defaultRowHeight="15"/>
  <cols>
    <col min="1" max="1" width="11.42578125" style="641"/>
    <col min="2" max="2" width="48.5703125" style="641" customWidth="1"/>
    <col min="3" max="3" width="11.42578125" style="641"/>
    <col min="4" max="4" width="13.85546875" style="641" customWidth="1"/>
    <col min="5" max="5" width="16" style="641" customWidth="1"/>
    <col min="6" max="6" width="17.42578125" style="641" customWidth="1"/>
    <col min="7" max="7" width="15.7109375" style="641" customWidth="1"/>
    <col min="8" max="8" width="16" style="641" customWidth="1"/>
    <col min="9" max="9" width="13.28515625" style="641" customWidth="1"/>
    <col min="10" max="18" width="11.42578125" style="641"/>
    <col min="19" max="19" width="8.7109375" customWidth="1"/>
    <col min="20" max="20" width="11.42578125" style="641"/>
    <col min="21" max="21" width="43.5703125" style="641" customWidth="1"/>
    <col min="22" max="16384" width="11.42578125" style="641"/>
  </cols>
  <sheetData>
    <row r="1" spans="1:21">
      <c r="A1" s="133" t="str">
        <f>ADDRESS(ROW(),COLUMN(),4)</f>
        <v>A1</v>
      </c>
      <c r="S1" s="135">
        <v>1</v>
      </c>
      <c r="T1" s="134" t="str">
        <f>SUBSTITUTE(ADDRESS(1,COLUMN(),4),"1","")</f>
        <v>T</v>
      </c>
      <c r="U1" s="136" t="str">
        <f>SUBSTITUTE(ADDRESS(1,COLUMN(),4),"1","")</f>
        <v>U</v>
      </c>
    </row>
    <row r="2" spans="1:21">
      <c r="S2" s="135">
        <v>1</v>
      </c>
      <c r="T2" s="142"/>
      <c r="U2" s="142" t="s">
        <v>1166</v>
      </c>
    </row>
    <row r="3" spans="1:21" ht="15.75">
      <c r="S3" s="135">
        <v>1</v>
      </c>
      <c r="T3" s="156">
        <f ca="1">COUNTA(A1:S338) + COUNTBLANK(A1:S338)</f>
        <v>6422</v>
      </c>
      <c r="U3" s="145" t="str">
        <f>"cellules entre"&amp;" " &amp;A1&amp;" et  "&amp;S338</f>
        <v>cellules entre A1 et  S338</v>
      </c>
    </row>
    <row r="4" spans="1:21" ht="20.25">
      <c r="B4" s="4936" t="s">
        <v>1887</v>
      </c>
      <c r="C4" s="4936"/>
      <c r="D4" s="4936"/>
      <c r="E4" s="4936"/>
      <c r="F4" s="4936"/>
      <c r="G4" s="4936"/>
      <c r="H4" s="4936"/>
      <c r="I4" s="4936"/>
      <c r="K4" s="1123" t="str">
        <f ca="1">"Page "&amp;_xlfn.SHEET()&amp;" sur "&amp;_xlfn.SHEETS()</f>
        <v>Page 23 sur 39</v>
      </c>
      <c r="L4" s="1124"/>
      <c r="S4" s="135">
        <v>1</v>
      </c>
      <c r="T4" s="156">
        <f ca="1">COUNTA(A1:S338)</f>
        <v>2982</v>
      </c>
      <c r="U4" s="145" t="s">
        <v>1161</v>
      </c>
    </row>
    <row r="5" spans="1:21" ht="18.75">
      <c r="A5" s="1125" t="s">
        <v>127</v>
      </c>
      <c r="B5" s="1126" t="s">
        <v>1888</v>
      </c>
      <c r="C5" s="1127"/>
      <c r="D5" s="1128"/>
      <c r="E5" s="1127"/>
      <c r="F5" s="1127"/>
      <c r="G5" s="1127"/>
      <c r="H5" s="1127"/>
      <c r="I5" s="1127"/>
      <c r="S5" s="135">
        <v>1</v>
      </c>
      <c r="T5" s="156">
        <f ca="1">COUNTBLANK(A1:S338)</f>
        <v>3440</v>
      </c>
      <c r="U5" s="145" t="s">
        <v>134</v>
      </c>
    </row>
    <row r="6" spans="1:21" ht="17.25">
      <c r="B6" s="1127"/>
      <c r="C6" s="1127"/>
      <c r="D6" s="4937" t="s">
        <v>1889</v>
      </c>
      <c r="E6" s="4937"/>
      <c r="F6" s="4937" t="s">
        <v>1890</v>
      </c>
      <c r="G6" s="4937"/>
      <c r="H6" s="4937" t="s">
        <v>1891</v>
      </c>
      <c r="I6" s="4937"/>
      <c r="S6" s="135">
        <v>1</v>
      </c>
      <c r="T6" s="156">
        <f>SUM(S1:S336)+2</f>
        <v>338</v>
      </c>
      <c r="U6" s="145" t="s">
        <v>1162</v>
      </c>
    </row>
    <row r="7" spans="1:21" ht="15.75">
      <c r="B7" s="1127"/>
      <c r="C7" s="1127"/>
      <c r="D7" s="1127"/>
      <c r="E7" s="1127"/>
      <c r="F7" s="1127"/>
      <c r="G7" s="1127"/>
      <c r="H7" s="1127"/>
      <c r="I7" s="1127"/>
      <c r="S7" s="135">
        <v>1</v>
      </c>
      <c r="T7" s="156">
        <f>SUM(A338:R338)+1</f>
        <v>19</v>
      </c>
      <c r="U7" s="145" t="s">
        <v>1163</v>
      </c>
    </row>
    <row r="8" spans="1:21" ht="17.25">
      <c r="B8" s="1127"/>
      <c r="C8" s="1129" t="s">
        <v>1892</v>
      </c>
      <c r="D8" s="4934" t="s">
        <v>1893</v>
      </c>
      <c r="E8" s="4935"/>
      <c r="F8" s="4934" t="s">
        <v>1894</v>
      </c>
      <c r="G8" s="4935"/>
      <c r="H8" s="4934" t="s">
        <v>1895</v>
      </c>
      <c r="I8" s="4935"/>
      <c r="K8" s="1130"/>
      <c r="L8" s="1130" t="s">
        <v>1896</v>
      </c>
      <c r="M8" s="1131"/>
      <c r="N8" s="1131"/>
      <c r="O8" s="1131"/>
      <c r="P8" s="1131"/>
      <c r="Q8" s="1131"/>
      <c r="R8" s="1131"/>
      <c r="S8" s="135">
        <v>1</v>
      </c>
    </row>
    <row r="9" spans="1:21" ht="18" thickBot="1">
      <c r="B9" s="1132" t="s">
        <v>1897</v>
      </c>
      <c r="C9" s="1133" t="s">
        <v>1898</v>
      </c>
      <c r="D9" s="1133" t="s">
        <v>1898</v>
      </c>
      <c r="E9" s="1133" t="s">
        <v>1899</v>
      </c>
      <c r="F9" s="1133" t="s">
        <v>1898</v>
      </c>
      <c r="G9" s="1133" t="s">
        <v>1900</v>
      </c>
      <c r="H9" s="1133" t="s">
        <v>1898</v>
      </c>
      <c r="I9" s="1133" t="s">
        <v>1900</v>
      </c>
      <c r="K9" s="1134" t="s">
        <v>127</v>
      </c>
      <c r="L9" s="1135" t="s">
        <v>1901</v>
      </c>
      <c r="M9" s="1131"/>
      <c r="N9" s="1131"/>
      <c r="O9" s="1131"/>
      <c r="P9" s="1131"/>
      <c r="Q9" s="1131"/>
      <c r="R9" s="1131"/>
      <c r="S9" s="135">
        <v>1</v>
      </c>
    </row>
    <row r="10" spans="1:21" ht="18" thickTop="1">
      <c r="B10" s="1136" t="s">
        <v>1902</v>
      </c>
      <c r="C10" s="1137" t="s">
        <v>1903</v>
      </c>
      <c r="D10" s="1137" t="s">
        <v>1904</v>
      </c>
      <c r="E10" s="1137" t="s">
        <v>1905</v>
      </c>
      <c r="F10" s="1137" t="s">
        <v>1906</v>
      </c>
      <c r="G10" s="1137" t="s">
        <v>1907</v>
      </c>
      <c r="H10" s="1137">
        <v>127</v>
      </c>
      <c r="I10" s="1137" t="s">
        <v>1908</v>
      </c>
      <c r="K10" s="1131"/>
      <c r="L10" s="1131"/>
      <c r="M10" s="1131"/>
      <c r="N10" s="1131"/>
      <c r="O10" s="1131"/>
      <c r="P10" s="1131"/>
      <c r="Q10" s="1131"/>
      <c r="R10" s="1131"/>
      <c r="S10" s="135">
        <v>1</v>
      </c>
    </row>
    <row r="11" spans="1:21" ht="17.25">
      <c r="B11" s="1136" t="s">
        <v>1909</v>
      </c>
      <c r="C11" s="1137" t="s">
        <v>1910</v>
      </c>
      <c r="D11" s="1137" t="s">
        <v>1911</v>
      </c>
      <c r="E11" s="1137" t="s">
        <v>1912</v>
      </c>
      <c r="F11" s="1137" t="s">
        <v>1913</v>
      </c>
      <c r="G11" s="1137" t="s">
        <v>1905</v>
      </c>
      <c r="H11" s="1137">
        <v>143</v>
      </c>
      <c r="I11" s="1137" t="s">
        <v>1914</v>
      </c>
      <c r="K11" s="1131"/>
      <c r="L11" s="1130" t="s">
        <v>1915</v>
      </c>
      <c r="M11" s="1131"/>
      <c r="N11" s="1131"/>
      <c r="O11" s="1131"/>
      <c r="P11" s="1131"/>
      <c r="Q11" s="1131"/>
      <c r="R11" s="1131"/>
      <c r="S11" s="135">
        <v>1</v>
      </c>
    </row>
    <row r="12" spans="1:21" ht="17.25">
      <c r="B12" s="1136" t="s">
        <v>1916</v>
      </c>
      <c r="C12" s="1137" t="s">
        <v>1917</v>
      </c>
      <c r="D12" s="1137" t="s">
        <v>1918</v>
      </c>
      <c r="E12" s="1137" t="s">
        <v>1919</v>
      </c>
      <c r="F12" s="1137" t="s">
        <v>1920</v>
      </c>
      <c r="G12" s="1137" t="s">
        <v>1921</v>
      </c>
      <c r="H12" s="1137">
        <v>156</v>
      </c>
      <c r="I12" s="1137" t="s">
        <v>1922</v>
      </c>
      <c r="K12" s="1134" t="s">
        <v>127</v>
      </c>
      <c r="L12" s="1138" t="s">
        <v>1923</v>
      </c>
      <c r="M12" s="1131"/>
      <c r="N12" s="1131"/>
      <c r="O12" s="1131"/>
      <c r="P12" s="1131"/>
      <c r="Q12" s="1131"/>
      <c r="R12" s="1131"/>
      <c r="S12" s="135">
        <v>1</v>
      </c>
    </row>
    <row r="13" spans="1:21" ht="17.25">
      <c r="B13" s="1136" t="s">
        <v>1924</v>
      </c>
      <c r="C13" s="1137" t="s">
        <v>1925</v>
      </c>
      <c r="D13" s="1137" t="s">
        <v>1926</v>
      </c>
      <c r="E13" s="1137" t="s">
        <v>1927</v>
      </c>
      <c r="F13" s="1137" t="s">
        <v>1928</v>
      </c>
      <c r="G13" s="1137" t="s">
        <v>1929</v>
      </c>
      <c r="H13" s="1137">
        <v>174</v>
      </c>
      <c r="I13" s="1137" t="s">
        <v>1930</v>
      </c>
      <c r="K13" s="1131"/>
      <c r="L13" s="1131"/>
      <c r="M13" s="1131"/>
      <c r="N13" s="1131"/>
      <c r="O13" s="1131"/>
      <c r="P13" s="1131"/>
      <c r="Q13" s="1131"/>
      <c r="R13" s="1131"/>
      <c r="S13" s="135">
        <v>1</v>
      </c>
    </row>
    <row r="14" spans="1:21" ht="17.25">
      <c r="B14" s="1136" t="s">
        <v>1931</v>
      </c>
      <c r="C14" s="1137" t="s">
        <v>1917</v>
      </c>
      <c r="D14" s="1137" t="s">
        <v>1918</v>
      </c>
      <c r="E14" s="1137" t="s">
        <v>1919</v>
      </c>
      <c r="F14" s="1137" t="s">
        <v>1920</v>
      </c>
      <c r="G14" s="1137" t="s">
        <v>1921</v>
      </c>
      <c r="H14" s="1137">
        <v>156</v>
      </c>
      <c r="I14" s="1137" t="s">
        <v>1922</v>
      </c>
      <c r="K14" s="1131"/>
      <c r="L14" s="1131"/>
      <c r="M14" s="1131"/>
      <c r="N14" s="1131"/>
      <c r="O14" s="1131"/>
      <c r="P14" s="1131"/>
      <c r="Q14" s="1131"/>
      <c r="R14" s="1131"/>
      <c r="S14" s="135">
        <v>1</v>
      </c>
    </row>
    <row r="15" spans="1:21" ht="17.25">
      <c r="B15" s="1136" t="s">
        <v>1932</v>
      </c>
      <c r="C15" s="1137" t="s">
        <v>1933</v>
      </c>
      <c r="D15" s="1137" t="s">
        <v>1934</v>
      </c>
      <c r="E15" s="1137" t="s">
        <v>1935</v>
      </c>
      <c r="F15" s="1137" t="s">
        <v>1936</v>
      </c>
      <c r="G15" s="1137" t="s">
        <v>1937</v>
      </c>
      <c r="H15" s="1137">
        <v>278</v>
      </c>
      <c r="I15" s="1137" t="s">
        <v>1938</v>
      </c>
      <c r="K15" s="1131"/>
      <c r="L15" s="1131"/>
      <c r="M15" s="1131"/>
      <c r="N15" s="1131"/>
      <c r="O15" s="1131"/>
      <c r="P15" s="1131"/>
      <c r="Q15" s="1131"/>
      <c r="R15" s="1131"/>
      <c r="S15" s="135">
        <v>1</v>
      </c>
    </row>
    <row r="16" spans="1:21" ht="17.25">
      <c r="B16" s="1136" t="s">
        <v>1939</v>
      </c>
      <c r="C16" s="1137" t="s">
        <v>1925</v>
      </c>
      <c r="D16" s="1137" t="s">
        <v>1940</v>
      </c>
      <c r="E16" s="1137" t="s">
        <v>1941</v>
      </c>
      <c r="F16" s="1137" t="s">
        <v>1942</v>
      </c>
      <c r="G16" s="1137" t="s">
        <v>1912</v>
      </c>
      <c r="H16" s="1137">
        <v>167</v>
      </c>
      <c r="I16" s="1137" t="s">
        <v>1943</v>
      </c>
      <c r="K16" s="1131"/>
      <c r="L16" s="1131"/>
      <c r="M16" s="1131"/>
      <c r="N16" s="1131"/>
      <c r="O16" s="1131"/>
      <c r="P16" s="1131"/>
      <c r="Q16" s="1131"/>
      <c r="R16" s="1131"/>
      <c r="S16" s="135">
        <v>1</v>
      </c>
    </row>
    <row r="17" spans="2:19" ht="17.25">
      <c r="B17" s="1136" t="s">
        <v>1944</v>
      </c>
      <c r="C17" s="1137" t="s">
        <v>1945</v>
      </c>
      <c r="D17" s="1137" t="s">
        <v>1946</v>
      </c>
      <c r="E17" s="1137" t="s">
        <v>1929</v>
      </c>
      <c r="F17" s="1137" t="s">
        <v>1947</v>
      </c>
      <c r="G17" s="1137" t="s">
        <v>1948</v>
      </c>
      <c r="H17" s="1137">
        <v>151</v>
      </c>
      <c r="I17" s="1137" t="s">
        <v>1949</v>
      </c>
      <c r="K17" s="1131"/>
      <c r="L17" s="1131"/>
      <c r="M17" s="1131"/>
      <c r="N17" s="1131"/>
      <c r="O17" s="1131"/>
      <c r="P17" s="1131"/>
      <c r="Q17" s="1131"/>
      <c r="R17" s="1131"/>
      <c r="S17" s="135">
        <v>1</v>
      </c>
    </row>
    <row r="18" spans="2:19" ht="17.25">
      <c r="B18" s="1136" t="s">
        <v>1950</v>
      </c>
      <c r="C18" s="1137" t="s">
        <v>1903</v>
      </c>
      <c r="D18" s="1137" t="s">
        <v>1904</v>
      </c>
      <c r="E18" s="1137" t="s">
        <v>1905</v>
      </c>
      <c r="F18" s="1137" t="s">
        <v>1906</v>
      </c>
      <c r="G18" s="1137" t="s">
        <v>1907</v>
      </c>
      <c r="H18" s="1137">
        <v>127</v>
      </c>
      <c r="I18" s="1137" t="s">
        <v>1908</v>
      </c>
      <c r="K18" s="1131"/>
      <c r="L18" s="1131"/>
      <c r="M18" s="1131"/>
      <c r="N18" s="1131"/>
      <c r="O18" s="1131"/>
      <c r="P18" s="1131"/>
      <c r="Q18" s="1131"/>
      <c r="R18" s="1131"/>
      <c r="S18" s="135">
        <v>1</v>
      </c>
    </row>
    <row r="19" spans="2:19" ht="17.25">
      <c r="B19" s="1136" t="s">
        <v>1951</v>
      </c>
      <c r="C19" s="1137" t="s">
        <v>1945</v>
      </c>
      <c r="D19" s="1137" t="s">
        <v>1952</v>
      </c>
      <c r="E19" s="1137" t="s">
        <v>1919</v>
      </c>
      <c r="F19" s="1137" t="s">
        <v>1953</v>
      </c>
      <c r="G19" s="1137" t="s">
        <v>1921</v>
      </c>
      <c r="H19" s="1137">
        <v>153</v>
      </c>
      <c r="I19" s="1137" t="s">
        <v>1954</v>
      </c>
      <c r="K19" s="1131"/>
      <c r="L19" s="1131"/>
      <c r="M19" s="1131"/>
      <c r="N19" s="1131"/>
      <c r="O19" s="1131"/>
      <c r="P19" s="1131"/>
      <c r="Q19" s="1131"/>
      <c r="R19" s="1131"/>
      <c r="S19" s="135">
        <v>1</v>
      </c>
    </row>
    <row r="20" spans="2:19" ht="17.25">
      <c r="B20" s="1136" t="s">
        <v>1955</v>
      </c>
      <c r="C20" s="1137" t="s">
        <v>1956</v>
      </c>
      <c r="D20" s="1137" t="s">
        <v>1957</v>
      </c>
      <c r="E20" s="1137" t="s">
        <v>1958</v>
      </c>
      <c r="F20" s="1137" t="s">
        <v>1959</v>
      </c>
      <c r="G20" s="1137" t="s">
        <v>1925</v>
      </c>
      <c r="H20" s="1137">
        <v>98</v>
      </c>
      <c r="I20" s="1137" t="s">
        <v>1960</v>
      </c>
      <c r="K20" s="1131"/>
      <c r="L20" s="1131"/>
      <c r="M20" s="1131"/>
      <c r="N20" s="1131"/>
      <c r="O20" s="1131"/>
      <c r="P20" s="1131"/>
      <c r="Q20" s="1131"/>
      <c r="R20" s="1131"/>
      <c r="S20" s="135">
        <v>1</v>
      </c>
    </row>
    <row r="21" spans="2:19" ht="17.25">
      <c r="B21" s="1136" t="s">
        <v>1961</v>
      </c>
      <c r="C21" s="1137" t="s">
        <v>1917</v>
      </c>
      <c r="D21" s="1137" t="s">
        <v>1962</v>
      </c>
      <c r="E21" s="1137" t="s">
        <v>1963</v>
      </c>
      <c r="F21" s="1137" t="s">
        <v>1964</v>
      </c>
      <c r="G21" s="1137" t="s">
        <v>1933</v>
      </c>
      <c r="H21" s="1137">
        <v>162</v>
      </c>
      <c r="I21" s="1137" t="s">
        <v>1965</v>
      </c>
      <c r="K21" s="1131"/>
      <c r="L21" s="1131"/>
      <c r="M21" s="1131"/>
      <c r="N21" s="1131"/>
      <c r="O21" s="1131"/>
      <c r="P21" s="1131"/>
      <c r="Q21" s="1131"/>
      <c r="R21" s="1131"/>
      <c r="S21" s="135">
        <v>1</v>
      </c>
    </row>
    <row r="22" spans="2:19" ht="17.25">
      <c r="B22" s="1136" t="s">
        <v>1966</v>
      </c>
      <c r="C22" s="1137" t="s">
        <v>1967</v>
      </c>
      <c r="D22" s="1137" t="s">
        <v>1968</v>
      </c>
      <c r="E22" s="1137" t="s">
        <v>1969</v>
      </c>
      <c r="F22" s="1137" t="s">
        <v>1970</v>
      </c>
      <c r="G22" s="1137" t="s">
        <v>1919</v>
      </c>
      <c r="H22" s="1137">
        <v>178</v>
      </c>
      <c r="I22" s="1137" t="s">
        <v>1971</v>
      </c>
      <c r="K22" s="1131"/>
      <c r="L22" s="1131"/>
      <c r="M22" s="1131"/>
      <c r="N22" s="1131"/>
      <c r="O22" s="1131"/>
      <c r="P22" s="1131"/>
      <c r="Q22" s="1131"/>
      <c r="R22" s="1131"/>
      <c r="S22" s="135">
        <v>1</v>
      </c>
    </row>
    <row r="23" spans="2:19" ht="17.25">
      <c r="B23" s="1136" t="s">
        <v>1972</v>
      </c>
      <c r="C23" s="1137" t="s">
        <v>1917</v>
      </c>
      <c r="D23" s="1137" t="s">
        <v>1973</v>
      </c>
      <c r="E23" s="1137" t="s">
        <v>1941</v>
      </c>
      <c r="F23" s="1137" t="s">
        <v>1974</v>
      </c>
      <c r="G23" s="1137" t="s">
        <v>1912</v>
      </c>
      <c r="H23" s="1137">
        <v>164</v>
      </c>
      <c r="I23" s="1137" t="s">
        <v>1965</v>
      </c>
      <c r="K23" s="1131"/>
      <c r="L23" s="1131"/>
      <c r="M23" s="1131"/>
      <c r="N23" s="1131"/>
      <c r="O23" s="1131"/>
      <c r="P23" s="1131"/>
      <c r="Q23" s="1131"/>
      <c r="R23" s="1131"/>
      <c r="S23" s="135">
        <v>1</v>
      </c>
    </row>
    <row r="24" spans="2:19" ht="17.25">
      <c r="B24" s="1136" t="s">
        <v>1975</v>
      </c>
      <c r="C24" s="1137" t="s">
        <v>1958</v>
      </c>
      <c r="D24" s="1137" t="s">
        <v>1976</v>
      </c>
      <c r="E24" s="1137" t="s">
        <v>1977</v>
      </c>
      <c r="F24" s="1137" t="s">
        <v>1978</v>
      </c>
      <c r="G24" s="1137" t="s">
        <v>1960</v>
      </c>
      <c r="H24" s="1137">
        <v>197</v>
      </c>
      <c r="I24" s="1137" t="s">
        <v>1979</v>
      </c>
      <c r="K24" s="1131"/>
      <c r="L24" s="1131"/>
      <c r="M24" s="1131"/>
      <c r="N24" s="1131"/>
      <c r="O24" s="1131"/>
      <c r="P24" s="1131"/>
      <c r="Q24" s="1131"/>
      <c r="R24" s="1131"/>
      <c r="S24" s="135">
        <v>1</v>
      </c>
    </row>
    <row r="25" spans="2:19" ht="17.25">
      <c r="B25" s="1136" t="s">
        <v>1980</v>
      </c>
      <c r="C25" s="1137" t="s">
        <v>1967</v>
      </c>
      <c r="D25" s="1137" t="s">
        <v>1981</v>
      </c>
      <c r="E25" s="1137" t="s">
        <v>1927</v>
      </c>
      <c r="F25" s="1137" t="s">
        <v>1982</v>
      </c>
      <c r="G25" s="1137" t="s">
        <v>1919</v>
      </c>
      <c r="H25" s="1137">
        <v>177</v>
      </c>
      <c r="I25" s="1137" t="s">
        <v>1971</v>
      </c>
      <c r="K25" s="1130"/>
      <c r="L25" s="1130"/>
      <c r="M25" s="1130"/>
      <c r="N25" s="1130"/>
      <c r="O25" s="1130"/>
      <c r="P25" s="1130"/>
      <c r="Q25" s="1130"/>
      <c r="R25" s="1130"/>
      <c r="S25" s="135">
        <v>1</v>
      </c>
    </row>
    <row r="26" spans="2:19" ht="17.25">
      <c r="B26" s="1136" t="s">
        <v>1983</v>
      </c>
      <c r="C26" s="1137" t="s">
        <v>1912</v>
      </c>
      <c r="D26" s="1137" t="s">
        <v>1984</v>
      </c>
      <c r="E26" s="1137" t="s">
        <v>1943</v>
      </c>
      <c r="F26" s="1137" t="s">
        <v>1985</v>
      </c>
      <c r="G26" s="1137" t="s">
        <v>1986</v>
      </c>
      <c r="H26" s="1137">
        <v>289</v>
      </c>
      <c r="I26" s="1137" t="s">
        <v>1987</v>
      </c>
      <c r="K26" s="1130"/>
      <c r="L26" s="1130" t="s">
        <v>1988</v>
      </c>
      <c r="M26" s="1130"/>
      <c r="N26" s="1130"/>
      <c r="O26" s="1130"/>
      <c r="P26" s="1130"/>
      <c r="Q26" s="1130"/>
      <c r="R26" s="1130"/>
      <c r="S26" s="135">
        <v>1</v>
      </c>
    </row>
    <row r="27" spans="2:19" ht="17.25">
      <c r="B27" s="1136" t="s">
        <v>1989</v>
      </c>
      <c r="C27" s="1137" t="s">
        <v>1990</v>
      </c>
      <c r="D27" s="1137" t="s">
        <v>1991</v>
      </c>
      <c r="E27" s="1137" t="s">
        <v>1992</v>
      </c>
      <c r="F27" s="1137" t="s">
        <v>1993</v>
      </c>
      <c r="G27" s="1137" t="s">
        <v>1967</v>
      </c>
      <c r="H27" s="1137">
        <v>105</v>
      </c>
      <c r="I27" s="1137" t="s">
        <v>1994</v>
      </c>
      <c r="K27" s="1134" t="s">
        <v>127</v>
      </c>
      <c r="L27" s="1135" t="s">
        <v>1995</v>
      </c>
      <c r="M27" s="1130"/>
      <c r="N27" s="1130"/>
      <c r="O27" s="1130"/>
      <c r="P27" s="1130"/>
      <c r="Q27" s="1130"/>
      <c r="R27" s="1130"/>
      <c r="S27" s="135">
        <v>1</v>
      </c>
    </row>
    <row r="28" spans="2:19" ht="17.25">
      <c r="B28" s="1136" t="s">
        <v>1996</v>
      </c>
      <c r="C28" s="1137" t="s">
        <v>1917</v>
      </c>
      <c r="D28" s="1137" t="s">
        <v>1997</v>
      </c>
      <c r="E28" s="1137" t="s">
        <v>1963</v>
      </c>
      <c r="F28" s="1137" t="s">
        <v>1998</v>
      </c>
      <c r="G28" s="1137" t="s">
        <v>1933</v>
      </c>
      <c r="H28" s="1137">
        <v>158</v>
      </c>
      <c r="I28" s="1137" t="s">
        <v>1922</v>
      </c>
      <c r="K28" s="1130"/>
      <c r="L28" s="1130"/>
      <c r="M28" s="1130"/>
      <c r="N28" s="1130"/>
      <c r="O28" s="1130"/>
      <c r="P28" s="1130"/>
      <c r="Q28" s="1130"/>
      <c r="R28" s="1130"/>
      <c r="S28" s="135">
        <v>1</v>
      </c>
    </row>
    <row r="29" spans="2:19" ht="17.25">
      <c r="B29" s="1136" t="s">
        <v>1999</v>
      </c>
      <c r="C29" s="1137" t="s">
        <v>2000</v>
      </c>
      <c r="D29" s="1137" t="s">
        <v>2001</v>
      </c>
      <c r="E29" s="1137" t="s">
        <v>2002</v>
      </c>
      <c r="F29" s="1137" t="s">
        <v>2003</v>
      </c>
      <c r="G29" s="1137" t="s">
        <v>2004</v>
      </c>
      <c r="H29" s="1137">
        <v>909</v>
      </c>
      <c r="I29" s="1137" t="s">
        <v>2005</v>
      </c>
      <c r="K29" s="1130"/>
      <c r="L29" s="1130" t="s">
        <v>2006</v>
      </c>
      <c r="M29" s="1130"/>
      <c r="N29" s="1130"/>
      <c r="O29" s="1130"/>
      <c r="P29" s="1130"/>
      <c r="Q29" s="1130"/>
      <c r="R29" s="1130"/>
      <c r="S29" s="135">
        <v>1</v>
      </c>
    </row>
    <row r="30" spans="2:19" ht="17.25">
      <c r="B30" s="1136" t="s">
        <v>2007</v>
      </c>
      <c r="C30" s="1137" t="s">
        <v>2008</v>
      </c>
      <c r="D30" s="1137" t="s">
        <v>2009</v>
      </c>
      <c r="E30" s="1137" t="s">
        <v>2010</v>
      </c>
      <c r="F30" s="1137" t="s">
        <v>2011</v>
      </c>
      <c r="G30" s="1137" t="s">
        <v>2012</v>
      </c>
      <c r="H30" s="1137">
        <v>657</v>
      </c>
      <c r="I30" s="1137" t="s">
        <v>2013</v>
      </c>
      <c r="K30" s="1134" t="s">
        <v>127</v>
      </c>
      <c r="L30" s="1135" t="s">
        <v>2014</v>
      </c>
      <c r="M30" s="1130"/>
      <c r="N30" s="1130"/>
      <c r="O30" s="1130"/>
      <c r="P30" s="1130"/>
      <c r="Q30" s="1130"/>
      <c r="R30" s="1130"/>
      <c r="S30" s="135">
        <v>1</v>
      </c>
    </row>
    <row r="31" spans="2:19" ht="17.25">
      <c r="B31" s="1136" t="s">
        <v>2015</v>
      </c>
      <c r="C31" s="1137" t="s">
        <v>1925</v>
      </c>
      <c r="D31" s="1137" t="s">
        <v>1926</v>
      </c>
      <c r="E31" s="1137" t="s">
        <v>1927</v>
      </c>
      <c r="F31" s="1137" t="s">
        <v>1928</v>
      </c>
      <c r="G31" s="1137" t="s">
        <v>1929</v>
      </c>
      <c r="H31" s="1137">
        <v>174</v>
      </c>
      <c r="I31" s="1137" t="s">
        <v>1930</v>
      </c>
      <c r="K31" s="1130"/>
      <c r="L31" s="1130"/>
      <c r="M31" s="1130"/>
      <c r="N31" s="1130"/>
      <c r="O31" s="1130"/>
      <c r="P31" s="1130"/>
      <c r="Q31" s="1130"/>
      <c r="R31" s="1130"/>
      <c r="S31" s="135">
        <v>1</v>
      </c>
    </row>
    <row r="32" spans="2:19" ht="17.25">
      <c r="B32" s="1136" t="s">
        <v>2016</v>
      </c>
      <c r="C32" s="1137" t="s">
        <v>1956</v>
      </c>
      <c r="D32" s="1137" t="s">
        <v>2017</v>
      </c>
      <c r="E32" s="1137" t="s">
        <v>1992</v>
      </c>
      <c r="F32" s="1137" t="s">
        <v>2018</v>
      </c>
      <c r="G32" s="1137" t="s">
        <v>1967</v>
      </c>
      <c r="H32" s="1137">
        <v>104</v>
      </c>
      <c r="I32" s="1137" t="s">
        <v>1969</v>
      </c>
      <c r="K32" s="1134" t="s">
        <v>127</v>
      </c>
      <c r="L32" s="1135" t="s">
        <v>2019</v>
      </c>
      <c r="M32" s="1130"/>
      <c r="N32" s="1130"/>
      <c r="O32" s="1130"/>
      <c r="P32" s="1130"/>
      <c r="Q32" s="1130"/>
      <c r="R32" s="1130"/>
      <c r="S32" s="135">
        <v>1</v>
      </c>
    </row>
    <row r="33" spans="2:19" ht="17.25">
      <c r="B33" s="1136" t="s">
        <v>2020</v>
      </c>
      <c r="C33" s="1137" t="s">
        <v>2021</v>
      </c>
      <c r="D33" s="1137" t="s">
        <v>2022</v>
      </c>
      <c r="E33" s="1137" t="s">
        <v>1967</v>
      </c>
      <c r="F33" s="1137" t="s">
        <v>2023</v>
      </c>
      <c r="G33" s="1137" t="s">
        <v>1917</v>
      </c>
      <c r="H33" s="1137">
        <v>92</v>
      </c>
      <c r="I33" s="1137" t="s">
        <v>1963</v>
      </c>
      <c r="K33" s="1130"/>
      <c r="L33" s="1130"/>
      <c r="M33" s="1130"/>
      <c r="N33" s="1130"/>
      <c r="O33" s="1130"/>
      <c r="P33" s="1130"/>
      <c r="Q33" s="1130"/>
      <c r="R33" s="1130"/>
      <c r="S33" s="135">
        <v>1</v>
      </c>
    </row>
    <row r="34" spans="2:19" ht="17.25">
      <c r="B34" s="1136" t="s">
        <v>2024</v>
      </c>
      <c r="C34" s="1137" t="s">
        <v>2025</v>
      </c>
      <c r="D34" s="1137" t="s">
        <v>2012</v>
      </c>
      <c r="E34" s="1137" t="s">
        <v>2026</v>
      </c>
      <c r="F34" s="1137" t="s">
        <v>2027</v>
      </c>
      <c r="G34" s="1137" t="s">
        <v>1958</v>
      </c>
      <c r="H34" s="1137">
        <v>115</v>
      </c>
      <c r="I34" s="1137" t="s">
        <v>2028</v>
      </c>
      <c r="K34" s="1130"/>
      <c r="L34" s="1130" t="s">
        <v>2029</v>
      </c>
      <c r="M34" s="1130"/>
      <c r="N34" s="1130"/>
      <c r="O34" s="1130"/>
      <c r="P34" s="1130"/>
      <c r="Q34" s="1130"/>
      <c r="R34" s="1130"/>
      <c r="S34" s="135">
        <v>1</v>
      </c>
    </row>
    <row r="35" spans="2:19" ht="17.25">
      <c r="B35" s="1136" t="s">
        <v>2030</v>
      </c>
      <c r="C35" s="1137" t="s">
        <v>1956</v>
      </c>
      <c r="D35" s="1137" t="s">
        <v>2031</v>
      </c>
      <c r="E35" s="1137" t="s">
        <v>1958</v>
      </c>
      <c r="F35" s="1137" t="s">
        <v>2032</v>
      </c>
      <c r="G35" s="1137" t="s">
        <v>1967</v>
      </c>
      <c r="H35" s="1137">
        <v>100</v>
      </c>
      <c r="I35" s="1137" t="s">
        <v>1927</v>
      </c>
      <c r="K35" s="1134" t="s">
        <v>127</v>
      </c>
      <c r="L35" s="1135" t="s">
        <v>2033</v>
      </c>
      <c r="M35" s="1130"/>
      <c r="N35" s="1130"/>
      <c r="O35" s="1130"/>
      <c r="P35" s="1130"/>
      <c r="Q35" s="1130"/>
      <c r="R35" s="1130"/>
      <c r="S35" s="135">
        <v>1</v>
      </c>
    </row>
    <row r="36" spans="2:19" ht="17.25">
      <c r="B36" s="1136" t="s">
        <v>2034</v>
      </c>
      <c r="C36" s="1137" t="s">
        <v>1917</v>
      </c>
      <c r="D36" s="1137" t="s">
        <v>2035</v>
      </c>
      <c r="E36" s="1137" t="s">
        <v>1941</v>
      </c>
      <c r="F36" s="1137" t="s">
        <v>2036</v>
      </c>
      <c r="G36" s="1137" t="s">
        <v>1912</v>
      </c>
      <c r="H36" s="1137">
        <v>163</v>
      </c>
      <c r="I36" s="1137" t="s">
        <v>1965</v>
      </c>
      <c r="K36" s="1130"/>
      <c r="L36" s="1130"/>
      <c r="M36" s="1130"/>
      <c r="N36" s="1130"/>
      <c r="O36" s="1130"/>
      <c r="P36" s="1130"/>
      <c r="Q36" s="1130"/>
      <c r="R36" s="1130"/>
      <c r="S36" s="135">
        <v>1</v>
      </c>
    </row>
    <row r="37" spans="2:19" ht="17.25">
      <c r="B37" s="1136" t="s">
        <v>2037</v>
      </c>
      <c r="C37" s="1137" t="s">
        <v>1956</v>
      </c>
      <c r="D37" s="1137" t="s">
        <v>2038</v>
      </c>
      <c r="E37" s="1137" t="s">
        <v>2039</v>
      </c>
      <c r="F37" s="1137" t="s">
        <v>2040</v>
      </c>
      <c r="G37" s="1137" t="s">
        <v>1925</v>
      </c>
      <c r="H37" s="1137">
        <v>96</v>
      </c>
      <c r="I37" s="1137" t="s">
        <v>1960</v>
      </c>
      <c r="K37" s="1130"/>
      <c r="L37" s="1130" t="s">
        <v>2041</v>
      </c>
      <c r="M37" s="1130"/>
      <c r="N37" s="1130"/>
      <c r="O37" s="1130"/>
      <c r="P37" s="1130"/>
      <c r="Q37" s="1130"/>
      <c r="R37" s="1130"/>
      <c r="S37" s="135">
        <v>1</v>
      </c>
    </row>
    <row r="38" spans="2:19" ht="17.25">
      <c r="B38" s="1127"/>
      <c r="C38" s="1140" t="s">
        <v>1892</v>
      </c>
      <c r="D38" s="4934" t="s">
        <v>1893</v>
      </c>
      <c r="E38" s="4935"/>
      <c r="F38" s="4934" t="s">
        <v>1894</v>
      </c>
      <c r="G38" s="4935"/>
      <c r="H38" s="4934" t="s">
        <v>1895</v>
      </c>
      <c r="I38" s="4935"/>
      <c r="K38" s="1134" t="s">
        <v>127</v>
      </c>
      <c r="L38" s="1135" t="s">
        <v>2042</v>
      </c>
      <c r="M38" s="1130"/>
      <c r="N38" s="1130"/>
      <c r="O38" s="1130"/>
      <c r="P38" s="1130"/>
      <c r="Q38" s="1130"/>
      <c r="R38" s="1130"/>
      <c r="S38" s="135">
        <v>1</v>
      </c>
    </row>
    <row r="39" spans="2:19" ht="18" thickBot="1">
      <c r="B39" s="1132" t="s">
        <v>1897</v>
      </c>
      <c r="C39" s="1133" t="s">
        <v>1898</v>
      </c>
      <c r="D39" s="1133" t="s">
        <v>1898</v>
      </c>
      <c r="E39" s="1133" t="s">
        <v>1899</v>
      </c>
      <c r="F39" s="1133" t="s">
        <v>1898</v>
      </c>
      <c r="G39" s="1133" t="s">
        <v>1900</v>
      </c>
      <c r="H39" s="1133" t="s">
        <v>1898</v>
      </c>
      <c r="I39" s="1133" t="s">
        <v>1900</v>
      </c>
      <c r="K39" s="1130"/>
      <c r="L39" s="1130"/>
      <c r="M39" s="1130"/>
      <c r="N39" s="1130"/>
      <c r="O39" s="1130"/>
      <c r="P39" s="1130"/>
      <c r="Q39" s="1130"/>
      <c r="R39" s="1130"/>
      <c r="S39" s="135">
        <v>1</v>
      </c>
    </row>
    <row r="40" spans="2:19" ht="18" thickTop="1">
      <c r="B40" s="1141" t="s">
        <v>2043</v>
      </c>
      <c r="C40" s="1142" t="s">
        <v>1956</v>
      </c>
      <c r="D40" s="1142" t="s">
        <v>2044</v>
      </c>
      <c r="E40" s="1142" t="s">
        <v>2039</v>
      </c>
      <c r="F40" s="1142" t="s">
        <v>2045</v>
      </c>
      <c r="G40" s="1137" t="s">
        <v>1925</v>
      </c>
      <c r="H40" s="1142">
        <v>95</v>
      </c>
      <c r="I40" s="1137" t="s">
        <v>1941</v>
      </c>
      <c r="K40" s="1134" t="s">
        <v>127</v>
      </c>
      <c r="L40" s="1135" t="s">
        <v>2046</v>
      </c>
      <c r="M40" s="1130"/>
      <c r="N40" s="1130"/>
      <c r="O40" s="1130"/>
      <c r="P40" s="1130"/>
      <c r="Q40" s="1130"/>
      <c r="R40" s="1130"/>
      <c r="S40" s="135">
        <v>1</v>
      </c>
    </row>
    <row r="41" spans="2:19" ht="17.25">
      <c r="B41" s="1136" t="s">
        <v>2047</v>
      </c>
      <c r="C41" s="1137" t="s">
        <v>1956</v>
      </c>
      <c r="D41" s="1137" t="s">
        <v>1938</v>
      </c>
      <c r="E41" s="1137" t="s">
        <v>2039</v>
      </c>
      <c r="F41" s="1137" t="s">
        <v>2048</v>
      </c>
      <c r="G41" s="1137" t="s">
        <v>1925</v>
      </c>
      <c r="H41" s="1137">
        <v>97</v>
      </c>
      <c r="I41" s="1137" t="s">
        <v>1960</v>
      </c>
      <c r="K41" s="1130"/>
      <c r="L41" s="1130"/>
      <c r="M41" s="1130"/>
      <c r="N41" s="1130"/>
      <c r="O41" s="1130"/>
      <c r="P41" s="1130"/>
      <c r="Q41" s="1130"/>
      <c r="R41" s="1130"/>
      <c r="S41" s="135">
        <v>1</v>
      </c>
    </row>
    <row r="42" spans="2:19" ht="17.25">
      <c r="B42" s="1136" t="s">
        <v>2049</v>
      </c>
      <c r="C42" s="1137" t="s">
        <v>1956</v>
      </c>
      <c r="D42" s="1137" t="s">
        <v>2038</v>
      </c>
      <c r="E42" s="1137" t="s">
        <v>2039</v>
      </c>
      <c r="F42" s="1137" t="s">
        <v>2040</v>
      </c>
      <c r="G42" s="1137" t="s">
        <v>1925</v>
      </c>
      <c r="H42" s="1137">
        <v>96</v>
      </c>
      <c r="I42" s="1137" t="s">
        <v>1960</v>
      </c>
      <c r="K42" s="1134" t="s">
        <v>127</v>
      </c>
      <c r="L42" s="1135" t="s">
        <v>2050</v>
      </c>
      <c r="M42" s="1130"/>
      <c r="N42" s="1130"/>
      <c r="O42" s="1130"/>
      <c r="P42" s="1130"/>
      <c r="Q42" s="1130"/>
      <c r="R42" s="1130"/>
      <c r="S42" s="135">
        <v>1</v>
      </c>
    </row>
    <row r="43" spans="2:19" ht="17.25">
      <c r="B43" s="1136" t="s">
        <v>2051</v>
      </c>
      <c r="C43" s="1137" t="s">
        <v>1921</v>
      </c>
      <c r="D43" s="1137" t="s">
        <v>2052</v>
      </c>
      <c r="E43" s="1137" t="s">
        <v>1954</v>
      </c>
      <c r="F43" s="1137" t="s">
        <v>2053</v>
      </c>
      <c r="G43" s="1137" t="s">
        <v>2054</v>
      </c>
      <c r="H43" s="1137">
        <v>269</v>
      </c>
      <c r="I43" s="1137" t="s">
        <v>2055</v>
      </c>
      <c r="K43" s="1130"/>
      <c r="L43" s="1130"/>
      <c r="M43" s="1130"/>
      <c r="N43" s="1130"/>
      <c r="O43" s="1130"/>
      <c r="P43" s="1130"/>
      <c r="Q43" s="1130"/>
      <c r="R43" s="1130"/>
      <c r="S43" s="135">
        <v>1</v>
      </c>
    </row>
    <row r="44" spans="2:19" ht="17.25">
      <c r="B44" s="1136" t="s">
        <v>2056</v>
      </c>
      <c r="C44" s="1137" t="s">
        <v>1925</v>
      </c>
      <c r="D44" s="1137" t="s">
        <v>2057</v>
      </c>
      <c r="E44" s="1137" t="s">
        <v>1960</v>
      </c>
      <c r="F44" s="1137" t="s">
        <v>2058</v>
      </c>
      <c r="G44" s="1137" t="s">
        <v>1929</v>
      </c>
      <c r="H44" s="1137">
        <v>169</v>
      </c>
      <c r="I44" s="1137" t="s">
        <v>2059</v>
      </c>
      <c r="K44" s="1134" t="s">
        <v>127</v>
      </c>
      <c r="L44" s="1135" t="s">
        <v>2060</v>
      </c>
      <c r="M44" s="1130"/>
      <c r="N44" s="1130"/>
      <c r="O44" s="1130"/>
      <c r="P44" s="1130"/>
      <c r="Q44" s="1130"/>
      <c r="R44" s="1130"/>
      <c r="S44" s="135">
        <v>1</v>
      </c>
    </row>
    <row r="45" spans="2:19" ht="17.25">
      <c r="B45" s="1136" t="s">
        <v>2061</v>
      </c>
      <c r="C45" s="1137" t="s">
        <v>1954</v>
      </c>
      <c r="D45" s="1137" t="s">
        <v>2062</v>
      </c>
      <c r="E45" s="1137" t="s">
        <v>2063</v>
      </c>
      <c r="F45" s="1137" t="s">
        <v>2064</v>
      </c>
      <c r="G45" s="1137" t="s">
        <v>2044</v>
      </c>
      <c r="H45" s="1137">
        <v>544</v>
      </c>
      <c r="I45" s="1137" t="s">
        <v>2065</v>
      </c>
      <c r="K45" s="1139"/>
      <c r="L45" s="1139"/>
      <c r="M45" s="1139"/>
      <c r="N45" s="1139"/>
      <c r="O45" s="1139"/>
      <c r="P45" s="1139"/>
      <c r="Q45" s="1139"/>
      <c r="R45" s="1139"/>
      <c r="S45" s="135">
        <v>1</v>
      </c>
    </row>
    <row r="46" spans="2:19" ht="17.25">
      <c r="B46" s="1136" t="s">
        <v>2066</v>
      </c>
      <c r="C46" s="1137" t="s">
        <v>1948</v>
      </c>
      <c r="D46" s="1137" t="s">
        <v>2067</v>
      </c>
      <c r="E46" s="1137" t="s">
        <v>1949</v>
      </c>
      <c r="F46" s="1137" t="s">
        <v>2068</v>
      </c>
      <c r="G46" s="1137" t="s">
        <v>2069</v>
      </c>
      <c r="H46" s="1137">
        <v>263</v>
      </c>
      <c r="I46" s="1137" t="s">
        <v>2022</v>
      </c>
      <c r="S46" s="135">
        <v>1</v>
      </c>
    </row>
    <row r="47" spans="2:19" ht="17.25">
      <c r="B47" s="1136" t="s">
        <v>2070</v>
      </c>
      <c r="C47" s="1137" t="s">
        <v>1958</v>
      </c>
      <c r="D47" s="1137" t="s">
        <v>2071</v>
      </c>
      <c r="E47" s="1137" t="s">
        <v>1977</v>
      </c>
      <c r="F47" s="1137" t="s">
        <v>2072</v>
      </c>
      <c r="G47" s="1137" t="s">
        <v>1960</v>
      </c>
      <c r="H47" s="1137">
        <v>196</v>
      </c>
      <c r="I47" s="1137" t="s">
        <v>1979</v>
      </c>
      <c r="S47" s="135">
        <v>1</v>
      </c>
    </row>
    <row r="48" spans="2:19" ht="17.25">
      <c r="B48" s="1136" t="s">
        <v>2073</v>
      </c>
      <c r="C48" s="1137" t="s">
        <v>1905</v>
      </c>
      <c r="D48" s="1137" t="s">
        <v>2074</v>
      </c>
      <c r="E48" s="1137" t="s">
        <v>1914</v>
      </c>
      <c r="F48" s="1137" t="s">
        <v>2075</v>
      </c>
      <c r="G48" s="1137" t="s">
        <v>1908</v>
      </c>
      <c r="H48" s="1137">
        <v>249</v>
      </c>
      <c r="I48" s="1137" t="s">
        <v>2076</v>
      </c>
      <c r="S48" s="135">
        <v>1</v>
      </c>
    </row>
    <row r="49" spans="2:19" ht="17.25">
      <c r="B49" s="1136" t="s">
        <v>2077</v>
      </c>
      <c r="C49" s="1137" t="s">
        <v>1945</v>
      </c>
      <c r="D49" s="1137" t="s">
        <v>2078</v>
      </c>
      <c r="E49" s="1137" t="s">
        <v>1929</v>
      </c>
      <c r="F49" s="1137" t="s">
        <v>2079</v>
      </c>
      <c r="G49" s="1137" t="s">
        <v>1921</v>
      </c>
      <c r="H49" s="1137">
        <v>152</v>
      </c>
      <c r="I49" s="1137" t="s">
        <v>1949</v>
      </c>
      <c r="S49" s="135">
        <v>1</v>
      </c>
    </row>
    <row r="50" spans="2:19" ht="17.25">
      <c r="B50" s="1136" t="s">
        <v>2080</v>
      </c>
      <c r="C50" s="1137" t="s">
        <v>1903</v>
      </c>
      <c r="D50" s="1137" t="s">
        <v>2081</v>
      </c>
      <c r="E50" s="1137" t="s">
        <v>1921</v>
      </c>
      <c r="F50" s="1137" t="s">
        <v>2082</v>
      </c>
      <c r="G50" s="1137" t="s">
        <v>2026</v>
      </c>
      <c r="H50" s="1137">
        <v>133</v>
      </c>
      <c r="I50" s="1137" t="s">
        <v>2054</v>
      </c>
      <c r="S50" s="135">
        <v>1</v>
      </c>
    </row>
    <row r="51" spans="2:19" ht="17.25">
      <c r="B51" s="1136" t="s">
        <v>2083</v>
      </c>
      <c r="C51" s="1137" t="s">
        <v>2039</v>
      </c>
      <c r="D51" s="1137" t="s">
        <v>2084</v>
      </c>
      <c r="E51" s="1137" t="s">
        <v>1977</v>
      </c>
      <c r="F51" s="1137" t="s">
        <v>2085</v>
      </c>
      <c r="G51" s="1137" t="s">
        <v>1960</v>
      </c>
      <c r="H51" s="1137">
        <v>194</v>
      </c>
      <c r="I51" s="1137" t="s">
        <v>2086</v>
      </c>
      <c r="S51" s="135">
        <v>1</v>
      </c>
    </row>
    <row r="52" spans="2:19" ht="17.25">
      <c r="B52" s="1136" t="s">
        <v>2087</v>
      </c>
      <c r="C52" s="1137" t="s">
        <v>1907</v>
      </c>
      <c r="D52" s="1137" t="s">
        <v>2088</v>
      </c>
      <c r="E52" s="1137" t="s">
        <v>2089</v>
      </c>
      <c r="F52" s="1137" t="s">
        <v>2090</v>
      </c>
      <c r="G52" s="1137" t="s">
        <v>2091</v>
      </c>
      <c r="H52" s="1137">
        <v>215</v>
      </c>
      <c r="I52" s="1137" t="s">
        <v>2092</v>
      </c>
      <c r="S52" s="135">
        <v>1</v>
      </c>
    </row>
    <row r="53" spans="2:19" ht="17.25">
      <c r="B53" s="1136" t="s">
        <v>2093</v>
      </c>
      <c r="C53" s="1137" t="s">
        <v>1990</v>
      </c>
      <c r="D53" s="1137" t="s">
        <v>2094</v>
      </c>
      <c r="E53" s="1137" t="s">
        <v>1907</v>
      </c>
      <c r="F53" s="1137" t="s">
        <v>2095</v>
      </c>
      <c r="G53" s="1137" t="s">
        <v>1958</v>
      </c>
      <c r="H53" s="1137">
        <v>112</v>
      </c>
      <c r="I53" s="1137" t="s">
        <v>1977</v>
      </c>
      <c r="S53" s="135">
        <v>1</v>
      </c>
    </row>
    <row r="54" spans="2:19" ht="17.25">
      <c r="B54" s="1136" t="s">
        <v>2096</v>
      </c>
      <c r="C54" s="1137" t="s">
        <v>1958</v>
      </c>
      <c r="D54" s="1137" t="s">
        <v>1976</v>
      </c>
      <c r="E54" s="1137" t="s">
        <v>1977</v>
      </c>
      <c r="F54" s="1137" t="s">
        <v>1978</v>
      </c>
      <c r="G54" s="1137" t="s">
        <v>1960</v>
      </c>
      <c r="H54" s="1137">
        <v>197</v>
      </c>
      <c r="I54" s="1137" t="s">
        <v>1979</v>
      </c>
      <c r="S54" s="135">
        <v>1</v>
      </c>
    </row>
    <row r="55" spans="2:19" ht="17.25">
      <c r="B55" s="1136" t="s">
        <v>2097</v>
      </c>
      <c r="C55" s="1137" t="s">
        <v>1958</v>
      </c>
      <c r="D55" s="1137" t="s">
        <v>2071</v>
      </c>
      <c r="E55" s="1137" t="s">
        <v>1977</v>
      </c>
      <c r="F55" s="1137" t="s">
        <v>2072</v>
      </c>
      <c r="G55" s="1137" t="s">
        <v>1960</v>
      </c>
      <c r="H55" s="1137">
        <v>196</v>
      </c>
      <c r="I55" s="1137" t="s">
        <v>1979</v>
      </c>
      <c r="S55" s="135">
        <v>1</v>
      </c>
    </row>
    <row r="56" spans="2:19" ht="17.25">
      <c r="B56" s="1136" t="s">
        <v>2098</v>
      </c>
      <c r="C56" s="1137" t="s">
        <v>1945</v>
      </c>
      <c r="D56" s="1137" t="s">
        <v>2078</v>
      </c>
      <c r="E56" s="1137" t="s">
        <v>1929</v>
      </c>
      <c r="F56" s="1137" t="s">
        <v>2079</v>
      </c>
      <c r="G56" s="1137" t="s">
        <v>1921</v>
      </c>
      <c r="H56" s="1137">
        <v>152</v>
      </c>
      <c r="I56" s="1137" t="s">
        <v>1949</v>
      </c>
      <c r="S56" s="135">
        <v>1</v>
      </c>
    </row>
    <row r="57" spans="2:19" ht="17.25">
      <c r="B57" s="1136" t="s">
        <v>2099</v>
      </c>
      <c r="C57" s="1137" t="s">
        <v>2100</v>
      </c>
      <c r="D57" s="1137" t="s">
        <v>2101</v>
      </c>
      <c r="E57" s="1137" t="s">
        <v>2102</v>
      </c>
      <c r="F57" s="1137" t="s">
        <v>2103</v>
      </c>
      <c r="G57" s="1137" t="s">
        <v>1952</v>
      </c>
      <c r="H57" s="1137">
        <v>876</v>
      </c>
      <c r="I57" s="1137" t="s">
        <v>2104</v>
      </c>
      <c r="S57" s="135">
        <v>1</v>
      </c>
    </row>
    <row r="58" spans="2:19" ht="17.25">
      <c r="B58" s="1136" t="s">
        <v>2105</v>
      </c>
      <c r="C58" s="1137" t="s">
        <v>1903</v>
      </c>
      <c r="D58" s="1137" t="s">
        <v>2081</v>
      </c>
      <c r="E58" s="1137" t="s">
        <v>1921</v>
      </c>
      <c r="F58" s="1137" t="s">
        <v>2082</v>
      </c>
      <c r="G58" s="1137" t="s">
        <v>2026</v>
      </c>
      <c r="H58" s="1137">
        <v>133</v>
      </c>
      <c r="I58" s="1137" t="s">
        <v>2054</v>
      </c>
      <c r="S58" s="135">
        <v>1</v>
      </c>
    </row>
    <row r="59" spans="2:19" ht="17.25">
      <c r="B59" s="1136" t="s">
        <v>2106</v>
      </c>
      <c r="C59" s="1137" t="s">
        <v>1925</v>
      </c>
      <c r="D59" s="1137" t="s">
        <v>2057</v>
      </c>
      <c r="E59" s="1137" t="s">
        <v>1960</v>
      </c>
      <c r="F59" s="1137" t="s">
        <v>2058</v>
      </c>
      <c r="G59" s="1137" t="s">
        <v>1929</v>
      </c>
      <c r="H59" s="1137">
        <v>169</v>
      </c>
      <c r="I59" s="1137" t="s">
        <v>2059</v>
      </c>
      <c r="S59" s="135">
        <v>1</v>
      </c>
    </row>
    <row r="60" spans="2:19" ht="17.25">
      <c r="B60" s="1136" t="s">
        <v>2107</v>
      </c>
      <c r="C60" s="1137" t="s">
        <v>1960</v>
      </c>
      <c r="D60" s="1137" t="s">
        <v>2108</v>
      </c>
      <c r="E60" s="1137" t="s">
        <v>2086</v>
      </c>
      <c r="F60" s="1137" t="s">
        <v>2109</v>
      </c>
      <c r="G60" s="1137" t="s">
        <v>2059</v>
      </c>
      <c r="H60" s="1137">
        <v>338</v>
      </c>
      <c r="I60" s="1137" t="s">
        <v>2110</v>
      </c>
      <c r="S60" s="135">
        <v>1</v>
      </c>
    </row>
    <row r="61" spans="2:19" ht="17.25">
      <c r="B61" s="1136" t="s">
        <v>2111</v>
      </c>
      <c r="C61" s="1137" t="s">
        <v>1905</v>
      </c>
      <c r="D61" s="1137" t="s">
        <v>2112</v>
      </c>
      <c r="E61" s="1137" t="s">
        <v>1937</v>
      </c>
      <c r="F61" s="1137" t="s">
        <v>2113</v>
      </c>
      <c r="G61" s="1137" t="s">
        <v>2089</v>
      </c>
      <c r="H61" s="1137">
        <v>246</v>
      </c>
      <c r="I61" s="1137" t="s">
        <v>2114</v>
      </c>
      <c r="S61" s="135">
        <v>1</v>
      </c>
    </row>
    <row r="62" spans="2:19" ht="17.25">
      <c r="B62" s="1136" t="s">
        <v>2115</v>
      </c>
      <c r="C62" s="1137" t="s">
        <v>1933</v>
      </c>
      <c r="D62" s="1137" t="s">
        <v>2116</v>
      </c>
      <c r="E62" s="1137" t="s">
        <v>1935</v>
      </c>
      <c r="F62" s="1137" t="s">
        <v>2117</v>
      </c>
      <c r="G62" s="1137" t="s">
        <v>1937</v>
      </c>
      <c r="H62" s="1137">
        <v>282</v>
      </c>
      <c r="I62" s="1137" t="s">
        <v>2118</v>
      </c>
      <c r="S62" s="135">
        <v>1</v>
      </c>
    </row>
    <row r="63" spans="2:19" ht="17.25">
      <c r="B63" s="1136" t="s">
        <v>2119</v>
      </c>
      <c r="C63" s="1137" t="s">
        <v>1905</v>
      </c>
      <c r="D63" s="1137" t="s">
        <v>2120</v>
      </c>
      <c r="E63" s="1137" t="s">
        <v>1914</v>
      </c>
      <c r="F63" s="1137" t="s">
        <v>2121</v>
      </c>
      <c r="G63" s="1137" t="s">
        <v>1908</v>
      </c>
      <c r="H63" s="1137">
        <v>250</v>
      </c>
      <c r="I63" s="1137" t="s">
        <v>2100</v>
      </c>
      <c r="S63" s="135">
        <v>1</v>
      </c>
    </row>
    <row r="64" spans="2:19" ht="17.25">
      <c r="B64" s="1136" t="s">
        <v>2122</v>
      </c>
      <c r="C64" s="1137" t="s">
        <v>1949</v>
      </c>
      <c r="D64" s="1137" t="s">
        <v>2123</v>
      </c>
      <c r="E64" s="1137" t="s">
        <v>1991</v>
      </c>
      <c r="F64" s="1137" t="s">
        <v>2124</v>
      </c>
      <c r="G64" s="1137" t="s">
        <v>2022</v>
      </c>
      <c r="H64" s="1137">
        <v>526</v>
      </c>
      <c r="I64" s="1137" t="s">
        <v>2125</v>
      </c>
      <c r="S64" s="135">
        <v>1</v>
      </c>
    </row>
    <row r="65" spans="2:19" ht="17.25">
      <c r="B65" s="1136" t="s">
        <v>2126</v>
      </c>
      <c r="C65" s="1137" t="s">
        <v>1907</v>
      </c>
      <c r="D65" s="1137" t="s">
        <v>2127</v>
      </c>
      <c r="E65" s="1137" t="s">
        <v>1908</v>
      </c>
      <c r="F65" s="1137" t="s">
        <v>2128</v>
      </c>
      <c r="G65" s="1137" t="s">
        <v>2091</v>
      </c>
      <c r="H65" s="1137">
        <v>219</v>
      </c>
      <c r="I65" s="1137" t="s">
        <v>2129</v>
      </c>
      <c r="S65" s="135">
        <v>1</v>
      </c>
    </row>
    <row r="66" spans="2:19" ht="17.25">
      <c r="B66" s="1136" t="s">
        <v>2130</v>
      </c>
      <c r="C66" s="1137" t="s">
        <v>2028</v>
      </c>
      <c r="D66" s="1137" t="s">
        <v>2131</v>
      </c>
      <c r="E66" s="1137" t="s">
        <v>2132</v>
      </c>
      <c r="F66" s="1137" t="s">
        <v>2133</v>
      </c>
      <c r="G66" s="1137" t="s">
        <v>1979</v>
      </c>
      <c r="H66" s="1137">
        <v>397</v>
      </c>
      <c r="I66" s="1137" t="s">
        <v>2134</v>
      </c>
      <c r="S66" s="135">
        <v>1</v>
      </c>
    </row>
    <row r="67" spans="2:19" ht="17.25">
      <c r="B67" s="1136" t="s">
        <v>2135</v>
      </c>
      <c r="C67" s="1137" t="s">
        <v>1925</v>
      </c>
      <c r="D67" s="1137" t="s">
        <v>2136</v>
      </c>
      <c r="E67" s="1137" t="s">
        <v>1941</v>
      </c>
      <c r="F67" s="1137" t="s">
        <v>2137</v>
      </c>
      <c r="G67" s="1137" t="s">
        <v>1912</v>
      </c>
      <c r="H67" s="1137">
        <v>165</v>
      </c>
      <c r="I67" s="1137" t="s">
        <v>1943</v>
      </c>
      <c r="S67" s="135">
        <v>1</v>
      </c>
    </row>
    <row r="68" spans="2:19" ht="17.25">
      <c r="B68" s="1136" t="s">
        <v>2138</v>
      </c>
      <c r="C68" s="1137" t="s">
        <v>1967</v>
      </c>
      <c r="D68" s="1137" t="s">
        <v>2139</v>
      </c>
      <c r="E68" s="1137" t="s">
        <v>1969</v>
      </c>
      <c r="F68" s="1137" t="s">
        <v>2140</v>
      </c>
      <c r="G68" s="1137" t="s">
        <v>1919</v>
      </c>
      <c r="H68" s="1137">
        <v>179</v>
      </c>
      <c r="I68" s="1137" t="s">
        <v>2141</v>
      </c>
      <c r="S68" s="135">
        <v>1</v>
      </c>
    </row>
    <row r="69" spans="2:19" ht="17.25">
      <c r="B69" s="1136" t="s">
        <v>2142</v>
      </c>
      <c r="C69" s="1137" t="s">
        <v>1903</v>
      </c>
      <c r="D69" s="1137" t="s">
        <v>2143</v>
      </c>
      <c r="E69" s="1137" t="s">
        <v>1948</v>
      </c>
      <c r="F69" s="1137" t="s">
        <v>2144</v>
      </c>
      <c r="G69" s="1137" t="s">
        <v>2026</v>
      </c>
      <c r="H69" s="1137">
        <v>132</v>
      </c>
      <c r="I69" s="1137" t="s">
        <v>2069</v>
      </c>
      <c r="S69" s="135">
        <v>1</v>
      </c>
    </row>
    <row r="70" spans="2:19" ht="17.25">
      <c r="B70" s="1136" t="s">
        <v>2145</v>
      </c>
      <c r="C70" s="1137" t="s">
        <v>1956</v>
      </c>
      <c r="D70" s="1137" t="s">
        <v>1957</v>
      </c>
      <c r="E70" s="1137" t="s">
        <v>1958</v>
      </c>
      <c r="F70" s="1137" t="s">
        <v>1959</v>
      </c>
      <c r="G70" s="1137" t="s">
        <v>1925</v>
      </c>
      <c r="H70" s="1137">
        <v>98</v>
      </c>
      <c r="I70" s="1137" t="s">
        <v>1960</v>
      </c>
      <c r="S70" s="135">
        <v>1</v>
      </c>
    </row>
    <row r="71" spans="2:19" ht="17.25">
      <c r="B71" s="1136" t="s">
        <v>2146</v>
      </c>
      <c r="C71" s="1137" t="s">
        <v>2147</v>
      </c>
      <c r="D71" s="1137" t="s">
        <v>2148</v>
      </c>
      <c r="E71" s="1137" t="s">
        <v>2149</v>
      </c>
      <c r="F71" s="1137" t="s">
        <v>2150</v>
      </c>
      <c r="G71" s="1137" t="s">
        <v>2151</v>
      </c>
      <c r="H71" s="1137">
        <v>238</v>
      </c>
      <c r="I71" s="1137" t="s">
        <v>2152</v>
      </c>
      <c r="S71" s="135">
        <v>1</v>
      </c>
    </row>
    <row r="72" spans="2:19" ht="17.25">
      <c r="B72" s="1127"/>
      <c r="C72" s="1140" t="s">
        <v>1892</v>
      </c>
      <c r="D72" s="4934" t="s">
        <v>1893</v>
      </c>
      <c r="E72" s="4935"/>
      <c r="F72" s="4934" t="s">
        <v>1894</v>
      </c>
      <c r="G72" s="4935"/>
      <c r="H72" s="4934" t="s">
        <v>1895</v>
      </c>
      <c r="I72" s="4935"/>
      <c r="S72" s="135">
        <v>1</v>
      </c>
    </row>
    <row r="73" spans="2:19" ht="18" thickBot="1">
      <c r="B73" s="1132" t="s">
        <v>1897</v>
      </c>
      <c r="C73" s="1133" t="s">
        <v>1898</v>
      </c>
      <c r="D73" s="1133" t="s">
        <v>1898</v>
      </c>
      <c r="E73" s="1133" t="s">
        <v>1899</v>
      </c>
      <c r="F73" s="1133" t="s">
        <v>1898</v>
      </c>
      <c r="G73" s="1133" t="s">
        <v>1900</v>
      </c>
      <c r="H73" s="1133" t="s">
        <v>1898</v>
      </c>
      <c r="I73" s="1133" t="s">
        <v>1900</v>
      </c>
      <c r="S73" s="135">
        <v>1</v>
      </c>
    </row>
    <row r="74" spans="2:19" ht="18" thickTop="1">
      <c r="B74" s="1141" t="s">
        <v>2153</v>
      </c>
      <c r="C74" s="1142" t="s">
        <v>1921</v>
      </c>
      <c r="D74" s="1142" t="s">
        <v>2052</v>
      </c>
      <c r="E74" s="1142" t="s">
        <v>1954</v>
      </c>
      <c r="F74" s="1142" t="s">
        <v>2053</v>
      </c>
      <c r="G74" s="1137" t="s">
        <v>2054</v>
      </c>
      <c r="H74" s="1142">
        <v>269</v>
      </c>
      <c r="I74" s="1137" t="s">
        <v>2055</v>
      </c>
      <c r="S74" s="135">
        <v>1</v>
      </c>
    </row>
    <row r="75" spans="2:19" ht="17.25">
      <c r="B75" s="1136" t="s">
        <v>2154</v>
      </c>
      <c r="C75" s="1137" t="s">
        <v>1921</v>
      </c>
      <c r="D75" s="1137" t="s">
        <v>2155</v>
      </c>
      <c r="E75" s="1137" t="s">
        <v>1949</v>
      </c>
      <c r="F75" s="1137" t="s">
        <v>2156</v>
      </c>
      <c r="G75" s="1137" t="s">
        <v>2054</v>
      </c>
      <c r="H75" s="1137">
        <v>266</v>
      </c>
      <c r="I75" s="1137" t="s">
        <v>2157</v>
      </c>
      <c r="S75" s="135">
        <v>1</v>
      </c>
    </row>
    <row r="76" spans="2:19" ht="17.25">
      <c r="B76" s="1136" t="s">
        <v>2158</v>
      </c>
      <c r="C76" s="1137" t="s">
        <v>1921</v>
      </c>
      <c r="D76" s="1137" t="s">
        <v>2155</v>
      </c>
      <c r="E76" s="1137" t="s">
        <v>1949</v>
      </c>
      <c r="F76" s="1137" t="s">
        <v>2156</v>
      </c>
      <c r="G76" s="1137" t="s">
        <v>2054</v>
      </c>
      <c r="H76" s="1137">
        <v>266</v>
      </c>
      <c r="I76" s="1137" t="s">
        <v>2157</v>
      </c>
      <c r="S76" s="135">
        <v>1</v>
      </c>
    </row>
    <row r="77" spans="2:19" ht="17.25">
      <c r="B77" s="1136" t="s">
        <v>2159</v>
      </c>
      <c r="C77" s="1137" t="s">
        <v>1927</v>
      </c>
      <c r="D77" s="1137" t="s">
        <v>2160</v>
      </c>
      <c r="E77" s="1137" t="s">
        <v>2161</v>
      </c>
      <c r="F77" s="1137" t="s">
        <v>2162</v>
      </c>
      <c r="G77" s="1137" t="s">
        <v>1971</v>
      </c>
      <c r="H77" s="1137">
        <v>353</v>
      </c>
      <c r="I77" s="1137" t="s">
        <v>2163</v>
      </c>
      <c r="S77" s="135">
        <v>1</v>
      </c>
    </row>
    <row r="78" spans="2:19" ht="17.25">
      <c r="B78" s="1136" t="s">
        <v>2164</v>
      </c>
      <c r="C78" s="1137" t="s">
        <v>2147</v>
      </c>
      <c r="D78" s="1137" t="s">
        <v>2165</v>
      </c>
      <c r="E78" s="1137" t="s">
        <v>2054</v>
      </c>
      <c r="F78" s="1137" t="s">
        <v>2166</v>
      </c>
      <c r="G78" s="1137" t="s">
        <v>2167</v>
      </c>
      <c r="H78" s="1137">
        <v>237</v>
      </c>
      <c r="I78" s="1137" t="s">
        <v>2152</v>
      </c>
      <c r="S78" s="135">
        <v>1</v>
      </c>
    </row>
    <row r="79" spans="2:19" ht="17.25">
      <c r="B79" s="1136" t="s">
        <v>2168</v>
      </c>
      <c r="C79" s="1137" t="s">
        <v>1967</v>
      </c>
      <c r="D79" s="1137" t="s">
        <v>2102</v>
      </c>
      <c r="E79" s="1137" t="s">
        <v>1927</v>
      </c>
      <c r="F79" s="1137" t="s">
        <v>2169</v>
      </c>
      <c r="G79" s="1137" t="s">
        <v>1919</v>
      </c>
      <c r="H79" s="1137">
        <v>175</v>
      </c>
      <c r="I79" s="1137" t="s">
        <v>1930</v>
      </c>
      <c r="S79" s="135">
        <v>1</v>
      </c>
    </row>
    <row r="80" spans="2:19" ht="17.25">
      <c r="B80" s="1136" t="s">
        <v>2170</v>
      </c>
      <c r="C80" s="1137" t="s">
        <v>1937</v>
      </c>
      <c r="D80" s="1137" t="s">
        <v>1959</v>
      </c>
      <c r="E80" s="1137" t="s">
        <v>1957</v>
      </c>
      <c r="F80" s="1137" t="s">
        <v>2171</v>
      </c>
      <c r="G80" s="1137" t="s">
        <v>2114</v>
      </c>
      <c r="H80" s="1137">
        <v>490</v>
      </c>
      <c r="I80" s="1137" t="s">
        <v>2172</v>
      </c>
      <c r="S80" s="135">
        <v>1</v>
      </c>
    </row>
    <row r="81" spans="2:19" ht="17.25">
      <c r="B81" s="1136" t="s">
        <v>2173</v>
      </c>
      <c r="C81" s="1137" t="s">
        <v>1956</v>
      </c>
      <c r="D81" s="1137" t="s">
        <v>1938</v>
      </c>
      <c r="E81" s="1137" t="s">
        <v>2039</v>
      </c>
      <c r="F81" s="1137" t="s">
        <v>2048</v>
      </c>
      <c r="G81" s="1137" t="s">
        <v>1925</v>
      </c>
      <c r="H81" s="1137">
        <v>97</v>
      </c>
      <c r="I81" s="1137" t="s">
        <v>1960</v>
      </c>
      <c r="S81" s="135">
        <v>1</v>
      </c>
    </row>
    <row r="82" spans="2:19" ht="17.25">
      <c r="B82" s="1136" t="s">
        <v>2174</v>
      </c>
      <c r="C82" s="1137" t="s">
        <v>2147</v>
      </c>
      <c r="D82" s="1137" t="s">
        <v>2175</v>
      </c>
      <c r="E82" s="1137" t="s">
        <v>2149</v>
      </c>
      <c r="F82" s="1137" t="s">
        <v>2176</v>
      </c>
      <c r="G82" s="1137" t="s">
        <v>2151</v>
      </c>
      <c r="H82" s="1137">
        <v>240</v>
      </c>
      <c r="I82" s="1137" t="s">
        <v>2177</v>
      </c>
      <c r="S82" s="135">
        <v>1</v>
      </c>
    </row>
    <row r="83" spans="2:19" ht="17.25">
      <c r="B83" s="1136" t="s">
        <v>2178</v>
      </c>
      <c r="C83" s="1137" t="s">
        <v>1948</v>
      </c>
      <c r="D83" s="1137" t="s">
        <v>2067</v>
      </c>
      <c r="E83" s="1137" t="s">
        <v>1949</v>
      </c>
      <c r="F83" s="1137" t="s">
        <v>2068</v>
      </c>
      <c r="G83" s="1137" t="s">
        <v>2069</v>
      </c>
      <c r="H83" s="1137">
        <v>263</v>
      </c>
      <c r="I83" s="1137" t="s">
        <v>2022</v>
      </c>
      <c r="S83" s="135">
        <v>1</v>
      </c>
    </row>
    <row r="84" spans="2:19" ht="17.25">
      <c r="B84" s="1136" t="s">
        <v>2179</v>
      </c>
      <c r="C84" s="1137" t="s">
        <v>1905</v>
      </c>
      <c r="D84" s="1137" t="s">
        <v>2120</v>
      </c>
      <c r="E84" s="1137" t="s">
        <v>1914</v>
      </c>
      <c r="F84" s="1137" t="s">
        <v>2121</v>
      </c>
      <c r="G84" s="1137" t="s">
        <v>1908</v>
      </c>
      <c r="H84" s="1137">
        <v>250</v>
      </c>
      <c r="I84" s="1137" t="s">
        <v>2100</v>
      </c>
      <c r="S84" s="135">
        <v>1</v>
      </c>
    </row>
    <row r="85" spans="2:19" ht="17.25">
      <c r="B85" s="1136" t="s">
        <v>2180</v>
      </c>
      <c r="C85" s="1137" t="s">
        <v>1967</v>
      </c>
      <c r="D85" s="1137" t="s">
        <v>1968</v>
      </c>
      <c r="E85" s="1137" t="s">
        <v>1969</v>
      </c>
      <c r="F85" s="1137" t="s">
        <v>1970</v>
      </c>
      <c r="G85" s="1137" t="s">
        <v>1919</v>
      </c>
      <c r="H85" s="1137">
        <v>178</v>
      </c>
      <c r="I85" s="1137" t="s">
        <v>1971</v>
      </c>
      <c r="S85" s="135">
        <v>1</v>
      </c>
    </row>
    <row r="86" spans="2:19" ht="17.25">
      <c r="B86" s="1136" t="s">
        <v>2181</v>
      </c>
      <c r="C86" s="1137" t="s">
        <v>2182</v>
      </c>
      <c r="D86" s="1137" t="s">
        <v>2183</v>
      </c>
      <c r="E86" s="1137" t="s">
        <v>1945</v>
      </c>
      <c r="F86" s="1137" t="s">
        <v>2184</v>
      </c>
      <c r="G86" s="1137" t="s">
        <v>1903</v>
      </c>
      <c r="H86" s="1137">
        <v>73</v>
      </c>
      <c r="I86" s="1137" t="s">
        <v>1948</v>
      </c>
      <c r="S86" s="135">
        <v>1</v>
      </c>
    </row>
    <row r="87" spans="2:19" ht="17.25">
      <c r="B87" s="1136" t="s">
        <v>2185</v>
      </c>
      <c r="C87" s="1137" t="s">
        <v>2186</v>
      </c>
      <c r="D87" s="1137" t="s">
        <v>2187</v>
      </c>
      <c r="E87" s="1137" t="s">
        <v>2188</v>
      </c>
      <c r="F87" s="1137" t="s">
        <v>2189</v>
      </c>
      <c r="G87" s="1137" t="s">
        <v>2190</v>
      </c>
      <c r="H87" s="1137">
        <v>1479</v>
      </c>
      <c r="I87" s="1137" t="s">
        <v>2191</v>
      </c>
      <c r="S87" s="135">
        <v>1</v>
      </c>
    </row>
    <row r="88" spans="2:19" ht="17.25">
      <c r="B88" s="1136" t="s">
        <v>2192</v>
      </c>
      <c r="C88" s="1137" t="s">
        <v>1910</v>
      </c>
      <c r="D88" s="1137" t="s">
        <v>2193</v>
      </c>
      <c r="E88" s="1137" t="s">
        <v>1921</v>
      </c>
      <c r="F88" s="1137" t="s">
        <v>2194</v>
      </c>
      <c r="G88" s="1137" t="s">
        <v>2147</v>
      </c>
      <c r="H88" s="1137">
        <v>137</v>
      </c>
      <c r="I88" s="1137" t="s">
        <v>2149</v>
      </c>
      <c r="S88" s="135">
        <v>1</v>
      </c>
    </row>
    <row r="89" spans="2:19" ht="17.25">
      <c r="B89" s="1136" t="s">
        <v>2195</v>
      </c>
      <c r="C89" s="1137" t="s">
        <v>1956</v>
      </c>
      <c r="D89" s="1137" t="s">
        <v>2118</v>
      </c>
      <c r="E89" s="1137" t="s">
        <v>1958</v>
      </c>
      <c r="F89" s="1137" t="s">
        <v>2196</v>
      </c>
      <c r="G89" s="1137" t="s">
        <v>1925</v>
      </c>
      <c r="H89" s="1137">
        <v>99</v>
      </c>
      <c r="I89" s="1137" t="s">
        <v>1927</v>
      </c>
      <c r="S89" s="135">
        <v>1</v>
      </c>
    </row>
    <row r="90" spans="2:19" ht="17.25">
      <c r="B90" s="1136" t="s">
        <v>2197</v>
      </c>
      <c r="C90" s="1137" t="s">
        <v>1956</v>
      </c>
      <c r="D90" s="1137" t="s">
        <v>2118</v>
      </c>
      <c r="E90" s="1137" t="s">
        <v>1958</v>
      </c>
      <c r="F90" s="1137" t="s">
        <v>2196</v>
      </c>
      <c r="G90" s="1137" t="s">
        <v>1925</v>
      </c>
      <c r="H90" s="1137">
        <v>99</v>
      </c>
      <c r="I90" s="1137" t="s">
        <v>1927</v>
      </c>
      <c r="S90" s="135">
        <v>1</v>
      </c>
    </row>
    <row r="91" spans="2:19" ht="17.25">
      <c r="B91" s="1136" t="s">
        <v>2198</v>
      </c>
      <c r="C91" s="1137" t="s">
        <v>1903</v>
      </c>
      <c r="D91" s="1137" t="s">
        <v>2143</v>
      </c>
      <c r="E91" s="1137" t="s">
        <v>1948</v>
      </c>
      <c r="F91" s="1137" t="s">
        <v>2144</v>
      </c>
      <c r="G91" s="1137" t="s">
        <v>2026</v>
      </c>
      <c r="H91" s="1137">
        <v>132</v>
      </c>
      <c r="I91" s="1137" t="s">
        <v>2069</v>
      </c>
      <c r="S91" s="135">
        <v>1</v>
      </c>
    </row>
    <row r="92" spans="2:19" ht="17.25">
      <c r="B92" s="1136" t="s">
        <v>2199</v>
      </c>
      <c r="C92" s="1137" t="s">
        <v>1917</v>
      </c>
      <c r="D92" s="1137" t="s">
        <v>1918</v>
      </c>
      <c r="E92" s="1137" t="s">
        <v>1919</v>
      </c>
      <c r="F92" s="1137" t="s">
        <v>1920</v>
      </c>
      <c r="G92" s="1137" t="s">
        <v>1921</v>
      </c>
      <c r="H92" s="1137">
        <v>156</v>
      </c>
      <c r="I92" s="1137" t="s">
        <v>1922</v>
      </c>
      <c r="S92" s="135">
        <v>1</v>
      </c>
    </row>
    <row r="93" spans="2:19" ht="17.25">
      <c r="B93" s="1136" t="s">
        <v>2200</v>
      </c>
      <c r="C93" s="1137" t="s">
        <v>1956</v>
      </c>
      <c r="D93" s="1137" t="s">
        <v>2044</v>
      </c>
      <c r="E93" s="1137" t="s">
        <v>2039</v>
      </c>
      <c r="F93" s="1137" t="s">
        <v>2045</v>
      </c>
      <c r="G93" s="1137" t="s">
        <v>1925</v>
      </c>
      <c r="H93" s="1137">
        <v>95</v>
      </c>
      <c r="I93" s="1137" t="s">
        <v>1941</v>
      </c>
      <c r="S93" s="135">
        <v>1</v>
      </c>
    </row>
    <row r="94" spans="2:19" ht="17.25">
      <c r="B94" s="1136" t="s">
        <v>2201</v>
      </c>
      <c r="C94" s="1137" t="s">
        <v>2202</v>
      </c>
      <c r="D94" s="1137" t="s">
        <v>2203</v>
      </c>
      <c r="E94" s="1137" t="s">
        <v>2134</v>
      </c>
      <c r="F94" s="1137" t="s">
        <v>2204</v>
      </c>
      <c r="G94" s="1137" t="s">
        <v>2205</v>
      </c>
      <c r="H94" s="1137">
        <v>696</v>
      </c>
      <c r="I94" s="1137" t="s">
        <v>2206</v>
      </c>
      <c r="S94" s="135">
        <v>1</v>
      </c>
    </row>
    <row r="95" spans="2:19" ht="17.25">
      <c r="B95" s="1136" t="s">
        <v>2207</v>
      </c>
      <c r="C95" s="1137" t="s">
        <v>1925</v>
      </c>
      <c r="D95" s="1137" t="s">
        <v>2057</v>
      </c>
      <c r="E95" s="1137" t="s">
        <v>1960</v>
      </c>
      <c r="F95" s="1137" t="s">
        <v>2058</v>
      </c>
      <c r="G95" s="1137" t="s">
        <v>1929</v>
      </c>
      <c r="H95" s="1137">
        <v>169</v>
      </c>
      <c r="I95" s="1137" t="s">
        <v>2059</v>
      </c>
      <c r="S95" s="135">
        <v>1</v>
      </c>
    </row>
    <row r="96" spans="2:19" ht="17.25">
      <c r="B96" s="1136" t="s">
        <v>2208</v>
      </c>
      <c r="C96" s="1137" t="s">
        <v>1903</v>
      </c>
      <c r="D96" s="1137" t="s">
        <v>2081</v>
      </c>
      <c r="E96" s="1137" t="s">
        <v>1921</v>
      </c>
      <c r="F96" s="1137" t="s">
        <v>2082</v>
      </c>
      <c r="G96" s="1137" t="s">
        <v>2026</v>
      </c>
      <c r="H96" s="1137">
        <v>133</v>
      </c>
      <c r="I96" s="1137" t="s">
        <v>2054</v>
      </c>
      <c r="S96" s="135">
        <v>1</v>
      </c>
    </row>
    <row r="97" spans="2:19" ht="17.25">
      <c r="B97" s="1136" t="s">
        <v>1023</v>
      </c>
      <c r="C97" s="1137" t="s">
        <v>1956</v>
      </c>
      <c r="D97" s="1137" t="s">
        <v>2031</v>
      </c>
      <c r="E97" s="1137" t="s">
        <v>1958</v>
      </c>
      <c r="F97" s="1137" t="s">
        <v>2032</v>
      </c>
      <c r="G97" s="1137" t="s">
        <v>1967</v>
      </c>
      <c r="H97" s="1137">
        <v>100</v>
      </c>
      <c r="I97" s="1137" t="s">
        <v>1927</v>
      </c>
      <c r="S97" s="135">
        <v>1</v>
      </c>
    </row>
    <row r="98" spans="2:19" ht="17.25">
      <c r="B98" s="1136" t="s">
        <v>2209</v>
      </c>
      <c r="C98" s="1137" t="s">
        <v>1956</v>
      </c>
      <c r="D98" s="1137" t="s">
        <v>2031</v>
      </c>
      <c r="E98" s="1137" t="s">
        <v>1958</v>
      </c>
      <c r="F98" s="1137" t="s">
        <v>2032</v>
      </c>
      <c r="G98" s="1137" t="s">
        <v>1967</v>
      </c>
      <c r="H98" s="1137">
        <v>100</v>
      </c>
      <c r="I98" s="1137" t="s">
        <v>1927</v>
      </c>
      <c r="S98" s="135">
        <v>1</v>
      </c>
    </row>
    <row r="99" spans="2:19" ht="17.25">
      <c r="B99" s="1136" t="s">
        <v>2210</v>
      </c>
      <c r="C99" s="1137" t="s">
        <v>1945</v>
      </c>
      <c r="D99" s="1137" t="s">
        <v>2186</v>
      </c>
      <c r="E99" s="1137" t="s">
        <v>1929</v>
      </c>
      <c r="F99" s="1137" t="s">
        <v>2211</v>
      </c>
      <c r="G99" s="1137" t="s">
        <v>1948</v>
      </c>
      <c r="H99" s="1137">
        <v>148</v>
      </c>
      <c r="I99" s="1137" t="s">
        <v>2212</v>
      </c>
      <c r="S99" s="135">
        <v>1</v>
      </c>
    </row>
    <row r="100" spans="2:19" ht="17.25">
      <c r="B100" s="1136" t="s">
        <v>2213</v>
      </c>
      <c r="C100" s="1137" t="s">
        <v>1917</v>
      </c>
      <c r="D100" s="1137" t="s">
        <v>1918</v>
      </c>
      <c r="E100" s="1137" t="s">
        <v>1919</v>
      </c>
      <c r="F100" s="1137" t="s">
        <v>1920</v>
      </c>
      <c r="G100" s="1137" t="s">
        <v>1921</v>
      </c>
      <c r="H100" s="1137">
        <v>156</v>
      </c>
      <c r="I100" s="1137" t="s">
        <v>1922</v>
      </c>
      <c r="S100" s="135">
        <v>1</v>
      </c>
    </row>
    <row r="101" spans="2:19" ht="17.25">
      <c r="B101" s="1136" t="s">
        <v>2214</v>
      </c>
      <c r="C101" s="1137" t="s">
        <v>1948</v>
      </c>
      <c r="D101" s="1137" t="s">
        <v>2067</v>
      </c>
      <c r="E101" s="1137" t="s">
        <v>1949</v>
      </c>
      <c r="F101" s="1137" t="s">
        <v>2068</v>
      </c>
      <c r="G101" s="1137" t="s">
        <v>2069</v>
      </c>
      <c r="H101" s="1137">
        <v>263</v>
      </c>
      <c r="I101" s="1137" t="s">
        <v>2022</v>
      </c>
      <c r="S101" s="135">
        <v>1</v>
      </c>
    </row>
    <row r="102" spans="2:19" ht="17.25">
      <c r="B102" s="1136" t="s">
        <v>2215</v>
      </c>
      <c r="C102" s="1137" t="s">
        <v>1948</v>
      </c>
      <c r="D102" s="1137" t="s">
        <v>2067</v>
      </c>
      <c r="E102" s="1137" t="s">
        <v>1949</v>
      </c>
      <c r="F102" s="1137" t="s">
        <v>2068</v>
      </c>
      <c r="G102" s="1137" t="s">
        <v>2069</v>
      </c>
      <c r="H102" s="1137">
        <v>263</v>
      </c>
      <c r="I102" s="1137" t="s">
        <v>2022</v>
      </c>
      <c r="S102" s="135">
        <v>1</v>
      </c>
    </row>
    <row r="103" spans="2:19" ht="17.25">
      <c r="B103" s="1136" t="s">
        <v>2216</v>
      </c>
      <c r="C103" s="1137" t="s">
        <v>2132</v>
      </c>
      <c r="D103" s="1137" t="s">
        <v>2217</v>
      </c>
      <c r="E103" s="1137" t="s">
        <v>1997</v>
      </c>
      <c r="F103" s="1137" t="s">
        <v>2218</v>
      </c>
      <c r="G103" s="1137" t="s">
        <v>2219</v>
      </c>
      <c r="H103" s="1137">
        <v>789</v>
      </c>
      <c r="I103" s="1137" t="s">
        <v>2220</v>
      </c>
      <c r="S103" s="135">
        <v>1</v>
      </c>
    </row>
    <row r="104" spans="2:19" ht="17.25">
      <c r="B104" s="1136" t="s">
        <v>2221</v>
      </c>
      <c r="C104" s="1137" t="s">
        <v>2039</v>
      </c>
      <c r="D104" s="1137" t="s">
        <v>2222</v>
      </c>
      <c r="E104" s="1137" t="s">
        <v>1994</v>
      </c>
      <c r="F104" s="1137" t="s">
        <v>2223</v>
      </c>
      <c r="G104" s="1137" t="s">
        <v>1963</v>
      </c>
      <c r="H104" s="1137">
        <v>185</v>
      </c>
      <c r="I104" s="1137" t="s">
        <v>2224</v>
      </c>
      <c r="S104" s="135">
        <v>1</v>
      </c>
    </row>
    <row r="105" spans="2:19" ht="17.25">
      <c r="B105" s="1136" t="s">
        <v>2225</v>
      </c>
      <c r="C105" s="1137" t="s">
        <v>1910</v>
      </c>
      <c r="D105" s="1137" t="s">
        <v>2134</v>
      </c>
      <c r="E105" s="1137" t="s">
        <v>1933</v>
      </c>
      <c r="F105" s="1137" t="s">
        <v>2226</v>
      </c>
      <c r="G105" s="1137" t="s">
        <v>2147</v>
      </c>
      <c r="H105" s="1137">
        <v>139</v>
      </c>
      <c r="I105" s="1137" t="s">
        <v>1937</v>
      </c>
      <c r="S105" s="135">
        <v>1</v>
      </c>
    </row>
    <row r="106" spans="2:19" ht="17.25">
      <c r="B106" s="1127"/>
      <c r="C106" s="1140" t="s">
        <v>1892</v>
      </c>
      <c r="D106" s="4934" t="s">
        <v>1893</v>
      </c>
      <c r="E106" s="4935"/>
      <c r="F106" s="4934" t="s">
        <v>1894</v>
      </c>
      <c r="G106" s="4935"/>
      <c r="H106" s="4934" t="s">
        <v>1895</v>
      </c>
      <c r="I106" s="4935"/>
      <c r="S106" s="135">
        <v>1</v>
      </c>
    </row>
    <row r="107" spans="2:19" ht="18" thickBot="1">
      <c r="B107" s="1132" t="s">
        <v>1897</v>
      </c>
      <c r="C107" s="1133" t="s">
        <v>1898</v>
      </c>
      <c r="D107" s="1133" t="s">
        <v>1898</v>
      </c>
      <c r="E107" s="1133" t="s">
        <v>1899</v>
      </c>
      <c r="F107" s="1133" t="s">
        <v>1898</v>
      </c>
      <c r="G107" s="1133" t="s">
        <v>1900</v>
      </c>
      <c r="H107" s="1133" t="s">
        <v>1898</v>
      </c>
      <c r="I107" s="1133" t="s">
        <v>1900</v>
      </c>
      <c r="S107" s="135">
        <v>1</v>
      </c>
    </row>
    <row r="108" spans="2:19" ht="18" thickTop="1">
      <c r="B108" s="1141" t="s">
        <v>2227</v>
      </c>
      <c r="C108" s="1142" t="s">
        <v>1992</v>
      </c>
      <c r="D108" s="1142" t="s">
        <v>2228</v>
      </c>
      <c r="E108" s="1142" t="s">
        <v>2089</v>
      </c>
      <c r="F108" s="1142" t="s">
        <v>2229</v>
      </c>
      <c r="G108" s="1137" t="s">
        <v>1994</v>
      </c>
      <c r="H108" s="1142">
        <v>213</v>
      </c>
      <c r="I108" s="1137" t="s">
        <v>2092</v>
      </c>
      <c r="S108" s="135">
        <v>1</v>
      </c>
    </row>
    <row r="109" spans="2:19" ht="17.25">
      <c r="B109" s="1136" t="s">
        <v>2230</v>
      </c>
      <c r="C109" s="1137" t="s">
        <v>1905</v>
      </c>
      <c r="D109" s="1137" t="s">
        <v>2112</v>
      </c>
      <c r="E109" s="1137" t="s">
        <v>1937</v>
      </c>
      <c r="F109" s="1137" t="s">
        <v>2113</v>
      </c>
      <c r="G109" s="1137" t="s">
        <v>2089</v>
      </c>
      <c r="H109" s="1137">
        <v>246</v>
      </c>
      <c r="I109" s="1137" t="s">
        <v>2114</v>
      </c>
      <c r="S109" s="135">
        <v>1</v>
      </c>
    </row>
    <row r="110" spans="2:19" ht="17.25">
      <c r="B110" s="1136" t="s">
        <v>2231</v>
      </c>
      <c r="C110" s="1137" t="s">
        <v>1925</v>
      </c>
      <c r="D110" s="1137" t="s">
        <v>2232</v>
      </c>
      <c r="E110" s="1137" t="s">
        <v>1927</v>
      </c>
      <c r="F110" s="1137" t="s">
        <v>2233</v>
      </c>
      <c r="G110" s="1137" t="s">
        <v>1929</v>
      </c>
      <c r="H110" s="1137">
        <v>173</v>
      </c>
      <c r="I110" s="1137" t="s">
        <v>1930</v>
      </c>
      <c r="S110" s="135">
        <v>1</v>
      </c>
    </row>
    <row r="111" spans="2:19" ht="17.25">
      <c r="B111" s="1136" t="s">
        <v>2234</v>
      </c>
      <c r="C111" s="1137" t="s">
        <v>1925</v>
      </c>
      <c r="D111" s="1137" t="s">
        <v>2232</v>
      </c>
      <c r="E111" s="1137" t="s">
        <v>1927</v>
      </c>
      <c r="F111" s="1137" t="s">
        <v>2233</v>
      </c>
      <c r="G111" s="1137" t="s">
        <v>1929</v>
      </c>
      <c r="H111" s="1137">
        <v>173</v>
      </c>
      <c r="I111" s="1137" t="s">
        <v>1930</v>
      </c>
      <c r="S111" s="135">
        <v>1</v>
      </c>
    </row>
    <row r="112" spans="2:19" ht="17.25">
      <c r="B112" s="1136" t="s">
        <v>2235</v>
      </c>
      <c r="C112" s="1137" t="s">
        <v>2039</v>
      </c>
      <c r="D112" s="1137" t="s">
        <v>2236</v>
      </c>
      <c r="E112" s="1137" t="s">
        <v>2091</v>
      </c>
      <c r="F112" s="1137" t="s">
        <v>2237</v>
      </c>
      <c r="G112" s="1137" t="s">
        <v>1941</v>
      </c>
      <c r="H112" s="1137">
        <v>189</v>
      </c>
      <c r="I112" s="1137" t="s">
        <v>2008</v>
      </c>
      <c r="S112" s="135">
        <v>1</v>
      </c>
    </row>
    <row r="113" spans="2:19" ht="17.25">
      <c r="B113" s="1136" t="s">
        <v>2238</v>
      </c>
      <c r="C113" s="1137" t="s">
        <v>1992</v>
      </c>
      <c r="D113" s="1137" t="s">
        <v>2239</v>
      </c>
      <c r="E113" s="1137" t="s">
        <v>2167</v>
      </c>
      <c r="F113" s="1137" t="s">
        <v>2240</v>
      </c>
      <c r="G113" s="1137" t="s">
        <v>1969</v>
      </c>
      <c r="H113" s="1137">
        <v>206</v>
      </c>
      <c r="I113" s="1137" t="s">
        <v>2241</v>
      </c>
      <c r="S113" s="135">
        <v>1</v>
      </c>
    </row>
    <row r="114" spans="2:19" ht="17.25">
      <c r="B114" s="1136" t="s">
        <v>2242</v>
      </c>
      <c r="C114" s="1137" t="s">
        <v>1958</v>
      </c>
      <c r="D114" s="1137" t="s">
        <v>1976</v>
      </c>
      <c r="E114" s="1137" t="s">
        <v>1977</v>
      </c>
      <c r="F114" s="1137" t="s">
        <v>1978</v>
      </c>
      <c r="G114" s="1137" t="s">
        <v>1960</v>
      </c>
      <c r="H114" s="1137">
        <v>197</v>
      </c>
      <c r="I114" s="1137" t="s">
        <v>1979</v>
      </c>
      <c r="S114" s="135">
        <v>1</v>
      </c>
    </row>
    <row r="115" spans="2:19" ht="17.25">
      <c r="B115" s="1136" t="s">
        <v>2243</v>
      </c>
      <c r="C115" s="1137" t="s">
        <v>1958</v>
      </c>
      <c r="D115" s="1137" t="s">
        <v>2244</v>
      </c>
      <c r="E115" s="1137" t="s">
        <v>2028</v>
      </c>
      <c r="F115" s="1137" t="s">
        <v>2245</v>
      </c>
      <c r="G115" s="1137" t="s">
        <v>1927</v>
      </c>
      <c r="H115" s="1137">
        <v>202</v>
      </c>
      <c r="I115" s="1137" t="s">
        <v>2161</v>
      </c>
      <c r="S115" s="135">
        <v>1</v>
      </c>
    </row>
    <row r="116" spans="2:19" ht="17.25">
      <c r="B116" s="1136" t="s">
        <v>2246</v>
      </c>
      <c r="C116" s="1137" t="s">
        <v>1945</v>
      </c>
      <c r="D116" s="1137" t="s">
        <v>2186</v>
      </c>
      <c r="E116" s="1137" t="s">
        <v>1929</v>
      </c>
      <c r="F116" s="1137" t="s">
        <v>2211</v>
      </c>
      <c r="G116" s="1137" t="s">
        <v>1948</v>
      </c>
      <c r="H116" s="1137">
        <v>148</v>
      </c>
      <c r="I116" s="1137" t="s">
        <v>2212</v>
      </c>
      <c r="S116" s="135">
        <v>1</v>
      </c>
    </row>
    <row r="117" spans="2:19" ht="17.25">
      <c r="B117" s="1136" t="s">
        <v>2247</v>
      </c>
      <c r="C117" s="1137" t="s">
        <v>1945</v>
      </c>
      <c r="D117" s="1137" t="s">
        <v>2248</v>
      </c>
      <c r="E117" s="1137" t="s">
        <v>1929</v>
      </c>
      <c r="F117" s="1137" t="s">
        <v>2249</v>
      </c>
      <c r="G117" s="1137" t="s">
        <v>1948</v>
      </c>
      <c r="H117" s="1137">
        <v>150</v>
      </c>
      <c r="I117" s="1137" t="s">
        <v>1949</v>
      </c>
      <c r="S117" s="135">
        <v>1</v>
      </c>
    </row>
    <row r="118" spans="2:19" ht="17.25">
      <c r="B118" s="1136" t="s">
        <v>2250</v>
      </c>
      <c r="C118" s="1137" t="s">
        <v>1945</v>
      </c>
      <c r="D118" s="1137" t="s">
        <v>2248</v>
      </c>
      <c r="E118" s="1137" t="s">
        <v>1929</v>
      </c>
      <c r="F118" s="1137" t="s">
        <v>2249</v>
      </c>
      <c r="G118" s="1137" t="s">
        <v>1948</v>
      </c>
      <c r="H118" s="1137">
        <v>150</v>
      </c>
      <c r="I118" s="1137" t="s">
        <v>1949</v>
      </c>
      <c r="S118" s="135">
        <v>1</v>
      </c>
    </row>
    <row r="119" spans="2:19" ht="17.25">
      <c r="B119" s="1136" t="s">
        <v>2251</v>
      </c>
      <c r="C119" s="1137" t="s">
        <v>1958</v>
      </c>
      <c r="D119" s="1137" t="s">
        <v>1976</v>
      </c>
      <c r="E119" s="1137" t="s">
        <v>1977</v>
      </c>
      <c r="F119" s="1137" t="s">
        <v>1978</v>
      </c>
      <c r="G119" s="1137" t="s">
        <v>1960</v>
      </c>
      <c r="H119" s="1137">
        <v>197</v>
      </c>
      <c r="I119" s="1137" t="s">
        <v>1979</v>
      </c>
      <c r="S119" s="135">
        <v>1</v>
      </c>
    </row>
    <row r="120" spans="2:19" ht="17.25">
      <c r="B120" s="1136" t="s">
        <v>2252</v>
      </c>
      <c r="C120" s="1137" t="s">
        <v>1948</v>
      </c>
      <c r="D120" s="1137" t="s">
        <v>2067</v>
      </c>
      <c r="E120" s="1137" t="s">
        <v>1949</v>
      </c>
      <c r="F120" s="1137" t="s">
        <v>2068</v>
      </c>
      <c r="G120" s="1137" t="s">
        <v>2069</v>
      </c>
      <c r="H120" s="1137">
        <v>263</v>
      </c>
      <c r="I120" s="1137" t="s">
        <v>2022</v>
      </c>
      <c r="S120" s="135">
        <v>1</v>
      </c>
    </row>
    <row r="121" spans="2:19" ht="17.25">
      <c r="B121" s="1136" t="s">
        <v>2253</v>
      </c>
      <c r="C121" s="1137" t="s">
        <v>1910</v>
      </c>
      <c r="D121" s="1137" t="s">
        <v>2254</v>
      </c>
      <c r="E121" s="1137" t="s">
        <v>1921</v>
      </c>
      <c r="F121" s="1137" t="s">
        <v>2255</v>
      </c>
      <c r="G121" s="1137" t="s">
        <v>2147</v>
      </c>
      <c r="H121" s="1137">
        <v>135</v>
      </c>
      <c r="I121" s="1137" t="s">
        <v>2054</v>
      </c>
      <c r="S121" s="135">
        <v>1</v>
      </c>
    </row>
    <row r="122" spans="2:19" ht="17.25">
      <c r="B122" s="1136" t="s">
        <v>2256</v>
      </c>
      <c r="C122" s="1137" t="s">
        <v>2039</v>
      </c>
      <c r="D122" s="1137" t="s">
        <v>2222</v>
      </c>
      <c r="E122" s="1137" t="s">
        <v>1994</v>
      </c>
      <c r="F122" s="1137" t="s">
        <v>2223</v>
      </c>
      <c r="G122" s="1137" t="s">
        <v>1963</v>
      </c>
      <c r="H122" s="1137">
        <v>185</v>
      </c>
      <c r="I122" s="1137" t="s">
        <v>2224</v>
      </c>
      <c r="S122" s="135">
        <v>1</v>
      </c>
    </row>
    <row r="123" spans="2:19" ht="17.25">
      <c r="B123" s="1136" t="s">
        <v>2257</v>
      </c>
      <c r="C123" s="1137" t="s">
        <v>1925</v>
      </c>
      <c r="D123" s="1137" t="s">
        <v>1940</v>
      </c>
      <c r="E123" s="1137" t="s">
        <v>1941</v>
      </c>
      <c r="F123" s="1137" t="s">
        <v>1942</v>
      </c>
      <c r="G123" s="1137" t="s">
        <v>1912</v>
      </c>
      <c r="H123" s="1137">
        <v>167</v>
      </c>
      <c r="I123" s="1137" t="s">
        <v>1943</v>
      </c>
      <c r="S123" s="135">
        <v>1</v>
      </c>
    </row>
    <row r="124" spans="2:19" ht="17.25">
      <c r="B124" s="1136" t="s">
        <v>2258</v>
      </c>
      <c r="C124" s="1137" t="s">
        <v>2025</v>
      </c>
      <c r="D124" s="1137" t="s">
        <v>2110</v>
      </c>
      <c r="E124" s="1137" t="s">
        <v>2147</v>
      </c>
      <c r="F124" s="1137" t="s">
        <v>2259</v>
      </c>
      <c r="G124" s="1137" t="s">
        <v>1992</v>
      </c>
      <c r="H124" s="1137">
        <v>118</v>
      </c>
      <c r="I124" s="1137" t="s">
        <v>2167</v>
      </c>
      <c r="S124" s="135">
        <v>1</v>
      </c>
    </row>
    <row r="125" spans="2:19" ht="17.25">
      <c r="B125" s="1136" t="s">
        <v>2260</v>
      </c>
      <c r="C125" s="1137" t="s">
        <v>1917</v>
      </c>
      <c r="D125" s="1137" t="s">
        <v>2004</v>
      </c>
      <c r="E125" s="1137" t="s">
        <v>1963</v>
      </c>
      <c r="F125" s="1137" t="s">
        <v>2261</v>
      </c>
      <c r="G125" s="1137" t="s">
        <v>1933</v>
      </c>
      <c r="H125" s="1137">
        <v>159</v>
      </c>
      <c r="I125" s="1137" t="s">
        <v>1935</v>
      </c>
      <c r="S125" s="135">
        <v>1</v>
      </c>
    </row>
    <row r="126" spans="2:19" ht="17.25">
      <c r="B126" s="1136" t="s">
        <v>2262</v>
      </c>
      <c r="C126" s="1137" t="s">
        <v>1910</v>
      </c>
      <c r="D126" s="1137" t="s">
        <v>1911</v>
      </c>
      <c r="E126" s="1137" t="s">
        <v>1912</v>
      </c>
      <c r="F126" s="1137" t="s">
        <v>1913</v>
      </c>
      <c r="G126" s="1137" t="s">
        <v>1905</v>
      </c>
      <c r="H126" s="1137">
        <v>143</v>
      </c>
      <c r="I126" s="1137" t="s">
        <v>1914</v>
      </c>
      <c r="S126" s="135">
        <v>1</v>
      </c>
    </row>
    <row r="127" spans="2:19" ht="17.25">
      <c r="B127" s="1136" t="s">
        <v>2263</v>
      </c>
      <c r="C127" s="1137" t="s">
        <v>1917</v>
      </c>
      <c r="D127" s="1137" t="s">
        <v>1973</v>
      </c>
      <c r="E127" s="1137" t="s">
        <v>1941</v>
      </c>
      <c r="F127" s="1137" t="s">
        <v>1974</v>
      </c>
      <c r="G127" s="1137" t="s">
        <v>1912</v>
      </c>
      <c r="H127" s="1137">
        <v>164</v>
      </c>
      <c r="I127" s="1137" t="s">
        <v>1965</v>
      </c>
      <c r="S127" s="135">
        <v>1</v>
      </c>
    </row>
    <row r="128" spans="2:19" ht="17.25">
      <c r="B128" s="1136" t="s">
        <v>2264</v>
      </c>
      <c r="C128" s="1137" t="s">
        <v>2039</v>
      </c>
      <c r="D128" s="1137" t="s">
        <v>2265</v>
      </c>
      <c r="E128" s="1137" t="s">
        <v>2091</v>
      </c>
      <c r="F128" s="1137" t="s">
        <v>2266</v>
      </c>
      <c r="G128" s="1137" t="s">
        <v>1960</v>
      </c>
      <c r="H128" s="1137">
        <v>192</v>
      </c>
      <c r="I128" s="1137" t="s">
        <v>2267</v>
      </c>
      <c r="S128" s="135">
        <v>1</v>
      </c>
    </row>
    <row r="129" spans="2:19" ht="17.25">
      <c r="B129" s="1136" t="s">
        <v>2268</v>
      </c>
      <c r="C129" s="1137" t="s">
        <v>1956</v>
      </c>
      <c r="D129" s="1137" t="s">
        <v>2044</v>
      </c>
      <c r="E129" s="1137" t="s">
        <v>2039</v>
      </c>
      <c r="F129" s="1137" t="s">
        <v>2045</v>
      </c>
      <c r="G129" s="1137" t="s">
        <v>1925</v>
      </c>
      <c r="H129" s="1137">
        <v>95</v>
      </c>
      <c r="I129" s="1137" t="s">
        <v>1941</v>
      </c>
      <c r="S129" s="135">
        <v>1</v>
      </c>
    </row>
    <row r="130" spans="2:19" ht="17.25">
      <c r="B130" s="1136" t="s">
        <v>2269</v>
      </c>
      <c r="C130" s="1137" t="s">
        <v>1967</v>
      </c>
      <c r="D130" s="1137" t="s">
        <v>2102</v>
      </c>
      <c r="E130" s="1137" t="s">
        <v>1927</v>
      </c>
      <c r="F130" s="1137" t="s">
        <v>2169</v>
      </c>
      <c r="G130" s="1137" t="s">
        <v>1919</v>
      </c>
      <c r="H130" s="1137">
        <v>175</v>
      </c>
      <c r="I130" s="1137" t="s">
        <v>1930</v>
      </c>
      <c r="S130" s="135">
        <v>1</v>
      </c>
    </row>
    <row r="131" spans="2:19" ht="17.25">
      <c r="B131" s="1136" t="s">
        <v>2270</v>
      </c>
      <c r="C131" s="1137" t="s">
        <v>1917</v>
      </c>
      <c r="D131" s="1137" t="s">
        <v>1973</v>
      </c>
      <c r="E131" s="1137" t="s">
        <v>1941</v>
      </c>
      <c r="F131" s="1137" t="s">
        <v>1974</v>
      </c>
      <c r="G131" s="1137" t="s">
        <v>1912</v>
      </c>
      <c r="H131" s="1137">
        <v>164</v>
      </c>
      <c r="I131" s="1137" t="s">
        <v>1965</v>
      </c>
      <c r="S131" s="135">
        <v>1</v>
      </c>
    </row>
    <row r="132" spans="2:19" ht="17.25">
      <c r="B132" s="1136" t="s">
        <v>2271</v>
      </c>
      <c r="C132" s="1137" t="s">
        <v>1958</v>
      </c>
      <c r="D132" s="1137" t="s">
        <v>2071</v>
      </c>
      <c r="E132" s="1137" t="s">
        <v>1977</v>
      </c>
      <c r="F132" s="1137" t="s">
        <v>2072</v>
      </c>
      <c r="G132" s="1137" t="s">
        <v>1960</v>
      </c>
      <c r="H132" s="1137">
        <v>196</v>
      </c>
      <c r="I132" s="1137" t="s">
        <v>1979</v>
      </c>
      <c r="S132" s="135">
        <v>1</v>
      </c>
    </row>
    <row r="133" spans="2:19" ht="17.25">
      <c r="B133" s="1136" t="s">
        <v>2272</v>
      </c>
      <c r="C133" s="1137" t="s">
        <v>1992</v>
      </c>
      <c r="D133" s="1137" t="s">
        <v>2228</v>
      </c>
      <c r="E133" s="1137" t="s">
        <v>2089</v>
      </c>
      <c r="F133" s="1137" t="s">
        <v>2229</v>
      </c>
      <c r="G133" s="1137" t="s">
        <v>1994</v>
      </c>
      <c r="H133" s="1137">
        <v>213</v>
      </c>
      <c r="I133" s="1137" t="s">
        <v>2092</v>
      </c>
      <c r="S133" s="135">
        <v>1</v>
      </c>
    </row>
    <row r="134" spans="2:19" ht="17.25">
      <c r="B134" s="1136" t="s">
        <v>2273</v>
      </c>
      <c r="C134" s="1137" t="s">
        <v>1956</v>
      </c>
      <c r="D134" s="1137" t="s">
        <v>2274</v>
      </c>
      <c r="E134" s="1137" t="s">
        <v>1992</v>
      </c>
      <c r="F134" s="1137" t="s">
        <v>2275</v>
      </c>
      <c r="G134" s="1137" t="s">
        <v>1967</v>
      </c>
      <c r="H134" s="1137">
        <v>103</v>
      </c>
      <c r="I134" s="1137" t="s">
        <v>1969</v>
      </c>
      <c r="S134" s="135">
        <v>1</v>
      </c>
    </row>
    <row r="135" spans="2:19" ht="17.25">
      <c r="B135" s="1136" t="s">
        <v>2276</v>
      </c>
      <c r="C135" s="1137" t="s">
        <v>1990</v>
      </c>
      <c r="D135" s="1137" t="s">
        <v>1991</v>
      </c>
      <c r="E135" s="1137" t="s">
        <v>1992</v>
      </c>
      <c r="F135" s="1137" t="s">
        <v>1993</v>
      </c>
      <c r="G135" s="1137" t="s">
        <v>1967</v>
      </c>
      <c r="H135" s="1137">
        <v>105</v>
      </c>
      <c r="I135" s="1137" t="s">
        <v>1994</v>
      </c>
      <c r="S135" s="135">
        <v>1</v>
      </c>
    </row>
    <row r="136" spans="2:19" ht="17.25">
      <c r="B136" s="1136" t="s">
        <v>2277</v>
      </c>
      <c r="C136" s="1137" t="s">
        <v>1907</v>
      </c>
      <c r="D136" s="1137" t="s">
        <v>2127</v>
      </c>
      <c r="E136" s="1137" t="s">
        <v>1908</v>
      </c>
      <c r="F136" s="1137" t="s">
        <v>2128</v>
      </c>
      <c r="G136" s="1137" t="s">
        <v>2091</v>
      </c>
      <c r="H136" s="1137">
        <v>219</v>
      </c>
      <c r="I136" s="1137" t="s">
        <v>2129</v>
      </c>
      <c r="S136" s="135">
        <v>1</v>
      </c>
    </row>
    <row r="137" spans="2:19" ht="17.25">
      <c r="B137" s="1136" t="s">
        <v>2278</v>
      </c>
      <c r="C137" s="1137" t="s">
        <v>1917</v>
      </c>
      <c r="D137" s="1137" t="s">
        <v>1997</v>
      </c>
      <c r="E137" s="1137" t="s">
        <v>1963</v>
      </c>
      <c r="F137" s="1137" t="s">
        <v>1998</v>
      </c>
      <c r="G137" s="1137" t="s">
        <v>1933</v>
      </c>
      <c r="H137" s="1137">
        <v>158</v>
      </c>
      <c r="I137" s="1137" t="s">
        <v>1922</v>
      </c>
      <c r="S137" s="135">
        <v>1</v>
      </c>
    </row>
    <row r="138" spans="2:19" ht="17.25">
      <c r="B138" s="1136" t="s">
        <v>2279</v>
      </c>
      <c r="C138" s="1137" t="s">
        <v>1907</v>
      </c>
      <c r="D138" s="1137" t="s">
        <v>2127</v>
      </c>
      <c r="E138" s="1137" t="s">
        <v>1908</v>
      </c>
      <c r="F138" s="1137" t="s">
        <v>2128</v>
      </c>
      <c r="G138" s="1137" t="s">
        <v>2091</v>
      </c>
      <c r="H138" s="1137">
        <v>219</v>
      </c>
      <c r="I138" s="1137" t="s">
        <v>2129</v>
      </c>
      <c r="S138" s="135">
        <v>1</v>
      </c>
    </row>
    <row r="139" spans="2:19" ht="17.25">
      <c r="B139" s="1136" t="s">
        <v>2280</v>
      </c>
      <c r="C139" s="1137" t="s">
        <v>1967</v>
      </c>
      <c r="D139" s="1137" t="s">
        <v>2002</v>
      </c>
      <c r="E139" s="1137" t="s">
        <v>1969</v>
      </c>
      <c r="F139" s="1137" t="s">
        <v>2281</v>
      </c>
      <c r="G139" s="1137" t="s">
        <v>1963</v>
      </c>
      <c r="H139" s="1137">
        <v>182</v>
      </c>
      <c r="I139" s="1137" t="s">
        <v>2282</v>
      </c>
      <c r="S139" s="135">
        <v>1</v>
      </c>
    </row>
    <row r="140" spans="2:19" ht="17.25">
      <c r="B140" s="1127"/>
      <c r="C140" s="1140" t="s">
        <v>1892</v>
      </c>
      <c r="D140" s="4934" t="s">
        <v>1893</v>
      </c>
      <c r="E140" s="4935"/>
      <c r="F140" s="4934" t="s">
        <v>1894</v>
      </c>
      <c r="G140" s="4935"/>
      <c r="H140" s="4934" t="s">
        <v>1895</v>
      </c>
      <c r="I140" s="4935"/>
      <c r="S140" s="135">
        <v>1</v>
      </c>
    </row>
    <row r="141" spans="2:19" ht="18" thickBot="1">
      <c r="B141" s="1132" t="s">
        <v>1897</v>
      </c>
      <c r="C141" s="1133" t="s">
        <v>1898</v>
      </c>
      <c r="D141" s="1133" t="s">
        <v>1898</v>
      </c>
      <c r="E141" s="1133" t="s">
        <v>1899</v>
      </c>
      <c r="F141" s="1133" t="s">
        <v>1898</v>
      </c>
      <c r="G141" s="1133" t="s">
        <v>1900</v>
      </c>
      <c r="H141" s="1133" t="s">
        <v>1898</v>
      </c>
      <c r="I141" s="1133" t="s">
        <v>1900</v>
      </c>
      <c r="S141" s="135">
        <v>1</v>
      </c>
    </row>
    <row r="142" spans="2:19" ht="18" thickTop="1">
      <c r="B142" s="1141" t="s">
        <v>2283</v>
      </c>
      <c r="C142" s="1142" t="s">
        <v>1992</v>
      </c>
      <c r="D142" s="1142" t="s">
        <v>2284</v>
      </c>
      <c r="E142" s="1142" t="s">
        <v>2151</v>
      </c>
      <c r="F142" s="1142" t="s">
        <v>2285</v>
      </c>
      <c r="G142" s="1137" t="s">
        <v>1994</v>
      </c>
      <c r="H142" s="1142">
        <v>209</v>
      </c>
      <c r="I142" s="1137" t="s">
        <v>2183</v>
      </c>
      <c r="S142" s="135">
        <v>1</v>
      </c>
    </row>
    <row r="143" spans="2:19" ht="17.25">
      <c r="B143" s="1136" t="s">
        <v>2286</v>
      </c>
      <c r="C143" s="1137" t="s">
        <v>2147</v>
      </c>
      <c r="D143" s="1137" t="s">
        <v>2165</v>
      </c>
      <c r="E143" s="1137" t="s">
        <v>2054</v>
      </c>
      <c r="F143" s="1137" t="s">
        <v>2166</v>
      </c>
      <c r="G143" s="1137" t="s">
        <v>2167</v>
      </c>
      <c r="H143" s="1137">
        <v>237</v>
      </c>
      <c r="I143" s="1137" t="s">
        <v>2152</v>
      </c>
      <c r="S143" s="135">
        <v>1</v>
      </c>
    </row>
    <row r="144" spans="2:19" ht="17.25">
      <c r="B144" s="1136" t="s">
        <v>2287</v>
      </c>
      <c r="C144" s="1137" t="s">
        <v>1992</v>
      </c>
      <c r="D144" s="1137" t="s">
        <v>2284</v>
      </c>
      <c r="E144" s="1137" t="s">
        <v>2151</v>
      </c>
      <c r="F144" s="1137" t="s">
        <v>2285</v>
      </c>
      <c r="G144" s="1137" t="s">
        <v>1994</v>
      </c>
      <c r="H144" s="1137">
        <v>209</v>
      </c>
      <c r="I144" s="1137" t="s">
        <v>2183</v>
      </c>
      <c r="S144" s="135">
        <v>1</v>
      </c>
    </row>
    <row r="145" spans="2:19" ht="17.25">
      <c r="B145" s="1136" t="s">
        <v>2288</v>
      </c>
      <c r="C145" s="1137" t="s">
        <v>1958</v>
      </c>
      <c r="D145" s="1137" t="s">
        <v>2289</v>
      </c>
      <c r="E145" s="1137" t="s">
        <v>2028</v>
      </c>
      <c r="F145" s="1137" t="s">
        <v>2290</v>
      </c>
      <c r="G145" s="1137" t="s">
        <v>1927</v>
      </c>
      <c r="H145" s="1137">
        <v>200</v>
      </c>
      <c r="I145" s="1137" t="s">
        <v>2202</v>
      </c>
      <c r="S145" s="135">
        <v>1</v>
      </c>
    </row>
    <row r="146" spans="2:19" ht="17.25">
      <c r="B146" s="1136" t="s">
        <v>2291</v>
      </c>
      <c r="C146" s="1137" t="s">
        <v>1956</v>
      </c>
      <c r="D146" s="1137" t="s">
        <v>2038</v>
      </c>
      <c r="E146" s="1137" t="s">
        <v>2039</v>
      </c>
      <c r="F146" s="1137" t="s">
        <v>2040</v>
      </c>
      <c r="G146" s="1137" t="s">
        <v>1925</v>
      </c>
      <c r="H146" s="1137">
        <v>96</v>
      </c>
      <c r="I146" s="1137" t="s">
        <v>1960</v>
      </c>
      <c r="S146" s="135">
        <v>1</v>
      </c>
    </row>
    <row r="147" spans="2:19" ht="17.25">
      <c r="B147" s="1136" t="s">
        <v>2292</v>
      </c>
      <c r="C147" s="1137" t="s">
        <v>1967</v>
      </c>
      <c r="D147" s="1137" t="s">
        <v>2102</v>
      </c>
      <c r="E147" s="1137" t="s">
        <v>1927</v>
      </c>
      <c r="F147" s="1137" t="s">
        <v>2169</v>
      </c>
      <c r="G147" s="1137" t="s">
        <v>1919</v>
      </c>
      <c r="H147" s="1137">
        <v>175</v>
      </c>
      <c r="I147" s="1137" t="s">
        <v>1930</v>
      </c>
      <c r="S147" s="135">
        <v>1</v>
      </c>
    </row>
    <row r="148" spans="2:19" ht="17.25">
      <c r="B148" s="1136" t="s">
        <v>2293</v>
      </c>
      <c r="C148" s="1137" t="s">
        <v>1903</v>
      </c>
      <c r="D148" s="1137" t="s">
        <v>1904</v>
      </c>
      <c r="E148" s="1137" t="s">
        <v>1905</v>
      </c>
      <c r="F148" s="1137" t="s">
        <v>1906</v>
      </c>
      <c r="G148" s="1137" t="s">
        <v>1907</v>
      </c>
      <c r="H148" s="1137">
        <v>127</v>
      </c>
      <c r="I148" s="1137" t="s">
        <v>1908</v>
      </c>
      <c r="S148" s="135">
        <v>1</v>
      </c>
    </row>
    <row r="149" spans="2:19" ht="17.25">
      <c r="B149" s="1136" t="s">
        <v>2294</v>
      </c>
      <c r="C149" s="1137" t="s">
        <v>1917</v>
      </c>
      <c r="D149" s="1137" t="s">
        <v>1918</v>
      </c>
      <c r="E149" s="1137" t="s">
        <v>1919</v>
      </c>
      <c r="F149" s="1137" t="s">
        <v>1920</v>
      </c>
      <c r="G149" s="1137" t="s">
        <v>1921</v>
      </c>
      <c r="H149" s="1137">
        <v>156</v>
      </c>
      <c r="I149" s="1137" t="s">
        <v>1922</v>
      </c>
      <c r="S149" s="135">
        <v>1</v>
      </c>
    </row>
    <row r="150" spans="2:19" ht="17.25">
      <c r="B150" s="1136" t="s">
        <v>2295</v>
      </c>
      <c r="C150" s="1137" t="s">
        <v>1990</v>
      </c>
      <c r="D150" s="1137" t="s">
        <v>2296</v>
      </c>
      <c r="E150" s="1137" t="s">
        <v>1907</v>
      </c>
      <c r="F150" s="1137" t="s">
        <v>2297</v>
      </c>
      <c r="G150" s="1137" t="s">
        <v>2039</v>
      </c>
      <c r="H150" s="1137">
        <v>108</v>
      </c>
      <c r="I150" s="1137" t="s">
        <v>2091</v>
      </c>
      <c r="S150" s="135">
        <v>1</v>
      </c>
    </row>
    <row r="151" spans="2:19" ht="17.25">
      <c r="B151" s="1136" t="s">
        <v>2298</v>
      </c>
      <c r="C151" s="1137" t="s">
        <v>2039</v>
      </c>
      <c r="D151" s="1137" t="s">
        <v>2236</v>
      </c>
      <c r="E151" s="1137" t="s">
        <v>2091</v>
      </c>
      <c r="F151" s="1137" t="s">
        <v>2237</v>
      </c>
      <c r="G151" s="1137" t="s">
        <v>1941</v>
      </c>
      <c r="H151" s="1137">
        <v>189</v>
      </c>
      <c r="I151" s="1137" t="s">
        <v>2008</v>
      </c>
      <c r="S151" s="135">
        <v>1</v>
      </c>
    </row>
    <row r="152" spans="2:19" ht="17.25">
      <c r="B152" s="1136" t="s">
        <v>2299</v>
      </c>
      <c r="C152" s="1137" t="s">
        <v>1990</v>
      </c>
      <c r="D152" s="1137" t="s">
        <v>2300</v>
      </c>
      <c r="E152" s="1137" t="s">
        <v>1992</v>
      </c>
      <c r="F152" s="1137" t="s">
        <v>2301</v>
      </c>
      <c r="G152" s="1137" t="s">
        <v>2039</v>
      </c>
      <c r="H152" s="1137">
        <v>106</v>
      </c>
      <c r="I152" s="1137" t="s">
        <v>1994</v>
      </c>
      <c r="S152" s="135">
        <v>1</v>
      </c>
    </row>
    <row r="153" spans="2:19" ht="17.25">
      <c r="B153" s="1136" t="s">
        <v>2302</v>
      </c>
      <c r="C153" s="1137" t="s">
        <v>1905</v>
      </c>
      <c r="D153" s="1137" t="s">
        <v>2112</v>
      </c>
      <c r="E153" s="1137" t="s">
        <v>1937</v>
      </c>
      <c r="F153" s="1137" t="s">
        <v>2113</v>
      </c>
      <c r="G153" s="1137" t="s">
        <v>2089</v>
      </c>
      <c r="H153" s="1137">
        <v>246</v>
      </c>
      <c r="I153" s="1137" t="s">
        <v>2114</v>
      </c>
      <c r="S153" s="135">
        <v>1</v>
      </c>
    </row>
    <row r="154" spans="2:19" ht="17.25">
      <c r="B154" s="1136" t="s">
        <v>2303</v>
      </c>
      <c r="C154" s="1137" t="s">
        <v>1921</v>
      </c>
      <c r="D154" s="1137" t="s">
        <v>2304</v>
      </c>
      <c r="E154" s="1137" t="s">
        <v>1922</v>
      </c>
      <c r="F154" s="1137" t="s">
        <v>2305</v>
      </c>
      <c r="G154" s="1137" t="s">
        <v>2149</v>
      </c>
      <c r="H154" s="1137">
        <v>274</v>
      </c>
      <c r="I154" s="1137" t="s">
        <v>2038</v>
      </c>
      <c r="S154" s="135">
        <v>1</v>
      </c>
    </row>
    <row r="155" spans="2:19" ht="17.25">
      <c r="B155" s="1136" t="s">
        <v>2306</v>
      </c>
      <c r="C155" s="1137" t="s">
        <v>2182</v>
      </c>
      <c r="D155" s="1137" t="s">
        <v>1979</v>
      </c>
      <c r="E155" s="1137" t="s">
        <v>1910</v>
      </c>
      <c r="F155" s="1137" t="s">
        <v>2307</v>
      </c>
      <c r="G155" s="1137" t="s">
        <v>2025</v>
      </c>
      <c r="H155" s="1137">
        <v>69</v>
      </c>
      <c r="I155" s="1137" t="s">
        <v>2147</v>
      </c>
      <c r="S155" s="135">
        <v>1</v>
      </c>
    </row>
    <row r="156" spans="2:19" ht="17.25">
      <c r="B156" s="1136" t="s">
        <v>2308</v>
      </c>
      <c r="C156" s="1137" t="s">
        <v>1907</v>
      </c>
      <c r="D156" s="1137" t="s">
        <v>2309</v>
      </c>
      <c r="E156" s="1137" t="s">
        <v>2089</v>
      </c>
      <c r="F156" s="1137" t="s">
        <v>2310</v>
      </c>
      <c r="G156" s="1137" t="s">
        <v>2091</v>
      </c>
      <c r="H156" s="1137">
        <v>217</v>
      </c>
      <c r="I156" s="1137" t="s">
        <v>2311</v>
      </c>
      <c r="S156" s="135">
        <v>1</v>
      </c>
    </row>
    <row r="157" spans="2:19" ht="17.25">
      <c r="B157" s="1136" t="s">
        <v>2312</v>
      </c>
      <c r="C157" s="1137" t="s">
        <v>1945</v>
      </c>
      <c r="D157" s="1137" t="s">
        <v>2313</v>
      </c>
      <c r="E157" s="1137" t="s">
        <v>1912</v>
      </c>
      <c r="F157" s="1137" t="s">
        <v>2314</v>
      </c>
      <c r="G157" s="1137" t="s">
        <v>1948</v>
      </c>
      <c r="H157" s="1137">
        <v>147</v>
      </c>
      <c r="I157" s="1137" t="s">
        <v>1986</v>
      </c>
      <c r="S157" s="135">
        <v>1</v>
      </c>
    </row>
    <row r="158" spans="2:19" ht="17.25">
      <c r="B158" s="1136" t="s">
        <v>2315</v>
      </c>
      <c r="C158" s="1137" t="s">
        <v>2025</v>
      </c>
      <c r="D158" s="1137" t="s">
        <v>2012</v>
      </c>
      <c r="E158" s="1137" t="s">
        <v>2026</v>
      </c>
      <c r="F158" s="1137" t="s">
        <v>2027</v>
      </c>
      <c r="G158" s="1137" t="s">
        <v>1958</v>
      </c>
      <c r="H158" s="1137">
        <v>115</v>
      </c>
      <c r="I158" s="1137" t="s">
        <v>2028</v>
      </c>
      <c r="S158" s="135">
        <v>1</v>
      </c>
    </row>
    <row r="159" spans="2:19" ht="17.25">
      <c r="B159" s="1136" t="s">
        <v>2316</v>
      </c>
      <c r="C159" s="1137" t="s">
        <v>2025</v>
      </c>
      <c r="D159" s="1137" t="s">
        <v>2012</v>
      </c>
      <c r="E159" s="1137" t="s">
        <v>2026</v>
      </c>
      <c r="F159" s="1137" t="s">
        <v>2027</v>
      </c>
      <c r="G159" s="1137" t="s">
        <v>1958</v>
      </c>
      <c r="H159" s="1137">
        <v>115</v>
      </c>
      <c r="I159" s="1137" t="s">
        <v>2028</v>
      </c>
      <c r="S159" s="135">
        <v>1</v>
      </c>
    </row>
    <row r="160" spans="2:19" ht="17.25">
      <c r="B160" s="1136" t="s">
        <v>2317</v>
      </c>
      <c r="C160" s="1137" t="s">
        <v>2025</v>
      </c>
      <c r="D160" s="1137" t="s">
        <v>2012</v>
      </c>
      <c r="E160" s="1137" t="s">
        <v>2026</v>
      </c>
      <c r="F160" s="1137" t="s">
        <v>2027</v>
      </c>
      <c r="G160" s="1137" t="s">
        <v>1958</v>
      </c>
      <c r="H160" s="1137">
        <v>115</v>
      </c>
      <c r="I160" s="1137" t="s">
        <v>2028</v>
      </c>
      <c r="S160" s="135">
        <v>1</v>
      </c>
    </row>
    <row r="161" spans="2:19" ht="17.25">
      <c r="B161" s="1136" t="s">
        <v>2318</v>
      </c>
      <c r="C161" s="1137" t="s">
        <v>2025</v>
      </c>
      <c r="D161" s="1137" t="s">
        <v>2012</v>
      </c>
      <c r="E161" s="1137" t="s">
        <v>2026</v>
      </c>
      <c r="F161" s="1137" t="s">
        <v>2027</v>
      </c>
      <c r="G161" s="1137" t="s">
        <v>1958</v>
      </c>
      <c r="H161" s="1137">
        <v>115</v>
      </c>
      <c r="I161" s="1137" t="s">
        <v>2028</v>
      </c>
      <c r="S161" s="135">
        <v>1</v>
      </c>
    </row>
    <row r="162" spans="2:19" ht="17.25">
      <c r="B162" s="1136" t="s">
        <v>2319</v>
      </c>
      <c r="C162" s="1137" t="s">
        <v>1990</v>
      </c>
      <c r="D162" s="1137" t="s">
        <v>2094</v>
      </c>
      <c r="E162" s="1137" t="s">
        <v>1907</v>
      </c>
      <c r="F162" s="1137" t="s">
        <v>2095</v>
      </c>
      <c r="G162" s="1137" t="s">
        <v>1958</v>
      </c>
      <c r="H162" s="1137">
        <v>112</v>
      </c>
      <c r="I162" s="1137" t="s">
        <v>1977</v>
      </c>
      <c r="S162" s="135">
        <v>1</v>
      </c>
    </row>
    <row r="163" spans="2:19" ht="17.25">
      <c r="B163" s="1136" t="s">
        <v>2320</v>
      </c>
      <c r="C163" s="1137" t="s">
        <v>1990</v>
      </c>
      <c r="D163" s="1137" t="s">
        <v>2296</v>
      </c>
      <c r="E163" s="1137" t="s">
        <v>1907</v>
      </c>
      <c r="F163" s="1137" t="s">
        <v>2297</v>
      </c>
      <c r="G163" s="1137" t="s">
        <v>2039</v>
      </c>
      <c r="H163" s="1137">
        <v>108</v>
      </c>
      <c r="I163" s="1137" t="s">
        <v>2091</v>
      </c>
      <c r="S163" s="135">
        <v>1</v>
      </c>
    </row>
    <row r="164" spans="2:19" ht="17.25">
      <c r="B164" s="1136" t="s">
        <v>2321</v>
      </c>
      <c r="C164" s="1137" t="s">
        <v>1917</v>
      </c>
      <c r="D164" s="1137" t="s">
        <v>1997</v>
      </c>
      <c r="E164" s="1137" t="s">
        <v>1963</v>
      </c>
      <c r="F164" s="1137" t="s">
        <v>1998</v>
      </c>
      <c r="G164" s="1137" t="s">
        <v>1933</v>
      </c>
      <c r="H164" s="1137">
        <v>158</v>
      </c>
      <c r="I164" s="1137" t="s">
        <v>1922</v>
      </c>
      <c r="S164" s="135">
        <v>1</v>
      </c>
    </row>
    <row r="165" spans="2:19" ht="18.75">
      <c r="B165" s="1136" t="s">
        <v>2322</v>
      </c>
      <c r="C165" s="1143">
        <v>2.5</v>
      </c>
      <c r="D165" s="1143" t="s">
        <v>2323</v>
      </c>
      <c r="E165" s="1143" t="s">
        <v>1986</v>
      </c>
      <c r="F165" s="1143" t="s">
        <v>2324</v>
      </c>
      <c r="G165" s="1143" t="s">
        <v>1908</v>
      </c>
      <c r="H165" s="1143">
        <v>253</v>
      </c>
      <c r="I165" s="1143" t="s">
        <v>2325</v>
      </c>
      <c r="S165" s="135">
        <v>1</v>
      </c>
    </row>
    <row r="166" spans="2:19" ht="17.25">
      <c r="B166" s="1136" t="s">
        <v>2326</v>
      </c>
      <c r="C166" s="1137" t="s">
        <v>2054</v>
      </c>
      <c r="D166" s="1137" t="s">
        <v>2327</v>
      </c>
      <c r="E166" s="1137" t="s">
        <v>2044</v>
      </c>
      <c r="F166" s="1137" t="s">
        <v>2328</v>
      </c>
      <c r="G166" s="1137" t="s">
        <v>2152</v>
      </c>
      <c r="H166" s="1137">
        <v>473</v>
      </c>
      <c r="I166" s="1137" t="s">
        <v>2329</v>
      </c>
      <c r="S166" s="135">
        <v>1</v>
      </c>
    </row>
    <row r="167" spans="2:19" ht="17.25">
      <c r="B167" s="1136" t="s">
        <v>2330</v>
      </c>
      <c r="C167" s="1137" t="s">
        <v>2025</v>
      </c>
      <c r="D167" s="1137" t="s">
        <v>2331</v>
      </c>
      <c r="E167" s="1137" t="s">
        <v>2026</v>
      </c>
      <c r="F167" s="1137" t="s">
        <v>2332</v>
      </c>
      <c r="G167" s="1137" t="s">
        <v>1958</v>
      </c>
      <c r="H167" s="1137">
        <v>117</v>
      </c>
      <c r="I167" s="1137" t="s">
        <v>2167</v>
      </c>
      <c r="S167" s="135">
        <v>1</v>
      </c>
    </row>
    <row r="168" spans="2:19" ht="17.25">
      <c r="B168" s="1136" t="s">
        <v>2333</v>
      </c>
      <c r="C168" s="1137" t="s">
        <v>1990</v>
      </c>
      <c r="D168" s="1137" t="s">
        <v>2334</v>
      </c>
      <c r="E168" s="1137" t="s">
        <v>1907</v>
      </c>
      <c r="F168" s="1137" t="s">
        <v>2335</v>
      </c>
      <c r="G168" s="1137" t="s">
        <v>2039</v>
      </c>
      <c r="H168" s="1137">
        <v>110</v>
      </c>
      <c r="I168" s="1137" t="s">
        <v>1977</v>
      </c>
      <c r="S168" s="135">
        <v>1</v>
      </c>
    </row>
    <row r="169" spans="2:19" ht="17.25">
      <c r="B169" s="1136" t="s">
        <v>2336</v>
      </c>
      <c r="C169" s="1137" t="s">
        <v>1945</v>
      </c>
      <c r="D169" s="1137" t="s">
        <v>2078</v>
      </c>
      <c r="E169" s="1137" t="s">
        <v>1929</v>
      </c>
      <c r="F169" s="1137" t="s">
        <v>2079</v>
      </c>
      <c r="G169" s="1137" t="s">
        <v>1921</v>
      </c>
      <c r="H169" s="1137">
        <v>152</v>
      </c>
      <c r="I169" s="1137" t="s">
        <v>1949</v>
      </c>
      <c r="S169" s="135">
        <v>1</v>
      </c>
    </row>
    <row r="170" spans="2:19" ht="17.25">
      <c r="B170" s="1136" t="s">
        <v>2337</v>
      </c>
      <c r="C170" s="1137" t="s">
        <v>2025</v>
      </c>
      <c r="D170" s="1137" t="s">
        <v>2338</v>
      </c>
      <c r="E170" s="1137" t="s">
        <v>2147</v>
      </c>
      <c r="F170" s="1137" t="s">
        <v>2339</v>
      </c>
      <c r="G170" s="1137" t="s">
        <v>1992</v>
      </c>
      <c r="H170" s="1137">
        <v>121</v>
      </c>
      <c r="I170" s="1137" t="s">
        <v>2151</v>
      </c>
      <c r="S170" s="135">
        <v>1</v>
      </c>
    </row>
    <row r="171" spans="2:19" ht="17.25">
      <c r="B171" s="1136" t="s">
        <v>2340</v>
      </c>
      <c r="C171" s="1137" t="s">
        <v>2025</v>
      </c>
      <c r="D171" s="1137" t="s">
        <v>2205</v>
      </c>
      <c r="E171" s="1137" t="s">
        <v>2147</v>
      </c>
      <c r="F171" s="1137" t="s">
        <v>2341</v>
      </c>
      <c r="G171" s="1137" t="s">
        <v>1992</v>
      </c>
      <c r="H171" s="1137">
        <v>122</v>
      </c>
      <c r="I171" s="1137" t="s">
        <v>2089</v>
      </c>
      <c r="S171" s="135">
        <v>1</v>
      </c>
    </row>
    <row r="172" spans="2:19" ht="17.25">
      <c r="B172" s="1136" t="s">
        <v>2342</v>
      </c>
      <c r="C172" s="1137" t="s">
        <v>1903</v>
      </c>
      <c r="D172" s="1137" t="s">
        <v>2343</v>
      </c>
      <c r="E172" s="1137" t="s">
        <v>1948</v>
      </c>
      <c r="F172" s="1137" t="s">
        <v>2344</v>
      </c>
      <c r="G172" s="1137" t="s">
        <v>2026</v>
      </c>
      <c r="H172" s="1137">
        <v>129</v>
      </c>
      <c r="I172" s="1137" t="s">
        <v>2345</v>
      </c>
      <c r="S172" s="135">
        <v>1</v>
      </c>
    </row>
    <row r="173" spans="2:19" ht="17.25">
      <c r="B173" s="1136" t="s">
        <v>2346</v>
      </c>
      <c r="C173" s="1137" t="s">
        <v>1956</v>
      </c>
      <c r="D173" s="1137" t="s">
        <v>2038</v>
      </c>
      <c r="E173" s="1137" t="s">
        <v>2039</v>
      </c>
      <c r="F173" s="1137" t="s">
        <v>2040</v>
      </c>
      <c r="G173" s="1137" t="s">
        <v>1925</v>
      </c>
      <c r="H173" s="1137">
        <v>96</v>
      </c>
      <c r="I173" s="1137" t="s">
        <v>1960</v>
      </c>
      <c r="S173" s="135">
        <v>1</v>
      </c>
    </row>
    <row r="174" spans="2:19" ht="17.25">
      <c r="B174" s="1127"/>
      <c r="C174" s="1140" t="s">
        <v>1892</v>
      </c>
      <c r="D174" s="4934" t="s">
        <v>1893</v>
      </c>
      <c r="E174" s="4935"/>
      <c r="F174" s="4934" t="s">
        <v>1894</v>
      </c>
      <c r="G174" s="4935"/>
      <c r="H174" s="4934" t="s">
        <v>1895</v>
      </c>
      <c r="I174" s="4935"/>
      <c r="S174" s="135">
        <v>1</v>
      </c>
    </row>
    <row r="175" spans="2:19" ht="18" thickBot="1">
      <c r="B175" s="1132" t="s">
        <v>1897</v>
      </c>
      <c r="C175" s="1133" t="s">
        <v>1898</v>
      </c>
      <c r="D175" s="1133" t="s">
        <v>1898</v>
      </c>
      <c r="E175" s="1133" t="s">
        <v>1899</v>
      </c>
      <c r="F175" s="1133" t="s">
        <v>1898</v>
      </c>
      <c r="G175" s="1133" t="s">
        <v>1900</v>
      </c>
      <c r="H175" s="1133" t="s">
        <v>1898</v>
      </c>
      <c r="I175" s="1133" t="s">
        <v>1900</v>
      </c>
      <c r="S175" s="135">
        <v>1</v>
      </c>
    </row>
    <row r="176" spans="2:19" ht="18" thickTop="1">
      <c r="B176" s="1141" t="s">
        <v>2347</v>
      </c>
      <c r="C176" s="1142" t="s">
        <v>1990</v>
      </c>
      <c r="D176" s="1142" t="s">
        <v>2334</v>
      </c>
      <c r="E176" s="1142" t="s">
        <v>1907</v>
      </c>
      <c r="F176" s="1142" t="s">
        <v>2335</v>
      </c>
      <c r="G176" s="1137" t="s">
        <v>2039</v>
      </c>
      <c r="H176" s="1142">
        <v>110</v>
      </c>
      <c r="I176" s="1137" t="s">
        <v>1977</v>
      </c>
      <c r="S176" s="135">
        <v>1</v>
      </c>
    </row>
    <row r="177" spans="2:19" ht="17.25">
      <c r="B177" s="1136" t="s">
        <v>2348</v>
      </c>
      <c r="C177" s="1137" t="s">
        <v>1990</v>
      </c>
      <c r="D177" s="1137" t="s">
        <v>2063</v>
      </c>
      <c r="E177" s="1137" t="s">
        <v>1907</v>
      </c>
      <c r="F177" s="1137" t="s">
        <v>2349</v>
      </c>
      <c r="G177" s="1137" t="s">
        <v>2039</v>
      </c>
      <c r="H177" s="1137">
        <v>109</v>
      </c>
      <c r="I177" s="1137" t="s">
        <v>2091</v>
      </c>
      <c r="S177" s="135">
        <v>1</v>
      </c>
    </row>
    <row r="178" spans="2:19" ht="17.25">
      <c r="B178" s="1136" t="s">
        <v>2350</v>
      </c>
      <c r="C178" s="1137" t="s">
        <v>1990</v>
      </c>
      <c r="D178" s="1137" t="s">
        <v>2063</v>
      </c>
      <c r="E178" s="1137" t="s">
        <v>1907</v>
      </c>
      <c r="F178" s="1137" t="s">
        <v>2349</v>
      </c>
      <c r="G178" s="1137" t="s">
        <v>2039</v>
      </c>
      <c r="H178" s="1137">
        <v>109</v>
      </c>
      <c r="I178" s="1137" t="s">
        <v>2091</v>
      </c>
      <c r="S178" s="135">
        <v>1</v>
      </c>
    </row>
    <row r="179" spans="2:19" ht="17.25">
      <c r="B179" s="1136" t="s">
        <v>2351</v>
      </c>
      <c r="C179" s="1137" t="s">
        <v>1990</v>
      </c>
      <c r="D179" s="1137" t="s">
        <v>2063</v>
      </c>
      <c r="E179" s="1137" t="s">
        <v>1907</v>
      </c>
      <c r="F179" s="1137" t="s">
        <v>2349</v>
      </c>
      <c r="G179" s="1137" t="s">
        <v>2039</v>
      </c>
      <c r="H179" s="1137">
        <v>109</v>
      </c>
      <c r="I179" s="1137" t="s">
        <v>2091</v>
      </c>
      <c r="S179" s="135">
        <v>1</v>
      </c>
    </row>
    <row r="180" spans="2:19" ht="17.25">
      <c r="B180" s="1136" t="s">
        <v>2352</v>
      </c>
      <c r="C180" s="1137" t="s">
        <v>1990</v>
      </c>
      <c r="D180" s="1137" t="s">
        <v>2063</v>
      </c>
      <c r="E180" s="1137" t="s">
        <v>1907</v>
      </c>
      <c r="F180" s="1137" t="s">
        <v>2349</v>
      </c>
      <c r="G180" s="1137" t="s">
        <v>2039</v>
      </c>
      <c r="H180" s="1137">
        <v>109</v>
      </c>
      <c r="I180" s="1137" t="s">
        <v>2091</v>
      </c>
      <c r="S180" s="135">
        <v>1</v>
      </c>
    </row>
    <row r="181" spans="2:19" ht="17.25">
      <c r="B181" s="1136" t="s">
        <v>2353</v>
      </c>
      <c r="C181" s="1137" t="s">
        <v>1990</v>
      </c>
      <c r="D181" s="1137" t="s">
        <v>2063</v>
      </c>
      <c r="E181" s="1137" t="s">
        <v>1907</v>
      </c>
      <c r="F181" s="1137" t="s">
        <v>2349</v>
      </c>
      <c r="G181" s="1137" t="s">
        <v>2039</v>
      </c>
      <c r="H181" s="1137">
        <v>109</v>
      </c>
      <c r="I181" s="1137" t="s">
        <v>2091</v>
      </c>
      <c r="S181" s="135">
        <v>1</v>
      </c>
    </row>
    <row r="182" spans="2:19" ht="17.25">
      <c r="B182" s="1136" t="s">
        <v>2354</v>
      </c>
      <c r="C182" s="1137" t="s">
        <v>1990</v>
      </c>
      <c r="D182" s="1137" t="s">
        <v>2063</v>
      </c>
      <c r="E182" s="1137" t="s">
        <v>1907</v>
      </c>
      <c r="F182" s="1137" t="s">
        <v>2349</v>
      </c>
      <c r="G182" s="1137" t="s">
        <v>2039</v>
      </c>
      <c r="H182" s="1137">
        <v>109</v>
      </c>
      <c r="I182" s="1137" t="s">
        <v>2091</v>
      </c>
      <c r="S182" s="135">
        <v>1</v>
      </c>
    </row>
    <row r="183" spans="2:19" ht="17.25">
      <c r="B183" s="1136" t="s">
        <v>2355</v>
      </c>
      <c r="C183" s="1137" t="s">
        <v>1990</v>
      </c>
      <c r="D183" s="1137" t="s">
        <v>2063</v>
      </c>
      <c r="E183" s="1137" t="s">
        <v>1907</v>
      </c>
      <c r="F183" s="1137" t="s">
        <v>2349</v>
      </c>
      <c r="G183" s="1137" t="s">
        <v>2039</v>
      </c>
      <c r="H183" s="1137">
        <v>109</v>
      </c>
      <c r="I183" s="1137" t="s">
        <v>2091</v>
      </c>
      <c r="S183" s="135">
        <v>1</v>
      </c>
    </row>
    <row r="184" spans="2:19" ht="17.25">
      <c r="B184" s="1136" t="s">
        <v>2356</v>
      </c>
      <c r="C184" s="1137" t="s">
        <v>1990</v>
      </c>
      <c r="D184" s="1137" t="s">
        <v>2063</v>
      </c>
      <c r="E184" s="1137" t="s">
        <v>1907</v>
      </c>
      <c r="F184" s="1137" t="s">
        <v>2349</v>
      </c>
      <c r="G184" s="1137" t="s">
        <v>2039</v>
      </c>
      <c r="H184" s="1137">
        <v>109</v>
      </c>
      <c r="I184" s="1137" t="s">
        <v>2091</v>
      </c>
      <c r="S184" s="135">
        <v>1</v>
      </c>
    </row>
    <row r="185" spans="2:19" ht="17.25">
      <c r="B185" s="1136" t="s">
        <v>2357</v>
      </c>
      <c r="C185" s="1137" t="s">
        <v>1990</v>
      </c>
      <c r="D185" s="1137" t="s">
        <v>2334</v>
      </c>
      <c r="E185" s="1137" t="s">
        <v>1907</v>
      </c>
      <c r="F185" s="1137" t="s">
        <v>2335</v>
      </c>
      <c r="G185" s="1137" t="s">
        <v>2039</v>
      </c>
      <c r="H185" s="1137">
        <v>110</v>
      </c>
      <c r="I185" s="1137" t="s">
        <v>1977</v>
      </c>
      <c r="S185" s="135">
        <v>1</v>
      </c>
    </row>
    <row r="186" spans="2:19" ht="17.25">
      <c r="B186" s="1136" t="s">
        <v>2358</v>
      </c>
      <c r="C186" s="1137" t="s">
        <v>2021</v>
      </c>
      <c r="D186" s="1137" t="s">
        <v>2100</v>
      </c>
      <c r="E186" s="1137" t="s">
        <v>1967</v>
      </c>
      <c r="F186" s="1137" t="s">
        <v>2359</v>
      </c>
      <c r="G186" s="1137" t="s">
        <v>1945</v>
      </c>
      <c r="H186" s="1137">
        <v>88</v>
      </c>
      <c r="I186" s="1137" t="s">
        <v>1919</v>
      </c>
      <c r="S186" s="135">
        <v>1</v>
      </c>
    </row>
    <row r="187" spans="2:19" ht="17.25">
      <c r="B187" s="1136" t="s">
        <v>2360</v>
      </c>
      <c r="C187" s="1137" t="s">
        <v>1903</v>
      </c>
      <c r="D187" s="1137" t="s">
        <v>2361</v>
      </c>
      <c r="E187" s="1137" t="s">
        <v>1921</v>
      </c>
      <c r="F187" s="1137" t="s">
        <v>2362</v>
      </c>
      <c r="G187" s="1137" t="s">
        <v>2026</v>
      </c>
      <c r="H187" s="1137">
        <v>134</v>
      </c>
      <c r="I187" s="1137" t="s">
        <v>2054</v>
      </c>
      <c r="S187" s="135">
        <v>1</v>
      </c>
    </row>
    <row r="188" spans="2:19" ht="17.25">
      <c r="B188" s="1136" t="s">
        <v>2363</v>
      </c>
      <c r="C188" s="1137" t="s">
        <v>1956</v>
      </c>
      <c r="D188" s="1137" t="s">
        <v>1938</v>
      </c>
      <c r="E188" s="1137" t="s">
        <v>2039</v>
      </c>
      <c r="F188" s="1137" t="s">
        <v>2048</v>
      </c>
      <c r="G188" s="1137" t="s">
        <v>1925</v>
      </c>
      <c r="H188" s="1137">
        <v>97</v>
      </c>
      <c r="I188" s="1137" t="s">
        <v>1960</v>
      </c>
      <c r="S188" s="135">
        <v>1</v>
      </c>
    </row>
    <row r="189" spans="2:19" ht="17.25">
      <c r="B189" s="1136" t="s">
        <v>2364</v>
      </c>
      <c r="C189" s="1137" t="s">
        <v>1956</v>
      </c>
      <c r="D189" s="1137" t="s">
        <v>1938</v>
      </c>
      <c r="E189" s="1137" t="s">
        <v>2039</v>
      </c>
      <c r="F189" s="1137" t="s">
        <v>2048</v>
      </c>
      <c r="G189" s="1137" t="s">
        <v>1925</v>
      </c>
      <c r="H189" s="1137">
        <v>97</v>
      </c>
      <c r="I189" s="1137" t="s">
        <v>1960</v>
      </c>
      <c r="S189" s="135">
        <v>1</v>
      </c>
    </row>
    <row r="190" spans="2:19" ht="17.25">
      <c r="B190" s="1136" t="s">
        <v>2365</v>
      </c>
      <c r="C190" s="1137" t="s">
        <v>1956</v>
      </c>
      <c r="D190" s="1137" t="s">
        <v>1938</v>
      </c>
      <c r="E190" s="1137" t="s">
        <v>2039</v>
      </c>
      <c r="F190" s="1137" t="s">
        <v>2048</v>
      </c>
      <c r="G190" s="1137" t="s">
        <v>1925</v>
      </c>
      <c r="H190" s="1137">
        <v>97</v>
      </c>
      <c r="I190" s="1137" t="s">
        <v>1960</v>
      </c>
      <c r="S190" s="135">
        <v>1</v>
      </c>
    </row>
    <row r="191" spans="2:19" ht="17.25">
      <c r="B191" s="1136" t="s">
        <v>2366</v>
      </c>
      <c r="C191" s="1137" t="s">
        <v>1956</v>
      </c>
      <c r="D191" s="1137" t="s">
        <v>1938</v>
      </c>
      <c r="E191" s="1137" t="s">
        <v>2039</v>
      </c>
      <c r="F191" s="1137" t="s">
        <v>2048</v>
      </c>
      <c r="G191" s="1137" t="s">
        <v>1925</v>
      </c>
      <c r="H191" s="1137">
        <v>97</v>
      </c>
      <c r="I191" s="1137" t="s">
        <v>1960</v>
      </c>
      <c r="S191" s="135">
        <v>1</v>
      </c>
    </row>
    <row r="192" spans="2:19" ht="17.25">
      <c r="B192" s="1136" t="s">
        <v>2367</v>
      </c>
      <c r="C192" s="1137" t="s">
        <v>2039</v>
      </c>
      <c r="D192" s="1137" t="s">
        <v>2222</v>
      </c>
      <c r="E192" s="1137" t="s">
        <v>1994</v>
      </c>
      <c r="F192" s="1137" t="s">
        <v>2223</v>
      </c>
      <c r="G192" s="1137" t="s">
        <v>1963</v>
      </c>
      <c r="H192" s="1137">
        <v>185</v>
      </c>
      <c r="I192" s="1137" t="s">
        <v>2224</v>
      </c>
      <c r="S192" s="135">
        <v>1</v>
      </c>
    </row>
    <row r="193" spans="2:19" ht="17.25">
      <c r="B193" s="1136" t="s">
        <v>2368</v>
      </c>
      <c r="C193" s="1137" t="s">
        <v>2021</v>
      </c>
      <c r="D193" s="1137" t="s">
        <v>2055</v>
      </c>
      <c r="E193" s="1137" t="s">
        <v>2039</v>
      </c>
      <c r="F193" s="1137" t="s">
        <v>2369</v>
      </c>
      <c r="G193" s="1137" t="s">
        <v>1917</v>
      </c>
      <c r="H193" s="1137">
        <v>94</v>
      </c>
      <c r="I193" s="1137" t="s">
        <v>1941</v>
      </c>
      <c r="S193" s="135">
        <v>1</v>
      </c>
    </row>
    <row r="194" spans="2:19" ht="17.25">
      <c r="B194" s="1136" t="s">
        <v>2370</v>
      </c>
      <c r="C194" s="1137" t="s">
        <v>2151</v>
      </c>
      <c r="D194" s="1137" t="s">
        <v>2371</v>
      </c>
      <c r="E194" s="1137" t="s">
        <v>2177</v>
      </c>
      <c r="F194" s="1137" t="s">
        <v>2372</v>
      </c>
      <c r="G194" s="1137" t="s">
        <v>2373</v>
      </c>
      <c r="H194" s="1137">
        <v>422</v>
      </c>
      <c r="I194" s="1137" t="s">
        <v>2186</v>
      </c>
      <c r="S194" s="135">
        <v>1</v>
      </c>
    </row>
    <row r="195" spans="2:19" ht="17.25">
      <c r="B195" s="1136" t="s">
        <v>2374</v>
      </c>
      <c r="C195" s="1137" t="s">
        <v>2089</v>
      </c>
      <c r="D195" s="1137" t="s">
        <v>2375</v>
      </c>
      <c r="E195" s="1137" t="s">
        <v>2114</v>
      </c>
      <c r="F195" s="1137" t="s">
        <v>2376</v>
      </c>
      <c r="G195" s="1137" t="s">
        <v>2092</v>
      </c>
      <c r="H195" s="1137">
        <v>430</v>
      </c>
      <c r="I195" s="1137" t="s">
        <v>1946</v>
      </c>
      <c r="S195" s="135">
        <v>1</v>
      </c>
    </row>
    <row r="196" spans="2:19" ht="17.25">
      <c r="B196" s="1136" t="s">
        <v>2377</v>
      </c>
      <c r="C196" s="1137" t="s">
        <v>2151</v>
      </c>
      <c r="D196" s="1137" t="s">
        <v>2371</v>
      </c>
      <c r="E196" s="1137" t="s">
        <v>2177</v>
      </c>
      <c r="F196" s="1137" t="s">
        <v>2372</v>
      </c>
      <c r="G196" s="1137" t="s">
        <v>2373</v>
      </c>
      <c r="H196" s="1137">
        <v>422</v>
      </c>
      <c r="I196" s="1137" t="s">
        <v>2186</v>
      </c>
      <c r="S196" s="135">
        <v>1</v>
      </c>
    </row>
    <row r="197" spans="2:19" ht="17.25">
      <c r="B197" s="1136" t="s">
        <v>2378</v>
      </c>
      <c r="C197" s="1137" t="s">
        <v>1903</v>
      </c>
      <c r="D197" s="1137" t="s">
        <v>2143</v>
      </c>
      <c r="E197" s="1137" t="s">
        <v>1948</v>
      </c>
      <c r="F197" s="1137" t="s">
        <v>2144</v>
      </c>
      <c r="G197" s="1137" t="s">
        <v>2026</v>
      </c>
      <c r="H197" s="1137">
        <v>132</v>
      </c>
      <c r="I197" s="1137" t="s">
        <v>2069</v>
      </c>
      <c r="S197" s="135">
        <v>1</v>
      </c>
    </row>
    <row r="198" spans="2:19" ht="17.25">
      <c r="B198" s="1136" t="s">
        <v>2379</v>
      </c>
      <c r="C198" s="1137" t="s">
        <v>2025</v>
      </c>
      <c r="D198" s="1137" t="s">
        <v>2380</v>
      </c>
      <c r="E198" s="1137" t="s">
        <v>1905</v>
      </c>
      <c r="F198" s="1137" t="s">
        <v>2381</v>
      </c>
      <c r="G198" s="1137" t="s">
        <v>1907</v>
      </c>
      <c r="H198" s="1137">
        <v>123</v>
      </c>
      <c r="I198" s="1137" t="s">
        <v>2089</v>
      </c>
      <c r="S198" s="135">
        <v>1</v>
      </c>
    </row>
    <row r="199" spans="2:19" ht="17.25">
      <c r="B199" s="1136" t="s">
        <v>2382</v>
      </c>
      <c r="C199" s="1137" t="s">
        <v>1990</v>
      </c>
      <c r="D199" s="1137" t="s">
        <v>2383</v>
      </c>
      <c r="E199" s="1137" t="s">
        <v>1992</v>
      </c>
      <c r="F199" s="1137" t="s">
        <v>2384</v>
      </c>
      <c r="G199" s="1137" t="s">
        <v>2039</v>
      </c>
      <c r="H199" s="1137">
        <v>107</v>
      </c>
      <c r="I199" s="1137" t="s">
        <v>1994</v>
      </c>
      <c r="S199" s="135">
        <v>1</v>
      </c>
    </row>
    <row r="200" spans="2:19" ht="17.25">
      <c r="B200" s="1136" t="s">
        <v>2385</v>
      </c>
      <c r="C200" s="1137" t="s">
        <v>1956</v>
      </c>
      <c r="D200" s="1137" t="s">
        <v>2038</v>
      </c>
      <c r="E200" s="1137" t="s">
        <v>2039</v>
      </c>
      <c r="F200" s="1137" t="s">
        <v>2040</v>
      </c>
      <c r="G200" s="1137" t="s">
        <v>1925</v>
      </c>
      <c r="H200" s="1137">
        <v>96</v>
      </c>
      <c r="I200" s="1137" t="s">
        <v>1960</v>
      </c>
      <c r="S200" s="135">
        <v>1</v>
      </c>
    </row>
    <row r="201" spans="2:19" ht="17.25">
      <c r="B201" s="1136" t="s">
        <v>2386</v>
      </c>
      <c r="C201" s="1137" t="s">
        <v>1945</v>
      </c>
      <c r="D201" s="1137" t="s">
        <v>1952</v>
      </c>
      <c r="E201" s="1137" t="s">
        <v>1919</v>
      </c>
      <c r="F201" s="1137" t="s">
        <v>1953</v>
      </c>
      <c r="G201" s="1137" t="s">
        <v>1921</v>
      </c>
      <c r="H201" s="1137">
        <v>153</v>
      </c>
      <c r="I201" s="1137" t="s">
        <v>1954</v>
      </c>
      <c r="S201" s="135">
        <v>1</v>
      </c>
    </row>
    <row r="202" spans="2:19" ht="17.25">
      <c r="B202" s="1136" t="s">
        <v>2387</v>
      </c>
      <c r="C202" s="1137" t="s">
        <v>1903</v>
      </c>
      <c r="D202" s="1137" t="s">
        <v>2388</v>
      </c>
      <c r="E202" s="1137" t="s">
        <v>1905</v>
      </c>
      <c r="F202" s="1137" t="s">
        <v>2389</v>
      </c>
      <c r="G202" s="1137" t="s">
        <v>1907</v>
      </c>
      <c r="H202" s="1137">
        <v>125</v>
      </c>
      <c r="I202" s="1137" t="s">
        <v>1908</v>
      </c>
      <c r="S202" s="135">
        <v>1</v>
      </c>
    </row>
    <row r="203" spans="2:19" ht="17.25">
      <c r="B203" s="1136" t="s">
        <v>2390</v>
      </c>
      <c r="C203" s="1137" t="s">
        <v>2026</v>
      </c>
      <c r="D203" s="1137" t="s">
        <v>2391</v>
      </c>
      <c r="E203" s="1137" t="s">
        <v>2345</v>
      </c>
      <c r="F203" s="1137" t="s">
        <v>2392</v>
      </c>
      <c r="G203" s="1137" t="s">
        <v>1977</v>
      </c>
      <c r="H203" s="1137">
        <v>225</v>
      </c>
      <c r="I203" s="1137" t="s">
        <v>2132</v>
      </c>
      <c r="S203" s="135">
        <v>1</v>
      </c>
    </row>
    <row r="204" spans="2:19" ht="17.25">
      <c r="B204" s="1136" t="s">
        <v>2393</v>
      </c>
      <c r="C204" s="1137" t="s">
        <v>2151</v>
      </c>
      <c r="D204" s="1137" t="s">
        <v>2371</v>
      </c>
      <c r="E204" s="1137" t="s">
        <v>2177</v>
      </c>
      <c r="F204" s="1137" t="s">
        <v>2372</v>
      </c>
      <c r="G204" s="1137" t="s">
        <v>2373</v>
      </c>
      <c r="H204" s="1137">
        <v>422</v>
      </c>
      <c r="I204" s="1137" t="s">
        <v>2186</v>
      </c>
      <c r="S204" s="135">
        <v>1</v>
      </c>
    </row>
    <row r="205" spans="2:19" ht="17.25">
      <c r="B205" s="1136" t="s">
        <v>2394</v>
      </c>
      <c r="C205" s="1137" t="s">
        <v>1945</v>
      </c>
      <c r="D205" s="1137" t="s">
        <v>2395</v>
      </c>
      <c r="E205" s="1137" t="s">
        <v>1919</v>
      </c>
      <c r="F205" s="1137" t="s">
        <v>2396</v>
      </c>
      <c r="G205" s="1137" t="s">
        <v>1921</v>
      </c>
      <c r="H205" s="1137">
        <v>154</v>
      </c>
      <c r="I205" s="1137" t="s">
        <v>1954</v>
      </c>
      <c r="S205" s="135">
        <v>1</v>
      </c>
    </row>
    <row r="206" spans="2:19" ht="17.25">
      <c r="B206" s="1136" t="s">
        <v>2397</v>
      </c>
      <c r="C206" s="1137" t="s">
        <v>1910</v>
      </c>
      <c r="D206" s="1137" t="s">
        <v>1911</v>
      </c>
      <c r="E206" s="1137" t="s">
        <v>1912</v>
      </c>
      <c r="F206" s="1137" t="s">
        <v>1913</v>
      </c>
      <c r="G206" s="1137" t="s">
        <v>1905</v>
      </c>
      <c r="H206" s="1137">
        <v>143</v>
      </c>
      <c r="I206" s="1137" t="s">
        <v>1914</v>
      </c>
      <c r="S206" s="135">
        <v>1</v>
      </c>
    </row>
    <row r="207" spans="2:19" ht="17.25">
      <c r="B207" s="1136" t="s">
        <v>2398</v>
      </c>
      <c r="C207" s="1137" t="s">
        <v>1956</v>
      </c>
      <c r="D207" s="1137" t="s">
        <v>2017</v>
      </c>
      <c r="E207" s="1137" t="s">
        <v>1992</v>
      </c>
      <c r="F207" s="1137" t="s">
        <v>2018</v>
      </c>
      <c r="G207" s="1137" t="s">
        <v>1967</v>
      </c>
      <c r="H207" s="1137">
        <v>104</v>
      </c>
      <c r="I207" s="1137" t="s">
        <v>1969</v>
      </c>
      <c r="S207" s="135">
        <v>1</v>
      </c>
    </row>
    <row r="208" spans="2:19" ht="17.25">
      <c r="B208" s="1127"/>
      <c r="C208" s="1140" t="s">
        <v>1892</v>
      </c>
      <c r="D208" s="4934" t="s">
        <v>1893</v>
      </c>
      <c r="E208" s="4935"/>
      <c r="F208" s="4934" t="s">
        <v>1894</v>
      </c>
      <c r="G208" s="4935"/>
      <c r="H208" s="4934" t="s">
        <v>1895</v>
      </c>
      <c r="I208" s="4935"/>
      <c r="S208" s="135">
        <v>1</v>
      </c>
    </row>
    <row r="209" spans="2:19" ht="18" thickBot="1">
      <c r="B209" s="1132" t="s">
        <v>1897</v>
      </c>
      <c r="C209" s="1133" t="s">
        <v>1898</v>
      </c>
      <c r="D209" s="1133" t="s">
        <v>1898</v>
      </c>
      <c r="E209" s="1133" t="s">
        <v>1899</v>
      </c>
      <c r="F209" s="1133" t="s">
        <v>1898</v>
      </c>
      <c r="G209" s="1133" t="s">
        <v>1900</v>
      </c>
      <c r="H209" s="1133" t="s">
        <v>1898</v>
      </c>
      <c r="I209" s="1133" t="s">
        <v>1900</v>
      </c>
      <c r="S209" s="135">
        <v>1</v>
      </c>
    </row>
    <row r="210" spans="2:19" ht="18" thickTop="1">
      <c r="B210" s="1141" t="s">
        <v>2399</v>
      </c>
      <c r="C210" s="1142" t="s">
        <v>1956</v>
      </c>
      <c r="D210" s="1142" t="s">
        <v>1938</v>
      </c>
      <c r="E210" s="1142" t="s">
        <v>2039</v>
      </c>
      <c r="F210" s="1142" t="s">
        <v>2048</v>
      </c>
      <c r="G210" s="1137" t="s">
        <v>1925</v>
      </c>
      <c r="H210" s="1142">
        <v>97</v>
      </c>
      <c r="I210" s="1137" t="s">
        <v>1960</v>
      </c>
      <c r="S210" s="135">
        <v>1</v>
      </c>
    </row>
    <row r="211" spans="2:19" ht="17.25">
      <c r="B211" s="1136" t="s">
        <v>2400</v>
      </c>
      <c r="C211" s="1137" t="s">
        <v>2182</v>
      </c>
      <c r="D211" s="1137" t="s">
        <v>2202</v>
      </c>
      <c r="E211" s="1137" t="s">
        <v>1910</v>
      </c>
      <c r="F211" s="1137" t="s">
        <v>2401</v>
      </c>
      <c r="G211" s="1137" t="s">
        <v>2025</v>
      </c>
      <c r="H211" s="1137">
        <v>70</v>
      </c>
      <c r="I211" s="1137" t="s">
        <v>1905</v>
      </c>
      <c r="S211" s="135">
        <v>1</v>
      </c>
    </row>
    <row r="212" spans="2:19" ht="17.25">
      <c r="B212" s="1136" t="s">
        <v>2402</v>
      </c>
      <c r="C212" s="1137" t="s">
        <v>2182</v>
      </c>
      <c r="D212" s="1137" t="s">
        <v>2202</v>
      </c>
      <c r="E212" s="1137" t="s">
        <v>1910</v>
      </c>
      <c r="F212" s="1137" t="s">
        <v>2401</v>
      </c>
      <c r="G212" s="1137" t="s">
        <v>2025</v>
      </c>
      <c r="H212" s="1137">
        <v>70</v>
      </c>
      <c r="I212" s="1137" t="s">
        <v>1905</v>
      </c>
      <c r="S212" s="135">
        <v>1</v>
      </c>
    </row>
    <row r="213" spans="2:19" ht="17.25">
      <c r="B213" s="1136" t="s">
        <v>2403</v>
      </c>
      <c r="C213" s="1137" t="s">
        <v>2025</v>
      </c>
      <c r="D213" s="1137" t="s">
        <v>2110</v>
      </c>
      <c r="E213" s="1137" t="s">
        <v>2147</v>
      </c>
      <c r="F213" s="1137" t="s">
        <v>2259</v>
      </c>
      <c r="G213" s="1137" t="s">
        <v>1992</v>
      </c>
      <c r="H213" s="1137">
        <v>118</v>
      </c>
      <c r="I213" s="1137" t="s">
        <v>2167</v>
      </c>
      <c r="S213" s="135">
        <v>1</v>
      </c>
    </row>
    <row r="214" spans="2:19" ht="17.25">
      <c r="B214" s="1136" t="s">
        <v>2404</v>
      </c>
      <c r="C214" s="1137" t="s">
        <v>1956</v>
      </c>
      <c r="D214" s="1137" t="s">
        <v>2044</v>
      </c>
      <c r="E214" s="1137" t="s">
        <v>2039</v>
      </c>
      <c r="F214" s="1137" t="s">
        <v>2045</v>
      </c>
      <c r="G214" s="1137" t="s">
        <v>1925</v>
      </c>
      <c r="H214" s="1137">
        <v>95</v>
      </c>
      <c r="I214" s="1137" t="s">
        <v>1941</v>
      </c>
      <c r="S214" s="135">
        <v>1</v>
      </c>
    </row>
    <row r="215" spans="2:19" ht="17.25">
      <c r="B215" s="1136" t="s">
        <v>2405</v>
      </c>
      <c r="C215" s="1137" t="s">
        <v>1958</v>
      </c>
      <c r="D215" s="1137" t="s">
        <v>2406</v>
      </c>
      <c r="E215" s="1137" t="s">
        <v>2167</v>
      </c>
      <c r="F215" s="1137" t="s">
        <v>2407</v>
      </c>
      <c r="G215" s="1137" t="s">
        <v>1969</v>
      </c>
      <c r="H215" s="1137">
        <v>204</v>
      </c>
      <c r="I215" s="1137" t="s">
        <v>2161</v>
      </c>
      <c r="S215" s="135">
        <v>1</v>
      </c>
    </row>
    <row r="216" spans="2:19" ht="17.25">
      <c r="B216" s="1136" t="s">
        <v>2408</v>
      </c>
      <c r="C216" s="1137" t="s">
        <v>1917</v>
      </c>
      <c r="D216" s="1137" t="s">
        <v>1973</v>
      </c>
      <c r="E216" s="1137" t="s">
        <v>1941</v>
      </c>
      <c r="F216" s="1137" t="s">
        <v>1974</v>
      </c>
      <c r="G216" s="1137" t="s">
        <v>1912</v>
      </c>
      <c r="H216" s="1137">
        <v>164</v>
      </c>
      <c r="I216" s="1137" t="s">
        <v>1965</v>
      </c>
      <c r="S216" s="135">
        <v>1</v>
      </c>
    </row>
    <row r="217" spans="2:19" ht="17.25">
      <c r="B217" s="1136" t="s">
        <v>2409</v>
      </c>
      <c r="C217" s="1137" t="s">
        <v>1967</v>
      </c>
      <c r="D217" s="1137" t="s">
        <v>2002</v>
      </c>
      <c r="E217" s="1137" t="s">
        <v>1969</v>
      </c>
      <c r="F217" s="1137" t="s">
        <v>2281</v>
      </c>
      <c r="G217" s="1137" t="s">
        <v>1963</v>
      </c>
      <c r="H217" s="1137">
        <v>182</v>
      </c>
      <c r="I217" s="1137" t="s">
        <v>2282</v>
      </c>
      <c r="S217" s="135">
        <v>1</v>
      </c>
    </row>
    <row r="218" spans="2:19" ht="17.25">
      <c r="B218" s="1136" t="s">
        <v>2410</v>
      </c>
      <c r="C218" s="1137" t="s">
        <v>1925</v>
      </c>
      <c r="D218" s="1137" t="s">
        <v>2411</v>
      </c>
      <c r="E218" s="1137" t="s">
        <v>1960</v>
      </c>
      <c r="F218" s="1137" t="s">
        <v>2412</v>
      </c>
      <c r="G218" s="1137" t="s">
        <v>1929</v>
      </c>
      <c r="H218" s="1137">
        <v>171</v>
      </c>
      <c r="I218" s="1137" t="s">
        <v>2413</v>
      </c>
      <c r="S218" s="135">
        <v>1</v>
      </c>
    </row>
    <row r="219" spans="2:19" ht="17.25">
      <c r="B219" s="1136" t="s">
        <v>2414</v>
      </c>
      <c r="C219" s="1137" t="s">
        <v>1967</v>
      </c>
      <c r="D219" s="1137" t="s">
        <v>2102</v>
      </c>
      <c r="E219" s="1137" t="s">
        <v>1927</v>
      </c>
      <c r="F219" s="1137" t="s">
        <v>2169</v>
      </c>
      <c r="G219" s="1137" t="s">
        <v>1919</v>
      </c>
      <c r="H219" s="1137">
        <v>175</v>
      </c>
      <c r="I219" s="1137" t="s">
        <v>1930</v>
      </c>
      <c r="S219" s="135">
        <v>1</v>
      </c>
    </row>
    <row r="220" spans="2:19" ht="17.25">
      <c r="B220" s="1136" t="s">
        <v>2415</v>
      </c>
      <c r="C220" s="1137" t="s">
        <v>1925</v>
      </c>
      <c r="D220" s="1137" t="s">
        <v>2232</v>
      </c>
      <c r="E220" s="1137" t="s">
        <v>1927</v>
      </c>
      <c r="F220" s="1137" t="s">
        <v>2233</v>
      </c>
      <c r="G220" s="1137" t="s">
        <v>1929</v>
      </c>
      <c r="H220" s="1137">
        <v>173</v>
      </c>
      <c r="I220" s="1137" t="s">
        <v>1930</v>
      </c>
      <c r="S220" s="135">
        <v>1</v>
      </c>
    </row>
    <row r="221" spans="2:19" ht="17.25">
      <c r="B221" s="1136" t="s">
        <v>2416</v>
      </c>
      <c r="C221" s="1137" t="s">
        <v>1929</v>
      </c>
      <c r="D221" s="1137" t="s">
        <v>2188</v>
      </c>
      <c r="E221" s="1137" t="s">
        <v>2059</v>
      </c>
      <c r="F221" s="1137" t="s">
        <v>2417</v>
      </c>
      <c r="G221" s="1137" t="s">
        <v>2212</v>
      </c>
      <c r="H221" s="1137">
        <v>296</v>
      </c>
      <c r="I221" s="1137" t="s">
        <v>2017</v>
      </c>
      <c r="S221" s="135">
        <v>1</v>
      </c>
    </row>
    <row r="222" spans="2:19" ht="17.25">
      <c r="B222" s="1136" t="s">
        <v>2418</v>
      </c>
      <c r="C222" s="1137" t="s">
        <v>1963</v>
      </c>
      <c r="D222" s="1137" t="s">
        <v>2419</v>
      </c>
      <c r="E222" s="1137" t="s">
        <v>2282</v>
      </c>
      <c r="F222" s="1137" t="s">
        <v>2420</v>
      </c>
      <c r="G222" s="1137" t="s">
        <v>1935</v>
      </c>
      <c r="H222" s="1137">
        <v>320</v>
      </c>
      <c r="I222" s="1137" t="s">
        <v>2094</v>
      </c>
      <c r="S222" s="135">
        <v>1</v>
      </c>
    </row>
    <row r="223" spans="2:19" ht="17.25">
      <c r="B223" s="1136" t="s">
        <v>2421</v>
      </c>
      <c r="C223" s="1137" t="s">
        <v>2147</v>
      </c>
      <c r="D223" s="1137" t="s">
        <v>2165</v>
      </c>
      <c r="E223" s="1137" t="s">
        <v>2054</v>
      </c>
      <c r="F223" s="1137" t="s">
        <v>2166</v>
      </c>
      <c r="G223" s="1137" t="s">
        <v>2167</v>
      </c>
      <c r="H223" s="1137">
        <v>237</v>
      </c>
      <c r="I223" s="1137" t="s">
        <v>2152</v>
      </c>
      <c r="S223" s="135">
        <v>1</v>
      </c>
    </row>
    <row r="224" spans="2:19" ht="17.25">
      <c r="B224" s="1136" t="s">
        <v>2422</v>
      </c>
      <c r="C224" s="1137" t="s">
        <v>1925</v>
      </c>
      <c r="D224" s="1137" t="s">
        <v>2057</v>
      </c>
      <c r="E224" s="1137" t="s">
        <v>1960</v>
      </c>
      <c r="F224" s="1137" t="s">
        <v>2058</v>
      </c>
      <c r="G224" s="1137" t="s">
        <v>1929</v>
      </c>
      <c r="H224" s="1137">
        <v>169</v>
      </c>
      <c r="I224" s="1137" t="s">
        <v>2059</v>
      </c>
      <c r="S224" s="135">
        <v>1</v>
      </c>
    </row>
    <row r="225" spans="2:19" ht="17.25">
      <c r="B225" s="1136" t="s">
        <v>2423</v>
      </c>
      <c r="C225" s="1137" t="s">
        <v>1933</v>
      </c>
      <c r="D225" s="1137" t="s">
        <v>1934</v>
      </c>
      <c r="E225" s="1137" t="s">
        <v>1935</v>
      </c>
      <c r="F225" s="1137" t="s">
        <v>1936</v>
      </c>
      <c r="G225" s="1137" t="s">
        <v>1937</v>
      </c>
      <c r="H225" s="1137">
        <v>278</v>
      </c>
      <c r="I225" s="1137" t="s">
        <v>1938</v>
      </c>
      <c r="S225" s="135">
        <v>1</v>
      </c>
    </row>
    <row r="226" spans="2:19" ht="17.25">
      <c r="B226" s="1136" t="s">
        <v>2424</v>
      </c>
      <c r="C226" s="1137" t="s">
        <v>1971</v>
      </c>
      <c r="D226" s="1137" t="s">
        <v>2425</v>
      </c>
      <c r="E226" s="1137" t="s">
        <v>2388</v>
      </c>
      <c r="F226" s="1137" t="s">
        <v>2426</v>
      </c>
      <c r="G226" s="1137" t="s">
        <v>2063</v>
      </c>
      <c r="H226" s="1137">
        <v>623</v>
      </c>
      <c r="I226" s="1137" t="s">
        <v>2427</v>
      </c>
      <c r="S226" s="135">
        <v>1</v>
      </c>
    </row>
    <row r="227" spans="2:19" ht="17.25">
      <c r="B227" s="1136" t="s">
        <v>2428</v>
      </c>
      <c r="C227" s="1137" t="s">
        <v>1925</v>
      </c>
      <c r="D227" s="1137" t="s">
        <v>1926</v>
      </c>
      <c r="E227" s="1137" t="s">
        <v>1927</v>
      </c>
      <c r="F227" s="1137" t="s">
        <v>1928</v>
      </c>
      <c r="G227" s="1137" t="s">
        <v>1929</v>
      </c>
      <c r="H227" s="1137">
        <v>174</v>
      </c>
      <c r="I227" s="1137" t="s">
        <v>1930</v>
      </c>
      <c r="S227" s="135">
        <v>1</v>
      </c>
    </row>
    <row r="228" spans="2:19" ht="17.25">
      <c r="B228" s="1136" t="s">
        <v>2429</v>
      </c>
      <c r="C228" s="1137" t="s">
        <v>1956</v>
      </c>
      <c r="D228" s="1137" t="s">
        <v>2038</v>
      </c>
      <c r="E228" s="1137" t="s">
        <v>2039</v>
      </c>
      <c r="F228" s="1137" t="s">
        <v>2040</v>
      </c>
      <c r="G228" s="1137" t="s">
        <v>1925</v>
      </c>
      <c r="H228" s="1137">
        <v>96</v>
      </c>
      <c r="I228" s="1137" t="s">
        <v>1960</v>
      </c>
      <c r="S228" s="135">
        <v>1</v>
      </c>
    </row>
    <row r="229" spans="2:19" ht="17.25">
      <c r="B229" s="1136" t="s">
        <v>2429</v>
      </c>
      <c r="C229" s="1137" t="s">
        <v>1956</v>
      </c>
      <c r="D229" s="1137" t="s">
        <v>2430</v>
      </c>
      <c r="E229" s="1137" t="s">
        <v>1958</v>
      </c>
      <c r="F229" s="1137" t="s">
        <v>2431</v>
      </c>
      <c r="G229" s="1137" t="s">
        <v>1967</v>
      </c>
      <c r="H229" s="1137">
        <v>102</v>
      </c>
      <c r="I229" s="1137" t="s">
        <v>1969</v>
      </c>
      <c r="S229" s="135">
        <v>1</v>
      </c>
    </row>
    <row r="230" spans="2:19" ht="17.25">
      <c r="B230" s="1136" t="s">
        <v>2432</v>
      </c>
      <c r="C230" s="1137" t="s">
        <v>1992</v>
      </c>
      <c r="D230" s="1137" t="s">
        <v>2239</v>
      </c>
      <c r="E230" s="1137" t="s">
        <v>2167</v>
      </c>
      <c r="F230" s="1137" t="s">
        <v>2240</v>
      </c>
      <c r="G230" s="1137" t="s">
        <v>1969</v>
      </c>
      <c r="H230" s="1137">
        <v>206</v>
      </c>
      <c r="I230" s="1137" t="s">
        <v>2241</v>
      </c>
      <c r="S230" s="135">
        <v>1</v>
      </c>
    </row>
    <row r="231" spans="2:19" ht="17.25">
      <c r="B231" s="1136" t="s">
        <v>2433</v>
      </c>
      <c r="C231" s="1137" t="s">
        <v>1945</v>
      </c>
      <c r="D231" s="1137" t="s">
        <v>2186</v>
      </c>
      <c r="E231" s="1137" t="s">
        <v>1929</v>
      </c>
      <c r="F231" s="1137" t="s">
        <v>2211</v>
      </c>
      <c r="G231" s="1137" t="s">
        <v>1948</v>
      </c>
      <c r="H231" s="1137">
        <v>148</v>
      </c>
      <c r="I231" s="1137" t="s">
        <v>2212</v>
      </c>
      <c r="S231" s="135">
        <v>1</v>
      </c>
    </row>
    <row r="232" spans="2:19" ht="17.25">
      <c r="B232" s="1136" t="s">
        <v>2434</v>
      </c>
      <c r="C232" s="1137" t="s">
        <v>2147</v>
      </c>
      <c r="D232" s="1137" t="s">
        <v>2165</v>
      </c>
      <c r="E232" s="1137" t="s">
        <v>2054</v>
      </c>
      <c r="F232" s="1137" t="s">
        <v>2166</v>
      </c>
      <c r="G232" s="1137" t="s">
        <v>2167</v>
      </c>
      <c r="H232" s="1137">
        <v>237</v>
      </c>
      <c r="I232" s="1137" t="s">
        <v>2152</v>
      </c>
      <c r="S232" s="135">
        <v>1</v>
      </c>
    </row>
    <row r="233" spans="2:19" ht="17.25">
      <c r="B233" s="1136" t="s">
        <v>2435</v>
      </c>
      <c r="C233" s="1137" t="s">
        <v>2147</v>
      </c>
      <c r="D233" s="1137" t="s">
        <v>2165</v>
      </c>
      <c r="E233" s="1137" t="s">
        <v>2054</v>
      </c>
      <c r="F233" s="1137" t="s">
        <v>2166</v>
      </c>
      <c r="G233" s="1137" t="s">
        <v>2167</v>
      </c>
      <c r="H233" s="1137">
        <v>237</v>
      </c>
      <c r="I233" s="1137" t="s">
        <v>2152</v>
      </c>
      <c r="S233" s="135">
        <v>1</v>
      </c>
    </row>
    <row r="234" spans="2:19" ht="17.25">
      <c r="B234" s="1136" t="s">
        <v>2436</v>
      </c>
      <c r="C234" s="1137" t="s">
        <v>1967</v>
      </c>
      <c r="D234" s="1137" t="s">
        <v>1968</v>
      </c>
      <c r="E234" s="1137" t="s">
        <v>1969</v>
      </c>
      <c r="F234" s="1137" t="s">
        <v>1970</v>
      </c>
      <c r="G234" s="1137" t="s">
        <v>1919</v>
      </c>
      <c r="H234" s="1137">
        <v>178</v>
      </c>
      <c r="I234" s="1137" t="s">
        <v>1971</v>
      </c>
      <c r="S234" s="135">
        <v>1</v>
      </c>
    </row>
    <row r="235" spans="2:19" ht="17.25">
      <c r="B235" s="1136" t="s">
        <v>2437</v>
      </c>
      <c r="C235" s="1137" t="s">
        <v>1910</v>
      </c>
      <c r="D235" s="1137" t="s">
        <v>2134</v>
      </c>
      <c r="E235" s="1137" t="s">
        <v>1933</v>
      </c>
      <c r="F235" s="1137" t="s">
        <v>2226</v>
      </c>
      <c r="G235" s="1137" t="s">
        <v>2147</v>
      </c>
      <c r="H235" s="1137">
        <v>139</v>
      </c>
      <c r="I235" s="1137" t="s">
        <v>1937</v>
      </c>
      <c r="S235" s="135">
        <v>1</v>
      </c>
    </row>
    <row r="236" spans="2:19" ht="17.25">
      <c r="B236" s="1136" t="s">
        <v>2438</v>
      </c>
      <c r="C236" s="1137" t="s">
        <v>1956</v>
      </c>
      <c r="D236" s="1137" t="s">
        <v>2044</v>
      </c>
      <c r="E236" s="1137" t="s">
        <v>2039</v>
      </c>
      <c r="F236" s="1137" t="s">
        <v>2045</v>
      </c>
      <c r="G236" s="1137" t="s">
        <v>1925</v>
      </c>
      <c r="H236" s="1137">
        <v>95</v>
      </c>
      <c r="I236" s="1137" t="s">
        <v>1941</v>
      </c>
      <c r="S236" s="135">
        <v>1</v>
      </c>
    </row>
    <row r="237" spans="2:19" ht="17.25">
      <c r="B237" s="1136" t="s">
        <v>2439</v>
      </c>
      <c r="C237" s="1137" t="s">
        <v>1903</v>
      </c>
      <c r="D237" s="1137" t="s">
        <v>2343</v>
      </c>
      <c r="E237" s="1137" t="s">
        <v>1948</v>
      </c>
      <c r="F237" s="1137" t="s">
        <v>2344</v>
      </c>
      <c r="G237" s="1137" t="s">
        <v>2026</v>
      </c>
      <c r="H237" s="1137">
        <v>129</v>
      </c>
      <c r="I237" s="1137" t="s">
        <v>2345</v>
      </c>
      <c r="S237" s="135">
        <v>1</v>
      </c>
    </row>
    <row r="238" spans="2:19" ht="17.25">
      <c r="B238" s="1136" t="s">
        <v>2440</v>
      </c>
      <c r="C238" s="1137" t="s">
        <v>2147</v>
      </c>
      <c r="D238" s="1137" t="s">
        <v>2441</v>
      </c>
      <c r="E238" s="1137" t="s">
        <v>2149</v>
      </c>
      <c r="F238" s="1137" t="s">
        <v>2442</v>
      </c>
      <c r="G238" s="1137" t="s">
        <v>2151</v>
      </c>
      <c r="H238" s="1137">
        <v>239</v>
      </c>
      <c r="I238" s="1137" t="s">
        <v>2177</v>
      </c>
      <c r="S238" s="135">
        <v>1</v>
      </c>
    </row>
    <row r="239" spans="2:19" ht="17.25">
      <c r="B239" s="1136" t="s">
        <v>2443</v>
      </c>
      <c r="C239" s="1137" t="s">
        <v>2147</v>
      </c>
      <c r="D239" s="1137" t="s">
        <v>2148</v>
      </c>
      <c r="E239" s="1137" t="s">
        <v>2149</v>
      </c>
      <c r="F239" s="1137" t="s">
        <v>2150</v>
      </c>
      <c r="G239" s="1137" t="s">
        <v>2151</v>
      </c>
      <c r="H239" s="1137">
        <v>238</v>
      </c>
      <c r="I239" s="1137" t="s">
        <v>2152</v>
      </c>
      <c r="S239" s="135">
        <v>1</v>
      </c>
    </row>
    <row r="240" spans="2:19" ht="17.25">
      <c r="B240" s="1136" t="s">
        <v>2444</v>
      </c>
      <c r="C240" s="1137" t="s">
        <v>1956</v>
      </c>
      <c r="D240" s="1137" t="s">
        <v>2038</v>
      </c>
      <c r="E240" s="1137" t="s">
        <v>2039</v>
      </c>
      <c r="F240" s="1137" t="s">
        <v>2040</v>
      </c>
      <c r="G240" s="1137" t="s">
        <v>1925</v>
      </c>
      <c r="H240" s="1137">
        <v>96</v>
      </c>
      <c r="I240" s="1137" t="s">
        <v>1960</v>
      </c>
      <c r="S240" s="135">
        <v>1</v>
      </c>
    </row>
    <row r="241" spans="2:19" ht="17.25">
      <c r="B241" s="1136" t="s">
        <v>2445</v>
      </c>
      <c r="C241" s="1137" t="s">
        <v>1967</v>
      </c>
      <c r="D241" s="1137" t="s">
        <v>1968</v>
      </c>
      <c r="E241" s="1137" t="s">
        <v>1969</v>
      </c>
      <c r="F241" s="1137" t="s">
        <v>1970</v>
      </c>
      <c r="G241" s="1137" t="s">
        <v>1919</v>
      </c>
      <c r="H241" s="1137">
        <v>178</v>
      </c>
      <c r="I241" s="1137" t="s">
        <v>1971</v>
      </c>
      <c r="S241" s="135">
        <v>1</v>
      </c>
    </row>
    <row r="242" spans="2:19" ht="17.25">
      <c r="B242" s="1127"/>
      <c r="C242" s="1140" t="s">
        <v>1892</v>
      </c>
      <c r="D242" s="4934" t="s">
        <v>1893</v>
      </c>
      <c r="E242" s="4935"/>
      <c r="F242" s="4934" t="s">
        <v>1894</v>
      </c>
      <c r="G242" s="4935"/>
      <c r="H242" s="4934" t="s">
        <v>1895</v>
      </c>
      <c r="I242" s="4935"/>
      <c r="S242" s="135">
        <v>1</v>
      </c>
    </row>
    <row r="243" spans="2:19" ht="18" thickBot="1">
      <c r="B243" s="1132" t="s">
        <v>1897</v>
      </c>
      <c r="C243" s="1133" t="s">
        <v>1898</v>
      </c>
      <c r="D243" s="1133" t="s">
        <v>1898</v>
      </c>
      <c r="E243" s="1133" t="s">
        <v>1899</v>
      </c>
      <c r="F243" s="1133" t="s">
        <v>1898</v>
      </c>
      <c r="G243" s="1133" t="s">
        <v>1900</v>
      </c>
      <c r="H243" s="1133" t="s">
        <v>1898</v>
      </c>
      <c r="I243" s="1133" t="s">
        <v>1900</v>
      </c>
      <c r="S243" s="135">
        <v>1</v>
      </c>
    </row>
    <row r="244" spans="2:19" ht="18" thickTop="1">
      <c r="B244" s="1141" t="s">
        <v>2446</v>
      </c>
      <c r="C244" s="1142" t="s">
        <v>1925</v>
      </c>
      <c r="D244" s="1142" t="s">
        <v>2057</v>
      </c>
      <c r="E244" s="1142" t="s">
        <v>1960</v>
      </c>
      <c r="F244" s="1142" t="s">
        <v>2058</v>
      </c>
      <c r="G244" s="1137" t="s">
        <v>1929</v>
      </c>
      <c r="H244" s="1142">
        <v>169</v>
      </c>
      <c r="I244" s="1137" t="s">
        <v>2059</v>
      </c>
      <c r="S244" s="135">
        <v>1</v>
      </c>
    </row>
    <row r="245" spans="2:19" ht="17.25">
      <c r="B245" s="1136" t="s">
        <v>2447</v>
      </c>
      <c r="C245" s="1137" t="s">
        <v>1958</v>
      </c>
      <c r="D245" s="1137" t="s">
        <v>2406</v>
      </c>
      <c r="E245" s="1137" t="s">
        <v>2167</v>
      </c>
      <c r="F245" s="1137" t="s">
        <v>2407</v>
      </c>
      <c r="G245" s="1137" t="s">
        <v>1969</v>
      </c>
      <c r="H245" s="1137">
        <v>204</v>
      </c>
      <c r="I245" s="1137" t="s">
        <v>2161</v>
      </c>
      <c r="S245" s="135">
        <v>1</v>
      </c>
    </row>
    <row r="246" spans="2:19" ht="17.25">
      <c r="B246" s="1136" t="s">
        <v>2448</v>
      </c>
      <c r="C246" s="1137" t="s">
        <v>1917</v>
      </c>
      <c r="D246" s="1137" t="s">
        <v>1918</v>
      </c>
      <c r="E246" s="1137" t="s">
        <v>1919</v>
      </c>
      <c r="F246" s="1137" t="s">
        <v>1920</v>
      </c>
      <c r="G246" s="1137" t="s">
        <v>1921</v>
      </c>
      <c r="H246" s="1137">
        <v>156</v>
      </c>
      <c r="I246" s="1137" t="s">
        <v>1922</v>
      </c>
      <c r="S246" s="135">
        <v>1</v>
      </c>
    </row>
    <row r="247" spans="2:19" ht="17.25">
      <c r="B247" s="1136" t="s">
        <v>2449</v>
      </c>
      <c r="C247" s="1137" t="s">
        <v>1967</v>
      </c>
      <c r="D247" s="1137" t="s">
        <v>1968</v>
      </c>
      <c r="E247" s="1137" t="s">
        <v>1969</v>
      </c>
      <c r="F247" s="1137" t="s">
        <v>1970</v>
      </c>
      <c r="G247" s="1137" t="s">
        <v>1919</v>
      </c>
      <c r="H247" s="1137">
        <v>178</v>
      </c>
      <c r="I247" s="1137" t="s">
        <v>1971</v>
      </c>
      <c r="S247" s="135">
        <v>1</v>
      </c>
    </row>
    <row r="248" spans="2:19" ht="17.25">
      <c r="B248" s="1136" t="s">
        <v>2450</v>
      </c>
      <c r="C248" s="1137" t="s">
        <v>1967</v>
      </c>
      <c r="D248" s="1137" t="s">
        <v>2002</v>
      </c>
      <c r="E248" s="1137" t="s">
        <v>1969</v>
      </c>
      <c r="F248" s="1137" t="s">
        <v>2281</v>
      </c>
      <c r="G248" s="1137" t="s">
        <v>1963</v>
      </c>
      <c r="H248" s="1137">
        <v>182</v>
      </c>
      <c r="I248" s="1137" t="s">
        <v>2282</v>
      </c>
      <c r="S248" s="135">
        <v>1</v>
      </c>
    </row>
    <row r="249" spans="2:19" ht="17.25">
      <c r="B249" s="1136" t="s">
        <v>2451</v>
      </c>
      <c r="C249" s="1137" t="s">
        <v>1967</v>
      </c>
      <c r="D249" s="1137" t="s">
        <v>2102</v>
      </c>
      <c r="E249" s="1137" t="s">
        <v>1927</v>
      </c>
      <c r="F249" s="1137" t="s">
        <v>2169</v>
      </c>
      <c r="G249" s="1137" t="s">
        <v>1919</v>
      </c>
      <c r="H249" s="1137">
        <v>175</v>
      </c>
      <c r="I249" s="1137" t="s">
        <v>1930</v>
      </c>
      <c r="S249" s="135">
        <v>1</v>
      </c>
    </row>
    <row r="250" spans="2:19" ht="17.25">
      <c r="B250" s="1136" t="s">
        <v>2452</v>
      </c>
      <c r="C250" s="1137" t="s">
        <v>1910</v>
      </c>
      <c r="D250" s="1137" t="s">
        <v>2134</v>
      </c>
      <c r="E250" s="1137" t="s">
        <v>1933</v>
      </c>
      <c r="F250" s="1137" t="s">
        <v>2226</v>
      </c>
      <c r="G250" s="1137" t="s">
        <v>2147</v>
      </c>
      <c r="H250" s="1137">
        <v>139</v>
      </c>
      <c r="I250" s="1137" t="s">
        <v>1937</v>
      </c>
      <c r="S250" s="135">
        <v>1</v>
      </c>
    </row>
    <row r="251" spans="2:19" ht="17.25">
      <c r="B251" s="1136" t="s">
        <v>2453</v>
      </c>
      <c r="C251" s="1137" t="s">
        <v>1910</v>
      </c>
      <c r="D251" s="1137" t="s">
        <v>2134</v>
      </c>
      <c r="E251" s="1137" t="s">
        <v>1933</v>
      </c>
      <c r="F251" s="1137" t="s">
        <v>2226</v>
      </c>
      <c r="G251" s="1137" t="s">
        <v>2147</v>
      </c>
      <c r="H251" s="1137">
        <v>139</v>
      </c>
      <c r="I251" s="1137" t="s">
        <v>1937</v>
      </c>
      <c r="S251" s="135">
        <v>1</v>
      </c>
    </row>
    <row r="252" spans="2:19" ht="17.25">
      <c r="B252" s="1136" t="s">
        <v>2454</v>
      </c>
      <c r="C252" s="1137" t="s">
        <v>1910</v>
      </c>
      <c r="D252" s="1137" t="s">
        <v>2134</v>
      </c>
      <c r="E252" s="1137" t="s">
        <v>1933</v>
      </c>
      <c r="F252" s="1137" t="s">
        <v>2226</v>
      </c>
      <c r="G252" s="1137" t="s">
        <v>2147</v>
      </c>
      <c r="H252" s="1137">
        <v>139</v>
      </c>
      <c r="I252" s="1137" t="s">
        <v>1937</v>
      </c>
      <c r="S252" s="135">
        <v>1</v>
      </c>
    </row>
    <row r="253" spans="2:19" ht="17.25">
      <c r="B253" s="1136" t="s">
        <v>2455</v>
      </c>
      <c r="C253" s="1137" t="s">
        <v>1910</v>
      </c>
      <c r="D253" s="1137" t="s">
        <v>2134</v>
      </c>
      <c r="E253" s="1137" t="s">
        <v>1933</v>
      </c>
      <c r="F253" s="1137" t="s">
        <v>2226</v>
      </c>
      <c r="G253" s="1137" t="s">
        <v>2147</v>
      </c>
      <c r="H253" s="1137">
        <v>139</v>
      </c>
      <c r="I253" s="1137" t="s">
        <v>1937</v>
      </c>
      <c r="S253" s="135">
        <v>1</v>
      </c>
    </row>
    <row r="254" spans="2:19" ht="17.25">
      <c r="B254" s="1136" t="s">
        <v>2456</v>
      </c>
      <c r="C254" s="1137" t="s">
        <v>1977</v>
      </c>
      <c r="D254" s="1137" t="s">
        <v>2457</v>
      </c>
      <c r="E254" s="1137" t="s">
        <v>2132</v>
      </c>
      <c r="F254" s="1137" t="s">
        <v>2458</v>
      </c>
      <c r="G254" s="1137" t="s">
        <v>1979</v>
      </c>
      <c r="H254" s="1137">
        <v>394</v>
      </c>
      <c r="I254" s="1137" t="s">
        <v>2219</v>
      </c>
      <c r="S254" s="135">
        <v>1</v>
      </c>
    </row>
    <row r="255" spans="2:19" ht="17.25">
      <c r="B255" s="1136" t="s">
        <v>2459</v>
      </c>
      <c r="C255" s="1137" t="s">
        <v>1967</v>
      </c>
      <c r="D255" s="1137" t="s">
        <v>2102</v>
      </c>
      <c r="E255" s="1137" t="s">
        <v>1927</v>
      </c>
      <c r="F255" s="1137" t="s">
        <v>2169</v>
      </c>
      <c r="G255" s="1137" t="s">
        <v>1919</v>
      </c>
      <c r="H255" s="1137">
        <v>175</v>
      </c>
      <c r="I255" s="1137" t="s">
        <v>1930</v>
      </c>
      <c r="S255" s="135">
        <v>1</v>
      </c>
    </row>
    <row r="256" spans="2:19" ht="17.25">
      <c r="B256" s="1136" t="s">
        <v>2460</v>
      </c>
      <c r="C256" s="1137" t="s">
        <v>1917</v>
      </c>
      <c r="D256" s="1137" t="s">
        <v>1997</v>
      </c>
      <c r="E256" s="1137" t="s">
        <v>1963</v>
      </c>
      <c r="F256" s="1137" t="s">
        <v>1998</v>
      </c>
      <c r="G256" s="1137" t="s">
        <v>1933</v>
      </c>
      <c r="H256" s="1137">
        <v>158</v>
      </c>
      <c r="I256" s="1137" t="s">
        <v>1922</v>
      </c>
      <c r="S256" s="135">
        <v>1</v>
      </c>
    </row>
    <row r="257" spans="2:19" ht="17.25">
      <c r="B257" s="1136" t="s">
        <v>2461</v>
      </c>
      <c r="C257" s="1137" t="s">
        <v>1948</v>
      </c>
      <c r="D257" s="1137" t="s">
        <v>2067</v>
      </c>
      <c r="E257" s="1137" t="s">
        <v>1949</v>
      </c>
      <c r="F257" s="1137" t="s">
        <v>2068</v>
      </c>
      <c r="G257" s="1137" t="s">
        <v>2069</v>
      </c>
      <c r="H257" s="1137">
        <v>263</v>
      </c>
      <c r="I257" s="1137" t="s">
        <v>2022</v>
      </c>
      <c r="S257" s="135">
        <v>1</v>
      </c>
    </row>
    <row r="258" spans="2:19" ht="17.25">
      <c r="B258" s="1136" t="s">
        <v>2462</v>
      </c>
      <c r="C258" s="1137" t="s">
        <v>2026</v>
      </c>
      <c r="D258" s="1137" t="s">
        <v>2391</v>
      </c>
      <c r="E258" s="1137" t="s">
        <v>2345</v>
      </c>
      <c r="F258" s="1137" t="s">
        <v>2392</v>
      </c>
      <c r="G258" s="1137" t="s">
        <v>1977</v>
      </c>
      <c r="H258" s="1137">
        <v>225</v>
      </c>
      <c r="I258" s="1137" t="s">
        <v>2132</v>
      </c>
      <c r="S258" s="135">
        <v>1</v>
      </c>
    </row>
    <row r="259" spans="2:19" ht="17.25">
      <c r="B259" s="1136" t="s">
        <v>2463</v>
      </c>
      <c r="C259" s="1137" t="s">
        <v>2089</v>
      </c>
      <c r="D259" s="1137" t="s">
        <v>2375</v>
      </c>
      <c r="E259" s="1137" t="s">
        <v>2114</v>
      </c>
      <c r="F259" s="1137" t="s">
        <v>2376</v>
      </c>
      <c r="G259" s="1137" t="s">
        <v>2092</v>
      </c>
      <c r="H259" s="1137">
        <v>430</v>
      </c>
      <c r="I259" s="1137" t="s">
        <v>1946</v>
      </c>
      <c r="S259" s="135">
        <v>1</v>
      </c>
    </row>
    <row r="260" spans="2:19" ht="17.25">
      <c r="B260" s="1136" t="s">
        <v>2464</v>
      </c>
      <c r="C260" s="1137" t="s">
        <v>2039</v>
      </c>
      <c r="D260" s="1137" t="s">
        <v>2265</v>
      </c>
      <c r="E260" s="1137" t="s">
        <v>2091</v>
      </c>
      <c r="F260" s="1137" t="s">
        <v>2266</v>
      </c>
      <c r="G260" s="1137" t="s">
        <v>1960</v>
      </c>
      <c r="H260" s="1137">
        <v>192</v>
      </c>
      <c r="I260" s="1137" t="s">
        <v>2267</v>
      </c>
      <c r="S260" s="135">
        <v>1</v>
      </c>
    </row>
    <row r="261" spans="2:19" ht="17.25">
      <c r="B261" s="1136" t="s">
        <v>2465</v>
      </c>
      <c r="C261" s="1137" t="s">
        <v>1910</v>
      </c>
      <c r="D261" s="1137" t="s">
        <v>1911</v>
      </c>
      <c r="E261" s="1137" t="s">
        <v>1912</v>
      </c>
      <c r="F261" s="1137" t="s">
        <v>1913</v>
      </c>
      <c r="G261" s="1137" t="s">
        <v>1905</v>
      </c>
      <c r="H261" s="1137">
        <v>143</v>
      </c>
      <c r="I261" s="1137" t="s">
        <v>1914</v>
      </c>
      <c r="S261" s="135">
        <v>1</v>
      </c>
    </row>
    <row r="262" spans="2:19" ht="17.25">
      <c r="B262" s="1136" t="s">
        <v>2466</v>
      </c>
      <c r="C262" s="1137" t="s">
        <v>1903</v>
      </c>
      <c r="D262" s="1137" t="s">
        <v>1904</v>
      </c>
      <c r="E262" s="1137" t="s">
        <v>1905</v>
      </c>
      <c r="F262" s="1137" t="s">
        <v>1906</v>
      </c>
      <c r="G262" s="1137" t="s">
        <v>1907</v>
      </c>
      <c r="H262" s="1137">
        <v>127</v>
      </c>
      <c r="I262" s="1137" t="s">
        <v>1908</v>
      </c>
      <c r="S262" s="135">
        <v>1</v>
      </c>
    </row>
    <row r="263" spans="2:19" ht="17.25">
      <c r="B263" s="1136" t="s">
        <v>2467</v>
      </c>
      <c r="C263" s="1137" t="s">
        <v>1921</v>
      </c>
      <c r="D263" s="1137" t="s">
        <v>2155</v>
      </c>
      <c r="E263" s="1137" t="s">
        <v>1949</v>
      </c>
      <c r="F263" s="1137" t="s">
        <v>2156</v>
      </c>
      <c r="G263" s="1137" t="s">
        <v>2054</v>
      </c>
      <c r="H263" s="1137">
        <v>266</v>
      </c>
      <c r="I263" s="1137" t="s">
        <v>2157</v>
      </c>
      <c r="S263" s="135">
        <v>1</v>
      </c>
    </row>
    <row r="264" spans="2:19" ht="17.25">
      <c r="B264" s="1136" t="s">
        <v>2468</v>
      </c>
      <c r="C264" s="1137" t="s">
        <v>2025</v>
      </c>
      <c r="D264" s="1137" t="s">
        <v>2469</v>
      </c>
      <c r="E264" s="1137" t="s">
        <v>2147</v>
      </c>
      <c r="F264" s="1137" t="s">
        <v>2470</v>
      </c>
      <c r="G264" s="1137" t="s">
        <v>1992</v>
      </c>
      <c r="H264" s="1137">
        <v>120</v>
      </c>
      <c r="I264" s="1137" t="s">
        <v>2151</v>
      </c>
      <c r="S264" s="135">
        <v>1</v>
      </c>
    </row>
    <row r="265" spans="2:19" ht="17.25">
      <c r="B265" s="1136" t="s">
        <v>2471</v>
      </c>
      <c r="C265" s="1137" t="s">
        <v>2091</v>
      </c>
      <c r="D265" s="1137" t="s">
        <v>2472</v>
      </c>
      <c r="E265" s="1137" t="s">
        <v>2092</v>
      </c>
      <c r="F265" s="1137" t="s">
        <v>2473</v>
      </c>
      <c r="G265" s="1137" t="s">
        <v>2008</v>
      </c>
      <c r="H265" s="1137">
        <v>376</v>
      </c>
      <c r="I265" s="1137" t="s">
        <v>2143</v>
      </c>
      <c r="S265" s="135">
        <v>1</v>
      </c>
    </row>
    <row r="266" spans="2:19" ht="17.25">
      <c r="B266" s="1136" t="s">
        <v>2474</v>
      </c>
      <c r="C266" s="1137" t="s">
        <v>1917</v>
      </c>
      <c r="D266" s="1137" t="s">
        <v>2475</v>
      </c>
      <c r="E266" s="1137" t="s">
        <v>1919</v>
      </c>
      <c r="F266" s="1137" t="s">
        <v>2476</v>
      </c>
      <c r="G266" s="1137" t="s">
        <v>1921</v>
      </c>
      <c r="H266" s="1137">
        <v>155</v>
      </c>
      <c r="I266" s="1137" t="s">
        <v>1954</v>
      </c>
      <c r="S266" s="135">
        <v>1</v>
      </c>
    </row>
    <row r="267" spans="2:19" ht="17.25">
      <c r="B267" s="1136" t="s">
        <v>2477</v>
      </c>
      <c r="C267" s="1137" t="s">
        <v>1917</v>
      </c>
      <c r="D267" s="1137" t="s">
        <v>2035</v>
      </c>
      <c r="E267" s="1137" t="s">
        <v>1941</v>
      </c>
      <c r="F267" s="1137" t="s">
        <v>2036</v>
      </c>
      <c r="G267" s="1137" t="s">
        <v>1912</v>
      </c>
      <c r="H267" s="1137">
        <v>163</v>
      </c>
      <c r="I267" s="1137" t="s">
        <v>1965</v>
      </c>
      <c r="S267" s="135">
        <v>1</v>
      </c>
    </row>
    <row r="268" spans="2:19" ht="17.25">
      <c r="B268" s="1136" t="s">
        <v>2478</v>
      </c>
      <c r="C268" s="1137" t="s">
        <v>1992</v>
      </c>
      <c r="D268" s="1137" t="s">
        <v>2479</v>
      </c>
      <c r="E268" s="1137" t="s">
        <v>2151</v>
      </c>
      <c r="F268" s="1137" t="s">
        <v>2480</v>
      </c>
      <c r="G268" s="1137" t="s">
        <v>1969</v>
      </c>
      <c r="H268" s="1137">
        <v>208</v>
      </c>
      <c r="I268" s="1137" t="s">
        <v>2183</v>
      </c>
      <c r="S268" s="135">
        <v>1</v>
      </c>
    </row>
    <row r="269" spans="2:19" ht="17.25">
      <c r="B269" s="1136" t="s">
        <v>2481</v>
      </c>
      <c r="C269" s="1137" t="s">
        <v>2026</v>
      </c>
      <c r="D269" s="1137" t="s">
        <v>2482</v>
      </c>
      <c r="E269" s="1137" t="s">
        <v>2069</v>
      </c>
      <c r="F269" s="1137" t="s">
        <v>2483</v>
      </c>
      <c r="G269" s="1137" t="s">
        <v>2028</v>
      </c>
      <c r="H269" s="1137">
        <v>231</v>
      </c>
      <c r="I269" s="1137" t="s">
        <v>2484</v>
      </c>
      <c r="S269" s="135">
        <v>1</v>
      </c>
    </row>
    <row r="270" spans="2:19" ht="17.25">
      <c r="B270" s="1136" t="s">
        <v>2485</v>
      </c>
      <c r="C270" s="1137" t="s">
        <v>1917</v>
      </c>
      <c r="D270" s="1137" t="s">
        <v>2004</v>
      </c>
      <c r="E270" s="1137" t="s">
        <v>1963</v>
      </c>
      <c r="F270" s="1137" t="s">
        <v>2261</v>
      </c>
      <c r="G270" s="1137" t="s">
        <v>1933</v>
      </c>
      <c r="H270" s="1137">
        <v>159</v>
      </c>
      <c r="I270" s="1137" t="s">
        <v>1935</v>
      </c>
      <c r="S270" s="135">
        <v>1</v>
      </c>
    </row>
    <row r="271" spans="2:19" ht="17.25">
      <c r="B271" s="1136" t="s">
        <v>2486</v>
      </c>
      <c r="C271" s="1137" t="s">
        <v>1907</v>
      </c>
      <c r="D271" s="1137" t="s">
        <v>2088</v>
      </c>
      <c r="E271" s="1137" t="s">
        <v>2089</v>
      </c>
      <c r="F271" s="1137" t="s">
        <v>2090</v>
      </c>
      <c r="G271" s="1137" t="s">
        <v>2091</v>
      </c>
      <c r="H271" s="1137">
        <v>215</v>
      </c>
      <c r="I271" s="1137" t="s">
        <v>2092</v>
      </c>
      <c r="S271" s="135">
        <v>1</v>
      </c>
    </row>
    <row r="272" spans="2:19" ht="17.25">
      <c r="B272" s="1136" t="s">
        <v>2487</v>
      </c>
      <c r="C272" s="1137" t="s">
        <v>1917</v>
      </c>
      <c r="D272" s="1137" t="s">
        <v>1997</v>
      </c>
      <c r="E272" s="1137" t="s">
        <v>1963</v>
      </c>
      <c r="F272" s="1137" t="s">
        <v>1998</v>
      </c>
      <c r="G272" s="1137" t="s">
        <v>1933</v>
      </c>
      <c r="H272" s="1137">
        <v>158</v>
      </c>
      <c r="I272" s="1137" t="s">
        <v>1922</v>
      </c>
      <c r="S272" s="135">
        <v>1</v>
      </c>
    </row>
    <row r="273" spans="2:19" ht="17.25">
      <c r="B273" s="1136" t="s">
        <v>2488</v>
      </c>
      <c r="C273" s="1137" t="s">
        <v>1990</v>
      </c>
      <c r="D273" s="1137" t="s">
        <v>2489</v>
      </c>
      <c r="E273" s="1137" t="s">
        <v>2026</v>
      </c>
      <c r="F273" s="1137" t="s">
        <v>2490</v>
      </c>
      <c r="G273" s="1137" t="s">
        <v>1958</v>
      </c>
      <c r="H273" s="1137">
        <v>113</v>
      </c>
      <c r="I273" s="1137" t="s">
        <v>2028</v>
      </c>
      <c r="S273" s="135">
        <v>1</v>
      </c>
    </row>
    <row r="274" spans="2:19" ht="17.25">
      <c r="B274" s="1136" t="s">
        <v>2491</v>
      </c>
      <c r="C274" s="1137" t="s">
        <v>1903</v>
      </c>
      <c r="D274" s="1137" t="s">
        <v>2143</v>
      </c>
      <c r="E274" s="1137" t="s">
        <v>1948</v>
      </c>
      <c r="F274" s="1137" t="s">
        <v>2144</v>
      </c>
      <c r="G274" s="1137" t="s">
        <v>2026</v>
      </c>
      <c r="H274" s="1137">
        <v>132</v>
      </c>
      <c r="I274" s="1137" t="s">
        <v>2069</v>
      </c>
      <c r="S274" s="135">
        <v>1</v>
      </c>
    </row>
    <row r="275" spans="2:19" ht="17.25">
      <c r="B275" s="1136" t="s">
        <v>2492</v>
      </c>
      <c r="C275" s="1137" t="s">
        <v>2026</v>
      </c>
      <c r="D275" s="1137" t="s">
        <v>2493</v>
      </c>
      <c r="E275" s="1137" t="s">
        <v>2345</v>
      </c>
      <c r="F275" s="1137" t="s">
        <v>2494</v>
      </c>
      <c r="G275" s="1137" t="s">
        <v>2028</v>
      </c>
      <c r="H275" s="1137">
        <v>227</v>
      </c>
      <c r="I275" s="1137" t="s">
        <v>2132</v>
      </c>
      <c r="S275" s="135">
        <v>1</v>
      </c>
    </row>
    <row r="276" spans="2:19" ht="17.25">
      <c r="B276" s="1127"/>
      <c r="C276" s="1140" t="s">
        <v>1892</v>
      </c>
      <c r="D276" s="4934" t="s">
        <v>1893</v>
      </c>
      <c r="E276" s="4935"/>
      <c r="F276" s="4934" t="s">
        <v>1894</v>
      </c>
      <c r="G276" s="4935"/>
      <c r="H276" s="4934" t="s">
        <v>1895</v>
      </c>
      <c r="I276" s="4935"/>
      <c r="S276" s="135">
        <v>1</v>
      </c>
    </row>
    <row r="277" spans="2:19" ht="18" thickBot="1">
      <c r="B277" s="1132" t="s">
        <v>1897</v>
      </c>
      <c r="C277" s="1133" t="s">
        <v>1898</v>
      </c>
      <c r="D277" s="1133" t="s">
        <v>1898</v>
      </c>
      <c r="E277" s="1133" t="s">
        <v>1899</v>
      </c>
      <c r="F277" s="1133" t="s">
        <v>1898</v>
      </c>
      <c r="G277" s="1133" t="s">
        <v>1900</v>
      </c>
      <c r="H277" s="1133" t="s">
        <v>1898</v>
      </c>
      <c r="I277" s="1133" t="s">
        <v>1900</v>
      </c>
      <c r="S277" s="135">
        <v>1</v>
      </c>
    </row>
    <row r="278" spans="2:19" ht="18" thickTop="1">
      <c r="B278" s="1141" t="s">
        <v>2495</v>
      </c>
      <c r="C278" s="1142" t="s">
        <v>1922</v>
      </c>
      <c r="D278" s="1142" t="s">
        <v>2335</v>
      </c>
      <c r="E278" s="1142" t="s">
        <v>2334</v>
      </c>
      <c r="F278" s="1142" t="s">
        <v>2496</v>
      </c>
      <c r="G278" s="1137" t="s">
        <v>2038</v>
      </c>
      <c r="H278" s="1142">
        <v>550</v>
      </c>
      <c r="I278" s="1137" t="s">
        <v>2497</v>
      </c>
      <c r="S278" s="135">
        <v>1</v>
      </c>
    </row>
    <row r="279" spans="2:19" ht="17.25">
      <c r="B279" s="1136" t="s">
        <v>2498</v>
      </c>
      <c r="C279" s="1137" t="s">
        <v>1967</v>
      </c>
      <c r="D279" s="1137" t="s">
        <v>2499</v>
      </c>
      <c r="E279" s="1137" t="s">
        <v>1969</v>
      </c>
      <c r="F279" s="1137" t="s">
        <v>2500</v>
      </c>
      <c r="G279" s="1137" t="s">
        <v>1963</v>
      </c>
      <c r="H279" s="1137">
        <v>181</v>
      </c>
      <c r="I279" s="1137" t="s">
        <v>2141</v>
      </c>
      <c r="S279" s="135">
        <v>1</v>
      </c>
    </row>
    <row r="280" spans="2:19" ht="17.25">
      <c r="B280" s="1136" t="s">
        <v>2501</v>
      </c>
      <c r="C280" s="1137" t="s">
        <v>1910</v>
      </c>
      <c r="D280" s="1137" t="s">
        <v>1911</v>
      </c>
      <c r="E280" s="1137" t="s">
        <v>1912</v>
      </c>
      <c r="F280" s="1137" t="s">
        <v>1913</v>
      </c>
      <c r="G280" s="1137" t="s">
        <v>1905</v>
      </c>
      <c r="H280" s="1137">
        <v>143</v>
      </c>
      <c r="I280" s="1137" t="s">
        <v>1914</v>
      </c>
      <c r="S280" s="135">
        <v>1</v>
      </c>
    </row>
    <row r="281" spans="2:19" ht="17.25">
      <c r="B281" s="1136" t="s">
        <v>2502</v>
      </c>
      <c r="C281" s="1137" t="s">
        <v>1910</v>
      </c>
      <c r="D281" s="1137" t="s">
        <v>2134</v>
      </c>
      <c r="E281" s="1137" t="s">
        <v>1933</v>
      </c>
      <c r="F281" s="1137" t="s">
        <v>2226</v>
      </c>
      <c r="G281" s="1137" t="s">
        <v>2147</v>
      </c>
      <c r="H281" s="1137">
        <v>139</v>
      </c>
      <c r="I281" s="1137" t="s">
        <v>1937</v>
      </c>
      <c r="S281" s="135">
        <v>1</v>
      </c>
    </row>
    <row r="282" spans="2:19" ht="17.25">
      <c r="B282" s="1136" t="s">
        <v>2503</v>
      </c>
      <c r="C282" s="1137" t="s">
        <v>2059</v>
      </c>
      <c r="D282" s="1137" t="s">
        <v>2504</v>
      </c>
      <c r="E282" s="1137" t="s">
        <v>2110</v>
      </c>
      <c r="F282" s="1137" t="s">
        <v>2505</v>
      </c>
      <c r="G282" s="1137" t="s">
        <v>2017</v>
      </c>
      <c r="H282" s="1137">
        <v>592</v>
      </c>
      <c r="I282" s="1137" t="s">
        <v>2506</v>
      </c>
      <c r="S282" s="135">
        <v>1</v>
      </c>
    </row>
    <row r="283" spans="2:19" ht="17.25">
      <c r="B283" s="1136" t="s">
        <v>2507</v>
      </c>
      <c r="C283" s="1137" t="s">
        <v>1958</v>
      </c>
      <c r="D283" s="1137" t="s">
        <v>2406</v>
      </c>
      <c r="E283" s="1137" t="s">
        <v>2167</v>
      </c>
      <c r="F283" s="1137" t="s">
        <v>2407</v>
      </c>
      <c r="G283" s="1137" t="s">
        <v>1969</v>
      </c>
      <c r="H283" s="1137">
        <v>204</v>
      </c>
      <c r="I283" s="1137" t="s">
        <v>2161</v>
      </c>
      <c r="S283" s="135">
        <v>1</v>
      </c>
    </row>
    <row r="284" spans="2:19" ht="17.25">
      <c r="B284" s="1136" t="s">
        <v>2508</v>
      </c>
      <c r="C284" s="1137" t="s">
        <v>1917</v>
      </c>
      <c r="D284" s="1137" t="s">
        <v>1973</v>
      </c>
      <c r="E284" s="1137" t="s">
        <v>1941</v>
      </c>
      <c r="F284" s="1137" t="s">
        <v>1974</v>
      </c>
      <c r="G284" s="1137" t="s">
        <v>1912</v>
      </c>
      <c r="H284" s="1137">
        <v>164</v>
      </c>
      <c r="I284" s="1137" t="s">
        <v>1965</v>
      </c>
      <c r="S284" s="135">
        <v>1</v>
      </c>
    </row>
    <row r="285" spans="2:19" ht="17.25">
      <c r="B285" s="1136" t="s">
        <v>2509</v>
      </c>
      <c r="C285" s="1137" t="s">
        <v>1917</v>
      </c>
      <c r="D285" s="1137" t="s">
        <v>2035</v>
      </c>
      <c r="E285" s="1137" t="s">
        <v>1941</v>
      </c>
      <c r="F285" s="1137" t="s">
        <v>2036</v>
      </c>
      <c r="G285" s="1137" t="s">
        <v>1912</v>
      </c>
      <c r="H285" s="1137">
        <v>163</v>
      </c>
      <c r="I285" s="1137" t="s">
        <v>1965</v>
      </c>
      <c r="S285" s="135">
        <v>1</v>
      </c>
    </row>
    <row r="286" spans="2:19" ht="17.25">
      <c r="B286" s="1136" t="s">
        <v>2510</v>
      </c>
      <c r="C286" s="1137" t="s">
        <v>2039</v>
      </c>
      <c r="D286" s="1137" t="s">
        <v>2084</v>
      </c>
      <c r="E286" s="1137" t="s">
        <v>1977</v>
      </c>
      <c r="F286" s="1137" t="s">
        <v>2085</v>
      </c>
      <c r="G286" s="1137" t="s">
        <v>1960</v>
      </c>
      <c r="H286" s="1137">
        <v>194</v>
      </c>
      <c r="I286" s="1137" t="s">
        <v>2086</v>
      </c>
      <c r="S286" s="135">
        <v>1</v>
      </c>
    </row>
    <row r="287" spans="2:19" ht="17.25">
      <c r="B287" s="1136" t="s">
        <v>2511</v>
      </c>
      <c r="C287" s="1137" t="s">
        <v>1990</v>
      </c>
      <c r="D287" s="1137" t="s">
        <v>2300</v>
      </c>
      <c r="E287" s="1137" t="s">
        <v>1992</v>
      </c>
      <c r="F287" s="1137" t="s">
        <v>2301</v>
      </c>
      <c r="G287" s="1137" t="s">
        <v>2039</v>
      </c>
      <c r="H287" s="1137">
        <v>106</v>
      </c>
      <c r="I287" s="1137" t="s">
        <v>1994</v>
      </c>
      <c r="S287" s="135">
        <v>1</v>
      </c>
    </row>
    <row r="288" spans="2:19" ht="17.25">
      <c r="B288" s="1136" t="s">
        <v>2512</v>
      </c>
      <c r="C288" s="1137" t="s">
        <v>2025</v>
      </c>
      <c r="D288" s="1137" t="s">
        <v>2469</v>
      </c>
      <c r="E288" s="1137" t="s">
        <v>2147</v>
      </c>
      <c r="F288" s="1137" t="s">
        <v>2470</v>
      </c>
      <c r="G288" s="1137" t="s">
        <v>1992</v>
      </c>
      <c r="H288" s="1137">
        <v>120</v>
      </c>
      <c r="I288" s="1137" t="s">
        <v>2151</v>
      </c>
      <c r="S288" s="135">
        <v>1</v>
      </c>
    </row>
    <row r="289" spans="2:19" ht="17.25">
      <c r="B289" s="1136" t="s">
        <v>2513</v>
      </c>
      <c r="C289" s="1137" t="s">
        <v>2025</v>
      </c>
      <c r="D289" s="1137" t="s">
        <v>2110</v>
      </c>
      <c r="E289" s="1137" t="s">
        <v>2147</v>
      </c>
      <c r="F289" s="1137" t="s">
        <v>2259</v>
      </c>
      <c r="G289" s="1137" t="s">
        <v>1992</v>
      </c>
      <c r="H289" s="1137">
        <v>118</v>
      </c>
      <c r="I289" s="1137" t="s">
        <v>2167</v>
      </c>
      <c r="S289" s="135">
        <v>1</v>
      </c>
    </row>
    <row r="290" spans="2:19" ht="17.25">
      <c r="B290" s="1136" t="s">
        <v>2514</v>
      </c>
      <c r="C290" s="1137" t="s">
        <v>1903</v>
      </c>
      <c r="D290" s="1137" t="s">
        <v>2515</v>
      </c>
      <c r="E290" s="1137" t="s">
        <v>1948</v>
      </c>
      <c r="F290" s="1137" t="s">
        <v>2516</v>
      </c>
      <c r="G290" s="1137" t="s">
        <v>1907</v>
      </c>
      <c r="H290" s="1137">
        <v>128</v>
      </c>
      <c r="I290" s="1137" t="s">
        <v>2345</v>
      </c>
      <c r="S290" s="135">
        <v>1</v>
      </c>
    </row>
    <row r="291" spans="2:19" ht="17.25">
      <c r="B291" s="1136" t="s">
        <v>2517</v>
      </c>
      <c r="C291" s="1137" t="s">
        <v>2025</v>
      </c>
      <c r="D291" s="1137" t="s">
        <v>2338</v>
      </c>
      <c r="E291" s="1137" t="s">
        <v>2147</v>
      </c>
      <c r="F291" s="1137" t="s">
        <v>2339</v>
      </c>
      <c r="G291" s="1137" t="s">
        <v>1992</v>
      </c>
      <c r="H291" s="1137">
        <v>121</v>
      </c>
      <c r="I291" s="1137" t="s">
        <v>2151</v>
      </c>
      <c r="S291" s="135">
        <v>1</v>
      </c>
    </row>
    <row r="292" spans="2:19" ht="17.25">
      <c r="B292" s="1136" t="s">
        <v>2518</v>
      </c>
      <c r="C292" s="1137" t="s">
        <v>1903</v>
      </c>
      <c r="D292" s="1137" t="s">
        <v>2515</v>
      </c>
      <c r="E292" s="1137" t="s">
        <v>1948</v>
      </c>
      <c r="F292" s="1137" t="s">
        <v>2516</v>
      </c>
      <c r="G292" s="1137" t="s">
        <v>1907</v>
      </c>
      <c r="H292" s="1137">
        <v>128</v>
      </c>
      <c r="I292" s="1137" t="s">
        <v>2345</v>
      </c>
      <c r="S292" s="135">
        <v>1</v>
      </c>
    </row>
    <row r="293" spans="2:19" ht="17.25">
      <c r="B293" s="1136" t="s">
        <v>2519</v>
      </c>
      <c r="C293" s="1137" t="s">
        <v>1903</v>
      </c>
      <c r="D293" s="1137" t="s">
        <v>2515</v>
      </c>
      <c r="E293" s="1137" t="s">
        <v>1948</v>
      </c>
      <c r="F293" s="1137" t="s">
        <v>2516</v>
      </c>
      <c r="G293" s="1137" t="s">
        <v>1907</v>
      </c>
      <c r="H293" s="1137">
        <v>128</v>
      </c>
      <c r="I293" s="1137" t="s">
        <v>2345</v>
      </c>
      <c r="S293" s="135">
        <v>1</v>
      </c>
    </row>
    <row r="294" spans="2:19" ht="17.25">
      <c r="B294" s="1136" t="s">
        <v>2520</v>
      </c>
      <c r="C294" s="1137" t="s">
        <v>1903</v>
      </c>
      <c r="D294" s="1137" t="s">
        <v>2388</v>
      </c>
      <c r="E294" s="1137" t="s">
        <v>1905</v>
      </c>
      <c r="F294" s="1137" t="s">
        <v>2389</v>
      </c>
      <c r="G294" s="1137" t="s">
        <v>1907</v>
      </c>
      <c r="H294" s="1137">
        <v>125</v>
      </c>
      <c r="I294" s="1137" t="s">
        <v>1908</v>
      </c>
      <c r="S294" s="135">
        <v>1</v>
      </c>
    </row>
    <row r="295" spans="2:19" ht="17.25">
      <c r="B295" s="1136" t="s">
        <v>2521</v>
      </c>
      <c r="C295" s="1137" t="s">
        <v>1945</v>
      </c>
      <c r="D295" s="1137" t="s">
        <v>2186</v>
      </c>
      <c r="E295" s="1137" t="s">
        <v>1929</v>
      </c>
      <c r="F295" s="1137" t="s">
        <v>2211</v>
      </c>
      <c r="G295" s="1137" t="s">
        <v>1948</v>
      </c>
      <c r="H295" s="1137">
        <v>148</v>
      </c>
      <c r="I295" s="1137" t="s">
        <v>2212</v>
      </c>
      <c r="S295" s="135">
        <v>1</v>
      </c>
    </row>
    <row r="296" spans="2:19" ht="17.25">
      <c r="B296" s="1136" t="s">
        <v>2522</v>
      </c>
      <c r="C296" s="1137" t="s">
        <v>2110</v>
      </c>
      <c r="D296" s="1137" t="s">
        <v>2523</v>
      </c>
      <c r="E296" s="1137" t="s">
        <v>2165</v>
      </c>
      <c r="F296" s="1137" t="s">
        <v>2524</v>
      </c>
      <c r="G296" s="1137" t="s">
        <v>2506</v>
      </c>
      <c r="H296" s="1137">
        <v>1183</v>
      </c>
      <c r="I296" s="1137" t="s">
        <v>2525</v>
      </c>
      <c r="S296" s="135">
        <v>1</v>
      </c>
    </row>
    <row r="297" spans="2:19" ht="17.25">
      <c r="B297" s="1136" t="s">
        <v>2526</v>
      </c>
      <c r="C297" s="1137" t="s">
        <v>1925</v>
      </c>
      <c r="D297" s="1137" t="s">
        <v>2057</v>
      </c>
      <c r="E297" s="1137" t="s">
        <v>1960</v>
      </c>
      <c r="F297" s="1137" t="s">
        <v>2058</v>
      </c>
      <c r="G297" s="1137" t="s">
        <v>1929</v>
      </c>
      <c r="H297" s="1137">
        <v>169</v>
      </c>
      <c r="I297" s="1137" t="s">
        <v>2059</v>
      </c>
      <c r="S297" s="135">
        <v>1</v>
      </c>
    </row>
    <row r="298" spans="2:19" ht="17.25">
      <c r="B298" s="1136" t="s">
        <v>2527</v>
      </c>
      <c r="C298" s="1137" t="s">
        <v>1956</v>
      </c>
      <c r="D298" s="1137" t="s">
        <v>2430</v>
      </c>
      <c r="E298" s="1137" t="s">
        <v>1958</v>
      </c>
      <c r="F298" s="1137" t="s">
        <v>2431</v>
      </c>
      <c r="G298" s="1137" t="s">
        <v>1967</v>
      </c>
      <c r="H298" s="1137">
        <v>102</v>
      </c>
      <c r="I298" s="1137" t="s">
        <v>1969</v>
      </c>
      <c r="S298" s="135">
        <v>1</v>
      </c>
    </row>
    <row r="299" spans="2:19" ht="17.25">
      <c r="B299" s="1136" t="s">
        <v>2528</v>
      </c>
      <c r="C299" s="1137" t="s">
        <v>1967</v>
      </c>
      <c r="D299" s="1137" t="s">
        <v>1968</v>
      </c>
      <c r="E299" s="1137" t="s">
        <v>1969</v>
      </c>
      <c r="F299" s="1137" t="s">
        <v>1970</v>
      </c>
      <c r="G299" s="1137" t="s">
        <v>1919</v>
      </c>
      <c r="H299" s="1137">
        <v>178</v>
      </c>
      <c r="I299" s="1137" t="s">
        <v>1971</v>
      </c>
      <c r="S299" s="135">
        <v>1</v>
      </c>
    </row>
    <row r="300" spans="2:19" ht="17.25">
      <c r="B300" s="1136" t="s">
        <v>2529</v>
      </c>
      <c r="C300" s="1137" t="s">
        <v>1910</v>
      </c>
      <c r="D300" s="1137" t="s">
        <v>2134</v>
      </c>
      <c r="E300" s="1137" t="s">
        <v>1933</v>
      </c>
      <c r="F300" s="1137" t="s">
        <v>2226</v>
      </c>
      <c r="G300" s="1137" t="s">
        <v>2147</v>
      </c>
      <c r="H300" s="1137">
        <v>139</v>
      </c>
      <c r="I300" s="1137" t="s">
        <v>1937</v>
      </c>
      <c r="S300" s="135">
        <v>1</v>
      </c>
    </row>
    <row r="301" spans="2:19" ht="17.25">
      <c r="B301" s="1136" t="s">
        <v>2530</v>
      </c>
      <c r="C301" s="1137" t="s">
        <v>1910</v>
      </c>
      <c r="D301" s="1137" t="s">
        <v>2531</v>
      </c>
      <c r="E301" s="1137" t="s">
        <v>1933</v>
      </c>
      <c r="F301" s="1137" t="s">
        <v>2532</v>
      </c>
      <c r="G301" s="1137" t="s">
        <v>1905</v>
      </c>
      <c r="H301" s="1137">
        <v>140</v>
      </c>
      <c r="I301" s="1137" t="s">
        <v>1937</v>
      </c>
      <c r="S301" s="135">
        <v>1</v>
      </c>
    </row>
    <row r="302" spans="2:19" ht="17.25">
      <c r="B302" s="1136" t="s">
        <v>2533</v>
      </c>
      <c r="C302" s="1137" t="s">
        <v>2534</v>
      </c>
      <c r="D302" s="1137" t="s">
        <v>2484</v>
      </c>
      <c r="E302" s="1137" t="s">
        <v>1917</v>
      </c>
      <c r="F302" s="1137" t="s">
        <v>2535</v>
      </c>
      <c r="G302" s="1137" t="s">
        <v>1910</v>
      </c>
      <c r="H302" s="1137">
        <v>81</v>
      </c>
      <c r="I302" s="1137" t="s">
        <v>1933</v>
      </c>
      <c r="S302" s="135">
        <v>1</v>
      </c>
    </row>
    <row r="303" spans="2:19" ht="17.25">
      <c r="B303" s="1136" t="s">
        <v>2536</v>
      </c>
      <c r="C303" s="1137" t="s">
        <v>1945</v>
      </c>
      <c r="D303" s="1137" t="s">
        <v>2313</v>
      </c>
      <c r="E303" s="1137" t="s">
        <v>1912</v>
      </c>
      <c r="F303" s="1137" t="s">
        <v>2314</v>
      </c>
      <c r="G303" s="1137" t="s">
        <v>1948</v>
      </c>
      <c r="H303" s="1137">
        <v>147</v>
      </c>
      <c r="I303" s="1137" t="s">
        <v>1986</v>
      </c>
      <c r="S303" s="135">
        <v>1</v>
      </c>
    </row>
    <row r="304" spans="2:19" ht="17.25">
      <c r="B304" s="1136" t="s">
        <v>2537</v>
      </c>
      <c r="C304" s="1137" t="s">
        <v>2182</v>
      </c>
      <c r="D304" s="1137" t="s">
        <v>2241</v>
      </c>
      <c r="E304" s="1137" t="s">
        <v>1910</v>
      </c>
      <c r="F304" s="1137" t="s">
        <v>2538</v>
      </c>
      <c r="G304" s="1137" t="s">
        <v>1903</v>
      </c>
      <c r="H304" s="1137">
        <v>72</v>
      </c>
      <c r="I304" s="1137" t="s">
        <v>1905</v>
      </c>
      <c r="S304" s="135">
        <v>1</v>
      </c>
    </row>
    <row r="305" spans="2:19" ht="17.25">
      <c r="B305" s="1136" t="s">
        <v>2539</v>
      </c>
      <c r="C305" s="1137" t="s">
        <v>2182</v>
      </c>
      <c r="D305" s="1137" t="s">
        <v>2183</v>
      </c>
      <c r="E305" s="1137" t="s">
        <v>1945</v>
      </c>
      <c r="F305" s="1137" t="s">
        <v>2184</v>
      </c>
      <c r="G305" s="1137" t="s">
        <v>1903</v>
      </c>
      <c r="H305" s="1137">
        <v>73</v>
      </c>
      <c r="I305" s="1137" t="s">
        <v>1948</v>
      </c>
      <c r="S305" s="135">
        <v>1</v>
      </c>
    </row>
    <row r="306" spans="2:19" ht="17.25">
      <c r="B306" s="1136" t="s">
        <v>2540</v>
      </c>
      <c r="C306" s="1137" t="s">
        <v>1905</v>
      </c>
      <c r="D306" s="1137" t="s">
        <v>2541</v>
      </c>
      <c r="E306" s="1137" t="s">
        <v>1914</v>
      </c>
      <c r="F306" s="1137" t="s">
        <v>2542</v>
      </c>
      <c r="G306" s="1137" t="s">
        <v>1908</v>
      </c>
      <c r="H306" s="1137">
        <v>252</v>
      </c>
      <c r="I306" s="1137" t="s">
        <v>2100</v>
      </c>
      <c r="S306" s="135">
        <v>1</v>
      </c>
    </row>
    <row r="307" spans="2:19" ht="17.25">
      <c r="B307" s="1136" t="s">
        <v>2543</v>
      </c>
      <c r="C307" s="1137" t="s">
        <v>1958</v>
      </c>
      <c r="D307" s="1137" t="s">
        <v>1976</v>
      </c>
      <c r="E307" s="1137" t="s">
        <v>1977</v>
      </c>
      <c r="F307" s="1137" t="s">
        <v>1978</v>
      </c>
      <c r="G307" s="1137" t="s">
        <v>1960</v>
      </c>
      <c r="H307" s="1137">
        <v>197</v>
      </c>
      <c r="I307" s="1137" t="s">
        <v>1979</v>
      </c>
      <c r="S307" s="135">
        <v>1</v>
      </c>
    </row>
    <row r="308" spans="2:19" ht="17.25">
      <c r="B308" s="1136" t="s">
        <v>2544</v>
      </c>
      <c r="C308" s="1137" t="s">
        <v>2147</v>
      </c>
      <c r="D308" s="1137" t="s">
        <v>2165</v>
      </c>
      <c r="E308" s="1137" t="s">
        <v>2054</v>
      </c>
      <c r="F308" s="1137" t="s">
        <v>2166</v>
      </c>
      <c r="G308" s="1137" t="s">
        <v>2167</v>
      </c>
      <c r="H308" s="1137">
        <v>237</v>
      </c>
      <c r="I308" s="1137" t="s">
        <v>2152</v>
      </c>
      <c r="S308" s="135">
        <v>1</v>
      </c>
    </row>
    <row r="309" spans="2:19" ht="17.25">
      <c r="B309" s="1136" t="s">
        <v>2545</v>
      </c>
      <c r="C309" s="1137" t="s">
        <v>1917</v>
      </c>
      <c r="D309" s="1137" t="s">
        <v>2035</v>
      </c>
      <c r="E309" s="1137" t="s">
        <v>1941</v>
      </c>
      <c r="F309" s="1137" t="s">
        <v>2036</v>
      </c>
      <c r="G309" s="1137" t="s">
        <v>1912</v>
      </c>
      <c r="H309" s="1137">
        <v>163</v>
      </c>
      <c r="I309" s="1137" t="s">
        <v>1965</v>
      </c>
      <c r="S309" s="135">
        <v>1</v>
      </c>
    </row>
    <row r="310" spans="2:19" ht="17.25">
      <c r="B310" s="1127"/>
      <c r="C310" s="1140" t="s">
        <v>1892</v>
      </c>
      <c r="D310" s="4934" t="s">
        <v>1893</v>
      </c>
      <c r="E310" s="4935"/>
      <c r="F310" s="4934" t="s">
        <v>1894</v>
      </c>
      <c r="G310" s="4935"/>
      <c r="H310" s="4934" t="s">
        <v>1895</v>
      </c>
      <c r="I310" s="4935"/>
      <c r="S310" s="135">
        <v>1</v>
      </c>
    </row>
    <row r="311" spans="2:19" ht="18" thickBot="1">
      <c r="B311" s="1132" t="s">
        <v>1897</v>
      </c>
      <c r="C311" s="1133" t="s">
        <v>1898</v>
      </c>
      <c r="D311" s="1133" t="s">
        <v>1898</v>
      </c>
      <c r="E311" s="1133" t="s">
        <v>1899</v>
      </c>
      <c r="F311" s="1133" t="s">
        <v>1898</v>
      </c>
      <c r="G311" s="1133" t="s">
        <v>1900</v>
      </c>
      <c r="H311" s="1133" t="s">
        <v>1898</v>
      </c>
      <c r="I311" s="1133" t="s">
        <v>1900</v>
      </c>
      <c r="S311" s="135">
        <v>1</v>
      </c>
    </row>
    <row r="312" spans="2:19" ht="18" thickTop="1">
      <c r="B312" s="1141" t="s">
        <v>2546</v>
      </c>
      <c r="C312" s="1142" t="s">
        <v>1990</v>
      </c>
      <c r="D312" s="1142" t="s">
        <v>2296</v>
      </c>
      <c r="E312" s="1142" t="s">
        <v>1907</v>
      </c>
      <c r="F312" s="1142" t="s">
        <v>2297</v>
      </c>
      <c r="G312" s="1137" t="s">
        <v>2039</v>
      </c>
      <c r="H312" s="1142">
        <v>108</v>
      </c>
      <c r="I312" s="1137" t="s">
        <v>2091</v>
      </c>
      <c r="S312" s="135">
        <v>1</v>
      </c>
    </row>
    <row r="313" spans="2:19" ht="17.25">
      <c r="B313" s="1136" t="s">
        <v>2547</v>
      </c>
      <c r="C313" s="1137" t="s">
        <v>2025</v>
      </c>
      <c r="D313" s="1137" t="s">
        <v>2110</v>
      </c>
      <c r="E313" s="1137" t="s">
        <v>2147</v>
      </c>
      <c r="F313" s="1137" t="s">
        <v>2259</v>
      </c>
      <c r="G313" s="1137" t="s">
        <v>1992</v>
      </c>
      <c r="H313" s="1137">
        <v>118</v>
      </c>
      <c r="I313" s="1137" t="s">
        <v>2167</v>
      </c>
      <c r="S313" s="135">
        <v>1</v>
      </c>
    </row>
    <row r="314" spans="2:19" ht="17.25">
      <c r="B314" s="1136" t="s">
        <v>2548</v>
      </c>
      <c r="C314" s="1137" t="s">
        <v>1958</v>
      </c>
      <c r="D314" s="1137" t="s">
        <v>1976</v>
      </c>
      <c r="E314" s="1137" t="s">
        <v>1977</v>
      </c>
      <c r="F314" s="1137" t="s">
        <v>1978</v>
      </c>
      <c r="G314" s="1137" t="s">
        <v>1960</v>
      </c>
      <c r="H314" s="1137">
        <v>197</v>
      </c>
      <c r="I314" s="1137" t="s">
        <v>1979</v>
      </c>
      <c r="S314" s="135">
        <v>1</v>
      </c>
    </row>
    <row r="315" spans="2:19" ht="17.25">
      <c r="B315" s="1136" t="s">
        <v>2549</v>
      </c>
      <c r="C315" s="1137" t="s">
        <v>1956</v>
      </c>
      <c r="D315" s="1137" t="s">
        <v>2038</v>
      </c>
      <c r="E315" s="1137" t="s">
        <v>2039</v>
      </c>
      <c r="F315" s="1137" t="s">
        <v>2040</v>
      </c>
      <c r="G315" s="1137" t="s">
        <v>1925</v>
      </c>
      <c r="H315" s="1137">
        <v>96</v>
      </c>
      <c r="I315" s="1137" t="s">
        <v>1960</v>
      </c>
      <c r="S315" s="135">
        <v>1</v>
      </c>
    </row>
    <row r="316" spans="2:19" ht="17.25">
      <c r="B316" s="1136" t="s">
        <v>2550</v>
      </c>
      <c r="C316" s="1137" t="s">
        <v>2025</v>
      </c>
      <c r="D316" s="1137" t="s">
        <v>2338</v>
      </c>
      <c r="E316" s="1137" t="s">
        <v>2147</v>
      </c>
      <c r="F316" s="1137" t="s">
        <v>2339</v>
      </c>
      <c r="G316" s="1137" t="s">
        <v>1992</v>
      </c>
      <c r="H316" s="1137">
        <v>121</v>
      </c>
      <c r="I316" s="1137" t="s">
        <v>2151</v>
      </c>
      <c r="S316" s="135">
        <v>1</v>
      </c>
    </row>
    <row r="317" spans="2:19" ht="17.25">
      <c r="B317" s="1136" t="s">
        <v>2551</v>
      </c>
      <c r="C317" s="1137" t="s">
        <v>1917</v>
      </c>
      <c r="D317" s="1137" t="s">
        <v>1918</v>
      </c>
      <c r="E317" s="1137" t="s">
        <v>1919</v>
      </c>
      <c r="F317" s="1137" t="s">
        <v>1920</v>
      </c>
      <c r="G317" s="1137" t="s">
        <v>1921</v>
      </c>
      <c r="H317" s="1137">
        <v>156</v>
      </c>
      <c r="I317" s="1137" t="s">
        <v>1922</v>
      </c>
      <c r="S317" s="135">
        <v>1</v>
      </c>
    </row>
    <row r="318" spans="2:19" ht="17.25">
      <c r="B318" s="1136" t="s">
        <v>2552</v>
      </c>
      <c r="C318" s="1137" t="s">
        <v>2026</v>
      </c>
      <c r="D318" s="1137" t="s">
        <v>2553</v>
      </c>
      <c r="E318" s="1137" t="s">
        <v>2069</v>
      </c>
      <c r="F318" s="1137" t="s">
        <v>2554</v>
      </c>
      <c r="G318" s="1137" t="s">
        <v>2028</v>
      </c>
      <c r="H318" s="1137">
        <v>228</v>
      </c>
      <c r="I318" s="1137" t="s">
        <v>2555</v>
      </c>
      <c r="S318" s="135">
        <v>1</v>
      </c>
    </row>
    <row r="319" spans="2:19" ht="17.25">
      <c r="B319" s="1136" t="s">
        <v>2556</v>
      </c>
      <c r="C319" s="1137" t="s">
        <v>1956</v>
      </c>
      <c r="D319" s="1137" t="s">
        <v>2031</v>
      </c>
      <c r="E319" s="1137" t="s">
        <v>1958</v>
      </c>
      <c r="F319" s="1137" t="s">
        <v>2032</v>
      </c>
      <c r="G319" s="1137" t="s">
        <v>1967</v>
      </c>
      <c r="H319" s="1137">
        <v>100</v>
      </c>
      <c r="I319" s="1137" t="s">
        <v>1927</v>
      </c>
      <c r="S319" s="135">
        <v>1</v>
      </c>
    </row>
    <row r="320" spans="2:19" ht="17.25">
      <c r="B320" s="1136" t="s">
        <v>2557</v>
      </c>
      <c r="C320" s="1137" t="s">
        <v>1917</v>
      </c>
      <c r="D320" s="1137" t="s">
        <v>2004</v>
      </c>
      <c r="E320" s="1137" t="s">
        <v>1963</v>
      </c>
      <c r="F320" s="1137" t="s">
        <v>2261</v>
      </c>
      <c r="G320" s="1137" t="s">
        <v>1933</v>
      </c>
      <c r="H320" s="1137">
        <v>159</v>
      </c>
      <c r="I320" s="1137" t="s">
        <v>1935</v>
      </c>
      <c r="S320" s="135">
        <v>1</v>
      </c>
    </row>
    <row r="321" spans="2:19" ht="17.25">
      <c r="B321" s="1136" t="s">
        <v>2558</v>
      </c>
      <c r="C321" s="1137" t="s">
        <v>1925</v>
      </c>
      <c r="D321" s="1137" t="s">
        <v>2559</v>
      </c>
      <c r="E321" s="1137" t="s">
        <v>1960</v>
      </c>
      <c r="F321" s="1137" t="s">
        <v>2560</v>
      </c>
      <c r="G321" s="1137" t="s">
        <v>1929</v>
      </c>
      <c r="H321" s="1137">
        <v>170</v>
      </c>
      <c r="I321" s="1137" t="s">
        <v>2413</v>
      </c>
      <c r="S321" s="135">
        <v>1</v>
      </c>
    </row>
    <row r="322" spans="2:19" ht="17.25">
      <c r="B322" s="1136" t="s">
        <v>2561</v>
      </c>
      <c r="C322" s="1137" t="s">
        <v>1903</v>
      </c>
      <c r="D322" s="1137" t="s">
        <v>2010</v>
      </c>
      <c r="E322" s="1137" t="s">
        <v>1948</v>
      </c>
      <c r="F322" s="1137" t="s">
        <v>2562</v>
      </c>
      <c r="G322" s="1137" t="s">
        <v>2026</v>
      </c>
      <c r="H322" s="1137">
        <v>131</v>
      </c>
      <c r="I322" s="1137" t="s">
        <v>2069</v>
      </c>
      <c r="S322" s="135">
        <v>1</v>
      </c>
    </row>
    <row r="323" spans="2:19" ht="17.25">
      <c r="B323" s="1136" t="s">
        <v>2563</v>
      </c>
      <c r="C323" s="1137" t="s">
        <v>1903</v>
      </c>
      <c r="D323" s="1137" t="s">
        <v>2010</v>
      </c>
      <c r="E323" s="1137" t="s">
        <v>1948</v>
      </c>
      <c r="F323" s="1137" t="s">
        <v>2562</v>
      </c>
      <c r="G323" s="1137" t="s">
        <v>2026</v>
      </c>
      <c r="H323" s="1137">
        <v>131</v>
      </c>
      <c r="I323" s="1137" t="s">
        <v>2069</v>
      </c>
      <c r="S323" s="135">
        <v>1</v>
      </c>
    </row>
    <row r="324" spans="2:19" ht="17.25">
      <c r="B324" s="1136" t="s">
        <v>2564</v>
      </c>
      <c r="C324" s="1137" t="s">
        <v>1956</v>
      </c>
      <c r="D324" s="1137" t="s">
        <v>1938</v>
      </c>
      <c r="E324" s="1137" t="s">
        <v>2039</v>
      </c>
      <c r="F324" s="1137" t="s">
        <v>2048</v>
      </c>
      <c r="G324" s="1137" t="s">
        <v>1925</v>
      </c>
      <c r="H324" s="1137">
        <v>97</v>
      </c>
      <c r="I324" s="1137" t="s">
        <v>1960</v>
      </c>
      <c r="S324" s="135">
        <v>1</v>
      </c>
    </row>
    <row r="325" spans="2:19" ht="17.25">
      <c r="B325" s="1136" t="s">
        <v>2565</v>
      </c>
      <c r="C325" s="1137" t="s">
        <v>2021</v>
      </c>
      <c r="D325" s="1137" t="s">
        <v>2566</v>
      </c>
      <c r="E325" s="1137" t="s">
        <v>1967</v>
      </c>
      <c r="F325" s="1137" t="s">
        <v>2567</v>
      </c>
      <c r="G325" s="1137" t="s">
        <v>1917</v>
      </c>
      <c r="H325" s="1137">
        <v>90</v>
      </c>
      <c r="I325" s="1137" t="s">
        <v>1963</v>
      </c>
      <c r="S325" s="135">
        <v>1</v>
      </c>
    </row>
    <row r="326" spans="2:19" ht="17.25">
      <c r="B326" s="1136" t="s">
        <v>2568</v>
      </c>
      <c r="C326" s="1137" t="s">
        <v>1917</v>
      </c>
      <c r="D326" s="1137" t="s">
        <v>1997</v>
      </c>
      <c r="E326" s="1137" t="s">
        <v>1963</v>
      </c>
      <c r="F326" s="1137" t="s">
        <v>1998</v>
      </c>
      <c r="G326" s="1137" t="s">
        <v>1933</v>
      </c>
      <c r="H326" s="1137">
        <v>158</v>
      </c>
      <c r="I326" s="1137" t="s">
        <v>1922</v>
      </c>
      <c r="S326" s="135">
        <v>1</v>
      </c>
    </row>
    <row r="327" spans="2:19" ht="17.25">
      <c r="B327" s="1136" t="s">
        <v>2569</v>
      </c>
      <c r="C327" s="1137" t="s">
        <v>1967</v>
      </c>
      <c r="D327" s="1137" t="s">
        <v>1981</v>
      </c>
      <c r="E327" s="1137" t="s">
        <v>1927</v>
      </c>
      <c r="F327" s="1137" t="s">
        <v>1982</v>
      </c>
      <c r="G327" s="1137" t="s">
        <v>1919</v>
      </c>
      <c r="H327" s="1137">
        <v>177</v>
      </c>
      <c r="I327" s="1137" t="s">
        <v>1971</v>
      </c>
      <c r="S327" s="135">
        <v>1</v>
      </c>
    </row>
    <row r="328" spans="2:19" ht="17.25">
      <c r="B328" s="1136" t="s">
        <v>2570</v>
      </c>
      <c r="C328" s="1137" t="s">
        <v>1990</v>
      </c>
      <c r="D328" s="1137" t="s">
        <v>2571</v>
      </c>
      <c r="E328" s="1137" t="s">
        <v>2026</v>
      </c>
      <c r="F328" s="1137" t="s">
        <v>2572</v>
      </c>
      <c r="G328" s="1137" t="s">
        <v>1958</v>
      </c>
      <c r="H328" s="1137">
        <v>114</v>
      </c>
      <c r="I328" s="1137" t="s">
        <v>2028</v>
      </c>
      <c r="S328" s="135">
        <v>1</v>
      </c>
    </row>
    <row r="329" spans="2:19" ht="17.25">
      <c r="B329" s="1136" t="s">
        <v>2573</v>
      </c>
      <c r="C329" s="1137" t="s">
        <v>1956</v>
      </c>
      <c r="D329" s="1137" t="s">
        <v>2430</v>
      </c>
      <c r="E329" s="1137" t="s">
        <v>1958</v>
      </c>
      <c r="F329" s="1137" t="s">
        <v>2431</v>
      </c>
      <c r="G329" s="1137" t="s">
        <v>1967</v>
      </c>
      <c r="H329" s="1137">
        <v>102</v>
      </c>
      <c r="I329" s="1137" t="s">
        <v>1969</v>
      </c>
      <c r="S329" s="135">
        <v>1</v>
      </c>
    </row>
    <row r="330" spans="2:19" ht="17.25">
      <c r="B330" s="1136" t="s">
        <v>2574</v>
      </c>
      <c r="C330" s="1137" t="s">
        <v>1956</v>
      </c>
      <c r="D330" s="1137" t="s">
        <v>2118</v>
      </c>
      <c r="E330" s="1137" t="s">
        <v>1958</v>
      </c>
      <c r="F330" s="1137" t="s">
        <v>2196</v>
      </c>
      <c r="G330" s="1137" t="s">
        <v>1925</v>
      </c>
      <c r="H330" s="1137">
        <v>99</v>
      </c>
      <c r="I330" s="1137" t="s">
        <v>1927</v>
      </c>
      <c r="S330" s="135">
        <v>1</v>
      </c>
    </row>
    <row r="331" spans="2:19" ht="17.25">
      <c r="B331" s="1136" t="s">
        <v>2575</v>
      </c>
      <c r="C331" s="1137" t="s">
        <v>1956</v>
      </c>
      <c r="D331" s="1137" t="s">
        <v>2031</v>
      </c>
      <c r="E331" s="1137" t="s">
        <v>1958</v>
      </c>
      <c r="F331" s="1137" t="s">
        <v>2032</v>
      </c>
      <c r="G331" s="1137" t="s">
        <v>1967</v>
      </c>
      <c r="H331" s="1137">
        <v>100</v>
      </c>
      <c r="I331" s="1137" t="s">
        <v>1927</v>
      </c>
      <c r="S331" s="135">
        <v>1</v>
      </c>
    </row>
    <row r="332" spans="2:19" ht="17.25">
      <c r="B332" s="1136" t="s">
        <v>2576</v>
      </c>
      <c r="C332" s="1137" t="s">
        <v>1956</v>
      </c>
      <c r="D332" s="1137" t="s">
        <v>2118</v>
      </c>
      <c r="E332" s="1137" t="s">
        <v>1958</v>
      </c>
      <c r="F332" s="1137" t="s">
        <v>2196</v>
      </c>
      <c r="G332" s="1137" t="s">
        <v>1925</v>
      </c>
      <c r="H332" s="1137">
        <v>99</v>
      </c>
      <c r="I332" s="1137" t="s">
        <v>1927</v>
      </c>
      <c r="S332" s="135">
        <v>1</v>
      </c>
    </row>
    <row r="333" spans="2:19" ht="17.25">
      <c r="B333" s="1136" t="s">
        <v>2577</v>
      </c>
      <c r="C333" s="1137" t="s">
        <v>1990</v>
      </c>
      <c r="D333" s="1137" t="s">
        <v>2300</v>
      </c>
      <c r="E333" s="1137" t="s">
        <v>1992</v>
      </c>
      <c r="F333" s="1137" t="s">
        <v>2301</v>
      </c>
      <c r="G333" s="1137" t="s">
        <v>2039</v>
      </c>
      <c r="H333" s="1137">
        <v>106</v>
      </c>
      <c r="I333" s="1137" t="s">
        <v>1994</v>
      </c>
      <c r="S333" s="135">
        <v>1</v>
      </c>
    </row>
    <row r="334" spans="2:19" ht="17.25">
      <c r="B334" s="1136" t="s">
        <v>2578</v>
      </c>
      <c r="C334" s="1137" t="s">
        <v>1990</v>
      </c>
      <c r="D334" s="1137" t="s">
        <v>2300</v>
      </c>
      <c r="E334" s="1137" t="s">
        <v>1992</v>
      </c>
      <c r="F334" s="1137" t="s">
        <v>2301</v>
      </c>
      <c r="G334" s="1137" t="s">
        <v>2039</v>
      </c>
      <c r="H334" s="1137">
        <v>106</v>
      </c>
      <c r="I334" s="1137" t="s">
        <v>1994</v>
      </c>
      <c r="S334" s="135">
        <v>1</v>
      </c>
    </row>
    <row r="335" spans="2:19" ht="17.25">
      <c r="B335" s="1136" t="s">
        <v>2579</v>
      </c>
      <c r="C335" s="1137" t="s">
        <v>1956</v>
      </c>
      <c r="D335" s="1137" t="s">
        <v>1938</v>
      </c>
      <c r="E335" s="1137" t="s">
        <v>2039</v>
      </c>
      <c r="F335" s="1137" t="s">
        <v>2048</v>
      </c>
      <c r="G335" s="1137" t="s">
        <v>1925</v>
      </c>
      <c r="H335" s="1137">
        <v>97</v>
      </c>
      <c r="I335" s="1137" t="s">
        <v>1960</v>
      </c>
      <c r="S335" s="135">
        <v>1</v>
      </c>
    </row>
    <row r="336" spans="2:19" ht="17.25">
      <c r="B336" s="1136" t="s">
        <v>2580</v>
      </c>
      <c r="C336" s="1137" t="s">
        <v>2039</v>
      </c>
      <c r="D336" s="1137" t="s">
        <v>2581</v>
      </c>
      <c r="E336" s="1137" t="s">
        <v>2091</v>
      </c>
      <c r="F336" s="1137" t="s">
        <v>2582</v>
      </c>
      <c r="G336" s="1137" t="s">
        <v>1941</v>
      </c>
      <c r="H336" s="1137">
        <v>191</v>
      </c>
      <c r="I336" s="1137" t="s">
        <v>2267</v>
      </c>
      <c r="S336" s="135">
        <v>1</v>
      </c>
    </row>
    <row r="337" spans="1:21">
      <c r="S337" s="640" t="s">
        <v>997</v>
      </c>
    </row>
    <row r="338" spans="1:21">
      <c r="A338" s="135">
        <v>1</v>
      </c>
      <c r="B338" s="135">
        <v>1</v>
      </c>
      <c r="C338" s="135">
        <v>1</v>
      </c>
      <c r="D338" s="135">
        <v>1</v>
      </c>
      <c r="E338" s="135">
        <v>1</v>
      </c>
      <c r="F338" s="135">
        <v>1</v>
      </c>
      <c r="G338" s="135">
        <v>1</v>
      </c>
      <c r="H338" s="135">
        <v>1</v>
      </c>
      <c r="I338" s="135">
        <v>1</v>
      </c>
      <c r="J338" s="135">
        <v>1</v>
      </c>
      <c r="K338" s="135">
        <v>1</v>
      </c>
      <c r="L338" s="135">
        <v>1</v>
      </c>
      <c r="M338" s="135">
        <v>1</v>
      </c>
      <c r="N338" s="135">
        <v>1</v>
      </c>
      <c r="O338" s="135">
        <v>1</v>
      </c>
      <c r="P338" s="135">
        <v>1</v>
      </c>
      <c r="Q338" s="135">
        <v>1</v>
      </c>
      <c r="R338" s="135">
        <v>1</v>
      </c>
      <c r="S338" s="133" t="str">
        <f>ADDRESS(ROW(),COLUMN(),4)</f>
        <v>S338</v>
      </c>
      <c r="T338" s="689"/>
      <c r="U338" s="690" t="str">
        <f>ADDRESS(ROW(),COLUMN(),4)</f>
        <v>U338</v>
      </c>
    </row>
  </sheetData>
  <mergeCells count="34">
    <mergeCell ref="B4:I4"/>
    <mergeCell ref="D6:E6"/>
    <mergeCell ref="F6:G6"/>
    <mergeCell ref="H6:I6"/>
    <mergeCell ref="D8:E8"/>
    <mergeCell ref="F8:G8"/>
    <mergeCell ref="H8:I8"/>
    <mergeCell ref="D38:E38"/>
    <mergeCell ref="F38:G38"/>
    <mergeCell ref="H38:I38"/>
    <mergeCell ref="D72:E72"/>
    <mergeCell ref="F72:G72"/>
    <mergeCell ref="H72:I72"/>
    <mergeCell ref="D106:E106"/>
    <mergeCell ref="F106:G106"/>
    <mergeCell ref="H106:I106"/>
    <mergeCell ref="D140:E140"/>
    <mergeCell ref="F140:G140"/>
    <mergeCell ref="H140:I140"/>
    <mergeCell ref="D174:E174"/>
    <mergeCell ref="F174:G174"/>
    <mergeCell ref="H174:I174"/>
    <mergeCell ref="D208:E208"/>
    <mergeCell ref="F208:G208"/>
    <mergeCell ref="H208:I208"/>
    <mergeCell ref="D310:E310"/>
    <mergeCell ref="F310:G310"/>
    <mergeCell ref="H310:I310"/>
    <mergeCell ref="D242:E242"/>
    <mergeCell ref="F242:G242"/>
    <mergeCell ref="H242:I242"/>
    <mergeCell ref="D276:E276"/>
    <mergeCell ref="F276:G276"/>
    <mergeCell ref="H276:I276"/>
  </mergeCells>
  <hyperlinks>
    <hyperlink ref="B5" r:id="rId1" xr:uid="{C39077F4-DBC9-42CB-977B-59799C676F07}"/>
    <hyperlink ref="L9" r:id="rId2" xr:uid="{87CA24E8-ABB2-44A7-8D39-45B35A25A094}"/>
    <hyperlink ref="L12" r:id="rId3" xr:uid="{517BBD77-E97D-479C-81FC-7100CB258DEB}"/>
    <hyperlink ref="L27" r:id="rId4" xr:uid="{A74A356B-630F-44BC-89FC-9156EFD4C563}"/>
    <hyperlink ref="L30" r:id="rId5" xr:uid="{0EFD2F59-CE4F-48BB-A091-4F91215352AC}"/>
    <hyperlink ref="L32" r:id="rId6" xr:uid="{8EC32863-6C42-4115-ABFC-8662DD4B8BD6}"/>
    <hyperlink ref="L35" r:id="rId7" xr:uid="{F8A7D64A-66B6-45D9-B931-62365399E881}"/>
    <hyperlink ref="L38" r:id="rId8" xr:uid="{295D3A47-2FF6-4357-AE81-10FC467FFBC2}"/>
    <hyperlink ref="L40" r:id="rId9" display="https://www.google.com/search?rlz=1C1FKPE_frFR968FR968&amp;sxsrf=ALiCzsaPDkH98Lv7PcG9jMAoNAQWNhlCpQ%3A1658260948958&amp;lei=1A3XYp2NOqmHur4Pu5mEuAQ&amp;q=masse%20volumique%20du%20whisky&amp;ved=2ahUKEwidx7q234X5AhWpg84BHbsMAUcQsKwBKAB6BAhAEAE" xr:uid="{CCCEEAB7-097E-4A2E-B5F7-3AEEECC0C0D4}"/>
    <hyperlink ref="L42" r:id="rId10" xr:uid="{591FFA71-732E-4199-BF46-5DEAA26D4F25}"/>
    <hyperlink ref="L44" r:id="rId11" xr:uid="{FC20E77C-5B6A-44AB-B8CE-349B485D7927}"/>
  </hyperlinks>
  <pageMargins left="0.7" right="0.7" top="0.75" bottom="0.75" header="0.3" footer="0.3"/>
  <pageSetup paperSize="9" orientation="portrait" r:id="rId12"/>
  <drawing r:id="rId1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D5677-2BC2-479F-A939-45586AEF4A76}">
  <dimension ref="A1:AD109"/>
  <sheetViews>
    <sheetView workbookViewId="0">
      <selection activeCell="AC109" sqref="AC109:AD109"/>
    </sheetView>
  </sheetViews>
  <sheetFormatPr baseColWidth="10" defaultRowHeight="15"/>
  <cols>
    <col min="2" max="2" width="14.140625" customWidth="1"/>
    <col min="10" max="10" width="14.7109375" customWidth="1"/>
    <col min="17" max="17" width="17.85546875" customWidth="1"/>
    <col min="22" max="22" width="16.85546875" customWidth="1"/>
    <col min="28" max="28" width="8.7109375" customWidth="1"/>
    <col min="29" max="29" width="11.42578125" style="641"/>
    <col min="30" max="30" width="43.5703125" style="641" customWidth="1"/>
  </cols>
  <sheetData>
    <row r="1" spans="1:30">
      <c r="A1" s="133" t="str">
        <f>ADDRESS(ROW(),COLUMN(),4)</f>
        <v>A1</v>
      </c>
      <c r="B1" s="132"/>
      <c r="C1" s="132"/>
      <c r="D1" s="132"/>
      <c r="E1" s="132"/>
      <c r="F1" s="132"/>
      <c r="G1" s="132"/>
      <c r="H1" s="132"/>
      <c r="I1" s="132"/>
      <c r="J1" s="132"/>
      <c r="K1" s="132"/>
      <c r="L1" s="132"/>
      <c r="M1" s="132"/>
      <c r="N1" s="132"/>
      <c r="O1" s="132"/>
      <c r="AB1" s="135">
        <v>1</v>
      </c>
      <c r="AC1" s="134" t="str">
        <f>SUBSTITUTE(ADDRESS(1,COLUMN(),4),"1","")</f>
        <v>AC</v>
      </c>
      <c r="AD1" s="136" t="str">
        <f>SUBSTITUTE(ADDRESS(1,COLUMN(),4),"1","")</f>
        <v>AD</v>
      </c>
    </row>
    <row r="2" spans="1:30">
      <c r="A2" s="132"/>
      <c r="B2" s="132"/>
      <c r="C2" s="132"/>
      <c r="D2" s="132"/>
      <c r="E2" s="132"/>
      <c r="F2" s="132"/>
      <c r="G2" s="132"/>
      <c r="H2" s="132"/>
      <c r="I2" s="132"/>
      <c r="J2" s="132"/>
      <c r="K2" s="132"/>
      <c r="L2" s="132"/>
      <c r="M2" s="132"/>
      <c r="N2" s="132"/>
      <c r="O2" s="132"/>
      <c r="AB2" s="135">
        <v>1</v>
      </c>
      <c r="AC2" s="142"/>
      <c r="AD2" s="142" t="s">
        <v>1166</v>
      </c>
    </row>
    <row r="3" spans="1:30" ht="16.5" thickBot="1">
      <c r="A3" s="132"/>
      <c r="B3" s="637" t="s">
        <v>2583</v>
      </c>
      <c r="C3" s="132"/>
      <c r="D3" s="1144" t="s">
        <v>2584</v>
      </c>
      <c r="E3" s="132"/>
      <c r="F3" s="132"/>
      <c r="G3" s="132"/>
      <c r="H3" s="132"/>
      <c r="I3" s="132"/>
      <c r="J3" s="132"/>
      <c r="K3" s="132"/>
      <c r="L3" s="132"/>
      <c r="M3" s="132"/>
      <c r="N3" s="132"/>
      <c r="O3" s="132"/>
      <c r="AB3" s="135">
        <v>1</v>
      </c>
      <c r="AC3" s="156">
        <f ca="1">COUNTA(A1:AB109) + COUNTBLANK(A1:AB109)</f>
        <v>3052</v>
      </c>
      <c r="AD3" s="145" t="str">
        <f>"cellules entre"&amp;" " &amp;JA1&amp;" et  "&amp;AB109</f>
        <v>cellules entre  et  AB109</v>
      </c>
    </row>
    <row r="4" spans="1:30" ht="15.75">
      <c r="A4" s="132"/>
      <c r="B4" s="132" t="s">
        <v>2585</v>
      </c>
      <c r="C4" s="132"/>
      <c r="D4" s="132"/>
      <c r="E4" s="132"/>
      <c r="F4" s="132"/>
      <c r="G4" s="132"/>
      <c r="H4" s="132"/>
      <c r="I4" s="132"/>
      <c r="J4" s="132"/>
      <c r="K4" s="132"/>
      <c r="L4" s="132"/>
      <c r="M4" s="132"/>
      <c r="N4" s="132"/>
      <c r="O4" s="132"/>
      <c r="P4" s="1145"/>
      <c r="Q4" s="1146"/>
      <c r="R4" s="1146"/>
      <c r="S4" s="1146"/>
      <c r="T4" s="1146"/>
      <c r="U4" s="1146"/>
      <c r="V4" s="1146"/>
      <c r="W4" s="1146"/>
      <c r="X4" s="1146"/>
      <c r="Y4" s="1146"/>
      <c r="Z4" s="1147"/>
      <c r="AB4" s="135">
        <v>1</v>
      </c>
      <c r="AC4" s="156">
        <f ca="1">COUNTA(A1:AB109)</f>
        <v>501</v>
      </c>
      <c r="AD4" s="145" t="s">
        <v>1161</v>
      </c>
    </row>
    <row r="5" spans="1:30" ht="15.75">
      <c r="A5" s="132"/>
      <c r="B5" s="132" t="s">
        <v>2586</v>
      </c>
      <c r="C5" s="132"/>
      <c r="D5" s="132"/>
      <c r="E5" s="132"/>
      <c r="F5" s="132"/>
      <c r="G5" s="132"/>
      <c r="H5" s="132"/>
      <c r="I5" s="132"/>
      <c r="J5" s="132"/>
      <c r="K5" s="132"/>
      <c r="L5" s="132"/>
      <c r="M5" s="132"/>
      <c r="N5" s="132"/>
      <c r="O5" s="132"/>
      <c r="P5" s="1148"/>
      <c r="Q5" s="1149" t="s">
        <v>2587</v>
      </c>
      <c r="R5" s="132"/>
      <c r="S5" s="132"/>
      <c r="T5" s="132"/>
      <c r="U5" s="132"/>
      <c r="V5" s="1150" t="s">
        <v>2588</v>
      </c>
      <c r="W5" s="132"/>
      <c r="X5" s="132"/>
      <c r="Y5" s="132"/>
      <c r="Z5" s="704"/>
      <c r="AB5" s="135">
        <v>1</v>
      </c>
      <c r="AC5" s="156">
        <f ca="1">COUNTBLANK(A1:AB109)</f>
        <v>2551</v>
      </c>
      <c r="AD5" s="145" t="s">
        <v>134</v>
      </c>
    </row>
    <row r="6" spans="1:30" ht="15.75">
      <c r="A6" s="132"/>
      <c r="B6" s="132"/>
      <c r="C6" s="132"/>
      <c r="D6" s="132"/>
      <c r="E6" s="132"/>
      <c r="F6" s="132"/>
      <c r="G6" s="132"/>
      <c r="H6" s="132"/>
      <c r="I6" s="132"/>
      <c r="J6" s="132"/>
      <c r="K6" s="132"/>
      <c r="L6" s="132"/>
      <c r="M6" s="132"/>
      <c r="N6" s="132"/>
      <c r="O6" s="132"/>
      <c r="P6" s="1148"/>
      <c r="Q6" s="1151" t="s">
        <v>2589</v>
      </c>
      <c r="R6" s="1152" t="s">
        <v>2590</v>
      </c>
      <c r="S6" s="132"/>
      <c r="T6" s="132"/>
      <c r="U6" s="132"/>
      <c r="V6" s="1151" t="s">
        <v>2591</v>
      </c>
      <c r="W6" s="1152" t="s">
        <v>2592</v>
      </c>
      <c r="X6" s="132"/>
      <c r="Y6" s="132"/>
      <c r="Z6" s="704"/>
      <c r="AB6" s="135">
        <v>1</v>
      </c>
      <c r="AC6" s="156">
        <f>SUM(AB1:AB107)+2</f>
        <v>109</v>
      </c>
      <c r="AD6" s="145" t="s">
        <v>1162</v>
      </c>
    </row>
    <row r="7" spans="1:30" ht="15.75">
      <c r="A7" s="132"/>
      <c r="B7" s="637" t="s">
        <v>2593</v>
      </c>
      <c r="C7" s="1153" t="s">
        <v>2594</v>
      </c>
      <c r="D7" s="132"/>
      <c r="E7" s="132"/>
      <c r="F7" s="132"/>
      <c r="G7" s="132"/>
      <c r="H7" s="132"/>
      <c r="I7" s="132"/>
      <c r="J7" s="132"/>
      <c r="K7" s="132"/>
      <c r="L7" s="132"/>
      <c r="M7" s="132"/>
      <c r="N7" s="132"/>
      <c r="O7" s="132"/>
      <c r="P7" s="1148"/>
      <c r="Q7" s="1151" t="s">
        <v>2595</v>
      </c>
      <c r="R7" s="1152" t="s">
        <v>2590</v>
      </c>
      <c r="S7" s="132"/>
      <c r="T7" s="132"/>
      <c r="U7" s="132"/>
      <c r="V7" s="1151" t="s">
        <v>2596</v>
      </c>
      <c r="W7" s="1152" t="s">
        <v>2592</v>
      </c>
      <c r="X7" s="132"/>
      <c r="Y7" s="132"/>
      <c r="Z7" s="704"/>
      <c r="AB7" s="135">
        <v>1</v>
      </c>
      <c r="AC7" s="156">
        <f>SUM(A109:AA109)+1</f>
        <v>28</v>
      </c>
      <c r="AD7" s="145" t="s">
        <v>1163</v>
      </c>
    </row>
    <row r="8" spans="1:30">
      <c r="A8" s="132"/>
      <c r="B8" s="132" t="s">
        <v>2597</v>
      </c>
      <c r="C8" s="132"/>
      <c r="D8" s="132"/>
      <c r="E8" s="132"/>
      <c r="F8" s="132"/>
      <c r="G8" s="132"/>
      <c r="H8" s="132"/>
      <c r="I8" s="132"/>
      <c r="J8" s="132"/>
      <c r="K8" s="132"/>
      <c r="L8" s="132"/>
      <c r="M8" s="132"/>
      <c r="N8" s="132"/>
      <c r="O8" s="132"/>
      <c r="P8" s="1148"/>
      <c r="Q8" s="1151" t="s">
        <v>2598</v>
      </c>
      <c r="R8" s="1152" t="s">
        <v>2599</v>
      </c>
      <c r="S8" s="132"/>
      <c r="T8" s="132"/>
      <c r="U8" s="132"/>
      <c r="V8" s="1151" t="s">
        <v>2600</v>
      </c>
      <c r="W8" s="1152" t="s">
        <v>2601</v>
      </c>
      <c r="X8" s="132"/>
      <c r="Y8" s="132"/>
      <c r="Z8" s="704"/>
      <c r="AB8" s="135">
        <v>1</v>
      </c>
    </row>
    <row r="9" spans="1:30">
      <c r="A9" s="132"/>
      <c r="B9" s="132" t="s">
        <v>2602</v>
      </c>
      <c r="C9" s="132"/>
      <c r="D9" s="132"/>
      <c r="E9" s="132"/>
      <c r="F9" s="132"/>
      <c r="G9" s="132"/>
      <c r="H9" s="132"/>
      <c r="I9" s="132"/>
      <c r="J9" s="132"/>
      <c r="K9" s="132"/>
      <c r="L9" s="132"/>
      <c r="M9" s="132"/>
      <c r="N9" s="132"/>
      <c r="O9" s="132"/>
      <c r="P9" s="1148"/>
      <c r="Q9" s="1151" t="s">
        <v>2603</v>
      </c>
      <c r="R9" s="1152" t="s">
        <v>2599</v>
      </c>
      <c r="S9" s="132"/>
      <c r="T9" s="132"/>
      <c r="U9" s="132"/>
      <c r="V9" s="1151" t="s">
        <v>2604</v>
      </c>
      <c r="W9" s="1152" t="s">
        <v>2592</v>
      </c>
      <c r="X9" s="132"/>
      <c r="Y9" s="132"/>
      <c r="Z9" s="704"/>
      <c r="AB9" s="135">
        <v>1</v>
      </c>
    </row>
    <row r="10" spans="1:30">
      <c r="A10" s="132"/>
      <c r="B10" s="132"/>
      <c r="C10" s="132"/>
      <c r="D10" s="132"/>
      <c r="E10" s="132"/>
      <c r="F10" s="132"/>
      <c r="G10" s="132"/>
      <c r="H10" s="132"/>
      <c r="I10" s="132"/>
      <c r="J10" s="132"/>
      <c r="K10" s="132"/>
      <c r="L10" s="132"/>
      <c r="M10" s="132"/>
      <c r="N10" s="132"/>
      <c r="O10" s="132"/>
      <c r="P10" s="1148"/>
      <c r="R10" s="1152"/>
      <c r="S10" s="132"/>
      <c r="T10" s="132"/>
      <c r="U10" s="132"/>
      <c r="V10" s="1151" t="s">
        <v>2605</v>
      </c>
      <c r="W10" s="1152" t="s">
        <v>2592</v>
      </c>
      <c r="X10" s="132"/>
      <c r="Y10" s="132"/>
      <c r="Z10" s="704"/>
      <c r="AB10" s="135">
        <v>1</v>
      </c>
    </row>
    <row r="11" spans="1:30">
      <c r="A11" s="132"/>
      <c r="B11" s="637" t="s">
        <v>2606</v>
      </c>
      <c r="D11" s="1144" t="s">
        <v>2607</v>
      </c>
      <c r="E11" s="1154"/>
      <c r="F11" s="1144" t="s">
        <v>2608</v>
      </c>
      <c r="L11" s="132"/>
      <c r="M11" s="132"/>
      <c r="N11" s="132"/>
      <c r="O11" s="132"/>
      <c r="P11" s="1148"/>
      <c r="Q11" s="1155" t="s">
        <v>2609</v>
      </c>
      <c r="R11" s="132"/>
      <c r="S11" s="132"/>
      <c r="T11" s="132"/>
      <c r="U11" s="132"/>
      <c r="V11" s="1151" t="s">
        <v>2610</v>
      </c>
      <c r="W11" s="1152" t="s">
        <v>2601</v>
      </c>
      <c r="X11" s="132"/>
      <c r="Y11" s="132"/>
      <c r="Z11" s="704"/>
      <c r="AB11" s="135">
        <v>1</v>
      </c>
    </row>
    <row r="12" spans="1:30">
      <c r="A12" s="132"/>
      <c r="B12" s="165" t="s">
        <v>2611</v>
      </c>
      <c r="C12" s="132"/>
      <c r="D12" s="132"/>
      <c r="E12" s="132"/>
      <c r="F12" s="132"/>
      <c r="G12" s="132"/>
      <c r="H12" s="132"/>
      <c r="I12" s="132"/>
      <c r="J12" s="132"/>
      <c r="K12" s="132"/>
      <c r="L12" s="132"/>
      <c r="M12" s="132"/>
      <c r="N12" s="132"/>
      <c r="O12" s="132"/>
      <c r="P12" s="1148"/>
      <c r="Q12" s="1151" t="s">
        <v>2591</v>
      </c>
      <c r="R12" s="1152" t="s">
        <v>2612</v>
      </c>
      <c r="S12" s="132"/>
      <c r="T12" s="132"/>
      <c r="U12" s="132"/>
      <c r="V12" s="1150"/>
      <c r="W12" s="132"/>
      <c r="X12" s="132"/>
      <c r="Y12" s="132"/>
      <c r="Z12" s="704"/>
      <c r="AB12" s="135">
        <v>1</v>
      </c>
    </row>
    <row r="13" spans="1:30">
      <c r="A13" s="132"/>
      <c r="B13" s="165"/>
      <c r="C13" s="132"/>
      <c r="D13" s="132"/>
      <c r="E13" s="132"/>
      <c r="F13" s="132"/>
      <c r="G13" s="132"/>
      <c r="H13" s="132"/>
      <c r="I13" s="132"/>
      <c r="J13" s="132"/>
      <c r="K13" s="132"/>
      <c r="L13" s="132"/>
      <c r="M13" s="132"/>
      <c r="N13" s="132"/>
      <c r="O13" s="132"/>
      <c r="P13" s="1148"/>
      <c r="Q13" s="1151" t="s">
        <v>2596</v>
      </c>
      <c r="R13" s="1152" t="s">
        <v>2592</v>
      </c>
      <c r="S13" s="132"/>
      <c r="T13" s="132"/>
      <c r="U13" s="132"/>
      <c r="V13" s="1150" t="s">
        <v>2613</v>
      </c>
      <c r="W13" s="132"/>
      <c r="X13" s="132"/>
      <c r="Y13" s="132"/>
      <c r="Z13" s="704"/>
      <c r="AB13" s="135">
        <v>1</v>
      </c>
    </row>
    <row r="14" spans="1:30">
      <c r="A14" s="132"/>
      <c r="B14" s="132" t="s">
        <v>2614</v>
      </c>
      <c r="C14" s="132"/>
      <c r="D14" s="132"/>
      <c r="E14" s="132"/>
      <c r="F14" s="132"/>
      <c r="G14" s="132"/>
      <c r="H14" s="132"/>
      <c r="I14" s="132"/>
      <c r="J14" s="132"/>
      <c r="K14" s="132"/>
      <c r="L14" s="132"/>
      <c r="M14" s="132"/>
      <c r="N14" s="132"/>
      <c r="O14" s="132"/>
      <c r="P14" s="1148"/>
      <c r="Q14" s="1151" t="s">
        <v>2615</v>
      </c>
      <c r="R14" s="1152" t="s">
        <v>2616</v>
      </c>
      <c r="S14" s="132"/>
      <c r="T14" s="132"/>
      <c r="U14" s="132"/>
      <c r="V14" s="1151" t="s">
        <v>2589</v>
      </c>
      <c r="W14" s="1152" t="s">
        <v>2617</v>
      </c>
      <c r="X14" s="132"/>
      <c r="Y14" s="132"/>
      <c r="Z14" s="704"/>
      <c r="AB14" s="135">
        <v>1</v>
      </c>
    </row>
    <row r="15" spans="1:30">
      <c r="A15" s="132"/>
      <c r="B15" s="132"/>
      <c r="C15" s="132"/>
      <c r="D15" s="132"/>
      <c r="E15" s="132"/>
      <c r="F15" s="132"/>
      <c r="G15" s="132"/>
      <c r="H15" s="132"/>
      <c r="I15" s="132"/>
      <c r="J15" s="132"/>
      <c r="K15" s="132"/>
      <c r="L15" s="132"/>
      <c r="M15" s="132"/>
      <c r="N15" s="132"/>
      <c r="O15" s="132"/>
      <c r="P15" s="1148"/>
      <c r="Q15" s="1155" t="s">
        <v>2609</v>
      </c>
      <c r="R15" s="132"/>
      <c r="S15" s="132"/>
      <c r="T15" s="132"/>
      <c r="U15" s="132"/>
      <c r="V15" s="1151" t="s">
        <v>2595</v>
      </c>
      <c r="W15" s="1152" t="s">
        <v>2617</v>
      </c>
      <c r="X15" s="132"/>
      <c r="Y15" s="132"/>
      <c r="Z15" s="704"/>
      <c r="AB15" s="135">
        <v>1</v>
      </c>
    </row>
    <row r="16" spans="1:30">
      <c r="A16" s="132"/>
      <c r="B16" s="132" t="s">
        <v>2618</v>
      </c>
      <c r="C16" s="132"/>
      <c r="D16" s="132"/>
      <c r="E16" s="132"/>
      <c r="F16" s="132"/>
      <c r="G16" s="132"/>
      <c r="H16" s="132"/>
      <c r="I16" s="132"/>
      <c r="J16" s="132"/>
      <c r="K16" s="132"/>
      <c r="L16" s="132"/>
      <c r="M16" s="132"/>
      <c r="N16" s="132"/>
      <c r="O16" s="132"/>
      <c r="P16" s="1148"/>
      <c r="Q16" s="1151" t="s">
        <v>2619</v>
      </c>
      <c r="R16" s="1152" t="s">
        <v>2620</v>
      </c>
      <c r="S16" s="132"/>
      <c r="T16" s="132"/>
      <c r="U16" s="132"/>
      <c r="V16" s="1151" t="s">
        <v>2615</v>
      </c>
      <c r="W16" s="1152" t="s">
        <v>2617</v>
      </c>
      <c r="X16" s="132"/>
      <c r="Y16" s="132"/>
      <c r="Z16" s="704"/>
      <c r="AB16" s="135">
        <v>1</v>
      </c>
    </row>
    <row r="17" spans="1:28">
      <c r="A17" s="132"/>
      <c r="B17" s="132" t="s">
        <v>2621</v>
      </c>
      <c r="C17" s="132"/>
      <c r="D17" s="132"/>
      <c r="E17" s="132"/>
      <c r="F17" s="132"/>
      <c r="G17" s="132"/>
      <c r="H17" s="132"/>
      <c r="I17" s="132"/>
      <c r="J17" s="132"/>
      <c r="K17" s="132"/>
      <c r="L17" s="132"/>
      <c r="M17" s="132"/>
      <c r="N17" s="132"/>
      <c r="O17" s="132"/>
      <c r="P17" s="1148"/>
      <c r="Q17" s="1151" t="s">
        <v>2622</v>
      </c>
      <c r="R17" s="1152" t="s">
        <v>2620</v>
      </c>
      <c r="S17" s="132"/>
      <c r="T17" s="132"/>
      <c r="U17" s="132"/>
      <c r="V17" s="1151" t="s">
        <v>2623</v>
      </c>
      <c r="W17" s="1152" t="s">
        <v>2617</v>
      </c>
      <c r="X17" s="132"/>
      <c r="Y17" s="132"/>
      <c r="Z17" s="704"/>
      <c r="AB17" s="135">
        <v>1</v>
      </c>
    </row>
    <row r="18" spans="1:28">
      <c r="A18" s="132"/>
      <c r="B18" s="132" t="s">
        <v>2624</v>
      </c>
      <c r="C18" s="132"/>
      <c r="D18" s="132"/>
      <c r="E18" s="132"/>
      <c r="F18" s="132"/>
      <c r="G18" s="132"/>
      <c r="H18" s="132"/>
      <c r="I18" s="132"/>
      <c r="J18" s="132"/>
      <c r="K18" s="132"/>
      <c r="L18" s="132"/>
      <c r="M18" s="132"/>
      <c r="N18" s="132"/>
      <c r="O18" s="132"/>
      <c r="P18" s="1148"/>
      <c r="Q18" s="1152"/>
      <c r="R18" s="1152"/>
      <c r="S18" s="132"/>
      <c r="T18" s="132"/>
      <c r="U18" s="132"/>
      <c r="V18" s="1151" t="s">
        <v>2600</v>
      </c>
      <c r="W18" s="1152" t="s">
        <v>2617</v>
      </c>
      <c r="X18" s="132"/>
      <c r="Y18" s="132"/>
      <c r="Z18" s="704"/>
      <c r="AB18" s="135">
        <v>1</v>
      </c>
    </row>
    <row r="19" spans="1:28">
      <c r="A19" s="132"/>
      <c r="B19" s="132" t="s">
        <v>2625</v>
      </c>
      <c r="C19" s="132"/>
      <c r="D19" s="132"/>
      <c r="E19" s="132"/>
      <c r="F19" s="132"/>
      <c r="G19" s="132"/>
      <c r="H19" s="132"/>
      <c r="I19" s="132"/>
      <c r="J19" s="132"/>
      <c r="K19" s="132"/>
      <c r="L19" s="132"/>
      <c r="M19" s="132"/>
      <c r="N19" s="132"/>
      <c r="O19" s="132"/>
      <c r="P19" s="1148"/>
      <c r="Q19" s="1155" t="s">
        <v>2626</v>
      </c>
      <c r="R19" s="132"/>
      <c r="S19" s="132"/>
      <c r="T19" s="132"/>
      <c r="U19" s="132"/>
      <c r="V19" s="1151" t="s">
        <v>2605</v>
      </c>
      <c r="W19" s="1152" t="s">
        <v>2617</v>
      </c>
      <c r="X19" s="132"/>
      <c r="Y19" s="132"/>
      <c r="Z19" s="704"/>
      <c r="AB19" s="135">
        <v>1</v>
      </c>
    </row>
    <row r="20" spans="1:28">
      <c r="A20" s="132"/>
      <c r="B20" s="132" t="s">
        <v>2627</v>
      </c>
      <c r="C20" s="132"/>
      <c r="D20" s="132"/>
      <c r="E20" s="132"/>
      <c r="F20" s="132"/>
      <c r="G20" s="132"/>
      <c r="H20" s="132"/>
      <c r="I20" s="132"/>
      <c r="J20" s="132"/>
      <c r="K20" s="132"/>
      <c r="L20" s="132"/>
      <c r="M20" s="132"/>
      <c r="N20" s="132"/>
      <c r="O20" s="132"/>
      <c r="P20" s="1148"/>
      <c r="Q20" s="1151" t="s">
        <v>2623</v>
      </c>
      <c r="R20" s="1152" t="s">
        <v>2617</v>
      </c>
      <c r="S20" s="132"/>
      <c r="T20" s="132"/>
      <c r="U20" s="132"/>
      <c r="V20" s="1151" t="s">
        <v>2628</v>
      </c>
      <c r="W20" s="1152" t="s">
        <v>2617</v>
      </c>
      <c r="X20" s="132"/>
      <c r="Y20" s="132"/>
      <c r="Z20" s="704"/>
      <c r="AB20" s="135">
        <v>1</v>
      </c>
    </row>
    <row r="21" spans="1:28">
      <c r="A21" s="132"/>
      <c r="B21" s="132" t="s">
        <v>2629</v>
      </c>
      <c r="C21" s="132"/>
      <c r="D21" s="132"/>
      <c r="E21" s="132"/>
      <c r="F21" s="132"/>
      <c r="G21" s="132"/>
      <c r="H21" s="132"/>
      <c r="I21" s="132"/>
      <c r="J21" s="132"/>
      <c r="K21" s="132"/>
      <c r="M21" s="1156" t="s">
        <v>2591</v>
      </c>
      <c r="O21" s="132"/>
      <c r="P21" s="1148"/>
      <c r="Q21" s="1151" t="s">
        <v>2630</v>
      </c>
      <c r="R21" s="1152" t="s">
        <v>2631</v>
      </c>
      <c r="S21" s="132"/>
      <c r="T21" s="132"/>
      <c r="U21" s="132"/>
      <c r="V21" s="1151" t="s">
        <v>2610</v>
      </c>
      <c r="W21" s="1152" t="s">
        <v>2617</v>
      </c>
      <c r="X21" s="132"/>
      <c r="Y21" s="132"/>
      <c r="Z21" s="704"/>
      <c r="AB21" s="135">
        <v>1</v>
      </c>
    </row>
    <row r="22" spans="1:28">
      <c r="A22" s="132"/>
      <c r="B22" s="132" t="s">
        <v>2632</v>
      </c>
      <c r="C22" s="132"/>
      <c r="D22" s="132"/>
      <c r="E22" s="132"/>
      <c r="F22" s="132"/>
      <c r="G22" s="132"/>
      <c r="H22" s="132"/>
      <c r="I22" s="132"/>
      <c r="J22" s="132"/>
      <c r="K22" s="132"/>
      <c r="L22" s="132"/>
      <c r="M22" s="709"/>
      <c r="N22" s="132"/>
      <c r="O22" s="132"/>
      <c r="P22" s="1148"/>
      <c r="Q22" s="1151" t="s">
        <v>2600</v>
      </c>
      <c r="R22" s="1152" t="s">
        <v>2633</v>
      </c>
      <c r="S22" s="132"/>
      <c r="T22" s="132"/>
      <c r="U22" s="132"/>
      <c r="W22" s="132"/>
      <c r="X22" s="132"/>
      <c r="Y22" s="132"/>
      <c r="Z22" s="704"/>
      <c r="AB22" s="135">
        <v>1</v>
      </c>
    </row>
    <row r="23" spans="1:28">
      <c r="A23" s="132"/>
      <c r="B23" s="132" t="s">
        <v>2634</v>
      </c>
      <c r="C23" s="132"/>
      <c r="D23" s="132"/>
      <c r="E23" s="132"/>
      <c r="F23" s="132"/>
      <c r="G23" s="132"/>
      <c r="H23" s="132"/>
      <c r="I23" s="132"/>
      <c r="J23" s="132"/>
      <c r="K23" s="132"/>
      <c r="L23" s="132"/>
      <c r="M23" s="132"/>
      <c r="N23" s="132"/>
      <c r="O23" s="132"/>
      <c r="P23" s="1148"/>
      <c r="Q23" s="1151" t="s">
        <v>2605</v>
      </c>
      <c r="R23" s="1152" t="s">
        <v>2635</v>
      </c>
      <c r="S23" s="132"/>
      <c r="T23" s="132"/>
      <c r="U23" s="132"/>
      <c r="V23" s="1150" t="s">
        <v>2636</v>
      </c>
      <c r="W23" s="132"/>
      <c r="X23" s="132"/>
      <c r="Y23" s="132"/>
      <c r="Z23" s="704"/>
      <c r="AB23" s="135">
        <v>1</v>
      </c>
    </row>
    <row r="24" spans="1:28">
      <c r="A24" s="132"/>
      <c r="B24" s="132" t="s">
        <v>2637</v>
      </c>
      <c r="C24" s="132"/>
      <c r="D24" s="132"/>
      <c r="E24" s="132"/>
      <c r="F24" s="132"/>
      <c r="G24" s="132"/>
      <c r="H24" s="132"/>
      <c r="I24" s="132"/>
      <c r="J24" s="132"/>
      <c r="K24" s="132"/>
      <c r="L24" s="132"/>
      <c r="M24" s="132"/>
      <c r="N24" s="132"/>
      <c r="O24" s="132"/>
      <c r="P24" s="1148"/>
      <c r="Q24" s="1151" t="s">
        <v>2628</v>
      </c>
      <c r="R24" s="1152" t="s">
        <v>2617</v>
      </c>
      <c r="S24" s="132"/>
      <c r="T24" s="132"/>
      <c r="U24" s="132"/>
      <c r="V24" s="1151" t="s">
        <v>2615</v>
      </c>
      <c r="W24" s="1152" t="s">
        <v>2638</v>
      </c>
      <c r="X24" s="132"/>
      <c r="Y24" s="132"/>
      <c r="Z24" s="704"/>
      <c r="AB24" s="135">
        <v>1</v>
      </c>
    </row>
    <row r="25" spans="1:28">
      <c r="A25" s="132"/>
      <c r="B25" s="709" t="s">
        <v>2639</v>
      </c>
      <c r="C25" s="132"/>
      <c r="D25" s="132"/>
      <c r="E25" s="132"/>
      <c r="F25" s="132"/>
      <c r="G25" s="132"/>
      <c r="H25" s="132"/>
      <c r="I25" s="132"/>
      <c r="J25" s="132"/>
      <c r="K25" s="132"/>
      <c r="L25" s="132"/>
      <c r="M25" s="709"/>
      <c r="N25" s="132"/>
      <c r="O25" s="132"/>
      <c r="P25" s="1148"/>
      <c r="Q25" s="1151" t="s">
        <v>2604</v>
      </c>
      <c r="R25" s="1152" t="s">
        <v>2640</v>
      </c>
      <c r="S25" s="132"/>
      <c r="T25" s="132"/>
      <c r="U25" s="132"/>
      <c r="V25" s="1151" t="s">
        <v>2630</v>
      </c>
      <c r="W25" s="1152" t="s">
        <v>2638</v>
      </c>
      <c r="X25" s="132"/>
      <c r="Y25" s="132"/>
      <c r="Z25" s="704"/>
      <c r="AB25" s="135">
        <v>1</v>
      </c>
    </row>
    <row r="26" spans="1:28">
      <c r="A26" s="132"/>
      <c r="B26" s="132" t="s">
        <v>2641</v>
      </c>
      <c r="I26" s="1156" t="s">
        <v>2596</v>
      </c>
      <c r="K26" s="132"/>
      <c r="L26" s="132"/>
      <c r="M26" s="132"/>
      <c r="N26" s="132"/>
      <c r="O26" s="132"/>
      <c r="P26" s="1148"/>
      <c r="Q26" s="1151" t="s">
        <v>2610</v>
      </c>
      <c r="R26" s="1152" t="s">
        <v>2633</v>
      </c>
      <c r="S26" s="132"/>
      <c r="T26" s="132"/>
      <c r="U26" s="132"/>
      <c r="V26" s="1151" t="s">
        <v>2642</v>
      </c>
      <c r="W26" s="1152" t="s">
        <v>2638</v>
      </c>
      <c r="X26" s="132"/>
      <c r="Y26" s="132"/>
      <c r="Z26" s="704"/>
      <c r="AB26" s="135">
        <v>1</v>
      </c>
    </row>
    <row r="27" spans="1:28">
      <c r="A27" s="132"/>
      <c r="B27" s="132"/>
      <c r="K27" s="132"/>
      <c r="L27" s="132"/>
      <c r="M27" s="751"/>
      <c r="N27" s="132"/>
      <c r="O27" s="132"/>
      <c r="P27" s="1148"/>
      <c r="Q27" s="1151" t="s">
        <v>2643</v>
      </c>
      <c r="R27" s="1152" t="s">
        <v>2631</v>
      </c>
      <c r="S27" s="132"/>
      <c r="T27" s="132"/>
      <c r="U27" s="132"/>
      <c r="V27" s="1151" t="s">
        <v>2643</v>
      </c>
      <c r="W27" s="1152" t="s">
        <v>2638</v>
      </c>
      <c r="X27" s="132"/>
      <c r="Y27" s="132"/>
      <c r="Z27" s="704"/>
      <c r="AB27" s="135">
        <v>1</v>
      </c>
    </row>
    <row r="28" spans="1:28" ht="18.75" customHeight="1">
      <c r="A28" s="132"/>
      <c r="B28" s="752" t="s">
        <v>2599</v>
      </c>
      <c r="D28" s="1151" t="s">
        <v>2589</v>
      </c>
      <c r="E28" s="1157"/>
      <c r="F28" s="1151" t="s">
        <v>2595</v>
      </c>
      <c r="G28" s="1157"/>
      <c r="H28" s="1151" t="s">
        <v>2598</v>
      </c>
      <c r="I28" s="1157"/>
      <c r="J28" s="1151" t="s">
        <v>2603</v>
      </c>
      <c r="K28" s="132"/>
      <c r="L28" s="132"/>
      <c r="M28" s="751"/>
      <c r="N28" s="132"/>
      <c r="O28" s="132"/>
      <c r="P28" s="1148"/>
      <c r="R28" s="132"/>
      <c r="S28" s="132"/>
      <c r="T28" s="132"/>
      <c r="U28" s="132"/>
      <c r="X28" s="132"/>
      <c r="Y28" s="1158" t="s">
        <v>2644</v>
      </c>
      <c r="Z28" s="704"/>
      <c r="AB28" s="135">
        <v>1</v>
      </c>
    </row>
    <row r="29" spans="1:28">
      <c r="A29" s="132"/>
      <c r="B29" s="165" t="s">
        <v>2645</v>
      </c>
      <c r="C29" s="132"/>
      <c r="D29" s="132"/>
      <c r="E29" s="132"/>
      <c r="F29" s="132"/>
      <c r="G29" s="132"/>
      <c r="H29" s="132"/>
      <c r="I29" s="132"/>
      <c r="J29" s="132"/>
      <c r="K29" s="132"/>
      <c r="L29" s="132"/>
      <c r="M29" s="751"/>
      <c r="N29" s="132"/>
      <c r="O29" s="132"/>
      <c r="P29" s="1148"/>
      <c r="Q29" s="1159" t="s">
        <v>2646</v>
      </c>
      <c r="R29" s="132"/>
      <c r="S29" s="132"/>
      <c r="T29" s="132"/>
      <c r="U29" s="132"/>
      <c r="V29" s="1151" t="s">
        <v>2584</v>
      </c>
      <c r="W29" s="1152" t="s">
        <v>2583</v>
      </c>
      <c r="X29" s="132"/>
      <c r="Y29" s="1158" t="s">
        <v>2647</v>
      </c>
      <c r="Z29" s="704"/>
      <c r="AB29" s="135">
        <v>1</v>
      </c>
    </row>
    <row r="30" spans="1:28">
      <c r="A30" s="132"/>
      <c r="B30" s="165" t="s">
        <v>2648</v>
      </c>
      <c r="C30" s="132"/>
      <c r="D30" s="132"/>
      <c r="E30" s="132"/>
      <c r="F30" s="132"/>
      <c r="G30" s="132" t="s">
        <v>798</v>
      </c>
      <c r="H30" s="132"/>
      <c r="I30" s="132"/>
      <c r="J30" s="132"/>
      <c r="K30" s="132"/>
      <c r="L30" s="132"/>
      <c r="M30" s="132"/>
      <c r="N30" s="132"/>
      <c r="O30" s="132"/>
      <c r="P30" s="1148"/>
      <c r="Q30" s="1151" t="s">
        <v>2589</v>
      </c>
      <c r="R30" s="1152" t="s">
        <v>2599</v>
      </c>
      <c r="S30" s="132"/>
      <c r="T30" s="132"/>
      <c r="U30" s="132"/>
      <c r="V30" s="1151" t="s">
        <v>2594</v>
      </c>
      <c r="W30" s="1152" t="s">
        <v>2593</v>
      </c>
      <c r="X30" s="132"/>
      <c r="Y30" s="1158" t="s">
        <v>59</v>
      </c>
      <c r="Z30" s="704"/>
      <c r="AB30" s="135">
        <v>1</v>
      </c>
    </row>
    <row r="31" spans="1:28">
      <c r="A31" s="132"/>
      <c r="B31" s="132" t="s">
        <v>2649</v>
      </c>
      <c r="C31" s="132"/>
      <c r="D31" s="132"/>
      <c r="E31" s="132"/>
      <c r="F31" s="132"/>
      <c r="G31" s="132"/>
      <c r="H31" s="132"/>
      <c r="I31" s="132"/>
      <c r="J31" s="132"/>
      <c r="K31" s="132"/>
      <c r="L31" s="132"/>
      <c r="M31" s="132"/>
      <c r="N31" s="132"/>
      <c r="O31" s="132"/>
      <c r="P31" s="1148"/>
      <c r="Q31" s="1151" t="s">
        <v>2595</v>
      </c>
      <c r="R31" s="1152" t="s">
        <v>2599</v>
      </c>
      <c r="S31" s="132"/>
      <c r="T31" s="132"/>
      <c r="U31" s="132"/>
      <c r="W31" s="132"/>
      <c r="X31" s="132"/>
      <c r="Y31" s="1158" t="s">
        <v>2650</v>
      </c>
      <c r="Z31" s="704"/>
      <c r="AB31" s="135">
        <v>1</v>
      </c>
    </row>
    <row r="32" spans="1:28">
      <c r="A32" s="132"/>
      <c r="B32" s="132" t="s">
        <v>2651</v>
      </c>
      <c r="C32" s="132"/>
      <c r="D32" s="132"/>
      <c r="E32" s="132"/>
      <c r="F32" s="132"/>
      <c r="G32" s="132"/>
      <c r="H32" s="132"/>
      <c r="I32" s="132"/>
      <c r="J32" s="132"/>
      <c r="K32" s="132"/>
      <c r="L32" s="132"/>
      <c r="M32" s="132"/>
      <c r="N32" s="132"/>
      <c r="O32" s="132"/>
      <c r="P32" s="1148"/>
      <c r="Q32" s="1151" t="s">
        <v>2598</v>
      </c>
      <c r="R32" s="1152" t="s">
        <v>2599</v>
      </c>
      <c r="S32" s="132"/>
      <c r="T32" s="132"/>
      <c r="U32" s="132"/>
      <c r="V32" s="1151" t="s">
        <v>2652</v>
      </c>
      <c r="W32" s="1152" t="s">
        <v>2653</v>
      </c>
      <c r="X32" s="132"/>
      <c r="Y32" s="1158" t="s">
        <v>2654</v>
      </c>
      <c r="Z32" s="704"/>
      <c r="AB32" s="135">
        <v>1</v>
      </c>
    </row>
    <row r="33" spans="1:28">
      <c r="A33" s="132"/>
      <c r="B33" s="132" t="s">
        <v>2655</v>
      </c>
      <c r="C33" s="132"/>
      <c r="D33" s="132"/>
      <c r="E33" s="132"/>
      <c r="F33" s="132"/>
      <c r="G33" s="132"/>
      <c r="H33" s="132"/>
      <c r="I33" s="132"/>
      <c r="J33" s="132"/>
      <c r="K33" s="132"/>
      <c r="L33" s="132"/>
      <c r="M33" s="132"/>
      <c r="N33" s="132"/>
      <c r="O33" s="132"/>
      <c r="P33" s="1148"/>
      <c r="Q33" s="1151" t="s">
        <v>2603</v>
      </c>
      <c r="R33" s="1152" t="s">
        <v>2599</v>
      </c>
      <c r="S33" s="132"/>
      <c r="T33" s="132"/>
      <c r="U33" s="132"/>
      <c r="V33" s="1151" t="s">
        <v>2656</v>
      </c>
      <c r="W33" s="1152" t="s">
        <v>2653</v>
      </c>
      <c r="X33" s="132"/>
      <c r="Y33" s="1158" t="s">
        <v>2657</v>
      </c>
      <c r="Z33" s="704"/>
      <c r="AB33" s="135">
        <v>1</v>
      </c>
    </row>
    <row r="34" spans="1:28">
      <c r="A34" s="132"/>
      <c r="B34" s="751" t="s">
        <v>2658</v>
      </c>
      <c r="C34" s="132"/>
      <c r="D34" s="132"/>
      <c r="E34" s="132"/>
      <c r="F34" s="132"/>
      <c r="G34" s="132"/>
      <c r="H34" s="132"/>
      <c r="I34" s="132"/>
      <c r="J34" s="132"/>
      <c r="K34" s="132"/>
      <c r="L34" s="132"/>
      <c r="M34" s="132"/>
      <c r="N34" s="132"/>
      <c r="O34" s="132"/>
      <c r="P34" s="1148"/>
      <c r="S34" s="132"/>
      <c r="T34" s="132"/>
      <c r="U34" s="132"/>
      <c r="V34" s="1151" t="s">
        <v>2659</v>
      </c>
      <c r="W34" s="1152" t="s">
        <v>2653</v>
      </c>
      <c r="X34" s="132"/>
      <c r="Y34" s="1158" t="s">
        <v>2660</v>
      </c>
      <c r="Z34" s="704"/>
      <c r="AB34" s="135">
        <v>1</v>
      </c>
    </row>
    <row r="35" spans="1:28">
      <c r="A35" s="132"/>
      <c r="B35" s="751" t="s">
        <v>2661</v>
      </c>
      <c r="C35" s="132"/>
      <c r="D35" s="132"/>
      <c r="E35" s="132"/>
      <c r="F35" s="132"/>
      <c r="G35" s="132"/>
      <c r="H35" s="132"/>
      <c r="I35" s="132"/>
      <c r="J35" s="132"/>
      <c r="K35" s="132"/>
      <c r="L35" s="132"/>
      <c r="M35" s="132"/>
      <c r="N35" s="132"/>
      <c r="O35" s="132"/>
      <c r="P35" s="1148"/>
      <c r="S35" s="132"/>
      <c r="T35" s="132"/>
      <c r="U35" s="132"/>
      <c r="V35" s="1151" t="s">
        <v>2662</v>
      </c>
      <c r="W35" s="1152" t="s">
        <v>2653</v>
      </c>
      <c r="X35" s="132"/>
      <c r="Y35" s="1158" t="s">
        <v>2663</v>
      </c>
      <c r="Z35" s="704"/>
      <c r="AB35" s="135">
        <v>1</v>
      </c>
    </row>
    <row r="36" spans="1:28">
      <c r="A36" s="132"/>
      <c r="B36" s="751" t="s">
        <v>2664</v>
      </c>
      <c r="C36" s="132"/>
      <c r="D36" s="132"/>
      <c r="E36" s="132"/>
      <c r="F36" s="132"/>
      <c r="G36" s="132"/>
      <c r="H36" s="132"/>
      <c r="I36" s="132"/>
      <c r="J36" s="132"/>
      <c r="K36" s="132"/>
      <c r="L36" s="132"/>
      <c r="M36" s="132"/>
      <c r="N36" s="132"/>
      <c r="O36" s="132"/>
      <c r="P36" s="1148"/>
      <c r="S36" s="132"/>
      <c r="T36" s="132"/>
      <c r="U36" s="132"/>
      <c r="V36" s="1151" t="s">
        <v>2665</v>
      </c>
      <c r="W36" s="1152" t="s">
        <v>2653</v>
      </c>
      <c r="X36" s="132"/>
      <c r="Y36" s="1158" t="s">
        <v>2666</v>
      </c>
      <c r="Z36" s="704"/>
      <c r="AB36" s="135">
        <v>1</v>
      </c>
    </row>
    <row r="37" spans="1:28">
      <c r="A37" s="132"/>
      <c r="B37" s="751"/>
      <c r="C37" s="132"/>
      <c r="D37" s="132"/>
      <c r="E37" s="132"/>
      <c r="F37" s="132"/>
      <c r="G37" s="132"/>
      <c r="H37" s="132"/>
      <c r="I37" s="132"/>
      <c r="J37" s="132"/>
      <c r="K37" s="132"/>
      <c r="L37" s="132"/>
      <c r="M37" s="132"/>
      <c r="N37" s="132"/>
      <c r="O37" s="132"/>
      <c r="P37" s="1148"/>
      <c r="Q37" s="132"/>
      <c r="R37" s="132"/>
      <c r="S37" s="132"/>
      <c r="T37" s="132"/>
      <c r="U37" s="132"/>
      <c r="V37" s="132"/>
      <c r="W37" s="132"/>
      <c r="X37" s="132"/>
      <c r="Y37" s="132"/>
      <c r="Z37" s="704"/>
      <c r="AB37" s="135">
        <v>1</v>
      </c>
    </row>
    <row r="38" spans="1:28" ht="15.75" thickBot="1">
      <c r="A38" s="132"/>
      <c r="B38" s="752" t="s">
        <v>2592</v>
      </c>
      <c r="E38" s="1151" t="s">
        <v>2667</v>
      </c>
      <c r="G38" s="1151" t="s">
        <v>2668</v>
      </c>
      <c r="I38" s="1151" t="s">
        <v>2605</v>
      </c>
      <c r="K38" s="1151" t="s">
        <v>2604</v>
      </c>
      <c r="L38" s="132"/>
      <c r="M38" s="132"/>
      <c r="N38" s="132"/>
      <c r="O38" s="132"/>
      <c r="P38" s="1160"/>
      <c r="Q38" s="1161"/>
      <c r="R38" s="1161"/>
      <c r="S38" s="1161"/>
      <c r="T38" s="1161"/>
      <c r="U38" s="1161"/>
      <c r="V38" s="1161"/>
      <c r="W38" s="1161"/>
      <c r="X38" s="1161"/>
      <c r="Y38" s="1161"/>
      <c r="Z38" s="1162"/>
      <c r="AB38" s="135">
        <v>1</v>
      </c>
    </row>
    <row r="39" spans="1:28" ht="15.75" thickBot="1">
      <c r="A39" s="132"/>
      <c r="B39" s="165" t="s">
        <v>2669</v>
      </c>
      <c r="C39" s="132"/>
      <c r="D39" s="132"/>
      <c r="E39" s="132"/>
      <c r="F39" s="132"/>
      <c r="G39" s="132"/>
      <c r="H39" s="132"/>
      <c r="I39" s="132"/>
      <c r="J39" s="132"/>
      <c r="K39" s="132"/>
      <c r="L39" s="132"/>
      <c r="M39" s="132"/>
      <c r="N39" s="132"/>
      <c r="O39" s="132"/>
      <c r="AB39" s="135">
        <v>1</v>
      </c>
    </row>
    <row r="40" spans="1:28">
      <c r="A40" s="132"/>
      <c r="B40" s="709"/>
      <c r="C40" s="132"/>
      <c r="D40" s="132"/>
      <c r="E40" s="132"/>
      <c r="F40" s="132"/>
      <c r="G40" s="132"/>
      <c r="H40" s="132"/>
      <c r="I40" s="132"/>
      <c r="J40" s="132"/>
      <c r="K40" s="132"/>
      <c r="L40" s="132"/>
      <c r="M40" s="132"/>
      <c r="N40" s="132"/>
      <c r="O40" s="132"/>
      <c r="P40" s="1145"/>
      <c r="Q40" s="1146"/>
      <c r="R40" s="1146"/>
      <c r="S40" s="1146"/>
      <c r="T40" s="1146"/>
      <c r="U40" s="1146"/>
      <c r="V40" s="1146"/>
      <c r="W40" s="1146"/>
      <c r="X40" s="1146"/>
      <c r="Y40" s="1146"/>
      <c r="Z40" s="1147"/>
      <c r="AB40" s="135">
        <v>1</v>
      </c>
    </row>
    <row r="41" spans="1:28">
      <c r="A41" s="132"/>
      <c r="B41" s="751" t="s">
        <v>2670</v>
      </c>
      <c r="C41" s="132"/>
      <c r="D41" s="132"/>
      <c r="E41" s="132"/>
      <c r="F41" s="132"/>
      <c r="G41" s="132"/>
      <c r="H41" s="132"/>
      <c r="I41" s="132"/>
      <c r="J41" s="132"/>
      <c r="K41" s="132"/>
      <c r="L41" s="132"/>
      <c r="M41" s="132"/>
      <c r="N41" s="132"/>
      <c r="O41" s="132"/>
      <c r="P41" s="1148"/>
      <c r="Q41" s="1149"/>
      <c r="R41" s="132"/>
      <c r="S41" s="132"/>
      <c r="T41" s="132"/>
      <c r="U41" s="132"/>
      <c r="V41" s="1159"/>
      <c r="W41" s="132"/>
      <c r="X41" s="132"/>
      <c r="Y41" s="132"/>
      <c r="Z41" s="704"/>
      <c r="AB41" s="135">
        <v>1</v>
      </c>
    </row>
    <row r="42" spans="1:28">
      <c r="A42" s="132"/>
      <c r="B42" s="751" t="s">
        <v>2671</v>
      </c>
      <c r="C42" s="132"/>
      <c r="D42" s="132"/>
      <c r="E42" s="132"/>
      <c r="F42" s="132"/>
      <c r="G42" s="132"/>
      <c r="H42" s="132"/>
      <c r="I42" s="132"/>
      <c r="J42" s="132"/>
      <c r="K42" s="132"/>
      <c r="L42" s="132"/>
      <c r="M42" s="132"/>
      <c r="N42" s="132"/>
      <c r="O42" s="132"/>
      <c r="P42" s="1148"/>
      <c r="Q42" s="1159" t="s">
        <v>2590</v>
      </c>
      <c r="R42" s="132"/>
      <c r="S42" s="132"/>
      <c r="T42" s="132"/>
      <c r="U42" s="132"/>
      <c r="V42" s="1159" t="s">
        <v>2672</v>
      </c>
      <c r="W42" s="132"/>
      <c r="X42" s="132"/>
      <c r="Y42" s="132"/>
      <c r="Z42" s="704"/>
      <c r="AB42" s="135">
        <v>1</v>
      </c>
    </row>
    <row r="43" spans="1:28">
      <c r="A43" s="132"/>
      <c r="B43" s="751" t="s">
        <v>2673</v>
      </c>
      <c r="C43" s="132"/>
      <c r="D43" s="132"/>
      <c r="E43" s="132"/>
      <c r="F43" s="132"/>
      <c r="G43" s="132"/>
      <c r="H43" s="132"/>
      <c r="I43" s="132"/>
      <c r="J43" s="132"/>
      <c r="K43" s="132"/>
      <c r="L43" s="132"/>
      <c r="M43" s="132"/>
      <c r="N43" s="132"/>
      <c r="O43" s="132"/>
      <c r="P43" s="1148"/>
      <c r="Q43" s="1151" t="s">
        <v>2589</v>
      </c>
      <c r="R43" s="1152" t="s">
        <v>2674</v>
      </c>
      <c r="S43" s="132"/>
      <c r="T43" s="1152"/>
      <c r="U43" s="132"/>
      <c r="V43" s="1151" t="s">
        <v>2605</v>
      </c>
      <c r="W43" s="1152" t="s">
        <v>2675</v>
      </c>
      <c r="X43" s="132"/>
      <c r="Y43" s="132"/>
      <c r="Z43" s="704"/>
      <c r="AB43" s="135">
        <v>1</v>
      </c>
    </row>
    <row r="44" spans="1:28">
      <c r="A44" s="132"/>
      <c r="B44" s="751" t="s">
        <v>2676</v>
      </c>
      <c r="C44" s="132"/>
      <c r="D44" s="132"/>
      <c r="E44" s="132"/>
      <c r="F44" s="132"/>
      <c r="G44" s="132"/>
      <c r="H44" s="132"/>
      <c r="I44" s="132"/>
      <c r="J44" s="132"/>
      <c r="K44" s="132"/>
      <c r="L44" s="132"/>
      <c r="M44" s="132"/>
      <c r="N44" s="132"/>
      <c r="O44" s="132"/>
      <c r="P44" s="1148"/>
      <c r="Q44" s="1151" t="s">
        <v>2595</v>
      </c>
      <c r="R44" s="1152" t="s">
        <v>2674</v>
      </c>
      <c r="S44" s="132"/>
      <c r="T44" s="1152"/>
      <c r="U44" s="132"/>
      <c r="V44" s="1151" t="s">
        <v>2600</v>
      </c>
      <c r="W44" s="1152" t="s">
        <v>2675</v>
      </c>
      <c r="X44" s="132"/>
      <c r="Y44" s="132"/>
      <c r="Z44" s="704"/>
      <c r="AB44" s="135">
        <v>1</v>
      </c>
    </row>
    <row r="45" spans="1:28">
      <c r="A45" s="132"/>
      <c r="B45" s="751" t="s">
        <v>2677</v>
      </c>
      <c r="C45" s="132"/>
      <c r="D45" s="132"/>
      <c r="E45" s="132"/>
      <c r="F45" s="132"/>
      <c r="G45" s="132"/>
      <c r="H45" s="132"/>
      <c r="I45" s="132"/>
      <c r="J45" s="132"/>
      <c r="K45" s="132"/>
      <c r="L45" s="132"/>
      <c r="M45" s="132"/>
      <c r="N45" s="132"/>
      <c r="O45" s="132"/>
      <c r="P45" s="1148"/>
      <c r="Q45" s="132"/>
      <c r="R45" s="132"/>
      <c r="S45" s="132"/>
      <c r="T45" s="132"/>
      <c r="U45" s="132"/>
      <c r="V45" s="1151" t="s">
        <v>2610</v>
      </c>
      <c r="W45" s="1152" t="s">
        <v>2675</v>
      </c>
      <c r="X45" s="132"/>
      <c r="Y45" s="132"/>
      <c r="Z45" s="704"/>
      <c r="AB45" s="135">
        <v>1</v>
      </c>
    </row>
    <row r="46" spans="1:28">
      <c r="A46" s="132"/>
      <c r="B46" s="751" t="s">
        <v>2678</v>
      </c>
      <c r="C46" s="132"/>
      <c r="D46" s="132"/>
      <c r="E46" s="132"/>
      <c r="F46" s="132"/>
      <c r="G46" s="132"/>
      <c r="H46" s="132"/>
      <c r="I46" s="132"/>
      <c r="J46" s="132"/>
      <c r="K46" s="132"/>
      <c r="L46" s="132"/>
      <c r="M46" s="132"/>
      <c r="N46" s="132"/>
      <c r="O46" s="132"/>
      <c r="P46" s="1148"/>
      <c r="Q46" s="1159" t="s">
        <v>2679</v>
      </c>
      <c r="R46" s="132"/>
      <c r="S46" s="132"/>
      <c r="T46" s="132"/>
      <c r="U46" s="132"/>
      <c r="V46" s="132"/>
      <c r="W46" s="132"/>
      <c r="X46" s="132"/>
      <c r="Y46" s="132"/>
      <c r="Z46" s="704"/>
      <c r="AB46" s="135">
        <v>1</v>
      </c>
    </row>
    <row r="47" spans="1:28">
      <c r="A47" s="132"/>
      <c r="B47" s="751" t="s">
        <v>2680</v>
      </c>
      <c r="C47" s="132"/>
      <c r="D47" s="132"/>
      <c r="E47" s="132"/>
      <c r="F47" s="132"/>
      <c r="G47" s="132"/>
      <c r="H47" s="132"/>
      <c r="I47" s="132"/>
      <c r="J47" s="132"/>
      <c r="K47" s="132"/>
      <c r="L47" s="132"/>
      <c r="M47" s="132"/>
      <c r="N47" s="132"/>
      <c r="O47" s="132"/>
      <c r="P47" s="1148"/>
      <c r="Q47" s="1151" t="s">
        <v>2598</v>
      </c>
      <c r="R47" s="1152" t="s">
        <v>2681</v>
      </c>
      <c r="S47" s="132"/>
      <c r="T47" s="132"/>
      <c r="U47" s="132"/>
      <c r="V47" s="1159" t="s">
        <v>2682</v>
      </c>
      <c r="W47" s="132"/>
      <c r="X47" s="132"/>
      <c r="Y47" s="132"/>
      <c r="Z47" s="704"/>
      <c r="AB47" s="135">
        <v>1</v>
      </c>
    </row>
    <row r="48" spans="1:28">
      <c r="A48" s="132"/>
      <c r="B48" s="637" t="s">
        <v>2601</v>
      </c>
      <c r="E48" s="1151" t="s">
        <v>2600</v>
      </c>
      <c r="G48" s="1151" t="s">
        <v>2610</v>
      </c>
      <c r="H48" s="132"/>
      <c r="I48" s="132"/>
      <c r="J48" s="132"/>
      <c r="K48" s="132"/>
      <c r="L48" s="132"/>
      <c r="M48" s="132"/>
      <c r="N48" s="132"/>
      <c r="O48" s="132"/>
      <c r="P48" s="1148"/>
      <c r="Q48" s="1151" t="s">
        <v>2603</v>
      </c>
      <c r="R48" s="1152" t="s">
        <v>2681</v>
      </c>
      <c r="S48" s="132"/>
      <c r="T48" s="1152"/>
      <c r="U48" s="132"/>
      <c r="V48" s="1151" t="s">
        <v>2619</v>
      </c>
      <c r="W48" s="1152" t="s">
        <v>2682</v>
      </c>
      <c r="X48" s="132"/>
      <c r="Y48" s="132"/>
      <c r="Z48" s="704"/>
      <c r="AB48" s="135">
        <v>1</v>
      </c>
    </row>
    <row r="49" spans="1:28">
      <c r="A49" s="132"/>
      <c r="B49" s="132" t="s">
        <v>2683</v>
      </c>
      <c r="C49" s="132"/>
      <c r="D49" s="132"/>
      <c r="E49" s="132"/>
      <c r="F49" s="132"/>
      <c r="G49" s="132"/>
      <c r="H49" s="132"/>
      <c r="I49" s="132"/>
      <c r="J49" s="132"/>
      <c r="K49" s="132"/>
      <c r="L49" s="132"/>
      <c r="M49" s="132"/>
      <c r="N49" s="132"/>
      <c r="O49" s="132"/>
      <c r="P49" s="1148"/>
      <c r="Q49" s="132"/>
      <c r="R49" s="132"/>
      <c r="S49" s="132"/>
      <c r="T49" s="1152"/>
      <c r="U49" s="132"/>
      <c r="V49" s="1151" t="s">
        <v>2622</v>
      </c>
      <c r="W49" s="1152" t="s">
        <v>2684</v>
      </c>
      <c r="X49" s="132"/>
      <c r="Y49" s="132"/>
      <c r="Z49" s="704"/>
      <c r="AB49" s="135">
        <v>1</v>
      </c>
    </row>
    <row r="50" spans="1:28">
      <c r="A50" s="132"/>
      <c r="B50" s="132" t="s">
        <v>2685</v>
      </c>
      <c r="C50" s="132"/>
      <c r="D50" s="132"/>
      <c r="E50" s="132"/>
      <c r="F50" s="132"/>
      <c r="G50" s="132"/>
      <c r="H50" s="132"/>
      <c r="I50" s="132"/>
      <c r="J50" s="132"/>
      <c r="K50" s="132"/>
      <c r="L50" s="132"/>
      <c r="M50" s="132"/>
      <c r="N50" s="132"/>
      <c r="O50" s="132"/>
      <c r="P50" s="1148"/>
      <c r="S50" s="132"/>
      <c r="T50" s="132"/>
      <c r="U50" s="132"/>
      <c r="V50" s="1151" t="s">
        <v>2665</v>
      </c>
      <c r="W50" s="1152" t="s">
        <v>2682</v>
      </c>
      <c r="X50" s="132"/>
      <c r="Y50" s="132"/>
      <c r="Z50" s="704"/>
      <c r="AB50" s="135">
        <v>1</v>
      </c>
    </row>
    <row r="51" spans="1:28">
      <c r="A51" s="132"/>
      <c r="B51" s="751"/>
      <c r="C51" s="132"/>
      <c r="D51" s="132"/>
      <c r="E51" s="132"/>
      <c r="F51" s="132"/>
      <c r="G51" s="132"/>
      <c r="H51" s="132"/>
      <c r="I51" s="132"/>
      <c r="J51" s="132"/>
      <c r="K51" s="132"/>
      <c r="L51" s="132"/>
      <c r="M51" s="132"/>
      <c r="N51" s="132"/>
      <c r="O51" s="132"/>
      <c r="P51" s="1148"/>
      <c r="Q51" s="1159" t="s">
        <v>2686</v>
      </c>
      <c r="R51" s="132"/>
      <c r="S51" s="132"/>
      <c r="T51" s="132"/>
      <c r="U51" s="132"/>
      <c r="V51" s="1151" t="s">
        <v>2594</v>
      </c>
      <c r="W51" s="1152" t="s">
        <v>2684</v>
      </c>
      <c r="X51" s="132"/>
      <c r="Y51" s="132"/>
      <c r="Z51" s="704"/>
      <c r="AB51" s="135">
        <v>1</v>
      </c>
    </row>
    <row r="52" spans="1:28">
      <c r="A52" s="132"/>
      <c r="B52" s="751"/>
      <c r="C52" s="132"/>
      <c r="D52" s="132"/>
      <c r="E52" s="132"/>
      <c r="F52" s="132"/>
      <c r="G52" s="132"/>
      <c r="H52" s="132"/>
      <c r="I52" s="132"/>
      <c r="J52" s="132"/>
      <c r="K52" s="132"/>
      <c r="L52" s="132"/>
      <c r="M52" s="132"/>
      <c r="N52" s="132"/>
      <c r="O52" s="132"/>
      <c r="P52" s="1148"/>
      <c r="Q52" s="1151" t="s">
        <v>2591</v>
      </c>
      <c r="R52" s="1152" t="s">
        <v>2687</v>
      </c>
      <c r="S52" s="132"/>
      <c r="T52" s="1152"/>
      <c r="U52" s="132"/>
      <c r="V52" s="132"/>
      <c r="W52" s="132"/>
      <c r="X52" s="132"/>
      <c r="Y52" s="132"/>
      <c r="Z52" s="704"/>
      <c r="AB52" s="135">
        <v>1</v>
      </c>
    </row>
    <row r="53" spans="1:28">
      <c r="A53" s="132"/>
      <c r="B53" s="637" t="s">
        <v>2638</v>
      </c>
      <c r="D53" s="1151" t="s">
        <v>2615</v>
      </c>
      <c r="F53" s="1151" t="s">
        <v>2630</v>
      </c>
      <c r="H53" s="1151" t="s">
        <v>2642</v>
      </c>
      <c r="J53" s="1151" t="s">
        <v>2643</v>
      </c>
      <c r="L53" s="132"/>
      <c r="M53" s="132"/>
      <c r="N53" s="132"/>
      <c r="O53" s="132"/>
      <c r="P53" s="1148"/>
      <c r="Q53" s="1151" t="s">
        <v>2596</v>
      </c>
      <c r="R53" s="1152" t="s">
        <v>2688</v>
      </c>
      <c r="S53" s="132"/>
      <c r="T53" s="1152"/>
      <c r="U53" s="132"/>
      <c r="V53" s="1159" t="s">
        <v>2653</v>
      </c>
      <c r="W53" s="132"/>
      <c r="X53" s="132"/>
      <c r="Y53" s="132"/>
      <c r="Z53" s="704"/>
      <c r="AB53" s="135">
        <v>1</v>
      </c>
    </row>
    <row r="54" spans="1:28">
      <c r="A54" s="132"/>
      <c r="B54" s="132" t="s">
        <v>2689</v>
      </c>
      <c r="C54" s="132"/>
      <c r="D54" s="771"/>
      <c r="E54" s="132"/>
      <c r="F54" s="771"/>
      <c r="G54" s="132"/>
      <c r="H54" s="132"/>
      <c r="I54" s="132"/>
      <c r="J54" s="132"/>
      <c r="K54" s="132"/>
      <c r="L54" s="132"/>
      <c r="M54" s="132"/>
      <c r="N54" s="132"/>
      <c r="O54" s="132"/>
      <c r="P54" s="1148"/>
      <c r="Q54" s="1151" t="s">
        <v>2604</v>
      </c>
      <c r="R54" s="1152" t="s">
        <v>2690</v>
      </c>
      <c r="S54" s="132"/>
      <c r="T54" s="1152"/>
      <c r="U54" s="132"/>
      <c r="V54" s="1151" t="s">
        <v>2652</v>
      </c>
      <c r="W54" s="1149" t="s">
        <v>2691</v>
      </c>
      <c r="X54" s="132"/>
      <c r="Y54" s="132"/>
      <c r="Z54" s="704"/>
      <c r="AB54" s="135">
        <v>1</v>
      </c>
    </row>
    <row r="55" spans="1:28">
      <c r="A55" s="132"/>
      <c r="B55" s="132"/>
      <c r="C55" s="132"/>
      <c r="D55" s="132"/>
      <c r="E55" s="132"/>
      <c r="F55" s="132"/>
      <c r="G55" s="132"/>
      <c r="H55" s="132"/>
      <c r="I55" s="132"/>
      <c r="J55" s="132"/>
      <c r="K55" s="132"/>
      <c r="L55" s="132"/>
      <c r="M55" s="132"/>
      <c r="N55" s="132"/>
      <c r="O55" s="132"/>
      <c r="P55" s="1148"/>
      <c r="Q55" s="132"/>
      <c r="R55" s="132"/>
      <c r="S55" s="132"/>
      <c r="T55" s="132"/>
      <c r="U55" s="132"/>
      <c r="V55" s="132"/>
      <c r="W55" s="132"/>
      <c r="X55" s="132"/>
      <c r="Y55" s="132"/>
      <c r="Z55" s="704"/>
      <c r="AB55" s="135">
        <v>1</v>
      </c>
    </row>
    <row r="56" spans="1:28">
      <c r="A56" s="132"/>
      <c r="B56" s="132"/>
      <c r="C56" s="132"/>
      <c r="D56" s="132"/>
      <c r="E56" s="132"/>
      <c r="F56" s="132"/>
      <c r="G56" s="132"/>
      <c r="H56" s="132"/>
      <c r="I56" s="132"/>
      <c r="J56" s="132"/>
      <c r="K56" s="132"/>
      <c r="L56" s="132"/>
      <c r="M56" s="132"/>
      <c r="N56" s="132"/>
      <c r="O56" s="132"/>
      <c r="P56" s="1148"/>
      <c r="Q56" s="1159" t="s">
        <v>2692</v>
      </c>
      <c r="R56" s="132"/>
      <c r="S56" s="132"/>
      <c r="T56" s="132"/>
      <c r="U56" s="132"/>
      <c r="V56" s="637" t="s">
        <v>2693</v>
      </c>
      <c r="W56" s="132"/>
      <c r="X56" s="132"/>
      <c r="Y56" s="1158" t="s">
        <v>2644</v>
      </c>
      <c r="Z56" s="704"/>
      <c r="AB56" s="135">
        <v>1</v>
      </c>
    </row>
    <row r="57" spans="1:28">
      <c r="A57" s="132"/>
      <c r="B57" s="752" t="s">
        <v>2617</v>
      </c>
      <c r="D57" s="1151" t="s">
        <v>2595</v>
      </c>
      <c r="F57" s="1151" t="s">
        <v>2589</v>
      </c>
      <c r="H57" s="1151" t="s">
        <v>2610</v>
      </c>
      <c r="J57" s="1151" t="s">
        <v>2600</v>
      </c>
      <c r="L57" s="132"/>
      <c r="M57" s="132"/>
      <c r="N57" s="132"/>
      <c r="O57" s="132"/>
      <c r="P57" s="1148"/>
      <c r="Q57" s="1151" t="s">
        <v>2615</v>
      </c>
      <c r="R57" s="1152" t="s">
        <v>2694</v>
      </c>
      <c r="S57" s="132"/>
      <c r="T57" s="1152"/>
      <c r="U57" s="132"/>
      <c r="V57" s="1151" t="s">
        <v>2656</v>
      </c>
      <c r="W57" s="1149" t="s">
        <v>2691</v>
      </c>
      <c r="X57" s="132"/>
      <c r="Y57" s="1158" t="s">
        <v>2647</v>
      </c>
      <c r="Z57" s="704"/>
      <c r="AB57" s="135">
        <v>1</v>
      </c>
    </row>
    <row r="58" spans="1:28">
      <c r="A58" s="132"/>
      <c r="B58" s="753" t="s">
        <v>2695</v>
      </c>
      <c r="C58" s="132"/>
      <c r="D58" s="132"/>
      <c r="E58" s="132"/>
      <c r="F58" s="132"/>
      <c r="G58" s="132"/>
      <c r="H58" s="132"/>
      <c r="I58" s="132"/>
      <c r="J58" s="132"/>
      <c r="K58" s="132"/>
      <c r="L58" s="132"/>
      <c r="M58" s="132"/>
      <c r="N58" s="132"/>
      <c r="O58" s="132"/>
      <c r="P58" s="1148"/>
      <c r="Q58" s="132"/>
      <c r="R58" s="132"/>
      <c r="S58" s="132"/>
      <c r="T58" s="132"/>
      <c r="U58" s="132"/>
      <c r="V58" s="1151" t="s">
        <v>2659</v>
      </c>
      <c r="W58" s="1149" t="s">
        <v>2696</v>
      </c>
      <c r="X58" s="132"/>
      <c r="Y58" s="1158" t="s">
        <v>59</v>
      </c>
      <c r="Z58" s="704"/>
      <c r="AB58" s="135">
        <v>1</v>
      </c>
    </row>
    <row r="59" spans="1:28">
      <c r="A59" s="132"/>
      <c r="B59" s="637"/>
      <c r="C59" s="132"/>
      <c r="D59" s="132"/>
      <c r="E59" s="132"/>
      <c r="F59" s="132"/>
      <c r="G59" s="132"/>
      <c r="H59" s="132"/>
      <c r="I59" s="132"/>
      <c r="J59" s="132"/>
      <c r="K59" s="132"/>
      <c r="L59" s="132"/>
      <c r="M59" s="132"/>
      <c r="N59" s="132"/>
      <c r="O59" s="132"/>
      <c r="P59" s="1148"/>
      <c r="Q59" s="1159" t="s">
        <v>2697</v>
      </c>
      <c r="R59" s="132"/>
      <c r="S59" s="132"/>
      <c r="T59" s="132"/>
      <c r="U59" s="132"/>
      <c r="V59" s="132"/>
      <c r="W59" s="132"/>
      <c r="X59" s="132"/>
      <c r="Y59" s="1158" t="s">
        <v>2650</v>
      </c>
      <c r="Z59" s="704"/>
      <c r="AB59" s="135">
        <v>1</v>
      </c>
    </row>
    <row r="60" spans="1:28">
      <c r="A60" s="132"/>
      <c r="B60" s="1163" t="s">
        <v>2698</v>
      </c>
      <c r="C60" s="132"/>
      <c r="D60" s="132"/>
      <c r="E60" s="132"/>
      <c r="F60" s="132"/>
      <c r="G60" s="132"/>
      <c r="H60" s="132"/>
      <c r="I60" s="132"/>
      <c r="J60" s="132"/>
      <c r="K60" s="132"/>
      <c r="L60" s="132"/>
      <c r="M60" s="132"/>
      <c r="N60" s="132"/>
      <c r="O60" s="132"/>
      <c r="P60" s="1148"/>
      <c r="Q60" s="1151" t="s">
        <v>2623</v>
      </c>
      <c r="R60" s="1152" t="s">
        <v>2699</v>
      </c>
      <c r="S60" s="132"/>
      <c r="T60" s="1152"/>
      <c r="U60" s="132"/>
      <c r="V60" s="637" t="s">
        <v>2700</v>
      </c>
      <c r="W60" s="132"/>
      <c r="X60" s="132"/>
      <c r="Y60" s="1158" t="s">
        <v>2654</v>
      </c>
      <c r="Z60" s="704"/>
      <c r="AB60" s="135">
        <v>1</v>
      </c>
    </row>
    <row r="61" spans="1:28">
      <c r="A61" s="132"/>
      <c r="B61" s="1163" t="s">
        <v>2701</v>
      </c>
      <c r="C61" s="132"/>
      <c r="D61" s="132"/>
      <c r="E61" s="132"/>
      <c r="F61" s="132"/>
      <c r="G61" s="132"/>
      <c r="H61" s="132"/>
      <c r="I61" s="132"/>
      <c r="J61" s="132"/>
      <c r="K61" s="132"/>
      <c r="L61" s="132"/>
      <c r="M61" s="132"/>
      <c r="N61" s="132"/>
      <c r="O61" s="132"/>
      <c r="P61" s="1148"/>
      <c r="Q61" s="1151" t="s">
        <v>2628</v>
      </c>
      <c r="R61" s="1152" t="s">
        <v>2699</v>
      </c>
      <c r="S61" s="132"/>
      <c r="T61" s="1152"/>
      <c r="U61" s="132"/>
      <c r="V61" s="1151" t="s">
        <v>2584</v>
      </c>
      <c r="W61" s="1149" t="s">
        <v>2691</v>
      </c>
      <c r="X61" s="132"/>
      <c r="Y61" s="1158" t="s">
        <v>2657</v>
      </c>
      <c r="Z61" s="704"/>
      <c r="AB61" s="135">
        <v>1</v>
      </c>
    </row>
    <row r="62" spans="1:28">
      <c r="A62" s="132"/>
      <c r="B62" s="1163" t="s">
        <v>2702</v>
      </c>
      <c r="C62" s="132"/>
      <c r="D62" s="132"/>
      <c r="E62" s="132"/>
      <c r="F62" s="132"/>
      <c r="G62" s="132"/>
      <c r="H62" s="132"/>
      <c r="I62" s="132"/>
      <c r="J62" s="132"/>
      <c r="K62" s="132"/>
      <c r="L62" s="132"/>
      <c r="M62" s="132"/>
      <c r="N62" s="132"/>
      <c r="O62" s="132"/>
      <c r="P62" s="1148"/>
      <c r="S62" s="132"/>
      <c r="T62" s="132"/>
      <c r="U62" s="132"/>
      <c r="V62" s="132"/>
      <c r="W62" s="132"/>
      <c r="X62" s="132"/>
      <c r="Y62" s="1158" t="s">
        <v>2660</v>
      </c>
      <c r="Z62" s="704"/>
      <c r="AB62" s="135">
        <v>1</v>
      </c>
    </row>
    <row r="63" spans="1:28">
      <c r="A63" s="132"/>
      <c r="B63" s="132" t="s">
        <v>2703</v>
      </c>
      <c r="C63" s="132"/>
      <c r="D63" s="132"/>
      <c r="E63" s="132"/>
      <c r="F63" s="132"/>
      <c r="G63" s="132"/>
      <c r="H63" s="132"/>
      <c r="I63" s="132"/>
      <c r="J63" s="132"/>
      <c r="K63" s="132"/>
      <c r="L63" s="132"/>
      <c r="M63" s="132"/>
      <c r="N63" s="132"/>
      <c r="O63" s="132"/>
      <c r="P63" s="1148"/>
      <c r="Q63" s="1159" t="s">
        <v>2704</v>
      </c>
      <c r="R63" s="132"/>
      <c r="S63" s="132"/>
      <c r="T63" s="132"/>
      <c r="U63" s="132"/>
      <c r="V63" s="132"/>
      <c r="W63" s="132"/>
      <c r="X63" s="132"/>
      <c r="Y63" s="1158" t="s">
        <v>2663</v>
      </c>
      <c r="Z63" s="704"/>
      <c r="AB63" s="135">
        <v>1</v>
      </c>
    </row>
    <row r="64" spans="1:28">
      <c r="A64" s="132"/>
      <c r="B64" s="751" t="s">
        <v>2705</v>
      </c>
      <c r="C64" s="132"/>
      <c r="D64" s="132"/>
      <c r="E64" s="132"/>
      <c r="F64" s="132"/>
      <c r="G64" s="132"/>
      <c r="H64" s="132"/>
      <c r="I64" s="132"/>
      <c r="J64" s="132"/>
      <c r="K64" s="132"/>
      <c r="L64" s="132"/>
      <c r="M64" s="132"/>
      <c r="N64" s="132"/>
      <c r="O64" s="132"/>
      <c r="P64" s="1148"/>
      <c r="Q64" s="1151" t="s">
        <v>2630</v>
      </c>
      <c r="R64" s="1152" t="s">
        <v>2706</v>
      </c>
      <c r="S64" s="132"/>
      <c r="T64" s="1152"/>
      <c r="U64" s="132"/>
      <c r="V64" s="132"/>
      <c r="W64" s="132"/>
      <c r="X64" s="132"/>
      <c r="Y64" s="1158" t="s">
        <v>2666</v>
      </c>
      <c r="Z64" s="704"/>
      <c r="AB64" s="135">
        <v>1</v>
      </c>
    </row>
    <row r="65" spans="1:28">
      <c r="A65" s="132"/>
      <c r="B65" s="751" t="s">
        <v>2707</v>
      </c>
      <c r="C65" s="132"/>
      <c r="D65" s="132"/>
      <c r="E65" s="132"/>
      <c r="F65" s="132"/>
      <c r="G65" s="132"/>
      <c r="H65" s="132"/>
      <c r="I65" s="132"/>
      <c r="J65" s="132"/>
      <c r="K65" s="132"/>
      <c r="L65" s="132"/>
      <c r="M65" s="132"/>
      <c r="N65" s="132"/>
      <c r="O65" s="132"/>
      <c r="P65" s="1148"/>
      <c r="Q65" s="1151" t="s">
        <v>2643</v>
      </c>
      <c r="R65" s="1152" t="s">
        <v>2706</v>
      </c>
      <c r="S65" s="132"/>
      <c r="T65" s="1152"/>
      <c r="U65" s="132"/>
      <c r="V65" s="132"/>
      <c r="W65" s="132"/>
      <c r="X65" s="132"/>
      <c r="Y65" s="132"/>
      <c r="Z65" s="704"/>
      <c r="AB65" s="135">
        <v>1</v>
      </c>
    </row>
    <row r="66" spans="1:28" ht="15.75" thickBot="1">
      <c r="A66" s="132"/>
      <c r="B66" s="751"/>
      <c r="D66" s="1151" t="s">
        <v>2615</v>
      </c>
      <c r="F66" s="1151" t="s">
        <v>2605</v>
      </c>
      <c r="H66" s="1151" t="s">
        <v>2623</v>
      </c>
      <c r="J66" s="1151" t="s">
        <v>2628</v>
      </c>
      <c r="L66" s="132"/>
      <c r="M66" s="132"/>
      <c r="N66" s="132"/>
      <c r="O66" s="132"/>
      <c r="P66" s="1160"/>
      <c r="Q66" s="1164"/>
      <c r="R66" s="1164"/>
      <c r="S66" s="1164"/>
      <c r="T66" s="1164"/>
      <c r="U66" s="1164"/>
      <c r="V66" s="1164"/>
      <c r="W66" s="1164"/>
      <c r="X66" s="1161"/>
      <c r="Y66" s="1161"/>
      <c r="Z66" s="1162"/>
      <c r="AB66" s="135">
        <v>1</v>
      </c>
    </row>
    <row r="67" spans="1:28" ht="15.75" thickBot="1">
      <c r="A67" s="132"/>
      <c r="B67" s="751" t="s">
        <v>2708</v>
      </c>
      <c r="C67" s="132"/>
      <c r="D67" s="132"/>
      <c r="E67" s="132"/>
      <c r="F67" s="132"/>
      <c r="G67" s="132"/>
      <c r="H67" s="132"/>
      <c r="I67" s="132"/>
      <c r="J67" s="132"/>
      <c r="K67" s="132"/>
      <c r="L67" s="132"/>
      <c r="M67" s="132"/>
      <c r="N67" s="132"/>
      <c r="O67" s="132"/>
      <c r="AB67" s="135">
        <v>1</v>
      </c>
    </row>
    <row r="68" spans="1:28" ht="18.75" customHeight="1">
      <c r="A68" s="132"/>
      <c r="B68" s="751" t="s">
        <v>2709</v>
      </c>
      <c r="C68" s="132"/>
      <c r="D68" s="132"/>
      <c r="E68" s="132"/>
      <c r="F68" s="132"/>
      <c r="G68" s="132"/>
      <c r="H68" s="132"/>
      <c r="I68" s="132"/>
      <c r="J68" s="132"/>
      <c r="K68" s="132"/>
      <c r="L68" s="132"/>
      <c r="M68" s="132"/>
      <c r="N68" s="132"/>
      <c r="O68" s="132"/>
      <c r="P68" s="1165" t="s">
        <v>0</v>
      </c>
      <c r="Q68" s="4938" t="s">
        <v>2710</v>
      </c>
      <c r="R68" s="4938"/>
      <c r="S68" s="4938"/>
      <c r="T68" s="4938"/>
      <c r="U68" s="4938"/>
      <c r="V68" s="4938"/>
      <c r="W68" s="4938"/>
      <c r="X68" s="4938"/>
      <c r="Y68" s="4939"/>
      <c r="AB68" s="135">
        <v>1</v>
      </c>
    </row>
    <row r="69" spans="1:28">
      <c r="A69" s="132"/>
      <c r="B69" s="751" t="s">
        <v>2711</v>
      </c>
      <c r="C69" s="132"/>
      <c r="D69" s="132"/>
      <c r="E69" s="132"/>
      <c r="F69" s="132"/>
      <c r="G69" s="132"/>
      <c r="H69" s="132"/>
      <c r="I69" s="132"/>
      <c r="J69" s="132"/>
      <c r="K69" s="132"/>
      <c r="L69" s="132"/>
      <c r="M69" s="132"/>
      <c r="N69" s="132"/>
      <c r="O69" s="132"/>
      <c r="P69" s="593" t="s">
        <v>0</v>
      </c>
      <c r="Q69" s="1166"/>
      <c r="R69" s="132"/>
      <c r="S69" s="132"/>
      <c r="T69" s="1167" t="s">
        <v>2712</v>
      </c>
      <c r="U69" s="132"/>
      <c r="V69" s="1168" t="s">
        <v>2713</v>
      </c>
      <c r="W69" s="132"/>
      <c r="X69" s="132"/>
      <c r="Y69" s="492"/>
      <c r="AB69" s="135">
        <v>1</v>
      </c>
    </row>
    <row r="70" spans="1:28" ht="15.75">
      <c r="A70" s="132"/>
      <c r="B70" s="751" t="s">
        <v>2714</v>
      </c>
      <c r="C70" s="132"/>
      <c r="D70" s="132"/>
      <c r="E70" s="132"/>
      <c r="F70" s="132"/>
      <c r="G70" s="132"/>
      <c r="H70" s="132"/>
      <c r="I70" s="132"/>
      <c r="J70" s="132"/>
      <c r="K70" s="132"/>
      <c r="L70" s="132"/>
      <c r="M70" s="132"/>
      <c r="N70" s="132"/>
      <c r="O70" s="132"/>
      <c r="P70" s="593" t="s">
        <v>0</v>
      </c>
      <c r="Q70" s="1166"/>
      <c r="R70" s="1169" t="s">
        <v>2715</v>
      </c>
      <c r="S70" s="1170">
        <v>25</v>
      </c>
      <c r="T70" s="1171" t="s">
        <v>55</v>
      </c>
      <c r="U70" s="1172">
        <v>1</v>
      </c>
      <c r="V70" s="1173" t="s">
        <v>61</v>
      </c>
      <c r="W70" s="1174" t="str">
        <f>(S77 * S70 *U70)*U77&amp; " " &amp; V70</f>
        <v>0.025 kg</v>
      </c>
      <c r="X70" s="1175" t="s">
        <v>2716</v>
      </c>
      <c r="Y70" s="492"/>
      <c r="AB70" s="135">
        <v>1</v>
      </c>
    </row>
    <row r="71" spans="1:28">
      <c r="A71" s="132"/>
      <c r="B71" s="751"/>
      <c r="C71" s="132"/>
      <c r="D71" s="132"/>
      <c r="E71" s="132"/>
      <c r="F71" s="132"/>
      <c r="G71" s="132"/>
      <c r="H71" s="132"/>
      <c r="I71" s="132"/>
      <c r="J71" s="132"/>
      <c r="K71" s="132"/>
      <c r="L71" s="132"/>
      <c r="M71" s="132"/>
      <c r="N71" s="132"/>
      <c r="O71" s="132"/>
      <c r="P71" s="593" t="s">
        <v>0</v>
      </c>
      <c r="Q71" s="1166"/>
      <c r="R71" s="132"/>
      <c r="S71" s="1176"/>
      <c r="T71" s="132"/>
      <c r="U71" s="1177" t="s">
        <v>2718</v>
      </c>
      <c r="V71" s="132"/>
      <c r="W71" s="132"/>
      <c r="X71" s="132"/>
      <c r="Y71" s="492"/>
      <c r="AB71" s="135">
        <v>1</v>
      </c>
    </row>
    <row r="72" spans="1:28" ht="15.75">
      <c r="A72" s="132"/>
      <c r="B72" s="637" t="s">
        <v>2720</v>
      </c>
      <c r="C72" s="132"/>
      <c r="D72" s="132"/>
      <c r="E72" s="132"/>
      <c r="F72" s="132"/>
      <c r="G72" s="132"/>
      <c r="H72" s="132"/>
      <c r="I72" s="132"/>
      <c r="J72" s="132"/>
      <c r="K72" s="132"/>
      <c r="L72" s="132"/>
      <c r="M72" s="132"/>
      <c r="N72" s="132"/>
      <c r="O72" s="132"/>
      <c r="P72" s="593" t="s">
        <v>0</v>
      </c>
      <c r="Q72" s="1166"/>
      <c r="R72" s="1178" t="s">
        <v>2721</v>
      </c>
      <c r="S72" s="1171" t="s">
        <v>58</v>
      </c>
      <c r="T72" s="1171" t="s">
        <v>57</v>
      </c>
      <c r="U72" s="1171" t="s">
        <v>56</v>
      </c>
      <c r="V72" s="1171" t="s">
        <v>55</v>
      </c>
      <c r="W72" s="1173" t="s">
        <v>61</v>
      </c>
      <c r="X72" s="1173" t="s">
        <v>62</v>
      </c>
      <c r="Y72" s="492"/>
      <c r="AB72" s="135">
        <v>1</v>
      </c>
    </row>
    <row r="73" spans="1:28">
      <c r="B73" s="1144" t="s">
        <v>2652</v>
      </c>
      <c r="D73" s="1144" t="s">
        <v>2723</v>
      </c>
      <c r="F73" s="1144" t="s">
        <v>2656</v>
      </c>
      <c r="G73" s="1154"/>
      <c r="H73" s="1144" t="s">
        <v>2659</v>
      </c>
      <c r="J73" s="1144" t="s">
        <v>2662</v>
      </c>
      <c r="K73" s="1154"/>
      <c r="L73" s="1144" t="s">
        <v>2665</v>
      </c>
      <c r="M73" s="132"/>
      <c r="N73" s="132"/>
      <c r="O73" s="132"/>
      <c r="P73" s="593" t="s">
        <v>0</v>
      </c>
      <c r="Q73" s="1166"/>
      <c r="R73" s="1166"/>
      <c r="S73" s="1166"/>
      <c r="T73" s="1166"/>
      <c r="U73" s="1166"/>
      <c r="V73" s="1166"/>
      <c r="W73" s="1166"/>
      <c r="X73" s="1166"/>
      <c r="Y73" s="492"/>
      <c r="AB73" s="135">
        <v>1</v>
      </c>
    </row>
    <row r="74" spans="1:28" ht="15" customHeight="1">
      <c r="A74" s="132"/>
      <c r="B74" s="132"/>
      <c r="C74" s="1179"/>
      <c r="D74" s="1179"/>
      <c r="E74" s="132"/>
      <c r="F74" s="132"/>
      <c r="G74" s="132"/>
      <c r="H74" s="132"/>
      <c r="I74" s="132"/>
      <c r="J74" s="132"/>
      <c r="K74" s="132"/>
      <c r="L74" s="132"/>
      <c r="M74" s="132"/>
      <c r="N74" s="132"/>
      <c r="O74" s="132"/>
      <c r="P74" s="593" t="s">
        <v>0</v>
      </c>
      <c r="Q74" s="1166"/>
      <c r="R74" s="4940" t="s">
        <v>2724</v>
      </c>
      <c r="S74" s="1180" t="s">
        <v>62</v>
      </c>
      <c r="T74" s="1180" t="s">
        <v>61</v>
      </c>
      <c r="U74" s="1180" t="s">
        <v>58</v>
      </c>
      <c r="V74" s="1180" t="s">
        <v>57</v>
      </c>
      <c r="W74" s="1180" t="s">
        <v>56</v>
      </c>
      <c r="X74" s="1181" t="s">
        <v>55</v>
      </c>
      <c r="Y74" s="492"/>
      <c r="AB74" s="135">
        <v>1</v>
      </c>
    </row>
    <row r="75" spans="1:28" ht="18.75" customHeight="1">
      <c r="A75" s="132"/>
      <c r="B75" s="132"/>
      <c r="C75" s="132"/>
      <c r="D75" s="132"/>
      <c r="E75" s="132"/>
      <c r="F75" s="132"/>
      <c r="G75" s="132"/>
      <c r="H75" s="132"/>
      <c r="I75" s="132"/>
      <c r="J75" s="132"/>
      <c r="K75" s="132"/>
      <c r="L75" s="132"/>
      <c r="M75" s="132"/>
      <c r="N75" s="132"/>
      <c r="O75" s="132"/>
      <c r="P75" s="593" t="s">
        <v>0</v>
      </c>
      <c r="Q75" s="1166"/>
      <c r="R75" s="4941"/>
      <c r="S75" s="1182">
        <v>1E-3</v>
      </c>
      <c r="T75" s="1183">
        <v>1</v>
      </c>
      <c r="U75" s="1183">
        <v>1</v>
      </c>
      <c r="V75" s="1183">
        <v>0.1</v>
      </c>
      <c r="W75" s="1183">
        <v>0.01</v>
      </c>
      <c r="X75" s="1184">
        <v>1E-3</v>
      </c>
      <c r="Y75" s="492"/>
      <c r="AB75" s="135">
        <v>1</v>
      </c>
    </row>
    <row r="76" spans="1:28">
      <c r="A76" s="132"/>
      <c r="B76" s="132"/>
      <c r="C76" s="132"/>
      <c r="D76" s="132"/>
      <c r="E76" s="132"/>
      <c r="F76" s="132"/>
      <c r="G76" s="132"/>
      <c r="H76" s="132"/>
      <c r="I76" s="132"/>
      <c r="J76" s="132"/>
      <c r="K76" s="132"/>
      <c r="L76" s="132"/>
      <c r="M76" s="132"/>
      <c r="N76" s="132"/>
      <c r="O76" s="132"/>
      <c r="P76" s="593" t="s">
        <v>0</v>
      </c>
      <c r="Q76" s="1166"/>
      <c r="R76" s="4941"/>
      <c r="S76" s="1185">
        <v>1000</v>
      </c>
      <c r="T76" s="1185">
        <v>1</v>
      </c>
      <c r="U76" s="1185">
        <v>1</v>
      </c>
      <c r="V76" s="1185">
        <v>10</v>
      </c>
      <c r="W76" s="1185">
        <v>100</v>
      </c>
      <c r="X76" s="1186">
        <v>1000</v>
      </c>
      <c r="Y76" s="492"/>
      <c r="AB76" s="135">
        <v>1</v>
      </c>
    </row>
    <row r="77" spans="1:28">
      <c r="A77" s="132"/>
      <c r="B77" s="132"/>
      <c r="C77" s="132"/>
      <c r="D77" s="132"/>
      <c r="E77" s="132"/>
      <c r="F77" s="132"/>
      <c r="G77" s="132"/>
      <c r="H77" s="132"/>
      <c r="I77" s="132"/>
      <c r="J77" s="132"/>
      <c r="K77" s="132"/>
      <c r="L77" s="132"/>
      <c r="M77" s="132"/>
      <c r="N77" s="132"/>
      <c r="O77" s="132"/>
      <c r="P77" s="593" t="s">
        <v>0</v>
      </c>
      <c r="Q77" s="1166"/>
      <c r="R77" s="4942"/>
      <c r="S77" s="1187">
        <f>_xlfn.XLOOKUP(T70,S74:X74,S75:X75)</f>
        <v>1E-3</v>
      </c>
      <c r="T77" s="1187">
        <f>_xlfn.XLOOKUP(V70,S74:X74,S75:X75)</f>
        <v>1</v>
      </c>
      <c r="U77" s="1187">
        <f>_xlfn.XLOOKUP(V70,S74:X74,S76:X76)</f>
        <v>1</v>
      </c>
      <c r="V77" s="1188"/>
      <c r="W77" s="1188"/>
      <c r="X77" s="1189"/>
      <c r="Y77" s="492"/>
      <c r="AB77" s="135">
        <v>1</v>
      </c>
    </row>
    <row r="78" spans="1:28">
      <c r="A78" s="132"/>
      <c r="B78" s="132"/>
      <c r="C78" s="132"/>
      <c r="D78" s="132"/>
      <c r="E78" s="132"/>
      <c r="F78" s="132"/>
      <c r="G78" s="132"/>
      <c r="H78" s="132"/>
      <c r="I78" s="132"/>
      <c r="J78" s="132"/>
      <c r="K78" s="132"/>
      <c r="L78" s="132"/>
      <c r="M78" s="132"/>
      <c r="N78" s="132"/>
      <c r="O78" s="132"/>
      <c r="P78" s="593" t="s">
        <v>0</v>
      </c>
      <c r="Q78" s="712"/>
      <c r="R78" s="712" t="s">
        <v>2728</v>
      </c>
      <c r="S78" s="712"/>
      <c r="T78" s="712"/>
      <c r="U78" s="712"/>
      <c r="V78" s="712"/>
      <c r="W78" s="712"/>
      <c r="X78" s="712"/>
      <c r="Y78" s="692"/>
      <c r="AB78" s="135">
        <v>1</v>
      </c>
    </row>
    <row r="79" spans="1:28">
      <c r="A79" s="132"/>
      <c r="B79" s="132"/>
      <c r="C79" s="132"/>
      <c r="D79" s="132"/>
      <c r="E79" s="132"/>
      <c r="F79" s="132"/>
      <c r="G79" s="132"/>
      <c r="H79" s="132"/>
      <c r="I79" s="132"/>
      <c r="J79" s="132"/>
      <c r="K79" s="132"/>
      <c r="L79" s="132"/>
      <c r="M79" s="132"/>
      <c r="N79" s="132"/>
      <c r="O79" s="132"/>
      <c r="P79" s="593" t="s">
        <v>0</v>
      </c>
      <c r="Q79" s="712"/>
      <c r="R79" s="712" t="s">
        <v>2729</v>
      </c>
      <c r="S79" s="712"/>
      <c r="T79" s="712"/>
      <c r="U79" s="712"/>
      <c r="V79" s="712" t="s">
        <v>2729</v>
      </c>
      <c r="W79" s="712"/>
      <c r="X79" s="712"/>
      <c r="Y79" s="492"/>
      <c r="AB79" s="135">
        <v>1</v>
      </c>
    </row>
    <row r="80" spans="1:28" ht="15.75" thickBot="1">
      <c r="A80" s="132"/>
      <c r="B80" s="132"/>
      <c r="C80" s="132"/>
      <c r="D80" s="132"/>
      <c r="E80" s="132"/>
      <c r="F80" s="132"/>
      <c r="G80" s="132"/>
      <c r="H80" s="132"/>
      <c r="I80" s="132"/>
      <c r="J80" s="132"/>
      <c r="K80" s="132"/>
      <c r="L80" s="132"/>
      <c r="M80" s="132"/>
      <c r="N80" s="132"/>
      <c r="O80" s="132"/>
      <c r="P80" s="594">
        <v>3</v>
      </c>
      <c r="Q80" s="1190">
        <v>3</v>
      </c>
      <c r="R80" s="1190">
        <v>11</v>
      </c>
      <c r="S80" s="1190">
        <v>11</v>
      </c>
      <c r="T80" s="1190">
        <v>11</v>
      </c>
      <c r="U80" s="1190">
        <v>11</v>
      </c>
      <c r="V80" s="1190">
        <v>11</v>
      </c>
      <c r="W80" s="1190">
        <v>11</v>
      </c>
      <c r="X80" s="1190">
        <v>11</v>
      </c>
      <c r="Y80" s="1191">
        <v>3</v>
      </c>
      <c r="AB80" s="135">
        <v>1</v>
      </c>
    </row>
    <row r="81" spans="1:28" ht="15.75" customHeight="1">
      <c r="A81" s="132"/>
      <c r="B81" s="132"/>
      <c r="C81" s="132"/>
      <c r="D81" s="132"/>
      <c r="E81" s="132"/>
      <c r="F81" s="132"/>
      <c r="G81" s="132"/>
      <c r="H81" s="132"/>
      <c r="I81" s="132"/>
      <c r="J81" s="132"/>
      <c r="K81" s="132"/>
      <c r="L81" s="132"/>
      <c r="M81" s="132"/>
      <c r="N81" s="132"/>
      <c r="O81" s="132"/>
      <c r="P81" s="1">
        <f t="shared" ref="P81:Y81" ca="1" si="0">CELL("largeur",P81)</f>
        <v>11</v>
      </c>
      <c r="Q81" s="1">
        <f t="shared" ca="1" si="0"/>
        <v>17</v>
      </c>
      <c r="R81" s="1">
        <f t="shared" ca="1" si="0"/>
        <v>11</v>
      </c>
      <c r="S81" s="1">
        <f t="shared" ca="1" si="0"/>
        <v>11</v>
      </c>
      <c r="T81" s="1">
        <f t="shared" ca="1" si="0"/>
        <v>11</v>
      </c>
      <c r="U81" s="1">
        <f t="shared" ca="1" si="0"/>
        <v>11</v>
      </c>
      <c r="V81" s="1">
        <f t="shared" ca="1" si="0"/>
        <v>16</v>
      </c>
      <c r="W81" s="1">
        <f t="shared" ca="1" si="0"/>
        <v>11</v>
      </c>
      <c r="X81" s="1">
        <f t="shared" ca="1" si="0"/>
        <v>11</v>
      </c>
      <c r="Y81" s="1">
        <f t="shared" ca="1" si="0"/>
        <v>11</v>
      </c>
      <c r="AB81" s="135">
        <v>1</v>
      </c>
    </row>
    <row r="82" spans="1:28" ht="18.75" customHeight="1">
      <c r="AB82" s="135">
        <v>1</v>
      </c>
    </row>
    <row r="83" spans="1:28">
      <c r="P83" s="1005" t="s">
        <v>2730</v>
      </c>
      <c r="W83" s="1005" t="s">
        <v>2731</v>
      </c>
      <c r="AB83" s="135">
        <v>1</v>
      </c>
    </row>
    <row r="84" spans="1:28">
      <c r="P84" t="s">
        <v>2717</v>
      </c>
      <c r="AB84" s="135">
        <v>1</v>
      </c>
    </row>
    <row r="85" spans="1:28">
      <c r="P85" t="s">
        <v>2719</v>
      </c>
      <c r="U85" t="s">
        <v>2732</v>
      </c>
      <c r="AB85" s="135">
        <v>1</v>
      </c>
    </row>
    <row r="86" spans="1:28">
      <c r="P86" t="s">
        <v>2722</v>
      </c>
      <c r="U86" t="s">
        <v>2733</v>
      </c>
      <c r="AB86" s="135">
        <v>1</v>
      </c>
    </row>
    <row r="87" spans="1:28">
      <c r="AB87" s="135">
        <v>1</v>
      </c>
    </row>
    <row r="88" spans="1:28" ht="15" customHeight="1">
      <c r="AB88" s="135">
        <v>1</v>
      </c>
    </row>
    <row r="89" spans="1:28">
      <c r="P89" t="s">
        <v>2725</v>
      </c>
      <c r="AB89" s="135">
        <v>1</v>
      </c>
    </row>
    <row r="90" spans="1:28">
      <c r="P90" t="s">
        <v>2726</v>
      </c>
      <c r="AB90" s="135">
        <v>1</v>
      </c>
    </row>
    <row r="91" spans="1:28">
      <c r="P91" t="s">
        <v>2727</v>
      </c>
      <c r="AB91" s="135">
        <v>1</v>
      </c>
    </row>
    <row r="92" spans="1:28">
      <c r="AB92" s="135">
        <v>1</v>
      </c>
    </row>
    <row r="93" spans="1:28">
      <c r="P93" t="s">
        <v>4076</v>
      </c>
      <c r="AB93" s="135">
        <v>1</v>
      </c>
    </row>
    <row r="94" spans="1:28">
      <c r="P94" t="s">
        <v>4077</v>
      </c>
      <c r="AB94" s="135">
        <v>1</v>
      </c>
    </row>
    <row r="95" spans="1:28">
      <c r="P95" t="s">
        <v>4078</v>
      </c>
      <c r="AB95" s="135">
        <v>1</v>
      </c>
    </row>
    <row r="96" spans="1:28">
      <c r="AB96" s="135">
        <v>1</v>
      </c>
    </row>
    <row r="97" spans="1:30">
      <c r="P97" t="s">
        <v>2734</v>
      </c>
      <c r="AB97" s="135">
        <v>1</v>
      </c>
    </row>
    <row r="98" spans="1:30">
      <c r="P98" s="1005" t="s">
        <v>2735</v>
      </c>
      <c r="AB98" s="135">
        <v>1</v>
      </c>
    </row>
    <row r="99" spans="1:30">
      <c r="AB99" s="135">
        <v>1</v>
      </c>
    </row>
    <row r="100" spans="1:30">
      <c r="P100" t="s">
        <v>2736</v>
      </c>
      <c r="AB100" s="135">
        <v>1</v>
      </c>
    </row>
    <row r="101" spans="1:30">
      <c r="P101" t="s">
        <v>2737</v>
      </c>
      <c r="AB101" s="135">
        <v>1</v>
      </c>
    </row>
    <row r="102" spans="1:30">
      <c r="P102" t="s">
        <v>2738</v>
      </c>
      <c r="AB102" s="135">
        <v>1</v>
      </c>
    </row>
    <row r="103" spans="1:30">
      <c r="P103" t="s">
        <v>2739</v>
      </c>
      <c r="AB103" s="135">
        <v>1</v>
      </c>
    </row>
    <row r="104" spans="1:30">
      <c r="P104" t="s">
        <v>2740</v>
      </c>
      <c r="AB104" s="135">
        <v>1</v>
      </c>
    </row>
    <row r="105" spans="1:30">
      <c r="P105" t="s">
        <v>2741</v>
      </c>
      <c r="AB105" s="135">
        <v>1</v>
      </c>
    </row>
    <row r="106" spans="1:30">
      <c r="P106" t="s">
        <v>2742</v>
      </c>
      <c r="AB106" s="135">
        <v>1</v>
      </c>
    </row>
    <row r="107" spans="1:30">
      <c r="P107" t="s">
        <v>2743</v>
      </c>
      <c r="AB107" s="135">
        <v>1</v>
      </c>
    </row>
    <row r="108" spans="1:30">
      <c r="AB108" s="640" t="s">
        <v>997</v>
      </c>
    </row>
    <row r="109" spans="1:30">
      <c r="A109" s="135">
        <v>1</v>
      </c>
      <c r="B109" s="135">
        <v>1</v>
      </c>
      <c r="C109" s="135">
        <v>1</v>
      </c>
      <c r="D109" s="135">
        <v>1</v>
      </c>
      <c r="E109" s="135">
        <v>1</v>
      </c>
      <c r="F109" s="135">
        <v>1</v>
      </c>
      <c r="G109" s="135">
        <v>1</v>
      </c>
      <c r="H109" s="135">
        <v>1</v>
      </c>
      <c r="I109" s="135">
        <v>1</v>
      </c>
      <c r="J109" s="135">
        <v>1</v>
      </c>
      <c r="K109" s="135">
        <v>1</v>
      </c>
      <c r="L109" s="135">
        <v>1</v>
      </c>
      <c r="M109" s="135">
        <v>1</v>
      </c>
      <c r="N109" s="135">
        <v>1</v>
      </c>
      <c r="O109" s="135">
        <v>1</v>
      </c>
      <c r="P109" s="135">
        <v>1</v>
      </c>
      <c r="Q109" s="135">
        <v>1</v>
      </c>
      <c r="R109" s="135">
        <v>1</v>
      </c>
      <c r="S109" s="135">
        <v>1</v>
      </c>
      <c r="T109" s="135">
        <v>1</v>
      </c>
      <c r="U109" s="135">
        <v>1</v>
      </c>
      <c r="V109" s="135">
        <v>1</v>
      </c>
      <c r="W109" s="135">
        <v>1</v>
      </c>
      <c r="X109" s="135">
        <v>1</v>
      </c>
      <c r="Y109" s="135">
        <v>1</v>
      </c>
      <c r="Z109" s="135">
        <v>1</v>
      </c>
      <c r="AA109" s="135">
        <v>1</v>
      </c>
      <c r="AB109" s="133" t="str">
        <f>ADDRESS(ROW(),COLUMN(),4)</f>
        <v>AB109</v>
      </c>
      <c r="AC109" s="689"/>
      <c r="AD109" s="690" t="str">
        <f>ADDRESS(ROW(),COLUMN(),4)</f>
        <v>AD109</v>
      </c>
    </row>
  </sheetData>
  <mergeCells count="2">
    <mergeCell ref="Q68:Y68"/>
    <mergeCell ref="R74:R77"/>
  </mergeCells>
  <conditionalFormatting sqref="U70">
    <cfRule type="cellIs" dxfId="21" priority="1" operator="notEqual">
      <formula>1</formula>
    </cfRule>
  </conditionalFormatting>
  <hyperlinks>
    <hyperlink ref="B39" r:id="rId1" xr:uid="{3423442F-8ACB-409E-8467-4216BA10CED5}"/>
    <hyperlink ref="B29" r:id="rId2" xr:uid="{A2C0F77A-C7CC-45E6-AA87-C6B48C8F230C}"/>
    <hyperlink ref="B30" r:id="rId3" xr:uid="{4A4795AE-D492-42B3-ABC1-934BD9D954EA}"/>
    <hyperlink ref="B58" r:id="rId4" xr:uid="{5D2FCFC5-A57A-4910-8CDC-99A25F2F255A}"/>
    <hyperlink ref="B12" r:id="rId5" xr:uid="{DBE2562A-13CC-493A-A37F-870A7C6D5752}"/>
    <hyperlink ref="P83" r:id="rId6" xr:uid="{D5108AF2-6D3E-4F0E-A93B-F51D81F2B513}"/>
    <hyperlink ref="W83" r:id="rId7" xr:uid="{FBD7E4A1-4B95-47CA-8F41-4703FFB24077}"/>
    <hyperlink ref="P98" r:id="rId8" xr:uid="{5C22AF39-CC12-4DBD-A462-2A404C10820A}"/>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40DA8-4AAE-435D-A5F4-0D4BC4C5701C}">
  <dimension ref="A1:Z55"/>
  <sheetViews>
    <sheetView zoomScaleNormal="100" workbookViewId="0">
      <selection activeCell="T67" sqref="T67"/>
    </sheetView>
  </sheetViews>
  <sheetFormatPr baseColWidth="10" defaultRowHeight="15"/>
  <cols>
    <col min="2" max="2" width="38" customWidth="1"/>
    <col min="3" max="3" width="71.42578125" customWidth="1"/>
    <col min="4" max="4" width="35.7109375" customWidth="1"/>
    <col min="5" max="5" width="3.7109375" customWidth="1"/>
    <col min="6" max="6" width="35.7109375" customWidth="1"/>
    <col min="7" max="7" width="3.7109375" customWidth="1"/>
    <col min="8" max="8" width="35.7109375" customWidth="1"/>
    <col min="9" max="9" width="3.7109375" customWidth="1"/>
    <col min="10" max="10" width="35.7109375" customWidth="1"/>
    <col min="11" max="11" width="3.7109375" customWidth="1"/>
    <col min="12" max="12" width="35.7109375" customWidth="1"/>
    <col min="13" max="13" width="3.7109375" customWidth="1"/>
    <col min="14" max="14" width="35.7109375" customWidth="1"/>
    <col min="15" max="15" width="3.7109375" customWidth="1"/>
    <col min="16" max="16" width="35.7109375" customWidth="1"/>
    <col min="17" max="17" width="3.7109375" customWidth="1"/>
    <col min="18" max="18" width="35.7109375" customWidth="1"/>
    <col min="19" max="19" width="3.7109375" customWidth="1"/>
    <col min="20" max="20" width="35.7109375" customWidth="1"/>
    <col min="21" max="21" width="3.7109375" customWidth="1"/>
    <col min="22" max="22" width="35.7109375" customWidth="1"/>
    <col min="23" max="23" width="3.7109375" customWidth="1"/>
    <col min="24" max="24" width="5.42578125" customWidth="1"/>
    <col min="25" max="25" width="11.42578125" style="641"/>
    <col min="26" max="26" width="43.5703125" style="641" customWidth="1"/>
  </cols>
  <sheetData>
    <row r="1" spans="1:26">
      <c r="A1" s="133" t="str">
        <f>ADDRESS(ROW(),COLUMN(),4)</f>
        <v>A1</v>
      </c>
      <c r="X1" s="747">
        <v>1</v>
      </c>
      <c r="Y1" s="134" t="str">
        <f>SUBSTITUTE(ADDRESS(1,COLUMN(),4),"1","")</f>
        <v>Y</v>
      </c>
      <c r="Z1" s="136" t="str">
        <f>SUBSTITUTE(ADDRESS(1,COLUMN(),4),"1","")</f>
        <v>Z</v>
      </c>
    </row>
    <row r="2" spans="1:26" s="1193" customFormat="1" ht="33.75">
      <c r="A2" s="1192"/>
      <c r="B2" s="4943" t="s">
        <v>2744</v>
      </c>
      <c r="C2" s="4943"/>
      <c r="D2" s="4943"/>
      <c r="E2" s="4943"/>
      <c r="F2" s="4943"/>
      <c r="G2" s="4943"/>
      <c r="H2" s="4943"/>
      <c r="I2" s="4943"/>
      <c r="J2" s="4943"/>
      <c r="K2" s="4943"/>
      <c r="L2" s="4943"/>
      <c r="M2" s="4943"/>
      <c r="N2" s="4943"/>
      <c r="O2" s="4943"/>
      <c r="P2" s="4943"/>
      <c r="Q2" s="4943"/>
      <c r="R2" s="4943"/>
      <c r="S2" s="4943"/>
      <c r="T2" s="4943"/>
      <c r="U2" s="4943"/>
      <c r="V2" s="4943"/>
      <c r="W2" s="4943"/>
      <c r="X2" s="747">
        <v>1</v>
      </c>
      <c r="Y2" s="142"/>
      <c r="Z2" s="142" t="s">
        <v>1166</v>
      </c>
    </row>
    <row r="3" spans="1:26" ht="15.75">
      <c r="X3" s="747">
        <v>1</v>
      </c>
      <c r="Y3" s="156">
        <f>COUNTA(A1:X55) + COUNTBLANK(A1:X55)</f>
        <v>1320</v>
      </c>
      <c r="Z3" s="145" t="str">
        <f>"cellules entre"&amp;" " &amp;A1&amp;" et  "&amp;X55</f>
        <v>cellules entre A1 et  X55</v>
      </c>
    </row>
    <row r="4" spans="1:26" ht="18.75">
      <c r="B4" s="1194" t="s">
        <v>2745</v>
      </c>
      <c r="D4" s="1195" t="s">
        <v>2746</v>
      </c>
      <c r="F4" s="1195" t="s">
        <v>2747</v>
      </c>
      <c r="H4" s="1195" t="s">
        <v>2748</v>
      </c>
      <c r="J4" s="1195" t="s">
        <v>2749</v>
      </c>
      <c r="L4" s="1195" t="s">
        <v>2750</v>
      </c>
      <c r="N4" s="1195" t="s">
        <v>2751</v>
      </c>
      <c r="P4" s="1195" t="s">
        <v>1872</v>
      </c>
      <c r="R4" s="1195" t="s">
        <v>2752</v>
      </c>
      <c r="T4" s="1195" t="s">
        <v>2753</v>
      </c>
      <c r="V4" s="1195" t="s">
        <v>2754</v>
      </c>
      <c r="X4" s="747">
        <v>1</v>
      </c>
      <c r="Y4" s="156">
        <f>COUNTA(A1:X55)</f>
        <v>280</v>
      </c>
      <c r="Z4" s="145" t="s">
        <v>1161</v>
      </c>
    </row>
    <row r="5" spans="1:26" ht="15.75">
      <c r="B5" s="1196" t="s">
        <v>2755</v>
      </c>
      <c r="C5" s="1197" t="s">
        <v>2756</v>
      </c>
      <c r="D5" s="1198" t="s">
        <v>2757</v>
      </c>
      <c r="F5" s="1198" t="s">
        <v>2757</v>
      </c>
      <c r="H5" s="1198" t="s">
        <v>2758</v>
      </c>
      <c r="J5" s="1198" t="s">
        <v>2759</v>
      </c>
      <c r="L5" s="1198" t="s">
        <v>2758</v>
      </c>
      <c r="N5" s="1198" t="s">
        <v>2758</v>
      </c>
      <c r="P5" s="1198" t="s">
        <v>2758</v>
      </c>
      <c r="R5" s="1198" t="s">
        <v>2758</v>
      </c>
      <c r="T5" s="1198" t="s">
        <v>2758</v>
      </c>
      <c r="V5" s="1198" t="s">
        <v>2760</v>
      </c>
      <c r="X5" s="747">
        <v>1</v>
      </c>
      <c r="Y5" s="156">
        <f>COUNTBLANK(A1:X55)</f>
        <v>1040</v>
      </c>
      <c r="Z5" s="145" t="s">
        <v>134</v>
      </c>
    </row>
    <row r="6" spans="1:26" ht="15.75">
      <c r="B6" s="1199" t="s">
        <v>2761</v>
      </c>
      <c r="C6" t="s">
        <v>2762</v>
      </c>
      <c r="D6" s="1199" t="s">
        <v>2763</v>
      </c>
      <c r="F6" s="1199" t="s">
        <v>2764</v>
      </c>
      <c r="H6" s="1199" t="s">
        <v>2765</v>
      </c>
      <c r="J6" s="1199" t="s">
        <v>2766</v>
      </c>
      <c r="L6" s="1199" t="s">
        <v>2767</v>
      </c>
      <c r="N6" s="1199" t="s">
        <v>2768</v>
      </c>
      <c r="P6" s="1199" t="s">
        <v>2769</v>
      </c>
      <c r="R6" s="1199" t="s">
        <v>2770</v>
      </c>
      <c r="T6" s="1199" t="s">
        <v>2771</v>
      </c>
      <c r="V6" s="1199" t="s">
        <v>2772</v>
      </c>
      <c r="X6" s="747">
        <v>1</v>
      </c>
      <c r="Y6" s="156">
        <f>SUM(X1:X53)+2</f>
        <v>55</v>
      </c>
      <c r="Z6" s="145" t="s">
        <v>1162</v>
      </c>
    </row>
    <row r="7" spans="1:26" ht="15.75">
      <c r="B7" s="1199" t="s">
        <v>2773</v>
      </c>
      <c r="C7" t="s">
        <v>2774</v>
      </c>
      <c r="D7" s="1200"/>
      <c r="F7" s="1199"/>
      <c r="H7" s="1199" t="s">
        <v>2775</v>
      </c>
      <c r="J7" s="1199" t="s">
        <v>2776</v>
      </c>
      <c r="L7" s="1200"/>
      <c r="N7" s="1200"/>
      <c r="P7" s="1200"/>
      <c r="R7" s="1200"/>
      <c r="T7" s="1200"/>
      <c r="V7" s="1199" t="s">
        <v>2777</v>
      </c>
      <c r="X7" s="747">
        <v>1</v>
      </c>
      <c r="Y7" s="156">
        <f>SUM(A55:W55)+1</f>
        <v>24</v>
      </c>
      <c r="Z7" s="145" t="s">
        <v>1163</v>
      </c>
    </row>
    <row r="8" spans="1:26" ht="15.75">
      <c r="D8" s="1198" t="s">
        <v>2758</v>
      </c>
      <c r="F8" s="1198" t="s">
        <v>2758</v>
      </c>
      <c r="H8" s="1200"/>
      <c r="J8" s="1200"/>
      <c r="L8" s="1198" t="s">
        <v>2759</v>
      </c>
      <c r="N8" s="1198" t="s">
        <v>2759</v>
      </c>
      <c r="P8" s="1198" t="s">
        <v>2759</v>
      </c>
      <c r="R8" s="1198" t="s">
        <v>2759</v>
      </c>
      <c r="T8" s="1198" t="s">
        <v>2759</v>
      </c>
      <c r="V8" s="1201"/>
      <c r="X8" s="747">
        <v>1</v>
      </c>
    </row>
    <row r="9" spans="1:26" ht="15.75">
      <c r="B9" s="1196" t="s">
        <v>2778</v>
      </c>
      <c r="C9" s="1197" t="s">
        <v>2779</v>
      </c>
      <c r="D9" s="1199" t="s">
        <v>2780</v>
      </c>
      <c r="F9" s="1199" t="s">
        <v>2781</v>
      </c>
      <c r="H9" s="1198" t="s">
        <v>2759</v>
      </c>
      <c r="J9" s="1198" t="s">
        <v>2782</v>
      </c>
      <c r="L9" s="1199" t="s">
        <v>2783</v>
      </c>
      <c r="N9" s="1199" t="s">
        <v>2784</v>
      </c>
      <c r="P9" s="1199" t="s">
        <v>2785</v>
      </c>
      <c r="R9" s="1199" t="s">
        <v>2786</v>
      </c>
      <c r="T9" s="1199" t="s">
        <v>2787</v>
      </c>
      <c r="V9" s="1201"/>
      <c r="X9" s="747">
        <v>1</v>
      </c>
    </row>
    <row r="10" spans="1:26" ht="15.75">
      <c r="B10" s="1199" t="s">
        <v>2788</v>
      </c>
      <c r="C10" t="s">
        <v>2789</v>
      </c>
      <c r="D10" s="1199" t="s">
        <v>2790</v>
      </c>
      <c r="F10" s="1199" t="s">
        <v>2791</v>
      </c>
      <c r="H10" s="1199" t="s">
        <v>2792</v>
      </c>
      <c r="J10" s="1199" t="s">
        <v>2793</v>
      </c>
      <c r="L10" s="1200"/>
      <c r="N10" s="1200"/>
      <c r="P10" s="1200"/>
      <c r="R10" s="1200"/>
      <c r="T10" s="1200"/>
      <c r="V10" s="1200"/>
      <c r="X10" s="747">
        <v>1</v>
      </c>
    </row>
    <row r="11" spans="1:26" ht="15.75">
      <c r="B11" s="1199" t="s">
        <v>2794</v>
      </c>
      <c r="C11" t="s">
        <v>2795</v>
      </c>
      <c r="D11" s="1200"/>
      <c r="F11" s="1199" t="s">
        <v>2796</v>
      </c>
      <c r="H11" s="1199" t="s">
        <v>2797</v>
      </c>
      <c r="J11" s="1200"/>
      <c r="L11" s="1198" t="s">
        <v>2760</v>
      </c>
      <c r="N11" s="1198" t="s">
        <v>2798</v>
      </c>
      <c r="P11" s="1198" t="s">
        <v>2799</v>
      </c>
      <c r="R11" s="1198" t="s">
        <v>2800</v>
      </c>
      <c r="T11" s="1198" t="s">
        <v>2760</v>
      </c>
      <c r="V11" s="1200"/>
      <c r="X11" s="747">
        <v>1</v>
      </c>
    </row>
    <row r="12" spans="1:26" ht="15.75">
      <c r="D12" s="1198" t="s">
        <v>2759</v>
      </c>
      <c r="F12" s="1199" t="s">
        <v>2801</v>
      </c>
      <c r="H12" s="1199" t="s">
        <v>2802</v>
      </c>
      <c r="J12" s="1198" t="s">
        <v>2760</v>
      </c>
      <c r="L12" s="1199" t="s">
        <v>2803</v>
      </c>
      <c r="N12" s="1199" t="s">
        <v>2804</v>
      </c>
      <c r="P12" s="1199" t="s">
        <v>2805</v>
      </c>
      <c r="R12" s="1199" t="s">
        <v>2806</v>
      </c>
      <c r="T12" s="1199" t="s">
        <v>2807</v>
      </c>
      <c r="V12" s="1200"/>
      <c r="X12" s="747">
        <v>1</v>
      </c>
    </row>
    <row r="13" spans="1:26" ht="15.75">
      <c r="B13" s="1196" t="s">
        <v>2808</v>
      </c>
      <c r="C13" s="1197" t="s">
        <v>2809</v>
      </c>
      <c r="D13" s="1199" t="s">
        <v>2810</v>
      </c>
      <c r="F13" s="1199" t="s">
        <v>2811</v>
      </c>
      <c r="H13" s="1200"/>
      <c r="J13" s="1199" t="s">
        <v>2812</v>
      </c>
      <c r="L13" s="1200"/>
      <c r="N13" s="1200"/>
      <c r="P13" s="1200"/>
      <c r="R13" s="1200"/>
      <c r="T13" s="1200"/>
      <c r="V13" s="1200"/>
      <c r="X13" s="747">
        <v>1</v>
      </c>
    </row>
    <row r="14" spans="1:26" ht="15.75">
      <c r="B14" s="1199" t="s">
        <v>2813</v>
      </c>
      <c r="C14" t="s">
        <v>2814</v>
      </c>
      <c r="D14" s="1199" t="s">
        <v>2815</v>
      </c>
      <c r="F14" s="1199"/>
      <c r="H14" s="1198" t="s">
        <v>2782</v>
      </c>
      <c r="J14" s="1200"/>
      <c r="L14" s="1198" t="s">
        <v>2799</v>
      </c>
      <c r="N14" s="1198" t="s">
        <v>2782</v>
      </c>
      <c r="P14" s="1198" t="s">
        <v>2760</v>
      </c>
      <c r="R14" s="1200"/>
      <c r="T14" s="1200"/>
      <c r="V14" s="1200"/>
      <c r="X14" s="747">
        <v>1</v>
      </c>
    </row>
    <row r="15" spans="1:26" ht="15.75">
      <c r="B15" s="1199" t="s">
        <v>2816</v>
      </c>
      <c r="C15" t="s">
        <v>2817</v>
      </c>
      <c r="D15" s="1200"/>
      <c r="F15" s="1198" t="s">
        <v>2759</v>
      </c>
      <c r="H15" s="1199" t="s">
        <v>2818</v>
      </c>
      <c r="J15" s="1198" t="s">
        <v>2799</v>
      </c>
      <c r="L15" s="1199" t="s">
        <v>2819</v>
      </c>
      <c r="N15" s="1199" t="s">
        <v>2820</v>
      </c>
      <c r="P15" s="1199" t="s">
        <v>2821</v>
      </c>
      <c r="R15" s="1200"/>
      <c r="T15" s="1200"/>
      <c r="V15" s="1200"/>
      <c r="X15" s="747">
        <v>1</v>
      </c>
    </row>
    <row r="16" spans="1:26" ht="15.75">
      <c r="D16" s="1198" t="s">
        <v>2822</v>
      </c>
      <c r="F16" s="1199" t="s">
        <v>2823</v>
      </c>
      <c r="H16" s="1200"/>
      <c r="J16" s="1199" t="s">
        <v>2824</v>
      </c>
      <c r="L16" s="1200"/>
      <c r="N16" s="1200"/>
      <c r="P16" s="1200"/>
      <c r="R16" s="1200"/>
      <c r="T16" s="1200"/>
      <c r="V16" s="1200"/>
      <c r="X16" s="747">
        <v>1</v>
      </c>
    </row>
    <row r="17" spans="2:24" ht="15.75">
      <c r="B17" s="1196" t="s">
        <v>2825</v>
      </c>
      <c r="C17" s="1197" t="s">
        <v>2826</v>
      </c>
      <c r="D17" s="1202" t="s">
        <v>2827</v>
      </c>
      <c r="F17" s="1199" t="s">
        <v>2828</v>
      </c>
      <c r="H17" s="1198" t="s">
        <v>2829</v>
      </c>
      <c r="J17" s="1200"/>
      <c r="L17" s="1200"/>
      <c r="N17" s="1198" t="s">
        <v>2760</v>
      </c>
      <c r="P17" s="1200"/>
      <c r="R17" s="1200"/>
      <c r="T17" s="1200"/>
      <c r="V17" s="1200"/>
      <c r="X17" s="747">
        <v>1</v>
      </c>
    </row>
    <row r="18" spans="2:24" ht="15.75">
      <c r="B18" s="1199" t="s">
        <v>2830</v>
      </c>
      <c r="C18" t="s">
        <v>2831</v>
      </c>
      <c r="D18" s="1200"/>
      <c r="F18" s="1199" t="s">
        <v>2832</v>
      </c>
      <c r="H18" s="1199" t="s">
        <v>2833</v>
      </c>
      <c r="J18" s="1200"/>
      <c r="L18" s="1200"/>
      <c r="N18" s="1199" t="s">
        <v>2834</v>
      </c>
      <c r="P18" s="1200"/>
      <c r="R18" s="1200"/>
      <c r="T18" s="1200"/>
      <c r="V18" s="1200"/>
      <c r="X18" s="747">
        <v>1</v>
      </c>
    </row>
    <row r="19" spans="2:24" ht="15.75">
      <c r="B19" s="1199" t="s">
        <v>2835</v>
      </c>
      <c r="C19" t="s">
        <v>2836</v>
      </c>
      <c r="D19" s="1198" t="s">
        <v>2782</v>
      </c>
      <c r="F19" s="1199" t="s">
        <v>2837</v>
      </c>
      <c r="H19" s="1199" t="s">
        <v>2838</v>
      </c>
      <c r="J19" s="1200"/>
      <c r="L19" s="1200"/>
      <c r="N19" s="1200"/>
      <c r="P19" s="1200"/>
      <c r="R19" s="1200"/>
      <c r="T19" s="1200"/>
      <c r="V19" s="1200"/>
      <c r="X19" s="747">
        <v>1</v>
      </c>
    </row>
    <row r="20" spans="2:24" ht="15.75">
      <c r="D20" s="1199" t="s">
        <v>2839</v>
      </c>
      <c r="F20" s="1199"/>
      <c r="H20" s="1200"/>
      <c r="J20" s="1200"/>
      <c r="L20" s="1200"/>
      <c r="N20" s="1198" t="s">
        <v>2660</v>
      </c>
      <c r="P20" s="1200"/>
      <c r="R20" s="1200"/>
      <c r="T20" s="1200"/>
      <c r="V20" s="1200"/>
      <c r="X20" s="747">
        <v>1</v>
      </c>
    </row>
    <row r="21" spans="2:24" ht="15.75">
      <c r="B21" s="1196" t="s">
        <v>2840</v>
      </c>
      <c r="C21" s="1197" t="s">
        <v>2841</v>
      </c>
      <c r="D21" s="1199" t="s">
        <v>2842</v>
      </c>
      <c r="F21" s="1198" t="s">
        <v>2822</v>
      </c>
      <c r="H21" s="1200"/>
      <c r="J21" s="1200"/>
      <c r="L21" s="1200"/>
      <c r="N21" s="1199" t="s">
        <v>2843</v>
      </c>
      <c r="P21" s="1200"/>
      <c r="R21" s="1200"/>
      <c r="T21" s="1200"/>
      <c r="V21" s="1200"/>
      <c r="X21" s="747">
        <v>1</v>
      </c>
    </row>
    <row r="22" spans="2:24" ht="15.75">
      <c r="B22" s="1199" t="s">
        <v>2844</v>
      </c>
      <c r="C22" t="s">
        <v>2845</v>
      </c>
      <c r="D22" s="1199"/>
      <c r="F22" s="1202" t="s">
        <v>2846</v>
      </c>
      <c r="H22" s="1200"/>
      <c r="J22" s="1200"/>
      <c r="L22" s="1200"/>
      <c r="N22" s="1200"/>
      <c r="P22" s="1200"/>
      <c r="R22" s="1200"/>
      <c r="T22" s="1200"/>
      <c r="V22" s="1200"/>
      <c r="X22" s="747">
        <v>1</v>
      </c>
    </row>
    <row r="23" spans="2:24" ht="15.75">
      <c r="B23" s="1199" t="s">
        <v>2847</v>
      </c>
      <c r="C23" t="s">
        <v>2848</v>
      </c>
      <c r="D23" s="1198" t="s">
        <v>2760</v>
      </c>
      <c r="F23" s="1202"/>
      <c r="H23" s="1200"/>
      <c r="J23" s="1200"/>
      <c r="L23" s="1200"/>
      <c r="N23" s="1198" t="s">
        <v>2849</v>
      </c>
      <c r="P23" s="1200"/>
      <c r="R23" s="1200"/>
      <c r="T23" s="1200"/>
      <c r="V23" s="1200"/>
      <c r="X23" s="747">
        <v>1</v>
      </c>
    </row>
    <row r="24" spans="2:24" ht="15.75">
      <c r="D24" s="1199" t="s">
        <v>2850</v>
      </c>
      <c r="F24" s="1198" t="s">
        <v>2782</v>
      </c>
      <c r="H24" s="1200"/>
      <c r="J24" s="1200"/>
      <c r="L24" s="1200"/>
      <c r="N24" s="1199" t="s">
        <v>2851</v>
      </c>
      <c r="P24" s="1200"/>
      <c r="R24" s="1200"/>
      <c r="T24" s="1200"/>
      <c r="V24" s="1200"/>
      <c r="X24" s="747">
        <v>1</v>
      </c>
    </row>
    <row r="25" spans="2:24" ht="15.75">
      <c r="B25" s="1196" t="s">
        <v>2852</v>
      </c>
      <c r="C25" s="1197" t="s">
        <v>2853</v>
      </c>
      <c r="D25" s="1199" t="s">
        <v>2854</v>
      </c>
      <c r="F25" s="1199" t="s">
        <v>2855</v>
      </c>
      <c r="H25" s="1200"/>
      <c r="J25" s="1200"/>
      <c r="L25" s="1200"/>
      <c r="N25" s="1200"/>
      <c r="P25" s="1200"/>
      <c r="R25" s="1200"/>
      <c r="T25" s="1200"/>
      <c r="V25" s="1200"/>
      <c r="X25" s="747">
        <v>1</v>
      </c>
    </row>
    <row r="26" spans="2:24" ht="15.75">
      <c r="B26" s="1202" t="s">
        <v>2856</v>
      </c>
      <c r="C26" t="s">
        <v>2857</v>
      </c>
      <c r="D26" s="1199"/>
      <c r="F26" s="1199" t="s">
        <v>2858</v>
      </c>
      <c r="H26" s="1200"/>
      <c r="J26" s="1200"/>
      <c r="L26" s="1200"/>
      <c r="N26" s="1198" t="s">
        <v>2800</v>
      </c>
      <c r="P26" s="1200"/>
      <c r="R26" s="1200"/>
      <c r="T26" s="1200"/>
      <c r="V26" s="1200"/>
      <c r="X26" s="747">
        <v>1</v>
      </c>
    </row>
    <row r="27" spans="2:24" ht="15.75">
      <c r="B27" s="1202" t="s">
        <v>2859</v>
      </c>
      <c r="C27" t="s">
        <v>2860</v>
      </c>
      <c r="D27" s="1198" t="s">
        <v>2861</v>
      </c>
      <c r="F27" s="1199"/>
      <c r="H27" s="1200"/>
      <c r="J27" s="1200"/>
      <c r="L27" s="1200"/>
      <c r="N27" s="1199" t="s">
        <v>2862</v>
      </c>
      <c r="P27" s="1200"/>
      <c r="R27" s="1200"/>
      <c r="T27" s="1200"/>
      <c r="V27" s="1200"/>
      <c r="X27" s="747">
        <v>1</v>
      </c>
    </row>
    <row r="28" spans="2:24" ht="15.75">
      <c r="B28" s="1202" t="s">
        <v>2863</v>
      </c>
      <c r="C28" t="s">
        <v>2864</v>
      </c>
      <c r="D28" s="1202" t="s">
        <v>2865</v>
      </c>
      <c r="F28" s="1198" t="s">
        <v>2760</v>
      </c>
      <c r="H28" s="1200"/>
      <c r="J28" s="1200"/>
      <c r="L28" s="1200"/>
      <c r="N28" s="1200"/>
      <c r="P28" s="1200"/>
      <c r="R28" s="1200"/>
      <c r="T28" s="1200"/>
      <c r="V28" s="1200"/>
      <c r="X28" s="747">
        <v>1</v>
      </c>
    </row>
    <row r="29" spans="2:24" ht="15.75">
      <c r="D29" s="1202" t="s">
        <v>2866</v>
      </c>
      <c r="F29" s="1199" t="s">
        <v>2867</v>
      </c>
      <c r="H29" s="1200"/>
      <c r="J29" s="1200"/>
      <c r="L29" s="1200"/>
      <c r="N29" s="1200"/>
      <c r="P29" s="1200"/>
      <c r="R29" s="1200"/>
      <c r="T29" s="1200"/>
      <c r="V29" s="1200"/>
      <c r="X29" s="747">
        <v>1</v>
      </c>
    </row>
    <row r="30" spans="2:24" ht="15.75">
      <c r="B30" s="1196" t="s">
        <v>2799</v>
      </c>
      <c r="C30" s="1197" t="s">
        <v>2868</v>
      </c>
      <c r="D30" s="1202"/>
      <c r="F30" s="1199"/>
      <c r="H30" s="1200"/>
      <c r="J30" s="1200"/>
      <c r="L30" s="1200"/>
      <c r="N30" s="1200"/>
      <c r="P30" s="1200"/>
      <c r="R30" s="1200"/>
      <c r="T30" s="1200"/>
      <c r="V30" s="1200"/>
      <c r="X30" s="747">
        <v>1</v>
      </c>
    </row>
    <row r="31" spans="2:24" ht="15.75">
      <c r="B31" s="1199" t="s">
        <v>2869</v>
      </c>
      <c r="C31" t="s">
        <v>2870</v>
      </c>
      <c r="D31" s="1198" t="s">
        <v>2871</v>
      </c>
      <c r="F31" s="1198" t="s">
        <v>2861</v>
      </c>
      <c r="H31" s="1200"/>
      <c r="J31" s="1200"/>
      <c r="L31" s="1200"/>
      <c r="N31" s="1200"/>
      <c r="P31" s="1200"/>
      <c r="R31" s="1200"/>
      <c r="T31" s="1200"/>
      <c r="V31" s="1200"/>
      <c r="X31" s="747">
        <v>1</v>
      </c>
    </row>
    <row r="32" spans="2:24" ht="15.75">
      <c r="B32" s="1199" t="s">
        <v>2872</v>
      </c>
      <c r="C32" s="641" t="s">
        <v>2873</v>
      </c>
      <c r="D32" s="1199" t="s">
        <v>2874</v>
      </c>
      <c r="F32" s="1202" t="s">
        <v>2875</v>
      </c>
      <c r="H32" s="1200"/>
      <c r="J32" s="1200"/>
      <c r="L32" s="1200"/>
      <c r="N32" s="1200"/>
      <c r="P32" s="1200"/>
      <c r="R32" s="1200"/>
      <c r="T32" s="1200"/>
      <c r="V32" s="1200"/>
      <c r="X32" s="747">
        <v>1</v>
      </c>
    </row>
    <row r="33" spans="2:24" ht="15.75">
      <c r="B33" s="1199" t="s">
        <v>2876</v>
      </c>
      <c r="C33" s="641" t="s">
        <v>2877</v>
      </c>
      <c r="D33" s="1199" t="s">
        <v>2878</v>
      </c>
      <c r="F33" s="1202" t="s">
        <v>2879</v>
      </c>
      <c r="H33" s="1200"/>
      <c r="J33" s="1200"/>
      <c r="L33" s="1200"/>
      <c r="N33" s="1200"/>
      <c r="P33" s="1200"/>
      <c r="R33" s="1200"/>
      <c r="T33" s="1200"/>
      <c r="V33" s="1200"/>
      <c r="X33" s="747">
        <v>1</v>
      </c>
    </row>
    <row r="34" spans="2:24" ht="15.75">
      <c r="D34" s="1200"/>
      <c r="F34" s="1202"/>
      <c r="H34" s="1200"/>
      <c r="J34" s="1200"/>
      <c r="L34" s="1200"/>
      <c r="N34" s="1200"/>
      <c r="P34" s="1200"/>
      <c r="R34" s="1200"/>
      <c r="T34" s="1200"/>
      <c r="V34" s="1200"/>
      <c r="X34" s="747">
        <v>1</v>
      </c>
    </row>
    <row r="35" spans="2:24" ht="15.75">
      <c r="B35" s="1196" t="s">
        <v>2880</v>
      </c>
      <c r="C35" s="1197" t="s">
        <v>2881</v>
      </c>
      <c r="D35" s="1200"/>
      <c r="F35" s="1198" t="s">
        <v>2871</v>
      </c>
      <c r="H35" s="1200"/>
      <c r="J35" s="1200"/>
      <c r="L35" s="1200"/>
      <c r="N35" s="1200"/>
      <c r="P35" s="1200"/>
      <c r="R35" s="1200"/>
      <c r="T35" s="1200"/>
      <c r="V35" s="1200"/>
      <c r="X35" s="747">
        <v>1</v>
      </c>
    </row>
    <row r="36" spans="2:24" ht="15.75">
      <c r="B36" s="1202" t="s">
        <v>2882</v>
      </c>
      <c r="C36" t="s">
        <v>2883</v>
      </c>
      <c r="D36" s="1200"/>
      <c r="F36" s="1199" t="s">
        <v>2884</v>
      </c>
      <c r="H36" s="1200"/>
      <c r="J36" s="1200"/>
      <c r="L36" s="1200"/>
      <c r="N36" s="1200"/>
      <c r="P36" s="1200"/>
      <c r="R36" s="1200"/>
      <c r="T36" s="1200"/>
      <c r="V36" s="1200"/>
      <c r="X36" s="747">
        <v>1</v>
      </c>
    </row>
    <row r="37" spans="2:24" ht="15.75">
      <c r="B37" s="1202" t="s">
        <v>2885</v>
      </c>
      <c r="C37" t="s">
        <v>2886</v>
      </c>
      <c r="D37" s="1200"/>
      <c r="F37" s="1199" t="s">
        <v>2887</v>
      </c>
      <c r="H37" s="1200"/>
      <c r="J37" s="1200"/>
      <c r="L37" s="1200"/>
      <c r="N37" s="1200"/>
      <c r="P37" s="1200"/>
      <c r="R37" s="1200"/>
      <c r="T37" s="1200"/>
      <c r="V37" s="1200"/>
      <c r="X37" s="747">
        <v>1</v>
      </c>
    </row>
    <row r="38" spans="2:24" ht="15.75">
      <c r="D38" s="1200"/>
      <c r="F38" s="1200"/>
      <c r="H38" s="1200"/>
      <c r="J38" s="1200"/>
      <c r="L38" s="1200"/>
      <c r="N38" s="1200"/>
      <c r="P38" s="1200"/>
      <c r="R38" s="1200"/>
      <c r="T38" s="1200"/>
      <c r="V38" s="1200"/>
      <c r="X38" s="747">
        <v>1</v>
      </c>
    </row>
    <row r="39" spans="2:24" ht="15.75">
      <c r="B39" s="1196" t="s">
        <v>2888</v>
      </c>
      <c r="C39" s="1197" t="s">
        <v>2760</v>
      </c>
      <c r="D39" s="1200"/>
      <c r="F39" s="1200"/>
      <c r="H39" s="1200"/>
      <c r="J39" s="1200"/>
      <c r="L39" s="1200"/>
      <c r="N39" s="1200"/>
      <c r="P39" s="1200"/>
      <c r="R39" s="1200"/>
      <c r="T39" s="1200"/>
      <c r="V39" s="1200"/>
      <c r="X39" s="747">
        <v>1</v>
      </c>
    </row>
    <row r="40" spans="2:24" ht="15.75">
      <c r="B40" s="1203" t="s">
        <v>2889</v>
      </c>
      <c r="C40" t="s">
        <v>2890</v>
      </c>
      <c r="D40" s="1200"/>
      <c r="F40" s="1200"/>
      <c r="H40" s="1200"/>
      <c r="J40" s="1200"/>
      <c r="L40" s="1200"/>
      <c r="N40" s="1200"/>
      <c r="P40" s="1200"/>
      <c r="R40" s="1200"/>
      <c r="T40" s="1200"/>
      <c r="V40" s="1200"/>
      <c r="X40" s="747">
        <v>1</v>
      </c>
    </row>
    <row r="41" spans="2:24" ht="15.75">
      <c r="B41" s="1203" t="s">
        <v>2891</v>
      </c>
      <c r="C41" t="s">
        <v>2892</v>
      </c>
      <c r="D41" s="1200"/>
      <c r="F41" s="1200"/>
      <c r="H41" s="1200"/>
      <c r="J41" s="1200"/>
      <c r="L41" s="1200"/>
      <c r="N41" s="1200"/>
      <c r="P41" s="1200"/>
      <c r="R41" s="1200"/>
      <c r="T41" s="1200"/>
      <c r="V41" s="1200"/>
      <c r="X41" s="747">
        <v>1</v>
      </c>
    </row>
    <row r="42" spans="2:24" ht="15.75">
      <c r="D42" s="1200"/>
      <c r="F42" s="1200"/>
      <c r="H42" s="1200"/>
      <c r="J42" s="1200"/>
      <c r="L42" s="1200"/>
      <c r="N42" s="1200"/>
      <c r="P42" s="1200"/>
      <c r="R42" s="1200"/>
      <c r="T42" s="1200"/>
      <c r="V42" s="1200"/>
      <c r="X42" s="747">
        <v>1</v>
      </c>
    </row>
    <row r="43" spans="2:24" ht="15.75">
      <c r="B43" s="1196" t="s">
        <v>2798</v>
      </c>
      <c r="C43" s="1197" t="s">
        <v>2893</v>
      </c>
      <c r="D43" s="1200"/>
      <c r="F43" s="1200"/>
      <c r="H43" s="1200"/>
      <c r="J43" s="1200"/>
      <c r="L43" s="1200"/>
      <c r="N43" s="1200"/>
      <c r="P43" s="1200"/>
      <c r="R43" s="1200"/>
      <c r="T43" s="1200"/>
      <c r="V43" s="1200"/>
      <c r="X43" s="747">
        <v>1</v>
      </c>
    </row>
    <row r="44" spans="2:24" ht="15.75">
      <c r="B44" s="1203" t="s">
        <v>2894</v>
      </c>
      <c r="C44" t="s">
        <v>2895</v>
      </c>
      <c r="D44" s="1200"/>
      <c r="F44" s="1200"/>
      <c r="H44" s="1200"/>
      <c r="J44" s="1200"/>
      <c r="L44" s="1200"/>
      <c r="N44" s="1200"/>
      <c r="P44" s="1200"/>
      <c r="R44" s="1200"/>
      <c r="T44" s="1200"/>
      <c r="V44" s="1200"/>
      <c r="X44" s="747">
        <v>1</v>
      </c>
    </row>
    <row r="45" spans="2:24" ht="15.75">
      <c r="B45" s="1203" t="s">
        <v>2896</v>
      </c>
      <c r="C45" t="s">
        <v>2897</v>
      </c>
      <c r="D45" s="1200"/>
      <c r="F45" s="1200"/>
      <c r="H45" s="1200"/>
      <c r="J45" s="1200"/>
      <c r="L45" s="1200"/>
      <c r="N45" s="1200"/>
      <c r="P45" s="1200"/>
      <c r="R45" s="1200"/>
      <c r="T45" s="1200"/>
      <c r="V45" s="1200"/>
      <c r="X45" s="747">
        <v>1</v>
      </c>
    </row>
    <row r="46" spans="2:24" ht="15.75">
      <c r="D46" s="1200"/>
      <c r="F46" s="1200"/>
      <c r="H46" s="1200"/>
      <c r="J46" s="1200"/>
      <c r="L46" s="1200"/>
      <c r="N46" s="1200"/>
      <c r="P46" s="1200"/>
      <c r="R46" s="1200"/>
      <c r="T46" s="1200"/>
      <c r="V46" s="1200"/>
      <c r="X46" s="747">
        <v>1</v>
      </c>
    </row>
    <row r="47" spans="2:24" ht="15.75">
      <c r="B47" s="1196" t="s">
        <v>2898</v>
      </c>
      <c r="C47" s="1197" t="s">
        <v>2899</v>
      </c>
      <c r="D47" s="1200"/>
      <c r="F47" s="1200"/>
      <c r="H47" s="1200"/>
      <c r="J47" s="1200"/>
      <c r="L47" s="1200"/>
      <c r="N47" s="1200"/>
      <c r="P47" s="1200"/>
      <c r="R47" s="1200"/>
      <c r="T47" s="1200"/>
      <c r="V47" s="1200"/>
      <c r="X47" s="747">
        <v>1</v>
      </c>
    </row>
    <row r="48" spans="2:24" ht="15.75">
      <c r="B48" s="1203" t="s">
        <v>2900</v>
      </c>
      <c r="C48" t="s">
        <v>2901</v>
      </c>
      <c r="D48" s="1200"/>
      <c r="F48" s="1200"/>
      <c r="H48" s="1200"/>
      <c r="J48" s="1200"/>
      <c r="L48" s="1200"/>
      <c r="N48" s="1200"/>
      <c r="P48" s="1200"/>
      <c r="R48" s="1200"/>
      <c r="T48" s="1200"/>
      <c r="V48" s="1200"/>
      <c r="X48" s="747">
        <v>1</v>
      </c>
    </row>
    <row r="49" spans="1:26" ht="15.75">
      <c r="B49" s="1203" t="s">
        <v>2902</v>
      </c>
      <c r="C49" t="s">
        <v>2903</v>
      </c>
      <c r="D49" s="1200"/>
      <c r="F49" s="1200"/>
      <c r="H49" s="1200"/>
      <c r="J49" s="1200"/>
      <c r="L49" s="1200"/>
      <c r="N49" s="1200"/>
      <c r="P49" s="1200"/>
      <c r="R49" s="1200"/>
      <c r="T49" s="1200"/>
      <c r="V49" s="1200"/>
      <c r="X49" s="747">
        <v>1</v>
      </c>
    </row>
    <row r="50" spans="1:26" ht="15.75">
      <c r="D50" s="1200"/>
      <c r="F50" s="1200"/>
      <c r="H50" s="1200"/>
      <c r="J50" s="1200"/>
      <c r="L50" s="1200"/>
      <c r="N50" s="1200"/>
      <c r="P50" s="1200"/>
      <c r="R50" s="1200"/>
      <c r="T50" s="1200"/>
      <c r="V50" s="1200"/>
      <c r="X50" s="747">
        <v>1</v>
      </c>
    </row>
    <row r="51" spans="1:26" ht="15.75">
      <c r="B51" s="1204" t="s">
        <v>2904</v>
      </c>
      <c r="D51" s="1200"/>
      <c r="F51" s="1200"/>
      <c r="H51" s="1200"/>
      <c r="J51" s="1200"/>
      <c r="L51" s="1200"/>
      <c r="N51" s="1200"/>
      <c r="P51" s="1200"/>
      <c r="R51" s="1200"/>
      <c r="T51" s="1200"/>
      <c r="V51" s="1200"/>
      <c r="X51" s="747">
        <v>1</v>
      </c>
    </row>
    <row r="52" spans="1:26" ht="15.75">
      <c r="B52" s="1205" t="s">
        <v>2905</v>
      </c>
      <c r="D52" s="1200"/>
      <c r="F52" s="1200"/>
      <c r="H52" s="1200"/>
      <c r="J52" s="1200"/>
      <c r="L52" s="1200"/>
      <c r="N52" s="1200"/>
      <c r="P52" s="1200"/>
      <c r="R52" s="1200"/>
      <c r="T52" s="1200"/>
      <c r="V52" s="1200"/>
      <c r="X52" s="747">
        <v>1</v>
      </c>
    </row>
    <row r="53" spans="1:26" ht="15.75">
      <c r="B53" s="1204" t="s">
        <v>2906</v>
      </c>
      <c r="D53" s="1200"/>
      <c r="F53" s="1200"/>
      <c r="H53" s="1200"/>
      <c r="J53" s="1200"/>
      <c r="L53" s="1200"/>
      <c r="N53" s="1200"/>
      <c r="P53" s="1200"/>
      <c r="R53" s="1200"/>
      <c r="T53" s="1200"/>
      <c r="V53" s="1200"/>
      <c r="X53" s="747">
        <v>1</v>
      </c>
    </row>
    <row r="54" spans="1:26">
      <c r="X54" s="640" t="s">
        <v>997</v>
      </c>
    </row>
    <row r="55" spans="1:26">
      <c r="A55" s="747">
        <v>1</v>
      </c>
      <c r="B55" s="747">
        <v>1</v>
      </c>
      <c r="C55" s="747">
        <v>1</v>
      </c>
      <c r="D55" s="747">
        <v>1</v>
      </c>
      <c r="E55" s="747">
        <v>1</v>
      </c>
      <c r="F55" s="747">
        <v>1</v>
      </c>
      <c r="G55" s="747">
        <v>1</v>
      </c>
      <c r="H55" s="747">
        <v>1</v>
      </c>
      <c r="I55" s="747">
        <v>1</v>
      </c>
      <c r="J55" s="747">
        <v>1</v>
      </c>
      <c r="K55" s="747">
        <v>1</v>
      </c>
      <c r="L55" s="747">
        <v>1</v>
      </c>
      <c r="M55" s="747">
        <v>1</v>
      </c>
      <c r="N55" s="747">
        <v>1</v>
      </c>
      <c r="O55" s="747">
        <v>1</v>
      </c>
      <c r="P55" s="747">
        <v>1</v>
      </c>
      <c r="Q55" s="747">
        <v>1</v>
      </c>
      <c r="R55" s="747">
        <v>1</v>
      </c>
      <c r="S55" s="747">
        <v>1</v>
      </c>
      <c r="T55" s="747">
        <v>1</v>
      </c>
      <c r="U55" s="747">
        <v>1</v>
      </c>
      <c r="V55" s="747">
        <v>1</v>
      </c>
      <c r="W55" s="747">
        <v>1</v>
      </c>
      <c r="X55" s="133" t="str">
        <f>ADDRESS(ROW(),COLUMN(),4)</f>
        <v>X55</v>
      </c>
      <c r="Y55" s="689"/>
      <c r="Z55" s="690" t="str">
        <f>ADDRESS(ROW(),COLUMN(),4)</f>
        <v>Z55</v>
      </c>
    </row>
  </sheetData>
  <mergeCells count="1">
    <mergeCell ref="B2:W2"/>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F5781-6565-4D03-A3BB-16C261A9C415}">
  <sheetPr>
    <pageSetUpPr fitToPage="1"/>
  </sheetPr>
  <dimension ref="A1:W37"/>
  <sheetViews>
    <sheetView showZeros="0" zoomScaleNormal="100" workbookViewId="0">
      <selection activeCell="F23" sqref="F23"/>
    </sheetView>
  </sheetViews>
  <sheetFormatPr baseColWidth="10" defaultRowHeight="15"/>
  <cols>
    <col min="1" max="1" width="4.85546875" style="1209" customWidth="1"/>
    <col min="2" max="2" width="55.7109375" style="1209" customWidth="1"/>
    <col min="3" max="3" width="40.7109375" style="1209" customWidth="1"/>
    <col min="4" max="4" width="1.140625" style="1209" customWidth="1"/>
    <col min="5" max="5" width="60.7109375" style="1209" customWidth="1"/>
    <col min="6" max="6" width="11.42578125" style="1209"/>
    <col min="7" max="7" width="25" style="1209" customWidth="1"/>
    <col min="8" max="8" width="11.42578125" style="1209"/>
    <col min="9" max="20" width="15.7109375" style="1209" customWidth="1"/>
    <col min="21" max="21" width="5.42578125" customWidth="1"/>
    <col min="22" max="22" width="11.42578125" style="641"/>
    <col min="23" max="23" width="43.5703125" style="641" customWidth="1"/>
    <col min="24" max="16384" width="11.42578125" style="1209"/>
  </cols>
  <sheetData>
    <row r="1" spans="1:23" ht="18" customHeight="1" thickBot="1">
      <c r="A1" s="133" t="str">
        <f>ADDRESS(ROW(),COLUMN(),4)</f>
        <v>A1</v>
      </c>
      <c r="B1" s="1207">
        <v>55</v>
      </c>
      <c r="C1" s="1207">
        <v>40</v>
      </c>
      <c r="D1" s="1207">
        <v>6.5</v>
      </c>
      <c r="E1" s="1207">
        <v>60</v>
      </c>
      <c r="F1" s="1208" t="s">
        <v>2907</v>
      </c>
      <c r="G1" s="1206"/>
      <c r="H1" s="1206"/>
      <c r="U1" s="747">
        <v>1</v>
      </c>
      <c r="V1" s="134" t="str">
        <f>SUBSTITUTE(ADDRESS(1,COLUMN(),4),"1","")</f>
        <v>V</v>
      </c>
      <c r="W1" s="136" t="str">
        <f>SUBSTITUTE(ADDRESS(1,COLUMN(),4),"1","")</f>
        <v>W</v>
      </c>
    </row>
    <row r="2" spans="1:23" ht="20.100000000000001" customHeight="1">
      <c r="A2" s="4968" t="s">
        <v>395</v>
      </c>
      <c r="B2" s="4970" t="s">
        <v>2908</v>
      </c>
      <c r="C2" s="4971"/>
      <c r="D2" s="4971"/>
      <c r="E2" s="4972"/>
      <c r="F2" s="1210">
        <v>20</v>
      </c>
      <c r="G2" s="1208" t="s">
        <v>2909</v>
      </c>
      <c r="H2" s="4960" t="s">
        <v>2910</v>
      </c>
      <c r="I2" s="4960"/>
      <c r="J2" s="4960"/>
      <c r="K2" s="4960"/>
      <c r="L2" s="4960"/>
      <c r="M2" s="4960"/>
      <c r="N2" s="4960"/>
      <c r="O2" s="4960"/>
      <c r="P2" s="4960"/>
      <c r="Q2" s="4960"/>
      <c r="R2" s="4960"/>
      <c r="S2" s="4960"/>
      <c r="U2" s="747">
        <v>1</v>
      </c>
      <c r="V2" s="142"/>
      <c r="W2" s="142" t="s">
        <v>1166</v>
      </c>
    </row>
    <row r="3" spans="1:23" ht="20.100000000000001" customHeight="1">
      <c r="A3" s="4969"/>
      <c r="B3" s="4973"/>
      <c r="C3" s="4974"/>
      <c r="D3" s="4974"/>
      <c r="E3" s="4975"/>
      <c r="F3" s="1210">
        <v>20</v>
      </c>
      <c r="H3" s="4960"/>
      <c r="I3" s="4960"/>
      <c r="J3" s="4960"/>
      <c r="K3" s="4960"/>
      <c r="L3" s="4960"/>
      <c r="M3" s="4960"/>
      <c r="N3" s="4960"/>
      <c r="O3" s="4960"/>
      <c r="P3" s="4960"/>
      <c r="Q3" s="4960"/>
      <c r="R3" s="4960"/>
      <c r="S3" s="4960"/>
      <c r="U3" s="747">
        <v>1</v>
      </c>
      <c r="V3" s="156">
        <f>COUNTA(A1:U37) + COUNTBLANK(A1:U37)</f>
        <v>791</v>
      </c>
      <c r="W3" s="145" t="str">
        <f>"cellules entre"&amp;" " &amp;A1&amp;" et  "&amp;U37</f>
        <v>cellules entre A1 et  U37</v>
      </c>
    </row>
    <row r="4" spans="1:23" ht="20.100000000000001" customHeight="1">
      <c r="A4" s="4976" t="str">
        <f>+B2</f>
        <v>TABLEAU POUR MODIFIER DU TEXTE</v>
      </c>
      <c r="B4" s="4978" t="s">
        <v>2911</v>
      </c>
      <c r="C4" s="4979"/>
      <c r="D4" s="4979"/>
      <c r="E4" s="4980"/>
      <c r="F4" s="1210">
        <v>20</v>
      </c>
      <c r="H4" s="4960" t="s">
        <v>2912</v>
      </c>
      <c r="I4" s="4960"/>
      <c r="J4" s="4960"/>
      <c r="K4" s="4960"/>
      <c r="L4" s="4960"/>
      <c r="M4" s="4960"/>
      <c r="N4" s="4960"/>
      <c r="O4" s="4960"/>
      <c r="P4" s="4960"/>
      <c r="Q4" s="4960"/>
      <c r="R4" s="4960"/>
      <c r="S4" s="4960"/>
      <c r="U4" s="747">
        <v>1</v>
      </c>
      <c r="V4" s="156">
        <f>COUNTA(A1:U37)</f>
        <v>187</v>
      </c>
      <c r="W4" s="145" t="s">
        <v>1161</v>
      </c>
    </row>
    <row r="5" spans="1:23" ht="20.100000000000001" customHeight="1">
      <c r="A5" s="4976"/>
      <c r="B5" s="4978" t="s">
        <v>2913</v>
      </c>
      <c r="C5" s="4979"/>
      <c r="D5" s="4979"/>
      <c r="E5" s="4980"/>
      <c r="F5" s="1210">
        <v>20</v>
      </c>
      <c r="H5" s="4961" t="s">
        <v>2914</v>
      </c>
      <c r="I5" s="4961"/>
      <c r="J5" s="4961"/>
      <c r="K5" s="4961"/>
      <c r="L5" s="4961"/>
      <c r="M5" s="4961"/>
      <c r="N5" s="4961"/>
      <c r="O5" s="4961"/>
      <c r="P5" s="4961"/>
      <c r="Q5" s="4961"/>
      <c r="R5" s="4961"/>
      <c r="S5" s="4961"/>
      <c r="U5" s="747">
        <v>1</v>
      </c>
      <c r="V5" s="156">
        <f>COUNTBLANK(A1:U37)</f>
        <v>604</v>
      </c>
      <c r="W5" s="145" t="s">
        <v>134</v>
      </c>
    </row>
    <row r="6" spans="1:23" ht="20.100000000000001" customHeight="1">
      <c r="A6" s="4976"/>
      <c r="B6" s="4981" t="s">
        <v>2915</v>
      </c>
      <c r="C6" s="4982"/>
      <c r="D6" s="4982"/>
      <c r="E6" s="4983"/>
      <c r="F6" s="1210">
        <v>20</v>
      </c>
      <c r="H6" s="4961"/>
      <c r="I6" s="4961"/>
      <c r="J6" s="4961"/>
      <c r="K6" s="4961"/>
      <c r="L6" s="4961"/>
      <c r="M6" s="4961"/>
      <c r="N6" s="4961"/>
      <c r="O6" s="4961"/>
      <c r="P6" s="4961"/>
      <c r="Q6" s="4961"/>
      <c r="R6" s="4961"/>
      <c r="S6" s="4961"/>
      <c r="U6" s="747">
        <v>1</v>
      </c>
      <c r="V6" s="156">
        <f>SUM(U1:U35)+2</f>
        <v>37</v>
      </c>
      <c r="W6" s="145" t="s">
        <v>1162</v>
      </c>
    </row>
    <row r="7" spans="1:23" ht="20.100000000000001" customHeight="1">
      <c r="A7" s="4976"/>
      <c r="B7" s="4981"/>
      <c r="C7" s="4982"/>
      <c r="D7" s="4982"/>
      <c r="E7" s="4983"/>
      <c r="F7" s="1210">
        <v>20</v>
      </c>
      <c r="H7" s="4961" t="s">
        <v>2916</v>
      </c>
      <c r="I7" s="4961"/>
      <c r="J7" s="4961"/>
      <c r="K7" s="4961"/>
      <c r="L7" s="4961"/>
      <c r="M7" s="4961"/>
      <c r="N7" s="4961"/>
      <c r="O7" s="4961"/>
      <c r="P7" s="4961"/>
      <c r="Q7" s="4961"/>
      <c r="R7" s="4961"/>
      <c r="S7" s="4961"/>
      <c r="U7" s="747">
        <v>1</v>
      </c>
      <c r="V7" s="156">
        <f>SUM(A37:T37)+1</f>
        <v>21</v>
      </c>
      <c r="W7" s="145" t="s">
        <v>1163</v>
      </c>
    </row>
    <row r="8" spans="1:23" ht="20.100000000000001" customHeight="1">
      <c r="A8" s="4976"/>
      <c r="B8" s="4984" t="s">
        <v>2917</v>
      </c>
      <c r="C8" s="4985"/>
      <c r="D8" s="4985"/>
      <c r="E8" s="4986"/>
      <c r="F8" s="1210">
        <v>20</v>
      </c>
      <c r="H8" s="4961"/>
      <c r="I8" s="4961"/>
      <c r="J8" s="4961"/>
      <c r="K8" s="4961"/>
      <c r="L8" s="4961"/>
      <c r="M8" s="4961"/>
      <c r="N8" s="4961"/>
      <c r="O8" s="4961"/>
      <c r="P8" s="4961"/>
      <c r="Q8" s="4961"/>
      <c r="R8" s="4961"/>
      <c r="S8" s="4961"/>
      <c r="U8" s="747">
        <v>1</v>
      </c>
    </row>
    <row r="9" spans="1:23" ht="20.100000000000001" customHeight="1">
      <c r="A9" s="4976"/>
      <c r="B9" s="4984"/>
      <c r="C9" s="4985"/>
      <c r="D9" s="4985"/>
      <c r="E9" s="4986"/>
      <c r="F9" s="1210">
        <v>20</v>
      </c>
      <c r="H9" s="4961"/>
      <c r="I9" s="4961"/>
      <c r="J9" s="4961"/>
      <c r="K9" s="4961"/>
      <c r="L9" s="4961"/>
      <c r="M9" s="4961"/>
      <c r="N9" s="4961"/>
      <c r="O9" s="4961"/>
      <c r="P9" s="4961"/>
      <c r="Q9" s="4961"/>
      <c r="R9" s="4961"/>
      <c r="S9" s="4961"/>
      <c r="U9" s="747">
        <v>1</v>
      </c>
    </row>
    <row r="10" spans="1:23" ht="20.100000000000001" customHeight="1">
      <c r="A10" s="4976"/>
      <c r="B10" s="1924" t="s">
        <v>2918</v>
      </c>
      <c r="C10" s="1923" t="s">
        <v>2919</v>
      </c>
      <c r="D10" s="1211"/>
      <c r="E10" s="1925" t="s">
        <v>2920</v>
      </c>
      <c r="F10" s="1210">
        <v>20</v>
      </c>
      <c r="H10" s="4987" t="s">
        <v>2921</v>
      </c>
      <c r="I10" s="4987"/>
      <c r="J10" s="4987"/>
      <c r="K10" s="4987"/>
      <c r="L10" s="4987"/>
      <c r="M10" s="4987"/>
      <c r="N10" s="4987"/>
      <c r="O10" s="4987"/>
      <c r="P10" s="4987"/>
      <c r="Q10" s="4987"/>
      <c r="R10" s="4987"/>
      <c r="S10" s="4987"/>
      <c r="U10" s="747">
        <v>1</v>
      </c>
    </row>
    <row r="11" spans="1:23" ht="20.100000000000001" customHeight="1">
      <c r="A11" s="4976"/>
      <c r="B11" s="4988" t="s">
        <v>2922</v>
      </c>
      <c r="C11" s="4990" t="s">
        <v>2923</v>
      </c>
      <c r="D11" s="1212" t="s">
        <v>2924</v>
      </c>
      <c r="E11" s="4992" t="s">
        <v>2925</v>
      </c>
      <c r="F11" s="1210">
        <v>20</v>
      </c>
      <c r="H11" s="4987"/>
      <c r="I11" s="4987"/>
      <c r="J11" s="4987"/>
      <c r="K11" s="4987"/>
      <c r="L11" s="4987"/>
      <c r="M11" s="4987"/>
      <c r="N11" s="4987"/>
      <c r="O11" s="4987"/>
      <c r="P11" s="4987"/>
      <c r="Q11" s="4987"/>
      <c r="R11" s="4987"/>
      <c r="S11" s="4987"/>
      <c r="U11" s="747">
        <v>1</v>
      </c>
    </row>
    <row r="12" spans="1:23" ht="20.100000000000001" customHeight="1">
      <c r="A12" s="4976"/>
      <c r="B12" s="4988"/>
      <c r="C12" s="4990"/>
      <c r="D12" s="1212" t="s">
        <v>2926</v>
      </c>
      <c r="E12" s="4992"/>
      <c r="F12" s="1210">
        <v>20</v>
      </c>
      <c r="H12" s="4959" t="s">
        <v>2927</v>
      </c>
      <c r="I12" s="4959"/>
      <c r="J12" s="4959"/>
      <c r="K12" s="4959"/>
      <c r="L12" s="4959"/>
      <c r="M12" s="4959"/>
      <c r="N12" s="4959"/>
      <c r="O12" s="4959"/>
      <c r="P12" s="4959"/>
      <c r="Q12" s="4959"/>
      <c r="R12" s="4959"/>
      <c r="S12" s="4959"/>
      <c r="U12" s="747">
        <v>1</v>
      </c>
    </row>
    <row r="13" spans="1:23" ht="20.100000000000001" customHeight="1">
      <c r="A13" s="4976"/>
      <c r="B13" s="4989"/>
      <c r="C13" s="4991"/>
      <c r="D13" s="1212" t="s">
        <v>2928</v>
      </c>
      <c r="E13" s="4993"/>
      <c r="F13" s="1210">
        <v>20</v>
      </c>
      <c r="H13" s="4959"/>
      <c r="I13" s="4959"/>
      <c r="J13" s="4959"/>
      <c r="K13" s="4959"/>
      <c r="L13" s="4959"/>
      <c r="M13" s="4959"/>
      <c r="N13" s="4959"/>
      <c r="O13" s="4959"/>
      <c r="P13" s="4959"/>
      <c r="Q13" s="4959"/>
      <c r="R13" s="4959"/>
      <c r="S13" s="4959"/>
      <c r="U13" s="747">
        <v>1</v>
      </c>
    </row>
    <row r="14" spans="1:23" ht="20.100000000000001" customHeight="1">
      <c r="A14" s="4976"/>
      <c r="B14" s="1213"/>
      <c r="C14" s="1214"/>
      <c r="D14" s="1215" t="str">
        <f>SUBSTITUTE(B14,B14,C14)</f>
        <v/>
      </c>
      <c r="E14" s="1216">
        <f t="shared" ref="E14:E15" si="0">IF(C14="", B14, UPPER(LEFT(D14, 1)) &amp; RIGHT(D14, LEN(D14) - 1))</f>
        <v>0</v>
      </c>
      <c r="F14" s="1210">
        <v>20</v>
      </c>
      <c r="H14" s="4959" t="s">
        <v>2929</v>
      </c>
      <c r="I14" s="4959"/>
      <c r="J14" s="4959"/>
      <c r="K14" s="4959"/>
      <c r="L14" s="4959"/>
      <c r="M14" s="4959"/>
      <c r="N14" s="4959"/>
      <c r="O14" s="4959"/>
      <c r="P14" s="4959"/>
      <c r="Q14" s="4959"/>
      <c r="R14" s="4959"/>
      <c r="S14" s="4959"/>
      <c r="U14" s="747">
        <v>1</v>
      </c>
    </row>
    <row r="15" spans="1:23" ht="20.100000000000001" customHeight="1">
      <c r="A15" s="4976"/>
      <c r="B15" s="1213" t="s">
        <v>2930</v>
      </c>
      <c r="C15" s="1214" t="s">
        <v>2931</v>
      </c>
      <c r="D15" s="1215" t="str">
        <f>SUBSTITUTE(B15,B15,C15)</f>
        <v>os</v>
      </c>
      <c r="E15" s="1216" t="str">
        <f t="shared" si="0"/>
        <v>Os</v>
      </c>
      <c r="F15" s="1210">
        <v>20</v>
      </c>
      <c r="H15" s="4959"/>
      <c r="I15" s="4959"/>
      <c r="J15" s="4959"/>
      <c r="K15" s="4959"/>
      <c r="L15" s="4959"/>
      <c r="M15" s="4959"/>
      <c r="N15" s="4959"/>
      <c r="O15" s="4959"/>
      <c r="P15" s="4959"/>
      <c r="Q15" s="4959"/>
      <c r="R15" s="4959"/>
      <c r="S15" s="4959"/>
      <c r="U15" s="747">
        <v>1</v>
      </c>
    </row>
    <row r="16" spans="1:23" ht="20.100000000000001" customHeight="1">
      <c r="A16" s="4976"/>
      <c r="B16" s="1213" t="s">
        <v>2932</v>
      </c>
      <c r="C16" s="1214" t="s">
        <v>600</v>
      </c>
      <c r="D16" s="1215" t="str">
        <f t="shared" ref="D16:D33" si="1">SUBSTITUTE(B16,B16,C16)</f>
        <v>pommes</v>
      </c>
      <c r="E16" s="1216" t="str">
        <f>IF(C16="", B16, UPPER(LEFT(D16, 1)) &amp; RIGHT(D16, LEN(D16) - 1))</f>
        <v>Pommes</v>
      </c>
      <c r="F16" s="1210">
        <v>20</v>
      </c>
      <c r="H16" s="4960" t="s">
        <v>2933</v>
      </c>
      <c r="I16" s="4960"/>
      <c r="J16" s="4960"/>
      <c r="K16" s="4960"/>
      <c r="L16" s="4960"/>
      <c r="M16" s="4960"/>
      <c r="N16" s="4960"/>
      <c r="O16" s="4960"/>
      <c r="P16" s="4960"/>
      <c r="Q16" s="4960"/>
      <c r="R16" s="4960"/>
      <c r="S16" s="4960"/>
      <c r="U16" s="747">
        <v>1</v>
      </c>
    </row>
    <row r="17" spans="1:21" ht="20.100000000000001" customHeight="1">
      <c r="A17" s="4976"/>
      <c r="B17" s="1213" t="s">
        <v>2934</v>
      </c>
      <c r="C17" s="1214" t="s">
        <v>2935</v>
      </c>
      <c r="D17" s="1215" t="str">
        <f t="shared" si="1"/>
        <v>oignons bio</v>
      </c>
      <c r="E17" s="1216" t="str">
        <f t="shared" ref="E17:E33" si="2">IF(C17="", B17, UPPER(LEFT(D17, 1)) &amp; RIGHT(D17, LEN(D17) - 1))</f>
        <v>Oignons bio</v>
      </c>
      <c r="F17" s="1210">
        <v>20</v>
      </c>
      <c r="H17" s="4960"/>
      <c r="I17" s="4960"/>
      <c r="J17" s="4960"/>
      <c r="K17" s="4960"/>
      <c r="L17" s="4960"/>
      <c r="M17" s="4960"/>
      <c r="N17" s="4960"/>
      <c r="O17" s="4960"/>
      <c r="P17" s="4960"/>
      <c r="Q17" s="4960"/>
      <c r="R17" s="4960"/>
      <c r="S17" s="4960"/>
      <c r="U17" s="747">
        <v>1</v>
      </c>
    </row>
    <row r="18" spans="1:21" ht="20.100000000000001" customHeight="1">
      <c r="A18" s="4976"/>
      <c r="B18" s="1213" t="s">
        <v>2936</v>
      </c>
      <c r="C18" s="1214" t="s">
        <v>2937</v>
      </c>
      <c r="D18" s="1215" t="str">
        <f t="shared" si="1"/>
        <v>carottes bio</v>
      </c>
      <c r="E18" s="1216" t="str">
        <f t="shared" si="2"/>
        <v>Carottes bio</v>
      </c>
      <c r="F18" s="1210">
        <v>20</v>
      </c>
      <c r="H18" s="4959" t="s">
        <v>2938</v>
      </c>
      <c r="I18" s="4959"/>
      <c r="J18" s="4959"/>
      <c r="K18" s="4959"/>
      <c r="L18" s="4959"/>
      <c r="M18" s="4959"/>
      <c r="N18" s="4959"/>
      <c r="O18" s="4959"/>
      <c r="P18" s="4959"/>
      <c r="Q18" s="4959"/>
      <c r="R18" s="4959"/>
      <c r="S18" s="4959"/>
      <c r="U18" s="747">
        <v>1</v>
      </c>
    </row>
    <row r="19" spans="1:21" ht="20.100000000000001" customHeight="1">
      <c r="A19" s="4976"/>
      <c r="B19" s="1213" t="s">
        <v>2939</v>
      </c>
      <c r="C19" s="1214" t="s">
        <v>2940</v>
      </c>
      <c r="D19" s="1215" t="str">
        <f t="shared" si="1"/>
        <v>concentré</v>
      </c>
      <c r="E19" s="1216" t="str">
        <f t="shared" si="2"/>
        <v>Concentré</v>
      </c>
      <c r="F19" s="1210">
        <v>20</v>
      </c>
      <c r="H19" s="4959"/>
      <c r="I19" s="4959"/>
      <c r="J19" s="4959"/>
      <c r="K19" s="4959"/>
      <c r="L19" s="4959"/>
      <c r="M19" s="4959"/>
      <c r="N19" s="4959"/>
      <c r="O19" s="4959"/>
      <c r="P19" s="4959"/>
      <c r="Q19" s="4959"/>
      <c r="R19" s="4959"/>
      <c r="S19" s="4959"/>
      <c r="U19" s="747">
        <v>1</v>
      </c>
    </row>
    <row r="20" spans="1:21" ht="20.100000000000001" customHeight="1">
      <c r="A20" s="4976"/>
      <c r="B20" s="1213" t="s">
        <v>2941</v>
      </c>
      <c r="C20" s="1217"/>
      <c r="D20" s="1215" t="str">
        <f t="shared" si="1"/>
        <v/>
      </c>
      <c r="E20" s="1216" t="str">
        <f t="shared" si="2"/>
        <v>ail surgelé</v>
      </c>
      <c r="F20" s="1210">
        <v>20</v>
      </c>
      <c r="H20" s="4961" t="s">
        <v>2942</v>
      </c>
      <c r="I20" s="4961"/>
      <c r="J20" s="4961"/>
      <c r="K20" s="4961"/>
      <c r="L20" s="4961"/>
      <c r="M20" s="4961"/>
      <c r="N20" s="4961"/>
      <c r="O20" s="4961"/>
      <c r="P20" s="4961"/>
      <c r="Q20" s="4961"/>
      <c r="R20" s="4961"/>
      <c r="S20" s="4961"/>
      <c r="U20" s="747">
        <v>1</v>
      </c>
    </row>
    <row r="21" spans="1:21" ht="20.100000000000001" customHeight="1">
      <c r="A21" s="4976"/>
      <c r="B21" s="1213" t="s">
        <v>2943</v>
      </c>
      <c r="C21" s="1217" t="s">
        <v>1841</v>
      </c>
      <c r="D21" s="1215" t="str">
        <f t="shared" si="1"/>
        <v>persil</v>
      </c>
      <c r="E21" s="1216" t="str">
        <f t="shared" si="2"/>
        <v>Persil</v>
      </c>
      <c r="F21" s="1210">
        <v>20</v>
      </c>
      <c r="H21" s="4961"/>
      <c r="I21" s="4961"/>
      <c r="J21" s="4961"/>
      <c r="K21" s="4961"/>
      <c r="L21" s="4961"/>
      <c r="M21" s="4961"/>
      <c r="N21" s="4961"/>
      <c r="O21" s="4961"/>
      <c r="P21" s="4961"/>
      <c r="Q21" s="4961"/>
      <c r="R21" s="4961"/>
      <c r="S21" s="4961"/>
      <c r="U21" s="747">
        <v>1</v>
      </c>
    </row>
    <row r="22" spans="1:21" ht="20.100000000000001" customHeight="1" thickBot="1">
      <c r="A22" s="4976"/>
      <c r="B22" s="1213"/>
      <c r="C22" s="1217"/>
      <c r="D22" s="1215" t="str">
        <f t="shared" si="1"/>
        <v/>
      </c>
      <c r="E22" s="1216">
        <f t="shared" si="2"/>
        <v>0</v>
      </c>
      <c r="F22" s="1210">
        <v>20</v>
      </c>
      <c r="U22" s="747">
        <v>1</v>
      </c>
    </row>
    <row r="23" spans="1:21" ht="20.100000000000001" customHeight="1">
      <c r="A23" s="4976"/>
      <c r="B23" s="1213"/>
      <c r="C23" s="1217"/>
      <c r="D23" s="1215" t="str">
        <f t="shared" si="1"/>
        <v/>
      </c>
      <c r="E23" s="1216">
        <f t="shared" si="2"/>
        <v>0</v>
      </c>
      <c r="F23" s="1210">
        <v>20</v>
      </c>
      <c r="H23" s="4962" t="s">
        <v>2944</v>
      </c>
      <c r="I23" s="4963"/>
      <c r="J23" s="4963"/>
      <c r="K23" s="4963"/>
      <c r="L23" s="4964"/>
      <c r="N23" s="4965" t="s">
        <v>2945</v>
      </c>
      <c r="O23" s="4966"/>
      <c r="P23" s="4966"/>
      <c r="Q23" s="4966"/>
      <c r="R23" s="4966"/>
      <c r="S23" s="4967"/>
      <c r="U23" s="747">
        <v>1</v>
      </c>
    </row>
    <row r="24" spans="1:21" ht="20.100000000000001" customHeight="1">
      <c r="A24" s="4976"/>
      <c r="B24" s="1213"/>
      <c r="C24" s="1217"/>
      <c r="D24" s="1215" t="str">
        <f t="shared" si="1"/>
        <v/>
      </c>
      <c r="E24" s="1216">
        <f t="shared" si="2"/>
        <v>0</v>
      </c>
      <c r="F24" s="1210">
        <v>20</v>
      </c>
      <c r="H24" s="4944" t="s">
        <v>2946</v>
      </c>
      <c r="I24" s="4945"/>
      <c r="J24" s="4945"/>
      <c r="K24" s="4945"/>
      <c r="L24" s="4946"/>
      <c r="N24" s="4947" t="s">
        <v>2947</v>
      </c>
      <c r="O24" s="4948"/>
      <c r="P24" s="4948"/>
      <c r="Q24" s="4948"/>
      <c r="R24" s="4948"/>
      <c r="S24" s="4949"/>
      <c r="U24" s="747">
        <v>1</v>
      </c>
    </row>
    <row r="25" spans="1:21" ht="20.100000000000001" customHeight="1">
      <c r="A25" s="4976"/>
      <c r="B25" s="1213"/>
      <c r="C25" s="1217"/>
      <c r="D25" s="1215" t="str">
        <f t="shared" si="1"/>
        <v/>
      </c>
      <c r="E25" s="1216">
        <f t="shared" si="2"/>
        <v>0</v>
      </c>
      <c r="F25" s="1210">
        <v>20</v>
      </c>
      <c r="H25" s="4944"/>
      <c r="I25" s="4945"/>
      <c r="J25" s="4945"/>
      <c r="K25" s="4945"/>
      <c r="L25" s="4946"/>
      <c r="N25" s="4947"/>
      <c r="O25" s="4948"/>
      <c r="P25" s="4948"/>
      <c r="Q25" s="4948"/>
      <c r="R25" s="4948"/>
      <c r="S25" s="4949"/>
      <c r="U25" s="747">
        <v>1</v>
      </c>
    </row>
    <row r="26" spans="1:21" ht="20.100000000000001" customHeight="1">
      <c r="A26" s="4976"/>
      <c r="B26" s="1213"/>
      <c r="C26" s="1217"/>
      <c r="D26" s="1215" t="str">
        <f t="shared" si="1"/>
        <v/>
      </c>
      <c r="E26" s="1216">
        <f t="shared" si="2"/>
        <v>0</v>
      </c>
      <c r="F26" s="1210">
        <v>20</v>
      </c>
      <c r="H26" s="4950" t="s">
        <v>2948</v>
      </c>
      <c r="I26" s="4951"/>
      <c r="J26" s="4951"/>
      <c r="K26" s="4951"/>
      <c r="L26" s="4952"/>
      <c r="N26" s="4953" t="s">
        <v>2949</v>
      </c>
      <c r="O26" s="4954"/>
      <c r="P26" s="4954"/>
      <c r="Q26" s="4954"/>
      <c r="R26" s="4954"/>
      <c r="S26" s="4955"/>
      <c r="U26" s="747">
        <v>1</v>
      </c>
    </row>
    <row r="27" spans="1:21" ht="20.100000000000001" customHeight="1">
      <c r="A27" s="4976"/>
      <c r="B27" s="1213"/>
      <c r="C27" s="1217"/>
      <c r="D27" s="1215" t="str">
        <f t="shared" si="1"/>
        <v/>
      </c>
      <c r="E27" s="1216">
        <f t="shared" si="2"/>
        <v>0</v>
      </c>
      <c r="F27" s="1210">
        <v>20</v>
      </c>
      <c r="H27" s="1218"/>
      <c r="I27" s="1219"/>
      <c r="J27" s="1219"/>
      <c r="K27" s="1219"/>
      <c r="L27" s="1220"/>
      <c r="N27" s="1221"/>
      <c r="O27" s="1222"/>
      <c r="P27" s="1222"/>
      <c r="Q27" s="1222"/>
      <c r="R27" s="1222"/>
      <c r="S27" s="1220"/>
      <c r="U27" s="747">
        <v>1</v>
      </c>
    </row>
    <row r="28" spans="1:21" ht="20.100000000000001" customHeight="1">
      <c r="A28" s="4976"/>
      <c r="B28" s="1213"/>
      <c r="C28" s="1217"/>
      <c r="D28" s="1215" t="str">
        <f t="shared" si="1"/>
        <v/>
      </c>
      <c r="E28" s="1216">
        <f t="shared" si="2"/>
        <v>0</v>
      </c>
      <c r="F28" s="1210">
        <v>20</v>
      </c>
      <c r="H28" s="1218"/>
      <c r="I28" s="1219"/>
      <c r="J28" s="1219"/>
      <c r="K28" s="1219"/>
      <c r="L28" s="1220"/>
      <c r="N28" s="1221"/>
      <c r="O28" s="1222"/>
      <c r="P28" s="1222"/>
      <c r="Q28" s="1222"/>
      <c r="R28" s="1222"/>
      <c r="S28" s="1220"/>
      <c r="U28" s="747">
        <v>1</v>
      </c>
    </row>
    <row r="29" spans="1:21" ht="20.100000000000001" customHeight="1">
      <c r="A29" s="4976"/>
      <c r="B29" s="1213"/>
      <c r="C29" s="1217"/>
      <c r="D29" s="1215" t="str">
        <f t="shared" si="1"/>
        <v/>
      </c>
      <c r="E29" s="1216">
        <f t="shared" si="2"/>
        <v>0</v>
      </c>
      <c r="F29" s="1210">
        <v>20</v>
      </c>
      <c r="H29" s="1218"/>
      <c r="I29" s="1219"/>
      <c r="J29" s="1219"/>
      <c r="K29" s="1219"/>
      <c r="L29" s="1220"/>
      <c r="N29" s="1221"/>
      <c r="O29" s="1222"/>
      <c r="P29" s="1222"/>
      <c r="Q29" s="1222"/>
      <c r="R29" s="1222"/>
      <c r="S29" s="1220"/>
      <c r="U29" s="747">
        <v>1</v>
      </c>
    </row>
    <row r="30" spans="1:21" ht="20.100000000000001" customHeight="1">
      <c r="A30" s="4976"/>
      <c r="B30" s="1213"/>
      <c r="C30" s="1217"/>
      <c r="D30" s="1215" t="str">
        <f t="shared" si="1"/>
        <v/>
      </c>
      <c r="E30" s="1216">
        <f t="shared" si="2"/>
        <v>0</v>
      </c>
      <c r="F30" s="1210">
        <v>20</v>
      </c>
      <c r="H30" s="1218"/>
      <c r="I30" s="1219"/>
      <c r="J30" s="1219"/>
      <c r="K30" s="1219"/>
      <c r="L30" s="1220"/>
      <c r="N30" s="1221"/>
      <c r="O30" s="1222"/>
      <c r="P30" s="1222"/>
      <c r="Q30" s="1222"/>
      <c r="R30" s="1222"/>
      <c r="S30" s="1220"/>
      <c r="U30" s="747">
        <v>1</v>
      </c>
    </row>
    <row r="31" spans="1:21" ht="20.100000000000001" customHeight="1">
      <c r="A31" s="4976"/>
      <c r="B31" s="1213"/>
      <c r="C31" s="1217"/>
      <c r="D31" s="1215" t="str">
        <f t="shared" si="1"/>
        <v/>
      </c>
      <c r="E31" s="1216">
        <f t="shared" si="2"/>
        <v>0</v>
      </c>
      <c r="F31" s="1210">
        <v>20</v>
      </c>
      <c r="H31" s="1218"/>
      <c r="I31" s="1219"/>
      <c r="J31" s="1219"/>
      <c r="K31" s="1219"/>
      <c r="L31" s="1220"/>
      <c r="N31" s="1221"/>
      <c r="O31" s="1222"/>
      <c r="P31" s="1222"/>
      <c r="Q31" s="1222"/>
      <c r="R31" s="1222"/>
      <c r="S31" s="1220"/>
      <c r="U31" s="747">
        <v>1</v>
      </c>
    </row>
    <row r="32" spans="1:21" ht="20.100000000000001" customHeight="1">
      <c r="A32" s="4976"/>
      <c r="B32" s="1213"/>
      <c r="C32" s="1217"/>
      <c r="D32" s="1215" t="str">
        <f t="shared" si="1"/>
        <v/>
      </c>
      <c r="E32" s="1216">
        <f t="shared" si="2"/>
        <v>0</v>
      </c>
      <c r="F32" s="1210">
        <v>20</v>
      </c>
      <c r="H32" s="1218"/>
      <c r="I32" s="1219"/>
      <c r="J32" s="1219"/>
      <c r="K32" s="1219"/>
      <c r="L32" s="1220"/>
      <c r="N32" s="1221"/>
      <c r="O32" s="1222"/>
      <c r="P32" s="1222"/>
      <c r="Q32" s="1222"/>
      <c r="R32" s="1222"/>
      <c r="S32" s="1220"/>
      <c r="U32" s="747">
        <v>1</v>
      </c>
    </row>
    <row r="33" spans="1:23" ht="20.100000000000001" customHeight="1">
      <c r="A33" s="4976"/>
      <c r="B33" s="1213"/>
      <c r="C33" s="1217"/>
      <c r="D33" s="1215" t="str">
        <f t="shared" si="1"/>
        <v/>
      </c>
      <c r="E33" s="1216">
        <f t="shared" si="2"/>
        <v>0</v>
      </c>
      <c r="F33" s="1210">
        <v>20</v>
      </c>
      <c r="H33" s="4956" t="s">
        <v>2950</v>
      </c>
      <c r="I33" s="4957"/>
      <c r="J33" s="4957"/>
      <c r="K33" s="4957"/>
      <c r="L33" s="4958"/>
      <c r="N33" s="1221"/>
      <c r="O33" s="1222"/>
      <c r="P33" s="1222"/>
      <c r="Q33" s="1222"/>
      <c r="R33" s="1222"/>
      <c r="S33" s="1220"/>
      <c r="U33" s="747">
        <v>1</v>
      </c>
    </row>
    <row r="34" spans="1:23" ht="18" customHeight="1" thickBot="1">
      <c r="A34" s="4977"/>
      <c r="B34" s="1223">
        <v>55</v>
      </c>
      <c r="C34" s="1223">
        <v>40</v>
      </c>
      <c r="D34" s="1223">
        <v>6.5</v>
      </c>
      <c r="E34" s="1224">
        <v>60</v>
      </c>
      <c r="F34" s="1208" t="s">
        <v>2907</v>
      </c>
      <c r="H34" s="4956"/>
      <c r="I34" s="4957"/>
      <c r="J34" s="4957"/>
      <c r="K34" s="4957"/>
      <c r="L34" s="4958"/>
      <c r="N34" s="1221"/>
      <c r="O34" s="1222"/>
      <c r="P34" s="1222"/>
      <c r="Q34" s="1222"/>
      <c r="R34" s="1222"/>
      <c r="S34" s="1220"/>
      <c r="U34" s="747">
        <v>1</v>
      </c>
    </row>
    <row r="35" spans="1:23" ht="18" customHeight="1" thickBot="1">
      <c r="H35" s="1225"/>
      <c r="I35" s="1226"/>
      <c r="J35" s="1226"/>
      <c r="K35" s="1226"/>
      <c r="L35" s="1227"/>
      <c r="N35" s="1228"/>
      <c r="O35" s="1226"/>
      <c r="P35" s="1226"/>
      <c r="Q35" s="1226"/>
      <c r="R35" s="1226"/>
      <c r="S35" s="1227"/>
      <c r="U35" s="747">
        <v>1</v>
      </c>
    </row>
    <row r="36" spans="1:23" ht="18" customHeight="1">
      <c r="U36" s="640" t="s">
        <v>997</v>
      </c>
    </row>
    <row r="37" spans="1:23" ht="18" customHeight="1">
      <c r="A37" s="747">
        <v>1</v>
      </c>
      <c r="B37" s="747">
        <v>1</v>
      </c>
      <c r="C37" s="747">
        <v>1</v>
      </c>
      <c r="D37" s="747">
        <v>1</v>
      </c>
      <c r="E37" s="747">
        <v>1</v>
      </c>
      <c r="F37" s="747">
        <v>1</v>
      </c>
      <c r="G37" s="747">
        <v>1</v>
      </c>
      <c r="H37" s="747">
        <v>1</v>
      </c>
      <c r="I37" s="747">
        <v>1</v>
      </c>
      <c r="J37" s="747">
        <v>1</v>
      </c>
      <c r="K37" s="747">
        <v>1</v>
      </c>
      <c r="L37" s="747">
        <v>1</v>
      </c>
      <c r="M37" s="747">
        <v>1</v>
      </c>
      <c r="N37" s="747">
        <v>1</v>
      </c>
      <c r="O37" s="747">
        <v>1</v>
      </c>
      <c r="P37" s="747">
        <v>1</v>
      </c>
      <c r="Q37" s="747">
        <v>1</v>
      </c>
      <c r="R37" s="747">
        <v>1</v>
      </c>
      <c r="S37" s="747">
        <v>1</v>
      </c>
      <c r="T37" s="747">
        <v>1</v>
      </c>
      <c r="U37" s="133" t="str">
        <f>ADDRESS(ROW(),COLUMN(),4)</f>
        <v>U37</v>
      </c>
      <c r="V37" s="689"/>
      <c r="W37" s="690" t="str">
        <f>ADDRESS(ROW(),COLUMN(),4)</f>
        <v>W37</v>
      </c>
    </row>
  </sheetData>
  <mergeCells count="27">
    <mergeCell ref="A2:A3"/>
    <mergeCell ref="B2:E3"/>
    <mergeCell ref="H2:S3"/>
    <mergeCell ref="A4:A34"/>
    <mergeCell ref="B4:E4"/>
    <mergeCell ref="H4:S4"/>
    <mergeCell ref="B5:E5"/>
    <mergeCell ref="H5:S6"/>
    <mergeCell ref="B6:E7"/>
    <mergeCell ref="H7:S9"/>
    <mergeCell ref="B8:E9"/>
    <mergeCell ref="H10:S11"/>
    <mergeCell ref="B11:B13"/>
    <mergeCell ref="C11:C13"/>
    <mergeCell ref="E11:E13"/>
    <mergeCell ref="H12:S13"/>
    <mergeCell ref="H14:S15"/>
    <mergeCell ref="H16:S17"/>
    <mergeCell ref="H18:S19"/>
    <mergeCell ref="H20:S21"/>
    <mergeCell ref="H23:L23"/>
    <mergeCell ref="N23:S23"/>
    <mergeCell ref="H24:L25"/>
    <mergeCell ref="N24:S25"/>
    <mergeCell ref="H26:L26"/>
    <mergeCell ref="N26:S26"/>
    <mergeCell ref="H33:L34"/>
  </mergeCells>
  <printOptions horizontalCentered="1"/>
  <pageMargins left="0.25" right="0.25" top="0.75" bottom="0.75" header="0.3" footer="0.3"/>
  <pageSetup paperSize="9" scale="18"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87E98-3489-43E4-A27E-3C4A495B8959}">
  <dimension ref="A1:R190"/>
  <sheetViews>
    <sheetView workbookViewId="0">
      <selection activeCell="R29" sqref="R29"/>
    </sheetView>
  </sheetViews>
  <sheetFormatPr baseColWidth="10" defaultRowHeight="15"/>
  <cols>
    <col min="15" max="15" width="11.42578125" customWidth="1"/>
    <col min="16" max="16" width="9" customWidth="1"/>
    <col min="17" max="17" width="11.42578125" style="641"/>
    <col min="18" max="18" width="43.5703125" style="641" customWidth="1"/>
  </cols>
  <sheetData>
    <row r="1" spans="1:18">
      <c r="A1" s="133" t="str">
        <f>ADDRESS(ROW(),COLUMN(),4)</f>
        <v>A1</v>
      </c>
      <c r="B1" s="134" t="str">
        <f t="shared" ref="B1:O1" si="0">SUBSTITUTE(ADDRESS(1,COLUMN(),4),"1","")</f>
        <v>B</v>
      </c>
      <c r="C1" s="134" t="str">
        <f t="shared" si="0"/>
        <v>C</v>
      </c>
      <c r="D1" s="134" t="str">
        <f t="shared" si="0"/>
        <v>D</v>
      </c>
      <c r="E1" s="134" t="str">
        <f t="shared" si="0"/>
        <v>E</v>
      </c>
      <c r="F1" s="134" t="str">
        <f t="shared" si="0"/>
        <v>F</v>
      </c>
      <c r="G1" s="134" t="str">
        <f t="shared" si="0"/>
        <v>G</v>
      </c>
      <c r="H1" s="134" t="str">
        <f t="shared" si="0"/>
        <v>H</v>
      </c>
      <c r="I1" s="134" t="str">
        <f t="shared" si="0"/>
        <v>I</v>
      </c>
      <c r="J1" s="134" t="str">
        <f t="shared" si="0"/>
        <v>J</v>
      </c>
      <c r="K1" s="134" t="str">
        <f t="shared" si="0"/>
        <v>K</v>
      </c>
      <c r="L1" s="134" t="str">
        <f t="shared" si="0"/>
        <v>L</v>
      </c>
      <c r="M1" s="134" t="str">
        <f t="shared" si="0"/>
        <v>M</v>
      </c>
      <c r="N1" s="134" t="str">
        <f t="shared" si="0"/>
        <v>N</v>
      </c>
      <c r="O1" s="134" t="str">
        <f t="shared" si="0"/>
        <v>O</v>
      </c>
      <c r="P1" s="747">
        <v>1</v>
      </c>
      <c r="Q1" s="134" t="str">
        <f>SUBSTITUTE(ADDRESS(1,COLUMN(),4),"1","")</f>
        <v>Q</v>
      </c>
      <c r="R1" s="136" t="str">
        <f>SUBSTITUTE(ADDRESS(1,COLUMN(),4),"1","")</f>
        <v>R</v>
      </c>
    </row>
    <row r="2" spans="1:18">
      <c r="A2" s="1">
        <f t="shared" ref="A2:O2" ca="1" si="1">CELL("largeur",A2)</f>
        <v>11</v>
      </c>
      <c r="B2" s="1">
        <f t="shared" ca="1" si="1"/>
        <v>11</v>
      </c>
      <c r="C2" s="1">
        <f t="shared" ca="1" si="1"/>
        <v>11</v>
      </c>
      <c r="D2" s="1">
        <f t="shared" ca="1" si="1"/>
        <v>11</v>
      </c>
      <c r="E2" s="1">
        <f t="shared" ca="1" si="1"/>
        <v>11</v>
      </c>
      <c r="F2" s="1">
        <f t="shared" ca="1" si="1"/>
        <v>11</v>
      </c>
      <c r="G2" s="1">
        <f t="shared" ca="1" si="1"/>
        <v>11</v>
      </c>
      <c r="H2" s="1">
        <f t="shared" ca="1" si="1"/>
        <v>11</v>
      </c>
      <c r="I2" s="1">
        <f t="shared" ca="1" si="1"/>
        <v>11</v>
      </c>
      <c r="J2" s="1">
        <f t="shared" ca="1" si="1"/>
        <v>11</v>
      </c>
      <c r="K2" s="1">
        <f t="shared" ca="1" si="1"/>
        <v>11</v>
      </c>
      <c r="L2" s="1">
        <f t="shared" ca="1" si="1"/>
        <v>11</v>
      </c>
      <c r="M2" s="1">
        <f t="shared" ca="1" si="1"/>
        <v>11</v>
      </c>
      <c r="N2" s="1">
        <f t="shared" ca="1" si="1"/>
        <v>11</v>
      </c>
      <c r="O2" s="1">
        <f t="shared" ca="1" si="1"/>
        <v>11</v>
      </c>
      <c r="P2" s="747">
        <v>1</v>
      </c>
      <c r="Q2" s="142"/>
      <c r="R2" s="142" t="s">
        <v>1166</v>
      </c>
    </row>
    <row r="3" spans="1:18" ht="15.75">
      <c r="A3" s="756">
        <f>COUNTA(P1:P189) * COUNTA(A190:O190)</f>
        <v>2835</v>
      </c>
      <c r="B3" s="755" t="s">
        <v>1230</v>
      </c>
      <c r="C3" s="757" t="s">
        <v>1229</v>
      </c>
      <c r="D3" s="756" t="str">
        <f>ADDRESS(ROW(A1),COLUMN(A1),4)&amp;" et"</f>
        <v>A1 et</v>
      </c>
      <c r="E3" s="755" t="str">
        <f>O189</f>
        <v>O189</v>
      </c>
      <c r="F3" s="756">
        <f>A3-I3</f>
        <v>108</v>
      </c>
      <c r="G3" s="755" t="s">
        <v>1228</v>
      </c>
      <c r="H3" s="755"/>
      <c r="I3" s="756">
        <f>COUNTBLANK(A4:O189)</f>
        <v>2727</v>
      </c>
      <c r="J3" s="755" t="s">
        <v>1227</v>
      </c>
      <c r="K3" s="756"/>
      <c r="L3" s="756"/>
      <c r="M3" s="755"/>
      <c r="N3" s="755"/>
      <c r="O3" s="755"/>
      <c r="P3" s="747">
        <v>1</v>
      </c>
      <c r="Q3" s="156">
        <f ca="1">COUNTA(A1:P190) + COUNTBLANK(A1:P190)</f>
        <v>3040</v>
      </c>
      <c r="R3" s="145" t="str">
        <f>"cellules entre"&amp;" " &amp;A1&amp;" et  "&amp;P190</f>
        <v>cellules entre A1 et  P190</v>
      </c>
    </row>
    <row r="4" spans="1:18" ht="15.75">
      <c r="A4" s="132"/>
      <c r="B4" s="132"/>
      <c r="C4" s="132"/>
      <c r="D4" s="132"/>
      <c r="E4" s="132"/>
      <c r="F4" s="132"/>
      <c r="G4" s="132"/>
      <c r="H4" s="132"/>
      <c r="I4" s="132"/>
      <c r="J4" s="132"/>
      <c r="K4" s="132"/>
      <c r="L4" s="132"/>
      <c r="M4" s="132"/>
      <c r="N4" s="132"/>
      <c r="O4" s="132"/>
      <c r="P4" s="747">
        <v>1</v>
      </c>
      <c r="Q4" s="156">
        <f ca="1">COUNTA(A1:P190)</f>
        <v>307</v>
      </c>
      <c r="R4" s="145" t="s">
        <v>1161</v>
      </c>
    </row>
    <row r="5" spans="1:18" ht="31.5">
      <c r="A5" s="132"/>
      <c r="B5" s="754" t="s">
        <v>1226</v>
      </c>
      <c r="C5" s="132"/>
      <c r="D5" s="132"/>
      <c r="E5" s="132"/>
      <c r="F5" s="132"/>
      <c r="G5" s="132"/>
      <c r="H5" s="132"/>
      <c r="I5" s="132"/>
      <c r="J5" s="132"/>
      <c r="K5" s="132"/>
      <c r="L5" s="132"/>
      <c r="M5" s="132"/>
      <c r="N5" s="132"/>
      <c r="O5" s="132"/>
      <c r="P5" s="747">
        <v>1</v>
      </c>
      <c r="Q5" s="156">
        <f ca="1">COUNTBLANK(A1:P190)</f>
        <v>2733</v>
      </c>
      <c r="R5" s="145" t="s">
        <v>134</v>
      </c>
    </row>
    <row r="6" spans="1:18" ht="15.75">
      <c r="A6" s="132"/>
      <c r="B6" s="132"/>
      <c r="C6" s="132"/>
      <c r="D6" s="132"/>
      <c r="E6" s="132"/>
      <c r="F6" s="132"/>
      <c r="G6" s="132"/>
      <c r="H6" s="132"/>
      <c r="I6" s="132"/>
      <c r="J6" s="132"/>
      <c r="K6" s="132"/>
      <c r="L6" s="132"/>
      <c r="M6" s="132"/>
      <c r="N6" s="132"/>
      <c r="O6" s="132"/>
      <c r="P6" s="747">
        <v>1</v>
      </c>
      <c r="Q6" s="156">
        <f>SUM(P1:P188)+2</f>
        <v>190</v>
      </c>
      <c r="R6" s="145" t="s">
        <v>1162</v>
      </c>
    </row>
    <row r="7" spans="1:18" ht="15.75">
      <c r="A7" s="132"/>
      <c r="B7" s="132" t="s">
        <v>1225</v>
      </c>
      <c r="C7" s="132"/>
      <c r="D7" s="132"/>
      <c r="E7" s="132"/>
      <c r="F7" s="132"/>
      <c r="G7" s="132"/>
      <c r="H7" s="132"/>
      <c r="I7" s="132"/>
      <c r="J7" s="132"/>
      <c r="K7" s="132"/>
      <c r="L7" s="132"/>
      <c r="M7" s="132"/>
      <c r="N7" s="132"/>
      <c r="O7" s="132"/>
      <c r="P7" s="747">
        <v>1</v>
      </c>
      <c r="Q7" s="156">
        <f>SUM(A190:O190)+1</f>
        <v>16</v>
      </c>
      <c r="R7" s="145" t="s">
        <v>1163</v>
      </c>
    </row>
    <row r="8" spans="1:18">
      <c r="A8" s="132"/>
      <c r="B8" s="132" t="s">
        <v>1224</v>
      </c>
      <c r="C8" s="132"/>
      <c r="D8" s="132"/>
      <c r="E8" s="132"/>
      <c r="F8" s="132"/>
      <c r="G8" s="132"/>
      <c r="H8" s="132"/>
      <c r="I8" s="132"/>
      <c r="J8" s="132"/>
      <c r="K8" s="132"/>
      <c r="L8" s="132"/>
      <c r="M8" s="132"/>
      <c r="N8" s="132"/>
      <c r="O8" s="132"/>
      <c r="P8" s="747">
        <v>1</v>
      </c>
    </row>
    <row r="9" spans="1:18">
      <c r="A9" s="132"/>
      <c r="B9" s="132"/>
      <c r="C9" s="132"/>
      <c r="D9" s="132"/>
      <c r="E9" s="132"/>
      <c r="F9" s="132"/>
      <c r="G9" s="132"/>
      <c r="H9" s="132"/>
      <c r="I9" s="132"/>
      <c r="J9" s="132"/>
      <c r="K9" s="132"/>
      <c r="L9" s="132"/>
      <c r="M9" s="132"/>
      <c r="N9" s="132"/>
      <c r="O9" s="132"/>
      <c r="P9" s="747">
        <v>1</v>
      </c>
    </row>
    <row r="10" spans="1:18" ht="23.25">
      <c r="A10" s="132"/>
      <c r="B10" s="750" t="s">
        <v>1223</v>
      </c>
      <c r="C10" s="132"/>
      <c r="D10" s="132"/>
      <c r="E10" s="132"/>
      <c r="F10" s="132"/>
      <c r="G10" s="132"/>
      <c r="H10" s="132"/>
      <c r="I10" s="132"/>
      <c r="J10" s="132"/>
      <c r="K10" s="132"/>
      <c r="L10" s="132"/>
      <c r="M10" s="132"/>
      <c r="N10" s="132"/>
      <c r="O10" s="132"/>
      <c r="P10" s="747">
        <v>1</v>
      </c>
    </row>
    <row r="11" spans="1:18">
      <c r="A11" s="132"/>
      <c r="B11" s="709"/>
      <c r="C11" s="132"/>
      <c r="D11" s="132"/>
      <c r="E11" s="132"/>
      <c r="F11" s="132"/>
      <c r="G11" s="132"/>
      <c r="H11" s="132"/>
      <c r="I11" s="132"/>
      <c r="J11" s="132"/>
      <c r="K11" s="132"/>
      <c r="L11" s="132"/>
      <c r="M11" s="132"/>
      <c r="N11" s="132"/>
      <c r="O11" s="132"/>
      <c r="P11" s="747">
        <v>1</v>
      </c>
    </row>
    <row r="12" spans="1:18">
      <c r="A12" s="132"/>
      <c r="B12" s="753" t="s">
        <v>1222</v>
      </c>
      <c r="C12" s="132"/>
      <c r="D12" s="132"/>
      <c r="E12" s="132"/>
      <c r="F12" s="132"/>
      <c r="G12" s="132"/>
      <c r="H12" s="132"/>
      <c r="I12" s="132"/>
      <c r="J12" s="132"/>
      <c r="K12" s="132"/>
      <c r="L12" s="132"/>
      <c r="M12" s="132"/>
      <c r="N12" s="132"/>
      <c r="O12" s="132"/>
      <c r="P12" s="747">
        <v>1</v>
      </c>
    </row>
    <row r="13" spans="1:18">
      <c r="A13" s="132"/>
      <c r="B13" s="709"/>
      <c r="C13" s="132"/>
      <c r="D13" s="132"/>
      <c r="E13" s="132"/>
      <c r="F13" s="132"/>
      <c r="G13" s="132"/>
      <c r="H13" s="132"/>
      <c r="I13" s="132"/>
      <c r="J13" s="132"/>
      <c r="K13" s="132"/>
      <c r="L13" s="132"/>
      <c r="M13" s="132"/>
      <c r="N13" s="132"/>
      <c r="O13" s="132"/>
      <c r="P13" s="747">
        <v>1</v>
      </c>
    </row>
    <row r="14" spans="1:18">
      <c r="A14" s="132"/>
      <c r="B14" s="753" t="s">
        <v>1210</v>
      </c>
      <c r="C14" s="132"/>
      <c r="D14" s="132"/>
      <c r="E14" s="132"/>
      <c r="F14" s="132"/>
      <c r="G14" s="132"/>
      <c r="H14" s="132"/>
      <c r="I14" s="132"/>
      <c r="J14" s="132"/>
      <c r="K14" s="132"/>
      <c r="L14" s="132"/>
      <c r="M14" s="132"/>
      <c r="N14" s="132"/>
      <c r="O14" s="132"/>
      <c r="P14" s="747">
        <v>1</v>
      </c>
    </row>
    <row r="15" spans="1:18">
      <c r="A15" s="132"/>
      <c r="B15" s="132"/>
      <c r="C15" s="132"/>
      <c r="D15" s="132"/>
      <c r="E15" s="132"/>
      <c r="F15" s="132"/>
      <c r="G15" s="132"/>
      <c r="H15" s="132"/>
      <c r="I15" s="132"/>
      <c r="J15" s="132"/>
      <c r="K15" s="132"/>
      <c r="L15" s="132"/>
      <c r="M15" s="132"/>
      <c r="N15" s="132"/>
      <c r="O15" s="132"/>
      <c r="P15" s="747">
        <v>1</v>
      </c>
    </row>
    <row r="16" spans="1:18" ht="23.25">
      <c r="A16" s="132"/>
      <c r="B16" s="750" t="s">
        <v>1222</v>
      </c>
      <c r="C16" s="132"/>
      <c r="D16" s="132"/>
      <c r="E16" s="132"/>
      <c r="F16" s="132"/>
      <c r="G16" s="132"/>
      <c r="H16" s="132"/>
      <c r="I16" s="132"/>
      <c r="J16" s="132"/>
      <c r="K16" s="132"/>
      <c r="L16" s="132"/>
      <c r="M16" s="132"/>
      <c r="N16" s="132"/>
      <c r="O16" s="132"/>
      <c r="P16" s="747">
        <v>1</v>
      </c>
    </row>
    <row r="17" spans="1:16">
      <c r="A17" s="132"/>
      <c r="B17" s="709"/>
      <c r="C17" s="132"/>
      <c r="D17" s="132"/>
      <c r="E17" s="132"/>
      <c r="F17" s="132"/>
      <c r="G17" s="132"/>
      <c r="H17" s="132"/>
      <c r="I17" s="132"/>
      <c r="J17" s="132"/>
      <c r="K17" s="132"/>
      <c r="L17" s="132"/>
      <c r="M17" s="132"/>
      <c r="N17" s="132"/>
      <c r="O17" s="132"/>
      <c r="P17" s="747">
        <v>1</v>
      </c>
    </row>
    <row r="18" spans="1:16">
      <c r="A18" s="132"/>
      <c r="B18" s="709" t="s">
        <v>1221</v>
      </c>
      <c r="C18" s="132"/>
      <c r="D18" s="132"/>
      <c r="E18" s="132"/>
      <c r="F18" s="132"/>
      <c r="G18" s="132"/>
      <c r="H18" s="132"/>
      <c r="I18" s="132"/>
      <c r="J18" s="132"/>
      <c r="K18" s="132"/>
      <c r="L18" s="132"/>
      <c r="M18" s="132"/>
      <c r="N18" s="132"/>
      <c r="O18" s="132"/>
      <c r="P18" s="747">
        <v>1</v>
      </c>
    </row>
    <row r="19" spans="1:16">
      <c r="A19" s="132"/>
      <c r="B19" s="709"/>
      <c r="C19" s="132"/>
      <c r="D19" s="132"/>
      <c r="E19" s="132"/>
      <c r="F19" s="132"/>
      <c r="G19" s="132"/>
      <c r="H19" s="132"/>
      <c r="I19" s="132"/>
      <c r="J19" s="132"/>
      <c r="K19" s="132"/>
      <c r="L19" s="132"/>
      <c r="M19" s="132"/>
      <c r="N19" s="132"/>
      <c r="O19" s="132"/>
      <c r="P19" s="747">
        <v>1</v>
      </c>
    </row>
    <row r="20" spans="1:16">
      <c r="A20" s="132"/>
      <c r="B20" s="709" t="s">
        <v>1220</v>
      </c>
      <c r="C20" s="132"/>
      <c r="D20" s="132"/>
      <c r="E20" s="132"/>
      <c r="F20" s="132"/>
      <c r="G20" s="132"/>
      <c r="H20" s="132"/>
      <c r="I20" s="132"/>
      <c r="J20" s="132"/>
      <c r="K20" s="132"/>
      <c r="L20" s="132"/>
      <c r="M20" s="132"/>
      <c r="N20" s="132"/>
      <c r="O20" s="132"/>
      <c r="P20" s="747">
        <v>1</v>
      </c>
    </row>
    <row r="21" spans="1:16">
      <c r="A21" s="132"/>
      <c r="B21" s="709"/>
      <c r="C21" s="132"/>
      <c r="D21" s="132"/>
      <c r="E21" s="132"/>
      <c r="F21" s="132"/>
      <c r="G21" s="132"/>
      <c r="H21" s="132"/>
      <c r="I21" s="132"/>
      <c r="J21" s="132"/>
      <c r="K21" s="132"/>
      <c r="L21" s="132"/>
      <c r="M21" s="132"/>
      <c r="N21" s="132"/>
      <c r="O21" s="132"/>
      <c r="P21" s="747">
        <v>1</v>
      </c>
    </row>
    <row r="22" spans="1:16">
      <c r="A22" s="132"/>
      <c r="B22" s="709" t="s">
        <v>1219</v>
      </c>
      <c r="C22" s="132"/>
      <c r="D22" s="132"/>
      <c r="E22" s="132"/>
      <c r="F22" s="132"/>
      <c r="G22" s="132"/>
      <c r="H22" s="132"/>
      <c r="I22" s="132"/>
      <c r="J22" s="132"/>
      <c r="K22" s="132"/>
      <c r="L22" s="132"/>
      <c r="M22" s="132"/>
      <c r="N22" s="132"/>
      <c r="O22" s="132"/>
      <c r="P22" s="747">
        <v>1</v>
      </c>
    </row>
    <row r="23" spans="1:16">
      <c r="A23" s="132"/>
      <c r="B23" s="709"/>
      <c r="C23" s="132"/>
      <c r="D23" s="132"/>
      <c r="E23" s="132"/>
      <c r="F23" s="132"/>
      <c r="G23" s="132"/>
      <c r="H23" s="132"/>
      <c r="I23" s="132"/>
      <c r="J23" s="132"/>
      <c r="K23" s="132"/>
      <c r="L23" s="132"/>
      <c r="M23" s="132"/>
      <c r="N23" s="132"/>
      <c r="O23" s="132"/>
      <c r="P23" s="747">
        <v>1</v>
      </c>
    </row>
    <row r="24" spans="1:16">
      <c r="A24" s="132"/>
      <c r="B24" s="709" t="s">
        <v>1218</v>
      </c>
      <c r="C24" s="132"/>
      <c r="D24" s="132"/>
      <c r="E24" s="132"/>
      <c r="F24" s="132"/>
      <c r="G24" s="132"/>
      <c r="H24" s="132"/>
      <c r="I24" s="132"/>
      <c r="J24" s="132"/>
      <c r="K24" s="132"/>
      <c r="L24" s="132"/>
      <c r="M24" s="132"/>
      <c r="N24" s="132"/>
      <c r="O24" s="132"/>
      <c r="P24" s="747">
        <v>1</v>
      </c>
    </row>
    <row r="25" spans="1:16">
      <c r="A25" s="132"/>
      <c r="B25" s="709"/>
      <c r="C25" s="132"/>
      <c r="D25" s="132"/>
      <c r="E25" s="132"/>
      <c r="F25" s="132"/>
      <c r="G25" s="132"/>
      <c r="H25" s="132"/>
      <c r="I25" s="132"/>
      <c r="J25" s="132"/>
      <c r="K25" s="132"/>
      <c r="L25" s="132"/>
      <c r="M25" s="132"/>
      <c r="N25" s="132"/>
      <c r="O25" s="132"/>
      <c r="P25" s="747">
        <v>1</v>
      </c>
    </row>
    <row r="26" spans="1:16">
      <c r="A26" s="132"/>
      <c r="B26" s="709" t="s">
        <v>1217</v>
      </c>
      <c r="C26" s="132"/>
      <c r="D26" s="132"/>
      <c r="E26" s="132"/>
      <c r="F26" s="132"/>
      <c r="G26" s="132"/>
      <c r="H26" s="132"/>
      <c r="I26" s="132"/>
      <c r="J26" s="132"/>
      <c r="K26" s="132"/>
      <c r="L26" s="132"/>
      <c r="M26" s="132"/>
      <c r="N26" s="132"/>
      <c r="O26" s="132"/>
      <c r="P26" s="747">
        <v>1</v>
      </c>
    </row>
    <row r="27" spans="1:16">
      <c r="A27" s="132"/>
      <c r="B27" s="709"/>
      <c r="C27" s="132"/>
      <c r="D27" s="132"/>
      <c r="E27" s="132"/>
      <c r="F27" s="132"/>
      <c r="G27" s="132"/>
      <c r="H27" s="132"/>
      <c r="I27" s="132"/>
      <c r="J27" s="132"/>
      <c r="K27" s="132"/>
      <c r="L27" s="132"/>
      <c r="M27" s="132"/>
      <c r="N27" s="132"/>
      <c r="O27" s="132"/>
      <c r="P27" s="747">
        <v>1</v>
      </c>
    </row>
    <row r="28" spans="1:16">
      <c r="A28" s="132"/>
      <c r="B28" s="637" t="s">
        <v>1216</v>
      </c>
      <c r="C28" s="132"/>
      <c r="D28" s="132"/>
      <c r="E28" s="132"/>
      <c r="F28" s="132"/>
      <c r="G28" s="132"/>
      <c r="H28" s="132"/>
      <c r="I28" s="132"/>
      <c r="J28" s="132"/>
      <c r="K28" s="132"/>
      <c r="L28" s="132"/>
      <c r="M28" s="132"/>
      <c r="N28" s="132"/>
      <c r="O28" s="132"/>
      <c r="P28" s="747">
        <v>1</v>
      </c>
    </row>
    <row r="29" spans="1:16">
      <c r="A29" s="132"/>
      <c r="B29" s="132"/>
      <c r="C29" s="132"/>
      <c r="D29" s="132"/>
      <c r="E29" s="132"/>
      <c r="F29" s="132"/>
      <c r="G29" s="132"/>
      <c r="H29" s="132"/>
      <c r="I29" s="132"/>
      <c r="J29" s="132"/>
      <c r="K29" s="132"/>
      <c r="L29" s="132"/>
      <c r="M29" s="132"/>
      <c r="N29" s="132"/>
      <c r="O29" s="132"/>
      <c r="P29" s="747">
        <v>1</v>
      </c>
    </row>
    <row r="30" spans="1:16" ht="23.25">
      <c r="A30" s="132"/>
      <c r="B30" s="750" t="s">
        <v>1215</v>
      </c>
      <c r="C30" s="132"/>
      <c r="D30" s="132"/>
      <c r="E30" s="132"/>
      <c r="F30" s="132"/>
      <c r="G30" s="132"/>
      <c r="H30" s="132"/>
      <c r="I30" s="132"/>
      <c r="J30" s="132"/>
      <c r="K30" s="132"/>
      <c r="L30" s="132"/>
      <c r="M30" s="132"/>
      <c r="N30" s="132"/>
      <c r="O30" s="132"/>
      <c r="P30" s="747">
        <v>1</v>
      </c>
    </row>
    <row r="31" spans="1:16">
      <c r="A31" s="132"/>
      <c r="B31" s="709"/>
      <c r="C31" s="132"/>
      <c r="D31" s="132"/>
      <c r="E31" s="132"/>
      <c r="F31" s="132"/>
      <c r="G31" s="132"/>
      <c r="H31" s="132"/>
      <c r="I31" s="132"/>
      <c r="J31" s="132"/>
      <c r="K31" s="132"/>
      <c r="L31" s="132"/>
      <c r="M31" s="132"/>
      <c r="N31" s="132"/>
      <c r="O31" s="132"/>
      <c r="P31" s="747">
        <v>1</v>
      </c>
    </row>
    <row r="32" spans="1:16">
      <c r="A32" s="132"/>
      <c r="B32" s="709" t="s">
        <v>1214</v>
      </c>
      <c r="C32" s="132"/>
      <c r="D32" s="132"/>
      <c r="E32" s="132"/>
      <c r="F32" s="132"/>
      <c r="G32" s="132"/>
      <c r="H32" s="132"/>
      <c r="I32" s="132"/>
      <c r="J32" s="132"/>
      <c r="K32" s="132"/>
      <c r="L32" s="132"/>
      <c r="M32" s="132"/>
      <c r="N32" s="132"/>
      <c r="O32" s="132"/>
      <c r="P32" s="747">
        <v>1</v>
      </c>
    </row>
    <row r="33" spans="1:16">
      <c r="A33" s="132"/>
      <c r="B33" s="709"/>
      <c r="C33" s="132"/>
      <c r="D33" s="132"/>
      <c r="E33" s="132"/>
      <c r="F33" s="132"/>
      <c r="G33" s="132"/>
      <c r="H33" s="132"/>
      <c r="I33" s="132"/>
      <c r="J33" s="132"/>
      <c r="K33" s="132"/>
      <c r="L33" s="132"/>
      <c r="M33" s="132"/>
      <c r="N33" s="132"/>
      <c r="O33" s="132"/>
      <c r="P33" s="747">
        <v>1</v>
      </c>
    </row>
    <row r="34" spans="1:16">
      <c r="A34" s="132"/>
      <c r="B34" s="709" t="s">
        <v>1213</v>
      </c>
      <c r="C34" s="132"/>
      <c r="D34" s="132"/>
      <c r="E34" s="132"/>
      <c r="F34" s="132"/>
      <c r="G34" s="132"/>
      <c r="H34" s="132"/>
      <c r="I34" s="132"/>
      <c r="J34" s="132"/>
      <c r="K34" s="132"/>
      <c r="L34" s="132"/>
      <c r="M34" s="132"/>
      <c r="N34" s="132"/>
      <c r="O34" s="132"/>
      <c r="P34" s="747">
        <v>1</v>
      </c>
    </row>
    <row r="35" spans="1:16">
      <c r="A35" s="132"/>
      <c r="B35" s="709" t="s">
        <v>1212</v>
      </c>
      <c r="C35" s="132"/>
      <c r="D35" s="132"/>
      <c r="E35" s="132"/>
      <c r="F35" s="132"/>
      <c r="G35" s="132"/>
      <c r="H35" s="132"/>
      <c r="I35" s="132"/>
      <c r="J35" s="132"/>
      <c r="K35" s="132"/>
      <c r="L35" s="132"/>
      <c r="M35" s="132"/>
      <c r="N35" s="132"/>
      <c r="O35" s="132"/>
      <c r="P35" s="747">
        <v>1</v>
      </c>
    </row>
    <row r="36" spans="1:16">
      <c r="A36" s="132"/>
      <c r="B36" s="709"/>
      <c r="C36" s="132"/>
      <c r="D36" s="132"/>
      <c r="E36" s="132"/>
      <c r="F36" s="132"/>
      <c r="G36" s="132"/>
      <c r="H36" s="132"/>
      <c r="I36" s="132"/>
      <c r="J36" s="132"/>
      <c r="K36" s="132"/>
      <c r="L36" s="132"/>
      <c r="M36" s="132"/>
      <c r="N36" s="132"/>
      <c r="O36" s="132"/>
      <c r="P36" s="747">
        <v>1</v>
      </c>
    </row>
    <row r="37" spans="1:16">
      <c r="A37" s="132"/>
      <c r="B37" s="709"/>
      <c r="C37" s="132"/>
      <c r="D37" s="132"/>
      <c r="E37" s="132"/>
      <c r="F37" s="132"/>
      <c r="G37" s="132"/>
      <c r="H37" s="132"/>
      <c r="I37" s="132"/>
      <c r="J37" s="132"/>
      <c r="K37" s="132"/>
      <c r="L37" s="132"/>
      <c r="M37" s="132"/>
      <c r="N37" s="132"/>
      <c r="O37" s="132"/>
      <c r="P37" s="747">
        <v>1</v>
      </c>
    </row>
    <row r="38" spans="1:16">
      <c r="A38" s="132"/>
      <c r="B38" s="709"/>
      <c r="C38" s="132"/>
      <c r="D38" s="132"/>
      <c r="E38" s="132"/>
      <c r="F38" s="132"/>
      <c r="G38" s="132"/>
      <c r="H38" s="132"/>
      <c r="I38" s="132"/>
      <c r="J38" s="132"/>
      <c r="K38" s="132"/>
      <c r="L38" s="132"/>
      <c r="M38" s="132"/>
      <c r="N38" s="132"/>
      <c r="O38" s="132"/>
      <c r="P38" s="747">
        <v>1</v>
      </c>
    </row>
    <row r="39" spans="1:16">
      <c r="A39" s="132"/>
      <c r="B39" s="132"/>
      <c r="C39" s="132"/>
      <c r="D39" s="132"/>
      <c r="E39" s="132"/>
      <c r="F39" s="132"/>
      <c r="G39" s="132"/>
      <c r="H39" s="132"/>
      <c r="I39" s="132"/>
      <c r="J39" s="132"/>
      <c r="K39" s="132"/>
      <c r="L39" s="132"/>
      <c r="M39" s="132"/>
      <c r="N39" s="132"/>
      <c r="O39" s="132"/>
      <c r="P39" s="747">
        <v>1</v>
      </c>
    </row>
    <row r="40" spans="1:16">
      <c r="A40" s="132"/>
      <c r="B40" s="132"/>
      <c r="C40" s="132"/>
      <c r="D40" s="132"/>
      <c r="E40" s="132"/>
      <c r="F40" s="132"/>
      <c r="G40" s="132"/>
      <c r="H40" s="132"/>
      <c r="I40" s="132"/>
      <c r="J40" s="132"/>
      <c r="K40" s="132"/>
      <c r="L40" s="132"/>
      <c r="M40" s="132"/>
      <c r="N40" s="132"/>
      <c r="O40" s="132"/>
      <c r="P40" s="747">
        <v>1</v>
      </c>
    </row>
    <row r="41" spans="1:16">
      <c r="A41" s="132"/>
      <c r="B41" s="132"/>
      <c r="C41" s="132"/>
      <c r="D41" s="132"/>
      <c r="E41" s="132"/>
      <c r="F41" s="132"/>
      <c r="G41" s="132"/>
      <c r="H41" s="132"/>
      <c r="I41" s="132"/>
      <c r="J41" s="132"/>
      <c r="K41" s="132"/>
      <c r="L41" s="132"/>
      <c r="M41" s="132"/>
      <c r="N41" s="132"/>
      <c r="O41" s="132"/>
      <c r="P41" s="747">
        <v>1</v>
      </c>
    </row>
    <row r="42" spans="1:16">
      <c r="A42" s="132"/>
      <c r="B42" s="132"/>
      <c r="C42" s="132"/>
      <c r="D42" s="132"/>
      <c r="E42" s="132"/>
      <c r="F42" s="132"/>
      <c r="G42" s="132"/>
      <c r="H42" s="132"/>
      <c r="I42" s="132"/>
      <c r="J42" s="132"/>
      <c r="K42" s="132"/>
      <c r="L42" s="132"/>
      <c r="M42" s="132"/>
      <c r="N42" s="132"/>
      <c r="O42" s="132"/>
      <c r="P42" s="747">
        <v>1</v>
      </c>
    </row>
    <row r="43" spans="1:16">
      <c r="A43" s="132"/>
      <c r="B43" s="132"/>
      <c r="C43" s="132"/>
      <c r="D43" s="132"/>
      <c r="E43" s="132"/>
      <c r="F43" s="132"/>
      <c r="G43" s="132"/>
      <c r="H43" s="132"/>
      <c r="I43" s="132"/>
      <c r="J43" s="132"/>
      <c r="K43" s="132"/>
      <c r="L43" s="132"/>
      <c r="M43" s="132"/>
      <c r="N43" s="132"/>
      <c r="O43" s="132"/>
      <c r="P43" s="747">
        <v>1</v>
      </c>
    </row>
    <row r="44" spans="1:16">
      <c r="A44" s="132"/>
      <c r="B44" s="132"/>
      <c r="C44" s="132"/>
      <c r="D44" s="132"/>
      <c r="E44" s="132"/>
      <c r="F44" s="132"/>
      <c r="G44" s="132"/>
      <c r="H44" s="132"/>
      <c r="I44" s="132"/>
      <c r="J44" s="132"/>
      <c r="K44" s="132"/>
      <c r="L44" s="132"/>
      <c r="M44" s="132"/>
      <c r="N44" s="132"/>
      <c r="O44" s="132"/>
      <c r="P44" s="747">
        <v>1</v>
      </c>
    </row>
    <row r="45" spans="1:16">
      <c r="A45" s="132"/>
      <c r="B45" s="637" t="s">
        <v>1211</v>
      </c>
      <c r="C45" s="132"/>
      <c r="D45" s="132"/>
      <c r="E45" s="132"/>
      <c r="F45" s="132"/>
      <c r="G45" s="132"/>
      <c r="H45" s="132"/>
      <c r="I45" s="132"/>
      <c r="J45" s="132"/>
      <c r="K45" s="132"/>
      <c r="L45" s="132"/>
      <c r="M45" s="132"/>
      <c r="N45" s="132"/>
      <c r="O45" s="132"/>
      <c r="P45" s="747">
        <v>1</v>
      </c>
    </row>
    <row r="46" spans="1:16">
      <c r="A46" s="132"/>
      <c r="B46" s="132"/>
      <c r="C46" s="132"/>
      <c r="D46" s="132"/>
      <c r="E46" s="132"/>
      <c r="F46" s="132"/>
      <c r="G46" s="132"/>
      <c r="H46" s="132"/>
      <c r="I46" s="132"/>
      <c r="J46" s="132"/>
      <c r="K46" s="132"/>
      <c r="L46" s="132"/>
      <c r="M46" s="132"/>
      <c r="N46" s="132"/>
      <c r="O46" s="132"/>
      <c r="P46" s="747">
        <v>1</v>
      </c>
    </row>
    <row r="47" spans="1:16" ht="23.25">
      <c r="A47" s="132"/>
      <c r="B47" s="750" t="s">
        <v>1210</v>
      </c>
      <c r="C47" s="132"/>
      <c r="D47" s="132"/>
      <c r="E47" s="132"/>
      <c r="F47" s="132"/>
      <c r="G47" s="132"/>
      <c r="H47" s="132"/>
      <c r="I47" s="132"/>
      <c r="J47" s="132"/>
      <c r="K47" s="132"/>
      <c r="L47" s="132"/>
      <c r="M47" s="132"/>
      <c r="N47" s="132"/>
      <c r="O47" s="132"/>
      <c r="P47" s="747">
        <v>1</v>
      </c>
    </row>
    <row r="48" spans="1:16">
      <c r="A48" s="132"/>
      <c r="B48" s="132"/>
      <c r="C48" s="132"/>
      <c r="D48" s="132"/>
      <c r="E48" s="132"/>
      <c r="F48" s="132"/>
      <c r="G48" s="132"/>
      <c r="H48" s="132"/>
      <c r="I48" s="132"/>
      <c r="J48" s="132"/>
      <c r="K48" s="132"/>
      <c r="L48" s="132"/>
      <c r="M48" s="132"/>
      <c r="N48" s="132"/>
      <c r="O48" s="132"/>
      <c r="P48" s="747">
        <v>1</v>
      </c>
    </row>
    <row r="49" spans="1:16">
      <c r="A49" s="132"/>
      <c r="B49" s="132" t="s">
        <v>1209</v>
      </c>
      <c r="C49" s="132"/>
      <c r="D49" s="132"/>
      <c r="E49" s="132"/>
      <c r="F49" s="132"/>
      <c r="G49" s="132"/>
      <c r="H49" s="132"/>
      <c r="I49" s="132"/>
      <c r="J49" s="132"/>
      <c r="K49" s="132"/>
      <c r="L49" s="132"/>
      <c r="M49" s="132"/>
      <c r="N49" s="132"/>
      <c r="O49" s="132"/>
      <c r="P49" s="747">
        <v>1</v>
      </c>
    </row>
    <row r="50" spans="1:16">
      <c r="A50" s="132"/>
      <c r="B50" s="709"/>
      <c r="C50" s="132"/>
      <c r="D50" s="132"/>
      <c r="E50" s="132"/>
      <c r="F50" s="132"/>
      <c r="G50" s="132"/>
      <c r="H50" s="132"/>
      <c r="I50" s="132"/>
      <c r="J50" s="132"/>
      <c r="K50" s="132"/>
      <c r="L50" s="132"/>
      <c r="M50" s="132"/>
      <c r="N50" s="132"/>
      <c r="O50" s="132"/>
      <c r="P50" s="747">
        <v>1</v>
      </c>
    </row>
    <row r="51" spans="1:16">
      <c r="A51" s="132"/>
      <c r="B51" s="752" t="s">
        <v>1208</v>
      </c>
      <c r="C51" s="132"/>
      <c r="D51" s="132"/>
      <c r="E51" s="132"/>
      <c r="F51" s="132"/>
      <c r="G51" s="132"/>
      <c r="H51" s="132"/>
      <c r="I51" s="132"/>
      <c r="J51" s="132"/>
      <c r="K51" s="132"/>
      <c r="L51" s="132"/>
      <c r="M51" s="132"/>
      <c r="N51" s="132"/>
      <c r="O51" s="132"/>
      <c r="P51" s="747">
        <v>1</v>
      </c>
    </row>
    <row r="52" spans="1:16">
      <c r="A52" s="132"/>
      <c r="B52" s="709"/>
      <c r="C52" s="132"/>
      <c r="D52" s="132"/>
      <c r="E52" s="132"/>
      <c r="F52" s="132"/>
      <c r="G52" s="132"/>
      <c r="H52" s="132"/>
      <c r="I52" s="132"/>
      <c r="J52" s="132"/>
      <c r="K52" s="132"/>
      <c r="L52" s="132"/>
      <c r="M52" s="132"/>
      <c r="N52" s="132"/>
      <c r="O52" s="132"/>
      <c r="P52" s="747">
        <v>1</v>
      </c>
    </row>
    <row r="53" spans="1:16">
      <c r="A53" s="132"/>
      <c r="B53" s="752" t="s">
        <v>1207</v>
      </c>
      <c r="C53" s="132"/>
      <c r="D53" s="132"/>
      <c r="E53" s="132"/>
      <c r="F53" s="132"/>
      <c r="G53" s="132"/>
      <c r="H53" s="132"/>
      <c r="I53" s="132"/>
      <c r="J53" s="132"/>
      <c r="K53" s="132"/>
      <c r="L53" s="132"/>
      <c r="M53" s="132"/>
      <c r="N53" s="132"/>
      <c r="O53" s="132"/>
      <c r="P53" s="747">
        <v>1</v>
      </c>
    </row>
    <row r="54" spans="1:16">
      <c r="A54" s="132"/>
      <c r="B54" s="709"/>
      <c r="C54" s="132"/>
      <c r="D54" s="132"/>
      <c r="E54" s="132"/>
      <c r="F54" s="132"/>
      <c r="G54" s="132"/>
      <c r="H54" s="132"/>
      <c r="I54" s="132"/>
      <c r="J54" s="132"/>
      <c r="K54" s="132"/>
      <c r="L54" s="132"/>
      <c r="M54" s="132"/>
      <c r="N54" s="132"/>
      <c r="O54" s="132"/>
      <c r="P54" s="747">
        <v>1</v>
      </c>
    </row>
    <row r="55" spans="1:16">
      <c r="A55" s="132"/>
      <c r="B55" s="752" t="s">
        <v>1206</v>
      </c>
      <c r="C55" s="132"/>
      <c r="D55" s="132"/>
      <c r="E55" s="132"/>
      <c r="F55" s="132"/>
      <c r="G55" s="132"/>
      <c r="H55" s="132"/>
      <c r="I55" s="132"/>
      <c r="J55" s="132"/>
      <c r="K55" s="132"/>
      <c r="L55" s="132"/>
      <c r="M55" s="132"/>
      <c r="N55" s="132"/>
      <c r="O55" s="132"/>
      <c r="P55" s="747">
        <v>1</v>
      </c>
    </row>
    <row r="56" spans="1:16">
      <c r="A56" s="132"/>
      <c r="B56" s="709"/>
      <c r="C56" s="132"/>
      <c r="D56" s="132"/>
      <c r="E56" s="132"/>
      <c r="F56" s="132"/>
      <c r="G56" s="132"/>
      <c r="H56" s="132"/>
      <c r="I56" s="132"/>
      <c r="J56" s="132"/>
      <c r="K56" s="132"/>
      <c r="L56" s="132"/>
      <c r="M56" s="132"/>
      <c r="N56" s="132"/>
      <c r="O56" s="132"/>
      <c r="P56" s="747">
        <v>1</v>
      </c>
    </row>
    <row r="57" spans="1:16">
      <c r="A57" s="132"/>
      <c r="B57" s="752" t="s">
        <v>1205</v>
      </c>
      <c r="C57" s="132"/>
      <c r="D57" s="132"/>
      <c r="E57" s="132"/>
      <c r="F57" s="132"/>
      <c r="G57" s="132"/>
      <c r="H57" s="132"/>
      <c r="I57" s="132"/>
      <c r="J57" s="132"/>
      <c r="K57" s="132"/>
      <c r="L57" s="132"/>
      <c r="M57" s="132"/>
      <c r="N57" s="132"/>
      <c r="O57" s="132"/>
      <c r="P57" s="747">
        <v>1</v>
      </c>
    </row>
    <row r="58" spans="1:16">
      <c r="A58" s="132"/>
      <c r="B58" s="709"/>
      <c r="C58" s="132"/>
      <c r="D58" s="132"/>
      <c r="E58" s="132"/>
      <c r="F58" s="132"/>
      <c r="G58" s="132"/>
      <c r="H58" s="132"/>
      <c r="I58" s="132"/>
      <c r="J58" s="132"/>
      <c r="K58" s="132"/>
      <c r="L58" s="132"/>
      <c r="M58" s="132"/>
      <c r="N58" s="132"/>
      <c r="O58" s="132"/>
      <c r="P58" s="747">
        <v>1</v>
      </c>
    </row>
    <row r="59" spans="1:16">
      <c r="A59" s="132"/>
      <c r="B59" s="752" t="s">
        <v>1204</v>
      </c>
      <c r="C59" s="132"/>
      <c r="D59" s="132"/>
      <c r="E59" s="132"/>
      <c r="F59" s="132"/>
      <c r="G59" s="132"/>
      <c r="H59" s="132"/>
      <c r="I59" s="132"/>
      <c r="J59" s="132"/>
      <c r="K59" s="132"/>
      <c r="L59" s="132"/>
      <c r="M59" s="132"/>
      <c r="N59" s="132"/>
      <c r="O59" s="132"/>
      <c r="P59" s="747">
        <v>1</v>
      </c>
    </row>
    <row r="60" spans="1:16">
      <c r="A60" s="132"/>
      <c r="B60" s="132"/>
      <c r="C60" s="132"/>
      <c r="D60" s="132"/>
      <c r="E60" s="132"/>
      <c r="F60" s="132"/>
      <c r="G60" s="132"/>
      <c r="H60" s="132"/>
      <c r="I60" s="132"/>
      <c r="J60" s="132"/>
      <c r="K60" s="132"/>
      <c r="L60" s="132"/>
      <c r="M60" s="132"/>
      <c r="N60" s="132"/>
      <c r="O60" s="132"/>
      <c r="P60" s="747">
        <v>1</v>
      </c>
    </row>
    <row r="61" spans="1:16">
      <c r="A61" s="132"/>
      <c r="B61" s="132" t="s">
        <v>1203</v>
      </c>
      <c r="C61" s="132"/>
      <c r="D61" s="132"/>
      <c r="E61" s="132"/>
      <c r="F61" s="132"/>
      <c r="G61" s="132"/>
      <c r="H61" s="132"/>
      <c r="I61" s="132"/>
      <c r="J61" s="132"/>
      <c r="K61" s="132"/>
      <c r="L61" s="132"/>
      <c r="M61" s="132"/>
      <c r="N61" s="132"/>
      <c r="O61" s="132"/>
      <c r="P61" s="747">
        <v>1</v>
      </c>
    </row>
    <row r="62" spans="1:16">
      <c r="A62" s="132"/>
      <c r="B62" s="709"/>
      <c r="C62" s="132"/>
      <c r="D62" s="132"/>
      <c r="E62" s="132"/>
      <c r="F62" s="132"/>
      <c r="G62" s="132"/>
      <c r="H62" s="132"/>
      <c r="I62" s="132"/>
      <c r="J62" s="132"/>
      <c r="K62" s="132"/>
      <c r="L62" s="132"/>
      <c r="M62" s="132"/>
      <c r="N62" s="132"/>
      <c r="O62" s="132"/>
      <c r="P62" s="747">
        <v>1</v>
      </c>
    </row>
    <row r="63" spans="1:16">
      <c r="A63" s="132"/>
      <c r="B63" s="709" t="s">
        <v>1202</v>
      </c>
      <c r="C63" s="132"/>
      <c r="D63" s="132"/>
      <c r="E63" s="132"/>
      <c r="F63" s="132"/>
      <c r="G63" s="132"/>
      <c r="H63" s="132"/>
      <c r="I63" s="132"/>
      <c r="J63" s="132"/>
      <c r="K63" s="132"/>
      <c r="L63" s="132"/>
      <c r="M63" s="132"/>
      <c r="N63" s="132"/>
      <c r="O63" s="132"/>
      <c r="P63" s="747">
        <v>1</v>
      </c>
    </row>
    <row r="64" spans="1:16">
      <c r="A64" s="132"/>
      <c r="B64" s="709" t="s">
        <v>1201</v>
      </c>
      <c r="C64" s="132"/>
      <c r="D64" s="132"/>
      <c r="E64" s="132"/>
      <c r="F64" s="132"/>
      <c r="G64" s="132"/>
      <c r="H64" s="132"/>
      <c r="I64" s="132"/>
      <c r="J64" s="132"/>
      <c r="K64" s="132"/>
      <c r="L64" s="132"/>
      <c r="M64" s="132"/>
      <c r="N64" s="132"/>
      <c r="O64" s="132"/>
      <c r="P64" s="747">
        <v>1</v>
      </c>
    </row>
    <row r="65" spans="1:16">
      <c r="A65" s="132"/>
      <c r="B65" s="709"/>
      <c r="C65" s="132"/>
      <c r="D65" s="132"/>
      <c r="E65" s="132"/>
      <c r="F65" s="132"/>
      <c r="G65" s="132"/>
      <c r="H65" s="132"/>
      <c r="I65" s="132"/>
      <c r="J65" s="132"/>
      <c r="K65" s="132"/>
      <c r="L65" s="132"/>
      <c r="M65" s="132"/>
      <c r="N65" s="132"/>
      <c r="O65" s="132"/>
      <c r="P65" s="747">
        <v>1</v>
      </c>
    </row>
    <row r="66" spans="1:16">
      <c r="A66" s="132"/>
      <c r="B66" s="637" t="s">
        <v>1200</v>
      </c>
      <c r="C66" s="132"/>
      <c r="D66" s="132"/>
      <c r="E66" s="132"/>
      <c r="F66" s="132"/>
      <c r="G66" s="132"/>
      <c r="H66" s="132"/>
      <c r="I66" s="132"/>
      <c r="J66" s="132"/>
      <c r="K66" s="132"/>
      <c r="L66" s="132"/>
      <c r="M66" s="132"/>
      <c r="N66" s="132"/>
      <c r="O66" s="132"/>
      <c r="P66" s="747">
        <v>1</v>
      </c>
    </row>
    <row r="67" spans="1:16">
      <c r="A67" s="132"/>
      <c r="B67" s="709"/>
      <c r="C67" s="132"/>
      <c r="D67" s="132"/>
      <c r="E67" s="132"/>
      <c r="F67" s="132"/>
      <c r="G67" s="132"/>
      <c r="H67" s="132"/>
      <c r="I67" s="132"/>
      <c r="J67" s="132"/>
      <c r="K67" s="132"/>
      <c r="L67" s="132"/>
      <c r="M67" s="132"/>
      <c r="N67" s="132"/>
      <c r="O67" s="132"/>
      <c r="P67" s="747">
        <v>1</v>
      </c>
    </row>
    <row r="68" spans="1:16">
      <c r="A68" s="132"/>
      <c r="B68" s="709" t="s">
        <v>1199</v>
      </c>
      <c r="C68" s="132"/>
      <c r="D68" s="132"/>
      <c r="E68" s="132"/>
      <c r="F68" s="132"/>
      <c r="G68" s="132"/>
      <c r="H68" s="132"/>
      <c r="I68" s="132"/>
      <c r="J68" s="132"/>
      <c r="K68" s="132"/>
      <c r="L68" s="132"/>
      <c r="M68" s="132"/>
      <c r="N68" s="132"/>
      <c r="O68" s="132"/>
      <c r="P68" s="747">
        <v>1</v>
      </c>
    </row>
    <row r="69" spans="1:16">
      <c r="A69" s="132"/>
      <c r="B69" s="709"/>
      <c r="C69" s="132"/>
      <c r="D69" s="132"/>
      <c r="E69" s="132"/>
      <c r="F69" s="132"/>
      <c r="G69" s="132"/>
      <c r="H69" s="132"/>
      <c r="I69" s="132"/>
      <c r="J69" s="132"/>
      <c r="K69" s="132"/>
      <c r="L69" s="132"/>
      <c r="M69" s="132"/>
      <c r="N69" s="132"/>
      <c r="O69" s="132"/>
      <c r="P69" s="747">
        <v>1</v>
      </c>
    </row>
    <row r="70" spans="1:16">
      <c r="A70" s="132"/>
      <c r="B70" s="709" t="s">
        <v>1198</v>
      </c>
      <c r="C70" s="132"/>
      <c r="D70" s="132"/>
      <c r="E70" s="132"/>
      <c r="F70" s="132"/>
      <c r="G70" s="132"/>
      <c r="H70" s="132"/>
      <c r="I70" s="132"/>
      <c r="J70" s="132"/>
      <c r="K70" s="132"/>
      <c r="L70" s="132"/>
      <c r="M70" s="132"/>
      <c r="N70" s="132"/>
      <c r="O70" s="132"/>
      <c r="P70" s="747">
        <v>1</v>
      </c>
    </row>
    <row r="71" spans="1:16">
      <c r="A71" s="132"/>
      <c r="B71" s="709"/>
      <c r="C71" s="132"/>
      <c r="D71" s="132"/>
      <c r="E71" s="132"/>
      <c r="F71" s="132"/>
      <c r="G71" s="132"/>
      <c r="H71" s="132"/>
      <c r="I71" s="132"/>
      <c r="J71" s="132"/>
      <c r="K71" s="132"/>
      <c r="L71" s="132"/>
      <c r="M71" s="132"/>
      <c r="N71" s="132"/>
      <c r="O71" s="132"/>
      <c r="P71" s="747">
        <v>1</v>
      </c>
    </row>
    <row r="72" spans="1:16">
      <c r="A72" s="132"/>
      <c r="B72" s="709" t="s">
        <v>1197</v>
      </c>
      <c r="C72" s="132"/>
      <c r="D72" s="132"/>
      <c r="E72" s="132"/>
      <c r="F72" s="132"/>
      <c r="G72" s="132"/>
      <c r="H72" s="132"/>
      <c r="I72" s="132"/>
      <c r="J72" s="132"/>
      <c r="K72" s="132"/>
      <c r="L72" s="132"/>
      <c r="M72" s="132"/>
      <c r="N72" s="132"/>
      <c r="O72" s="132"/>
      <c r="P72" s="747">
        <v>1</v>
      </c>
    </row>
    <row r="73" spans="1:16">
      <c r="A73" s="132"/>
      <c r="B73" s="709"/>
      <c r="C73" s="132"/>
      <c r="D73" s="132"/>
      <c r="E73" s="132"/>
      <c r="F73" s="132"/>
      <c r="G73" s="132"/>
      <c r="H73" s="132"/>
      <c r="I73" s="132"/>
      <c r="J73" s="132"/>
      <c r="K73" s="132"/>
      <c r="L73" s="132"/>
      <c r="M73" s="132"/>
      <c r="N73" s="132"/>
      <c r="O73" s="132"/>
      <c r="P73" s="747">
        <v>1</v>
      </c>
    </row>
    <row r="74" spans="1:16">
      <c r="A74" s="132"/>
      <c r="B74" s="709" t="s">
        <v>1196</v>
      </c>
      <c r="C74" s="132"/>
      <c r="D74" s="132"/>
      <c r="E74" s="132"/>
      <c r="F74" s="132"/>
      <c r="G74" s="132"/>
      <c r="H74" s="132"/>
      <c r="I74" s="132"/>
      <c r="J74" s="132"/>
      <c r="K74" s="132"/>
      <c r="L74" s="132"/>
      <c r="M74" s="132"/>
      <c r="N74" s="132"/>
      <c r="O74" s="132"/>
      <c r="P74" s="747">
        <v>1</v>
      </c>
    </row>
    <row r="75" spans="1:16">
      <c r="A75" s="132"/>
      <c r="B75" s="709"/>
      <c r="C75" s="132"/>
      <c r="D75" s="132"/>
      <c r="E75" s="132"/>
      <c r="F75" s="132"/>
      <c r="G75" s="132"/>
      <c r="H75" s="132"/>
      <c r="I75" s="132"/>
      <c r="J75" s="132"/>
      <c r="K75" s="132"/>
      <c r="L75" s="132"/>
      <c r="M75" s="132"/>
      <c r="N75" s="132"/>
      <c r="O75" s="132"/>
      <c r="P75" s="747">
        <v>1</v>
      </c>
    </row>
    <row r="76" spans="1:16">
      <c r="A76" s="132"/>
      <c r="B76" s="709"/>
      <c r="C76" s="132"/>
      <c r="D76" s="132"/>
      <c r="E76" s="132"/>
      <c r="F76" s="132"/>
      <c r="G76" s="132"/>
      <c r="H76" s="132"/>
      <c r="I76" s="132"/>
      <c r="J76" s="132"/>
      <c r="K76" s="132"/>
      <c r="L76" s="132"/>
      <c r="M76" s="132"/>
      <c r="N76" s="132"/>
      <c r="O76" s="132"/>
      <c r="P76" s="747">
        <v>1</v>
      </c>
    </row>
    <row r="77" spans="1:16">
      <c r="A77" s="132"/>
      <c r="B77" s="751"/>
      <c r="C77" s="132"/>
      <c r="D77" s="132"/>
      <c r="E77" s="132"/>
      <c r="F77" s="132"/>
      <c r="G77" s="132"/>
      <c r="H77" s="132"/>
      <c r="I77" s="132"/>
      <c r="J77" s="132"/>
      <c r="K77" s="132"/>
      <c r="L77" s="132"/>
      <c r="M77" s="132"/>
      <c r="N77" s="132"/>
      <c r="O77" s="132"/>
      <c r="P77" s="747">
        <v>1</v>
      </c>
    </row>
    <row r="78" spans="1:16">
      <c r="A78" s="132"/>
      <c r="B78" s="751" t="s">
        <v>1195</v>
      </c>
      <c r="C78" s="132"/>
      <c r="D78" s="132"/>
      <c r="E78" s="132"/>
      <c r="F78" s="132"/>
      <c r="G78" s="132"/>
      <c r="H78" s="132"/>
      <c r="I78" s="132"/>
      <c r="J78" s="132"/>
      <c r="K78" s="132"/>
      <c r="L78" s="132"/>
      <c r="M78" s="132"/>
      <c r="N78" s="132"/>
      <c r="O78" s="132"/>
      <c r="P78" s="747">
        <v>1</v>
      </c>
    </row>
    <row r="79" spans="1:16">
      <c r="A79" s="132"/>
      <c r="B79" s="751"/>
      <c r="C79" s="132"/>
      <c r="D79" s="132"/>
      <c r="E79" s="132"/>
      <c r="F79" s="132"/>
      <c r="G79" s="132"/>
      <c r="H79" s="132"/>
      <c r="I79" s="132"/>
      <c r="J79" s="132"/>
      <c r="K79" s="132"/>
      <c r="L79" s="132"/>
      <c r="M79" s="132"/>
      <c r="N79" s="132"/>
      <c r="O79" s="132"/>
      <c r="P79" s="747">
        <v>1</v>
      </c>
    </row>
    <row r="80" spans="1:16">
      <c r="A80" s="132"/>
      <c r="B80" s="751" t="s">
        <v>1194</v>
      </c>
      <c r="C80" s="132"/>
      <c r="D80" s="132"/>
      <c r="E80" s="132"/>
      <c r="F80" s="132"/>
      <c r="G80" s="132"/>
      <c r="H80" s="132"/>
      <c r="I80" s="132"/>
      <c r="J80" s="132"/>
      <c r="K80" s="132"/>
      <c r="L80" s="132"/>
      <c r="M80" s="132"/>
      <c r="N80" s="132"/>
      <c r="O80" s="132"/>
      <c r="P80" s="747">
        <v>1</v>
      </c>
    </row>
    <row r="81" spans="1:16">
      <c r="A81" s="132"/>
      <c r="B81" s="751"/>
      <c r="C81" s="132"/>
      <c r="D81" s="132"/>
      <c r="E81" s="132"/>
      <c r="F81" s="132"/>
      <c r="G81" s="132"/>
      <c r="H81" s="132"/>
      <c r="I81" s="132"/>
      <c r="J81" s="132"/>
      <c r="K81" s="132"/>
      <c r="L81" s="132"/>
      <c r="M81" s="132"/>
      <c r="N81" s="132"/>
      <c r="O81" s="132"/>
      <c r="P81" s="747">
        <v>1</v>
      </c>
    </row>
    <row r="82" spans="1:16">
      <c r="A82" s="132"/>
      <c r="B82" s="751" t="s">
        <v>1193</v>
      </c>
      <c r="C82" s="132"/>
      <c r="D82" s="132"/>
      <c r="E82" s="132"/>
      <c r="F82" s="132"/>
      <c r="G82" s="132"/>
      <c r="H82" s="132"/>
      <c r="I82" s="132"/>
      <c r="J82" s="132"/>
      <c r="K82" s="132"/>
      <c r="L82" s="132"/>
      <c r="M82" s="132"/>
      <c r="N82" s="132"/>
      <c r="O82" s="132"/>
      <c r="P82" s="747">
        <v>1</v>
      </c>
    </row>
    <row r="83" spans="1:16">
      <c r="A83" s="132"/>
      <c r="B83" s="709"/>
      <c r="C83" s="132"/>
      <c r="D83" s="132"/>
      <c r="E83" s="132"/>
      <c r="F83" s="132"/>
      <c r="G83" s="132"/>
      <c r="H83" s="132"/>
      <c r="I83" s="132"/>
      <c r="J83" s="132"/>
      <c r="K83" s="132"/>
      <c r="L83" s="132"/>
      <c r="M83" s="132"/>
      <c r="N83" s="132"/>
      <c r="O83" s="132"/>
      <c r="P83" s="747">
        <v>1</v>
      </c>
    </row>
    <row r="84" spans="1:16">
      <c r="A84" s="132"/>
      <c r="B84" s="709" t="s">
        <v>1192</v>
      </c>
      <c r="C84" s="132"/>
      <c r="D84" s="132"/>
      <c r="E84" s="132"/>
      <c r="F84" s="132"/>
      <c r="G84" s="132"/>
      <c r="H84" s="132"/>
      <c r="I84" s="132"/>
      <c r="J84" s="132"/>
      <c r="K84" s="132"/>
      <c r="L84" s="132"/>
      <c r="M84" s="132"/>
      <c r="N84" s="132"/>
      <c r="O84" s="132"/>
      <c r="P84" s="747">
        <v>1</v>
      </c>
    </row>
    <row r="85" spans="1:16">
      <c r="A85" s="132"/>
      <c r="B85" s="132"/>
      <c r="C85" s="132"/>
      <c r="D85" s="132"/>
      <c r="E85" s="132"/>
      <c r="F85" s="132"/>
      <c r="G85" s="132"/>
      <c r="H85" s="132"/>
      <c r="I85" s="132"/>
      <c r="J85" s="132"/>
      <c r="K85" s="132"/>
      <c r="L85" s="132"/>
      <c r="M85" s="132"/>
      <c r="N85" s="132"/>
      <c r="O85" s="132"/>
      <c r="P85" s="747">
        <v>1</v>
      </c>
    </row>
    <row r="86" spans="1:16">
      <c r="A86" s="132"/>
      <c r="B86" s="637" t="s">
        <v>1191</v>
      </c>
      <c r="C86" s="132"/>
      <c r="D86" s="132"/>
      <c r="E86" s="132"/>
      <c r="F86" s="132"/>
      <c r="G86" s="132"/>
      <c r="H86" s="132"/>
      <c r="I86" s="132"/>
      <c r="J86" s="132"/>
      <c r="K86" s="132"/>
      <c r="L86" s="132"/>
      <c r="M86" s="132"/>
      <c r="N86" s="132"/>
      <c r="O86" s="132"/>
      <c r="P86" s="747">
        <v>1</v>
      </c>
    </row>
    <row r="87" spans="1:16">
      <c r="A87" s="132"/>
      <c r="B87" s="709"/>
      <c r="C87" s="132"/>
      <c r="D87" s="132"/>
      <c r="E87" s="132"/>
      <c r="F87" s="132"/>
      <c r="G87" s="132"/>
      <c r="H87" s="132"/>
      <c r="I87" s="132"/>
      <c r="J87" s="132"/>
      <c r="K87" s="132"/>
      <c r="L87" s="132"/>
      <c r="M87" s="132"/>
      <c r="N87" s="132"/>
      <c r="O87" s="132"/>
      <c r="P87" s="747">
        <v>1</v>
      </c>
    </row>
    <row r="88" spans="1:16">
      <c r="A88" s="132"/>
      <c r="B88" s="709" t="s">
        <v>1190</v>
      </c>
      <c r="C88" s="132"/>
      <c r="D88" s="132"/>
      <c r="E88" s="132"/>
      <c r="F88" s="132"/>
      <c r="G88" s="132"/>
      <c r="H88" s="132"/>
      <c r="I88" s="132"/>
      <c r="J88" s="132"/>
      <c r="K88" s="132"/>
      <c r="L88" s="132"/>
      <c r="M88" s="132"/>
      <c r="N88" s="132"/>
      <c r="O88" s="132"/>
      <c r="P88" s="747">
        <v>1</v>
      </c>
    </row>
    <row r="89" spans="1:16">
      <c r="A89" s="132"/>
      <c r="B89" s="709" t="s">
        <v>1189</v>
      </c>
      <c r="C89" s="132"/>
      <c r="D89" s="132"/>
      <c r="E89" s="132"/>
      <c r="F89" s="132"/>
      <c r="G89" s="132"/>
      <c r="H89" s="132"/>
      <c r="I89" s="132"/>
      <c r="J89" s="132"/>
      <c r="K89" s="132"/>
      <c r="L89" s="132"/>
      <c r="M89" s="132"/>
      <c r="N89" s="132"/>
      <c r="O89" s="132"/>
      <c r="P89" s="747">
        <v>1</v>
      </c>
    </row>
    <row r="90" spans="1:16">
      <c r="A90" s="132"/>
      <c r="B90" s="709"/>
      <c r="C90" s="132"/>
      <c r="D90" s="132"/>
      <c r="E90" s="132"/>
      <c r="F90" s="132"/>
      <c r="G90" s="132"/>
      <c r="H90" s="132"/>
      <c r="I90" s="132"/>
      <c r="J90" s="132"/>
      <c r="K90" s="132"/>
      <c r="L90" s="132"/>
      <c r="M90" s="132"/>
      <c r="N90" s="132"/>
      <c r="O90" s="132"/>
      <c r="P90" s="747">
        <v>1</v>
      </c>
    </row>
    <row r="91" spans="1:16">
      <c r="A91" s="132"/>
      <c r="B91" s="709" t="s">
        <v>1188</v>
      </c>
      <c r="C91" s="132"/>
      <c r="D91" s="132"/>
      <c r="E91" s="132"/>
      <c r="F91" s="132"/>
      <c r="G91" s="132"/>
      <c r="H91" s="132"/>
      <c r="I91" s="132"/>
      <c r="J91" s="132"/>
      <c r="K91" s="132"/>
      <c r="L91" s="132"/>
      <c r="M91" s="132"/>
      <c r="N91" s="132"/>
      <c r="O91" s="132"/>
      <c r="P91" s="747">
        <v>1</v>
      </c>
    </row>
    <row r="92" spans="1:16">
      <c r="A92" s="132"/>
      <c r="B92" s="132" t="s">
        <v>1187</v>
      </c>
      <c r="C92" s="132"/>
      <c r="D92" s="132"/>
      <c r="E92" s="132"/>
      <c r="F92" s="132"/>
      <c r="G92" s="132"/>
      <c r="H92" s="132"/>
      <c r="I92" s="132"/>
      <c r="J92" s="132"/>
      <c r="K92" s="132"/>
      <c r="L92" s="132"/>
      <c r="M92" s="132"/>
      <c r="N92" s="132"/>
      <c r="O92" s="132"/>
      <c r="P92" s="747">
        <v>1</v>
      </c>
    </row>
    <row r="93" spans="1:16">
      <c r="A93" s="132"/>
      <c r="B93" s="132"/>
      <c r="C93" s="132"/>
      <c r="D93" s="132"/>
      <c r="E93" s="132"/>
      <c r="F93" s="132"/>
      <c r="G93" s="132"/>
      <c r="H93" s="132"/>
      <c r="I93" s="132"/>
      <c r="J93" s="132"/>
      <c r="K93" s="132"/>
      <c r="L93" s="132"/>
      <c r="M93" s="132"/>
      <c r="N93" s="132"/>
      <c r="O93" s="132"/>
      <c r="P93" s="747">
        <v>1</v>
      </c>
    </row>
    <row r="94" spans="1:16" ht="23.25">
      <c r="A94" s="132"/>
      <c r="B94" s="750" t="s">
        <v>1186</v>
      </c>
      <c r="C94" s="132"/>
      <c r="D94" s="132"/>
      <c r="E94" s="132"/>
      <c r="F94" s="132"/>
      <c r="G94" s="132"/>
      <c r="H94" s="132"/>
      <c r="I94" s="132"/>
      <c r="J94" s="132"/>
      <c r="K94" s="132"/>
      <c r="L94" s="132"/>
      <c r="M94" s="132"/>
      <c r="N94" s="132"/>
      <c r="O94" s="132"/>
      <c r="P94" s="747">
        <v>1</v>
      </c>
    </row>
    <row r="95" spans="1:16">
      <c r="A95" s="132"/>
      <c r="B95" s="132"/>
      <c r="C95" s="132"/>
      <c r="D95" s="132"/>
      <c r="E95" s="132"/>
      <c r="F95" s="132"/>
      <c r="G95" s="132"/>
      <c r="H95" s="132"/>
      <c r="I95" s="132"/>
      <c r="J95" s="132"/>
      <c r="K95" s="132"/>
      <c r="L95" s="132"/>
      <c r="M95" s="132"/>
      <c r="N95" s="132"/>
      <c r="O95" s="132"/>
      <c r="P95" s="747">
        <v>1</v>
      </c>
    </row>
    <row r="96" spans="1:16">
      <c r="A96" s="132"/>
      <c r="B96" s="165" t="s">
        <v>1185</v>
      </c>
      <c r="C96" s="132"/>
      <c r="D96" s="132"/>
      <c r="E96" s="132"/>
      <c r="F96" s="132"/>
      <c r="G96" s="132"/>
      <c r="H96" s="132"/>
      <c r="I96" s="132"/>
      <c r="J96" s="132"/>
      <c r="K96" s="132"/>
      <c r="L96" s="132"/>
      <c r="M96" s="132"/>
      <c r="N96" s="132"/>
      <c r="O96" s="132"/>
      <c r="P96" s="747">
        <v>1</v>
      </c>
    </row>
    <row r="97" spans="1:16">
      <c r="A97" s="132"/>
      <c r="B97" s="132"/>
      <c r="C97" s="132"/>
      <c r="D97" s="132"/>
      <c r="E97" s="132"/>
      <c r="F97" s="132"/>
      <c r="G97" s="132"/>
      <c r="H97" s="132"/>
      <c r="I97" s="132"/>
      <c r="J97" s="132"/>
      <c r="K97" s="132"/>
      <c r="L97" s="132"/>
      <c r="M97" s="132"/>
      <c r="N97" s="132"/>
      <c r="O97" s="132"/>
      <c r="P97" s="747">
        <v>1</v>
      </c>
    </row>
    <row r="98" spans="1:16">
      <c r="A98" s="132"/>
      <c r="B98" s="165" t="s">
        <v>1184</v>
      </c>
      <c r="C98" s="132"/>
      <c r="D98" s="132"/>
      <c r="E98" s="132"/>
      <c r="F98" s="132"/>
      <c r="G98" s="132"/>
      <c r="H98" s="132"/>
      <c r="I98" s="132"/>
      <c r="J98" s="132"/>
      <c r="K98" s="132"/>
      <c r="L98" s="132"/>
      <c r="M98" s="132"/>
      <c r="N98" s="132"/>
      <c r="O98" s="132"/>
      <c r="P98" s="747">
        <v>1</v>
      </c>
    </row>
    <row r="99" spans="1:16">
      <c r="A99" s="132"/>
      <c r="B99" s="132"/>
      <c r="C99" s="132"/>
      <c r="D99" s="132"/>
      <c r="E99" s="132"/>
      <c r="F99" s="132"/>
      <c r="G99" s="132"/>
      <c r="H99" s="132"/>
      <c r="I99" s="132"/>
      <c r="J99" s="132"/>
      <c r="K99" s="132"/>
      <c r="L99" s="132"/>
      <c r="M99" s="132"/>
      <c r="N99" s="132"/>
      <c r="O99" s="132"/>
      <c r="P99" s="747">
        <v>1</v>
      </c>
    </row>
    <row r="100" spans="1:16">
      <c r="A100" s="132"/>
      <c r="B100" s="132" t="s">
        <v>1183</v>
      </c>
      <c r="C100" s="132"/>
      <c r="D100" s="132"/>
      <c r="E100" s="132"/>
      <c r="F100" s="132"/>
      <c r="G100" s="132"/>
      <c r="H100" s="132"/>
      <c r="I100" s="132"/>
      <c r="J100" s="132"/>
      <c r="K100" s="132"/>
      <c r="L100" s="132"/>
      <c r="M100" s="132"/>
      <c r="N100" s="132"/>
      <c r="O100" s="132"/>
      <c r="P100" s="747">
        <v>1</v>
      </c>
    </row>
    <row r="101" spans="1:16">
      <c r="A101" s="132"/>
      <c r="B101" s="132"/>
      <c r="C101" s="132"/>
      <c r="D101" s="132"/>
      <c r="E101" s="132"/>
      <c r="F101" s="132"/>
      <c r="G101" s="132"/>
      <c r="H101" s="132"/>
      <c r="I101" s="132"/>
      <c r="J101" s="132"/>
      <c r="K101" s="132"/>
      <c r="L101" s="132"/>
      <c r="M101" s="132"/>
      <c r="N101" s="132"/>
      <c r="O101" s="132"/>
      <c r="P101" s="747">
        <v>1</v>
      </c>
    </row>
    <row r="102" spans="1:16">
      <c r="A102" s="132"/>
      <c r="B102" s="637" t="s">
        <v>1182</v>
      </c>
      <c r="C102" s="132"/>
      <c r="D102" s="132"/>
      <c r="E102" s="132"/>
      <c r="F102" s="132"/>
      <c r="G102" s="132"/>
      <c r="H102" s="132"/>
      <c r="I102" s="132"/>
      <c r="J102" s="132"/>
      <c r="K102" s="132"/>
      <c r="L102" s="132"/>
      <c r="M102" s="132"/>
      <c r="N102" s="132"/>
      <c r="O102" s="132"/>
      <c r="P102" s="747">
        <v>1</v>
      </c>
    </row>
    <row r="103" spans="1:16">
      <c r="A103" s="132"/>
      <c r="B103" s="132"/>
      <c r="C103" s="132"/>
      <c r="D103" s="132"/>
      <c r="E103" s="132"/>
      <c r="F103" s="132"/>
      <c r="G103" s="132"/>
      <c r="H103" s="132"/>
      <c r="I103" s="132"/>
      <c r="J103" s="132"/>
      <c r="K103" s="132"/>
      <c r="L103" s="132"/>
      <c r="M103" s="132"/>
      <c r="N103" s="132"/>
      <c r="O103" s="132"/>
      <c r="P103" s="747">
        <v>1</v>
      </c>
    </row>
    <row r="104" spans="1:16">
      <c r="A104" s="132"/>
      <c r="B104" s="132" t="s">
        <v>1181</v>
      </c>
      <c r="C104" s="132"/>
      <c r="D104" s="132"/>
      <c r="E104" s="132"/>
      <c r="F104" s="132"/>
      <c r="G104" s="132"/>
      <c r="H104" s="132"/>
      <c r="I104" s="132"/>
      <c r="J104" s="132"/>
      <c r="K104" s="132"/>
      <c r="L104" s="132"/>
      <c r="M104" s="132"/>
      <c r="N104" s="132"/>
      <c r="O104" s="132"/>
      <c r="P104" s="747">
        <v>1</v>
      </c>
    </row>
    <row r="105" spans="1:16">
      <c r="A105" s="132"/>
      <c r="B105" s="132"/>
      <c r="C105" s="132"/>
      <c r="D105" s="132"/>
      <c r="E105" s="132"/>
      <c r="F105" s="132"/>
      <c r="G105" s="132"/>
      <c r="H105" s="132"/>
      <c r="I105" s="132"/>
      <c r="J105" s="132"/>
      <c r="K105" s="132"/>
      <c r="L105" s="132"/>
      <c r="M105" s="132"/>
      <c r="N105" s="132"/>
      <c r="O105" s="132"/>
      <c r="P105" s="747">
        <v>1</v>
      </c>
    </row>
    <row r="106" spans="1:16">
      <c r="A106" s="132"/>
      <c r="B106" s="132"/>
      <c r="C106" s="132"/>
      <c r="D106" s="132"/>
      <c r="E106" s="132"/>
      <c r="F106" s="132"/>
      <c r="G106" s="132"/>
      <c r="H106" s="132"/>
      <c r="I106" s="132"/>
      <c r="J106" s="132"/>
      <c r="K106" s="132"/>
      <c r="L106" s="132"/>
      <c r="M106" s="132"/>
      <c r="N106" s="132"/>
      <c r="O106" s="132"/>
      <c r="P106" s="747">
        <v>1</v>
      </c>
    </row>
    <row r="107" spans="1:16">
      <c r="A107" s="132"/>
      <c r="B107" s="132"/>
      <c r="C107" s="132"/>
      <c r="D107" s="132"/>
      <c r="E107" s="132"/>
      <c r="F107" s="132"/>
      <c r="G107" s="132"/>
      <c r="H107" s="132"/>
      <c r="I107" s="132"/>
      <c r="J107" s="132"/>
      <c r="K107" s="132"/>
      <c r="L107" s="132"/>
      <c r="M107" s="132"/>
      <c r="N107" s="132"/>
      <c r="O107" s="132"/>
      <c r="P107" s="747">
        <v>1</v>
      </c>
    </row>
    <row r="108" spans="1:16">
      <c r="A108" s="132"/>
      <c r="B108" s="132"/>
      <c r="C108" s="132"/>
      <c r="D108" s="132"/>
      <c r="E108" s="132"/>
      <c r="F108" s="132"/>
      <c r="G108" s="132"/>
      <c r="H108" s="132"/>
      <c r="I108" s="132"/>
      <c r="J108" s="132"/>
      <c r="K108" s="132"/>
      <c r="L108" s="132"/>
      <c r="M108" s="132"/>
      <c r="N108" s="132"/>
      <c r="O108" s="132"/>
      <c r="P108" s="747">
        <v>1</v>
      </c>
    </row>
    <row r="109" spans="1:16">
      <c r="A109" s="132"/>
      <c r="B109" s="132"/>
      <c r="C109" s="132"/>
      <c r="D109" s="132"/>
      <c r="E109" s="132"/>
      <c r="F109" s="132"/>
      <c r="G109" s="132"/>
      <c r="H109" s="132"/>
      <c r="I109" s="132"/>
      <c r="J109" s="132"/>
      <c r="K109" s="132"/>
      <c r="L109" s="132"/>
      <c r="M109" s="132"/>
      <c r="N109" s="132"/>
      <c r="O109" s="132"/>
      <c r="P109" s="747">
        <v>1</v>
      </c>
    </row>
    <row r="110" spans="1:16">
      <c r="A110" s="132"/>
      <c r="B110" s="132"/>
      <c r="C110" s="132"/>
      <c r="D110" s="132"/>
      <c r="E110" s="132"/>
      <c r="F110" s="132"/>
      <c r="G110" s="132"/>
      <c r="H110" s="132"/>
      <c r="I110" s="132"/>
      <c r="J110" s="132"/>
      <c r="K110" s="132"/>
      <c r="L110" s="132"/>
      <c r="M110" s="132"/>
      <c r="N110" s="132"/>
      <c r="O110" s="132"/>
      <c r="P110" s="747">
        <v>1</v>
      </c>
    </row>
    <row r="111" spans="1:16">
      <c r="A111" s="132"/>
      <c r="B111" s="132"/>
      <c r="C111" s="132"/>
      <c r="D111" s="132"/>
      <c r="E111" s="132"/>
      <c r="F111" s="132"/>
      <c r="G111" s="132"/>
      <c r="H111" s="132"/>
      <c r="I111" s="132"/>
      <c r="J111" s="132"/>
      <c r="K111" s="132"/>
      <c r="L111" s="132"/>
      <c r="M111" s="132"/>
      <c r="N111" s="132"/>
      <c r="O111" s="132"/>
      <c r="P111" s="747">
        <v>1</v>
      </c>
    </row>
    <row r="112" spans="1:16">
      <c r="A112" s="132"/>
      <c r="B112" s="132"/>
      <c r="C112" s="132"/>
      <c r="D112" s="132"/>
      <c r="E112" s="132"/>
      <c r="F112" s="132"/>
      <c r="G112" s="132"/>
      <c r="H112" s="132"/>
      <c r="I112" s="132"/>
      <c r="J112" s="132"/>
      <c r="K112" s="132"/>
      <c r="L112" s="132"/>
      <c r="M112" s="132"/>
      <c r="N112" s="132"/>
      <c r="O112" s="132"/>
      <c r="P112" s="747">
        <v>1</v>
      </c>
    </row>
    <row r="113" spans="1:16">
      <c r="A113" s="132"/>
      <c r="B113" s="132"/>
      <c r="C113" s="132"/>
      <c r="D113" s="132"/>
      <c r="E113" s="132"/>
      <c r="F113" s="132"/>
      <c r="G113" s="132"/>
      <c r="H113" s="132"/>
      <c r="I113" s="132"/>
      <c r="J113" s="132"/>
      <c r="K113" s="132"/>
      <c r="L113" s="132"/>
      <c r="M113" s="132"/>
      <c r="N113" s="132"/>
      <c r="O113" s="132"/>
      <c r="P113" s="747">
        <v>1</v>
      </c>
    </row>
    <row r="114" spans="1:16">
      <c r="A114" s="132"/>
      <c r="B114" s="132"/>
      <c r="C114" s="132"/>
      <c r="D114" s="132"/>
      <c r="E114" s="132"/>
      <c r="F114" s="132"/>
      <c r="G114" s="132"/>
      <c r="H114" s="132"/>
      <c r="I114" s="132"/>
      <c r="J114" s="132"/>
      <c r="K114" s="132"/>
      <c r="L114" s="132"/>
      <c r="M114" s="132"/>
      <c r="N114" s="132"/>
      <c r="O114" s="132"/>
      <c r="P114" s="747">
        <v>1</v>
      </c>
    </row>
    <row r="115" spans="1:16">
      <c r="A115" s="132"/>
      <c r="B115" s="132"/>
      <c r="C115" s="132"/>
      <c r="D115" s="132"/>
      <c r="E115" s="132"/>
      <c r="F115" s="132"/>
      <c r="G115" s="132"/>
      <c r="H115" s="132"/>
      <c r="I115" s="132"/>
      <c r="J115" s="132"/>
      <c r="K115" s="132"/>
      <c r="L115" s="132"/>
      <c r="M115" s="132"/>
      <c r="N115" s="132"/>
      <c r="O115" s="132"/>
      <c r="P115" s="747">
        <v>1</v>
      </c>
    </row>
    <row r="116" spans="1:16">
      <c r="A116" s="132"/>
      <c r="B116" s="132"/>
      <c r="C116" s="132"/>
      <c r="D116" s="132"/>
      <c r="E116" s="132"/>
      <c r="F116" s="132"/>
      <c r="G116" s="132"/>
      <c r="H116" s="132"/>
      <c r="I116" s="132"/>
      <c r="J116" s="132"/>
      <c r="K116" s="132"/>
      <c r="L116" s="132"/>
      <c r="M116" s="132"/>
      <c r="N116" s="132"/>
      <c r="O116" s="132"/>
      <c r="P116" s="747">
        <v>1</v>
      </c>
    </row>
    <row r="117" spans="1:16">
      <c r="A117" s="132"/>
      <c r="B117" s="132"/>
      <c r="C117" s="132"/>
      <c r="D117" s="132"/>
      <c r="E117" s="132"/>
      <c r="F117" s="132"/>
      <c r="G117" s="132"/>
      <c r="H117" s="132"/>
      <c r="I117" s="132"/>
      <c r="J117" s="132"/>
      <c r="K117" s="132"/>
      <c r="L117" s="132"/>
      <c r="M117" s="132"/>
      <c r="N117" s="132"/>
      <c r="O117" s="132"/>
      <c r="P117" s="747">
        <v>1</v>
      </c>
    </row>
    <row r="118" spans="1:16">
      <c r="A118" s="132"/>
      <c r="B118" s="709" t="s">
        <v>1180</v>
      </c>
      <c r="C118" s="132"/>
      <c r="D118" s="132"/>
      <c r="E118" s="132"/>
      <c r="F118" s="132"/>
      <c r="G118" s="132"/>
      <c r="H118" s="132"/>
      <c r="I118" s="132"/>
      <c r="J118" s="132"/>
      <c r="K118" s="132"/>
      <c r="L118" s="132"/>
      <c r="M118" s="132"/>
      <c r="N118" s="132"/>
      <c r="O118" s="132"/>
      <c r="P118" s="747">
        <v>1</v>
      </c>
    </row>
    <row r="119" spans="1:16">
      <c r="A119" s="132"/>
      <c r="B119" s="709" t="s">
        <v>1179</v>
      </c>
      <c r="C119" s="132"/>
      <c r="D119" s="132"/>
      <c r="E119" s="132"/>
      <c r="F119" s="132"/>
      <c r="G119" s="132"/>
      <c r="H119" s="132"/>
      <c r="I119" s="132"/>
      <c r="J119" s="132"/>
      <c r="K119" s="132"/>
      <c r="L119" s="132"/>
      <c r="M119" s="132"/>
      <c r="N119" s="132"/>
      <c r="O119" s="132"/>
      <c r="P119" s="747">
        <v>1</v>
      </c>
    </row>
    <row r="120" spans="1:16">
      <c r="A120" s="132"/>
      <c r="B120" s="709"/>
      <c r="C120" s="132"/>
      <c r="D120" s="132"/>
      <c r="E120" s="132"/>
      <c r="F120" s="132"/>
      <c r="G120" s="132"/>
      <c r="H120" s="132"/>
      <c r="I120" s="132"/>
      <c r="J120" s="132"/>
      <c r="K120" s="132"/>
      <c r="L120" s="132"/>
      <c r="M120" s="132"/>
      <c r="N120" s="132"/>
      <c r="O120" s="132"/>
      <c r="P120" s="747">
        <v>1</v>
      </c>
    </row>
    <row r="121" spans="1:16">
      <c r="A121" s="132"/>
      <c r="B121" s="709" t="s">
        <v>1178</v>
      </c>
      <c r="C121" s="132"/>
      <c r="D121" s="132"/>
      <c r="E121" s="132"/>
      <c r="F121" s="132"/>
      <c r="G121" s="132"/>
      <c r="H121" s="132"/>
      <c r="I121" s="132"/>
      <c r="J121" s="132"/>
      <c r="K121" s="132"/>
      <c r="L121" s="132"/>
      <c r="M121" s="132"/>
      <c r="N121" s="132"/>
      <c r="O121" s="132"/>
      <c r="P121" s="747">
        <v>1</v>
      </c>
    </row>
    <row r="122" spans="1:16">
      <c r="A122" s="132"/>
      <c r="B122" s="132"/>
      <c r="C122" s="132"/>
      <c r="D122" s="132"/>
      <c r="E122" s="132"/>
      <c r="F122" s="132"/>
      <c r="G122" s="132"/>
      <c r="H122" s="132"/>
      <c r="I122" s="132"/>
      <c r="J122" s="132"/>
      <c r="K122" s="132"/>
      <c r="L122" s="132"/>
      <c r="M122" s="132"/>
      <c r="N122" s="132"/>
      <c r="O122" s="132"/>
      <c r="P122" s="747">
        <v>1</v>
      </c>
    </row>
    <row r="123" spans="1:16" ht="23.25">
      <c r="A123" s="132"/>
      <c r="B123" s="750" t="s">
        <v>1177</v>
      </c>
      <c r="C123" s="132"/>
      <c r="D123" s="132"/>
      <c r="E123" s="132"/>
      <c r="F123" s="132"/>
      <c r="G123" s="132"/>
      <c r="H123" s="132"/>
      <c r="I123" s="132"/>
      <c r="J123" s="132"/>
      <c r="K123" s="132"/>
      <c r="L123" s="132"/>
      <c r="M123" s="132"/>
      <c r="N123" s="132"/>
      <c r="O123" s="132"/>
      <c r="P123" s="747">
        <v>1</v>
      </c>
    </row>
    <row r="124" spans="1:16">
      <c r="A124" s="132"/>
      <c r="B124" s="132"/>
      <c r="C124" s="132"/>
      <c r="D124" s="132"/>
      <c r="E124" s="132"/>
      <c r="F124" s="132"/>
      <c r="G124" s="132"/>
      <c r="H124" s="132"/>
      <c r="I124" s="132"/>
      <c r="J124" s="132"/>
      <c r="K124" s="132"/>
      <c r="L124" s="132"/>
      <c r="M124" s="132"/>
      <c r="N124" s="132"/>
      <c r="O124" s="132"/>
      <c r="P124" s="747">
        <v>1</v>
      </c>
    </row>
    <row r="125" spans="1:16">
      <c r="A125" s="132"/>
      <c r="B125" s="132" t="s">
        <v>1176</v>
      </c>
      <c r="C125" s="132"/>
      <c r="D125" s="132"/>
      <c r="E125" s="132"/>
      <c r="F125" s="132"/>
      <c r="G125" s="132"/>
      <c r="H125" s="132"/>
      <c r="I125" s="132"/>
      <c r="J125" s="132"/>
      <c r="K125" s="132"/>
      <c r="L125" s="132"/>
      <c r="M125" s="132"/>
      <c r="N125" s="132"/>
      <c r="O125" s="132"/>
      <c r="P125" s="747">
        <v>1</v>
      </c>
    </row>
    <row r="126" spans="1:16">
      <c r="A126" s="132"/>
      <c r="B126" s="132" t="s">
        <v>1175</v>
      </c>
      <c r="C126" s="132"/>
      <c r="D126" s="132"/>
      <c r="E126" s="132"/>
      <c r="F126" s="132"/>
      <c r="G126" s="132"/>
      <c r="H126" s="132"/>
      <c r="I126" s="132"/>
      <c r="J126" s="132"/>
      <c r="K126" s="132"/>
      <c r="L126" s="132"/>
      <c r="M126" s="132"/>
      <c r="N126" s="132"/>
      <c r="O126" s="132"/>
      <c r="P126" s="747">
        <v>1</v>
      </c>
    </row>
    <row r="127" spans="1:16">
      <c r="A127" s="132"/>
      <c r="B127" s="709" t="s">
        <v>1174</v>
      </c>
      <c r="C127" s="132"/>
      <c r="D127" s="132"/>
      <c r="E127" s="132"/>
      <c r="F127" s="132"/>
      <c r="G127" s="132"/>
      <c r="H127" s="132"/>
      <c r="I127" s="132"/>
      <c r="J127" s="132"/>
      <c r="K127" s="132"/>
      <c r="L127" s="132"/>
      <c r="M127" s="132"/>
      <c r="N127" s="132"/>
      <c r="O127" s="132"/>
      <c r="P127" s="747">
        <v>1</v>
      </c>
    </row>
    <row r="128" spans="1:16">
      <c r="A128" s="132"/>
      <c r="B128" s="709"/>
      <c r="C128" s="132"/>
      <c r="D128" s="132"/>
      <c r="E128" s="132"/>
      <c r="F128" s="132"/>
      <c r="G128" s="132"/>
      <c r="H128" s="132"/>
      <c r="I128" s="132"/>
      <c r="J128" s="132"/>
      <c r="K128" s="132"/>
      <c r="L128" s="132"/>
      <c r="M128" s="132"/>
      <c r="N128" s="132"/>
      <c r="O128" s="132"/>
      <c r="P128" s="747">
        <v>1</v>
      </c>
    </row>
    <row r="129" spans="1:16">
      <c r="A129" s="132"/>
      <c r="B129" s="709" t="s">
        <v>1173</v>
      </c>
      <c r="C129" s="132"/>
      <c r="D129" s="132"/>
      <c r="E129" s="132"/>
      <c r="F129" s="132"/>
      <c r="G129" s="132"/>
      <c r="H129" s="132"/>
      <c r="I129" s="132"/>
      <c r="J129" s="132"/>
      <c r="K129" s="132"/>
      <c r="L129" s="132"/>
      <c r="M129" s="132"/>
      <c r="N129" s="132"/>
      <c r="O129" s="132"/>
      <c r="P129" s="747">
        <v>1</v>
      </c>
    </row>
    <row r="130" spans="1:16">
      <c r="A130" s="132"/>
      <c r="B130" s="709"/>
      <c r="C130" s="132"/>
      <c r="D130" s="132"/>
      <c r="E130" s="132"/>
      <c r="F130" s="132"/>
      <c r="G130" s="132"/>
      <c r="H130" s="132"/>
      <c r="I130" s="132"/>
      <c r="J130" s="132"/>
      <c r="K130" s="132"/>
      <c r="L130" s="132"/>
      <c r="M130" s="132"/>
      <c r="N130" s="132"/>
      <c r="O130" s="132"/>
      <c r="P130" s="747">
        <v>1</v>
      </c>
    </row>
    <row r="131" spans="1:16">
      <c r="A131" s="132"/>
      <c r="B131" s="709" t="s">
        <v>1172</v>
      </c>
      <c r="C131" s="132"/>
      <c r="D131" s="132"/>
      <c r="E131" s="132"/>
      <c r="F131" s="132"/>
      <c r="G131" s="132"/>
      <c r="H131" s="132"/>
      <c r="I131" s="132"/>
      <c r="J131" s="132"/>
      <c r="K131" s="132"/>
      <c r="L131" s="132"/>
      <c r="M131" s="132"/>
      <c r="N131" s="132"/>
      <c r="O131" s="132"/>
      <c r="P131" s="747">
        <v>1</v>
      </c>
    </row>
    <row r="132" spans="1:16">
      <c r="A132" s="132"/>
      <c r="B132" s="709"/>
      <c r="C132" s="132"/>
      <c r="D132" s="132"/>
      <c r="E132" s="132"/>
      <c r="F132" s="132"/>
      <c r="G132" s="132"/>
      <c r="H132" s="132"/>
      <c r="I132" s="132"/>
      <c r="J132" s="132"/>
      <c r="K132" s="132"/>
      <c r="L132" s="132"/>
      <c r="M132" s="132"/>
      <c r="N132" s="132"/>
      <c r="O132" s="132"/>
      <c r="P132" s="747">
        <v>1</v>
      </c>
    </row>
    <row r="133" spans="1:16">
      <c r="A133" s="132"/>
      <c r="B133" s="709"/>
      <c r="C133" s="132"/>
      <c r="D133" s="132"/>
      <c r="E133" s="132"/>
      <c r="F133" s="132"/>
      <c r="G133" s="132"/>
      <c r="H133" s="132"/>
      <c r="I133" s="132"/>
      <c r="J133" s="132"/>
      <c r="K133" s="132"/>
      <c r="L133" s="132"/>
      <c r="M133" s="132"/>
      <c r="N133" s="132"/>
      <c r="O133" s="132"/>
      <c r="P133" s="747">
        <v>1</v>
      </c>
    </row>
    <row r="134" spans="1:16">
      <c r="A134" s="132"/>
      <c r="B134" s="709"/>
      <c r="C134" s="132"/>
      <c r="D134" s="132"/>
      <c r="E134" s="132"/>
      <c r="F134" s="132"/>
      <c r="G134" s="132"/>
      <c r="H134" s="132"/>
      <c r="I134" s="132"/>
      <c r="J134" s="132"/>
      <c r="K134" s="132"/>
      <c r="L134" s="132"/>
      <c r="M134" s="132"/>
      <c r="N134" s="132"/>
      <c r="O134" s="132"/>
      <c r="P134" s="747">
        <v>1</v>
      </c>
    </row>
    <row r="135" spans="1:16">
      <c r="A135" s="132"/>
      <c r="B135" s="132"/>
      <c r="C135" s="132"/>
      <c r="D135" s="132"/>
      <c r="E135" s="132"/>
      <c r="F135" s="132"/>
      <c r="G135" s="132"/>
      <c r="H135" s="132"/>
      <c r="I135" s="132"/>
      <c r="J135" s="132"/>
      <c r="K135" s="132"/>
      <c r="L135" s="132"/>
      <c r="M135" s="132"/>
      <c r="N135" s="132"/>
      <c r="O135" s="132"/>
      <c r="P135" s="747">
        <v>1</v>
      </c>
    </row>
    <row r="136" spans="1:16">
      <c r="A136" s="132"/>
      <c r="B136" s="132"/>
      <c r="C136" s="132"/>
      <c r="D136" s="132"/>
      <c r="E136" s="132"/>
      <c r="F136" s="132"/>
      <c r="G136" s="132"/>
      <c r="H136" s="132"/>
      <c r="I136" s="132"/>
      <c r="J136" s="132"/>
      <c r="K136" s="132"/>
      <c r="L136" s="132"/>
      <c r="M136" s="132"/>
      <c r="N136" s="132"/>
      <c r="O136" s="132"/>
      <c r="P136" s="747">
        <v>1</v>
      </c>
    </row>
    <row r="137" spans="1:16">
      <c r="A137" s="132"/>
      <c r="B137" s="132"/>
      <c r="C137" s="132"/>
      <c r="D137" s="132"/>
      <c r="E137" s="132"/>
      <c r="F137" s="132"/>
      <c r="G137" s="132"/>
      <c r="H137" s="132"/>
      <c r="I137" s="132"/>
      <c r="J137" s="132"/>
      <c r="K137" s="132"/>
      <c r="L137" s="132"/>
      <c r="M137" s="132"/>
      <c r="N137" s="132"/>
      <c r="O137" s="132"/>
      <c r="P137" s="747">
        <v>1</v>
      </c>
    </row>
    <row r="138" spans="1:16">
      <c r="A138" s="132"/>
      <c r="B138" s="132"/>
      <c r="C138" s="132"/>
      <c r="D138" s="132"/>
      <c r="E138" s="132"/>
      <c r="F138" s="132"/>
      <c r="G138" s="132"/>
      <c r="H138" s="132"/>
      <c r="I138" s="132"/>
      <c r="J138" s="132"/>
      <c r="K138" s="132"/>
      <c r="L138" s="132"/>
      <c r="M138" s="132"/>
      <c r="N138" s="132"/>
      <c r="O138" s="132"/>
      <c r="P138" s="747">
        <v>1</v>
      </c>
    </row>
    <row r="139" spans="1:16">
      <c r="A139" s="132"/>
      <c r="B139" s="132"/>
      <c r="C139" s="132"/>
      <c r="D139" s="132"/>
      <c r="E139" s="132"/>
      <c r="F139" s="132"/>
      <c r="G139" s="132"/>
      <c r="H139" s="132"/>
      <c r="I139" s="132"/>
      <c r="J139" s="132"/>
      <c r="K139" s="132"/>
      <c r="L139" s="132"/>
      <c r="M139" s="132"/>
      <c r="N139" s="132"/>
      <c r="O139" s="132"/>
      <c r="P139" s="747">
        <v>1</v>
      </c>
    </row>
    <row r="140" spans="1:16">
      <c r="A140" s="132"/>
      <c r="B140" s="132" t="s">
        <v>1171</v>
      </c>
      <c r="C140" s="132"/>
      <c r="D140" s="132"/>
      <c r="E140" s="132"/>
      <c r="F140" s="132"/>
      <c r="G140" s="132"/>
      <c r="H140" s="132"/>
      <c r="I140" s="132"/>
      <c r="J140" s="132"/>
      <c r="K140" s="132"/>
      <c r="L140" s="132"/>
      <c r="M140" s="132"/>
      <c r="N140" s="132"/>
      <c r="O140" s="132"/>
      <c r="P140" s="747">
        <v>1</v>
      </c>
    </row>
    <row r="141" spans="1:16">
      <c r="A141" s="132"/>
      <c r="B141" s="132" t="s">
        <v>1170</v>
      </c>
      <c r="C141" s="132"/>
      <c r="D141" s="132"/>
      <c r="E141" s="132"/>
      <c r="F141" s="132"/>
      <c r="G141" s="132"/>
      <c r="H141" s="132"/>
      <c r="I141" s="132"/>
      <c r="J141" s="132"/>
      <c r="K141" s="132"/>
      <c r="L141" s="132"/>
      <c r="M141" s="132"/>
      <c r="N141" s="132"/>
      <c r="O141" s="132"/>
      <c r="P141" s="747">
        <v>1</v>
      </c>
    </row>
    <row r="142" spans="1:16">
      <c r="A142" s="132"/>
      <c r="B142" s="132"/>
      <c r="C142" s="132"/>
      <c r="D142" s="132"/>
      <c r="E142" s="132"/>
      <c r="F142" s="132"/>
      <c r="G142" s="132"/>
      <c r="H142" s="132"/>
      <c r="I142" s="132"/>
      <c r="J142" s="132"/>
      <c r="K142" s="132"/>
      <c r="L142" s="132"/>
      <c r="M142" s="132"/>
      <c r="N142" s="132"/>
      <c r="O142" s="132"/>
      <c r="P142" s="747">
        <v>1</v>
      </c>
    </row>
    <row r="143" spans="1:16">
      <c r="A143" s="132"/>
      <c r="B143" s="132"/>
      <c r="C143" s="132"/>
      <c r="D143" s="132"/>
      <c r="E143" s="132"/>
      <c r="F143" s="132"/>
      <c r="G143" s="132"/>
      <c r="H143" s="132"/>
      <c r="I143" s="132"/>
      <c r="J143" s="132"/>
      <c r="K143" s="132"/>
      <c r="L143" s="132"/>
      <c r="M143" s="132"/>
      <c r="N143" s="132"/>
      <c r="O143" s="132"/>
      <c r="P143" s="747">
        <v>1</v>
      </c>
    </row>
    <row r="144" spans="1:16">
      <c r="A144" s="132"/>
      <c r="B144" s="132"/>
      <c r="C144" s="132"/>
      <c r="D144" s="132"/>
      <c r="E144" s="132"/>
      <c r="F144" s="132"/>
      <c r="G144" s="132"/>
      <c r="H144" s="132"/>
      <c r="I144" s="132"/>
      <c r="J144" s="132"/>
      <c r="K144" s="132"/>
      <c r="L144" s="132"/>
      <c r="M144" s="132"/>
      <c r="N144" s="132"/>
      <c r="O144" s="132"/>
      <c r="P144" s="747">
        <v>1</v>
      </c>
    </row>
    <row r="145" spans="1:16">
      <c r="A145" s="132"/>
      <c r="B145" s="132"/>
      <c r="C145" s="132"/>
      <c r="D145" s="132"/>
      <c r="E145" s="132"/>
      <c r="F145" s="132"/>
      <c r="G145" s="132"/>
      <c r="H145" s="132"/>
      <c r="I145" s="132"/>
      <c r="J145" s="132"/>
      <c r="K145" s="132"/>
      <c r="L145" s="132"/>
      <c r="M145" s="132"/>
      <c r="N145" s="132"/>
      <c r="O145" s="132"/>
      <c r="P145" s="747">
        <v>1</v>
      </c>
    </row>
    <row r="146" spans="1:16">
      <c r="A146" s="132"/>
      <c r="B146" s="132"/>
      <c r="C146" s="132"/>
      <c r="D146" s="132"/>
      <c r="E146" s="132"/>
      <c r="F146" s="132"/>
      <c r="G146" s="132"/>
      <c r="H146" s="132"/>
      <c r="I146" s="132"/>
      <c r="J146" s="132"/>
      <c r="K146" s="132"/>
      <c r="L146" s="132"/>
      <c r="M146" s="132"/>
      <c r="N146" s="132"/>
      <c r="O146" s="132"/>
      <c r="P146" s="747">
        <v>1</v>
      </c>
    </row>
    <row r="147" spans="1:16">
      <c r="A147" s="132"/>
      <c r="B147" s="132"/>
      <c r="C147" s="132"/>
      <c r="D147" s="132"/>
      <c r="E147" s="132"/>
      <c r="F147" s="132"/>
      <c r="G147" s="132"/>
      <c r="H147" s="132"/>
      <c r="I147" s="132"/>
      <c r="J147" s="132"/>
      <c r="K147" s="132"/>
      <c r="L147" s="132"/>
      <c r="M147" s="132"/>
      <c r="N147" s="132"/>
      <c r="O147" s="132"/>
      <c r="P147" s="747">
        <v>1</v>
      </c>
    </row>
    <row r="148" spans="1:16">
      <c r="A148" s="132"/>
      <c r="B148" s="132"/>
      <c r="C148" s="132"/>
      <c r="D148" s="132"/>
      <c r="E148" s="132"/>
      <c r="F148" s="132"/>
      <c r="G148" s="132"/>
      <c r="H148" s="132"/>
      <c r="I148" s="132"/>
      <c r="J148" s="132"/>
      <c r="K148" s="132"/>
      <c r="L148" s="132"/>
      <c r="M148" s="132"/>
      <c r="N148" s="132"/>
      <c r="O148" s="132"/>
      <c r="P148" s="747">
        <v>1</v>
      </c>
    </row>
    <row r="149" spans="1:16">
      <c r="A149" s="132"/>
      <c r="B149" s="132"/>
      <c r="C149" s="132"/>
      <c r="D149" s="132"/>
      <c r="E149" s="132"/>
      <c r="F149" s="132"/>
      <c r="G149" s="132"/>
      <c r="H149" s="132"/>
      <c r="I149" s="132"/>
      <c r="J149" s="132"/>
      <c r="K149" s="132"/>
      <c r="L149" s="132"/>
      <c r="M149" s="132"/>
      <c r="N149" s="132"/>
      <c r="O149" s="132"/>
      <c r="P149" s="747">
        <v>1</v>
      </c>
    </row>
    <row r="150" spans="1:16">
      <c r="A150" s="132"/>
      <c r="B150" s="132"/>
      <c r="C150" s="132"/>
      <c r="D150" s="132"/>
      <c r="E150" s="132"/>
      <c r="F150" s="132"/>
      <c r="G150" s="132"/>
      <c r="H150" s="132"/>
      <c r="I150" s="132"/>
      <c r="J150" s="132"/>
      <c r="K150" s="132"/>
      <c r="L150" s="132"/>
      <c r="M150" s="132"/>
      <c r="N150" s="132"/>
      <c r="O150" s="132"/>
      <c r="P150" s="747">
        <v>1</v>
      </c>
    </row>
    <row r="151" spans="1:16">
      <c r="A151" s="132"/>
      <c r="B151" s="132"/>
      <c r="C151" s="132"/>
      <c r="D151" s="132"/>
      <c r="E151" s="132"/>
      <c r="F151" s="132"/>
      <c r="G151" s="132"/>
      <c r="H151" s="132"/>
      <c r="I151" s="132"/>
      <c r="J151" s="132"/>
      <c r="K151" s="132"/>
      <c r="L151" s="132"/>
      <c r="M151" s="132"/>
      <c r="N151" s="132"/>
      <c r="O151" s="132"/>
      <c r="P151" s="747">
        <v>1</v>
      </c>
    </row>
    <row r="152" spans="1:16">
      <c r="A152" s="132"/>
      <c r="B152" s="132"/>
      <c r="C152" s="132"/>
      <c r="D152" s="132"/>
      <c r="E152" s="132"/>
      <c r="F152" s="132"/>
      <c r="G152" s="132"/>
      <c r="H152" s="132"/>
      <c r="I152" s="132"/>
      <c r="J152" s="132"/>
      <c r="K152" s="132"/>
      <c r="L152" s="132"/>
      <c r="M152" s="132"/>
      <c r="N152" s="132"/>
      <c r="O152" s="132"/>
      <c r="P152" s="747">
        <v>1</v>
      </c>
    </row>
    <row r="153" spans="1:16">
      <c r="A153" s="132"/>
      <c r="B153" s="132"/>
      <c r="C153" s="132"/>
      <c r="D153" s="132"/>
      <c r="E153" s="132"/>
      <c r="F153" s="132"/>
      <c r="G153" s="132"/>
      <c r="H153" s="132"/>
      <c r="I153" s="132"/>
      <c r="J153" s="132"/>
      <c r="K153" s="132"/>
      <c r="L153" s="132"/>
      <c r="M153" s="132"/>
      <c r="N153" s="132"/>
      <c r="O153" s="132"/>
      <c r="P153" s="747">
        <v>1</v>
      </c>
    </row>
    <row r="154" spans="1:16">
      <c r="A154" s="132"/>
      <c r="B154" s="132"/>
      <c r="C154" s="132"/>
      <c r="D154" s="132"/>
      <c r="E154" s="132"/>
      <c r="F154" s="132"/>
      <c r="G154" s="132"/>
      <c r="H154" s="132"/>
      <c r="I154" s="132"/>
      <c r="J154" s="132"/>
      <c r="K154" s="132"/>
      <c r="L154" s="132"/>
      <c r="M154" s="132"/>
      <c r="N154" s="132"/>
      <c r="O154" s="132"/>
      <c r="P154" s="747">
        <v>1</v>
      </c>
    </row>
    <row r="155" spans="1:16">
      <c r="A155" s="132"/>
      <c r="B155" s="132"/>
      <c r="C155" s="132"/>
      <c r="D155" s="132"/>
      <c r="E155" s="132"/>
      <c r="F155" s="132"/>
      <c r="G155" s="132"/>
      <c r="H155" s="132"/>
      <c r="I155" s="132"/>
      <c r="J155" s="132"/>
      <c r="K155" s="132"/>
      <c r="L155" s="132"/>
      <c r="M155" s="132"/>
      <c r="N155" s="132"/>
      <c r="O155" s="132"/>
      <c r="P155" s="747">
        <v>1</v>
      </c>
    </row>
    <row r="156" spans="1:16">
      <c r="A156" s="132"/>
      <c r="B156" s="132"/>
      <c r="C156" s="132"/>
      <c r="D156" s="132"/>
      <c r="E156" s="132"/>
      <c r="F156" s="132"/>
      <c r="G156" s="132"/>
      <c r="H156" s="132"/>
      <c r="I156" s="132"/>
      <c r="J156" s="132"/>
      <c r="K156" s="132"/>
      <c r="L156" s="132"/>
      <c r="M156" s="132"/>
      <c r="N156" s="132"/>
      <c r="O156" s="132"/>
      <c r="P156" s="747">
        <v>1</v>
      </c>
    </row>
    <row r="157" spans="1:16">
      <c r="A157" s="132"/>
      <c r="B157" s="132"/>
      <c r="C157" s="132"/>
      <c r="D157" s="132"/>
      <c r="E157" s="132"/>
      <c r="F157" s="132"/>
      <c r="G157" s="132"/>
      <c r="H157" s="132"/>
      <c r="I157" s="132"/>
      <c r="J157" s="132"/>
      <c r="K157" s="132"/>
      <c r="L157" s="132"/>
      <c r="M157" s="132"/>
      <c r="N157" s="132"/>
      <c r="O157" s="132"/>
      <c r="P157" s="747">
        <v>1</v>
      </c>
    </row>
    <row r="158" spans="1:16">
      <c r="A158" s="132"/>
      <c r="B158" s="132"/>
      <c r="C158" s="132"/>
      <c r="D158" s="132"/>
      <c r="E158" s="132"/>
      <c r="F158" s="132"/>
      <c r="G158" s="132"/>
      <c r="H158" s="132"/>
      <c r="I158" s="132"/>
      <c r="J158" s="132"/>
      <c r="K158" s="132"/>
      <c r="L158" s="132"/>
      <c r="M158" s="132"/>
      <c r="N158" s="132"/>
      <c r="O158" s="132"/>
      <c r="P158" s="747">
        <v>1</v>
      </c>
    </row>
    <row r="159" spans="1:16">
      <c r="A159" s="132"/>
      <c r="B159" s="132" t="s">
        <v>1169</v>
      </c>
      <c r="C159" s="132"/>
      <c r="D159" s="132"/>
      <c r="E159" s="132"/>
      <c r="F159" s="132"/>
      <c r="G159" s="132"/>
      <c r="H159" s="132"/>
      <c r="I159" s="132"/>
      <c r="J159" s="132"/>
      <c r="K159" s="132"/>
      <c r="L159" s="132"/>
      <c r="M159" s="132"/>
      <c r="N159" s="132"/>
      <c r="O159" s="132"/>
      <c r="P159" s="747">
        <v>1</v>
      </c>
    </row>
    <row r="160" spans="1:16">
      <c r="A160" s="132"/>
      <c r="B160" s="132"/>
      <c r="C160" s="132"/>
      <c r="D160" s="132"/>
      <c r="E160" s="132"/>
      <c r="F160" s="132"/>
      <c r="G160" s="132"/>
      <c r="H160" s="132"/>
      <c r="I160" s="132"/>
      <c r="J160" s="132"/>
      <c r="K160" s="132"/>
      <c r="L160" s="132"/>
      <c r="M160" s="132"/>
      <c r="N160" s="132"/>
      <c r="O160" s="132"/>
      <c r="P160" s="747">
        <v>1</v>
      </c>
    </row>
    <row r="161" spans="1:16">
      <c r="A161" s="132"/>
      <c r="B161" s="132" t="s">
        <v>1168</v>
      </c>
      <c r="C161" s="132"/>
      <c r="D161" s="132"/>
      <c r="E161" s="132"/>
      <c r="F161" s="132"/>
      <c r="G161" s="132"/>
      <c r="H161" s="132"/>
      <c r="I161" s="132"/>
      <c r="J161" s="132"/>
      <c r="K161" s="132"/>
      <c r="L161" s="132"/>
      <c r="M161" s="132"/>
      <c r="N161" s="132"/>
      <c r="O161" s="132"/>
      <c r="P161" s="747">
        <v>1</v>
      </c>
    </row>
    <row r="162" spans="1:16">
      <c r="A162" s="132"/>
      <c r="B162" s="132" t="s">
        <v>1167</v>
      </c>
      <c r="C162" s="132"/>
      <c r="D162" s="132"/>
      <c r="E162" s="132"/>
      <c r="F162" s="132"/>
      <c r="G162" s="132"/>
      <c r="H162" s="132"/>
      <c r="I162" s="132"/>
      <c r="J162" s="132"/>
      <c r="K162" s="132"/>
      <c r="L162" s="132"/>
      <c r="M162" s="132"/>
      <c r="N162" s="132"/>
      <c r="O162" s="132"/>
      <c r="P162" s="747">
        <v>1</v>
      </c>
    </row>
    <row r="163" spans="1:16">
      <c r="A163" s="132"/>
      <c r="B163" s="132"/>
      <c r="C163" s="132"/>
      <c r="D163" s="132"/>
      <c r="E163" s="132"/>
      <c r="F163" s="132"/>
      <c r="G163" s="132"/>
      <c r="H163" s="132"/>
      <c r="I163" s="132"/>
      <c r="J163" s="132"/>
      <c r="K163" s="132"/>
      <c r="L163" s="132"/>
      <c r="M163" s="132"/>
      <c r="N163" s="132"/>
      <c r="O163" s="132"/>
      <c r="P163" s="747">
        <v>1</v>
      </c>
    </row>
    <row r="164" spans="1:16">
      <c r="A164" s="132"/>
      <c r="B164" s="132"/>
      <c r="C164" s="132"/>
      <c r="D164" s="132"/>
      <c r="E164" s="132"/>
      <c r="F164" s="132"/>
      <c r="G164" s="132"/>
      <c r="H164" s="132"/>
      <c r="I164" s="132"/>
      <c r="J164" s="132"/>
      <c r="K164" s="132"/>
      <c r="L164" s="132"/>
      <c r="M164" s="132"/>
      <c r="N164" s="132"/>
      <c r="O164" s="132"/>
      <c r="P164" s="747">
        <v>1</v>
      </c>
    </row>
    <row r="165" spans="1:16">
      <c r="A165" s="132"/>
      <c r="B165" s="132"/>
      <c r="C165" s="132"/>
      <c r="D165" s="132"/>
      <c r="E165" s="132"/>
      <c r="F165" s="132"/>
      <c r="G165" s="132"/>
      <c r="H165" s="132"/>
      <c r="I165" s="132"/>
      <c r="J165" s="132"/>
      <c r="K165" s="132"/>
      <c r="L165" s="132"/>
      <c r="M165" s="132"/>
      <c r="N165" s="132"/>
      <c r="O165" s="132"/>
      <c r="P165" s="747">
        <v>1</v>
      </c>
    </row>
    <row r="166" spans="1:16">
      <c r="A166" s="132"/>
      <c r="B166" s="132"/>
      <c r="C166" s="132"/>
      <c r="D166" s="132"/>
      <c r="E166" s="132"/>
      <c r="F166" s="132"/>
      <c r="G166" s="132"/>
      <c r="H166" s="132"/>
      <c r="I166" s="132"/>
      <c r="J166" s="132"/>
      <c r="K166" s="132"/>
      <c r="L166" s="132"/>
      <c r="M166" s="132"/>
      <c r="N166" s="132"/>
      <c r="O166" s="132"/>
      <c r="P166" s="747">
        <v>1</v>
      </c>
    </row>
    <row r="167" spans="1:16">
      <c r="A167" s="132"/>
      <c r="B167" s="132"/>
      <c r="C167" s="132"/>
      <c r="D167" s="132"/>
      <c r="E167" s="132"/>
      <c r="F167" s="132"/>
      <c r="G167" s="132"/>
      <c r="H167" s="132"/>
      <c r="I167" s="132"/>
      <c r="J167" s="132"/>
      <c r="K167" s="132"/>
      <c r="L167" s="132"/>
      <c r="M167" s="132"/>
      <c r="N167" s="132"/>
      <c r="O167" s="132"/>
      <c r="P167" s="747">
        <v>1</v>
      </c>
    </row>
    <row r="168" spans="1:16">
      <c r="A168" s="132"/>
      <c r="B168" s="132"/>
      <c r="C168" s="132"/>
      <c r="D168" s="132"/>
      <c r="E168" s="132"/>
      <c r="F168" s="132"/>
      <c r="G168" s="132"/>
      <c r="H168" s="132"/>
      <c r="I168" s="132"/>
      <c r="J168" s="132"/>
      <c r="K168" s="132"/>
      <c r="L168" s="132"/>
      <c r="M168" s="132"/>
      <c r="N168" s="132"/>
      <c r="O168" s="132"/>
      <c r="P168" s="747">
        <v>1</v>
      </c>
    </row>
    <row r="169" spans="1:16">
      <c r="A169" s="132"/>
      <c r="B169" s="132"/>
      <c r="C169" s="132"/>
      <c r="D169" s="132"/>
      <c r="E169" s="132"/>
      <c r="F169" s="132"/>
      <c r="G169" s="132"/>
      <c r="H169" s="132"/>
      <c r="I169" s="132"/>
      <c r="J169" s="132"/>
      <c r="K169" s="132"/>
      <c r="L169" s="132"/>
      <c r="M169" s="132"/>
      <c r="N169" s="132"/>
      <c r="O169" s="132"/>
      <c r="P169" s="747">
        <v>1</v>
      </c>
    </row>
    <row r="170" spans="1:16">
      <c r="A170" s="132"/>
      <c r="B170" s="132"/>
      <c r="C170" s="132"/>
      <c r="D170" s="132"/>
      <c r="E170" s="132"/>
      <c r="F170" s="132"/>
      <c r="G170" s="132"/>
      <c r="H170" s="132"/>
      <c r="I170" s="132"/>
      <c r="J170" s="132"/>
      <c r="K170" s="132"/>
      <c r="L170" s="132"/>
      <c r="M170" s="132"/>
      <c r="N170" s="132"/>
      <c r="O170" s="132"/>
      <c r="P170" s="747">
        <v>1</v>
      </c>
    </row>
    <row r="171" spans="1:16">
      <c r="A171" s="132"/>
      <c r="B171" s="132"/>
      <c r="C171" s="132"/>
      <c r="D171" s="132"/>
      <c r="E171" s="132"/>
      <c r="F171" s="132"/>
      <c r="G171" s="132"/>
      <c r="H171" s="132"/>
      <c r="I171" s="132"/>
      <c r="J171" s="132"/>
      <c r="K171" s="132"/>
      <c r="L171" s="132"/>
      <c r="M171" s="132"/>
      <c r="N171" s="132"/>
      <c r="O171" s="132"/>
      <c r="P171" s="747">
        <v>1</v>
      </c>
    </row>
    <row r="172" spans="1:16">
      <c r="A172" s="132"/>
      <c r="B172" s="132"/>
      <c r="C172" s="132"/>
      <c r="D172" s="132"/>
      <c r="E172" s="132"/>
      <c r="F172" s="132"/>
      <c r="G172" s="132"/>
      <c r="H172" s="132"/>
      <c r="I172" s="132"/>
      <c r="J172" s="132"/>
      <c r="K172" s="132"/>
      <c r="L172" s="132"/>
      <c r="M172" s="132"/>
      <c r="N172" s="132"/>
      <c r="O172" s="132"/>
      <c r="P172" s="747">
        <v>1</v>
      </c>
    </row>
    <row r="173" spans="1:16">
      <c r="A173" s="132"/>
      <c r="B173" s="132"/>
      <c r="C173" s="132"/>
      <c r="D173" s="132"/>
      <c r="E173" s="132"/>
      <c r="F173" s="132"/>
      <c r="G173" s="132"/>
      <c r="H173" s="132"/>
      <c r="I173" s="132"/>
      <c r="J173" s="132"/>
      <c r="K173" s="132"/>
      <c r="L173" s="132"/>
      <c r="M173" s="132"/>
      <c r="N173" s="132"/>
      <c r="O173" s="132"/>
      <c r="P173" s="747">
        <v>1</v>
      </c>
    </row>
    <row r="174" spans="1:16">
      <c r="A174" s="132"/>
      <c r="B174" s="132"/>
      <c r="C174" s="132"/>
      <c r="D174" s="132"/>
      <c r="E174" s="132"/>
      <c r="F174" s="132"/>
      <c r="G174" s="132"/>
      <c r="H174" s="132"/>
      <c r="I174" s="132"/>
      <c r="J174" s="132"/>
      <c r="K174" s="132"/>
      <c r="L174" s="132"/>
      <c r="M174" s="132"/>
      <c r="N174" s="132"/>
      <c r="O174" s="132"/>
      <c r="P174" s="747">
        <v>1</v>
      </c>
    </row>
    <row r="175" spans="1:16">
      <c r="A175" s="132"/>
      <c r="B175" s="132"/>
      <c r="C175" s="132"/>
      <c r="D175" s="132"/>
      <c r="E175" s="132"/>
      <c r="F175" s="132"/>
      <c r="G175" s="132"/>
      <c r="H175" s="132"/>
      <c r="I175" s="132"/>
      <c r="J175" s="132"/>
      <c r="K175" s="132"/>
      <c r="L175" s="132"/>
      <c r="M175" s="132"/>
      <c r="N175" s="132"/>
      <c r="O175" s="132"/>
      <c r="P175" s="747">
        <v>1</v>
      </c>
    </row>
    <row r="176" spans="1:16">
      <c r="A176" s="132"/>
      <c r="B176" s="132"/>
      <c r="C176" s="132"/>
      <c r="D176" s="132"/>
      <c r="E176" s="132"/>
      <c r="F176" s="132"/>
      <c r="G176" s="132"/>
      <c r="H176" s="132"/>
      <c r="I176" s="132"/>
      <c r="J176" s="132"/>
      <c r="K176" s="132"/>
      <c r="L176" s="132"/>
      <c r="M176" s="132"/>
      <c r="N176" s="132"/>
      <c r="O176" s="132"/>
      <c r="P176" s="747">
        <v>1</v>
      </c>
    </row>
    <row r="177" spans="1:18">
      <c r="A177" s="132"/>
      <c r="B177" s="132"/>
      <c r="C177" s="132"/>
      <c r="D177" s="132"/>
      <c r="E177" s="132"/>
      <c r="F177" s="132"/>
      <c r="G177" s="132"/>
      <c r="H177" s="132"/>
      <c r="I177" s="132"/>
      <c r="J177" s="132"/>
      <c r="K177" s="132"/>
      <c r="L177" s="132"/>
      <c r="M177" s="132"/>
      <c r="N177" s="132"/>
      <c r="O177" s="132"/>
      <c r="P177" s="747">
        <v>1</v>
      </c>
    </row>
    <row r="178" spans="1:18">
      <c r="A178" s="132"/>
      <c r="B178" s="132"/>
      <c r="C178" s="132"/>
      <c r="D178" s="132"/>
      <c r="E178" s="132"/>
      <c r="F178" s="132"/>
      <c r="G178" s="132"/>
      <c r="H178" s="132"/>
      <c r="I178" s="132"/>
      <c r="J178" s="132"/>
      <c r="K178" s="132"/>
      <c r="L178" s="132"/>
      <c r="M178" s="132"/>
      <c r="N178" s="132"/>
      <c r="O178" s="132"/>
      <c r="P178" s="747">
        <v>1</v>
      </c>
    </row>
    <row r="179" spans="1:18">
      <c r="A179" s="132"/>
      <c r="B179" s="132"/>
      <c r="C179" s="132"/>
      <c r="D179" s="132"/>
      <c r="E179" s="132"/>
      <c r="F179" s="132"/>
      <c r="G179" s="132"/>
      <c r="H179" s="132"/>
      <c r="I179" s="132"/>
      <c r="J179" s="132"/>
      <c r="K179" s="132"/>
      <c r="L179" s="132"/>
      <c r="M179" s="132"/>
      <c r="N179" s="132"/>
      <c r="O179" s="132"/>
      <c r="P179" s="747">
        <v>1</v>
      </c>
    </row>
    <row r="180" spans="1:18">
      <c r="A180" s="132"/>
      <c r="B180" s="132"/>
      <c r="C180" s="132"/>
      <c r="D180" s="132"/>
      <c r="E180" s="132"/>
      <c r="F180" s="132"/>
      <c r="G180" s="132"/>
      <c r="H180" s="132"/>
      <c r="I180" s="132"/>
      <c r="J180" s="132"/>
      <c r="K180" s="132"/>
      <c r="L180" s="132"/>
      <c r="M180" s="132"/>
      <c r="N180" s="132"/>
      <c r="O180" s="132"/>
      <c r="P180" s="747">
        <v>1</v>
      </c>
    </row>
    <row r="181" spans="1:18">
      <c r="A181" s="132"/>
      <c r="B181" s="132"/>
      <c r="C181" s="132"/>
      <c r="D181" s="132"/>
      <c r="E181" s="132"/>
      <c r="F181" s="132"/>
      <c r="G181" s="132"/>
      <c r="H181" s="132"/>
      <c r="I181" s="132"/>
      <c r="J181" s="132"/>
      <c r="K181" s="132"/>
      <c r="L181" s="132"/>
      <c r="M181" s="132"/>
      <c r="N181" s="132"/>
      <c r="O181" s="132"/>
      <c r="P181" s="747">
        <v>1</v>
      </c>
    </row>
    <row r="182" spans="1:18">
      <c r="A182" s="132"/>
      <c r="B182" s="132"/>
      <c r="C182" s="132"/>
      <c r="D182" s="132"/>
      <c r="E182" s="132"/>
      <c r="F182" s="132"/>
      <c r="G182" s="132"/>
      <c r="H182" s="132"/>
      <c r="I182" s="132"/>
      <c r="J182" s="132"/>
      <c r="K182" s="132"/>
      <c r="L182" s="132"/>
      <c r="M182" s="132"/>
      <c r="N182" s="132"/>
      <c r="O182" s="132"/>
      <c r="P182" s="747">
        <v>1</v>
      </c>
    </row>
    <row r="183" spans="1:18">
      <c r="A183" s="132"/>
      <c r="B183" s="132"/>
      <c r="C183" s="132"/>
      <c r="D183" s="132"/>
      <c r="E183" s="132"/>
      <c r="F183" s="132"/>
      <c r="G183" s="132"/>
      <c r="H183" s="132"/>
      <c r="I183" s="132"/>
      <c r="J183" s="132"/>
      <c r="K183" s="132"/>
      <c r="L183" s="132"/>
      <c r="M183" s="132"/>
      <c r="N183" s="132"/>
      <c r="O183" s="132"/>
      <c r="P183" s="747">
        <v>1</v>
      </c>
    </row>
    <row r="184" spans="1:18">
      <c r="A184" s="132"/>
      <c r="B184" s="132"/>
      <c r="C184" s="132"/>
      <c r="D184" s="132"/>
      <c r="E184" s="132"/>
      <c r="F184" s="132"/>
      <c r="G184" s="132"/>
      <c r="H184" s="132"/>
      <c r="I184" s="132"/>
      <c r="J184" s="132"/>
      <c r="K184" s="132"/>
      <c r="L184" s="132"/>
      <c r="M184" s="132"/>
      <c r="N184" s="132"/>
      <c r="O184" s="132"/>
      <c r="P184" s="747">
        <v>1</v>
      </c>
    </row>
    <row r="185" spans="1:18">
      <c r="A185" s="132"/>
      <c r="B185" s="132"/>
      <c r="C185" s="132"/>
      <c r="D185" s="132"/>
      <c r="E185" s="132"/>
      <c r="F185" s="132"/>
      <c r="G185" s="132"/>
      <c r="H185" s="132"/>
      <c r="I185" s="132"/>
      <c r="J185" s="132"/>
      <c r="K185" s="132"/>
      <c r="L185" s="132"/>
      <c r="M185" s="132"/>
      <c r="N185" s="132"/>
      <c r="O185" s="132"/>
      <c r="P185" s="747">
        <v>1</v>
      </c>
    </row>
    <row r="186" spans="1:18">
      <c r="A186" s="132"/>
      <c r="B186" s="132"/>
      <c r="C186" s="132"/>
      <c r="D186" s="132"/>
      <c r="E186" s="132"/>
      <c r="F186" s="132"/>
      <c r="G186" s="132"/>
      <c r="H186" s="132"/>
      <c r="I186" s="132"/>
      <c r="J186" s="132"/>
      <c r="K186" s="132"/>
      <c r="L186" s="132"/>
      <c r="M186" s="132"/>
      <c r="N186" s="132"/>
      <c r="O186" s="132"/>
      <c r="P186" s="747">
        <v>1</v>
      </c>
    </row>
    <row r="187" spans="1:18">
      <c r="A187" s="132"/>
      <c r="B187" s="132"/>
      <c r="C187" s="132"/>
      <c r="D187" s="132"/>
      <c r="E187" s="132"/>
      <c r="F187" s="132"/>
      <c r="G187" s="132"/>
      <c r="H187" s="132"/>
      <c r="I187" s="132"/>
      <c r="J187" s="132"/>
      <c r="K187" s="132"/>
      <c r="L187" s="132"/>
      <c r="M187" s="132"/>
      <c r="N187" s="132"/>
      <c r="O187" s="132"/>
      <c r="P187" s="747">
        <v>1</v>
      </c>
    </row>
    <row r="188" spans="1:18">
      <c r="A188" s="132"/>
      <c r="B188" s="132"/>
      <c r="C188" s="132"/>
      <c r="D188" s="132"/>
      <c r="E188" s="132"/>
      <c r="F188" s="132"/>
      <c r="G188" s="132"/>
      <c r="H188" s="132"/>
      <c r="I188" s="132"/>
      <c r="J188" s="132"/>
      <c r="K188" s="132"/>
      <c r="L188" s="132"/>
      <c r="M188" s="132"/>
      <c r="N188" s="132"/>
      <c r="O188" s="132"/>
      <c r="P188" s="747">
        <v>1</v>
      </c>
    </row>
    <row r="189" spans="1:18">
      <c r="A189" s="132"/>
      <c r="B189" s="132"/>
      <c r="C189" s="132"/>
      <c r="D189" s="132"/>
      <c r="E189" s="132"/>
      <c r="F189" s="132"/>
      <c r="G189" s="132"/>
      <c r="H189" s="132"/>
      <c r="I189" s="132"/>
      <c r="J189" s="132"/>
      <c r="K189" s="132"/>
      <c r="L189" s="132"/>
      <c r="M189" s="132"/>
      <c r="N189" s="132"/>
      <c r="O189" s="748" t="str">
        <f>ADDRESS(ROW(),COLUMN(),4)</f>
        <v>O189</v>
      </c>
      <c r="P189" s="640" t="s">
        <v>997</v>
      </c>
    </row>
    <row r="190" spans="1:18">
      <c r="A190" s="747">
        <v>1</v>
      </c>
      <c r="B190" s="747">
        <v>1</v>
      </c>
      <c r="C190" s="747">
        <v>1</v>
      </c>
      <c r="D190" s="747">
        <v>1</v>
      </c>
      <c r="E190" s="747">
        <v>1</v>
      </c>
      <c r="F190" s="747">
        <v>1</v>
      </c>
      <c r="G190" s="747">
        <v>1</v>
      </c>
      <c r="H190" s="747">
        <v>1</v>
      </c>
      <c r="I190" s="747">
        <v>1</v>
      </c>
      <c r="J190" s="747">
        <v>1</v>
      </c>
      <c r="K190" s="747">
        <v>1</v>
      </c>
      <c r="L190" s="747">
        <v>1</v>
      </c>
      <c r="M190" s="747">
        <v>1</v>
      </c>
      <c r="N190" s="747">
        <v>1</v>
      </c>
      <c r="O190" s="747">
        <v>1</v>
      </c>
      <c r="P190" s="133" t="str">
        <f>ADDRESS(ROW(),COLUMN(),4)</f>
        <v>P190</v>
      </c>
      <c r="Q190" s="689"/>
      <c r="R190" s="690" t="str">
        <f>ADDRESS(ROW(),COLUMN(),4)</f>
        <v>R190</v>
      </c>
    </row>
  </sheetData>
  <hyperlinks>
    <hyperlink ref="B12" r:id="rId1" location="bkmk_runtheaccessibility" display="https://support.microsoft.com/en-us/topic/improve-accessibility-in-your-documents-with-the-accessibility-assistant-f01562ca-0119-40ad-8dd6-f6223df50bef - bkmk_runtheaccessibility" xr:uid="{0AF003FB-83A1-4040-BB6D-68710BC3DFA7}"/>
    <hyperlink ref="B14" r:id="rId2" location="bkmk_fixtheaccessibilityissues" display="https://support.microsoft.com/en-us/topic/improve-accessibility-in-your-documents-with-the-accessibility-assistant-f01562ca-0119-40ad-8dd6-f6223df50bef - bkmk_fixtheaccessibilityissues" xr:uid="{79D90C35-C13C-419D-8847-D80B0FB83BBB}"/>
    <hyperlink ref="B96" r:id="rId3" display="https://support.microsoft.com/en-us/topic/get-real-time-notification-of-accessibility-issues-while-working-on-microsoft-365-apps-05f1be51-cd93-49cb-87bb-ca04067027ba" xr:uid="{7EE33E9B-FC99-46D2-A3FC-13F7A95CF6A1}"/>
    <hyperlink ref="B98" r:id="rId4" display="https://support.microsoft.com/en-us/topic/make-your-word-documents-accessible-to-everyone-e3221a99-e448-4770-9513-6e68ce9bd91a" xr:uid="{ACFF9A85-0DBD-4F8F-B8B8-46940261A609}"/>
  </hyperlinks>
  <pageMargins left="0.7" right="0.7" top="0.75" bottom="0.75" header="0.3" footer="0.3"/>
  <drawing r:id="rId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FC430-DD83-4419-9A9C-6878EA675417}">
  <dimension ref="A1:S119"/>
  <sheetViews>
    <sheetView workbookViewId="0">
      <selection activeCell="S28" sqref="S28"/>
    </sheetView>
  </sheetViews>
  <sheetFormatPr baseColWidth="10" defaultRowHeight="15"/>
  <cols>
    <col min="1" max="1" width="5" customWidth="1"/>
    <col min="17" max="17" width="6.42578125" customWidth="1"/>
    <col min="18" max="18" width="11.42578125" style="641"/>
    <col min="19" max="19" width="43.5703125" style="641" customWidth="1"/>
  </cols>
  <sheetData>
    <row r="1" spans="1:19">
      <c r="A1" s="133" t="str">
        <f>ADDRESS(ROW(),COLUMN(),4)</f>
        <v>A1</v>
      </c>
      <c r="B1" s="134" t="str">
        <f t="shared" ref="B1:P1" si="0">SUBSTITUTE(ADDRESS(1,COLUMN(),4),"1","")</f>
        <v>B</v>
      </c>
      <c r="C1" s="134" t="str">
        <f t="shared" si="0"/>
        <v>C</v>
      </c>
      <c r="D1" s="134" t="str">
        <f t="shared" si="0"/>
        <v>D</v>
      </c>
      <c r="E1" s="134" t="str">
        <f t="shared" si="0"/>
        <v>E</v>
      </c>
      <c r="F1" s="134" t="str">
        <f t="shared" si="0"/>
        <v>F</v>
      </c>
      <c r="G1" s="134" t="str">
        <f t="shared" si="0"/>
        <v>G</v>
      </c>
      <c r="H1" s="134" t="str">
        <f t="shared" si="0"/>
        <v>H</v>
      </c>
      <c r="I1" s="134" t="str">
        <f t="shared" si="0"/>
        <v>I</v>
      </c>
      <c r="J1" s="134" t="str">
        <f t="shared" si="0"/>
        <v>J</v>
      </c>
      <c r="K1" s="134" t="str">
        <f t="shared" si="0"/>
        <v>K</v>
      </c>
      <c r="L1" s="134" t="str">
        <f t="shared" si="0"/>
        <v>L</v>
      </c>
      <c r="M1" s="134" t="str">
        <f t="shared" si="0"/>
        <v>M</v>
      </c>
      <c r="N1" s="134" t="str">
        <f t="shared" si="0"/>
        <v>N</v>
      </c>
      <c r="O1" s="134" t="str">
        <f t="shared" si="0"/>
        <v>O</v>
      </c>
      <c r="P1" s="134" t="str">
        <f t="shared" si="0"/>
        <v>P</v>
      </c>
      <c r="Q1" s="747">
        <v>1</v>
      </c>
      <c r="R1" s="134" t="str">
        <f>SUBSTITUTE(ADDRESS(1,COLUMN(),4),"1","")</f>
        <v>R</v>
      </c>
      <c r="S1" s="136" t="str">
        <f>SUBSTITUTE(ADDRESS(1,COLUMN(),4),"1","")</f>
        <v>S</v>
      </c>
    </row>
    <row r="2" spans="1:19">
      <c r="A2" s="1">
        <f t="shared" ref="A2:P2" ca="1" si="1">CELL("largeur",A2)</f>
        <v>4</v>
      </c>
      <c r="B2" s="1">
        <f t="shared" ca="1" si="1"/>
        <v>11</v>
      </c>
      <c r="C2" s="1">
        <f t="shared" ca="1" si="1"/>
        <v>11</v>
      </c>
      <c r="D2" s="1">
        <f t="shared" ca="1" si="1"/>
        <v>11</v>
      </c>
      <c r="E2" s="1">
        <f t="shared" ca="1" si="1"/>
        <v>11</v>
      </c>
      <c r="F2" s="1">
        <f t="shared" ca="1" si="1"/>
        <v>11</v>
      </c>
      <c r="G2" s="1">
        <f t="shared" ca="1" si="1"/>
        <v>11</v>
      </c>
      <c r="H2" s="1">
        <f t="shared" ca="1" si="1"/>
        <v>11</v>
      </c>
      <c r="I2" s="1">
        <f t="shared" ca="1" si="1"/>
        <v>11</v>
      </c>
      <c r="J2" s="1">
        <f t="shared" ca="1" si="1"/>
        <v>11</v>
      </c>
      <c r="K2" s="1">
        <f t="shared" ca="1" si="1"/>
        <v>11</v>
      </c>
      <c r="L2" s="1">
        <f t="shared" ca="1" si="1"/>
        <v>11</v>
      </c>
      <c r="M2" s="1">
        <f t="shared" ca="1" si="1"/>
        <v>11</v>
      </c>
      <c r="N2" s="1">
        <f t="shared" ca="1" si="1"/>
        <v>11</v>
      </c>
      <c r="O2" s="1">
        <f t="shared" ca="1" si="1"/>
        <v>11</v>
      </c>
      <c r="P2" s="1">
        <f t="shared" ca="1" si="1"/>
        <v>11</v>
      </c>
      <c r="Q2" s="747">
        <v>1</v>
      </c>
      <c r="R2" s="142"/>
      <c r="S2" s="142" t="s">
        <v>1166</v>
      </c>
    </row>
    <row r="3" spans="1:19" ht="15.75">
      <c r="A3" s="518">
        <v>1</v>
      </c>
      <c r="B3" s="132" t="s">
        <v>1416</v>
      </c>
      <c r="C3" s="132"/>
      <c r="D3" s="132"/>
      <c r="E3" s="132"/>
      <c r="F3" s="518">
        <v>1</v>
      </c>
      <c r="G3" s="518">
        <v>1</v>
      </c>
      <c r="H3" s="518">
        <v>1</v>
      </c>
      <c r="I3" s="518">
        <v>1</v>
      </c>
      <c r="J3" s="518">
        <v>1</v>
      </c>
      <c r="K3" s="518">
        <v>1</v>
      </c>
      <c r="L3" s="518">
        <v>1</v>
      </c>
      <c r="M3" s="518">
        <v>1</v>
      </c>
      <c r="N3" s="518">
        <v>1</v>
      </c>
      <c r="O3" s="518">
        <v>1</v>
      </c>
      <c r="P3" s="518">
        <v>1</v>
      </c>
      <c r="Q3" s="747">
        <v>1</v>
      </c>
      <c r="R3" s="156">
        <f ca="1">COUNTA(A1:Q119) + COUNTBLANK(A1:Q119)</f>
        <v>2023</v>
      </c>
      <c r="S3" s="145" t="str">
        <f>"cellules entre"&amp;" " &amp;A1&amp;" et  "&amp;Q119</f>
        <v>cellules entre A1 et  Q119</v>
      </c>
    </row>
    <row r="4" spans="1:19" ht="18.75">
      <c r="A4" s="518">
        <v>1</v>
      </c>
      <c r="B4" s="132" t="s">
        <v>1415</v>
      </c>
      <c r="C4" s="132"/>
      <c r="D4" s="132"/>
      <c r="E4" s="132"/>
      <c r="F4" s="518">
        <v>1</v>
      </c>
      <c r="G4" s="766" t="s">
        <v>1414</v>
      </c>
      <c r="H4" s="573"/>
      <c r="I4" s="573"/>
      <c r="J4" s="573"/>
      <c r="K4" s="573"/>
      <c r="L4" s="573"/>
      <c r="M4" s="573"/>
      <c r="N4" s="573"/>
      <c r="O4" s="573"/>
      <c r="P4" s="573"/>
      <c r="Q4" s="747">
        <v>1</v>
      </c>
      <c r="R4" s="156">
        <f ca="1">COUNTA(A1:Q119)</f>
        <v>797</v>
      </c>
      <c r="S4" s="145" t="s">
        <v>1161</v>
      </c>
    </row>
    <row r="5" spans="1:19" ht="18.75">
      <c r="A5" s="518">
        <v>1</v>
      </c>
      <c r="B5" s="132" t="s">
        <v>1413</v>
      </c>
      <c r="C5" s="132"/>
      <c r="D5" s="132"/>
      <c r="E5" s="132"/>
      <c r="F5" s="518">
        <v>1</v>
      </c>
      <c r="G5" s="766" t="s">
        <v>1412</v>
      </c>
      <c r="H5" s="573"/>
      <c r="I5" s="573"/>
      <c r="J5" s="573"/>
      <c r="K5" s="573"/>
      <c r="L5" s="573"/>
      <c r="M5" s="573"/>
      <c r="N5" s="573"/>
      <c r="O5" s="573"/>
      <c r="P5" s="573"/>
      <c r="Q5" s="747">
        <v>1</v>
      </c>
      <c r="R5" s="156">
        <f ca="1">COUNTBLANK(A1:Q119)</f>
        <v>1226</v>
      </c>
      <c r="S5" s="145" t="s">
        <v>134</v>
      </c>
    </row>
    <row r="6" spans="1:19" ht="18.75">
      <c r="A6" s="518">
        <v>1</v>
      </c>
      <c r="B6" s="132" t="s">
        <v>1411</v>
      </c>
      <c r="C6" s="132"/>
      <c r="D6" s="132"/>
      <c r="E6" s="132"/>
      <c r="F6" s="518">
        <v>1</v>
      </c>
      <c r="G6" s="766"/>
      <c r="H6" s="573"/>
      <c r="I6" s="573"/>
      <c r="J6" s="573"/>
      <c r="K6" s="573"/>
      <c r="L6" s="573"/>
      <c r="M6" s="573"/>
      <c r="N6" s="573"/>
      <c r="O6" s="573"/>
      <c r="P6" s="573"/>
      <c r="Q6" s="747">
        <v>1</v>
      </c>
      <c r="R6" s="156">
        <f>SUM(Q1:Q117)+2</f>
        <v>119</v>
      </c>
      <c r="S6" s="145" t="s">
        <v>1162</v>
      </c>
    </row>
    <row r="7" spans="1:19" ht="15" customHeight="1">
      <c r="A7" s="518">
        <v>1</v>
      </c>
      <c r="B7" s="132" t="s">
        <v>1410</v>
      </c>
      <c r="C7" s="132"/>
      <c r="D7" s="132"/>
      <c r="E7" s="132"/>
      <c r="F7" s="518">
        <v>1</v>
      </c>
      <c r="G7" s="4994" t="s">
        <v>1409</v>
      </c>
      <c r="H7" s="4994"/>
      <c r="I7" s="4994"/>
      <c r="J7" s="4994"/>
      <c r="K7" s="4994"/>
      <c r="L7" s="4994"/>
      <c r="M7" s="4994"/>
      <c r="N7" s="4994"/>
      <c r="O7" s="4994"/>
      <c r="P7" s="4994"/>
      <c r="Q7" s="747">
        <v>1</v>
      </c>
      <c r="R7" s="156">
        <f>SUM(A119:P119)+1</f>
        <v>17</v>
      </c>
      <c r="S7" s="145" t="s">
        <v>1163</v>
      </c>
    </row>
    <row r="8" spans="1:19" ht="15" customHeight="1">
      <c r="A8" s="518">
        <v>1</v>
      </c>
      <c r="B8" s="132" t="s">
        <v>1408</v>
      </c>
      <c r="C8" s="132"/>
      <c r="D8" s="132"/>
      <c r="E8" s="132"/>
      <c r="F8" s="518">
        <v>1</v>
      </c>
      <c r="G8" s="4994"/>
      <c r="H8" s="4994"/>
      <c r="I8" s="4994"/>
      <c r="J8" s="4994"/>
      <c r="K8" s="4994"/>
      <c r="L8" s="4994"/>
      <c r="M8" s="4994"/>
      <c r="N8" s="4994"/>
      <c r="O8" s="4994"/>
      <c r="P8" s="4994"/>
      <c r="Q8" s="747">
        <v>1</v>
      </c>
    </row>
    <row r="9" spans="1:19" ht="15" customHeight="1">
      <c r="A9" s="518">
        <v>1</v>
      </c>
      <c r="B9" s="132" t="s">
        <v>1407</v>
      </c>
      <c r="C9" s="132"/>
      <c r="D9" s="132"/>
      <c r="E9" s="132"/>
      <c r="F9" s="518">
        <v>1</v>
      </c>
      <c r="G9" s="4994"/>
      <c r="H9" s="4994"/>
      <c r="I9" s="4994"/>
      <c r="J9" s="4994"/>
      <c r="K9" s="4994"/>
      <c r="L9" s="4994"/>
      <c r="M9" s="4994"/>
      <c r="N9" s="4994"/>
      <c r="O9" s="4994"/>
      <c r="P9" s="4994"/>
      <c r="Q9" s="747">
        <v>1</v>
      </c>
    </row>
    <row r="10" spans="1:19" ht="18.75">
      <c r="A10" s="518">
        <v>1</v>
      </c>
      <c r="B10" s="132" t="s">
        <v>1406</v>
      </c>
      <c r="C10" s="132"/>
      <c r="D10" s="132"/>
      <c r="E10" s="132"/>
      <c r="F10" s="518">
        <v>1</v>
      </c>
      <c r="G10" s="766"/>
      <c r="H10" s="767" t="s">
        <v>1405</v>
      </c>
      <c r="I10" s="573"/>
      <c r="J10" s="573"/>
      <c r="K10" s="573"/>
      <c r="L10" s="573"/>
      <c r="M10" s="573"/>
      <c r="N10" s="573"/>
      <c r="O10" s="573"/>
      <c r="P10" s="573"/>
      <c r="Q10" s="747">
        <v>1</v>
      </c>
    </row>
    <row r="11" spans="1:19" ht="18.75">
      <c r="A11" s="518">
        <v>1</v>
      </c>
      <c r="B11" s="132" t="s">
        <v>1404</v>
      </c>
      <c r="C11" s="132"/>
      <c r="D11" s="132"/>
      <c r="E11" s="132"/>
      <c r="F11" s="518">
        <v>1</v>
      </c>
      <c r="G11" s="766"/>
      <c r="H11" s="767" t="s">
        <v>1403</v>
      </c>
      <c r="I11" s="573"/>
      <c r="J11" s="573"/>
      <c r="K11" s="573"/>
      <c r="L11" s="573"/>
      <c r="M11" s="573"/>
      <c r="N11" s="573"/>
      <c r="O11" s="573"/>
      <c r="P11" s="573"/>
      <c r="Q11" s="747">
        <v>1</v>
      </c>
    </row>
    <row r="12" spans="1:19" ht="18.75">
      <c r="A12" s="518">
        <v>1</v>
      </c>
      <c r="B12" s="132" t="s">
        <v>1402</v>
      </c>
      <c r="C12" s="132"/>
      <c r="D12" s="132"/>
      <c r="E12" s="132"/>
      <c r="F12" s="518">
        <v>1</v>
      </c>
      <c r="G12" s="766"/>
      <c r="H12" s="767" t="s">
        <v>1401</v>
      </c>
      <c r="I12" s="573"/>
      <c r="J12" s="573"/>
      <c r="K12" s="573"/>
      <c r="L12" s="573"/>
      <c r="M12" s="573"/>
      <c r="N12" s="573"/>
      <c r="O12" s="573"/>
      <c r="P12" s="573"/>
      <c r="Q12" s="747">
        <v>1</v>
      </c>
    </row>
    <row r="13" spans="1:19" ht="18.75">
      <c r="A13" s="518">
        <v>1</v>
      </c>
      <c r="B13" s="132" t="s">
        <v>1400</v>
      </c>
      <c r="C13" s="132"/>
      <c r="D13" s="132"/>
      <c r="E13" s="132"/>
      <c r="F13" s="518">
        <v>1</v>
      </c>
      <c r="G13" s="766"/>
      <c r="H13" s="767" t="s">
        <v>1399</v>
      </c>
      <c r="I13" s="573"/>
      <c r="J13" s="573"/>
      <c r="K13" s="573"/>
      <c r="L13" s="573"/>
      <c r="M13" s="573"/>
      <c r="N13" s="573"/>
      <c r="O13" s="573"/>
      <c r="P13" s="573"/>
      <c r="Q13" s="747">
        <v>1</v>
      </c>
    </row>
    <row r="14" spans="1:19" ht="18.75">
      <c r="A14" s="518">
        <v>1</v>
      </c>
      <c r="B14" s="132" t="s">
        <v>1398</v>
      </c>
      <c r="C14" s="132"/>
      <c r="D14" s="132"/>
      <c r="E14" s="132"/>
      <c r="F14" s="518">
        <v>1</v>
      </c>
      <c r="G14" s="766"/>
      <c r="H14" s="767" t="s">
        <v>1397</v>
      </c>
      <c r="I14" s="573"/>
      <c r="J14" s="573"/>
      <c r="K14" s="573"/>
      <c r="L14" s="573"/>
      <c r="M14" s="573"/>
      <c r="N14" s="573"/>
      <c r="O14" s="573"/>
      <c r="P14" s="573"/>
      <c r="Q14" s="747">
        <v>1</v>
      </c>
    </row>
    <row r="15" spans="1:19" ht="18.75">
      <c r="A15" s="518">
        <v>1</v>
      </c>
      <c r="B15" s="132" t="s">
        <v>1396</v>
      </c>
      <c r="C15" s="132"/>
      <c r="D15" s="132"/>
      <c r="E15" s="132"/>
      <c r="F15" s="518">
        <v>1</v>
      </c>
      <c r="G15" s="766"/>
      <c r="H15" s="767" t="s">
        <v>1395</v>
      </c>
      <c r="I15" s="573"/>
      <c r="J15" s="573"/>
      <c r="K15" s="573"/>
      <c r="L15" s="573"/>
      <c r="M15" s="573"/>
      <c r="N15" s="573"/>
      <c r="O15" s="573"/>
      <c r="P15" s="573"/>
      <c r="Q15" s="747">
        <v>1</v>
      </c>
    </row>
    <row r="16" spans="1:19" ht="18.75">
      <c r="A16" s="518">
        <v>1</v>
      </c>
      <c r="B16" s="132" t="s">
        <v>1394</v>
      </c>
      <c r="C16" s="132"/>
      <c r="D16" s="132"/>
      <c r="E16" s="132"/>
      <c r="F16" s="518">
        <v>1</v>
      </c>
      <c r="G16" s="766"/>
      <c r="H16" s="767" t="s">
        <v>1393</v>
      </c>
      <c r="I16" s="573"/>
      <c r="J16" s="573"/>
      <c r="K16" s="573"/>
      <c r="L16" s="573"/>
      <c r="M16" s="573"/>
      <c r="N16" s="573"/>
      <c r="O16" s="573"/>
      <c r="P16" s="573"/>
      <c r="Q16" s="747">
        <v>1</v>
      </c>
    </row>
    <row r="17" spans="1:17" ht="18.75">
      <c r="A17" s="518">
        <v>1</v>
      </c>
      <c r="B17" s="132" t="s">
        <v>1392</v>
      </c>
      <c r="C17" s="132"/>
      <c r="D17" s="132"/>
      <c r="E17" s="132"/>
      <c r="F17" s="518">
        <v>1</v>
      </c>
      <c r="G17" s="766"/>
      <c r="H17" s="767" t="s">
        <v>1391</v>
      </c>
      <c r="I17" s="573"/>
      <c r="J17" s="573"/>
      <c r="K17" s="573"/>
      <c r="L17" s="573"/>
      <c r="M17" s="573"/>
      <c r="N17" s="573"/>
      <c r="O17" s="573"/>
      <c r="P17" s="573"/>
      <c r="Q17" s="747">
        <v>1</v>
      </c>
    </row>
    <row r="18" spans="1:17" ht="18.75">
      <c r="A18" s="518">
        <v>1</v>
      </c>
      <c r="B18" s="132" t="s">
        <v>1390</v>
      </c>
      <c r="C18" s="132"/>
      <c r="D18" s="132"/>
      <c r="E18" s="132"/>
      <c r="F18" s="518">
        <v>1</v>
      </c>
      <c r="G18" s="766"/>
      <c r="H18" s="573"/>
      <c r="I18" s="573"/>
      <c r="J18" s="573"/>
      <c r="K18" s="573"/>
      <c r="L18" s="573"/>
      <c r="M18" s="573"/>
      <c r="N18" s="573"/>
      <c r="O18" s="573"/>
      <c r="P18" s="573"/>
      <c r="Q18" s="747">
        <v>1</v>
      </c>
    </row>
    <row r="19" spans="1:17" ht="15.75">
      <c r="A19" s="518">
        <v>1</v>
      </c>
      <c r="B19" s="132" t="s">
        <v>1389</v>
      </c>
      <c r="C19" s="132"/>
      <c r="D19" s="132"/>
      <c r="E19" s="132"/>
      <c r="F19" s="518">
        <v>1</v>
      </c>
      <c r="G19" s="765" t="s">
        <v>1388</v>
      </c>
      <c r="H19" s="573"/>
      <c r="I19" s="573"/>
      <c r="J19" s="573"/>
      <c r="K19" s="573"/>
      <c r="L19" s="573"/>
      <c r="M19" s="573"/>
      <c r="N19" s="573"/>
      <c r="O19" s="573"/>
      <c r="P19" s="573"/>
      <c r="Q19" s="747">
        <v>1</v>
      </c>
    </row>
    <row r="20" spans="1:17" ht="15.75">
      <c r="A20" s="518">
        <v>1</v>
      </c>
      <c r="B20" s="132" t="s">
        <v>1387</v>
      </c>
      <c r="C20" s="132"/>
      <c r="D20" s="132"/>
      <c r="E20" s="132"/>
      <c r="F20" s="518">
        <v>1</v>
      </c>
      <c r="G20" s="573"/>
      <c r="H20" s="767" t="s">
        <v>1386</v>
      </c>
      <c r="I20" s="573"/>
      <c r="J20" s="573"/>
      <c r="K20" s="573"/>
      <c r="L20" s="573"/>
      <c r="M20" s="573"/>
      <c r="N20" s="767"/>
      <c r="O20" s="573"/>
      <c r="P20" s="573"/>
      <c r="Q20" s="747">
        <v>1</v>
      </c>
    </row>
    <row r="21" spans="1:17" ht="15.75">
      <c r="A21" s="518">
        <v>1</v>
      </c>
      <c r="B21" s="132" t="s">
        <v>1385</v>
      </c>
      <c r="C21" s="132"/>
      <c r="D21" s="132"/>
      <c r="E21" s="132"/>
      <c r="F21" s="518">
        <v>1</v>
      </c>
      <c r="G21" s="573"/>
      <c r="H21" s="767" t="s">
        <v>1384</v>
      </c>
      <c r="I21" s="573"/>
      <c r="J21" s="573"/>
      <c r="K21" s="573"/>
      <c r="L21" s="573"/>
      <c r="M21" s="573"/>
      <c r="N21" s="767"/>
      <c r="O21" s="573"/>
      <c r="P21" s="573"/>
      <c r="Q21" s="747">
        <v>1</v>
      </c>
    </row>
    <row r="22" spans="1:17" ht="15.75">
      <c r="A22" s="518">
        <v>1</v>
      </c>
      <c r="B22" s="132" t="s">
        <v>1383</v>
      </c>
      <c r="C22" s="132"/>
      <c r="D22" s="132"/>
      <c r="E22" s="132"/>
      <c r="F22" s="518">
        <v>1</v>
      </c>
      <c r="G22" s="573"/>
      <c r="H22" s="767" t="s">
        <v>1382</v>
      </c>
      <c r="I22" s="573"/>
      <c r="J22" s="573"/>
      <c r="K22" s="573"/>
      <c r="L22" s="573"/>
      <c r="M22" s="573"/>
      <c r="N22" s="767"/>
      <c r="O22" s="573"/>
      <c r="P22" s="573"/>
      <c r="Q22" s="747">
        <v>1</v>
      </c>
    </row>
    <row r="23" spans="1:17" ht="15.75">
      <c r="A23" s="518">
        <v>1</v>
      </c>
      <c r="B23" s="132" t="s">
        <v>1381</v>
      </c>
      <c r="C23" s="132"/>
      <c r="D23" s="132"/>
      <c r="E23" s="132"/>
      <c r="F23" s="518">
        <v>1</v>
      </c>
      <c r="G23" s="573"/>
      <c r="H23" s="767" t="s">
        <v>1380</v>
      </c>
      <c r="I23" s="573"/>
      <c r="J23" s="573"/>
      <c r="K23" s="573"/>
      <c r="L23" s="573"/>
      <c r="M23" s="573"/>
      <c r="N23" s="767"/>
      <c r="O23" s="573"/>
      <c r="P23" s="573"/>
      <c r="Q23" s="747">
        <v>1</v>
      </c>
    </row>
    <row r="24" spans="1:17" ht="15.75">
      <c r="A24" s="518">
        <v>1</v>
      </c>
      <c r="B24" s="132" t="s">
        <v>1379</v>
      </c>
      <c r="C24" s="132"/>
      <c r="D24" s="132"/>
      <c r="E24" s="132"/>
      <c r="F24" s="518">
        <v>1</v>
      </c>
      <c r="G24" s="573"/>
      <c r="H24" s="767" t="s">
        <v>1378</v>
      </c>
      <c r="I24" s="573"/>
      <c r="J24" s="573"/>
      <c r="K24" s="573"/>
      <c r="L24" s="573"/>
      <c r="M24" s="573"/>
      <c r="N24" s="573"/>
      <c r="O24" s="573"/>
      <c r="P24" s="573"/>
      <c r="Q24" s="747">
        <v>1</v>
      </c>
    </row>
    <row r="25" spans="1:17" ht="15.75">
      <c r="A25" s="518">
        <v>1</v>
      </c>
      <c r="B25" s="132" t="s">
        <v>1377</v>
      </c>
      <c r="C25" s="132"/>
      <c r="D25" s="132"/>
      <c r="E25" s="132"/>
      <c r="F25" s="518">
        <v>1</v>
      </c>
      <c r="G25" s="573"/>
      <c r="H25" s="767" t="s">
        <v>1376</v>
      </c>
      <c r="I25" s="573"/>
      <c r="J25" s="573"/>
      <c r="K25" s="573"/>
      <c r="L25" s="573"/>
      <c r="M25" s="573"/>
      <c r="N25" s="573"/>
      <c r="O25" s="573"/>
      <c r="P25" s="573"/>
      <c r="Q25" s="747">
        <v>1</v>
      </c>
    </row>
    <row r="26" spans="1:17" ht="15.75">
      <c r="A26" s="518">
        <v>1</v>
      </c>
      <c r="B26" s="132" t="s">
        <v>1375</v>
      </c>
      <c r="C26" s="132"/>
      <c r="D26" s="132"/>
      <c r="E26" s="132"/>
      <c r="F26" s="518">
        <v>1</v>
      </c>
      <c r="G26" s="573"/>
      <c r="H26" s="767" t="s">
        <v>1374</v>
      </c>
      <c r="I26" s="573"/>
      <c r="J26" s="573"/>
      <c r="K26" s="573"/>
      <c r="L26" s="573"/>
      <c r="M26" s="573"/>
      <c r="N26" s="573"/>
      <c r="O26" s="573"/>
      <c r="P26" s="573"/>
      <c r="Q26" s="747">
        <v>1</v>
      </c>
    </row>
    <row r="27" spans="1:17" ht="15.75">
      <c r="A27" s="518">
        <v>1</v>
      </c>
      <c r="B27" s="132" t="s">
        <v>1373</v>
      </c>
      <c r="C27" s="132"/>
      <c r="D27" s="132"/>
      <c r="E27" s="132"/>
      <c r="F27" s="518">
        <v>1</v>
      </c>
      <c r="G27" s="573"/>
      <c r="H27" s="767"/>
      <c r="I27" s="767" t="s">
        <v>1372</v>
      </c>
      <c r="J27" s="573"/>
      <c r="K27" s="573"/>
      <c r="L27" s="573"/>
      <c r="M27" s="573"/>
      <c r="N27" s="573"/>
      <c r="O27" s="573"/>
      <c r="P27" s="573"/>
      <c r="Q27" s="747">
        <v>1</v>
      </c>
    </row>
    <row r="28" spans="1:17" ht="15.75">
      <c r="A28" s="518">
        <v>1</v>
      </c>
      <c r="B28" s="132" t="s">
        <v>1371</v>
      </c>
      <c r="C28" s="132"/>
      <c r="D28" s="132"/>
      <c r="E28" s="132"/>
      <c r="F28" s="518">
        <v>1</v>
      </c>
      <c r="G28" s="573"/>
      <c r="H28" s="767" t="s">
        <v>1370</v>
      </c>
      <c r="I28" s="573"/>
      <c r="J28" s="573"/>
      <c r="K28" s="573"/>
      <c r="L28" s="573"/>
      <c r="M28" s="573"/>
      <c r="N28" s="573"/>
      <c r="O28" s="573"/>
      <c r="P28" s="573"/>
      <c r="Q28" s="747">
        <v>1</v>
      </c>
    </row>
    <row r="29" spans="1:17">
      <c r="A29" s="518">
        <v>1</v>
      </c>
      <c r="B29" s="132" t="s">
        <v>1369</v>
      </c>
      <c r="C29" s="132"/>
      <c r="D29" s="132"/>
      <c r="E29" s="132"/>
      <c r="F29" s="518">
        <v>1</v>
      </c>
      <c r="G29" s="573"/>
      <c r="H29" s="573"/>
      <c r="I29" s="573"/>
      <c r="J29" s="573"/>
      <c r="K29" s="573"/>
      <c r="L29" s="573"/>
      <c r="M29" s="573"/>
      <c r="N29" s="573"/>
      <c r="O29" s="573"/>
      <c r="P29" s="573"/>
      <c r="Q29" s="747">
        <v>1</v>
      </c>
    </row>
    <row r="30" spans="1:17" ht="15.75">
      <c r="A30" s="518">
        <v>1</v>
      </c>
      <c r="B30" s="132" t="s">
        <v>1368</v>
      </c>
      <c r="C30" s="132"/>
      <c r="D30" s="132"/>
      <c r="E30" s="132"/>
      <c r="F30" s="518">
        <v>1</v>
      </c>
      <c r="G30" s="765" t="s">
        <v>1367</v>
      </c>
      <c r="H30" s="765"/>
      <c r="I30" s="573"/>
      <c r="J30" s="573"/>
      <c r="K30" s="573"/>
      <c r="L30" s="573"/>
      <c r="M30" s="573"/>
      <c r="N30" s="573"/>
      <c r="O30" s="573"/>
      <c r="P30" s="573"/>
      <c r="Q30" s="747">
        <v>1</v>
      </c>
    </row>
    <row r="31" spans="1:17" ht="15.75">
      <c r="A31" s="518">
        <v>1</v>
      </c>
      <c r="B31" s="132" t="s">
        <v>1366</v>
      </c>
      <c r="C31" s="132"/>
      <c r="D31" s="132"/>
      <c r="E31" s="132"/>
      <c r="F31" s="518">
        <v>1</v>
      </c>
      <c r="G31" s="765" t="s">
        <v>1365</v>
      </c>
      <c r="H31" s="765"/>
      <c r="I31" s="573"/>
      <c r="J31" s="573"/>
      <c r="K31" s="573"/>
      <c r="L31" s="573"/>
      <c r="M31" s="573"/>
      <c r="N31" s="573"/>
      <c r="O31" s="573"/>
      <c r="P31" s="573"/>
      <c r="Q31" s="747">
        <v>1</v>
      </c>
    </row>
    <row r="32" spans="1:17" ht="15.75">
      <c r="A32" s="518">
        <v>1</v>
      </c>
      <c r="B32" s="132" t="s">
        <v>1364</v>
      </c>
      <c r="C32" s="132"/>
      <c r="D32" s="132"/>
      <c r="E32" s="132"/>
      <c r="F32" s="518">
        <v>1</v>
      </c>
      <c r="G32" s="765" t="s">
        <v>1363</v>
      </c>
      <c r="H32" s="765"/>
      <c r="I32" s="573"/>
      <c r="J32" s="573"/>
      <c r="K32" s="573"/>
      <c r="L32" s="573"/>
      <c r="M32" s="573"/>
      <c r="N32" s="573"/>
      <c r="O32" s="573"/>
      <c r="P32" s="573"/>
      <c r="Q32" s="747">
        <v>1</v>
      </c>
    </row>
    <row r="33" spans="1:17" ht="15.75">
      <c r="A33" s="518">
        <v>1</v>
      </c>
      <c r="B33" s="132" t="s">
        <v>1362</v>
      </c>
      <c r="C33" s="132"/>
      <c r="D33" s="132"/>
      <c r="E33" s="132"/>
      <c r="F33" s="518">
        <v>1</v>
      </c>
      <c r="G33" s="765" t="s">
        <v>1361</v>
      </c>
      <c r="H33" s="573"/>
      <c r="I33" s="573"/>
      <c r="J33" s="573"/>
      <c r="K33" s="573"/>
      <c r="L33" s="573"/>
      <c r="M33" s="573"/>
      <c r="N33" s="573"/>
      <c r="O33" s="573"/>
      <c r="P33" s="573"/>
      <c r="Q33" s="747">
        <v>1</v>
      </c>
    </row>
    <row r="34" spans="1:17">
      <c r="A34" s="518">
        <v>1</v>
      </c>
      <c r="B34" s="132" t="s">
        <v>1360</v>
      </c>
      <c r="C34" s="132"/>
      <c r="D34" s="132"/>
      <c r="E34" s="132"/>
      <c r="F34" s="518">
        <v>1</v>
      </c>
      <c r="G34" s="573"/>
      <c r="H34" s="573" t="s">
        <v>1359</v>
      </c>
      <c r="I34" s="573"/>
      <c r="J34" s="573"/>
      <c r="K34" s="573"/>
      <c r="L34" s="573"/>
      <c r="M34" s="573"/>
      <c r="N34" s="573"/>
      <c r="O34" s="573"/>
      <c r="P34" s="573"/>
      <c r="Q34" s="747">
        <v>1</v>
      </c>
    </row>
    <row r="35" spans="1:17">
      <c r="A35" s="518">
        <v>1</v>
      </c>
      <c r="B35" s="132" t="s">
        <v>1358</v>
      </c>
      <c r="C35" s="132"/>
      <c r="D35" s="132"/>
      <c r="E35" s="132"/>
      <c r="F35" s="518">
        <v>1</v>
      </c>
      <c r="G35" s="573"/>
      <c r="H35" s="573" t="s">
        <v>1357</v>
      </c>
      <c r="I35" s="573"/>
      <c r="J35" s="573"/>
      <c r="K35" s="573"/>
      <c r="L35" s="573"/>
      <c r="M35" s="573"/>
      <c r="N35" s="573"/>
      <c r="O35" s="573"/>
      <c r="P35" s="573"/>
      <c r="Q35" s="747">
        <v>1</v>
      </c>
    </row>
    <row r="36" spans="1:17">
      <c r="A36" s="518">
        <v>1</v>
      </c>
      <c r="B36" s="132" t="s">
        <v>1356</v>
      </c>
      <c r="C36" s="132"/>
      <c r="D36" s="132"/>
      <c r="E36" s="132"/>
      <c r="F36" s="518">
        <v>1</v>
      </c>
      <c r="G36" s="573"/>
      <c r="H36" s="573" t="s">
        <v>1355</v>
      </c>
      <c r="I36" s="573"/>
      <c r="J36" s="573"/>
      <c r="K36" s="573"/>
      <c r="L36" s="573"/>
      <c r="M36" s="573"/>
      <c r="N36" s="573"/>
      <c r="O36" s="573"/>
      <c r="P36" s="573"/>
      <c r="Q36" s="747">
        <v>1</v>
      </c>
    </row>
    <row r="37" spans="1:17">
      <c r="A37" s="518">
        <v>1</v>
      </c>
      <c r="B37" s="132" t="s">
        <v>1354</v>
      </c>
      <c r="C37" s="132"/>
      <c r="D37" s="132"/>
      <c r="E37" s="132"/>
      <c r="F37" s="518">
        <v>1</v>
      </c>
      <c r="G37" s="573"/>
      <c r="H37" s="573" t="s">
        <v>1353</v>
      </c>
      <c r="I37" s="573"/>
      <c r="J37" s="573"/>
      <c r="K37" s="573"/>
      <c r="L37" s="573"/>
      <c r="M37" s="573"/>
      <c r="N37" s="573"/>
      <c r="O37" s="573"/>
      <c r="P37" s="573"/>
      <c r="Q37" s="747">
        <v>1</v>
      </c>
    </row>
    <row r="38" spans="1:17">
      <c r="A38" s="518">
        <v>1</v>
      </c>
      <c r="B38" s="132" t="s">
        <v>1352</v>
      </c>
      <c r="C38" s="132"/>
      <c r="D38" s="132"/>
      <c r="E38" s="132"/>
      <c r="F38" s="518">
        <v>1</v>
      </c>
      <c r="G38" s="573"/>
      <c r="H38" s="573" t="s">
        <v>1351</v>
      </c>
      <c r="I38" s="573"/>
      <c r="J38" s="573"/>
      <c r="K38" s="573"/>
      <c r="L38" s="573"/>
      <c r="M38" s="573"/>
      <c r="N38" s="573"/>
      <c r="O38" s="573"/>
      <c r="P38" s="573"/>
      <c r="Q38" s="747">
        <v>1</v>
      </c>
    </row>
    <row r="39" spans="1:17">
      <c r="A39" s="518">
        <v>1</v>
      </c>
      <c r="B39" s="132" t="s">
        <v>1350</v>
      </c>
      <c r="C39" s="132"/>
      <c r="D39" s="132"/>
      <c r="E39" s="132"/>
      <c r="F39" s="518">
        <v>1</v>
      </c>
      <c r="G39" s="573"/>
      <c r="H39" s="573" t="s">
        <v>1349</v>
      </c>
      <c r="I39" s="573"/>
      <c r="J39" s="573"/>
      <c r="K39" s="573"/>
      <c r="L39" s="573"/>
      <c r="M39" s="573"/>
      <c r="N39" s="573"/>
      <c r="O39" s="573"/>
      <c r="P39" s="573"/>
      <c r="Q39" s="747">
        <v>1</v>
      </c>
    </row>
    <row r="40" spans="1:17">
      <c r="A40" s="518">
        <v>1</v>
      </c>
      <c r="B40" s="132" t="s">
        <v>1348</v>
      </c>
      <c r="C40" s="132"/>
      <c r="D40" s="132"/>
      <c r="E40" s="132"/>
      <c r="F40" s="518">
        <v>1</v>
      </c>
      <c r="G40" s="573"/>
      <c r="H40" s="573" t="s">
        <v>1347</v>
      </c>
      <c r="I40" s="573"/>
      <c r="J40" s="573"/>
      <c r="K40" s="573"/>
      <c r="L40" s="573"/>
      <c r="M40" s="573"/>
      <c r="N40" s="573"/>
      <c r="O40" s="573"/>
      <c r="P40" s="573"/>
      <c r="Q40" s="747">
        <v>1</v>
      </c>
    </row>
    <row r="41" spans="1:17">
      <c r="A41" s="518">
        <v>1</v>
      </c>
      <c r="B41" s="132" t="s">
        <v>1346</v>
      </c>
      <c r="C41" s="132"/>
      <c r="D41" s="132"/>
      <c r="E41" s="132"/>
      <c r="F41" s="518">
        <v>1</v>
      </c>
      <c r="G41" s="573"/>
      <c r="H41" s="573" t="s">
        <v>1345</v>
      </c>
      <c r="I41" s="573"/>
      <c r="J41" s="573"/>
      <c r="K41" s="573"/>
      <c r="L41" s="573"/>
      <c r="M41" s="573"/>
      <c r="N41" s="573"/>
      <c r="O41" s="573"/>
      <c r="P41" s="573"/>
      <c r="Q41" s="747">
        <v>1</v>
      </c>
    </row>
    <row r="42" spans="1:17">
      <c r="A42" s="518">
        <v>1</v>
      </c>
      <c r="B42" s="132" t="s">
        <v>1344</v>
      </c>
      <c r="C42" s="132"/>
      <c r="D42" s="132"/>
      <c r="E42" s="132"/>
      <c r="F42" s="518">
        <v>1</v>
      </c>
      <c r="G42" s="573"/>
      <c r="H42" s="573" t="s">
        <v>1343</v>
      </c>
      <c r="I42" s="573"/>
      <c r="J42" s="573"/>
      <c r="K42" s="573"/>
      <c r="L42" s="573"/>
      <c r="M42" s="573"/>
      <c r="N42" s="573"/>
      <c r="O42" s="573"/>
      <c r="P42" s="573"/>
      <c r="Q42" s="747">
        <v>1</v>
      </c>
    </row>
    <row r="43" spans="1:17">
      <c r="A43" s="518">
        <v>1</v>
      </c>
      <c r="B43" s="132" t="s">
        <v>1342</v>
      </c>
      <c r="C43" s="132"/>
      <c r="D43" s="132"/>
      <c r="E43" s="132"/>
      <c r="F43" s="518">
        <v>1</v>
      </c>
      <c r="G43" s="573"/>
      <c r="H43" s="573" t="s">
        <v>1341</v>
      </c>
      <c r="I43" s="573"/>
      <c r="J43" s="573"/>
      <c r="K43" s="573"/>
      <c r="L43" s="573"/>
      <c r="M43" s="573"/>
      <c r="N43" s="573"/>
      <c r="O43" s="573"/>
      <c r="P43" s="573"/>
      <c r="Q43" s="747">
        <v>1</v>
      </c>
    </row>
    <row r="44" spans="1:17">
      <c r="A44" s="518">
        <v>1</v>
      </c>
      <c r="B44" s="132" t="s">
        <v>1340</v>
      </c>
      <c r="C44" s="132"/>
      <c r="D44" s="132"/>
      <c r="E44" s="132"/>
      <c r="F44" s="518">
        <v>1</v>
      </c>
      <c r="G44" s="573"/>
      <c r="H44" s="573" t="s">
        <v>1339</v>
      </c>
      <c r="I44" s="573"/>
      <c r="J44" s="573"/>
      <c r="K44" s="573"/>
      <c r="L44" s="573"/>
      <c r="M44" s="573"/>
      <c r="N44" s="573"/>
      <c r="O44" s="573"/>
      <c r="P44" s="573"/>
      <c r="Q44" s="747">
        <v>1</v>
      </c>
    </row>
    <row r="45" spans="1:17">
      <c r="A45" s="518">
        <v>1</v>
      </c>
      <c r="B45" s="132" t="s">
        <v>1338</v>
      </c>
      <c r="C45" s="132"/>
      <c r="D45" s="132"/>
      <c r="E45" s="132"/>
      <c r="F45" s="518">
        <v>1</v>
      </c>
      <c r="G45" s="573"/>
      <c r="H45" s="573" t="s">
        <v>1278</v>
      </c>
      <c r="I45" s="573"/>
      <c r="J45" s="573"/>
      <c r="K45" s="573"/>
      <c r="L45" s="573"/>
      <c r="M45" s="573"/>
      <c r="N45" s="573"/>
      <c r="O45" s="573"/>
      <c r="P45" s="573"/>
      <c r="Q45" s="747">
        <v>1</v>
      </c>
    </row>
    <row r="46" spans="1:17">
      <c r="A46" s="518">
        <v>1</v>
      </c>
      <c r="B46" s="132" t="s">
        <v>1337</v>
      </c>
      <c r="C46" s="132"/>
      <c r="D46" s="132"/>
      <c r="E46" s="132"/>
      <c r="F46" s="518">
        <v>1</v>
      </c>
      <c r="G46" s="573"/>
      <c r="H46" s="573"/>
      <c r="I46" s="573"/>
      <c r="J46" s="573"/>
      <c r="K46" s="573"/>
      <c r="L46" s="573"/>
      <c r="M46" s="573"/>
      <c r="N46" s="573"/>
      <c r="O46" s="573"/>
      <c r="P46" s="573"/>
      <c r="Q46" s="747">
        <v>1</v>
      </c>
    </row>
    <row r="47" spans="1:17" ht="15.75">
      <c r="A47" s="518">
        <v>1</v>
      </c>
      <c r="B47" s="132" t="s">
        <v>1336</v>
      </c>
      <c r="C47" s="132"/>
      <c r="D47" s="132"/>
      <c r="E47" s="132"/>
      <c r="F47" s="518">
        <v>1</v>
      </c>
      <c r="G47" s="765" t="s">
        <v>1335</v>
      </c>
      <c r="H47" s="765"/>
      <c r="I47" s="573"/>
      <c r="J47" s="573"/>
      <c r="K47" s="573"/>
      <c r="L47" s="573"/>
      <c r="M47" s="573"/>
      <c r="N47" s="573"/>
      <c r="O47" s="573"/>
      <c r="P47" s="573"/>
      <c r="Q47" s="747">
        <v>1</v>
      </c>
    </row>
    <row r="48" spans="1:17" ht="15.75">
      <c r="A48" s="518">
        <v>1</v>
      </c>
      <c r="B48" s="132" t="s">
        <v>1334</v>
      </c>
      <c r="C48" s="132"/>
      <c r="D48" s="132"/>
      <c r="E48" s="132"/>
      <c r="F48" s="518">
        <v>1</v>
      </c>
      <c r="G48" s="765" t="s">
        <v>1333</v>
      </c>
      <c r="H48" s="765"/>
      <c r="I48" s="573"/>
      <c r="J48" s="573"/>
      <c r="K48" s="573"/>
      <c r="L48" s="573"/>
      <c r="M48" s="573"/>
      <c r="N48" s="573"/>
      <c r="O48" s="573"/>
      <c r="P48" s="573"/>
      <c r="Q48" s="747">
        <v>1</v>
      </c>
    </row>
    <row r="49" spans="1:17" ht="15.75">
      <c r="A49" s="518">
        <v>1</v>
      </c>
      <c r="B49" s="132" t="s">
        <v>1332</v>
      </c>
      <c r="C49" s="132"/>
      <c r="D49" s="132"/>
      <c r="E49" s="132"/>
      <c r="F49" s="518">
        <v>1</v>
      </c>
      <c r="G49" s="765" t="s">
        <v>1331</v>
      </c>
      <c r="H49" s="765"/>
      <c r="I49" s="573"/>
      <c r="J49" s="573"/>
      <c r="K49" s="573"/>
      <c r="L49" s="573"/>
      <c r="M49" s="573"/>
      <c r="N49" s="573"/>
      <c r="O49" s="573"/>
      <c r="P49" s="573"/>
      <c r="Q49" s="747">
        <v>1</v>
      </c>
    </row>
    <row r="50" spans="1:17" ht="15.75">
      <c r="A50" s="518">
        <v>1</v>
      </c>
      <c r="B50" s="132" t="s">
        <v>1330</v>
      </c>
      <c r="C50" s="132"/>
      <c r="D50" s="132"/>
      <c r="E50" s="132"/>
      <c r="F50" s="518">
        <v>1</v>
      </c>
      <c r="G50" s="765"/>
      <c r="H50" s="765" t="s">
        <v>1329</v>
      </c>
      <c r="I50" s="573"/>
      <c r="J50" s="573"/>
      <c r="K50" s="573"/>
      <c r="L50" s="573"/>
      <c r="M50" s="573"/>
      <c r="N50" s="573"/>
      <c r="O50" s="573"/>
      <c r="P50" s="573"/>
      <c r="Q50" s="747">
        <v>1</v>
      </c>
    </row>
    <row r="51" spans="1:17" ht="15.75">
      <c r="A51" s="518">
        <v>1</v>
      </c>
      <c r="B51" s="132" t="s">
        <v>1328</v>
      </c>
      <c r="C51" s="132"/>
      <c r="D51" s="132"/>
      <c r="E51" s="132"/>
      <c r="F51" s="518">
        <v>1</v>
      </c>
      <c r="G51" s="573"/>
      <c r="H51" s="765" t="s">
        <v>1327</v>
      </c>
      <c r="I51" s="573"/>
      <c r="J51" s="573"/>
      <c r="K51" s="573"/>
      <c r="L51" s="573"/>
      <c r="M51" s="573"/>
      <c r="N51" s="573"/>
      <c r="O51" s="573"/>
      <c r="P51" s="573"/>
      <c r="Q51" s="747">
        <v>1</v>
      </c>
    </row>
    <row r="52" spans="1:17">
      <c r="A52" s="518">
        <v>1</v>
      </c>
      <c r="B52" s="132" t="s">
        <v>1326</v>
      </c>
      <c r="C52" s="132"/>
      <c r="D52" s="132"/>
      <c r="E52" s="132"/>
      <c r="F52" s="518">
        <v>1</v>
      </c>
      <c r="G52" s="573"/>
      <c r="H52" s="573"/>
      <c r="I52" s="573"/>
      <c r="J52" s="573"/>
      <c r="K52" s="573"/>
      <c r="L52" s="573"/>
      <c r="M52" s="573"/>
      <c r="N52" s="573"/>
      <c r="O52" s="573"/>
      <c r="P52" s="573"/>
      <c r="Q52" s="747">
        <v>1</v>
      </c>
    </row>
    <row r="53" spans="1:17" ht="15.75">
      <c r="A53" s="518">
        <v>1</v>
      </c>
      <c r="B53" s="132" t="s">
        <v>1325</v>
      </c>
      <c r="C53" s="132"/>
      <c r="D53" s="132"/>
      <c r="E53" s="132"/>
      <c r="F53" s="518">
        <v>1</v>
      </c>
      <c r="G53" s="765" t="s">
        <v>1324</v>
      </c>
      <c r="H53" s="765"/>
      <c r="I53" s="573"/>
      <c r="J53" s="573"/>
      <c r="K53" s="573"/>
      <c r="L53" s="573"/>
      <c r="M53" s="573"/>
      <c r="N53" s="573"/>
      <c r="O53" s="573"/>
      <c r="P53" s="573"/>
      <c r="Q53" s="747">
        <v>1</v>
      </c>
    </row>
    <row r="54" spans="1:17" ht="15.75">
      <c r="A54" s="518">
        <v>1</v>
      </c>
      <c r="B54" s="132" t="s">
        <v>1323</v>
      </c>
      <c r="C54" s="132"/>
      <c r="D54" s="132"/>
      <c r="E54" s="132"/>
      <c r="F54" s="518">
        <v>1</v>
      </c>
      <c r="G54" s="765"/>
      <c r="H54" s="765"/>
      <c r="I54" s="573"/>
      <c r="J54" s="573"/>
      <c r="K54" s="573"/>
      <c r="L54" s="573"/>
      <c r="M54" s="573"/>
      <c r="N54" s="573"/>
      <c r="O54" s="573"/>
      <c r="P54" s="573"/>
      <c r="Q54" s="747">
        <v>1</v>
      </c>
    </row>
    <row r="55" spans="1:17" ht="15.75">
      <c r="A55" s="518">
        <v>1</v>
      </c>
      <c r="B55" s="132" t="s">
        <v>1322</v>
      </c>
      <c r="C55" s="132"/>
      <c r="D55" s="132"/>
      <c r="E55" s="132"/>
      <c r="F55" s="518">
        <v>1</v>
      </c>
      <c r="G55" s="765" t="s">
        <v>1321</v>
      </c>
      <c r="H55" s="765"/>
      <c r="I55" s="573"/>
      <c r="J55" s="573"/>
      <c r="K55" s="573"/>
      <c r="L55" s="573"/>
      <c r="M55" s="573"/>
      <c r="N55" s="573"/>
      <c r="O55" s="573"/>
      <c r="P55" s="573"/>
      <c r="Q55" s="747">
        <v>1</v>
      </c>
    </row>
    <row r="56" spans="1:17" ht="15.75">
      <c r="A56" s="518">
        <v>1</v>
      </c>
      <c r="B56" s="132" t="s">
        <v>1320</v>
      </c>
      <c r="C56" s="132"/>
      <c r="D56" s="132"/>
      <c r="E56" s="132"/>
      <c r="F56" s="518">
        <v>1</v>
      </c>
      <c r="G56" s="765" t="s">
        <v>1319</v>
      </c>
      <c r="H56" s="765"/>
      <c r="I56" s="573"/>
      <c r="J56" s="573"/>
      <c r="K56" s="573"/>
      <c r="L56" s="573"/>
      <c r="M56" s="573"/>
      <c r="N56" s="573"/>
      <c r="O56" s="573"/>
      <c r="P56" s="573"/>
      <c r="Q56" s="747">
        <v>1</v>
      </c>
    </row>
    <row r="57" spans="1:17" ht="15.75">
      <c r="A57" s="518">
        <v>1</v>
      </c>
      <c r="B57" s="132"/>
      <c r="C57" s="132"/>
      <c r="D57" s="132"/>
      <c r="E57" s="132"/>
      <c r="F57" s="518">
        <v>1</v>
      </c>
      <c r="G57" s="765" t="s">
        <v>1318</v>
      </c>
      <c r="H57" s="765"/>
      <c r="I57" s="573"/>
      <c r="J57" s="573"/>
      <c r="K57" s="573"/>
      <c r="L57" s="573"/>
      <c r="M57" s="573"/>
      <c r="N57" s="573"/>
      <c r="O57" s="573"/>
      <c r="P57" s="573"/>
      <c r="Q57" s="747">
        <v>1</v>
      </c>
    </row>
    <row r="58" spans="1:17" ht="18.75">
      <c r="A58" s="518">
        <v>1</v>
      </c>
      <c r="F58" s="518">
        <v>1</v>
      </c>
      <c r="G58" s="765"/>
      <c r="H58" s="766" t="s">
        <v>1313</v>
      </c>
      <c r="I58" s="573"/>
      <c r="J58" s="573"/>
      <c r="K58" s="573"/>
      <c r="L58" s="573"/>
      <c r="M58" s="573"/>
      <c r="N58" s="573"/>
      <c r="O58" s="573"/>
      <c r="P58" s="573"/>
      <c r="Q58" s="747">
        <v>1</v>
      </c>
    </row>
    <row r="59" spans="1:17" ht="15.75">
      <c r="A59" s="518">
        <v>1</v>
      </c>
      <c r="B59" s="518">
        <v>1</v>
      </c>
      <c r="C59" s="518">
        <v>1</v>
      </c>
      <c r="D59" s="518">
        <v>1</v>
      </c>
      <c r="E59" s="518">
        <v>1</v>
      </c>
      <c r="F59" s="518">
        <v>1</v>
      </c>
      <c r="G59" s="765" t="s">
        <v>1317</v>
      </c>
      <c r="H59" s="765"/>
      <c r="I59" s="573"/>
      <c r="J59" s="573"/>
      <c r="K59" s="573"/>
      <c r="L59" s="573"/>
      <c r="M59" s="573"/>
      <c r="N59" s="573"/>
      <c r="O59" s="573"/>
      <c r="P59" s="573"/>
      <c r="Q59" s="747">
        <v>1</v>
      </c>
    </row>
    <row r="60" spans="1:17">
      <c r="A60" s="518">
        <v>1</v>
      </c>
      <c r="B60" s="518">
        <v>1</v>
      </c>
      <c r="C60" s="518">
        <v>1</v>
      </c>
      <c r="D60" s="518">
        <v>1</v>
      </c>
      <c r="E60" s="518">
        <v>1</v>
      </c>
      <c r="F60" s="518">
        <v>1</v>
      </c>
      <c r="G60" s="573"/>
      <c r="H60" s="573"/>
      <c r="I60" s="573"/>
      <c r="J60" s="573"/>
      <c r="K60" s="573"/>
      <c r="L60" s="573"/>
      <c r="M60" s="573"/>
      <c r="N60" s="573"/>
      <c r="O60" s="573"/>
      <c r="P60" s="573"/>
      <c r="Q60" s="747">
        <v>1</v>
      </c>
    </row>
    <row r="61" spans="1:17">
      <c r="A61" s="518">
        <v>1</v>
      </c>
      <c r="B61" s="518">
        <v>1</v>
      </c>
      <c r="C61" s="518">
        <v>1</v>
      </c>
      <c r="D61" s="518">
        <v>1</v>
      </c>
      <c r="E61" s="518">
        <v>1</v>
      </c>
      <c r="F61" s="518">
        <v>1</v>
      </c>
      <c r="Q61" s="747">
        <v>1</v>
      </c>
    </row>
    <row r="62" spans="1:17" ht="21">
      <c r="A62" s="518">
        <v>1</v>
      </c>
      <c r="B62" s="518">
        <v>1</v>
      </c>
      <c r="C62" s="518">
        <v>1</v>
      </c>
      <c r="D62" s="518">
        <v>1</v>
      </c>
      <c r="E62" s="518">
        <v>1</v>
      </c>
      <c r="F62" s="518">
        <v>1</v>
      </c>
      <c r="G62" s="764" t="s">
        <v>1316</v>
      </c>
      <c r="H62" s="763"/>
      <c r="I62" s="763"/>
      <c r="J62" s="763"/>
      <c r="K62" s="763"/>
      <c r="L62" s="763"/>
      <c r="M62" s="763"/>
      <c r="N62" s="763"/>
      <c r="O62" s="763"/>
      <c r="P62" s="763"/>
      <c r="Q62" s="747">
        <v>1</v>
      </c>
    </row>
    <row r="63" spans="1:17" ht="21">
      <c r="A63" s="518">
        <v>1</v>
      </c>
      <c r="B63" s="518">
        <v>1</v>
      </c>
      <c r="C63" s="518">
        <v>1</v>
      </c>
      <c r="D63" s="518">
        <v>1</v>
      </c>
      <c r="E63" s="518">
        <v>1</v>
      </c>
      <c r="F63" s="518">
        <v>1</v>
      </c>
      <c r="G63" s="764" t="s">
        <v>1315</v>
      </c>
      <c r="H63" s="763"/>
      <c r="I63" s="763"/>
      <c r="J63" s="763"/>
      <c r="K63" s="763"/>
      <c r="L63" s="763"/>
      <c r="M63" s="763"/>
      <c r="N63" s="763"/>
      <c r="O63" s="763"/>
      <c r="P63" s="763"/>
      <c r="Q63" s="747">
        <v>1</v>
      </c>
    </row>
    <row r="64" spans="1:17" ht="21">
      <c r="A64" s="518">
        <v>1</v>
      </c>
      <c r="B64" s="518">
        <v>1</v>
      </c>
      <c r="C64" s="518">
        <v>1</v>
      </c>
      <c r="D64" s="518">
        <v>1</v>
      </c>
      <c r="E64" s="518">
        <v>1</v>
      </c>
      <c r="F64" s="518">
        <v>1</v>
      </c>
      <c r="G64" s="764"/>
      <c r="H64" s="763"/>
      <c r="I64" s="763"/>
      <c r="J64" s="763"/>
      <c r="K64" s="763"/>
      <c r="L64" s="763"/>
      <c r="M64" s="763"/>
      <c r="N64" s="763"/>
      <c r="O64" s="763"/>
      <c r="P64" s="763"/>
      <c r="Q64" s="747">
        <v>1</v>
      </c>
    </row>
    <row r="65" spans="1:17" ht="21">
      <c r="A65" s="518">
        <v>1</v>
      </c>
      <c r="B65" s="518">
        <v>1</v>
      </c>
      <c r="C65" s="518">
        <v>1</v>
      </c>
      <c r="D65" s="518">
        <v>1</v>
      </c>
      <c r="E65" s="518">
        <v>1</v>
      </c>
      <c r="F65" s="518">
        <v>1</v>
      </c>
      <c r="G65" s="764" t="s">
        <v>1314</v>
      </c>
      <c r="H65" s="763"/>
      <c r="I65" s="763"/>
      <c r="J65" s="763"/>
      <c r="K65" s="763"/>
      <c r="L65" s="763"/>
      <c r="M65" s="763"/>
      <c r="N65" s="763"/>
      <c r="O65" s="763"/>
      <c r="P65" s="763"/>
      <c r="Q65" s="747">
        <v>1</v>
      </c>
    </row>
    <row r="66" spans="1:17" ht="21">
      <c r="A66" s="518">
        <v>1</v>
      </c>
      <c r="B66" s="518">
        <v>1</v>
      </c>
      <c r="C66" s="518">
        <v>1</v>
      </c>
      <c r="D66" s="518">
        <v>1</v>
      </c>
      <c r="E66" s="518">
        <v>1</v>
      </c>
      <c r="F66" s="518">
        <v>1</v>
      </c>
      <c r="G66" s="764"/>
      <c r="H66" s="763"/>
      <c r="I66" s="763"/>
      <c r="J66" s="763"/>
      <c r="K66" s="763"/>
      <c r="L66" s="764" t="s">
        <v>1313</v>
      </c>
      <c r="M66" s="764"/>
      <c r="N66" s="763"/>
      <c r="O66" s="763"/>
      <c r="P66" s="763"/>
      <c r="Q66" s="747">
        <v>1</v>
      </c>
    </row>
    <row r="67" spans="1:17">
      <c r="A67" s="518">
        <v>1</v>
      </c>
      <c r="B67" s="518">
        <v>1</v>
      </c>
      <c r="C67" s="518">
        <v>1</v>
      </c>
      <c r="D67" s="518">
        <v>1</v>
      </c>
      <c r="E67" s="518">
        <v>1</v>
      </c>
      <c r="F67" s="518">
        <v>1</v>
      </c>
      <c r="Q67" s="747">
        <v>1</v>
      </c>
    </row>
    <row r="68" spans="1:17" ht="21">
      <c r="A68" s="518">
        <v>1</v>
      </c>
      <c r="B68" s="518">
        <v>1</v>
      </c>
      <c r="C68" s="518">
        <v>1</v>
      </c>
      <c r="D68" s="518">
        <v>1</v>
      </c>
      <c r="E68" s="518">
        <v>1</v>
      </c>
      <c r="F68" s="518">
        <v>1</v>
      </c>
      <c r="G68" s="764" t="s">
        <v>1312</v>
      </c>
      <c r="H68" s="763"/>
      <c r="I68" s="763"/>
      <c r="J68" s="763"/>
      <c r="K68" s="763"/>
      <c r="L68" s="763"/>
      <c r="M68" s="763"/>
      <c r="N68" s="763"/>
      <c r="O68" s="763"/>
      <c r="P68" s="763"/>
      <c r="Q68" s="747">
        <v>1</v>
      </c>
    </row>
    <row r="69" spans="1:17">
      <c r="A69" s="518">
        <v>1</v>
      </c>
      <c r="B69" s="518">
        <v>1</v>
      </c>
      <c r="C69" s="518">
        <v>1</v>
      </c>
      <c r="D69" s="518">
        <v>1</v>
      </c>
      <c r="E69" s="518">
        <v>1</v>
      </c>
      <c r="F69" s="518">
        <v>1</v>
      </c>
      <c r="Q69" s="747">
        <v>1</v>
      </c>
    </row>
    <row r="70" spans="1:17">
      <c r="A70" s="518">
        <v>1</v>
      </c>
      <c r="B70" s="518">
        <v>1</v>
      </c>
      <c r="C70" s="518">
        <v>1</v>
      </c>
      <c r="D70" s="518">
        <v>1</v>
      </c>
      <c r="E70" s="518">
        <v>1</v>
      </c>
      <c r="F70" s="518">
        <v>1</v>
      </c>
      <c r="G70" s="759" t="s">
        <v>1311</v>
      </c>
      <c r="H70" s="759"/>
      <c r="I70" s="759"/>
      <c r="J70" s="759"/>
      <c r="K70" s="759"/>
      <c r="L70" s="759"/>
      <c r="M70" s="759"/>
      <c r="N70" s="759"/>
      <c r="O70" s="759"/>
      <c r="P70" s="759"/>
      <c r="Q70" s="747">
        <v>1</v>
      </c>
    </row>
    <row r="71" spans="1:17">
      <c r="A71" s="518">
        <v>1</v>
      </c>
      <c r="B71" s="518">
        <v>1</v>
      </c>
      <c r="C71" s="518">
        <v>1</v>
      </c>
      <c r="D71" s="518">
        <v>1</v>
      </c>
      <c r="E71" s="518">
        <v>1</v>
      </c>
      <c r="F71" s="518">
        <v>1</v>
      </c>
      <c r="G71" s="762" t="s">
        <v>1310</v>
      </c>
      <c r="H71" s="759"/>
      <c r="I71" s="759"/>
      <c r="J71" s="759"/>
      <c r="K71" s="759"/>
      <c r="L71" s="759"/>
      <c r="M71" s="759"/>
      <c r="N71" s="759"/>
      <c r="O71" s="759"/>
      <c r="P71" s="759"/>
      <c r="Q71" s="747">
        <v>1</v>
      </c>
    </row>
    <row r="72" spans="1:17">
      <c r="A72" s="518">
        <v>1</v>
      </c>
      <c r="B72" s="518">
        <v>1</v>
      </c>
      <c r="C72" s="518">
        <v>1</v>
      </c>
      <c r="D72" s="518">
        <v>1</v>
      </c>
      <c r="E72" s="518">
        <v>1</v>
      </c>
      <c r="F72" s="518">
        <v>1</v>
      </c>
      <c r="G72" s="761" t="s">
        <v>1309</v>
      </c>
      <c r="H72" s="759"/>
      <c r="I72" s="759"/>
      <c r="J72" s="759"/>
      <c r="K72" s="759"/>
      <c r="L72" s="759"/>
      <c r="M72" s="759"/>
      <c r="N72" s="759"/>
      <c r="O72" s="759"/>
      <c r="P72" s="759"/>
      <c r="Q72" s="747">
        <v>1</v>
      </c>
    </row>
    <row r="73" spans="1:17">
      <c r="A73" s="518">
        <v>1</v>
      </c>
      <c r="B73" s="518">
        <v>1</v>
      </c>
      <c r="C73" s="518">
        <v>1</v>
      </c>
      <c r="D73" s="518">
        <v>1</v>
      </c>
      <c r="E73" s="518">
        <v>1</v>
      </c>
      <c r="F73" s="518">
        <v>1</v>
      </c>
      <c r="G73" s="762"/>
      <c r="H73" s="759"/>
      <c r="I73" s="759"/>
      <c r="J73" s="759"/>
      <c r="K73" s="759"/>
      <c r="L73" s="759"/>
      <c r="M73" s="759"/>
      <c r="N73" s="759"/>
      <c r="O73" s="759"/>
      <c r="P73" s="759"/>
      <c r="Q73" s="747">
        <v>1</v>
      </c>
    </row>
    <row r="74" spans="1:17">
      <c r="A74" s="518">
        <v>1</v>
      </c>
      <c r="B74" s="518">
        <v>1</v>
      </c>
      <c r="C74" s="518">
        <v>1</v>
      </c>
      <c r="D74" s="518">
        <v>1</v>
      </c>
      <c r="E74" s="518">
        <v>1</v>
      </c>
      <c r="F74" s="518">
        <v>1</v>
      </c>
      <c r="G74" s="761" t="s">
        <v>1308</v>
      </c>
      <c r="H74" s="759"/>
      <c r="I74" s="759"/>
      <c r="J74" s="759"/>
      <c r="K74" s="759"/>
      <c r="L74" s="759"/>
      <c r="M74" s="759"/>
      <c r="N74" s="759"/>
      <c r="O74" s="759"/>
      <c r="P74" s="759"/>
      <c r="Q74" s="747">
        <v>1</v>
      </c>
    </row>
    <row r="75" spans="1:17">
      <c r="A75" s="518">
        <v>1</v>
      </c>
      <c r="B75" s="518">
        <v>1</v>
      </c>
      <c r="C75" s="518">
        <v>1</v>
      </c>
      <c r="D75" s="518">
        <v>1</v>
      </c>
      <c r="E75" s="518">
        <v>1</v>
      </c>
      <c r="F75" s="518">
        <v>1</v>
      </c>
      <c r="G75" s="762"/>
      <c r="H75" s="759"/>
      <c r="I75" s="759"/>
      <c r="J75" s="759"/>
      <c r="K75" s="759"/>
      <c r="L75" s="759"/>
      <c r="M75" s="759"/>
      <c r="N75" s="759"/>
      <c r="O75" s="759"/>
      <c r="P75" s="759"/>
      <c r="Q75" s="747">
        <v>1</v>
      </c>
    </row>
    <row r="76" spans="1:17">
      <c r="A76" s="518">
        <v>1</v>
      </c>
      <c r="B76" s="518">
        <v>1</v>
      </c>
      <c r="C76" s="518">
        <v>1</v>
      </c>
      <c r="D76" s="518">
        <v>1</v>
      </c>
      <c r="E76" s="518">
        <v>1</v>
      </c>
      <c r="F76" s="518">
        <v>1</v>
      </c>
      <c r="G76" s="762"/>
      <c r="H76" s="759"/>
      <c r="I76" s="759"/>
      <c r="J76" s="759"/>
      <c r="K76" s="759"/>
      <c r="L76" s="759"/>
      <c r="M76" s="759"/>
      <c r="N76" s="759"/>
      <c r="O76" s="759"/>
      <c r="P76" s="759"/>
      <c r="Q76" s="747">
        <v>1</v>
      </c>
    </row>
    <row r="77" spans="1:17">
      <c r="A77" s="518">
        <v>1</v>
      </c>
      <c r="B77" s="518">
        <v>1</v>
      </c>
      <c r="C77" s="518">
        <v>1</v>
      </c>
      <c r="D77" s="518">
        <v>1</v>
      </c>
      <c r="E77" s="518">
        <v>1</v>
      </c>
      <c r="F77" s="518">
        <v>1</v>
      </c>
      <c r="G77" s="760" t="s">
        <v>1307</v>
      </c>
      <c r="H77" s="759"/>
      <c r="I77" s="759"/>
      <c r="J77" s="759"/>
      <c r="K77" s="759"/>
      <c r="L77" s="759"/>
      <c r="M77" s="759"/>
      <c r="N77" s="759"/>
      <c r="O77" s="759"/>
      <c r="P77" s="759"/>
      <c r="Q77" s="747">
        <v>1</v>
      </c>
    </row>
    <row r="78" spans="1:17">
      <c r="A78" s="518">
        <v>1</v>
      </c>
      <c r="B78" s="518">
        <v>1</v>
      </c>
      <c r="C78" s="518">
        <v>1</v>
      </c>
      <c r="D78" s="518">
        <v>1</v>
      </c>
      <c r="E78" s="518">
        <v>1</v>
      </c>
      <c r="F78" s="518">
        <v>1</v>
      </c>
      <c r="G78" s="760" t="s">
        <v>1306</v>
      </c>
      <c r="H78" s="759"/>
      <c r="I78" s="759"/>
      <c r="J78" s="759"/>
      <c r="K78" s="759"/>
      <c r="L78" s="759"/>
      <c r="M78" s="759"/>
      <c r="N78" s="759"/>
      <c r="O78" s="759"/>
      <c r="P78" s="759"/>
      <c r="Q78" s="747">
        <v>1</v>
      </c>
    </row>
    <row r="79" spans="1:17">
      <c r="A79" s="518">
        <v>1</v>
      </c>
      <c r="B79" s="518">
        <v>1</v>
      </c>
      <c r="C79" s="518">
        <v>1</v>
      </c>
      <c r="D79" s="518">
        <v>1</v>
      </c>
      <c r="E79" s="518">
        <v>1</v>
      </c>
      <c r="F79" s="518">
        <v>1</v>
      </c>
      <c r="G79" s="762"/>
      <c r="H79" s="759"/>
      <c r="I79" s="759"/>
      <c r="J79" s="759"/>
      <c r="K79" s="759"/>
      <c r="L79" s="759"/>
      <c r="M79" s="759"/>
      <c r="N79" s="759"/>
      <c r="O79" s="759"/>
      <c r="P79" s="759"/>
      <c r="Q79" s="747">
        <v>1</v>
      </c>
    </row>
    <row r="80" spans="1:17">
      <c r="A80" s="518">
        <v>1</v>
      </c>
      <c r="B80" s="518">
        <v>1</v>
      </c>
      <c r="C80" s="518">
        <v>1</v>
      </c>
      <c r="D80" s="518">
        <v>1</v>
      </c>
      <c r="E80" s="518">
        <v>1</v>
      </c>
      <c r="F80" s="518">
        <v>1</v>
      </c>
      <c r="G80" s="761" t="s">
        <v>1305</v>
      </c>
      <c r="H80" s="759"/>
      <c r="I80" s="759"/>
      <c r="J80" s="759"/>
      <c r="K80" s="759"/>
      <c r="L80" s="759"/>
      <c r="M80" s="759"/>
      <c r="N80" s="759"/>
      <c r="O80" s="759"/>
      <c r="P80" s="759"/>
      <c r="Q80" s="747">
        <v>1</v>
      </c>
    </row>
    <row r="81" spans="1:17">
      <c r="A81" s="518">
        <v>1</v>
      </c>
      <c r="B81" s="518">
        <v>1</v>
      </c>
      <c r="C81" s="518">
        <v>1</v>
      </c>
      <c r="D81" s="518">
        <v>1</v>
      </c>
      <c r="E81" s="518">
        <v>1</v>
      </c>
      <c r="F81" s="518">
        <v>1</v>
      </c>
      <c r="G81" s="759"/>
      <c r="H81" s="759"/>
      <c r="I81" s="759"/>
      <c r="J81" s="759"/>
      <c r="K81" s="759"/>
      <c r="L81" s="759"/>
      <c r="M81" s="759"/>
      <c r="N81" s="759"/>
      <c r="O81" s="759"/>
      <c r="P81" s="759"/>
      <c r="Q81" s="747">
        <v>1</v>
      </c>
    </row>
    <row r="82" spans="1:17">
      <c r="A82" s="518">
        <v>1</v>
      </c>
      <c r="B82" s="518">
        <v>1</v>
      </c>
      <c r="C82" s="518">
        <v>1</v>
      </c>
      <c r="D82" s="518">
        <v>1</v>
      </c>
      <c r="E82" s="518">
        <v>1</v>
      </c>
      <c r="F82" s="518">
        <v>1</v>
      </c>
      <c r="G82" s="759"/>
      <c r="H82" s="759" t="s">
        <v>1304</v>
      </c>
      <c r="I82" s="759"/>
      <c r="J82" s="759"/>
      <c r="K82" s="759"/>
      <c r="L82" s="759"/>
      <c r="M82" s="759"/>
      <c r="N82" s="759"/>
      <c r="O82" s="759"/>
      <c r="P82" s="759"/>
      <c r="Q82" s="747">
        <v>1</v>
      </c>
    </row>
    <row r="83" spans="1:17">
      <c r="A83" s="518">
        <v>1</v>
      </c>
      <c r="B83" s="518">
        <v>1</v>
      </c>
      <c r="C83" s="518">
        <v>1</v>
      </c>
      <c r="D83" s="518">
        <v>1</v>
      </c>
      <c r="E83" s="518">
        <v>1</v>
      </c>
      <c r="F83" s="518">
        <v>1</v>
      </c>
      <c r="G83" s="759"/>
      <c r="H83" s="759" t="s">
        <v>1303</v>
      </c>
      <c r="I83" s="759"/>
      <c r="J83" s="759"/>
      <c r="K83" s="759"/>
      <c r="L83" s="759"/>
      <c r="M83" s="759"/>
      <c r="N83" s="759"/>
      <c r="O83" s="759"/>
      <c r="P83" s="759"/>
      <c r="Q83" s="747">
        <v>1</v>
      </c>
    </row>
    <row r="84" spans="1:17">
      <c r="A84" s="518">
        <v>1</v>
      </c>
      <c r="B84" s="518">
        <v>1</v>
      </c>
      <c r="C84" s="518">
        <v>1</v>
      </c>
      <c r="D84" s="518">
        <v>1</v>
      </c>
      <c r="E84" s="518">
        <v>1</v>
      </c>
      <c r="F84" s="518">
        <v>1</v>
      </c>
      <c r="G84" s="759"/>
      <c r="H84" s="759" t="s">
        <v>1302</v>
      </c>
      <c r="I84" s="759"/>
      <c r="J84" s="759"/>
      <c r="K84" s="759"/>
      <c r="L84" s="759"/>
      <c r="M84" s="759"/>
      <c r="N84" s="759"/>
      <c r="O84" s="759"/>
      <c r="P84" s="759"/>
      <c r="Q84" s="747">
        <v>1</v>
      </c>
    </row>
    <row r="85" spans="1:17">
      <c r="A85" s="518">
        <v>1</v>
      </c>
      <c r="B85" s="518">
        <v>1</v>
      </c>
      <c r="C85" s="518">
        <v>1</v>
      </c>
      <c r="D85" s="518">
        <v>1</v>
      </c>
      <c r="E85" s="518">
        <v>1</v>
      </c>
      <c r="F85" s="518">
        <v>1</v>
      </c>
      <c r="G85" s="759"/>
      <c r="H85" s="759" t="s">
        <v>1301</v>
      </c>
      <c r="I85" s="759"/>
      <c r="J85" s="759"/>
      <c r="K85" s="759"/>
      <c r="L85" s="759"/>
      <c r="M85" s="759"/>
      <c r="N85" s="759"/>
      <c r="O85" s="759"/>
      <c r="P85" s="759"/>
      <c r="Q85" s="747">
        <v>1</v>
      </c>
    </row>
    <row r="86" spans="1:17">
      <c r="A86" s="518">
        <v>1</v>
      </c>
      <c r="B86" s="518">
        <v>1</v>
      </c>
      <c r="C86" s="518">
        <v>1</v>
      </c>
      <c r="D86" s="518">
        <v>1</v>
      </c>
      <c r="E86" s="518">
        <v>1</v>
      </c>
      <c r="F86" s="518">
        <v>1</v>
      </c>
      <c r="G86" s="759"/>
      <c r="H86" s="759" t="s">
        <v>1300</v>
      </c>
      <c r="I86" s="759"/>
      <c r="J86" s="759"/>
      <c r="K86" s="759"/>
      <c r="L86" s="759"/>
      <c r="M86" s="759"/>
      <c r="N86" s="759"/>
      <c r="O86" s="759"/>
      <c r="P86" s="759"/>
      <c r="Q86" s="747">
        <v>1</v>
      </c>
    </row>
    <row r="87" spans="1:17">
      <c r="A87" s="518">
        <v>1</v>
      </c>
      <c r="B87" s="518">
        <v>1</v>
      </c>
      <c r="C87" s="518">
        <v>1</v>
      </c>
      <c r="D87" s="518">
        <v>1</v>
      </c>
      <c r="E87" s="518">
        <v>1</v>
      </c>
      <c r="F87" s="518">
        <v>1</v>
      </c>
      <c r="G87" s="759"/>
      <c r="H87" s="759"/>
      <c r="I87" s="759"/>
      <c r="J87" s="759"/>
      <c r="K87" s="759"/>
      <c r="L87" s="759"/>
      <c r="M87" s="759"/>
      <c r="N87" s="759"/>
      <c r="O87" s="759"/>
      <c r="P87" s="759"/>
      <c r="Q87" s="747">
        <v>1</v>
      </c>
    </row>
    <row r="88" spans="1:17">
      <c r="A88" s="518">
        <v>1</v>
      </c>
      <c r="B88" s="518">
        <v>1</v>
      </c>
      <c r="C88" s="518">
        <v>1</v>
      </c>
      <c r="D88" s="518">
        <v>1</v>
      </c>
      <c r="E88" s="518">
        <v>1</v>
      </c>
      <c r="F88" s="518">
        <v>1</v>
      </c>
      <c r="G88" s="759"/>
      <c r="H88" s="759" t="s">
        <v>1299</v>
      </c>
      <c r="I88" s="759"/>
      <c r="J88" s="759"/>
      <c r="K88" s="759"/>
      <c r="L88" s="759"/>
      <c r="M88" s="759"/>
      <c r="N88" s="759"/>
      <c r="O88" s="759"/>
      <c r="P88" s="759"/>
      <c r="Q88" s="747">
        <v>1</v>
      </c>
    </row>
    <row r="89" spans="1:17">
      <c r="A89" s="518">
        <v>1</v>
      </c>
      <c r="B89" s="518">
        <v>1</v>
      </c>
      <c r="C89" s="518">
        <v>1</v>
      </c>
      <c r="D89" s="518">
        <v>1</v>
      </c>
      <c r="E89" s="518">
        <v>1</v>
      </c>
      <c r="F89" s="518">
        <v>1</v>
      </c>
      <c r="G89" s="759"/>
      <c r="H89" s="759" t="s">
        <v>1284</v>
      </c>
      <c r="I89" s="759"/>
      <c r="J89" s="759"/>
      <c r="K89" s="759"/>
      <c r="L89" s="759"/>
      <c r="M89" s="759"/>
      <c r="N89" s="759"/>
      <c r="O89" s="759"/>
      <c r="P89" s="759"/>
      <c r="Q89" s="747">
        <v>1</v>
      </c>
    </row>
    <row r="90" spans="1:17">
      <c r="A90" s="518">
        <v>1</v>
      </c>
      <c r="B90" s="518">
        <v>1</v>
      </c>
      <c r="C90" s="518">
        <v>1</v>
      </c>
      <c r="D90" s="518">
        <v>1</v>
      </c>
      <c r="E90" s="518">
        <v>1</v>
      </c>
      <c r="F90" s="518">
        <v>1</v>
      </c>
      <c r="G90" s="759"/>
      <c r="H90" s="759" t="s">
        <v>1298</v>
      </c>
      <c r="I90" s="759"/>
      <c r="J90" s="759"/>
      <c r="K90" s="759"/>
      <c r="L90" s="759"/>
      <c r="M90" s="759"/>
      <c r="N90" s="759"/>
      <c r="O90" s="759"/>
      <c r="P90" s="759"/>
      <c r="Q90" s="747">
        <v>1</v>
      </c>
    </row>
    <row r="91" spans="1:17">
      <c r="A91" s="518">
        <v>1</v>
      </c>
      <c r="B91" s="518">
        <v>1</v>
      </c>
      <c r="C91" s="518">
        <v>1</v>
      </c>
      <c r="D91" s="518">
        <v>1</v>
      </c>
      <c r="E91" s="518">
        <v>1</v>
      </c>
      <c r="F91" s="518">
        <v>1</v>
      </c>
      <c r="G91" s="759"/>
      <c r="H91" s="759" t="s">
        <v>1297</v>
      </c>
      <c r="I91" s="759"/>
      <c r="J91" s="759"/>
      <c r="K91" s="759"/>
      <c r="L91" s="759"/>
      <c r="M91" s="759"/>
      <c r="N91" s="759"/>
      <c r="O91" s="759"/>
      <c r="P91" s="759"/>
      <c r="Q91" s="747">
        <v>1</v>
      </c>
    </row>
    <row r="92" spans="1:17">
      <c r="A92" s="518">
        <v>1</v>
      </c>
      <c r="B92" s="518">
        <v>1</v>
      </c>
      <c r="C92" s="518">
        <v>1</v>
      </c>
      <c r="D92" s="518">
        <v>1</v>
      </c>
      <c r="E92" s="518">
        <v>1</v>
      </c>
      <c r="F92" s="518">
        <v>1</v>
      </c>
      <c r="G92" s="759"/>
      <c r="H92" s="759" t="s">
        <v>1296</v>
      </c>
      <c r="I92" s="759"/>
      <c r="J92" s="759"/>
      <c r="K92" s="759"/>
      <c r="L92" s="759"/>
      <c r="M92" s="759"/>
      <c r="N92" s="759"/>
      <c r="O92" s="759"/>
      <c r="P92" s="759"/>
      <c r="Q92" s="747">
        <v>1</v>
      </c>
    </row>
    <row r="93" spans="1:17">
      <c r="A93" s="518">
        <v>1</v>
      </c>
      <c r="B93" s="518">
        <v>1</v>
      </c>
      <c r="C93" s="518">
        <v>1</v>
      </c>
      <c r="D93" s="518">
        <v>1</v>
      </c>
      <c r="E93" s="518">
        <v>1</v>
      </c>
      <c r="F93" s="518">
        <v>1</v>
      </c>
      <c r="G93" s="759"/>
      <c r="H93" s="759" t="s">
        <v>1295</v>
      </c>
      <c r="I93" s="759"/>
      <c r="J93" s="759"/>
      <c r="K93" s="759"/>
      <c r="L93" s="759"/>
      <c r="M93" s="759"/>
      <c r="N93" s="759"/>
      <c r="O93" s="759"/>
      <c r="P93" s="759"/>
      <c r="Q93" s="747">
        <v>1</v>
      </c>
    </row>
    <row r="94" spans="1:17">
      <c r="A94" s="518">
        <v>1</v>
      </c>
      <c r="B94" s="518">
        <v>1</v>
      </c>
      <c r="C94" s="518">
        <v>1</v>
      </c>
      <c r="D94" s="518">
        <v>1</v>
      </c>
      <c r="E94" s="518">
        <v>1</v>
      </c>
      <c r="F94" s="518">
        <v>1</v>
      </c>
      <c r="G94" s="759"/>
      <c r="H94" s="759" t="s">
        <v>1294</v>
      </c>
      <c r="I94" s="759"/>
      <c r="J94" s="759"/>
      <c r="K94" s="759"/>
      <c r="L94" s="759"/>
      <c r="M94" s="759"/>
      <c r="N94" s="759"/>
      <c r="O94" s="759"/>
      <c r="P94" s="759"/>
      <c r="Q94" s="747">
        <v>1</v>
      </c>
    </row>
    <row r="95" spans="1:17">
      <c r="A95" s="518">
        <v>1</v>
      </c>
      <c r="B95" s="518">
        <v>1</v>
      </c>
      <c r="C95" s="518">
        <v>1</v>
      </c>
      <c r="D95" s="518">
        <v>1</v>
      </c>
      <c r="E95" s="518">
        <v>1</v>
      </c>
      <c r="F95" s="518">
        <v>1</v>
      </c>
      <c r="G95" s="759"/>
      <c r="H95" s="759" t="s">
        <v>1293</v>
      </c>
      <c r="I95" s="759"/>
      <c r="J95" s="759"/>
      <c r="K95" s="759"/>
      <c r="L95" s="759"/>
      <c r="M95" s="759"/>
      <c r="N95" s="759"/>
      <c r="O95" s="759"/>
      <c r="P95" s="759"/>
      <c r="Q95" s="747">
        <v>1</v>
      </c>
    </row>
    <row r="96" spans="1:17">
      <c r="A96" s="518">
        <v>1</v>
      </c>
      <c r="B96" s="518">
        <v>1</v>
      </c>
      <c r="C96" s="518">
        <v>1</v>
      </c>
      <c r="D96" s="518">
        <v>1</v>
      </c>
      <c r="E96" s="518">
        <v>1</v>
      </c>
      <c r="F96" s="518">
        <v>1</v>
      </c>
      <c r="G96" s="759"/>
      <c r="H96" s="759" t="s">
        <v>1292</v>
      </c>
      <c r="I96" s="759"/>
      <c r="J96" s="759"/>
      <c r="K96" s="759"/>
      <c r="L96" s="759"/>
      <c r="M96" s="759"/>
      <c r="N96" s="759"/>
      <c r="O96" s="759"/>
      <c r="P96" s="759"/>
      <c r="Q96" s="747">
        <v>1</v>
      </c>
    </row>
    <row r="97" spans="1:17">
      <c r="A97" s="518">
        <v>1</v>
      </c>
      <c r="B97" s="518">
        <v>1</v>
      </c>
      <c r="C97" s="518">
        <v>1</v>
      </c>
      <c r="D97" s="518">
        <v>1</v>
      </c>
      <c r="E97" s="518">
        <v>1</v>
      </c>
      <c r="F97" s="518">
        <v>1</v>
      </c>
      <c r="G97" s="759"/>
      <c r="H97" s="759" t="s">
        <v>1291</v>
      </c>
      <c r="I97" s="759"/>
      <c r="J97" s="759"/>
      <c r="K97" s="759"/>
      <c r="L97" s="759"/>
      <c r="M97" s="759"/>
      <c r="N97" s="759"/>
      <c r="O97" s="759"/>
      <c r="P97" s="759"/>
      <c r="Q97" s="747">
        <v>1</v>
      </c>
    </row>
    <row r="98" spans="1:17">
      <c r="A98" s="518">
        <v>1</v>
      </c>
      <c r="B98" s="518">
        <v>1</v>
      </c>
      <c r="C98" s="518">
        <v>1</v>
      </c>
      <c r="D98" s="518">
        <v>1</v>
      </c>
      <c r="E98" s="518">
        <v>1</v>
      </c>
      <c r="F98" s="518">
        <v>1</v>
      </c>
      <c r="G98" s="759"/>
      <c r="H98" s="759" t="s">
        <v>1290</v>
      </c>
      <c r="I98" s="759"/>
      <c r="J98" s="759"/>
      <c r="K98" s="759"/>
      <c r="L98" s="759"/>
      <c r="M98" s="759"/>
      <c r="N98" s="759"/>
      <c r="O98" s="759"/>
      <c r="P98" s="759"/>
      <c r="Q98" s="747">
        <v>1</v>
      </c>
    </row>
    <row r="99" spans="1:17">
      <c r="A99" s="518">
        <v>1</v>
      </c>
      <c r="B99" s="518">
        <v>1</v>
      </c>
      <c r="C99" s="518">
        <v>1</v>
      </c>
      <c r="D99" s="518">
        <v>1</v>
      </c>
      <c r="E99" s="518">
        <v>1</v>
      </c>
      <c r="F99" s="518">
        <v>1</v>
      </c>
      <c r="G99" s="759"/>
      <c r="H99" s="759" t="s">
        <v>1289</v>
      </c>
      <c r="I99" s="759"/>
      <c r="J99" s="759"/>
      <c r="K99" s="759"/>
      <c r="L99" s="759"/>
      <c r="M99" s="759"/>
      <c r="N99" s="759"/>
      <c r="O99" s="759"/>
      <c r="P99" s="759"/>
      <c r="Q99" s="747">
        <v>1</v>
      </c>
    </row>
    <row r="100" spans="1:17">
      <c r="A100" s="518">
        <v>1</v>
      </c>
      <c r="B100" s="518">
        <v>1</v>
      </c>
      <c r="C100" s="518">
        <v>1</v>
      </c>
      <c r="D100" s="518">
        <v>1</v>
      </c>
      <c r="E100" s="518">
        <v>1</v>
      </c>
      <c r="F100" s="518">
        <v>1</v>
      </c>
      <c r="G100" s="759"/>
      <c r="H100" s="759" t="s">
        <v>1288</v>
      </c>
      <c r="I100" s="759"/>
      <c r="J100" s="759"/>
      <c r="K100" s="759"/>
      <c r="L100" s="759"/>
      <c r="M100" s="759"/>
      <c r="N100" s="759"/>
      <c r="O100" s="759"/>
      <c r="P100" s="759"/>
      <c r="Q100" s="747">
        <v>1</v>
      </c>
    </row>
    <row r="101" spans="1:17">
      <c r="A101" s="518">
        <v>1</v>
      </c>
      <c r="B101" s="518">
        <v>1</v>
      </c>
      <c r="C101" s="518">
        <v>1</v>
      </c>
      <c r="D101" s="518">
        <v>1</v>
      </c>
      <c r="E101" s="518">
        <v>1</v>
      </c>
      <c r="F101" s="518">
        <v>1</v>
      </c>
      <c r="G101" s="759"/>
      <c r="H101" s="759" t="s">
        <v>1287</v>
      </c>
      <c r="I101" s="759"/>
      <c r="J101" s="759"/>
      <c r="K101" s="759"/>
      <c r="L101" s="759"/>
      <c r="M101" s="759"/>
      <c r="N101" s="759"/>
      <c r="O101" s="759"/>
      <c r="P101" s="759"/>
      <c r="Q101" s="747">
        <v>1</v>
      </c>
    </row>
    <row r="102" spans="1:17">
      <c r="A102" s="518">
        <v>1</v>
      </c>
      <c r="B102" s="518">
        <v>1</v>
      </c>
      <c r="C102" s="518">
        <v>1</v>
      </c>
      <c r="D102" s="518">
        <v>1</v>
      </c>
      <c r="E102" s="518">
        <v>1</v>
      </c>
      <c r="F102" s="518">
        <v>1</v>
      </c>
      <c r="G102" s="759"/>
      <c r="H102" s="759" t="s">
        <v>1286</v>
      </c>
      <c r="I102" s="759"/>
      <c r="J102" s="759"/>
      <c r="K102" s="759"/>
      <c r="L102" s="759"/>
      <c r="M102" s="759"/>
      <c r="N102" s="759"/>
      <c r="O102" s="759"/>
      <c r="P102" s="759"/>
      <c r="Q102" s="747">
        <v>1</v>
      </c>
    </row>
    <row r="103" spans="1:17">
      <c r="A103" s="518">
        <v>1</v>
      </c>
      <c r="B103" s="518">
        <v>1</v>
      </c>
      <c r="C103" s="518">
        <v>1</v>
      </c>
      <c r="D103" s="518">
        <v>1</v>
      </c>
      <c r="E103" s="518">
        <v>1</v>
      </c>
      <c r="F103" s="518">
        <v>1</v>
      </c>
      <c r="G103" s="759"/>
      <c r="H103" s="759" t="s">
        <v>1285</v>
      </c>
      <c r="I103" s="759"/>
      <c r="J103" s="759"/>
      <c r="K103" s="759"/>
      <c r="L103" s="759"/>
      <c r="M103" s="759"/>
      <c r="N103" s="759"/>
      <c r="O103" s="759"/>
      <c r="P103" s="759"/>
      <c r="Q103" s="747">
        <v>1</v>
      </c>
    </row>
    <row r="104" spans="1:17">
      <c r="A104" s="518">
        <v>1</v>
      </c>
      <c r="B104" s="518">
        <v>1</v>
      </c>
      <c r="C104" s="518">
        <v>1</v>
      </c>
      <c r="D104" s="518">
        <v>1</v>
      </c>
      <c r="E104" s="518">
        <v>1</v>
      </c>
      <c r="F104" s="518">
        <v>1</v>
      </c>
      <c r="G104" s="759"/>
      <c r="H104" s="759" t="s">
        <v>1284</v>
      </c>
      <c r="I104" s="759"/>
      <c r="J104" s="759"/>
      <c r="K104" s="759"/>
      <c r="L104" s="759"/>
      <c r="M104" s="759"/>
      <c r="N104" s="759"/>
      <c r="O104" s="759"/>
      <c r="P104" s="759"/>
      <c r="Q104" s="747">
        <v>1</v>
      </c>
    </row>
    <row r="105" spans="1:17">
      <c r="A105" s="518">
        <v>1</v>
      </c>
      <c r="B105" s="518">
        <v>1</v>
      </c>
      <c r="C105" s="518">
        <v>1</v>
      </c>
      <c r="D105" s="518">
        <v>1</v>
      </c>
      <c r="E105" s="518">
        <v>1</v>
      </c>
      <c r="F105" s="518">
        <v>1</v>
      </c>
      <c r="G105" s="759"/>
      <c r="H105" s="759" t="s">
        <v>1283</v>
      </c>
      <c r="I105" s="759"/>
      <c r="J105" s="759"/>
      <c r="K105" s="759"/>
      <c r="L105" s="759"/>
      <c r="M105" s="759"/>
      <c r="N105" s="759"/>
      <c r="O105" s="759"/>
      <c r="P105" s="759"/>
      <c r="Q105" s="747">
        <v>1</v>
      </c>
    </row>
    <row r="106" spans="1:17">
      <c r="A106" s="518">
        <v>1</v>
      </c>
      <c r="B106" s="518">
        <v>1</v>
      </c>
      <c r="C106" s="518">
        <v>1</v>
      </c>
      <c r="D106" s="518">
        <v>1</v>
      </c>
      <c r="E106" s="518">
        <v>1</v>
      </c>
      <c r="F106" s="518">
        <v>1</v>
      </c>
      <c r="G106" s="759"/>
      <c r="H106" s="759" t="s">
        <v>1282</v>
      </c>
      <c r="I106" s="759"/>
      <c r="J106" s="759"/>
      <c r="K106" s="759"/>
      <c r="L106" s="759"/>
      <c r="M106" s="759"/>
      <c r="N106" s="759"/>
      <c r="O106" s="759"/>
      <c r="P106" s="759"/>
      <c r="Q106" s="747">
        <v>1</v>
      </c>
    </row>
    <row r="107" spans="1:17">
      <c r="A107" s="518">
        <v>1</v>
      </c>
      <c r="B107" s="518">
        <v>1</v>
      </c>
      <c r="C107" s="518">
        <v>1</v>
      </c>
      <c r="D107" s="518">
        <v>1</v>
      </c>
      <c r="E107" s="518">
        <v>1</v>
      </c>
      <c r="F107" s="518">
        <v>1</v>
      </c>
      <c r="G107" s="759"/>
      <c r="H107" s="759" t="s">
        <v>1281</v>
      </c>
      <c r="I107" s="759"/>
      <c r="J107" s="759"/>
      <c r="K107" s="759"/>
      <c r="L107" s="759"/>
      <c r="M107" s="759"/>
      <c r="N107" s="759"/>
      <c r="O107" s="759"/>
      <c r="P107" s="759"/>
      <c r="Q107" s="747">
        <v>1</v>
      </c>
    </row>
    <row r="108" spans="1:17">
      <c r="A108" s="518">
        <v>1</v>
      </c>
      <c r="B108" s="518">
        <v>1</v>
      </c>
      <c r="C108" s="518">
        <v>1</v>
      </c>
      <c r="D108" s="518">
        <v>1</v>
      </c>
      <c r="E108" s="518">
        <v>1</v>
      </c>
      <c r="F108" s="518">
        <v>1</v>
      </c>
      <c r="G108" s="759"/>
      <c r="H108" s="759" t="s">
        <v>1280</v>
      </c>
      <c r="I108" s="759"/>
      <c r="J108" s="759"/>
      <c r="K108" s="759"/>
      <c r="L108" s="759"/>
      <c r="M108" s="759"/>
      <c r="N108" s="759"/>
      <c r="O108" s="759"/>
      <c r="P108" s="759"/>
      <c r="Q108" s="747">
        <v>1</v>
      </c>
    </row>
    <row r="109" spans="1:17">
      <c r="A109" s="518">
        <v>1</v>
      </c>
      <c r="B109" s="518">
        <v>1</v>
      </c>
      <c r="C109" s="518">
        <v>1</v>
      </c>
      <c r="D109" s="518">
        <v>1</v>
      </c>
      <c r="E109" s="518">
        <v>1</v>
      </c>
      <c r="F109" s="518">
        <v>1</v>
      </c>
      <c r="G109" s="759"/>
      <c r="H109" s="759" t="s">
        <v>1279</v>
      </c>
      <c r="I109" s="759"/>
      <c r="J109" s="759"/>
      <c r="K109" s="759"/>
      <c r="L109" s="759"/>
      <c r="M109" s="759"/>
      <c r="N109" s="759"/>
      <c r="O109" s="759"/>
      <c r="P109" s="759"/>
      <c r="Q109" s="747">
        <v>1</v>
      </c>
    </row>
    <row r="110" spans="1:17">
      <c r="A110" s="518">
        <v>1</v>
      </c>
      <c r="B110" s="518">
        <v>1</v>
      </c>
      <c r="C110" s="518">
        <v>1</v>
      </c>
      <c r="D110" s="518">
        <v>1</v>
      </c>
      <c r="E110" s="518">
        <v>1</v>
      </c>
      <c r="F110" s="518">
        <v>1</v>
      </c>
      <c r="G110" s="759"/>
      <c r="H110" s="759" t="s">
        <v>1278</v>
      </c>
      <c r="I110" s="759"/>
      <c r="J110" s="759"/>
      <c r="K110" s="759"/>
      <c r="L110" s="759"/>
      <c r="M110" s="759"/>
      <c r="N110" s="759"/>
      <c r="O110" s="759"/>
      <c r="P110" s="759"/>
      <c r="Q110" s="747">
        <v>1</v>
      </c>
    </row>
    <row r="111" spans="1:17">
      <c r="A111" s="518">
        <v>1</v>
      </c>
      <c r="B111" s="518">
        <v>1</v>
      </c>
      <c r="C111" s="518">
        <v>1</v>
      </c>
      <c r="D111" s="518">
        <v>1</v>
      </c>
      <c r="E111" s="518">
        <v>1</v>
      </c>
      <c r="F111" s="518">
        <v>1</v>
      </c>
      <c r="G111" s="759"/>
      <c r="H111" s="759"/>
      <c r="I111" s="759"/>
      <c r="J111" s="759"/>
      <c r="K111" s="759"/>
      <c r="L111" s="759"/>
      <c r="M111" s="759"/>
      <c r="N111" s="759"/>
      <c r="O111" s="759"/>
      <c r="P111" s="759"/>
      <c r="Q111" s="747">
        <v>1</v>
      </c>
    </row>
    <row r="112" spans="1:17">
      <c r="A112" s="518">
        <v>1</v>
      </c>
      <c r="B112" s="518">
        <v>1</v>
      </c>
      <c r="C112" s="518">
        <v>1</v>
      </c>
      <c r="D112" s="518">
        <v>1</v>
      </c>
      <c r="E112" s="518">
        <v>1</v>
      </c>
      <c r="F112" s="518">
        <v>1</v>
      </c>
      <c r="G112" s="761" t="s">
        <v>1277</v>
      </c>
      <c r="H112" s="759"/>
      <c r="I112" s="759"/>
      <c r="J112" s="759"/>
      <c r="K112" s="759"/>
      <c r="L112" s="759"/>
      <c r="M112" s="759"/>
      <c r="N112" s="759"/>
      <c r="O112" s="759"/>
      <c r="P112" s="759"/>
      <c r="Q112" s="747">
        <v>1</v>
      </c>
    </row>
    <row r="113" spans="1:19">
      <c r="A113" s="518">
        <v>1</v>
      </c>
      <c r="B113" s="518">
        <v>1</v>
      </c>
      <c r="C113" s="518">
        <v>1</v>
      </c>
      <c r="D113" s="518">
        <v>1</v>
      </c>
      <c r="E113" s="518">
        <v>1</v>
      </c>
      <c r="F113" s="518">
        <v>1</v>
      </c>
      <c r="G113" s="760" t="s">
        <v>1276</v>
      </c>
      <c r="H113" s="759"/>
      <c r="I113" s="759"/>
      <c r="J113" s="759"/>
      <c r="K113" s="759"/>
      <c r="L113" s="759"/>
      <c r="M113" s="759"/>
      <c r="N113" s="759"/>
      <c r="O113" s="759"/>
      <c r="P113" s="759"/>
      <c r="Q113" s="747">
        <v>1</v>
      </c>
    </row>
    <row r="114" spans="1:19">
      <c r="A114" s="518">
        <v>1</v>
      </c>
      <c r="B114" s="518">
        <v>1</v>
      </c>
      <c r="C114" s="518">
        <v>1</v>
      </c>
      <c r="D114" s="518">
        <v>1</v>
      </c>
      <c r="E114" s="518">
        <v>1</v>
      </c>
      <c r="F114" s="518">
        <v>1</v>
      </c>
      <c r="G114" s="760" t="s">
        <v>1275</v>
      </c>
      <c r="H114" s="759"/>
      <c r="I114" s="759"/>
      <c r="J114" s="759"/>
      <c r="K114" s="759"/>
      <c r="L114" s="759"/>
      <c r="M114" s="759"/>
      <c r="N114" s="759"/>
      <c r="O114" s="759"/>
      <c r="P114" s="759"/>
      <c r="Q114" s="747">
        <v>1</v>
      </c>
    </row>
    <row r="115" spans="1:19">
      <c r="A115" s="518">
        <v>1</v>
      </c>
      <c r="B115" s="518">
        <v>1</v>
      </c>
      <c r="C115" s="518">
        <v>1</v>
      </c>
      <c r="D115" s="518">
        <v>1</v>
      </c>
      <c r="E115" s="518">
        <v>1</v>
      </c>
      <c r="F115" s="518">
        <v>1</v>
      </c>
      <c r="G115" s="759"/>
      <c r="H115" s="759"/>
      <c r="I115" s="759"/>
      <c r="J115" s="759"/>
      <c r="K115" s="759"/>
      <c r="L115" s="759"/>
      <c r="M115" s="759"/>
      <c r="N115" s="759"/>
      <c r="O115" s="759"/>
      <c r="P115" s="759"/>
      <c r="Q115" s="747">
        <v>1</v>
      </c>
    </row>
    <row r="116" spans="1:19">
      <c r="A116" s="518">
        <v>1</v>
      </c>
      <c r="B116" s="518">
        <v>1</v>
      </c>
      <c r="C116" s="518">
        <v>1</v>
      </c>
      <c r="D116" s="518">
        <v>1</v>
      </c>
      <c r="E116" s="518">
        <v>1</v>
      </c>
      <c r="F116" s="518">
        <v>1</v>
      </c>
      <c r="G116" s="759" t="s">
        <v>1274</v>
      </c>
      <c r="H116" s="759"/>
      <c r="I116" s="759"/>
      <c r="J116" s="759"/>
      <c r="K116" s="759"/>
      <c r="L116" s="759"/>
      <c r="M116" s="759"/>
      <c r="N116" s="759"/>
      <c r="O116" s="759"/>
      <c r="P116" s="759"/>
      <c r="Q116" s="747">
        <v>1</v>
      </c>
    </row>
    <row r="117" spans="1:19">
      <c r="A117" s="518">
        <v>1</v>
      </c>
      <c r="B117" s="518">
        <v>1</v>
      </c>
      <c r="C117" s="518">
        <v>1</v>
      </c>
      <c r="D117" s="518">
        <v>1</v>
      </c>
      <c r="E117" s="518">
        <v>1</v>
      </c>
      <c r="F117" s="518">
        <v>1</v>
      </c>
      <c r="G117" s="759" t="s">
        <v>1273</v>
      </c>
      <c r="H117" s="759"/>
      <c r="I117" s="759"/>
      <c r="J117" s="759"/>
      <c r="K117" s="759"/>
      <c r="L117" s="759"/>
      <c r="M117" s="759"/>
      <c r="N117" s="759"/>
      <c r="O117" s="759"/>
      <c r="P117" s="759"/>
      <c r="Q117" s="747">
        <v>1</v>
      </c>
    </row>
    <row r="118" spans="1:19">
      <c r="A118" s="518">
        <v>1</v>
      </c>
      <c r="B118" s="518">
        <v>1</v>
      </c>
      <c r="C118" s="518">
        <v>1</v>
      </c>
      <c r="D118" s="518">
        <v>1</v>
      </c>
      <c r="E118" s="518">
        <v>1</v>
      </c>
      <c r="F118" s="518">
        <v>1</v>
      </c>
      <c r="G118" s="759"/>
      <c r="H118" s="759"/>
      <c r="I118" s="759"/>
      <c r="J118" s="759"/>
      <c r="K118" s="759"/>
      <c r="L118" s="759"/>
      <c r="M118" s="759"/>
      <c r="N118" s="759"/>
      <c r="O118" s="759"/>
      <c r="P118" s="748" t="str">
        <f>ADDRESS(ROW(),COLUMN(),4)</f>
        <v>P118</v>
      </c>
      <c r="Q118" s="640" t="s">
        <v>997</v>
      </c>
    </row>
    <row r="119" spans="1:19">
      <c r="A119" s="747">
        <v>1</v>
      </c>
      <c r="B119" s="747">
        <v>1</v>
      </c>
      <c r="C119" s="747">
        <v>1</v>
      </c>
      <c r="D119" s="747">
        <v>1</v>
      </c>
      <c r="E119" s="747">
        <v>1</v>
      </c>
      <c r="F119" s="747">
        <v>1</v>
      </c>
      <c r="G119" s="747">
        <v>1</v>
      </c>
      <c r="H119" s="747">
        <v>1</v>
      </c>
      <c r="I119" s="747">
        <v>1</v>
      </c>
      <c r="J119" s="747">
        <v>1</v>
      </c>
      <c r="K119" s="747">
        <v>1</v>
      </c>
      <c r="L119" s="747">
        <v>1</v>
      </c>
      <c r="M119" s="747">
        <v>1</v>
      </c>
      <c r="N119" s="747">
        <v>1</v>
      </c>
      <c r="O119" s="747">
        <v>1</v>
      </c>
      <c r="P119" s="747">
        <v>1</v>
      </c>
      <c r="Q119" s="133" t="str">
        <f>ADDRESS(ROW(),COLUMN(),4)</f>
        <v>Q119</v>
      </c>
      <c r="R119" s="689"/>
      <c r="S119" s="690" t="str">
        <f>ADDRESS(ROW(),COLUMN(),4)</f>
        <v>S119</v>
      </c>
    </row>
  </sheetData>
  <mergeCells count="1">
    <mergeCell ref="G7:P9"/>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2AD78-3F61-412E-97FC-1B1C06AAEF97}">
  <dimension ref="A1:S216"/>
  <sheetViews>
    <sheetView workbookViewId="0">
      <selection activeCell="R1" sqref="R1:S1048576"/>
    </sheetView>
  </sheetViews>
  <sheetFormatPr baseColWidth="10" defaultRowHeight="15"/>
  <cols>
    <col min="1" max="1" width="5.42578125" customWidth="1"/>
    <col min="17" max="17" width="4.5703125" customWidth="1"/>
    <col min="18" max="18" width="11.42578125" style="641"/>
    <col min="19" max="19" width="43.5703125" style="641" customWidth="1"/>
  </cols>
  <sheetData>
    <row r="1" spans="1:19">
      <c r="A1" s="133" t="str">
        <f>ADDRESS(ROW(),COLUMN(),4)</f>
        <v>A1</v>
      </c>
      <c r="B1" s="134" t="str">
        <f t="shared" ref="B1:P1" si="0">SUBSTITUTE(ADDRESS(1,COLUMN(),4),"1","")</f>
        <v>B</v>
      </c>
      <c r="C1" s="134" t="str">
        <f t="shared" si="0"/>
        <v>C</v>
      </c>
      <c r="D1" s="134" t="str">
        <f t="shared" si="0"/>
        <v>D</v>
      </c>
      <c r="E1" s="134" t="str">
        <f t="shared" si="0"/>
        <v>E</v>
      </c>
      <c r="F1" s="134" t="str">
        <f t="shared" si="0"/>
        <v>F</v>
      </c>
      <c r="G1" s="134" t="str">
        <f t="shared" si="0"/>
        <v>G</v>
      </c>
      <c r="H1" s="134" t="str">
        <f t="shared" si="0"/>
        <v>H</v>
      </c>
      <c r="I1" s="134" t="str">
        <f t="shared" si="0"/>
        <v>I</v>
      </c>
      <c r="J1" s="134" t="str">
        <f t="shared" si="0"/>
        <v>J</v>
      </c>
      <c r="K1" s="134" t="str">
        <f t="shared" si="0"/>
        <v>K</v>
      </c>
      <c r="L1" s="134" t="str">
        <f t="shared" si="0"/>
        <v>L</v>
      </c>
      <c r="M1" s="134" t="str">
        <f t="shared" si="0"/>
        <v>M</v>
      </c>
      <c r="N1" s="134" t="str">
        <f t="shared" si="0"/>
        <v>N</v>
      </c>
      <c r="O1" s="134" t="str">
        <f t="shared" si="0"/>
        <v>O</v>
      </c>
      <c r="P1" s="134" t="str">
        <f t="shared" si="0"/>
        <v>P</v>
      </c>
      <c r="Q1" s="747">
        <v>1</v>
      </c>
      <c r="R1" s="134" t="str">
        <f>SUBSTITUTE(ADDRESS(1,COLUMN(),4),"1","")</f>
        <v>R</v>
      </c>
      <c r="S1" s="136" t="str">
        <f>SUBSTITUTE(ADDRESS(1,COLUMN(),4),"1","")</f>
        <v>S</v>
      </c>
    </row>
    <row r="2" spans="1:19">
      <c r="A2" s="1">
        <f t="shared" ref="A2:P2" ca="1" si="1">CELL("largeur",A2)</f>
        <v>5</v>
      </c>
      <c r="B2" s="1">
        <f t="shared" ca="1" si="1"/>
        <v>11</v>
      </c>
      <c r="C2" s="1">
        <f t="shared" ca="1" si="1"/>
        <v>11</v>
      </c>
      <c r="D2" s="1">
        <f t="shared" ca="1" si="1"/>
        <v>11</v>
      </c>
      <c r="E2" s="1">
        <f t="shared" ca="1" si="1"/>
        <v>11</v>
      </c>
      <c r="F2" s="1">
        <f t="shared" ca="1" si="1"/>
        <v>11</v>
      </c>
      <c r="G2" s="1">
        <f t="shared" ca="1" si="1"/>
        <v>11</v>
      </c>
      <c r="H2" s="1">
        <f t="shared" ca="1" si="1"/>
        <v>11</v>
      </c>
      <c r="I2" s="1">
        <f t="shared" ca="1" si="1"/>
        <v>11</v>
      </c>
      <c r="J2" s="1">
        <f t="shared" ca="1" si="1"/>
        <v>11</v>
      </c>
      <c r="K2" s="1">
        <f t="shared" ca="1" si="1"/>
        <v>11</v>
      </c>
      <c r="L2" s="1">
        <f t="shared" ca="1" si="1"/>
        <v>11</v>
      </c>
      <c r="M2" s="1">
        <f t="shared" ca="1" si="1"/>
        <v>11</v>
      </c>
      <c r="N2" s="1">
        <f t="shared" ca="1" si="1"/>
        <v>11</v>
      </c>
      <c r="O2" s="1">
        <f t="shared" ca="1" si="1"/>
        <v>11</v>
      </c>
      <c r="P2" s="1">
        <f t="shared" ca="1" si="1"/>
        <v>11</v>
      </c>
      <c r="Q2" s="747">
        <v>1</v>
      </c>
      <c r="R2" s="142"/>
      <c r="S2" s="142" t="s">
        <v>1166</v>
      </c>
    </row>
    <row r="3" spans="1:19" ht="21">
      <c r="A3" s="518">
        <v>1</v>
      </c>
      <c r="B3" s="793" t="s">
        <v>1532</v>
      </c>
      <c r="C3" s="132"/>
      <c r="D3" s="132"/>
      <c r="E3" s="132"/>
      <c r="F3" s="132"/>
      <c r="G3" s="132"/>
      <c r="H3" s="132"/>
      <c r="I3" s="132"/>
      <c r="J3" s="132"/>
      <c r="K3" s="132"/>
      <c r="L3" s="132"/>
      <c r="M3" s="132"/>
      <c r="N3" s="132"/>
      <c r="O3" s="132"/>
      <c r="P3" s="132"/>
      <c r="Q3" s="747">
        <v>1</v>
      </c>
      <c r="R3" s="156">
        <f ca="1">COUNTA(A1:Q216) + COUNTBLANK(A1:Q216)</f>
        <v>3672</v>
      </c>
      <c r="S3" s="145" t="str">
        <f>"cellules entre"&amp;" " &amp;A1&amp;" et  "&amp;Q216</f>
        <v>cellules entre A1 et  Q216</v>
      </c>
    </row>
    <row r="4" spans="1:19" ht="15.75">
      <c r="A4" s="518">
        <v>1</v>
      </c>
      <c r="B4" s="132"/>
      <c r="C4" s="132"/>
      <c r="D4" s="132"/>
      <c r="E4" s="132"/>
      <c r="F4" s="132"/>
      <c r="G4" s="132"/>
      <c r="H4" s="132"/>
      <c r="I4" s="132"/>
      <c r="J4" s="132"/>
      <c r="K4" s="132"/>
      <c r="L4" s="132"/>
      <c r="M4" s="132"/>
      <c r="N4" s="132"/>
      <c r="O4" s="132"/>
      <c r="P4" s="132"/>
      <c r="Q4" s="747">
        <v>1</v>
      </c>
      <c r="R4" s="156">
        <f ca="1">COUNTA(A1:Q216)</f>
        <v>613</v>
      </c>
      <c r="S4" s="145" t="s">
        <v>1161</v>
      </c>
    </row>
    <row r="5" spans="1:19" ht="15.75">
      <c r="A5" s="518">
        <v>1</v>
      </c>
      <c r="B5" s="785" t="s">
        <v>1531</v>
      </c>
      <c r="C5" s="132"/>
      <c r="D5" s="132"/>
      <c r="E5" s="132"/>
      <c r="F5" s="132"/>
      <c r="G5" s="132"/>
      <c r="H5" s="132"/>
      <c r="I5" s="132"/>
      <c r="J5" s="132"/>
      <c r="K5" s="132"/>
      <c r="L5" s="132"/>
      <c r="M5" s="132"/>
      <c r="N5" s="132"/>
      <c r="O5" s="132"/>
      <c r="P5" s="132"/>
      <c r="Q5" s="747">
        <v>1</v>
      </c>
      <c r="R5" s="156">
        <f ca="1">COUNTBLANK(A1:Q216)</f>
        <v>3059</v>
      </c>
      <c r="S5" s="145" t="s">
        <v>134</v>
      </c>
    </row>
    <row r="6" spans="1:19" ht="15.75">
      <c r="A6" s="518">
        <v>1</v>
      </c>
      <c r="B6" s="775"/>
      <c r="C6" s="132"/>
      <c r="D6" s="132"/>
      <c r="E6" s="132"/>
      <c r="F6" s="132"/>
      <c r="G6" s="132"/>
      <c r="H6" s="132"/>
      <c r="I6" s="132"/>
      <c r="J6" s="132"/>
      <c r="K6" s="132"/>
      <c r="L6" s="132"/>
      <c r="M6" s="132"/>
      <c r="N6" s="132"/>
      <c r="O6" s="132"/>
      <c r="P6" s="132"/>
      <c r="Q6" s="747">
        <v>1</v>
      </c>
      <c r="R6" s="156" cm="1">
        <f t="array" ref="R6">SUM(Q1:Q214+2)</f>
        <v>642</v>
      </c>
      <c r="S6" s="145" t="s">
        <v>1162</v>
      </c>
    </row>
    <row r="7" spans="1:19" ht="15.75">
      <c r="A7" s="518">
        <v>1</v>
      </c>
      <c r="B7" s="784" t="s">
        <v>1530</v>
      </c>
      <c r="C7" s="132"/>
      <c r="D7" s="132"/>
      <c r="E7" s="132"/>
      <c r="F7" s="132"/>
      <c r="G7" s="132"/>
      <c r="H7" s="132"/>
      <c r="I7" s="132"/>
      <c r="J7" s="132"/>
      <c r="K7" s="132"/>
      <c r="L7" s="132"/>
      <c r="M7" s="132"/>
      <c r="N7" s="132"/>
      <c r="O7" s="132"/>
      <c r="P7" s="132"/>
      <c r="Q7" s="747">
        <v>1</v>
      </c>
      <c r="R7" s="156">
        <f>SUM(A216:P216)+1</f>
        <v>17</v>
      </c>
      <c r="S7" s="145" t="s">
        <v>1163</v>
      </c>
    </row>
    <row r="8" spans="1:19">
      <c r="A8" s="518">
        <v>1</v>
      </c>
      <c r="B8" s="132"/>
      <c r="C8" s="132"/>
      <c r="D8" s="132"/>
      <c r="E8" s="132"/>
      <c r="F8" s="132"/>
      <c r="G8" s="132"/>
      <c r="H8" s="132"/>
      <c r="I8" s="132"/>
      <c r="J8" s="132"/>
      <c r="K8" s="132"/>
      <c r="L8" s="132"/>
      <c r="M8" s="132"/>
      <c r="N8" s="132"/>
      <c r="O8" s="132"/>
      <c r="P8" s="132"/>
      <c r="Q8" s="747">
        <v>1</v>
      </c>
    </row>
    <row r="9" spans="1:19" ht="21">
      <c r="A9" s="518">
        <v>1</v>
      </c>
      <c r="B9" s="793" t="s">
        <v>1529</v>
      </c>
      <c r="C9" s="132"/>
      <c r="D9" s="132"/>
      <c r="E9" s="132"/>
      <c r="F9" s="132"/>
      <c r="G9" s="132"/>
      <c r="H9" s="132"/>
      <c r="I9" s="132"/>
      <c r="J9" s="132"/>
      <c r="K9" s="132"/>
      <c r="L9" s="132"/>
      <c r="M9" s="132"/>
      <c r="N9" s="132"/>
      <c r="O9" s="132"/>
      <c r="P9" s="132"/>
      <c r="Q9" s="747">
        <v>1</v>
      </c>
    </row>
    <row r="10" spans="1:19">
      <c r="A10" s="518">
        <v>1</v>
      </c>
      <c r="B10" s="132"/>
      <c r="C10" s="132"/>
      <c r="D10" s="132"/>
      <c r="E10" s="132"/>
      <c r="F10" s="132"/>
      <c r="G10" s="132"/>
      <c r="H10" s="132"/>
      <c r="I10" s="132"/>
      <c r="J10" s="132"/>
      <c r="K10" s="132"/>
      <c r="L10" s="132"/>
      <c r="M10" s="132"/>
      <c r="N10" s="132"/>
      <c r="O10" s="132"/>
      <c r="P10" s="132"/>
      <c r="Q10" s="747">
        <v>1</v>
      </c>
    </row>
    <row r="11" spans="1:19">
      <c r="A11" s="518">
        <v>1</v>
      </c>
      <c r="B11" s="132" t="s">
        <v>1528</v>
      </c>
      <c r="C11" s="132"/>
      <c r="D11" s="132"/>
      <c r="E11" s="132"/>
      <c r="F11" s="132"/>
      <c r="G11" s="132"/>
      <c r="H11" s="132"/>
      <c r="I11" s="132"/>
      <c r="J11" s="132"/>
      <c r="K11" s="132"/>
      <c r="L11" s="132"/>
      <c r="M11" s="132"/>
      <c r="N11" s="132"/>
      <c r="O11" s="132"/>
      <c r="P11" s="132"/>
      <c r="Q11" s="747">
        <v>1</v>
      </c>
    </row>
    <row r="12" spans="1:19">
      <c r="A12" s="518">
        <v>1</v>
      </c>
      <c r="B12" s="132"/>
      <c r="C12" s="132"/>
      <c r="D12" s="132"/>
      <c r="E12" s="132"/>
      <c r="F12" s="132"/>
      <c r="G12" s="132"/>
      <c r="H12" s="132"/>
      <c r="I12" s="132"/>
      <c r="J12" s="132"/>
      <c r="K12" s="132"/>
      <c r="L12" s="132"/>
      <c r="M12" s="132"/>
      <c r="N12" s="132"/>
      <c r="O12" s="132"/>
      <c r="P12" s="132"/>
      <c r="Q12" s="747">
        <v>1</v>
      </c>
    </row>
    <row r="13" spans="1:19" ht="18">
      <c r="A13" s="518">
        <v>1</v>
      </c>
      <c r="B13" s="792" t="s">
        <v>1527</v>
      </c>
      <c r="C13" s="132"/>
      <c r="D13" s="132"/>
      <c r="E13" s="132"/>
      <c r="F13" s="132"/>
      <c r="G13" s="132"/>
      <c r="H13" s="132"/>
      <c r="I13" s="132"/>
      <c r="J13" s="132"/>
      <c r="K13" s="132"/>
      <c r="L13" s="132"/>
      <c r="M13" s="132"/>
      <c r="N13" s="132"/>
      <c r="O13" s="132"/>
      <c r="P13" s="132"/>
      <c r="Q13" s="747">
        <v>1</v>
      </c>
    </row>
    <row r="14" spans="1:19">
      <c r="A14" s="518">
        <v>1</v>
      </c>
      <c r="B14" s="132"/>
      <c r="C14" s="132"/>
      <c r="D14" s="132"/>
      <c r="E14" s="132"/>
      <c r="F14" s="132"/>
      <c r="G14" s="132"/>
      <c r="H14" s="132"/>
      <c r="I14" s="132"/>
      <c r="J14" s="132"/>
      <c r="K14" s="132"/>
      <c r="L14" s="132"/>
      <c r="M14" s="132"/>
      <c r="N14" s="132"/>
      <c r="O14" s="132"/>
      <c r="P14" s="132"/>
      <c r="Q14" s="747">
        <v>1</v>
      </c>
    </row>
    <row r="15" spans="1:19">
      <c r="A15" s="518">
        <v>1</v>
      </c>
      <c r="B15" s="132" t="s">
        <v>1526</v>
      </c>
      <c r="C15" s="132"/>
      <c r="D15" s="132"/>
      <c r="E15" s="132"/>
      <c r="F15" s="132"/>
      <c r="G15" s="132"/>
      <c r="H15" s="132"/>
      <c r="I15" s="132"/>
      <c r="J15" s="132"/>
      <c r="K15" s="132"/>
      <c r="L15" s="132"/>
      <c r="M15" s="132"/>
      <c r="N15" s="132"/>
      <c r="O15" s="132"/>
      <c r="P15" s="132"/>
      <c r="Q15" s="747">
        <v>1</v>
      </c>
    </row>
    <row r="16" spans="1:19">
      <c r="A16" s="518">
        <v>1</v>
      </c>
      <c r="B16" s="709"/>
      <c r="C16" s="132"/>
      <c r="D16" s="132"/>
      <c r="E16" s="132"/>
      <c r="F16" s="132"/>
      <c r="G16" s="132"/>
      <c r="H16" s="132"/>
      <c r="I16" s="132"/>
      <c r="J16" s="132"/>
      <c r="K16" s="132"/>
      <c r="L16" s="132"/>
      <c r="M16" s="132"/>
      <c r="N16" s="132"/>
      <c r="O16" s="132"/>
      <c r="P16" s="132"/>
      <c r="Q16" s="747">
        <v>1</v>
      </c>
    </row>
    <row r="17" spans="1:17">
      <c r="A17" s="518">
        <v>1</v>
      </c>
      <c r="B17" s="781" t="s">
        <v>1525</v>
      </c>
      <c r="C17" s="132"/>
      <c r="D17" s="132"/>
      <c r="E17" s="132"/>
      <c r="F17" s="132"/>
      <c r="G17" s="132"/>
      <c r="H17" s="132"/>
      <c r="I17" s="132"/>
      <c r="J17" s="132"/>
      <c r="K17" s="132"/>
      <c r="L17" s="132"/>
      <c r="M17" s="132"/>
      <c r="N17" s="132"/>
      <c r="O17" s="132"/>
      <c r="P17" s="132"/>
      <c r="Q17" s="747">
        <v>1</v>
      </c>
    </row>
    <row r="18" spans="1:17">
      <c r="A18" s="518">
        <v>1</v>
      </c>
      <c r="B18" s="781" t="s">
        <v>1524</v>
      </c>
      <c r="C18" s="132"/>
      <c r="D18" s="132"/>
      <c r="E18" s="132"/>
      <c r="F18" s="132"/>
      <c r="G18" s="132"/>
      <c r="H18" s="132"/>
      <c r="I18" s="132"/>
      <c r="J18" s="132"/>
      <c r="K18" s="132"/>
      <c r="L18" s="132"/>
      <c r="M18" s="132"/>
      <c r="N18" s="132"/>
      <c r="O18" s="132"/>
      <c r="P18" s="132"/>
      <c r="Q18" s="747">
        <v>1</v>
      </c>
    </row>
    <row r="19" spans="1:17">
      <c r="A19" s="518">
        <v>1</v>
      </c>
      <c r="B19" s="132"/>
      <c r="C19" s="132"/>
      <c r="D19" s="132"/>
      <c r="E19" s="132"/>
      <c r="F19" s="132"/>
      <c r="G19" s="132"/>
      <c r="H19" s="132"/>
      <c r="I19" s="132"/>
      <c r="J19" s="132"/>
      <c r="K19" s="132"/>
      <c r="L19" s="132"/>
      <c r="M19" s="132"/>
      <c r="N19" s="132"/>
      <c r="O19" s="132"/>
      <c r="P19" s="132"/>
      <c r="Q19" s="747">
        <v>1</v>
      </c>
    </row>
    <row r="20" spans="1:17" ht="15.75">
      <c r="A20" s="518">
        <v>1</v>
      </c>
      <c r="B20" s="791" t="s">
        <v>1523</v>
      </c>
      <c r="C20" s="790"/>
      <c r="D20" s="790"/>
      <c r="E20" s="790"/>
      <c r="F20" s="790"/>
      <c r="G20" s="790"/>
      <c r="H20" s="790"/>
      <c r="I20" s="790"/>
      <c r="J20" s="790"/>
      <c r="K20" s="790"/>
      <c r="L20" s="790"/>
      <c r="M20" s="790"/>
      <c r="N20" s="790"/>
      <c r="O20" s="132"/>
      <c r="P20" s="132"/>
      <c r="Q20" s="747">
        <v>1</v>
      </c>
    </row>
    <row r="21" spans="1:17">
      <c r="A21" s="518">
        <v>1</v>
      </c>
      <c r="B21" s="132"/>
      <c r="C21" s="132"/>
      <c r="D21" s="132"/>
      <c r="E21" s="132"/>
      <c r="F21" s="132"/>
      <c r="G21" s="132"/>
      <c r="H21" s="132"/>
      <c r="I21" s="132"/>
      <c r="J21" s="132"/>
      <c r="K21" s="132"/>
      <c r="L21" s="132"/>
      <c r="M21" s="132"/>
      <c r="N21" s="132"/>
      <c r="O21" s="132"/>
      <c r="P21" s="132"/>
      <c r="Q21" s="747">
        <v>1</v>
      </c>
    </row>
    <row r="22" spans="1:17" ht="18">
      <c r="A22" s="518">
        <v>1</v>
      </c>
      <c r="B22" s="789" t="s">
        <v>1522</v>
      </c>
      <c r="C22" s="132"/>
      <c r="D22" s="132"/>
      <c r="E22" s="132"/>
      <c r="F22" s="132"/>
      <c r="G22" s="132"/>
      <c r="H22" s="132"/>
      <c r="I22" s="132"/>
      <c r="J22" s="132"/>
      <c r="K22" s="132"/>
      <c r="L22" s="132"/>
      <c r="M22" s="132"/>
      <c r="N22" s="132"/>
      <c r="O22" s="132"/>
      <c r="P22" s="132"/>
      <c r="Q22" s="747">
        <v>1</v>
      </c>
    </row>
    <row r="23" spans="1:17">
      <c r="A23" s="518">
        <v>1</v>
      </c>
      <c r="B23" s="132"/>
      <c r="C23" s="132"/>
      <c r="D23" s="132"/>
      <c r="E23" s="132"/>
      <c r="F23" s="132"/>
      <c r="G23" s="132"/>
      <c r="H23" s="132"/>
      <c r="I23" s="132"/>
      <c r="J23" s="132"/>
      <c r="K23" s="132"/>
      <c r="L23" s="132"/>
      <c r="M23" s="132"/>
      <c r="N23" s="132"/>
      <c r="O23" s="132"/>
      <c r="P23" s="132"/>
      <c r="Q23" s="747">
        <v>1</v>
      </c>
    </row>
    <row r="24" spans="1:17">
      <c r="A24" s="518">
        <v>1</v>
      </c>
      <c r="B24" s="132" t="s">
        <v>1521</v>
      </c>
      <c r="C24" s="132"/>
      <c r="D24" s="132"/>
      <c r="E24" s="132"/>
      <c r="F24" s="132"/>
      <c r="G24" s="132"/>
      <c r="H24" s="132"/>
      <c r="I24" s="132"/>
      <c r="J24" s="132"/>
      <c r="K24" s="132"/>
      <c r="L24" s="132"/>
      <c r="M24" s="132"/>
      <c r="N24" s="132"/>
      <c r="O24" s="132"/>
      <c r="P24" s="132"/>
      <c r="Q24" s="747">
        <v>1</v>
      </c>
    </row>
    <row r="25" spans="1:17">
      <c r="A25" s="518">
        <v>1</v>
      </c>
      <c r="B25" s="709"/>
      <c r="C25" s="132"/>
      <c r="D25" s="132"/>
      <c r="E25" s="132"/>
      <c r="F25" s="132"/>
      <c r="G25" s="132"/>
      <c r="H25" s="132"/>
      <c r="I25" s="132"/>
      <c r="J25" s="132"/>
      <c r="K25" s="132"/>
      <c r="L25" s="132"/>
      <c r="M25" s="132"/>
      <c r="N25" s="132"/>
      <c r="O25" s="132"/>
      <c r="P25" s="132"/>
      <c r="Q25" s="747">
        <v>1</v>
      </c>
    </row>
    <row r="26" spans="1:17">
      <c r="A26" s="518">
        <v>1</v>
      </c>
      <c r="B26" s="788" t="s">
        <v>1520</v>
      </c>
      <c r="C26" s="132"/>
      <c r="D26" s="132"/>
      <c r="E26" s="132"/>
      <c r="F26" s="132"/>
      <c r="G26" s="132"/>
      <c r="H26" s="132"/>
      <c r="I26" s="132"/>
      <c r="J26" s="132"/>
      <c r="K26" s="132"/>
      <c r="L26" s="132"/>
      <c r="M26" s="132"/>
      <c r="N26" s="132"/>
      <c r="O26" s="132"/>
      <c r="P26" s="132"/>
      <c r="Q26" s="747">
        <v>1</v>
      </c>
    </row>
    <row r="27" spans="1:17">
      <c r="A27" s="518">
        <v>1</v>
      </c>
      <c r="B27" s="132"/>
      <c r="C27" s="132"/>
      <c r="D27" s="132"/>
      <c r="E27" s="132"/>
      <c r="F27" s="132"/>
      <c r="G27" s="132"/>
      <c r="H27" s="132"/>
      <c r="I27" s="132"/>
      <c r="J27" s="132"/>
      <c r="K27" s="132"/>
      <c r="L27" s="132"/>
      <c r="M27" s="132"/>
      <c r="N27" s="132"/>
      <c r="O27" s="132"/>
      <c r="P27" s="132"/>
      <c r="Q27" s="747">
        <v>1</v>
      </c>
    </row>
    <row r="28" spans="1:17" ht="15.75">
      <c r="A28" s="518">
        <v>1</v>
      </c>
      <c r="B28" s="787" t="s">
        <v>1519</v>
      </c>
      <c r="C28" s="786"/>
      <c r="D28" s="786"/>
      <c r="E28" s="786"/>
      <c r="F28" s="786"/>
      <c r="G28" s="786"/>
      <c r="H28" s="786"/>
      <c r="I28" s="786"/>
      <c r="J28" s="786"/>
      <c r="K28" s="786"/>
      <c r="O28" s="132"/>
      <c r="P28" s="132"/>
      <c r="Q28" s="747">
        <v>1</v>
      </c>
    </row>
    <row r="29" spans="1:17">
      <c r="A29" s="518">
        <v>1</v>
      </c>
      <c r="B29" s="132"/>
      <c r="C29" s="132"/>
      <c r="D29" s="132"/>
      <c r="E29" s="132"/>
      <c r="F29" s="132"/>
      <c r="G29" s="132"/>
      <c r="H29" s="132"/>
      <c r="I29" s="132"/>
      <c r="J29" s="132"/>
      <c r="K29" s="132"/>
      <c r="L29" s="132"/>
      <c r="M29" s="132"/>
      <c r="N29" s="132"/>
      <c r="O29" s="132"/>
      <c r="P29" s="132"/>
      <c r="Q29" s="747">
        <v>1</v>
      </c>
    </row>
    <row r="30" spans="1:17" ht="18">
      <c r="A30" s="518">
        <v>1</v>
      </c>
      <c r="B30" s="708" t="s">
        <v>1518</v>
      </c>
      <c r="C30" s="132"/>
      <c r="D30" s="132"/>
      <c r="E30" s="132"/>
      <c r="F30" s="132"/>
      <c r="G30" s="132"/>
      <c r="H30" s="132"/>
      <c r="I30" s="132"/>
      <c r="J30" s="132"/>
      <c r="K30" s="132"/>
      <c r="L30" s="132"/>
      <c r="M30" s="132"/>
      <c r="N30" s="132"/>
      <c r="O30" s="132"/>
      <c r="P30" s="132"/>
      <c r="Q30" s="747">
        <v>1</v>
      </c>
    </row>
    <row r="31" spans="1:17">
      <c r="A31" s="518">
        <v>1</v>
      </c>
      <c r="B31" s="709"/>
      <c r="C31" s="132"/>
      <c r="D31" s="132"/>
      <c r="E31" s="132"/>
      <c r="F31" s="132"/>
      <c r="G31" s="132"/>
      <c r="H31" s="132"/>
      <c r="I31" s="132"/>
      <c r="J31" s="132"/>
      <c r="K31" s="132"/>
      <c r="L31" s="132"/>
      <c r="M31" s="132"/>
      <c r="N31" s="132"/>
      <c r="O31" s="132"/>
      <c r="P31" s="132"/>
      <c r="Q31" s="747">
        <v>1</v>
      </c>
    </row>
    <row r="32" spans="1:17">
      <c r="A32" s="518">
        <v>1</v>
      </c>
      <c r="B32" s="752" t="s">
        <v>1517</v>
      </c>
      <c r="C32" s="132"/>
      <c r="D32" s="132"/>
      <c r="E32" s="132"/>
      <c r="F32" s="132"/>
      <c r="G32" s="132"/>
      <c r="H32" s="132"/>
      <c r="I32" s="132"/>
      <c r="J32" s="132"/>
      <c r="K32" s="132"/>
      <c r="L32" s="132"/>
      <c r="M32" s="132"/>
      <c r="N32" s="132"/>
      <c r="O32" s="132"/>
      <c r="P32" s="132"/>
      <c r="Q32" s="747">
        <v>1</v>
      </c>
    </row>
    <row r="33" spans="1:17">
      <c r="A33" s="518">
        <v>1</v>
      </c>
      <c r="B33" s="752" t="s">
        <v>1516</v>
      </c>
      <c r="C33" s="132"/>
      <c r="D33" s="132"/>
      <c r="E33" s="132"/>
      <c r="F33" s="132"/>
      <c r="G33" s="132"/>
      <c r="H33" s="132"/>
      <c r="I33" s="132"/>
      <c r="J33" s="132"/>
      <c r="K33" s="132"/>
      <c r="L33" s="132"/>
      <c r="M33" s="132"/>
      <c r="N33" s="132"/>
      <c r="O33" s="132"/>
      <c r="P33" s="132"/>
      <c r="Q33" s="747">
        <v>1</v>
      </c>
    </row>
    <row r="34" spans="1:17">
      <c r="A34" s="518">
        <v>1</v>
      </c>
      <c r="B34" s="132"/>
      <c r="C34" s="132"/>
      <c r="D34" s="132"/>
      <c r="E34" s="132"/>
      <c r="F34" s="132"/>
      <c r="G34" s="132"/>
      <c r="H34" s="132"/>
      <c r="I34" s="132"/>
      <c r="J34" s="132"/>
      <c r="K34" s="132"/>
      <c r="L34" s="132"/>
      <c r="M34" s="132"/>
      <c r="N34" s="132"/>
      <c r="O34" s="132"/>
      <c r="P34" s="132"/>
      <c r="Q34" s="747">
        <v>1</v>
      </c>
    </row>
    <row r="35" spans="1:17">
      <c r="A35" s="518">
        <v>1</v>
      </c>
      <c r="B35" s="637" t="s">
        <v>1515</v>
      </c>
      <c r="C35" s="132"/>
      <c r="D35" s="132"/>
      <c r="E35" s="132"/>
      <c r="F35" s="132"/>
      <c r="G35" s="132"/>
      <c r="H35" s="132"/>
      <c r="I35" s="132"/>
      <c r="J35" s="132"/>
      <c r="K35" s="132"/>
      <c r="L35" s="132"/>
      <c r="M35" s="132"/>
      <c r="N35" s="132"/>
      <c r="O35" s="132"/>
      <c r="P35" s="132"/>
      <c r="Q35" s="747">
        <v>1</v>
      </c>
    </row>
    <row r="36" spans="1:17">
      <c r="A36" s="518">
        <v>1</v>
      </c>
      <c r="B36" s="709"/>
      <c r="C36" s="132"/>
      <c r="D36" s="132"/>
      <c r="E36" s="132"/>
      <c r="F36" s="132"/>
      <c r="G36" s="132"/>
      <c r="H36" s="132"/>
      <c r="I36" s="132"/>
      <c r="J36" s="132"/>
      <c r="K36" s="132"/>
      <c r="L36" s="132"/>
      <c r="M36" s="132"/>
      <c r="N36" s="132"/>
      <c r="O36" s="132"/>
      <c r="P36" s="132"/>
      <c r="Q36" s="747">
        <v>1</v>
      </c>
    </row>
    <row r="37" spans="1:17">
      <c r="A37" s="518">
        <v>1</v>
      </c>
      <c r="B37" s="709" t="s">
        <v>1514</v>
      </c>
      <c r="C37" s="132"/>
      <c r="D37" s="132"/>
      <c r="E37" s="132"/>
      <c r="F37" s="132"/>
      <c r="G37" s="132"/>
      <c r="H37" s="132"/>
      <c r="I37" s="132"/>
      <c r="J37" s="132"/>
      <c r="K37" s="132"/>
      <c r="L37" s="132"/>
      <c r="M37" s="132"/>
      <c r="N37" s="132"/>
      <c r="O37" s="132"/>
      <c r="P37" s="132"/>
      <c r="Q37" s="747">
        <v>1</v>
      </c>
    </row>
    <row r="38" spans="1:17">
      <c r="A38" s="518">
        <v>1</v>
      </c>
      <c r="B38" s="709" t="s">
        <v>1513</v>
      </c>
      <c r="C38" s="132"/>
      <c r="D38" s="132"/>
      <c r="E38" s="132"/>
      <c r="F38" s="132"/>
      <c r="G38" s="132"/>
      <c r="H38" s="132"/>
      <c r="I38" s="132"/>
      <c r="J38" s="132"/>
      <c r="K38" s="132"/>
      <c r="L38" s="132"/>
      <c r="M38" s="132"/>
      <c r="N38" s="132"/>
      <c r="O38" s="132"/>
      <c r="P38" s="132"/>
      <c r="Q38" s="747">
        <v>1</v>
      </c>
    </row>
    <row r="39" spans="1:17">
      <c r="A39" s="518">
        <v>1</v>
      </c>
      <c r="B39" s="132"/>
      <c r="C39" s="132"/>
      <c r="D39" s="132"/>
      <c r="E39" s="132"/>
      <c r="F39" s="132"/>
      <c r="G39" s="132"/>
      <c r="H39" s="132"/>
      <c r="I39" s="132"/>
      <c r="J39" s="132"/>
      <c r="K39" s="132"/>
      <c r="L39" s="132"/>
      <c r="M39" s="132"/>
      <c r="N39" s="132"/>
      <c r="O39" s="132"/>
      <c r="P39" s="132"/>
      <c r="Q39" s="747">
        <v>1</v>
      </c>
    </row>
    <row r="40" spans="1:17" ht="18">
      <c r="A40" s="518">
        <v>1</v>
      </c>
      <c r="B40" s="708" t="s">
        <v>964</v>
      </c>
      <c r="C40" s="132"/>
      <c r="D40" s="132"/>
      <c r="E40" s="132"/>
      <c r="F40" s="132"/>
      <c r="G40" s="132"/>
      <c r="H40" s="132"/>
      <c r="I40" s="132"/>
      <c r="J40" s="132"/>
      <c r="K40" s="132"/>
      <c r="L40" s="132"/>
      <c r="M40" s="132"/>
      <c r="N40" s="132"/>
      <c r="O40" s="132"/>
      <c r="P40" s="132"/>
      <c r="Q40" s="747">
        <v>1</v>
      </c>
    </row>
    <row r="41" spans="1:17">
      <c r="A41" s="518">
        <v>1</v>
      </c>
      <c r="B41" s="132"/>
      <c r="C41" s="132"/>
      <c r="D41" s="132"/>
      <c r="E41" s="132"/>
      <c r="F41" s="132"/>
      <c r="G41" s="132"/>
      <c r="H41" s="132"/>
      <c r="I41" s="132"/>
      <c r="J41" s="132"/>
      <c r="K41" s="132"/>
      <c r="L41" s="132"/>
      <c r="M41" s="132"/>
      <c r="N41" s="132"/>
      <c r="O41" s="132"/>
      <c r="P41" s="132"/>
      <c r="Q41" s="747">
        <v>1</v>
      </c>
    </row>
    <row r="42" spans="1:17" ht="15.75">
      <c r="A42" s="518">
        <v>1</v>
      </c>
      <c r="B42" s="775" t="s">
        <v>1512</v>
      </c>
      <c r="C42" s="775"/>
      <c r="D42" s="132"/>
      <c r="E42" s="132"/>
      <c r="F42" s="132"/>
      <c r="G42" s="132"/>
      <c r="H42" s="132"/>
      <c r="I42" s="132"/>
      <c r="J42" s="132"/>
      <c r="K42" s="132"/>
      <c r="L42" s="132"/>
      <c r="M42" s="132"/>
      <c r="N42" s="132"/>
      <c r="O42" s="132"/>
      <c r="P42" s="132"/>
      <c r="Q42" s="747">
        <v>1</v>
      </c>
    </row>
    <row r="43" spans="1:17" ht="15.75">
      <c r="A43" s="518">
        <v>1</v>
      </c>
      <c r="B43" s="775"/>
      <c r="C43" s="785" t="s">
        <v>1511</v>
      </c>
      <c r="D43" s="132"/>
      <c r="E43" s="132"/>
      <c r="F43" s="132"/>
      <c r="G43" s="132"/>
      <c r="H43" s="132"/>
      <c r="I43" s="132"/>
      <c r="J43" s="132"/>
      <c r="K43" s="132"/>
      <c r="L43" s="132"/>
      <c r="M43" s="132"/>
      <c r="N43" s="132"/>
      <c r="O43" s="132"/>
      <c r="P43" s="132"/>
      <c r="Q43" s="747">
        <v>1</v>
      </c>
    </row>
    <row r="44" spans="1:17" ht="15.75">
      <c r="A44" s="518">
        <v>1</v>
      </c>
      <c r="B44" s="775"/>
      <c r="C44" s="784" t="s">
        <v>1510</v>
      </c>
      <c r="D44" s="132"/>
      <c r="E44" s="132"/>
      <c r="F44" s="132"/>
      <c r="G44" s="132"/>
      <c r="H44" s="132"/>
      <c r="I44" s="132"/>
      <c r="J44" s="132"/>
      <c r="K44" s="132"/>
      <c r="L44" s="132"/>
      <c r="M44" s="132"/>
      <c r="N44" s="132"/>
      <c r="O44" s="132"/>
      <c r="P44" s="132"/>
      <c r="Q44" s="747">
        <v>1</v>
      </c>
    </row>
    <row r="45" spans="1:17">
      <c r="A45" s="518">
        <v>1</v>
      </c>
      <c r="B45" s="132"/>
      <c r="C45" s="132"/>
      <c r="D45" s="132"/>
      <c r="E45" s="132"/>
      <c r="F45" s="132"/>
      <c r="G45" s="132"/>
      <c r="H45" s="132"/>
      <c r="I45" s="132"/>
      <c r="J45" s="132"/>
      <c r="K45" s="132"/>
      <c r="L45" s="132"/>
      <c r="M45" s="132"/>
      <c r="N45" s="132"/>
      <c r="O45" s="132"/>
      <c r="P45" s="132"/>
      <c r="Q45" s="747">
        <v>1</v>
      </c>
    </row>
    <row r="46" spans="1:17">
      <c r="A46" s="518">
        <v>1</v>
      </c>
      <c r="B46" s="132"/>
      <c r="C46" s="132"/>
      <c r="D46" s="132"/>
      <c r="E46" s="132"/>
      <c r="F46" s="132"/>
      <c r="G46" s="132"/>
      <c r="H46" s="132"/>
      <c r="I46" s="132"/>
      <c r="J46" s="132"/>
      <c r="K46" s="132"/>
      <c r="L46" s="132"/>
      <c r="M46" s="132"/>
      <c r="N46" s="132"/>
      <c r="O46" s="132"/>
      <c r="P46" s="132"/>
      <c r="Q46" s="747">
        <v>1</v>
      </c>
    </row>
    <row r="47" spans="1:17" ht="21">
      <c r="A47" s="518">
        <v>1</v>
      </c>
      <c r="B47" s="783" t="s">
        <v>1509</v>
      </c>
      <c r="C47" s="573"/>
      <c r="D47" s="573"/>
      <c r="E47" s="573"/>
      <c r="F47" s="573"/>
      <c r="G47" s="573"/>
      <c r="H47" s="573"/>
      <c r="I47" s="573"/>
      <c r="J47" s="573"/>
      <c r="K47" s="573"/>
      <c r="L47" s="573"/>
      <c r="M47" s="573"/>
      <c r="N47" s="573"/>
      <c r="O47" s="573"/>
      <c r="P47" s="573"/>
      <c r="Q47" s="747">
        <v>1</v>
      </c>
    </row>
    <row r="48" spans="1:17">
      <c r="A48" s="518">
        <v>1</v>
      </c>
      <c r="B48" s="132"/>
      <c r="C48" s="132"/>
      <c r="D48" s="132"/>
      <c r="E48" s="132"/>
      <c r="F48" s="132"/>
      <c r="G48" s="132"/>
      <c r="H48" s="132"/>
      <c r="I48" s="132"/>
      <c r="J48" s="132"/>
      <c r="K48" s="132"/>
      <c r="L48" s="132"/>
      <c r="M48" s="132"/>
      <c r="N48" s="132"/>
      <c r="O48" s="132"/>
      <c r="P48" s="132"/>
      <c r="Q48" s="747">
        <v>1</v>
      </c>
    </row>
    <row r="49" spans="1:17" ht="18.75">
      <c r="A49" s="518">
        <v>1</v>
      </c>
      <c r="B49" s="495" t="s">
        <v>1508</v>
      </c>
      <c r="C49" s="132"/>
      <c r="D49" s="132"/>
      <c r="E49" s="132"/>
      <c r="F49" s="132"/>
      <c r="G49" s="132"/>
      <c r="H49" s="132"/>
      <c r="I49" s="132"/>
      <c r="J49" s="132"/>
      <c r="K49" s="132"/>
      <c r="L49" s="132"/>
      <c r="M49" s="132"/>
      <c r="N49" s="132"/>
      <c r="O49" s="132"/>
      <c r="P49" s="132"/>
      <c r="Q49" s="747">
        <v>1</v>
      </c>
    </row>
    <row r="50" spans="1:17">
      <c r="A50" s="518">
        <v>1</v>
      </c>
      <c r="B50" s="132"/>
      <c r="C50" s="779" t="s">
        <v>1507</v>
      </c>
      <c r="D50" s="132"/>
      <c r="E50" s="132"/>
      <c r="F50" s="132"/>
      <c r="G50" s="132"/>
      <c r="H50" s="132"/>
      <c r="I50" s="132"/>
      <c r="J50" s="132"/>
      <c r="K50" s="132"/>
      <c r="L50" s="132"/>
      <c r="M50" s="132"/>
      <c r="N50" s="132"/>
      <c r="O50" s="132"/>
      <c r="P50" s="132"/>
      <c r="Q50" s="747">
        <v>1</v>
      </c>
    </row>
    <row r="51" spans="1:17">
      <c r="A51" s="518">
        <v>1</v>
      </c>
      <c r="B51" s="132"/>
      <c r="C51" s="778" t="s">
        <v>1506</v>
      </c>
      <c r="D51" s="132"/>
      <c r="E51" s="132"/>
      <c r="F51" s="132"/>
      <c r="G51" s="132"/>
      <c r="H51" s="132"/>
      <c r="I51" s="132"/>
      <c r="J51" s="132"/>
      <c r="K51" s="132"/>
      <c r="L51" s="132"/>
      <c r="M51" s="132"/>
      <c r="N51" s="132"/>
      <c r="O51" s="132"/>
      <c r="P51" s="132"/>
      <c r="Q51" s="747">
        <v>1</v>
      </c>
    </row>
    <row r="52" spans="1:17">
      <c r="A52" s="518">
        <v>1</v>
      </c>
      <c r="B52" s="132"/>
      <c r="C52" s="132"/>
      <c r="D52" s="132"/>
      <c r="E52" s="132"/>
      <c r="F52" s="132"/>
      <c r="G52" s="132"/>
      <c r="H52" s="132"/>
      <c r="I52" s="132"/>
      <c r="J52" s="132"/>
      <c r="K52" s="132"/>
      <c r="L52" s="132"/>
      <c r="M52" s="132"/>
      <c r="N52" s="132"/>
      <c r="O52" s="132"/>
      <c r="P52" s="132"/>
      <c r="Q52" s="747">
        <v>1</v>
      </c>
    </row>
    <row r="53" spans="1:17" ht="18">
      <c r="A53" s="518">
        <v>1</v>
      </c>
      <c r="B53" s="708" t="s">
        <v>1505</v>
      </c>
      <c r="C53" s="132"/>
      <c r="D53" s="132"/>
      <c r="E53" s="132"/>
      <c r="F53" s="132"/>
      <c r="G53" s="132"/>
      <c r="H53" s="132"/>
      <c r="I53" s="132"/>
      <c r="J53" s="132"/>
      <c r="K53" s="132"/>
      <c r="L53" s="132"/>
      <c r="M53" s="132"/>
      <c r="N53" s="132"/>
      <c r="O53" s="132"/>
      <c r="P53" s="132"/>
      <c r="Q53" s="747">
        <v>1</v>
      </c>
    </row>
    <row r="54" spans="1:17">
      <c r="A54" s="518">
        <v>1</v>
      </c>
      <c r="B54" s="132"/>
      <c r="C54" s="132"/>
      <c r="D54" s="132"/>
      <c r="E54" s="132"/>
      <c r="F54" s="132"/>
      <c r="G54" s="132"/>
      <c r="H54" s="132"/>
      <c r="I54" s="132"/>
      <c r="J54" s="132"/>
      <c r="K54" s="132"/>
      <c r="L54" s="132"/>
      <c r="M54" s="132"/>
      <c r="N54" s="132"/>
      <c r="O54" s="132"/>
      <c r="P54" s="132"/>
      <c r="Q54" s="747">
        <v>1</v>
      </c>
    </row>
    <row r="55" spans="1:17">
      <c r="A55" s="518">
        <v>1</v>
      </c>
      <c r="B55" s="782" t="s">
        <v>1504</v>
      </c>
      <c r="C55" s="132"/>
      <c r="D55" s="132"/>
      <c r="E55" s="132"/>
      <c r="F55" s="132"/>
      <c r="G55" s="132"/>
      <c r="H55" s="132"/>
      <c r="I55" s="132"/>
      <c r="J55" s="132"/>
      <c r="K55" s="132"/>
      <c r="L55" s="132"/>
      <c r="M55" s="132"/>
      <c r="N55" s="132"/>
      <c r="O55" s="132"/>
      <c r="P55" s="132"/>
      <c r="Q55" s="747">
        <v>1</v>
      </c>
    </row>
    <row r="56" spans="1:17">
      <c r="A56" s="518">
        <v>1</v>
      </c>
      <c r="B56" s="709"/>
      <c r="C56" s="132"/>
      <c r="D56" s="132"/>
      <c r="E56" s="132"/>
      <c r="F56" s="132"/>
      <c r="G56" s="132"/>
      <c r="H56" s="132"/>
      <c r="I56" s="132"/>
      <c r="J56" s="132"/>
      <c r="K56" s="132"/>
      <c r="L56" s="132"/>
      <c r="M56" s="132"/>
      <c r="N56" s="132"/>
      <c r="O56" s="132"/>
      <c r="P56" s="132"/>
      <c r="Q56" s="747">
        <v>1</v>
      </c>
    </row>
    <row r="57" spans="1:17">
      <c r="A57" s="518">
        <v>1</v>
      </c>
      <c r="B57" s="781" t="s">
        <v>1503</v>
      </c>
      <c r="C57" s="132"/>
      <c r="D57" s="132"/>
      <c r="E57" s="132"/>
      <c r="F57" s="132"/>
      <c r="G57" s="132"/>
      <c r="H57" s="132"/>
      <c r="I57" s="132"/>
      <c r="J57" s="132"/>
      <c r="K57" s="132"/>
      <c r="L57" s="132"/>
      <c r="M57" s="132"/>
      <c r="N57" s="132"/>
      <c r="O57" s="132"/>
      <c r="P57" s="132"/>
      <c r="Q57" s="747">
        <v>1</v>
      </c>
    </row>
    <row r="58" spans="1:17">
      <c r="A58" s="518">
        <v>1</v>
      </c>
      <c r="B58" s="781" t="s">
        <v>1502</v>
      </c>
      <c r="C58" s="132"/>
      <c r="D58" s="132"/>
      <c r="E58" s="132"/>
      <c r="F58" s="132"/>
      <c r="G58" s="132"/>
      <c r="H58" s="132"/>
      <c r="I58" s="132"/>
      <c r="J58" s="132"/>
      <c r="K58" s="132"/>
      <c r="L58" s="132"/>
      <c r="M58" s="132"/>
      <c r="N58" s="132"/>
      <c r="O58" s="132"/>
      <c r="P58" s="132"/>
      <c r="Q58" s="747">
        <v>1</v>
      </c>
    </row>
    <row r="59" spans="1:17">
      <c r="A59" s="518">
        <v>1</v>
      </c>
      <c r="B59" s="132"/>
      <c r="C59" s="132"/>
      <c r="D59" s="132"/>
      <c r="E59" s="132"/>
      <c r="F59" s="132"/>
      <c r="G59" s="132"/>
      <c r="H59" s="132"/>
      <c r="I59" s="132"/>
      <c r="J59" s="132"/>
      <c r="K59" s="132"/>
      <c r="L59" s="132"/>
      <c r="M59" s="132"/>
      <c r="N59" s="132"/>
      <c r="O59" s="132"/>
      <c r="P59" s="132"/>
      <c r="Q59" s="747">
        <v>1</v>
      </c>
    </row>
    <row r="60" spans="1:17">
      <c r="A60" s="518">
        <v>1</v>
      </c>
      <c r="B60" s="132" t="s">
        <v>1501</v>
      </c>
      <c r="C60" s="132"/>
      <c r="D60" s="132"/>
      <c r="E60" s="132"/>
      <c r="F60" s="132"/>
      <c r="G60" s="132"/>
      <c r="H60" s="132"/>
      <c r="I60" s="132"/>
      <c r="J60" s="132"/>
      <c r="K60" s="132"/>
      <c r="L60" s="132"/>
      <c r="M60" s="132"/>
      <c r="N60" s="132"/>
      <c r="O60" s="132"/>
      <c r="P60" s="132"/>
      <c r="Q60" s="747">
        <v>1</v>
      </c>
    </row>
    <row r="61" spans="1:17">
      <c r="A61" s="518">
        <v>1</v>
      </c>
      <c r="B61" s="132"/>
      <c r="C61" s="132"/>
      <c r="D61" s="132"/>
      <c r="E61" s="132"/>
      <c r="F61" s="132"/>
      <c r="G61" s="132"/>
      <c r="H61" s="132"/>
      <c r="I61" s="132"/>
      <c r="J61" s="132"/>
      <c r="K61" s="132"/>
      <c r="L61" s="132"/>
      <c r="M61" s="132"/>
      <c r="N61" s="132"/>
      <c r="O61" s="132"/>
      <c r="P61" s="132"/>
      <c r="Q61" s="747">
        <v>1</v>
      </c>
    </row>
    <row r="62" spans="1:17">
      <c r="A62" s="518">
        <v>1</v>
      </c>
      <c r="B62" s="780" t="s">
        <v>1500</v>
      </c>
      <c r="C62" s="132"/>
      <c r="D62" s="132"/>
      <c r="E62" s="132"/>
      <c r="F62" s="132"/>
      <c r="G62" s="132"/>
      <c r="H62" s="132"/>
      <c r="I62" s="132"/>
      <c r="J62" s="132"/>
      <c r="K62" s="132"/>
      <c r="L62" s="132"/>
      <c r="M62" s="132"/>
      <c r="N62" s="132"/>
      <c r="O62" s="132"/>
      <c r="P62" s="132"/>
      <c r="Q62" s="747">
        <v>1</v>
      </c>
    </row>
    <row r="63" spans="1:17">
      <c r="A63" s="518">
        <v>1</v>
      </c>
      <c r="B63" s="709"/>
      <c r="C63" s="132"/>
      <c r="D63" s="132"/>
      <c r="E63" s="132"/>
      <c r="F63" s="132"/>
      <c r="G63" s="132"/>
      <c r="H63" s="132"/>
      <c r="I63" s="132"/>
      <c r="J63" s="132"/>
      <c r="K63" s="132"/>
      <c r="L63" s="132"/>
      <c r="M63" s="132"/>
      <c r="N63" s="132"/>
      <c r="O63" s="132"/>
      <c r="P63" s="132"/>
      <c r="Q63" s="747">
        <v>1</v>
      </c>
    </row>
    <row r="64" spans="1:17">
      <c r="A64" s="518">
        <v>1</v>
      </c>
      <c r="B64" s="709" t="s">
        <v>1499</v>
      </c>
      <c r="C64" s="132"/>
      <c r="D64" s="132"/>
      <c r="E64" s="132"/>
      <c r="F64" s="132"/>
      <c r="G64" s="132"/>
      <c r="H64" s="132"/>
      <c r="I64" s="132"/>
      <c r="J64" s="132"/>
      <c r="K64" s="132"/>
      <c r="L64" s="132"/>
      <c r="M64" s="132"/>
      <c r="N64" s="132"/>
      <c r="O64" s="132"/>
      <c r="P64" s="132"/>
      <c r="Q64" s="747">
        <v>1</v>
      </c>
    </row>
    <row r="65" spans="1:17">
      <c r="A65" s="518">
        <v>1</v>
      </c>
      <c r="B65" s="132"/>
      <c r="C65" s="132"/>
      <c r="D65" s="132"/>
      <c r="E65" s="132"/>
      <c r="F65" s="132"/>
      <c r="G65" s="132"/>
      <c r="H65" s="132"/>
      <c r="I65" s="132"/>
      <c r="J65" s="132"/>
      <c r="K65" s="132"/>
      <c r="L65" s="132"/>
      <c r="M65" s="132"/>
      <c r="N65" s="132"/>
      <c r="O65" s="132"/>
      <c r="P65" s="132"/>
      <c r="Q65" s="747">
        <v>1</v>
      </c>
    </row>
    <row r="66" spans="1:17">
      <c r="A66" s="518">
        <v>1</v>
      </c>
      <c r="B66" s="132" t="s">
        <v>1498</v>
      </c>
      <c r="C66" s="132"/>
      <c r="D66" s="132"/>
      <c r="E66" s="132"/>
      <c r="F66" s="132"/>
      <c r="G66" s="132"/>
      <c r="H66" s="132"/>
      <c r="I66" s="132"/>
      <c r="J66" s="132"/>
      <c r="K66" s="132"/>
      <c r="L66" s="132"/>
      <c r="M66" s="132"/>
      <c r="N66" s="132"/>
      <c r="O66" s="132"/>
      <c r="P66" s="132"/>
      <c r="Q66" s="747">
        <v>1</v>
      </c>
    </row>
    <row r="67" spans="1:17">
      <c r="A67" s="518">
        <v>1</v>
      </c>
      <c r="B67" s="132"/>
      <c r="C67" s="132"/>
      <c r="D67" s="132"/>
      <c r="E67" s="132"/>
      <c r="F67" s="132"/>
      <c r="G67" s="132"/>
      <c r="H67" s="132"/>
      <c r="I67" s="132"/>
      <c r="J67" s="132"/>
      <c r="K67" s="132"/>
      <c r="L67" s="132"/>
      <c r="M67" s="132"/>
      <c r="N67" s="132"/>
      <c r="O67" s="132"/>
      <c r="P67" s="132"/>
      <c r="Q67" s="747">
        <v>1</v>
      </c>
    </row>
    <row r="68" spans="1:17" ht="18">
      <c r="A68" s="518">
        <v>1</v>
      </c>
      <c r="B68" s="708" t="s">
        <v>964</v>
      </c>
      <c r="C68" s="132"/>
      <c r="D68" s="132"/>
      <c r="E68" s="132"/>
      <c r="F68" s="132"/>
      <c r="G68" s="132"/>
      <c r="H68" s="132"/>
      <c r="I68" s="132"/>
      <c r="J68" s="132"/>
      <c r="K68" s="132"/>
      <c r="L68" s="132"/>
      <c r="M68" s="132"/>
      <c r="N68" s="132"/>
      <c r="O68" s="132"/>
      <c r="P68" s="132"/>
      <c r="Q68" s="747">
        <v>1</v>
      </c>
    </row>
    <row r="69" spans="1:17">
      <c r="A69" s="518">
        <v>1</v>
      </c>
      <c r="B69" s="132"/>
      <c r="C69" s="132"/>
      <c r="D69" s="132"/>
      <c r="E69" s="132"/>
      <c r="F69" s="132"/>
      <c r="G69" s="132"/>
      <c r="H69" s="132"/>
      <c r="I69" s="132"/>
      <c r="J69" s="132"/>
      <c r="K69" s="132"/>
      <c r="L69" s="132"/>
      <c r="M69" s="132"/>
      <c r="N69" s="132"/>
      <c r="O69" s="132"/>
      <c r="P69" s="132"/>
      <c r="Q69" s="747">
        <v>1</v>
      </c>
    </row>
    <row r="70" spans="1:17">
      <c r="A70" s="518">
        <v>1</v>
      </c>
      <c r="B70" s="779" t="s">
        <v>1497</v>
      </c>
      <c r="C70" s="132"/>
      <c r="D70" s="132"/>
      <c r="E70" s="132"/>
      <c r="F70" s="132"/>
      <c r="G70" s="132"/>
      <c r="H70" s="132"/>
      <c r="I70" s="132"/>
      <c r="J70" s="132"/>
      <c r="K70" s="132"/>
      <c r="L70" s="132"/>
      <c r="M70" s="132"/>
      <c r="N70" s="132"/>
      <c r="O70" s="132"/>
      <c r="P70" s="132"/>
      <c r="Q70" s="747">
        <v>1</v>
      </c>
    </row>
    <row r="71" spans="1:17">
      <c r="A71" s="518">
        <v>1</v>
      </c>
      <c r="B71" s="778" t="s">
        <v>1496</v>
      </c>
      <c r="C71" s="132"/>
      <c r="D71" s="132"/>
      <c r="E71" s="132"/>
      <c r="F71" s="132"/>
      <c r="G71" s="132"/>
      <c r="H71" s="132"/>
      <c r="I71" s="132"/>
      <c r="J71" s="132"/>
      <c r="K71" s="132"/>
      <c r="L71" s="132"/>
      <c r="M71" s="132"/>
      <c r="N71" s="132"/>
      <c r="O71" s="132"/>
      <c r="P71" s="132"/>
      <c r="Q71" s="747">
        <v>1</v>
      </c>
    </row>
    <row r="72" spans="1:17">
      <c r="A72" s="518">
        <v>1</v>
      </c>
      <c r="B72" s="132"/>
      <c r="C72" s="132"/>
      <c r="D72" s="132"/>
      <c r="E72" s="132"/>
      <c r="F72" s="132"/>
      <c r="G72" s="132"/>
      <c r="H72" s="132"/>
      <c r="I72" s="132"/>
      <c r="J72" s="132"/>
      <c r="K72" s="132"/>
      <c r="L72" s="132"/>
      <c r="M72" s="132"/>
      <c r="N72" s="132"/>
      <c r="O72" s="132"/>
      <c r="P72" s="132"/>
      <c r="Q72" s="747">
        <v>1</v>
      </c>
    </row>
    <row r="73" spans="1:17">
      <c r="A73" s="518">
        <v>1</v>
      </c>
      <c r="B73" s="132" t="s">
        <v>1495</v>
      </c>
      <c r="C73" s="132"/>
      <c r="D73" s="132"/>
      <c r="E73" s="132"/>
      <c r="F73" s="132"/>
      <c r="G73" s="132"/>
      <c r="H73" s="132"/>
      <c r="I73" s="132"/>
      <c r="J73" s="132"/>
      <c r="K73" s="132"/>
      <c r="L73" s="132"/>
      <c r="M73" s="132"/>
      <c r="N73" s="132"/>
      <c r="O73" s="132"/>
      <c r="P73" s="132"/>
      <c r="Q73" s="747">
        <v>1</v>
      </c>
    </row>
    <row r="74" spans="1:17">
      <c r="A74" s="518">
        <v>1</v>
      </c>
      <c r="B74" s="132"/>
      <c r="C74" s="132"/>
      <c r="D74" s="132"/>
      <c r="E74" s="132"/>
      <c r="F74" s="132"/>
      <c r="G74" s="132"/>
      <c r="H74" s="132"/>
      <c r="I74" s="132"/>
      <c r="J74" s="132"/>
      <c r="K74" s="132"/>
      <c r="L74" s="132"/>
      <c r="M74" s="132"/>
      <c r="N74" s="132"/>
      <c r="O74" s="132"/>
      <c r="P74" s="132"/>
      <c r="Q74" s="747">
        <v>1</v>
      </c>
    </row>
    <row r="75" spans="1:17">
      <c r="A75" s="518">
        <v>1</v>
      </c>
      <c r="B75" s="132"/>
      <c r="C75" s="132"/>
      <c r="D75" s="132"/>
      <c r="E75" s="132"/>
      <c r="F75" s="132"/>
      <c r="G75" s="132"/>
      <c r="H75" s="132"/>
      <c r="I75" s="132"/>
      <c r="J75" s="132"/>
      <c r="K75" s="132"/>
      <c r="L75" s="132"/>
      <c r="M75" s="132"/>
      <c r="N75" s="132"/>
      <c r="O75" s="132"/>
      <c r="P75" s="132"/>
      <c r="Q75" s="747">
        <v>1</v>
      </c>
    </row>
    <row r="76" spans="1:17" ht="26.25">
      <c r="A76" s="518">
        <v>1</v>
      </c>
      <c r="B76" s="777" t="s">
        <v>1494</v>
      </c>
      <c r="C76" s="132"/>
      <c r="D76" s="132"/>
      <c r="E76" s="132"/>
      <c r="F76" s="132"/>
      <c r="G76" s="132"/>
      <c r="H76" s="132"/>
      <c r="I76" s="132"/>
      <c r="J76" s="132"/>
      <c r="K76" s="132"/>
      <c r="L76" s="132"/>
      <c r="M76" s="132"/>
      <c r="N76" s="132"/>
      <c r="O76" s="132"/>
      <c r="P76" s="132"/>
      <c r="Q76" s="747">
        <v>1</v>
      </c>
    </row>
    <row r="77" spans="1:17">
      <c r="A77" s="518">
        <v>1</v>
      </c>
      <c r="B77" s="132"/>
      <c r="C77" s="132"/>
      <c r="D77" s="132"/>
      <c r="E77" s="132"/>
      <c r="F77" s="132"/>
      <c r="G77" s="132"/>
      <c r="H77" s="132"/>
      <c r="I77" s="132"/>
      <c r="J77" s="132"/>
      <c r="K77" s="132"/>
      <c r="L77" s="132"/>
      <c r="M77" s="132"/>
      <c r="N77" s="132"/>
      <c r="O77" s="132"/>
      <c r="P77" s="132"/>
      <c r="Q77" s="747">
        <v>1</v>
      </c>
    </row>
    <row r="78" spans="1:17" ht="18.75">
      <c r="A78" s="518">
        <v>1</v>
      </c>
      <c r="B78" s="769" t="s">
        <v>996</v>
      </c>
      <c r="C78" s="768" t="s">
        <v>1493</v>
      </c>
      <c r="D78" s="776"/>
      <c r="E78" s="776"/>
      <c r="F78" s="712"/>
      <c r="G78" s="712"/>
      <c r="H78" s="712"/>
      <c r="I78" s="712"/>
      <c r="J78" s="132"/>
      <c r="K78" s="132"/>
      <c r="L78" s="132"/>
      <c r="M78" s="132"/>
      <c r="N78" s="132"/>
      <c r="O78" s="132"/>
      <c r="P78" s="132"/>
      <c r="Q78" s="747">
        <v>1</v>
      </c>
    </row>
    <row r="79" spans="1:17">
      <c r="A79" s="518">
        <v>1</v>
      </c>
      <c r="B79" s="132"/>
      <c r="C79" s="132"/>
      <c r="D79" s="132"/>
      <c r="E79" s="132"/>
      <c r="F79" s="132"/>
      <c r="G79" s="132"/>
      <c r="H79" s="132"/>
      <c r="I79" s="132"/>
      <c r="J79" s="132"/>
      <c r="K79" s="132"/>
      <c r="L79" s="132"/>
      <c r="M79" s="132"/>
      <c r="N79" s="132"/>
      <c r="O79" s="132"/>
      <c r="P79" s="132"/>
      <c r="Q79" s="747">
        <v>1</v>
      </c>
    </row>
    <row r="80" spans="1:17">
      <c r="A80" s="518">
        <v>1</v>
      </c>
      <c r="B80" s="132"/>
      <c r="C80" s="132"/>
      <c r="D80" s="132"/>
      <c r="E80" s="132"/>
      <c r="F80" s="132"/>
      <c r="G80" s="132"/>
      <c r="H80" s="132"/>
      <c r="I80" s="132"/>
      <c r="J80" s="132"/>
      <c r="K80" s="132"/>
      <c r="L80" s="132"/>
      <c r="M80" s="132"/>
      <c r="N80" s="132"/>
      <c r="O80" s="132"/>
      <c r="P80" s="132"/>
      <c r="Q80" s="747">
        <v>1</v>
      </c>
    </row>
    <row r="81" spans="1:17" ht="26.25">
      <c r="A81" s="518">
        <v>1</v>
      </c>
      <c r="B81" s="772" t="s">
        <v>1492</v>
      </c>
      <c r="C81" s="573"/>
      <c r="D81" s="573"/>
      <c r="E81" s="573"/>
      <c r="F81" s="573"/>
      <c r="G81" s="573"/>
      <c r="H81" s="573"/>
      <c r="I81" s="573"/>
      <c r="J81" s="573"/>
      <c r="K81" s="573"/>
      <c r="L81" s="573"/>
      <c r="M81" s="573"/>
      <c r="N81" s="573"/>
      <c r="O81" s="573"/>
      <c r="P81" s="573"/>
      <c r="Q81" s="747">
        <v>1</v>
      </c>
    </row>
    <row r="82" spans="1:17">
      <c r="A82" s="518">
        <v>1</v>
      </c>
      <c r="B82" s="132"/>
      <c r="C82" s="132"/>
      <c r="D82" s="132"/>
      <c r="E82" s="132"/>
      <c r="F82" s="132"/>
      <c r="G82" s="132"/>
      <c r="H82" s="132"/>
      <c r="I82" s="132"/>
      <c r="J82" s="132"/>
      <c r="K82" s="132"/>
      <c r="L82" s="132"/>
      <c r="M82" s="132"/>
      <c r="N82" s="132"/>
      <c r="O82" s="132"/>
      <c r="P82" s="132"/>
      <c r="Q82" s="747">
        <v>1</v>
      </c>
    </row>
    <row r="83" spans="1:17" ht="15.75">
      <c r="A83" s="518">
        <v>1</v>
      </c>
      <c r="B83" s="775" t="s">
        <v>1491</v>
      </c>
      <c r="C83" s="132"/>
      <c r="D83" s="132"/>
      <c r="E83" s="132"/>
      <c r="F83" s="132"/>
      <c r="G83" s="132"/>
      <c r="H83" s="132"/>
      <c r="I83" s="132"/>
      <c r="J83" s="132"/>
      <c r="K83" s="132"/>
      <c r="L83" s="132"/>
      <c r="M83" s="132"/>
      <c r="N83" s="132"/>
      <c r="O83" s="132"/>
      <c r="P83" s="132"/>
      <c r="Q83" s="747">
        <v>1</v>
      </c>
    </row>
    <row r="84" spans="1:17">
      <c r="A84" s="518">
        <v>1</v>
      </c>
      <c r="B84" s="132"/>
      <c r="C84" s="132"/>
      <c r="D84" s="132"/>
      <c r="E84" s="132"/>
      <c r="F84" s="132"/>
      <c r="G84" s="132"/>
      <c r="H84" s="132"/>
      <c r="I84" s="132"/>
      <c r="J84" s="132"/>
      <c r="K84" s="132"/>
      <c r="L84" s="132"/>
      <c r="M84" s="132"/>
      <c r="N84" s="132"/>
      <c r="O84" s="132"/>
      <c r="P84" s="132"/>
      <c r="Q84" s="747">
        <v>1</v>
      </c>
    </row>
    <row r="85" spans="1:17" ht="18">
      <c r="A85" s="518">
        <v>1</v>
      </c>
      <c r="B85" s="708" t="s">
        <v>1490</v>
      </c>
      <c r="C85" s="132"/>
      <c r="D85" s="132"/>
      <c r="E85" s="132"/>
      <c r="F85" s="132"/>
      <c r="G85" s="132"/>
      <c r="H85" s="132"/>
      <c r="I85" s="132"/>
      <c r="J85" s="132"/>
      <c r="K85" s="132"/>
      <c r="L85" s="132"/>
      <c r="M85" s="132"/>
      <c r="N85" s="132"/>
      <c r="O85" s="132"/>
      <c r="P85" s="132"/>
      <c r="Q85" s="747">
        <v>1</v>
      </c>
    </row>
    <row r="86" spans="1:17">
      <c r="A86" s="518">
        <v>1</v>
      </c>
      <c r="B86" s="132"/>
      <c r="C86" s="132"/>
      <c r="D86" s="132"/>
      <c r="E86" s="132"/>
      <c r="F86" s="132"/>
      <c r="G86" s="132"/>
      <c r="H86" s="132"/>
      <c r="I86" s="132"/>
      <c r="J86" s="132"/>
      <c r="K86" s="132"/>
      <c r="L86" s="132"/>
      <c r="M86" s="132"/>
      <c r="N86" s="132"/>
      <c r="O86" s="132"/>
      <c r="P86" s="132"/>
      <c r="Q86" s="747">
        <v>1</v>
      </c>
    </row>
    <row r="87" spans="1:17" ht="15.75">
      <c r="A87" s="518">
        <v>1</v>
      </c>
      <c r="B87" s="774" t="s">
        <v>1475</v>
      </c>
      <c r="C87" s="132"/>
      <c r="D87" s="132"/>
      <c r="E87" s="132"/>
      <c r="F87" s="132"/>
      <c r="G87" s="132"/>
      <c r="H87" s="132"/>
      <c r="I87" s="132"/>
      <c r="J87" s="132"/>
      <c r="K87" s="132"/>
      <c r="L87" s="132"/>
      <c r="M87" s="132"/>
      <c r="N87" s="132"/>
      <c r="O87" s="132"/>
      <c r="P87" s="132"/>
      <c r="Q87" s="747">
        <v>1</v>
      </c>
    </row>
    <row r="88" spans="1:17">
      <c r="A88" s="518">
        <v>1</v>
      </c>
      <c r="B88" s="709"/>
      <c r="C88" s="132"/>
      <c r="D88" s="132"/>
      <c r="E88" s="132"/>
      <c r="F88" s="132"/>
      <c r="G88" s="132"/>
      <c r="H88" s="132"/>
      <c r="I88" s="132"/>
      <c r="J88" s="132"/>
      <c r="K88" s="132"/>
      <c r="L88" s="132"/>
      <c r="M88" s="132"/>
      <c r="N88" s="132"/>
      <c r="O88" s="132"/>
      <c r="P88" s="132"/>
      <c r="Q88" s="747">
        <v>1</v>
      </c>
    </row>
    <row r="89" spans="1:17">
      <c r="A89" s="518">
        <v>1</v>
      </c>
      <c r="B89" s="752" t="s">
        <v>1489</v>
      </c>
      <c r="C89" s="132"/>
      <c r="D89" s="132"/>
      <c r="E89" s="132"/>
      <c r="F89" s="132"/>
      <c r="G89" s="132"/>
      <c r="H89" s="132"/>
      <c r="I89" s="132"/>
      <c r="J89" s="132"/>
      <c r="K89" s="132"/>
      <c r="L89" s="132"/>
      <c r="M89" s="132"/>
      <c r="N89" s="132"/>
      <c r="O89" s="132"/>
      <c r="P89" s="132"/>
      <c r="Q89" s="747">
        <v>1</v>
      </c>
    </row>
    <row r="90" spans="1:17">
      <c r="A90" s="518">
        <v>1</v>
      </c>
      <c r="B90" s="752" t="s">
        <v>1488</v>
      </c>
      <c r="C90" s="132"/>
      <c r="D90" s="132"/>
      <c r="E90" s="132"/>
      <c r="F90" s="132"/>
      <c r="G90" s="132"/>
      <c r="H90" s="132"/>
      <c r="I90" s="132"/>
      <c r="J90" s="132"/>
      <c r="K90" s="132"/>
      <c r="L90" s="132"/>
      <c r="M90" s="132"/>
      <c r="N90" s="132"/>
      <c r="O90" s="132"/>
      <c r="P90" s="132"/>
      <c r="Q90" s="747">
        <v>1</v>
      </c>
    </row>
    <row r="91" spans="1:17">
      <c r="A91" s="518">
        <v>1</v>
      </c>
      <c r="B91" s="752" t="s">
        <v>1487</v>
      </c>
      <c r="C91" s="132"/>
      <c r="D91" s="132"/>
      <c r="E91" s="132"/>
      <c r="F91" s="132"/>
      <c r="G91" s="132"/>
      <c r="H91" s="132"/>
      <c r="I91" s="132"/>
      <c r="J91" s="132"/>
      <c r="K91" s="132"/>
      <c r="L91" s="132"/>
      <c r="M91" s="132"/>
      <c r="N91" s="132"/>
      <c r="O91" s="132"/>
      <c r="P91" s="132"/>
      <c r="Q91" s="747">
        <v>1</v>
      </c>
    </row>
    <row r="92" spans="1:17">
      <c r="A92" s="518">
        <v>1</v>
      </c>
      <c r="B92" s="752" t="s">
        <v>1486</v>
      </c>
      <c r="C92" s="132"/>
      <c r="D92" s="132"/>
      <c r="E92" s="132"/>
      <c r="F92" s="132"/>
      <c r="G92" s="132"/>
      <c r="H92" s="132"/>
      <c r="I92" s="132"/>
      <c r="J92" s="132"/>
      <c r="K92" s="132"/>
      <c r="L92" s="132"/>
      <c r="M92" s="132"/>
      <c r="N92" s="132"/>
      <c r="O92" s="132"/>
      <c r="P92" s="132"/>
      <c r="Q92" s="747">
        <v>1</v>
      </c>
    </row>
    <row r="93" spans="1:17">
      <c r="A93" s="518">
        <v>1</v>
      </c>
      <c r="B93" s="132"/>
      <c r="C93" s="132"/>
      <c r="D93" s="132"/>
      <c r="E93" s="132"/>
      <c r="F93" s="132"/>
      <c r="G93" s="132"/>
      <c r="H93" s="132"/>
      <c r="I93" s="132"/>
      <c r="J93" s="132"/>
      <c r="K93" s="132"/>
      <c r="L93" s="132"/>
      <c r="M93" s="132"/>
      <c r="N93" s="132"/>
      <c r="O93" s="132"/>
      <c r="P93" s="132"/>
      <c r="Q93" s="747">
        <v>1</v>
      </c>
    </row>
    <row r="94" spans="1:17">
      <c r="A94" s="518">
        <v>1</v>
      </c>
      <c r="B94" s="774" t="s">
        <v>1472</v>
      </c>
      <c r="C94" s="132"/>
      <c r="D94" s="132"/>
      <c r="E94" s="132"/>
      <c r="F94" s="132"/>
      <c r="G94" s="132"/>
      <c r="H94" s="132"/>
      <c r="I94" s="132"/>
      <c r="J94" s="132"/>
      <c r="K94" s="132"/>
      <c r="L94" s="132"/>
      <c r="M94" s="132"/>
      <c r="N94" s="132"/>
      <c r="O94" s="132"/>
      <c r="P94" s="132"/>
      <c r="Q94" s="747">
        <v>1</v>
      </c>
    </row>
    <row r="95" spans="1:17">
      <c r="A95" s="518">
        <v>1</v>
      </c>
      <c r="B95" s="709"/>
      <c r="C95" s="132"/>
      <c r="D95" s="132"/>
      <c r="E95" s="132"/>
      <c r="F95" s="132"/>
      <c r="G95" s="132"/>
      <c r="H95" s="132"/>
      <c r="I95" s="132"/>
      <c r="J95" s="132"/>
      <c r="K95" s="132"/>
      <c r="L95" s="132"/>
      <c r="M95" s="132"/>
      <c r="N95" s="132"/>
      <c r="O95" s="132"/>
      <c r="P95" s="132"/>
      <c r="Q95" s="747">
        <v>1</v>
      </c>
    </row>
    <row r="96" spans="1:17">
      <c r="A96" s="518">
        <v>1</v>
      </c>
      <c r="B96" s="752" t="s">
        <v>1485</v>
      </c>
      <c r="C96" s="132"/>
      <c r="D96" s="132"/>
      <c r="E96" s="132"/>
      <c r="F96" s="132"/>
      <c r="G96" s="132"/>
      <c r="H96" s="132"/>
      <c r="I96" s="132"/>
      <c r="J96" s="132"/>
      <c r="K96" s="132"/>
      <c r="L96" s="132"/>
      <c r="M96" s="132"/>
      <c r="N96" s="132"/>
      <c r="O96" s="132"/>
      <c r="P96" s="132"/>
      <c r="Q96" s="747">
        <v>1</v>
      </c>
    </row>
    <row r="97" spans="1:17">
      <c r="A97" s="518">
        <v>1</v>
      </c>
      <c r="B97" s="752" t="s">
        <v>1484</v>
      </c>
      <c r="C97" s="132"/>
      <c r="D97" s="132"/>
      <c r="E97" s="132"/>
      <c r="F97" s="132"/>
      <c r="G97" s="132"/>
      <c r="H97" s="132"/>
      <c r="I97" s="132"/>
      <c r="J97" s="132"/>
      <c r="K97" s="132"/>
      <c r="L97" s="132"/>
      <c r="M97" s="132"/>
      <c r="N97" s="132"/>
      <c r="O97" s="132"/>
      <c r="P97" s="132"/>
      <c r="Q97" s="747">
        <v>1</v>
      </c>
    </row>
    <row r="98" spans="1:17">
      <c r="A98" s="518">
        <v>1</v>
      </c>
      <c r="B98" s="752" t="s">
        <v>1483</v>
      </c>
      <c r="C98" s="132"/>
      <c r="D98" s="132"/>
      <c r="E98" s="132"/>
      <c r="F98" s="132"/>
      <c r="G98" s="132"/>
      <c r="H98" s="132"/>
      <c r="I98" s="132"/>
      <c r="J98" s="132"/>
      <c r="K98" s="132"/>
      <c r="L98" s="132"/>
      <c r="M98" s="132"/>
      <c r="N98" s="132"/>
      <c r="O98" s="132"/>
      <c r="P98" s="132"/>
      <c r="Q98" s="747">
        <v>1</v>
      </c>
    </row>
    <row r="99" spans="1:17">
      <c r="A99" s="518">
        <v>1</v>
      </c>
      <c r="B99" s="752" t="s">
        <v>1482</v>
      </c>
      <c r="C99" s="132"/>
      <c r="D99" s="132"/>
      <c r="E99" s="132"/>
      <c r="F99" s="132"/>
      <c r="G99" s="132"/>
      <c r="H99" s="132"/>
      <c r="I99" s="132"/>
      <c r="J99" s="132"/>
      <c r="K99" s="132"/>
      <c r="L99" s="132"/>
      <c r="M99" s="132"/>
      <c r="N99" s="132"/>
      <c r="O99" s="132"/>
      <c r="P99" s="132"/>
      <c r="Q99" s="747">
        <v>1</v>
      </c>
    </row>
    <row r="100" spans="1:17">
      <c r="A100" s="518">
        <v>1</v>
      </c>
      <c r="B100" s="132"/>
      <c r="C100" s="132"/>
      <c r="D100" s="132"/>
      <c r="E100" s="132"/>
      <c r="F100" s="132"/>
      <c r="G100" s="132"/>
      <c r="H100" s="132"/>
      <c r="I100" s="132"/>
      <c r="J100" s="132"/>
      <c r="K100" s="132"/>
      <c r="L100" s="132"/>
      <c r="M100" s="132"/>
      <c r="N100" s="132"/>
      <c r="O100" s="132"/>
      <c r="P100" s="132"/>
      <c r="Q100" s="747">
        <v>1</v>
      </c>
    </row>
    <row r="101" spans="1:17" ht="18">
      <c r="A101" s="518">
        <v>1</v>
      </c>
      <c r="B101" s="708" t="s">
        <v>1481</v>
      </c>
      <c r="C101" s="132"/>
      <c r="D101" s="132"/>
      <c r="E101" s="132"/>
      <c r="F101" s="132"/>
      <c r="G101" s="132"/>
      <c r="H101" s="132"/>
      <c r="I101" s="132"/>
      <c r="J101" s="132"/>
      <c r="K101" s="132"/>
      <c r="L101" s="132"/>
      <c r="M101" s="132"/>
      <c r="N101" s="132"/>
      <c r="O101" s="132"/>
      <c r="P101" s="132"/>
      <c r="Q101" s="747">
        <v>1</v>
      </c>
    </row>
    <row r="102" spans="1:17">
      <c r="A102" s="518">
        <v>1</v>
      </c>
      <c r="B102" s="132"/>
      <c r="C102" s="132"/>
      <c r="D102" s="132"/>
      <c r="E102" s="132"/>
      <c r="F102" s="132"/>
      <c r="G102" s="132"/>
      <c r="H102" s="132"/>
      <c r="I102" s="132"/>
      <c r="J102" s="132"/>
      <c r="K102" s="132"/>
      <c r="L102" s="132"/>
      <c r="M102" s="132"/>
      <c r="N102" s="132"/>
      <c r="O102" s="132"/>
      <c r="P102" s="132"/>
      <c r="Q102" s="747">
        <v>1</v>
      </c>
    </row>
    <row r="103" spans="1:17" ht="15.75">
      <c r="A103" s="518">
        <v>1</v>
      </c>
      <c r="B103" s="774" t="s">
        <v>1475</v>
      </c>
      <c r="C103" s="132"/>
      <c r="D103" s="132"/>
      <c r="E103" s="132"/>
      <c r="F103" s="132"/>
      <c r="G103" s="132"/>
      <c r="H103" s="132"/>
      <c r="I103" s="132"/>
      <c r="J103" s="132"/>
      <c r="K103" s="132"/>
      <c r="L103" s="132"/>
      <c r="M103" s="132"/>
      <c r="N103" s="132"/>
      <c r="O103" s="132"/>
      <c r="P103" s="132"/>
      <c r="Q103" s="747">
        <v>1</v>
      </c>
    </row>
    <row r="104" spans="1:17">
      <c r="A104" s="518">
        <v>1</v>
      </c>
      <c r="B104" s="709"/>
      <c r="C104" s="132"/>
      <c r="D104" s="132"/>
      <c r="E104" s="132"/>
      <c r="F104" s="132"/>
      <c r="G104" s="132"/>
      <c r="H104" s="132"/>
      <c r="I104" s="132"/>
      <c r="J104" s="132"/>
      <c r="K104" s="132"/>
      <c r="L104" s="132"/>
      <c r="M104" s="132"/>
      <c r="N104" s="132"/>
      <c r="O104" s="132"/>
      <c r="P104" s="132"/>
      <c r="Q104" s="747">
        <v>1</v>
      </c>
    </row>
    <row r="105" spans="1:17">
      <c r="A105" s="518">
        <v>1</v>
      </c>
      <c r="B105" s="752" t="s">
        <v>1480</v>
      </c>
      <c r="C105" s="132"/>
      <c r="D105" s="132"/>
      <c r="E105" s="132"/>
      <c r="F105" s="132"/>
      <c r="G105" s="132"/>
      <c r="H105" s="132"/>
      <c r="I105" s="132"/>
      <c r="J105" s="132"/>
      <c r="K105" s="132"/>
      <c r="L105" s="132"/>
      <c r="M105" s="132"/>
      <c r="N105" s="132"/>
      <c r="O105" s="132"/>
      <c r="P105" s="132"/>
      <c r="Q105" s="747">
        <v>1</v>
      </c>
    </row>
    <row r="106" spans="1:17">
      <c r="A106" s="518">
        <v>1</v>
      </c>
      <c r="B106" s="752" t="s">
        <v>1479</v>
      </c>
      <c r="C106" s="132"/>
      <c r="D106" s="132"/>
      <c r="E106" s="132"/>
      <c r="F106" s="132"/>
      <c r="G106" s="132"/>
      <c r="H106" s="132"/>
      <c r="I106" s="132"/>
      <c r="J106" s="132"/>
      <c r="K106" s="132"/>
      <c r="L106" s="132"/>
      <c r="M106" s="132"/>
      <c r="N106" s="132"/>
      <c r="O106" s="132"/>
      <c r="P106" s="132"/>
      <c r="Q106" s="747">
        <v>1</v>
      </c>
    </row>
    <row r="107" spans="1:17">
      <c r="A107" s="518">
        <v>1</v>
      </c>
      <c r="B107" s="132"/>
      <c r="C107" s="132"/>
      <c r="D107" s="132"/>
      <c r="E107" s="132"/>
      <c r="F107" s="132"/>
      <c r="G107" s="132"/>
      <c r="H107" s="132"/>
      <c r="I107" s="132"/>
      <c r="J107" s="132"/>
      <c r="K107" s="132"/>
      <c r="L107" s="132"/>
      <c r="M107" s="132"/>
      <c r="N107" s="132"/>
      <c r="O107" s="132"/>
      <c r="P107" s="132"/>
      <c r="Q107" s="747">
        <v>1</v>
      </c>
    </row>
    <row r="108" spans="1:17">
      <c r="A108" s="518">
        <v>1</v>
      </c>
      <c r="B108" s="774" t="s">
        <v>1472</v>
      </c>
      <c r="C108" s="132"/>
      <c r="D108" s="132"/>
      <c r="E108" s="132"/>
      <c r="F108" s="132"/>
      <c r="G108" s="132"/>
      <c r="H108" s="132"/>
      <c r="I108" s="132"/>
      <c r="J108" s="132"/>
      <c r="K108" s="132"/>
      <c r="L108" s="132"/>
      <c r="M108" s="132"/>
      <c r="N108" s="132"/>
      <c r="O108" s="132"/>
      <c r="P108" s="132"/>
      <c r="Q108" s="747">
        <v>1</v>
      </c>
    </row>
    <row r="109" spans="1:17">
      <c r="A109" s="518">
        <v>1</v>
      </c>
      <c r="B109" s="709"/>
      <c r="C109" s="132"/>
      <c r="D109" s="132"/>
      <c r="E109" s="132"/>
      <c r="F109" s="132"/>
      <c r="G109" s="132"/>
      <c r="H109" s="132"/>
      <c r="I109" s="132"/>
      <c r="J109" s="132"/>
      <c r="K109" s="132"/>
      <c r="L109" s="132"/>
      <c r="M109" s="132"/>
      <c r="N109" s="132"/>
      <c r="O109" s="132"/>
      <c r="P109" s="132"/>
      <c r="Q109" s="747">
        <v>1</v>
      </c>
    </row>
    <row r="110" spans="1:17">
      <c r="A110" s="518">
        <v>1</v>
      </c>
      <c r="B110" s="752" t="s">
        <v>1478</v>
      </c>
      <c r="C110" s="132"/>
      <c r="D110" s="132"/>
      <c r="E110" s="132"/>
      <c r="F110" s="132"/>
      <c r="G110" s="132"/>
      <c r="H110" s="132"/>
      <c r="I110" s="132"/>
      <c r="J110" s="132"/>
      <c r="K110" s="132"/>
      <c r="L110" s="132"/>
      <c r="M110" s="132"/>
      <c r="N110" s="132"/>
      <c r="O110" s="132"/>
      <c r="P110" s="132"/>
      <c r="Q110" s="747">
        <v>1</v>
      </c>
    </row>
    <row r="111" spans="1:17">
      <c r="A111" s="518">
        <v>1</v>
      </c>
      <c r="B111" s="752" t="s">
        <v>1477</v>
      </c>
      <c r="C111" s="132"/>
      <c r="D111" s="132"/>
      <c r="E111" s="132"/>
      <c r="F111" s="132"/>
      <c r="G111" s="132"/>
      <c r="H111" s="132"/>
      <c r="I111" s="132"/>
      <c r="J111" s="132"/>
      <c r="K111" s="132"/>
      <c r="L111" s="132"/>
      <c r="M111" s="132"/>
      <c r="N111" s="132"/>
      <c r="O111" s="132"/>
      <c r="P111" s="132"/>
      <c r="Q111" s="747">
        <v>1</v>
      </c>
    </row>
    <row r="112" spans="1:17">
      <c r="A112" s="518">
        <v>1</v>
      </c>
      <c r="B112" s="132"/>
      <c r="C112" s="132"/>
      <c r="D112" s="132"/>
      <c r="E112" s="132"/>
      <c r="F112" s="132"/>
      <c r="G112" s="132"/>
      <c r="H112" s="132"/>
      <c r="I112" s="132"/>
      <c r="J112" s="132"/>
      <c r="K112" s="132"/>
      <c r="L112" s="132"/>
      <c r="M112" s="132"/>
      <c r="N112" s="132"/>
      <c r="O112" s="132"/>
      <c r="P112" s="132"/>
      <c r="Q112" s="747">
        <v>1</v>
      </c>
    </row>
    <row r="113" spans="1:17" ht="18">
      <c r="A113" s="518">
        <v>1</v>
      </c>
      <c r="B113" s="708" t="s">
        <v>1476</v>
      </c>
      <c r="C113" s="132"/>
      <c r="D113" s="132"/>
      <c r="E113" s="132"/>
      <c r="F113" s="132"/>
      <c r="G113" s="132"/>
      <c r="H113" s="132"/>
      <c r="I113" s="132"/>
      <c r="J113" s="132"/>
      <c r="K113" s="132"/>
      <c r="L113" s="132"/>
      <c r="M113" s="132"/>
      <c r="N113" s="132"/>
      <c r="O113" s="132"/>
      <c r="P113" s="132"/>
      <c r="Q113" s="747">
        <v>1</v>
      </c>
    </row>
    <row r="114" spans="1:17">
      <c r="A114" s="518">
        <v>1</v>
      </c>
      <c r="B114" s="132"/>
      <c r="C114" s="132"/>
      <c r="D114" s="132"/>
      <c r="E114" s="132"/>
      <c r="F114" s="132"/>
      <c r="G114" s="132"/>
      <c r="H114" s="132"/>
      <c r="I114" s="132"/>
      <c r="J114" s="132"/>
      <c r="K114" s="132"/>
      <c r="L114" s="132"/>
      <c r="M114" s="132"/>
      <c r="N114" s="132"/>
      <c r="O114" s="132"/>
      <c r="P114" s="132"/>
      <c r="Q114" s="747">
        <v>1</v>
      </c>
    </row>
    <row r="115" spans="1:17" ht="15.75">
      <c r="A115" s="518">
        <v>1</v>
      </c>
      <c r="B115" s="774" t="s">
        <v>1475</v>
      </c>
      <c r="C115" s="132"/>
      <c r="D115" s="132"/>
      <c r="E115" s="132"/>
      <c r="F115" s="132"/>
      <c r="G115" s="132"/>
      <c r="H115" s="132"/>
      <c r="I115" s="132"/>
      <c r="J115" s="132"/>
      <c r="K115" s="132"/>
      <c r="L115" s="132"/>
      <c r="M115" s="132"/>
      <c r="N115" s="132"/>
      <c r="O115" s="132"/>
      <c r="P115" s="132"/>
      <c r="Q115" s="747">
        <v>1</v>
      </c>
    </row>
    <row r="116" spans="1:17">
      <c r="A116" s="518">
        <v>1</v>
      </c>
      <c r="B116" s="709"/>
      <c r="C116" s="132"/>
      <c r="D116" s="132"/>
      <c r="E116" s="132"/>
      <c r="F116" s="132"/>
      <c r="G116" s="132"/>
      <c r="H116" s="132"/>
      <c r="I116" s="132"/>
      <c r="J116" s="132"/>
      <c r="K116" s="132"/>
      <c r="L116" s="132"/>
      <c r="M116" s="132"/>
      <c r="N116" s="132"/>
      <c r="O116" s="132"/>
      <c r="P116" s="132"/>
      <c r="Q116" s="747">
        <v>1</v>
      </c>
    </row>
    <row r="117" spans="1:17">
      <c r="A117" s="518">
        <v>1</v>
      </c>
      <c r="B117" s="752" t="s">
        <v>1474</v>
      </c>
      <c r="C117" s="132"/>
      <c r="D117" s="132"/>
      <c r="E117" s="132"/>
      <c r="F117" s="132"/>
      <c r="G117" s="132"/>
      <c r="H117" s="132"/>
      <c r="I117" s="132"/>
      <c r="J117" s="132"/>
      <c r="K117" s="132"/>
      <c r="L117" s="132"/>
      <c r="M117" s="132"/>
      <c r="N117" s="132"/>
      <c r="O117" s="132"/>
      <c r="P117" s="132"/>
      <c r="Q117" s="747">
        <v>1</v>
      </c>
    </row>
    <row r="118" spans="1:17">
      <c r="A118" s="518">
        <v>1</v>
      </c>
      <c r="B118" s="752" t="s">
        <v>1473</v>
      </c>
      <c r="C118" s="132"/>
      <c r="D118" s="132"/>
      <c r="E118" s="132"/>
      <c r="F118" s="132"/>
      <c r="G118" s="132"/>
      <c r="H118" s="132"/>
      <c r="I118" s="132"/>
      <c r="J118" s="132"/>
      <c r="K118" s="132"/>
      <c r="L118" s="132"/>
      <c r="M118" s="132"/>
      <c r="N118" s="132"/>
      <c r="O118" s="132"/>
      <c r="P118" s="132"/>
      <c r="Q118" s="747">
        <v>1</v>
      </c>
    </row>
    <row r="119" spans="1:17">
      <c r="A119" s="518">
        <v>1</v>
      </c>
      <c r="B119" s="132"/>
      <c r="C119" s="132"/>
      <c r="D119" s="132"/>
      <c r="E119" s="132"/>
      <c r="F119" s="132"/>
      <c r="G119" s="132"/>
      <c r="H119" s="132"/>
      <c r="I119" s="132"/>
      <c r="J119" s="132"/>
      <c r="K119" s="132"/>
      <c r="L119" s="132"/>
      <c r="M119" s="132"/>
      <c r="N119" s="132"/>
      <c r="O119" s="132"/>
      <c r="P119" s="132"/>
      <c r="Q119" s="747">
        <v>1</v>
      </c>
    </row>
    <row r="120" spans="1:17">
      <c r="A120" s="518">
        <v>1</v>
      </c>
      <c r="B120" s="774" t="s">
        <v>1472</v>
      </c>
      <c r="C120" s="132"/>
      <c r="D120" s="132"/>
      <c r="E120" s="132"/>
      <c r="F120" s="132"/>
      <c r="G120" s="132"/>
      <c r="H120" s="132"/>
      <c r="I120" s="132"/>
      <c r="J120" s="132"/>
      <c r="K120" s="132"/>
      <c r="L120" s="132"/>
      <c r="M120" s="132"/>
      <c r="N120" s="132"/>
      <c r="O120" s="132"/>
      <c r="P120" s="132"/>
      <c r="Q120" s="747">
        <v>1</v>
      </c>
    </row>
    <row r="121" spans="1:17">
      <c r="A121" s="518">
        <v>1</v>
      </c>
      <c r="B121" s="709"/>
      <c r="C121" s="132"/>
      <c r="D121" s="132"/>
      <c r="E121" s="132"/>
      <c r="F121" s="132"/>
      <c r="G121" s="132"/>
      <c r="H121" s="132"/>
      <c r="I121" s="132"/>
      <c r="J121" s="132"/>
      <c r="K121" s="132"/>
      <c r="L121" s="132"/>
      <c r="M121" s="132"/>
      <c r="N121" s="132"/>
      <c r="O121" s="132"/>
      <c r="P121" s="132"/>
      <c r="Q121" s="747">
        <v>1</v>
      </c>
    </row>
    <row r="122" spans="1:17">
      <c r="A122" s="518">
        <v>1</v>
      </c>
      <c r="B122" s="752" t="s">
        <v>1471</v>
      </c>
      <c r="C122" s="132"/>
      <c r="D122" s="132"/>
      <c r="E122" s="132"/>
      <c r="F122" s="132"/>
      <c r="G122" s="132"/>
      <c r="H122" s="132"/>
      <c r="I122" s="132"/>
      <c r="J122" s="132"/>
      <c r="K122" s="132"/>
      <c r="L122" s="132"/>
      <c r="M122" s="132"/>
      <c r="N122" s="132"/>
      <c r="O122" s="132"/>
      <c r="P122" s="132"/>
      <c r="Q122" s="747">
        <v>1</v>
      </c>
    </row>
    <row r="123" spans="1:17">
      <c r="A123" s="518">
        <v>1</v>
      </c>
      <c r="B123" s="752" t="s">
        <v>1470</v>
      </c>
      <c r="C123" s="132"/>
      <c r="D123" s="132"/>
      <c r="E123" s="132"/>
      <c r="F123" s="132"/>
      <c r="G123" s="132"/>
      <c r="H123" s="132"/>
      <c r="I123" s="132"/>
      <c r="J123" s="132"/>
      <c r="K123" s="132"/>
      <c r="L123" s="132"/>
      <c r="M123" s="132"/>
      <c r="N123" s="132"/>
      <c r="O123" s="132"/>
      <c r="P123" s="132"/>
      <c r="Q123" s="747">
        <v>1</v>
      </c>
    </row>
    <row r="124" spans="1:17">
      <c r="A124" s="518">
        <v>1</v>
      </c>
      <c r="B124" s="132"/>
      <c r="C124" s="132"/>
      <c r="D124" s="132"/>
      <c r="E124" s="132"/>
      <c r="F124" s="132"/>
      <c r="G124" s="132"/>
      <c r="H124" s="132"/>
      <c r="I124" s="132"/>
      <c r="J124" s="132"/>
      <c r="K124" s="132"/>
      <c r="L124" s="132"/>
      <c r="M124" s="132"/>
      <c r="N124" s="132"/>
      <c r="O124" s="132"/>
      <c r="P124" s="132"/>
      <c r="Q124" s="747">
        <v>1</v>
      </c>
    </row>
    <row r="125" spans="1:17" ht="18">
      <c r="A125" s="518">
        <v>1</v>
      </c>
      <c r="B125" s="708" t="s">
        <v>964</v>
      </c>
      <c r="C125" s="132"/>
      <c r="D125" s="132"/>
      <c r="E125" s="132"/>
      <c r="F125" s="132"/>
      <c r="G125" s="132"/>
      <c r="H125" s="132"/>
      <c r="I125" s="132"/>
      <c r="J125" s="132"/>
      <c r="K125" s="132"/>
      <c r="L125" s="132"/>
      <c r="M125" s="132"/>
      <c r="N125" s="132"/>
      <c r="O125" s="132"/>
      <c r="P125" s="132"/>
      <c r="Q125" s="747">
        <v>1</v>
      </c>
    </row>
    <row r="126" spans="1:17">
      <c r="A126" s="518">
        <v>1</v>
      </c>
      <c r="B126" s="132"/>
      <c r="C126" s="132"/>
      <c r="D126" s="132"/>
      <c r="E126" s="132"/>
      <c r="F126" s="132"/>
      <c r="G126" s="132"/>
      <c r="H126" s="132"/>
      <c r="I126" s="132"/>
      <c r="J126" s="132"/>
      <c r="K126" s="132"/>
      <c r="L126" s="132"/>
      <c r="M126" s="132"/>
      <c r="N126" s="132"/>
      <c r="O126" s="132"/>
      <c r="P126" s="132"/>
      <c r="Q126" s="747">
        <v>1</v>
      </c>
    </row>
    <row r="127" spans="1:17" ht="15.75">
      <c r="A127" s="518">
        <v>1</v>
      </c>
      <c r="B127" s="636" t="s">
        <v>1469</v>
      </c>
      <c r="C127" s="132"/>
      <c r="D127" s="132"/>
      <c r="E127" s="132"/>
      <c r="F127" s="132"/>
      <c r="G127" s="132"/>
      <c r="H127" s="132"/>
      <c r="I127" s="132"/>
      <c r="J127" s="132"/>
      <c r="K127" s="132"/>
      <c r="L127" s="132"/>
      <c r="M127" s="132"/>
      <c r="N127" s="132"/>
      <c r="O127" s="132"/>
      <c r="P127" s="132"/>
      <c r="Q127" s="747">
        <v>1</v>
      </c>
    </row>
    <row r="128" spans="1:17">
      <c r="A128" s="518">
        <v>1</v>
      </c>
      <c r="B128" s="709"/>
      <c r="C128" s="132"/>
      <c r="D128" s="132"/>
      <c r="E128" s="132"/>
      <c r="F128" s="132"/>
      <c r="G128" s="132"/>
      <c r="H128" s="132"/>
      <c r="I128" s="132"/>
      <c r="J128" s="132"/>
      <c r="K128" s="132"/>
      <c r="L128" s="132"/>
      <c r="M128" s="132"/>
      <c r="N128" s="132"/>
      <c r="O128" s="132"/>
      <c r="P128" s="132"/>
      <c r="Q128" s="747">
        <v>1</v>
      </c>
    </row>
    <row r="129" spans="1:17">
      <c r="A129" s="518">
        <v>1</v>
      </c>
      <c r="B129" s="709" t="s">
        <v>1468</v>
      </c>
      <c r="C129" s="132"/>
      <c r="D129" s="132"/>
      <c r="E129" s="132"/>
      <c r="F129" s="132"/>
      <c r="G129" s="132"/>
      <c r="H129" s="132"/>
      <c r="I129" s="132"/>
      <c r="J129" s="132"/>
      <c r="K129" s="132"/>
      <c r="L129" s="132"/>
      <c r="M129" s="132"/>
      <c r="N129" s="132"/>
      <c r="O129" s="132"/>
      <c r="P129" s="132"/>
      <c r="Q129" s="747">
        <v>1</v>
      </c>
    </row>
    <row r="130" spans="1:17">
      <c r="A130" s="518">
        <v>1</v>
      </c>
      <c r="B130" s="709" t="s">
        <v>1467</v>
      </c>
      <c r="C130" s="132"/>
      <c r="D130" s="132"/>
      <c r="E130" s="132"/>
      <c r="F130" s="132"/>
      <c r="G130" s="132"/>
      <c r="H130" s="132"/>
      <c r="I130" s="132"/>
      <c r="J130" s="132"/>
      <c r="K130" s="132"/>
      <c r="L130" s="132"/>
      <c r="M130" s="132"/>
      <c r="N130" s="132"/>
      <c r="O130" s="132"/>
      <c r="P130" s="132"/>
      <c r="Q130" s="747">
        <v>1</v>
      </c>
    </row>
    <row r="131" spans="1:17">
      <c r="A131" s="518">
        <v>1</v>
      </c>
      <c r="B131" s="132"/>
      <c r="C131" s="132"/>
      <c r="D131" s="132"/>
      <c r="E131" s="132"/>
      <c r="F131" s="132"/>
      <c r="G131" s="132"/>
      <c r="H131" s="132"/>
      <c r="I131" s="132"/>
      <c r="J131" s="132"/>
      <c r="K131" s="132"/>
      <c r="L131" s="132"/>
      <c r="M131" s="132"/>
      <c r="N131" s="132"/>
      <c r="O131" s="132"/>
      <c r="P131" s="132"/>
      <c r="Q131" s="747">
        <v>1</v>
      </c>
    </row>
    <row r="132" spans="1:17" ht="15.75">
      <c r="A132" s="518">
        <v>1</v>
      </c>
      <c r="B132" s="636" t="s">
        <v>1466</v>
      </c>
      <c r="C132" s="132"/>
      <c r="D132" s="132"/>
      <c r="E132" s="132"/>
      <c r="F132" s="132"/>
      <c r="G132" s="132"/>
      <c r="H132" s="132"/>
      <c r="I132" s="132"/>
      <c r="J132" s="132"/>
      <c r="K132" s="132"/>
      <c r="L132" s="132"/>
      <c r="M132" s="132"/>
      <c r="N132" s="132"/>
      <c r="O132" s="132"/>
      <c r="P132" s="132"/>
      <c r="Q132" s="747">
        <v>1</v>
      </c>
    </row>
    <row r="133" spans="1:17">
      <c r="A133" s="518">
        <v>1</v>
      </c>
      <c r="B133" s="709"/>
      <c r="C133" s="132"/>
      <c r="D133" s="132"/>
      <c r="E133" s="132"/>
      <c r="F133" s="132"/>
      <c r="G133" s="132"/>
      <c r="H133" s="132"/>
      <c r="I133" s="132"/>
      <c r="J133" s="132"/>
      <c r="K133" s="132"/>
      <c r="L133" s="132"/>
      <c r="M133" s="132"/>
      <c r="N133" s="132"/>
      <c r="O133" s="132"/>
      <c r="P133" s="132"/>
      <c r="Q133" s="747">
        <v>1</v>
      </c>
    </row>
    <row r="134" spans="1:17">
      <c r="A134" s="518">
        <v>1</v>
      </c>
      <c r="B134" s="709" t="s">
        <v>1465</v>
      </c>
      <c r="C134" s="132"/>
      <c r="D134" s="132"/>
      <c r="E134" s="132"/>
      <c r="F134" s="132"/>
      <c r="G134" s="132"/>
      <c r="H134" s="132"/>
      <c r="I134" s="132"/>
      <c r="J134" s="132"/>
      <c r="K134" s="132"/>
      <c r="L134" s="132"/>
      <c r="M134" s="132"/>
      <c r="N134" s="132"/>
      <c r="O134" s="132"/>
      <c r="P134" s="132"/>
      <c r="Q134" s="747">
        <v>1</v>
      </c>
    </row>
    <row r="135" spans="1:17">
      <c r="A135" s="518">
        <v>1</v>
      </c>
      <c r="B135" s="709" t="s">
        <v>1464</v>
      </c>
      <c r="C135" s="132"/>
      <c r="D135" s="132"/>
      <c r="E135" s="132"/>
      <c r="F135" s="132"/>
      <c r="G135" s="132"/>
      <c r="H135" s="132"/>
      <c r="I135" s="132"/>
      <c r="J135" s="132"/>
      <c r="K135" s="132"/>
      <c r="L135" s="132"/>
      <c r="M135" s="132"/>
      <c r="N135" s="132"/>
      <c r="O135" s="132"/>
      <c r="P135" s="132"/>
      <c r="Q135" s="747">
        <v>1</v>
      </c>
    </row>
    <row r="136" spans="1:17">
      <c r="A136" s="518">
        <v>1</v>
      </c>
      <c r="B136" s="709" t="s">
        <v>1463</v>
      </c>
      <c r="C136" s="132"/>
      <c r="D136" s="132"/>
      <c r="E136" s="132"/>
      <c r="F136" s="132"/>
      <c r="G136" s="132"/>
      <c r="H136" s="132"/>
      <c r="I136" s="132"/>
      <c r="J136" s="132"/>
      <c r="K136" s="132"/>
      <c r="L136" s="132"/>
      <c r="M136" s="132"/>
      <c r="N136" s="132"/>
      <c r="O136" s="132"/>
      <c r="P136" s="132"/>
      <c r="Q136" s="747">
        <v>1</v>
      </c>
    </row>
    <row r="137" spans="1:17">
      <c r="A137" s="518">
        <v>1</v>
      </c>
      <c r="B137" s="132"/>
      <c r="C137" s="132"/>
      <c r="D137" s="132"/>
      <c r="E137" s="132"/>
      <c r="F137" s="132"/>
      <c r="G137" s="132"/>
      <c r="H137" s="132"/>
      <c r="I137" s="132"/>
      <c r="J137" s="132"/>
      <c r="K137" s="132"/>
      <c r="L137" s="132"/>
      <c r="M137" s="132"/>
      <c r="N137" s="132"/>
      <c r="O137" s="132"/>
      <c r="P137" s="132"/>
      <c r="Q137" s="747">
        <v>1</v>
      </c>
    </row>
    <row r="138" spans="1:17" ht="18.75">
      <c r="A138" s="518">
        <v>1</v>
      </c>
      <c r="B138" s="495" t="s">
        <v>1462</v>
      </c>
      <c r="C138" s="132"/>
      <c r="D138" s="132"/>
      <c r="E138" s="132"/>
      <c r="F138" s="132"/>
      <c r="G138" s="132"/>
      <c r="H138" s="132"/>
      <c r="I138" s="132"/>
      <c r="J138" s="132"/>
      <c r="K138" s="132"/>
      <c r="L138" s="132"/>
      <c r="M138" s="132"/>
      <c r="N138" s="132"/>
      <c r="O138" s="132"/>
      <c r="P138" s="132"/>
      <c r="Q138" s="747">
        <v>1</v>
      </c>
    </row>
    <row r="139" spans="1:17" ht="18.75">
      <c r="A139" s="518">
        <v>1</v>
      </c>
      <c r="B139" s="773" t="s">
        <v>1461</v>
      </c>
      <c r="C139" s="132"/>
      <c r="D139" s="132"/>
      <c r="E139" s="132"/>
      <c r="F139" s="132"/>
      <c r="G139" s="132"/>
      <c r="H139" s="132"/>
      <c r="I139" s="132"/>
      <c r="J139" s="132"/>
      <c r="K139" s="132"/>
      <c r="L139" s="132"/>
      <c r="M139" s="132"/>
      <c r="N139" s="132"/>
      <c r="O139" s="132"/>
      <c r="P139" s="132"/>
      <c r="Q139" s="747">
        <v>1</v>
      </c>
    </row>
    <row r="140" spans="1:17">
      <c r="A140" s="518">
        <v>1</v>
      </c>
      <c r="B140" s="132"/>
      <c r="C140" s="132"/>
      <c r="D140" s="132"/>
      <c r="E140" s="132"/>
      <c r="F140" s="132"/>
      <c r="G140" s="132"/>
      <c r="H140" s="132"/>
      <c r="I140" s="132"/>
      <c r="J140" s="132"/>
      <c r="K140" s="132"/>
      <c r="L140" s="132"/>
      <c r="M140" s="132"/>
      <c r="N140" s="132"/>
      <c r="O140" s="132"/>
      <c r="P140" s="132"/>
      <c r="Q140" s="747">
        <v>1</v>
      </c>
    </row>
    <row r="141" spans="1:17">
      <c r="A141" s="518">
        <v>1</v>
      </c>
      <c r="Q141" s="747">
        <v>1</v>
      </c>
    </row>
    <row r="142" spans="1:17" ht="26.25">
      <c r="A142" s="518">
        <v>1</v>
      </c>
      <c r="B142" s="772" t="s">
        <v>1460</v>
      </c>
      <c r="C142" s="573"/>
      <c r="D142" s="573"/>
      <c r="E142" s="573"/>
      <c r="F142" s="573"/>
      <c r="G142" s="573"/>
      <c r="H142" s="573"/>
      <c r="I142" s="573"/>
      <c r="J142" s="573"/>
      <c r="K142" s="573"/>
      <c r="L142" s="573"/>
      <c r="M142" s="573"/>
      <c r="N142" s="573"/>
      <c r="O142" s="573"/>
      <c r="P142" s="573"/>
      <c r="Q142" s="747">
        <v>1</v>
      </c>
    </row>
    <row r="143" spans="1:17">
      <c r="A143" s="518">
        <v>1</v>
      </c>
      <c r="Q143" s="747">
        <v>1</v>
      </c>
    </row>
    <row r="144" spans="1:17" ht="18.75">
      <c r="A144" s="518">
        <v>1</v>
      </c>
      <c r="B144" s="769" t="s">
        <v>996</v>
      </c>
      <c r="C144" s="768" t="s">
        <v>1459</v>
      </c>
      <c r="Q144" s="747">
        <v>1</v>
      </c>
    </row>
    <row r="145" spans="1:17">
      <c r="A145" s="518">
        <v>1</v>
      </c>
      <c r="Q145" s="747">
        <v>1</v>
      </c>
    </row>
    <row r="146" spans="1:17" ht="26.25">
      <c r="A146" s="518">
        <v>1</v>
      </c>
      <c r="B146" s="772" t="s">
        <v>1458</v>
      </c>
      <c r="C146" s="573"/>
      <c r="D146" s="573"/>
      <c r="E146" s="573"/>
      <c r="F146" s="573"/>
      <c r="G146" s="573"/>
      <c r="H146" s="573"/>
      <c r="I146" s="573"/>
      <c r="J146" s="573"/>
      <c r="K146" s="573"/>
      <c r="L146" s="573"/>
      <c r="M146" s="573"/>
      <c r="N146" s="573"/>
      <c r="O146" s="573"/>
      <c r="P146" s="573"/>
      <c r="Q146" s="747">
        <v>1</v>
      </c>
    </row>
    <row r="147" spans="1:17">
      <c r="A147" s="518">
        <v>1</v>
      </c>
      <c r="Q147" s="747">
        <v>1</v>
      </c>
    </row>
    <row r="148" spans="1:17" ht="18.75">
      <c r="A148" s="518">
        <v>1</v>
      </c>
      <c r="B148" s="769" t="s">
        <v>996</v>
      </c>
      <c r="C148" s="768" t="s">
        <v>1457</v>
      </c>
      <c r="Q148" s="747">
        <v>1</v>
      </c>
    </row>
    <row r="149" spans="1:17">
      <c r="A149" s="518">
        <v>1</v>
      </c>
      <c r="Q149" s="747">
        <v>1</v>
      </c>
    </row>
    <row r="150" spans="1:17" ht="18.75">
      <c r="A150" s="518">
        <v>1</v>
      </c>
      <c r="B150" s="769" t="s">
        <v>996</v>
      </c>
      <c r="C150" s="768" t="s">
        <v>1456</v>
      </c>
      <c r="Q150" s="747">
        <v>1</v>
      </c>
    </row>
    <row r="151" spans="1:17">
      <c r="A151" s="518">
        <v>1</v>
      </c>
      <c r="Q151" s="747">
        <v>1</v>
      </c>
    </row>
    <row r="152" spans="1:17" ht="26.25">
      <c r="A152" s="518">
        <v>1</v>
      </c>
      <c r="B152" s="772" t="s">
        <v>1455</v>
      </c>
      <c r="C152" s="573"/>
      <c r="D152" s="573"/>
      <c r="E152" s="573"/>
      <c r="F152" s="573"/>
      <c r="G152" s="573"/>
      <c r="H152" s="573"/>
      <c r="I152" s="573"/>
      <c r="J152" s="573"/>
      <c r="K152" s="573"/>
      <c r="L152" s="573"/>
      <c r="M152" s="573"/>
      <c r="N152" s="573"/>
      <c r="O152" s="573"/>
      <c r="P152" s="573"/>
      <c r="Q152" s="747">
        <v>1</v>
      </c>
    </row>
    <row r="153" spans="1:17">
      <c r="A153" s="518">
        <v>1</v>
      </c>
      <c r="B153" s="132"/>
      <c r="C153" s="132"/>
      <c r="D153" s="132"/>
      <c r="E153" s="132"/>
      <c r="F153" s="132"/>
      <c r="G153" s="132"/>
      <c r="H153" s="132"/>
      <c r="I153" s="132"/>
      <c r="J153" s="132"/>
      <c r="K153" s="132"/>
      <c r="L153" s="132"/>
      <c r="M153" s="132"/>
      <c r="N153" s="132"/>
      <c r="O153" s="132"/>
      <c r="P153" s="132"/>
      <c r="Q153" s="747">
        <v>1</v>
      </c>
    </row>
    <row r="154" spans="1:17" ht="18.75">
      <c r="A154" s="518">
        <v>1</v>
      </c>
      <c r="B154" s="769" t="s">
        <v>996</v>
      </c>
      <c r="C154" s="768" t="s">
        <v>1454</v>
      </c>
      <c r="D154" s="132"/>
      <c r="E154" s="132"/>
      <c r="F154" s="132"/>
      <c r="G154" s="132"/>
      <c r="H154" s="132"/>
      <c r="I154" s="132"/>
      <c r="J154" s="132"/>
      <c r="K154" s="132"/>
      <c r="L154" s="132"/>
      <c r="M154" s="132"/>
      <c r="N154" s="132"/>
      <c r="O154" s="132"/>
      <c r="P154" s="132"/>
      <c r="Q154" s="747">
        <v>1</v>
      </c>
    </row>
    <row r="155" spans="1:17">
      <c r="A155" s="518">
        <v>1</v>
      </c>
      <c r="Q155" s="747">
        <v>1</v>
      </c>
    </row>
    <row r="156" spans="1:17" ht="26.25">
      <c r="A156" s="518">
        <v>1</v>
      </c>
      <c r="B156" s="772" t="s">
        <v>1453</v>
      </c>
      <c r="C156" s="573"/>
      <c r="D156" s="573"/>
      <c r="E156" s="573"/>
      <c r="F156" s="573"/>
      <c r="G156" s="573"/>
      <c r="H156" s="573"/>
      <c r="I156" s="573"/>
      <c r="J156" s="573"/>
      <c r="K156" s="573"/>
      <c r="L156" s="573"/>
      <c r="M156" s="573"/>
      <c r="N156" s="573"/>
      <c r="O156" s="573"/>
      <c r="P156" s="573"/>
      <c r="Q156" s="747">
        <v>1</v>
      </c>
    </row>
    <row r="157" spans="1:17">
      <c r="A157" s="518">
        <v>1</v>
      </c>
      <c r="B157" s="132"/>
      <c r="C157" s="132"/>
      <c r="D157" s="132"/>
      <c r="E157" s="132"/>
      <c r="F157" s="132"/>
      <c r="G157" s="132"/>
      <c r="H157" s="132"/>
      <c r="I157" s="132"/>
      <c r="J157" s="132"/>
      <c r="K157" s="132"/>
      <c r="L157" s="132"/>
      <c r="M157" s="132"/>
      <c r="N157" s="132"/>
      <c r="O157" s="132"/>
      <c r="P157" s="132"/>
      <c r="Q157" s="747">
        <v>1</v>
      </c>
    </row>
    <row r="158" spans="1:17" ht="18.75">
      <c r="A158" s="518">
        <v>1</v>
      </c>
      <c r="B158" s="769" t="s">
        <v>996</v>
      </c>
      <c r="C158" s="768" t="s">
        <v>1452</v>
      </c>
      <c r="D158" s="132"/>
      <c r="E158" s="132"/>
      <c r="F158" s="132"/>
      <c r="G158" s="132"/>
      <c r="H158" s="132"/>
      <c r="I158" s="132"/>
      <c r="J158" s="132"/>
      <c r="K158" s="132"/>
      <c r="L158" s="132"/>
      <c r="M158" s="132"/>
      <c r="N158" s="132"/>
      <c r="O158" s="132"/>
      <c r="P158" s="132"/>
      <c r="Q158" s="747">
        <v>1</v>
      </c>
    </row>
    <row r="159" spans="1:17">
      <c r="A159" s="518">
        <v>1</v>
      </c>
      <c r="Q159" s="747">
        <v>1</v>
      </c>
    </row>
    <row r="160" spans="1:17" ht="26.25">
      <c r="A160" s="518">
        <v>1</v>
      </c>
      <c r="B160" s="772" t="s">
        <v>1451</v>
      </c>
      <c r="C160" s="573"/>
      <c r="D160" s="573"/>
      <c r="E160" s="573"/>
      <c r="F160" s="573"/>
      <c r="G160" s="573"/>
      <c r="H160" s="573"/>
      <c r="I160" s="573"/>
      <c r="J160" s="573"/>
      <c r="K160" s="573"/>
      <c r="L160" s="573"/>
      <c r="M160" s="573"/>
      <c r="N160" s="573"/>
      <c r="O160" s="573"/>
      <c r="P160" s="573"/>
      <c r="Q160" s="747">
        <v>1</v>
      </c>
    </row>
    <row r="161" spans="1:17">
      <c r="A161" s="518">
        <v>1</v>
      </c>
      <c r="B161" s="132"/>
      <c r="C161" s="132"/>
      <c r="D161" s="132"/>
      <c r="E161" s="132"/>
      <c r="F161" s="132"/>
      <c r="G161" s="132"/>
      <c r="H161" s="132"/>
      <c r="I161" s="132"/>
      <c r="J161" s="132"/>
      <c r="K161" s="132"/>
      <c r="L161" s="132"/>
      <c r="M161" s="132"/>
      <c r="N161" s="132"/>
      <c r="O161" s="132"/>
      <c r="P161" s="132"/>
      <c r="Q161" s="747">
        <v>1</v>
      </c>
    </row>
    <row r="162" spans="1:17" ht="18.75">
      <c r="A162" s="518">
        <v>1</v>
      </c>
      <c r="B162" s="769" t="s">
        <v>996</v>
      </c>
      <c r="C162" s="768" t="s">
        <v>1450</v>
      </c>
      <c r="D162" s="132"/>
      <c r="E162" s="132"/>
      <c r="F162" s="132"/>
      <c r="G162" s="132"/>
      <c r="H162" s="132"/>
      <c r="I162" s="132"/>
      <c r="J162" s="132"/>
      <c r="K162" s="132"/>
      <c r="L162" s="132"/>
      <c r="M162" s="132"/>
      <c r="N162" s="132"/>
      <c r="O162" s="132"/>
      <c r="P162" s="132"/>
      <c r="Q162" s="747">
        <v>1</v>
      </c>
    </row>
    <row r="163" spans="1:17">
      <c r="A163" s="518">
        <v>1</v>
      </c>
      <c r="Q163" s="747">
        <v>1</v>
      </c>
    </row>
    <row r="164" spans="1:17">
      <c r="A164" s="518">
        <v>1</v>
      </c>
      <c r="Q164" s="747">
        <v>1</v>
      </c>
    </row>
    <row r="165" spans="1:17" ht="26.25">
      <c r="A165" s="518">
        <v>1</v>
      </c>
      <c r="B165" s="772" t="s">
        <v>1449</v>
      </c>
      <c r="C165" s="573"/>
      <c r="D165" s="573"/>
      <c r="E165" s="573"/>
      <c r="F165" s="573"/>
      <c r="G165" s="573"/>
      <c r="H165" s="573"/>
      <c r="I165" s="573"/>
      <c r="J165" s="573"/>
      <c r="K165" s="573"/>
      <c r="L165" s="573"/>
      <c r="M165" s="573"/>
      <c r="N165" s="573"/>
      <c r="O165" s="573"/>
      <c r="P165" s="573"/>
      <c r="Q165" s="747">
        <v>1</v>
      </c>
    </row>
    <row r="166" spans="1:17">
      <c r="A166" s="518">
        <v>1</v>
      </c>
      <c r="Q166" s="747">
        <v>1</v>
      </c>
    </row>
    <row r="167" spans="1:17" ht="18.75">
      <c r="A167" s="518">
        <v>1</v>
      </c>
      <c r="B167" s="769" t="s">
        <v>996</v>
      </c>
      <c r="C167" s="768" t="s">
        <v>1448</v>
      </c>
      <c r="Q167" s="747">
        <v>1</v>
      </c>
    </row>
    <row r="168" spans="1:17">
      <c r="A168" s="518">
        <v>1</v>
      </c>
      <c r="Q168" s="747">
        <v>1</v>
      </c>
    </row>
    <row r="169" spans="1:17">
      <c r="A169" s="518">
        <v>1</v>
      </c>
      <c r="Q169" s="747">
        <v>1</v>
      </c>
    </row>
    <row r="170" spans="1:17" ht="26.25">
      <c r="A170" s="518">
        <v>1</v>
      </c>
      <c r="B170" s="772" t="s">
        <v>1447</v>
      </c>
      <c r="C170" s="573"/>
      <c r="D170" s="573"/>
      <c r="E170" s="573"/>
      <c r="F170" s="573"/>
      <c r="G170" s="573"/>
      <c r="H170" s="573"/>
      <c r="I170" s="573"/>
      <c r="J170" s="573"/>
      <c r="K170" s="573"/>
      <c r="L170" s="573"/>
      <c r="M170" s="573"/>
      <c r="N170" s="573"/>
      <c r="O170" s="573"/>
      <c r="P170" s="573"/>
      <c r="Q170" s="747">
        <v>1</v>
      </c>
    </row>
    <row r="171" spans="1:17">
      <c r="A171" s="518">
        <v>1</v>
      </c>
      <c r="Q171" s="747">
        <v>1</v>
      </c>
    </row>
    <row r="172" spans="1:17" ht="18.75">
      <c r="A172" s="518">
        <v>1</v>
      </c>
      <c r="B172" s="769" t="s">
        <v>996</v>
      </c>
      <c r="C172" s="768" t="s">
        <v>1446</v>
      </c>
      <c r="Q172" s="747">
        <v>1</v>
      </c>
    </row>
    <row r="173" spans="1:17">
      <c r="A173" s="518">
        <v>1</v>
      </c>
      <c r="Q173" s="747">
        <v>1</v>
      </c>
    </row>
    <row r="174" spans="1:17">
      <c r="A174" s="518">
        <v>1</v>
      </c>
      <c r="Q174" s="747">
        <v>1</v>
      </c>
    </row>
    <row r="175" spans="1:17" ht="31.5">
      <c r="A175" s="518">
        <v>1</v>
      </c>
      <c r="B175" s="770" t="s">
        <v>1445</v>
      </c>
      <c r="C175" s="573"/>
      <c r="D175" s="573"/>
      <c r="E175" s="573"/>
      <c r="F175" s="573"/>
      <c r="G175" s="573"/>
      <c r="H175" s="573"/>
      <c r="I175" s="573"/>
      <c r="J175" s="573"/>
      <c r="K175" s="573"/>
      <c r="L175" s="573"/>
      <c r="M175" s="573"/>
      <c r="N175" s="573"/>
      <c r="O175" s="573"/>
      <c r="P175" s="573"/>
      <c r="Q175" s="747">
        <v>1</v>
      </c>
    </row>
    <row r="176" spans="1:17">
      <c r="A176" s="518">
        <v>1</v>
      </c>
      <c r="B176" s="132"/>
      <c r="C176" s="132"/>
      <c r="D176" s="132"/>
      <c r="E176" s="132"/>
      <c r="F176" s="132"/>
      <c r="G176" s="132"/>
      <c r="H176" s="132"/>
      <c r="I176" s="132"/>
      <c r="J176" s="132"/>
      <c r="K176" s="132"/>
      <c r="L176" s="132"/>
      <c r="M176" s="132"/>
      <c r="N176" s="132"/>
      <c r="O176" s="132"/>
      <c r="P176" s="132"/>
      <c r="Q176" s="747">
        <v>1</v>
      </c>
    </row>
    <row r="177" spans="1:17">
      <c r="A177" s="518">
        <v>1</v>
      </c>
      <c r="B177" s="165" t="s">
        <v>1444</v>
      </c>
      <c r="C177" s="132"/>
      <c r="D177" s="132"/>
      <c r="E177" s="132"/>
      <c r="F177" s="132"/>
      <c r="G177" s="132"/>
      <c r="H177" s="132"/>
      <c r="I177" s="132"/>
      <c r="J177" s="132"/>
      <c r="K177" s="132"/>
      <c r="L177" s="132"/>
      <c r="M177" s="132"/>
      <c r="N177" s="132"/>
      <c r="O177" s="132"/>
      <c r="P177" s="132"/>
      <c r="Q177" s="747">
        <v>1</v>
      </c>
    </row>
    <row r="178" spans="1:17">
      <c r="A178" s="518">
        <v>1</v>
      </c>
      <c r="B178" s="132"/>
      <c r="C178" s="132"/>
      <c r="D178" s="132"/>
      <c r="E178" s="132"/>
      <c r="F178" s="132"/>
      <c r="G178" s="771"/>
      <c r="H178" s="132"/>
      <c r="I178" s="132"/>
      <c r="J178" s="132"/>
      <c r="K178" s="132"/>
      <c r="L178" s="132"/>
      <c r="M178" s="132"/>
      <c r="N178" s="132"/>
      <c r="O178" s="132"/>
      <c r="P178" s="132"/>
      <c r="Q178" s="747">
        <v>1</v>
      </c>
    </row>
    <row r="179" spans="1:17" ht="18.75">
      <c r="A179" s="518">
        <v>1</v>
      </c>
      <c r="B179" s="769" t="s">
        <v>996</v>
      </c>
      <c r="C179" s="768" t="s">
        <v>1443</v>
      </c>
      <c r="D179" s="132"/>
      <c r="E179" s="132"/>
      <c r="F179" s="132"/>
      <c r="G179" s="132"/>
      <c r="H179" s="132"/>
      <c r="I179" s="132"/>
      <c r="J179" s="132"/>
      <c r="K179" s="132"/>
      <c r="L179" s="132"/>
      <c r="M179" s="132"/>
      <c r="N179" s="132"/>
      <c r="O179" s="132"/>
      <c r="P179" s="132"/>
      <c r="Q179" s="747">
        <v>1</v>
      </c>
    </row>
    <row r="180" spans="1:17">
      <c r="A180" s="518">
        <v>1</v>
      </c>
      <c r="B180" s="132"/>
      <c r="C180" s="132"/>
      <c r="D180" s="132"/>
      <c r="E180" s="132"/>
      <c r="F180" s="132"/>
      <c r="G180" s="132"/>
      <c r="H180" s="132"/>
      <c r="I180" s="132"/>
      <c r="J180" s="132"/>
      <c r="K180" s="132"/>
      <c r="L180" s="132"/>
      <c r="M180" s="132"/>
      <c r="N180" s="132"/>
      <c r="O180" s="132"/>
      <c r="P180" s="132"/>
      <c r="Q180" s="747">
        <v>1</v>
      </c>
    </row>
    <row r="181" spans="1:17">
      <c r="A181" s="518">
        <v>1</v>
      </c>
      <c r="B181" s="132"/>
      <c r="C181" s="132"/>
      <c r="D181" s="132"/>
      <c r="E181" s="132"/>
      <c r="F181" s="132"/>
      <c r="G181" s="132"/>
      <c r="H181" s="132"/>
      <c r="I181" s="132"/>
      <c r="J181" s="132"/>
      <c r="K181" s="132"/>
      <c r="L181" s="132"/>
      <c r="M181" s="132"/>
      <c r="N181" s="132"/>
      <c r="O181" s="132"/>
      <c r="P181" s="132"/>
      <c r="Q181" s="747">
        <v>1</v>
      </c>
    </row>
    <row r="182" spans="1:17" ht="31.5">
      <c r="A182" s="518">
        <v>1</v>
      </c>
      <c r="B182" s="770" t="s">
        <v>1442</v>
      </c>
      <c r="C182" s="573"/>
      <c r="D182" s="573"/>
      <c r="E182" s="573"/>
      <c r="F182" s="573"/>
      <c r="G182" s="573"/>
      <c r="H182" s="573"/>
      <c r="I182" s="573"/>
      <c r="J182" s="573"/>
      <c r="K182" s="573"/>
      <c r="L182" s="573"/>
      <c r="M182" s="573"/>
      <c r="N182" s="573"/>
      <c r="O182" s="573"/>
      <c r="P182" s="573"/>
      <c r="Q182" s="747">
        <v>1</v>
      </c>
    </row>
    <row r="183" spans="1:17">
      <c r="A183" s="518">
        <v>1</v>
      </c>
      <c r="B183" s="132"/>
      <c r="C183" s="132"/>
      <c r="D183" s="132"/>
      <c r="E183" s="132"/>
      <c r="F183" s="132"/>
      <c r="G183" s="132"/>
      <c r="H183" s="132"/>
      <c r="I183" s="132"/>
      <c r="J183" s="132"/>
      <c r="K183" s="132"/>
      <c r="L183" s="132"/>
      <c r="M183" s="132"/>
      <c r="N183" s="132"/>
      <c r="O183" s="132"/>
      <c r="P183" s="132"/>
      <c r="Q183" s="747">
        <v>1</v>
      </c>
    </row>
    <row r="184" spans="1:17" ht="18.75">
      <c r="A184" s="518">
        <v>1</v>
      </c>
      <c r="B184" s="769" t="s">
        <v>996</v>
      </c>
      <c r="C184" s="768" t="s">
        <v>1441</v>
      </c>
      <c r="D184" s="132"/>
      <c r="E184" s="132"/>
      <c r="F184" s="132"/>
      <c r="G184" s="132"/>
      <c r="H184" s="132"/>
      <c r="I184" s="132"/>
      <c r="J184" s="132"/>
      <c r="K184" s="132"/>
      <c r="L184" s="132"/>
      <c r="M184" s="132"/>
      <c r="N184" s="132"/>
      <c r="O184" s="132"/>
      <c r="P184" s="132"/>
      <c r="Q184" s="747">
        <v>1</v>
      </c>
    </row>
    <row r="185" spans="1:17">
      <c r="A185" s="518">
        <v>1</v>
      </c>
      <c r="B185" s="132"/>
      <c r="C185" s="132"/>
      <c r="D185" s="132"/>
      <c r="E185" s="132"/>
      <c r="F185" s="132"/>
      <c r="G185" s="132"/>
      <c r="H185" s="132"/>
      <c r="I185" s="132"/>
      <c r="J185" s="132"/>
      <c r="K185" s="132"/>
      <c r="L185" s="132"/>
      <c r="M185" s="132"/>
      <c r="N185" s="132"/>
      <c r="O185" s="132"/>
      <c r="P185" s="132"/>
      <c r="Q185" s="747">
        <v>1</v>
      </c>
    </row>
    <row r="186" spans="1:17">
      <c r="A186" s="518">
        <v>1</v>
      </c>
      <c r="B186" s="132" t="s">
        <v>1440</v>
      </c>
      <c r="C186" s="132"/>
      <c r="D186" s="132"/>
      <c r="E186" s="132"/>
      <c r="F186" s="132"/>
      <c r="G186" s="132"/>
      <c r="H186" s="132"/>
      <c r="I186" s="132"/>
      <c r="J186" s="132"/>
      <c r="K186" s="132"/>
      <c r="L186" s="132"/>
      <c r="M186" s="132"/>
      <c r="N186" s="132"/>
      <c r="O186" s="132"/>
      <c r="P186" s="132"/>
      <c r="Q186" s="747">
        <v>1</v>
      </c>
    </row>
    <row r="187" spans="1:17">
      <c r="A187" s="518">
        <v>1</v>
      </c>
      <c r="B187" s="132" t="s">
        <v>1439</v>
      </c>
      <c r="C187" s="132"/>
      <c r="D187" s="132"/>
      <c r="E187" s="132"/>
      <c r="F187" s="132"/>
      <c r="G187" s="132"/>
      <c r="H187" s="132"/>
      <c r="I187" s="132"/>
      <c r="J187" s="132"/>
      <c r="K187" s="132"/>
      <c r="L187" s="132"/>
      <c r="M187" s="132"/>
      <c r="N187" s="132"/>
      <c r="O187" s="132"/>
      <c r="P187" s="132"/>
      <c r="Q187" s="747">
        <v>1</v>
      </c>
    </row>
    <row r="188" spans="1:17">
      <c r="A188" s="518">
        <v>1</v>
      </c>
      <c r="B188" s="132" t="s">
        <v>1438</v>
      </c>
      <c r="C188" s="132"/>
      <c r="D188" s="132"/>
      <c r="E188" s="132"/>
      <c r="F188" s="132"/>
      <c r="G188" s="132"/>
      <c r="H188" s="132"/>
      <c r="I188" s="132"/>
      <c r="J188" s="132"/>
      <c r="K188" s="132"/>
      <c r="L188" s="132"/>
      <c r="M188" s="132"/>
      <c r="N188" s="132"/>
      <c r="O188" s="132"/>
      <c r="P188" s="132"/>
      <c r="Q188" s="747">
        <v>1</v>
      </c>
    </row>
    <row r="189" spans="1:17">
      <c r="A189" s="518">
        <v>1</v>
      </c>
      <c r="B189" s="132" t="s">
        <v>1437</v>
      </c>
      <c r="C189" s="132"/>
      <c r="D189" s="132"/>
      <c r="E189" s="132"/>
      <c r="F189" s="132"/>
      <c r="G189" s="132"/>
      <c r="H189" s="132"/>
      <c r="I189" s="132"/>
      <c r="J189" s="132"/>
      <c r="K189" s="132"/>
      <c r="L189" s="132"/>
      <c r="M189" s="132"/>
      <c r="N189" s="132"/>
      <c r="O189" s="132"/>
      <c r="P189" s="132"/>
      <c r="Q189" s="747">
        <v>1</v>
      </c>
    </row>
    <row r="190" spans="1:17">
      <c r="A190" s="518">
        <v>1</v>
      </c>
      <c r="B190" s="132"/>
      <c r="C190" s="132"/>
      <c r="D190" s="132"/>
      <c r="E190" s="132"/>
      <c r="F190" s="132"/>
      <c r="G190" s="132"/>
      <c r="H190" s="132"/>
      <c r="I190" s="132"/>
      <c r="J190" s="132"/>
      <c r="K190" s="132"/>
      <c r="L190" s="132"/>
      <c r="M190" s="132"/>
      <c r="N190" s="132"/>
      <c r="O190" s="132"/>
      <c r="P190" s="132"/>
      <c r="Q190" s="747">
        <v>1</v>
      </c>
    </row>
    <row r="191" spans="1:17" ht="31.5">
      <c r="A191" s="518">
        <v>1</v>
      </c>
      <c r="B191" s="770" t="s">
        <v>1436</v>
      </c>
      <c r="C191" s="573"/>
      <c r="D191" s="573"/>
      <c r="E191" s="573"/>
      <c r="F191" s="573"/>
      <c r="G191" s="573"/>
      <c r="H191" s="573"/>
      <c r="I191" s="573"/>
      <c r="J191" s="573"/>
      <c r="K191" s="573"/>
      <c r="L191" s="573"/>
      <c r="M191" s="573"/>
      <c r="N191" s="573"/>
      <c r="O191" s="573"/>
      <c r="P191" s="573"/>
      <c r="Q191" s="747">
        <v>1</v>
      </c>
    </row>
    <row r="192" spans="1:17">
      <c r="A192" s="518">
        <v>1</v>
      </c>
      <c r="B192" s="132"/>
      <c r="C192" s="132"/>
      <c r="D192" s="132"/>
      <c r="E192" s="132"/>
      <c r="F192" s="132"/>
      <c r="G192" s="132"/>
      <c r="H192" s="132"/>
      <c r="I192" s="132"/>
      <c r="J192" s="132"/>
      <c r="K192" s="132"/>
      <c r="L192" s="132"/>
      <c r="M192" s="132"/>
      <c r="N192" s="132"/>
      <c r="O192" s="132"/>
      <c r="P192" s="132"/>
      <c r="Q192" s="747">
        <v>1</v>
      </c>
    </row>
    <row r="193" spans="1:17">
      <c r="A193" s="518">
        <v>1</v>
      </c>
      <c r="B193" s="132" t="s">
        <v>1435</v>
      </c>
      <c r="C193" s="132"/>
      <c r="D193" s="132"/>
      <c r="E193" s="132"/>
      <c r="F193" s="132"/>
      <c r="G193" s="132"/>
      <c r="H193" s="132"/>
      <c r="I193" s="132"/>
      <c r="J193" s="132"/>
      <c r="K193" s="132"/>
      <c r="L193" s="132"/>
      <c r="M193" s="132"/>
      <c r="N193" s="132"/>
      <c r="O193" s="132"/>
      <c r="P193" s="132"/>
      <c r="Q193" s="747">
        <v>1</v>
      </c>
    </row>
    <row r="194" spans="1:17">
      <c r="A194" s="518">
        <v>1</v>
      </c>
      <c r="B194" s="132" t="s">
        <v>1434</v>
      </c>
      <c r="C194" s="132"/>
      <c r="D194" s="132"/>
      <c r="E194" s="132"/>
      <c r="F194" s="132"/>
      <c r="G194" s="132"/>
      <c r="H194" s="132"/>
      <c r="I194" s="132"/>
      <c r="J194" s="132"/>
      <c r="K194" s="132"/>
      <c r="L194" s="132"/>
      <c r="M194" s="132"/>
      <c r="N194" s="132"/>
      <c r="O194" s="132"/>
      <c r="P194" s="132"/>
      <c r="Q194" s="747">
        <v>1</v>
      </c>
    </row>
    <row r="195" spans="1:17">
      <c r="A195" s="518">
        <v>1</v>
      </c>
      <c r="B195" s="132" t="s">
        <v>1433</v>
      </c>
      <c r="C195" s="132"/>
      <c r="D195" s="132"/>
      <c r="E195" s="132"/>
      <c r="F195" s="132"/>
      <c r="G195" s="132"/>
      <c r="H195" s="132"/>
      <c r="I195" s="132"/>
      <c r="J195" s="132"/>
      <c r="K195" s="132"/>
      <c r="L195" s="132"/>
      <c r="M195" s="132"/>
      <c r="N195" s="132"/>
      <c r="O195" s="132"/>
      <c r="P195" s="132"/>
      <c r="Q195" s="747">
        <v>1</v>
      </c>
    </row>
    <row r="196" spans="1:17">
      <c r="A196" s="518">
        <v>1</v>
      </c>
      <c r="B196" s="132" t="s">
        <v>1432</v>
      </c>
      <c r="C196" s="132"/>
      <c r="D196" s="132"/>
      <c r="E196" s="132"/>
      <c r="F196" s="132"/>
      <c r="G196" s="132"/>
      <c r="H196" s="132"/>
      <c r="I196" s="132"/>
      <c r="J196" s="132"/>
      <c r="K196" s="132"/>
      <c r="L196" s="132"/>
      <c r="M196" s="132"/>
      <c r="N196" s="132"/>
      <c r="O196" s="132"/>
      <c r="P196" s="132"/>
      <c r="Q196" s="747">
        <v>1</v>
      </c>
    </row>
    <row r="197" spans="1:17">
      <c r="A197" s="518">
        <v>1</v>
      </c>
      <c r="B197" s="132" t="s">
        <v>1431</v>
      </c>
      <c r="C197" s="132"/>
      <c r="D197" s="132"/>
      <c r="E197" s="132"/>
      <c r="F197" s="132"/>
      <c r="G197" s="132"/>
      <c r="H197" s="132"/>
      <c r="I197" s="132"/>
      <c r="J197" s="132"/>
      <c r="K197" s="132"/>
      <c r="L197" s="132"/>
      <c r="M197" s="132"/>
      <c r="N197" s="132"/>
      <c r="O197" s="132"/>
      <c r="P197" s="132"/>
      <c r="Q197" s="747">
        <v>1</v>
      </c>
    </row>
    <row r="198" spans="1:17">
      <c r="A198" s="518">
        <v>1</v>
      </c>
      <c r="B198" s="132"/>
      <c r="C198" s="132"/>
      <c r="D198" s="132"/>
      <c r="E198" s="132"/>
      <c r="F198" s="132"/>
      <c r="G198" s="132"/>
      <c r="H198" s="132"/>
      <c r="I198" s="132"/>
      <c r="J198" s="132"/>
      <c r="K198" s="132"/>
      <c r="L198" s="132"/>
      <c r="M198" s="132"/>
      <c r="N198" s="132"/>
      <c r="O198" s="132"/>
      <c r="P198" s="132"/>
      <c r="Q198" s="747">
        <v>1</v>
      </c>
    </row>
    <row r="199" spans="1:17">
      <c r="A199" s="518">
        <v>1</v>
      </c>
      <c r="B199" s="132" t="s">
        <v>1430</v>
      </c>
      <c r="C199" s="132"/>
      <c r="D199" s="132"/>
      <c r="E199" s="132"/>
      <c r="F199" s="132"/>
      <c r="G199" s="132"/>
      <c r="H199" s="132"/>
      <c r="I199" s="132"/>
      <c r="J199" s="132"/>
      <c r="K199" s="132"/>
      <c r="L199" s="132"/>
      <c r="M199" s="132"/>
      <c r="N199" s="132"/>
      <c r="O199" s="132"/>
      <c r="P199" s="132"/>
      <c r="Q199" s="747">
        <v>1</v>
      </c>
    </row>
    <row r="200" spans="1:17">
      <c r="A200" s="518">
        <v>1</v>
      </c>
      <c r="B200" s="132" t="s">
        <v>1429</v>
      </c>
      <c r="C200" s="132"/>
      <c r="D200" s="132"/>
      <c r="E200" s="132"/>
      <c r="F200" s="132"/>
      <c r="G200" s="132"/>
      <c r="H200" s="132"/>
      <c r="I200" s="132"/>
      <c r="J200" s="132"/>
      <c r="K200" s="132"/>
      <c r="L200" s="132"/>
      <c r="M200" s="132"/>
      <c r="N200" s="132"/>
      <c r="O200" s="132"/>
      <c r="P200" s="132"/>
      <c r="Q200" s="747">
        <v>1</v>
      </c>
    </row>
    <row r="201" spans="1:17">
      <c r="A201" s="518">
        <v>1</v>
      </c>
      <c r="B201" s="132" t="s">
        <v>1428</v>
      </c>
      <c r="C201" s="132"/>
      <c r="D201" s="132"/>
      <c r="E201" s="132"/>
      <c r="F201" s="132"/>
      <c r="G201" s="132"/>
      <c r="H201" s="132"/>
      <c r="I201" s="132"/>
      <c r="J201" s="132"/>
      <c r="K201" s="132"/>
      <c r="L201" s="132"/>
      <c r="M201" s="132"/>
      <c r="N201" s="132"/>
      <c r="O201" s="132"/>
      <c r="P201" s="132"/>
      <c r="Q201" s="747">
        <v>1</v>
      </c>
    </row>
    <row r="202" spans="1:17">
      <c r="A202" s="518">
        <v>1</v>
      </c>
      <c r="B202" s="132" t="s">
        <v>1427</v>
      </c>
      <c r="C202" s="132"/>
      <c r="D202" s="132"/>
      <c r="E202" s="132"/>
      <c r="F202" s="132"/>
      <c r="G202" s="132"/>
      <c r="H202" s="132"/>
      <c r="I202" s="132"/>
      <c r="J202" s="132"/>
      <c r="K202" s="132"/>
      <c r="L202" s="132"/>
      <c r="M202" s="132"/>
      <c r="N202" s="132"/>
      <c r="O202" s="132"/>
      <c r="P202" s="132"/>
      <c r="Q202" s="747">
        <v>1</v>
      </c>
    </row>
    <row r="203" spans="1:17">
      <c r="A203" s="518">
        <v>1</v>
      </c>
      <c r="B203" s="132"/>
      <c r="C203" s="132"/>
      <c r="D203" s="132"/>
      <c r="E203" s="132"/>
      <c r="F203" s="132"/>
      <c r="G203" s="132"/>
      <c r="H203" s="132"/>
      <c r="I203" s="132"/>
      <c r="J203" s="132"/>
      <c r="K203" s="132"/>
      <c r="L203" s="132"/>
      <c r="M203" s="132"/>
      <c r="N203" s="132"/>
      <c r="O203" s="132"/>
      <c r="P203" s="132"/>
      <c r="Q203" s="747">
        <v>1</v>
      </c>
    </row>
    <row r="204" spans="1:17">
      <c r="A204" s="518">
        <v>1</v>
      </c>
      <c r="B204" s="132" t="s">
        <v>1426</v>
      </c>
      <c r="C204" s="132"/>
      <c r="D204" s="132"/>
      <c r="E204" s="132"/>
      <c r="F204" s="132"/>
      <c r="G204" s="132"/>
      <c r="H204" s="132"/>
      <c r="I204" s="132"/>
      <c r="J204" s="132"/>
      <c r="K204" s="132"/>
      <c r="L204" s="132"/>
      <c r="M204" s="132"/>
      <c r="N204" s="132"/>
      <c r="O204" s="132"/>
      <c r="P204" s="132"/>
      <c r="Q204" s="747">
        <v>1</v>
      </c>
    </row>
    <row r="205" spans="1:17">
      <c r="A205" s="518">
        <v>1</v>
      </c>
      <c r="B205" s="132" t="s">
        <v>1425</v>
      </c>
      <c r="C205" s="132"/>
      <c r="D205" s="132"/>
      <c r="E205" s="132"/>
      <c r="F205" s="132"/>
      <c r="G205" s="132"/>
      <c r="H205" s="132"/>
      <c r="I205" s="132"/>
      <c r="J205" s="132"/>
      <c r="K205" s="132"/>
      <c r="L205" s="132"/>
      <c r="M205" s="132"/>
      <c r="N205" s="132"/>
      <c r="O205" s="132"/>
      <c r="P205" s="132"/>
      <c r="Q205" s="747">
        <v>1</v>
      </c>
    </row>
    <row r="206" spans="1:17">
      <c r="A206" s="518">
        <v>1</v>
      </c>
      <c r="B206" s="132" t="s">
        <v>1424</v>
      </c>
      <c r="C206" s="132"/>
      <c r="D206" s="132"/>
      <c r="E206" s="132"/>
      <c r="F206" s="132"/>
      <c r="G206" s="132"/>
      <c r="H206" s="132"/>
      <c r="I206" s="132"/>
      <c r="J206" s="132"/>
      <c r="K206" s="132"/>
      <c r="L206" s="132"/>
      <c r="M206" s="132"/>
      <c r="N206" s="132"/>
      <c r="O206" s="132"/>
      <c r="P206" s="132"/>
      <c r="Q206" s="747">
        <v>1</v>
      </c>
    </row>
    <row r="207" spans="1:17">
      <c r="A207" s="518">
        <v>1</v>
      </c>
      <c r="B207" s="132" t="s">
        <v>1423</v>
      </c>
      <c r="C207" s="132"/>
      <c r="D207" s="132"/>
      <c r="E207" s="132"/>
      <c r="F207" s="132"/>
      <c r="G207" s="132"/>
      <c r="H207" s="132"/>
      <c r="I207" s="132"/>
      <c r="J207" s="132"/>
      <c r="K207" s="132"/>
      <c r="L207" s="132"/>
      <c r="M207" s="132"/>
      <c r="N207" s="132"/>
      <c r="O207" s="132"/>
      <c r="P207" s="132"/>
      <c r="Q207" s="747">
        <v>1</v>
      </c>
    </row>
    <row r="208" spans="1:17">
      <c r="A208" s="518">
        <v>1</v>
      </c>
      <c r="B208" s="132" t="s">
        <v>1422</v>
      </c>
      <c r="C208" s="132"/>
      <c r="D208" s="132"/>
      <c r="E208" s="132"/>
      <c r="F208" s="132"/>
      <c r="G208" s="132"/>
      <c r="H208" s="132"/>
      <c r="I208" s="132"/>
      <c r="J208" s="132"/>
      <c r="K208" s="132"/>
      <c r="L208" s="132"/>
      <c r="M208" s="132"/>
      <c r="N208" s="132"/>
      <c r="O208" s="132"/>
      <c r="P208" s="132"/>
      <c r="Q208" s="747">
        <v>1</v>
      </c>
    </row>
    <row r="209" spans="1:19">
      <c r="A209" s="518">
        <v>1</v>
      </c>
      <c r="B209" s="132"/>
      <c r="C209" s="132"/>
      <c r="D209" s="132"/>
      <c r="E209" s="132"/>
      <c r="F209" s="132"/>
      <c r="G209" s="132"/>
      <c r="H209" s="132"/>
      <c r="I209" s="132"/>
      <c r="J209" s="132"/>
      <c r="K209" s="132"/>
      <c r="L209" s="132"/>
      <c r="M209" s="132"/>
      <c r="N209" s="132"/>
      <c r="O209" s="132"/>
      <c r="P209" s="132"/>
      <c r="Q209" s="747">
        <v>1</v>
      </c>
    </row>
    <row r="210" spans="1:19">
      <c r="A210" s="518">
        <v>1</v>
      </c>
      <c r="B210" s="132" t="s">
        <v>1421</v>
      </c>
      <c r="C210" s="132"/>
      <c r="D210" s="132"/>
      <c r="E210" s="132"/>
      <c r="F210" s="132"/>
      <c r="G210" s="132"/>
      <c r="H210" s="132"/>
      <c r="I210" s="132"/>
      <c r="J210" s="132"/>
      <c r="K210" s="132"/>
      <c r="L210" s="132"/>
      <c r="M210" s="132"/>
      <c r="N210" s="132"/>
      <c r="O210" s="132"/>
      <c r="P210" s="132"/>
      <c r="Q210" s="747">
        <v>1</v>
      </c>
    </row>
    <row r="211" spans="1:19">
      <c r="A211" s="518">
        <v>1</v>
      </c>
      <c r="B211" s="132" t="s">
        <v>1420</v>
      </c>
      <c r="C211" s="132"/>
      <c r="D211" s="132"/>
      <c r="E211" s="132"/>
      <c r="F211" s="132"/>
      <c r="G211" s="132"/>
      <c r="H211" s="132"/>
      <c r="I211" s="132"/>
      <c r="J211" s="132"/>
      <c r="K211" s="132"/>
      <c r="L211" s="132"/>
      <c r="M211" s="132"/>
      <c r="N211" s="132"/>
      <c r="O211" s="132"/>
      <c r="P211" s="132"/>
      <c r="Q211" s="747">
        <v>1</v>
      </c>
    </row>
    <row r="212" spans="1:19">
      <c r="A212" s="518">
        <v>1</v>
      </c>
      <c r="B212" s="132" t="s">
        <v>1419</v>
      </c>
      <c r="C212" s="132"/>
      <c r="D212" s="132"/>
      <c r="E212" s="132"/>
      <c r="F212" s="132"/>
      <c r="G212" s="132"/>
      <c r="H212" s="132"/>
      <c r="I212" s="132"/>
      <c r="J212" s="132"/>
      <c r="K212" s="132"/>
      <c r="L212" s="132"/>
      <c r="M212" s="132"/>
      <c r="N212" s="132"/>
      <c r="O212" s="132"/>
      <c r="P212" s="132"/>
      <c r="Q212" s="747">
        <v>1</v>
      </c>
    </row>
    <row r="213" spans="1:19">
      <c r="A213" s="518">
        <v>1</v>
      </c>
      <c r="B213" s="132" t="s">
        <v>1418</v>
      </c>
      <c r="C213" s="132"/>
      <c r="D213" s="132"/>
      <c r="E213" s="132"/>
      <c r="F213" s="132"/>
      <c r="G213" s="132"/>
      <c r="H213" s="132"/>
      <c r="I213" s="132"/>
      <c r="J213" s="132"/>
      <c r="K213" s="132"/>
      <c r="L213" s="132"/>
      <c r="M213" s="132"/>
      <c r="N213" s="132"/>
      <c r="O213" s="132"/>
      <c r="P213" s="132"/>
      <c r="Q213" s="747">
        <v>1</v>
      </c>
    </row>
    <row r="214" spans="1:19">
      <c r="A214" s="518">
        <v>1</v>
      </c>
      <c r="B214" s="132"/>
      <c r="C214" s="132"/>
      <c r="D214" s="132"/>
      <c r="E214" s="132"/>
      <c r="F214" s="132"/>
      <c r="G214" s="132"/>
      <c r="H214" s="132"/>
      <c r="I214" s="132"/>
      <c r="J214" s="132"/>
      <c r="K214" s="132"/>
      <c r="L214" s="132"/>
      <c r="M214" s="132"/>
      <c r="N214" s="132"/>
      <c r="O214" s="132"/>
      <c r="P214" s="132"/>
      <c r="Q214" s="747">
        <v>1</v>
      </c>
    </row>
    <row r="215" spans="1:19" ht="18.75">
      <c r="A215" s="518">
        <v>1</v>
      </c>
      <c r="B215" s="769" t="s">
        <v>996</v>
      </c>
      <c r="C215" s="768" t="s">
        <v>1417</v>
      </c>
      <c r="D215" s="132"/>
      <c r="P215" s="748" t="str">
        <f>ADDRESS(ROW(),COLUMN(),4)</f>
        <v>P215</v>
      </c>
      <c r="Q215" s="640" t="s">
        <v>997</v>
      </c>
    </row>
    <row r="216" spans="1:19">
      <c r="A216" s="747">
        <v>1</v>
      </c>
      <c r="B216" s="747">
        <v>1</v>
      </c>
      <c r="C216" s="747">
        <v>1</v>
      </c>
      <c r="D216" s="747">
        <v>1</v>
      </c>
      <c r="E216" s="747">
        <v>1</v>
      </c>
      <c r="F216" s="747">
        <v>1</v>
      </c>
      <c r="G216" s="747">
        <v>1</v>
      </c>
      <c r="H216" s="747">
        <v>1</v>
      </c>
      <c r="I216" s="747">
        <v>1</v>
      </c>
      <c r="J216" s="747">
        <v>1</v>
      </c>
      <c r="K216" s="747">
        <v>1</v>
      </c>
      <c r="L216" s="747">
        <v>1</v>
      </c>
      <c r="M216" s="747">
        <v>1</v>
      </c>
      <c r="N216" s="747">
        <v>1</v>
      </c>
      <c r="O216" s="747">
        <v>1</v>
      </c>
      <c r="P216" s="747">
        <v>1</v>
      </c>
      <c r="Q216" s="133" t="str">
        <f>ADDRESS(ROW(),COLUMN(),4)</f>
        <v>Q216</v>
      </c>
      <c r="R216" s="689"/>
      <c r="S216" s="690" t="str">
        <f>ADDRESS(ROW(),COLUMN(),4)</f>
        <v>S216</v>
      </c>
    </row>
  </sheetData>
  <hyperlinks>
    <hyperlink ref="C78" r:id="rId1" xr:uid="{6DC87A40-AE79-4872-B0B6-C98945B912CF}"/>
    <hyperlink ref="B177" r:id="rId2" tooltip="12:35" display="https://excel-malin.com/2015/11/10/" xr:uid="{A57CFB55-8DD3-4EB4-813C-9998549B4670}"/>
    <hyperlink ref="C179" r:id="rId3" xr:uid="{529DD092-E257-48DE-BD6B-03A47E4E63B0}"/>
    <hyperlink ref="C184" r:id="rId4" xr:uid="{8C4CFF90-05FA-472D-848E-9CEA509CA948}"/>
    <hyperlink ref="C215" r:id="rId5" xr:uid="{36BEA328-FBFB-4333-9090-953BE184AC4C}"/>
    <hyperlink ref="C144" r:id="rId6" xr:uid="{96EC6F4E-20C3-479A-BAD9-87DEFD5635EF}"/>
    <hyperlink ref="C148" r:id="rId7" xr:uid="{E0DFCAEB-65EF-4330-8E15-3CA1A6F9ECE6}"/>
    <hyperlink ref="C150" r:id="rId8" xr:uid="{E54AC592-103B-40E7-BED6-54B853FE416C}"/>
    <hyperlink ref="C172" r:id="rId9" xr:uid="{BD2FE2FE-ED3E-4EAA-ADAC-74B0E04FE9AB}"/>
    <hyperlink ref="C167" r:id="rId10" xr:uid="{AD77349E-EF64-4792-ADAF-CE41521CA69F}"/>
    <hyperlink ref="C154" r:id="rId11" display="https://www.google.com/search?client=firefox-b-d&amp;sca_esv=b8aad7c6e4b9c186&amp;sca_upv=1&amp;sxsrf=ADLYWILLCu46ovfvyfkL3QUzhqv4lGC6eA:1721626879165&amp;q=Excel+d%C3%A9butant+:+Guide+rapide+pour+commencer&amp;tbm=vid&amp;source=lnms&amp;fbs=AEQNm0CbCVgAZ5mWEJDg6aoPVcBgWJkeaSBjnexh07HhnqtPCG1bNWBnNiA-IMELsK2AdTS3sjcFgTRuJeuZ1IitI_XA1cBox8SvSLZQBagjvyJgDRZe_xDIRHMomF16WnVmIBwGd4JQEAfnAFTXLyn8dCRI46n4clGx76G3sfbH7VjOZSoHerMRaXGO7IP29F4P97n_-nKJ&amp;sa=X&amp;ved=2ahUKEwjEtMX097mHAxWhBfsDHTS_Bp4Q0pQJegQIDxAB&amp;biw=2400&amp;bih=1183&amp;dpr=0.8" xr:uid="{E0A88AEB-AE97-4E55-A320-2AD8430F182D}"/>
    <hyperlink ref="C162" r:id="rId12" xr:uid="{F134D70C-594A-4574-81A2-D187A0EC03E5}"/>
    <hyperlink ref="C158" r:id="rId13" xr:uid="{EB822F15-AC84-4FD5-A6F3-2EA0E84504DB}"/>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2E868-D839-4A97-9B1A-53F131EF23C9}">
  <dimension ref="A1:BK243"/>
  <sheetViews>
    <sheetView showZeros="0" topLeftCell="A69" zoomScaleNormal="100" workbookViewId="0">
      <selection activeCell="N83" sqref="N83:R83"/>
    </sheetView>
  </sheetViews>
  <sheetFormatPr baseColWidth="10" defaultRowHeight="15"/>
  <cols>
    <col min="1" max="1" width="4.28515625" customWidth="1"/>
    <col min="2" max="2" width="11.28515625" customWidth="1"/>
    <col min="3" max="3" width="6" customWidth="1"/>
    <col min="4" max="4" width="3.7109375" customWidth="1"/>
    <col min="5" max="9" width="11.7109375" customWidth="1"/>
    <col min="10" max="10" width="9.7109375" customWidth="1"/>
    <col min="11" max="11" width="35.7109375" customWidth="1"/>
    <col min="12" max="12" width="4.28515625" customWidth="1"/>
    <col min="13" max="13" width="3.7109375" customWidth="1"/>
    <col min="14" max="15" width="11.7109375" customWidth="1"/>
    <col min="16" max="16" width="3.7109375" customWidth="1"/>
    <col min="17" max="18" width="11.7109375" customWidth="1"/>
    <col min="19" max="19" width="9.7109375" customWidth="1"/>
    <col min="20" max="20" width="35.7109375" customWidth="1"/>
    <col min="21" max="21" width="11.7109375" customWidth="1"/>
    <col min="22" max="22" width="14.7109375" customWidth="1"/>
    <col min="23" max="24" width="11.7109375" customWidth="1"/>
    <col min="26" max="26" width="12.28515625" customWidth="1"/>
    <col min="27" max="28" width="25.7109375" customWidth="1"/>
    <col min="29" max="29" width="13.7109375" customWidth="1"/>
    <col min="30" max="31" width="25.7109375" customWidth="1"/>
    <col min="32" max="33" width="11.7109375" customWidth="1"/>
    <col min="34" max="34" width="11.7109375" style="137" customWidth="1"/>
    <col min="35" max="35" width="12.7109375" style="137" customWidth="1"/>
    <col min="36" max="36" width="3" style="137" customWidth="1"/>
    <col min="37" max="37" width="11.7109375" style="137" customWidth="1"/>
    <col min="38" max="38" width="12.7109375" style="137" customWidth="1"/>
    <col min="39" max="39" width="5.7109375" customWidth="1"/>
    <col min="40" max="40" width="19.7109375" style="137" customWidth="1"/>
    <col min="41" max="41" width="19" style="137" customWidth="1"/>
    <col min="42" max="42" width="25.7109375" style="137" customWidth="1"/>
    <col min="43" max="43" width="16.7109375" style="137" customWidth="1"/>
    <col min="44" max="44" width="7" style="137" customWidth="1"/>
    <col min="45" max="45" width="19.7109375" customWidth="1"/>
    <col min="46" max="46" width="18.7109375" customWidth="1"/>
    <col min="47" max="47" width="25.7109375" customWidth="1"/>
    <col min="48" max="48" width="16.7109375" customWidth="1"/>
    <col min="49" max="49" width="6.7109375" customWidth="1"/>
    <col min="50" max="51" width="11.7109375" customWidth="1"/>
    <col min="53" max="53" width="19.7109375" customWidth="1"/>
    <col min="54" max="54" width="22.5703125" customWidth="1"/>
    <col min="55" max="55" width="25.7109375" customWidth="1"/>
    <col min="56" max="56" width="16.7109375" customWidth="1"/>
    <col min="57" max="57" width="6.7109375" customWidth="1"/>
    <col min="58" max="59" width="11.7109375" customWidth="1"/>
    <col min="60" max="60" width="4.42578125" style="137" customWidth="1"/>
    <col min="61" max="61" width="8.7109375" customWidth="1"/>
    <col min="62" max="62" width="11.42578125" style="641"/>
    <col min="63" max="63" width="43.5703125" style="641" customWidth="1"/>
  </cols>
  <sheetData>
    <row r="1" spans="1:63" ht="15.75" customHeight="1">
      <c r="A1" s="133" t="str">
        <f>ADDRESS(ROW(),COLUMN(),4)</f>
        <v>A1</v>
      </c>
      <c r="B1" s="3792">
        <f ca="1">CELL("largeur",B1)</f>
        <v>11</v>
      </c>
      <c r="C1" s="3792">
        <f ca="1">CELL("largeur",C1)</f>
        <v>5</v>
      </c>
      <c r="D1" s="3792">
        <f ca="1">CELL("largeur",D1)</f>
        <v>3</v>
      </c>
      <c r="E1" s="3792">
        <f ca="1">CELL("largeur",E1)</f>
        <v>11</v>
      </c>
      <c r="F1" s="3792">
        <f ca="1">CELL("largeur",F1)</f>
        <v>11</v>
      </c>
      <c r="G1" s="3792">
        <f ca="1">CELL("largeur",G1)</f>
        <v>11</v>
      </c>
      <c r="H1" s="3792">
        <f ca="1">CELL("largeur",H1)</f>
        <v>11</v>
      </c>
      <c r="I1" s="3792">
        <f ca="1">CELL("largeur",I1)</f>
        <v>11</v>
      </c>
      <c r="J1" s="3792">
        <f ca="1">CELL("largeur",J1)</f>
        <v>9</v>
      </c>
      <c r="K1" s="3792">
        <f ca="1">CELL("largeur",K1)</f>
        <v>35</v>
      </c>
      <c r="L1" s="3792">
        <f ca="1">CELL("largeur",L1)</f>
        <v>4</v>
      </c>
      <c r="M1" s="3792">
        <f ca="1">CELL("largeur",M1)</f>
        <v>3</v>
      </c>
      <c r="N1" s="3792">
        <f ca="1">CELL("largeur",N1)</f>
        <v>11</v>
      </c>
      <c r="O1" s="3792">
        <f ca="1">CELL("largeur",O1)</f>
        <v>11</v>
      </c>
      <c r="P1" s="3792">
        <f ca="1">CELL("largeur",P1)</f>
        <v>3</v>
      </c>
      <c r="Q1" s="3792">
        <f ca="1">CELL("largeur",Q1)</f>
        <v>11</v>
      </c>
      <c r="R1" s="3792">
        <f ca="1">CELL("largeur",R1)</f>
        <v>11</v>
      </c>
      <c r="S1" s="3792">
        <f ca="1">CELL("largeur",S1)</f>
        <v>9</v>
      </c>
      <c r="T1" s="3792">
        <f ca="1">CELL("largeur",T1)</f>
        <v>35</v>
      </c>
      <c r="U1" s="3792">
        <f ca="1">CELL("largeur",U1)</f>
        <v>11</v>
      </c>
      <c r="V1" s="3792">
        <f ca="1">CELL("largeur",V1)</f>
        <v>14</v>
      </c>
      <c r="W1" s="3792">
        <f ca="1">CELL("largeur",W1)</f>
        <v>11</v>
      </c>
      <c r="X1" s="3792">
        <f ca="1">CELL("largeur",X1)</f>
        <v>11</v>
      </c>
      <c r="Y1" s="3792">
        <f ca="1">CELL("largeur",Y1)</f>
        <v>11</v>
      </c>
      <c r="Z1" s="3792">
        <f ca="1">CELL("largeur",Z1)</f>
        <v>12</v>
      </c>
      <c r="AA1" s="3792">
        <f ca="1">CELL("largeur",AA1)</f>
        <v>25</v>
      </c>
      <c r="AB1" s="3792">
        <f ca="1">CELL("largeur",AB1)</f>
        <v>25</v>
      </c>
      <c r="AC1" s="3792">
        <f ca="1">CELL("largeur",AC1)</f>
        <v>13</v>
      </c>
      <c r="AD1" s="3792">
        <f ca="1">CELL("largeur",AD1)</f>
        <v>25</v>
      </c>
      <c r="AE1" s="3792">
        <f ca="1">CELL("largeur",AE1)</f>
        <v>25</v>
      </c>
      <c r="AF1" s="3792">
        <f ca="1">CELL("largeur",AF1)</f>
        <v>11</v>
      </c>
      <c r="AG1" s="3792">
        <f ca="1">CELL("largeur",AG1)</f>
        <v>11</v>
      </c>
      <c r="AH1" s="3792">
        <f ca="1">CELL("largeur",AH1)</f>
        <v>11</v>
      </c>
      <c r="AI1" s="3792">
        <f ca="1">CELL("largeur",AI1)</f>
        <v>12</v>
      </c>
      <c r="AJ1" s="3792">
        <f ca="1">CELL("largeur",AJ1)</f>
        <v>2</v>
      </c>
      <c r="AK1" s="3792">
        <f ca="1">CELL("largeur",AK1)</f>
        <v>11</v>
      </c>
      <c r="AL1" s="3792">
        <f ca="1">CELL("largeur",AL1)</f>
        <v>12</v>
      </c>
      <c r="AM1" s="3792">
        <f ca="1">CELL("largeur",AM1)</f>
        <v>5</v>
      </c>
      <c r="AN1" s="3792">
        <f ca="1">CELL("largeur",AN1)</f>
        <v>19</v>
      </c>
      <c r="AO1" s="3792">
        <f ca="1">CELL("largeur",AO1)</f>
        <v>18</v>
      </c>
      <c r="AP1" s="3792">
        <f ca="1">CELL("largeur",AP1)</f>
        <v>25</v>
      </c>
      <c r="AQ1" s="3792">
        <f ca="1">CELL("largeur",AQ1)</f>
        <v>16</v>
      </c>
      <c r="AR1" s="3792">
        <f ca="1">CELL("largeur",AR1)</f>
        <v>6</v>
      </c>
      <c r="AS1" s="3792">
        <f ca="1">CELL("largeur",AS1)</f>
        <v>19</v>
      </c>
      <c r="AT1" s="3792">
        <f ca="1">CELL("largeur",AT1)</f>
        <v>18</v>
      </c>
      <c r="AU1" s="3792">
        <f ca="1">CELL("largeur",AU1)</f>
        <v>25</v>
      </c>
      <c r="AV1" s="3792">
        <f ca="1">CELL("largeur",AV1)</f>
        <v>16</v>
      </c>
      <c r="AW1" s="3792">
        <f ca="1">CELL("largeur",AW1)</f>
        <v>6</v>
      </c>
      <c r="AX1" s="3792">
        <f ca="1">CELL("largeur",AX1)</f>
        <v>11</v>
      </c>
      <c r="AY1" s="3792">
        <f ca="1">CELL("largeur",AY1)</f>
        <v>11</v>
      </c>
      <c r="AZ1" s="3792">
        <f ca="1">CELL("largeur",AZ1)</f>
        <v>11</v>
      </c>
      <c r="BA1" s="3792">
        <f ca="1">CELL("largeur",BA1)</f>
        <v>19</v>
      </c>
      <c r="BB1" s="3792">
        <f ca="1">CELL("largeur",BB1)</f>
        <v>22</v>
      </c>
      <c r="BC1" s="3792">
        <f ca="1">CELL("largeur",BC1)</f>
        <v>25</v>
      </c>
      <c r="BD1" s="3792">
        <f ca="1">CELL("largeur",BD1)</f>
        <v>16</v>
      </c>
      <c r="BE1" s="3792">
        <f ca="1">CELL("largeur",BE1)</f>
        <v>6</v>
      </c>
      <c r="BF1" s="3792">
        <f ca="1">CELL("largeur",BF1)</f>
        <v>11</v>
      </c>
      <c r="BG1" s="3792">
        <f ca="1">CELL("largeur",BG1)</f>
        <v>11</v>
      </c>
      <c r="BH1" s="3792">
        <f ca="1">CELL("largeur",BH1)</f>
        <v>4</v>
      </c>
      <c r="BI1" s="135">
        <v>1</v>
      </c>
      <c r="BJ1" s="134" t="str">
        <f>SUBSTITUTE(ADDRESS(1,COLUMN(),4),"1","")</f>
        <v>BJ</v>
      </c>
      <c r="BK1" s="136" t="str">
        <f>SUBSTITUTE(ADDRESS(1,COLUMN(),4),"1","")</f>
        <v>BK</v>
      </c>
    </row>
    <row r="2" spans="1:63" ht="15.75" customHeight="1" thickBot="1">
      <c r="A2" s="5276"/>
      <c r="B2" s="5276"/>
      <c r="C2" s="5276"/>
      <c r="D2" s="5276"/>
      <c r="E2" s="5276"/>
      <c r="F2" s="5276"/>
      <c r="G2" s="5276"/>
      <c r="H2" s="5276"/>
      <c r="I2" s="5276"/>
      <c r="J2" s="5276"/>
      <c r="K2" s="5276"/>
      <c r="L2" s="5276"/>
      <c r="M2" s="5276"/>
      <c r="N2" s="5276"/>
      <c r="O2" s="5276"/>
      <c r="P2" s="5276"/>
      <c r="Q2" s="5276"/>
      <c r="R2" s="5276"/>
      <c r="S2" s="5276"/>
      <c r="T2" s="5276"/>
      <c r="U2" s="5276"/>
      <c r="V2" s="5276"/>
      <c r="W2" s="5276"/>
      <c r="X2" s="5276"/>
      <c r="Y2" s="5276"/>
      <c r="Z2" s="5276"/>
      <c r="AA2" s="5276"/>
      <c r="AB2" s="5276"/>
      <c r="AC2" s="5276"/>
      <c r="AD2" s="5276"/>
      <c r="AE2" s="5276"/>
      <c r="AF2" s="5276"/>
      <c r="AG2" s="5276"/>
      <c r="AH2" s="5276"/>
      <c r="AI2" s="5276"/>
      <c r="AJ2" s="5276"/>
      <c r="AK2" s="5276"/>
      <c r="AL2" s="5276"/>
      <c r="AM2" s="5276"/>
      <c r="AN2" s="5276"/>
      <c r="AO2" s="5276"/>
      <c r="AP2" s="5276"/>
      <c r="AQ2" s="5276"/>
      <c r="AR2" s="5276"/>
      <c r="AS2" s="5276"/>
      <c r="AT2" s="5276"/>
      <c r="AU2" s="5276"/>
      <c r="AV2" s="5276"/>
      <c r="AW2" s="5276"/>
      <c r="AX2" s="5276"/>
      <c r="AY2" s="5276"/>
      <c r="AZ2" s="5276"/>
      <c r="BA2" s="5276"/>
      <c r="BB2" s="5276"/>
      <c r="BC2" s="5276"/>
      <c r="BD2" s="5276"/>
      <c r="BE2" s="5276"/>
      <c r="BF2" s="5276"/>
      <c r="BG2" s="5276"/>
      <c r="BH2" s="5276"/>
      <c r="BI2" s="135">
        <v>1</v>
      </c>
      <c r="BJ2" s="5275"/>
      <c r="BK2" s="5274"/>
    </row>
    <row r="3" spans="1:63" ht="24.95" customHeight="1">
      <c r="D3" s="5273" t="s">
        <v>5053</v>
      </c>
      <c r="E3" s="5273"/>
      <c r="F3" s="5273"/>
      <c r="G3" s="5273"/>
      <c r="H3" s="5273"/>
      <c r="I3" s="5273"/>
      <c r="J3" s="5273"/>
      <c r="K3" s="5273"/>
      <c r="M3" s="4133" t="s">
        <v>395</v>
      </c>
      <c r="N3" s="2762" t="s">
        <v>5052</v>
      </c>
      <c r="O3" s="2762"/>
      <c r="P3" s="2762"/>
      <c r="Q3" s="2762"/>
      <c r="R3" s="2762"/>
      <c r="S3" s="2762"/>
      <c r="T3" s="2762"/>
      <c r="U3" s="2762"/>
      <c r="V3" s="2762"/>
      <c r="W3" s="4136" t="s">
        <v>1016</v>
      </c>
      <c r="X3" s="4137"/>
      <c r="AH3"/>
      <c r="AI3"/>
      <c r="AJ3"/>
      <c r="AM3" s="137"/>
      <c r="AN3"/>
      <c r="AO3"/>
      <c r="AP3" s="647" t="s">
        <v>1067</v>
      </c>
      <c r="AQ3"/>
      <c r="AR3"/>
      <c r="BH3"/>
      <c r="BI3" s="135">
        <v>1</v>
      </c>
      <c r="BJ3" s="142"/>
      <c r="BK3" s="142" t="s">
        <v>1166</v>
      </c>
    </row>
    <row r="4" spans="1:63" ht="24.95" customHeight="1">
      <c r="D4" s="636"/>
      <c r="E4" s="636" t="s">
        <v>5051</v>
      </c>
      <c r="F4" s="132"/>
      <c r="G4" s="132"/>
      <c r="H4" s="132"/>
      <c r="I4" s="132"/>
      <c r="J4" s="132"/>
      <c r="K4" s="132"/>
      <c r="M4" s="4134"/>
      <c r="N4" s="626"/>
      <c r="O4" s="627"/>
      <c r="P4" s="626"/>
      <c r="Q4" s="626"/>
      <c r="R4" s="626"/>
      <c r="S4" s="626"/>
      <c r="T4" s="626"/>
      <c r="U4" s="626"/>
      <c r="V4" s="626"/>
      <c r="W4" s="4149">
        <v>12</v>
      </c>
      <c r="X4" s="4150"/>
      <c r="AG4" s="137"/>
      <c r="AM4" s="137"/>
      <c r="AO4"/>
      <c r="AP4" s="647" t="s">
        <v>120</v>
      </c>
      <c r="BH4"/>
      <c r="BI4" s="135">
        <v>1</v>
      </c>
      <c r="BJ4" s="156">
        <f ca="1">COUNTA(A1:BI243) + COUNTBLANK(A1:BI243)</f>
        <v>14917</v>
      </c>
      <c r="BK4" s="145" t="str">
        <f>"cellules entre"&amp;" " &amp;A1&amp;" et  "&amp;BI243</f>
        <v>cellules entre A1 et  BI243</v>
      </c>
    </row>
    <row r="5" spans="1:63" ht="24.95" customHeight="1">
      <c r="D5" s="812"/>
      <c r="E5" s="812" t="s">
        <v>5050</v>
      </c>
      <c r="F5" s="132"/>
      <c r="G5" s="132"/>
      <c r="H5" s="132"/>
      <c r="I5" s="132"/>
      <c r="J5" s="132"/>
      <c r="K5" s="132"/>
      <c r="M5" s="4134"/>
      <c r="N5" s="628"/>
      <c r="O5" s="2034" t="s">
        <v>1021</v>
      </c>
      <c r="P5" s="628"/>
      <c r="Q5" s="628"/>
      <c r="R5" s="628"/>
      <c r="S5" s="628"/>
      <c r="T5" s="628"/>
      <c r="U5" s="628"/>
      <c r="V5" s="628"/>
      <c r="W5" s="4149"/>
      <c r="X5" s="4150"/>
      <c r="AG5" s="137"/>
      <c r="AM5" s="137"/>
      <c r="AO5"/>
      <c r="AP5" s="627" t="s">
        <v>4117</v>
      </c>
      <c r="BI5" s="135">
        <v>1</v>
      </c>
      <c r="BJ5" s="156">
        <f ca="1">COUNTA(A1:BI243)</f>
        <v>2888</v>
      </c>
      <c r="BK5" s="145" t="s">
        <v>1161</v>
      </c>
    </row>
    <row r="6" spans="1:63" ht="24.95" customHeight="1" thickBot="1">
      <c r="D6" s="812"/>
      <c r="E6" s="812" t="s">
        <v>5049</v>
      </c>
      <c r="F6" s="132"/>
      <c r="G6" s="132"/>
      <c r="H6" s="132"/>
      <c r="I6" s="132"/>
      <c r="J6" s="132"/>
      <c r="K6" s="132"/>
      <c r="M6" s="4134"/>
      <c r="N6" s="647" t="s">
        <v>1067</v>
      </c>
      <c r="O6" s="627"/>
      <c r="P6" s="630"/>
      <c r="Q6" s="630"/>
      <c r="R6" s="630"/>
      <c r="S6" s="630"/>
      <c r="T6" s="630"/>
      <c r="U6" s="630"/>
      <c r="V6" s="630"/>
      <c r="W6" s="4149"/>
      <c r="X6" s="4150"/>
      <c r="AM6" s="137"/>
      <c r="AO6"/>
      <c r="AP6" s="627" t="s">
        <v>4501</v>
      </c>
      <c r="BI6" s="135">
        <v>1</v>
      </c>
      <c r="BJ6" s="156">
        <f ca="1">COUNTBLANK(A1:BI243)</f>
        <v>12029</v>
      </c>
      <c r="BK6" s="145" t="s">
        <v>134</v>
      </c>
    </row>
    <row r="7" spans="1:63" ht="24.95" customHeight="1">
      <c r="D7" s="812"/>
      <c r="E7" s="812" t="s">
        <v>5048</v>
      </c>
      <c r="F7" s="132"/>
      <c r="G7" s="132"/>
      <c r="H7" s="132"/>
      <c r="I7" s="132"/>
      <c r="J7" s="132"/>
      <c r="K7" s="132"/>
      <c r="M7" s="4134"/>
      <c r="N7" s="647" t="s">
        <v>120</v>
      </c>
      <c r="O7" s="631"/>
      <c r="P7" s="630"/>
      <c r="Q7" s="630"/>
      <c r="R7" s="630"/>
      <c r="S7" s="630"/>
      <c r="T7" s="630"/>
      <c r="U7" s="5272">
        <f ca="1">NOW()</f>
        <v>45590.837142013886</v>
      </c>
      <c r="V7" s="5272"/>
      <c r="W7" s="4145" t="s">
        <v>1019</v>
      </c>
      <c r="X7" s="4146"/>
      <c r="Z7" s="4062" t="s">
        <v>5022</v>
      </c>
      <c r="AA7" s="4063"/>
      <c r="AB7" s="4063"/>
      <c r="AC7" s="4063"/>
      <c r="AD7" s="4063"/>
      <c r="AE7" s="4063"/>
      <c r="AF7" s="4064"/>
      <c r="AM7" s="137"/>
      <c r="BI7" s="135">
        <v>1</v>
      </c>
      <c r="BJ7" s="156">
        <f>SUM(BI1:BI242)+2</f>
        <v>243</v>
      </c>
      <c r="BK7" s="145" t="s">
        <v>1162</v>
      </c>
    </row>
    <row r="8" spans="1:63" ht="21.6" customHeight="1" thickBot="1">
      <c r="D8" s="812"/>
      <c r="E8" s="812" t="s">
        <v>5047</v>
      </c>
      <c r="F8" s="132"/>
      <c r="G8" s="132"/>
      <c r="H8" s="132"/>
      <c r="I8" s="132"/>
      <c r="J8" s="132"/>
      <c r="K8" s="132"/>
      <c r="M8" s="4135"/>
      <c r="N8" s="632" t="s">
        <v>1018</v>
      </c>
      <c r="O8" s="633"/>
      <c r="P8" s="633"/>
      <c r="Q8" s="633"/>
      <c r="R8" s="633"/>
      <c r="S8" s="633"/>
      <c r="T8" s="633"/>
      <c r="U8" s="633"/>
      <c r="V8" s="643" t="str">
        <f>BI243</f>
        <v>BI243</v>
      </c>
      <c r="W8" s="4147"/>
      <c r="X8" s="4148"/>
      <c r="Z8" s="4065"/>
      <c r="AA8" s="4066"/>
      <c r="AB8" s="4066"/>
      <c r="AC8" s="4066"/>
      <c r="AD8" s="4066"/>
      <c r="AE8" s="4066"/>
      <c r="AF8" s="4067"/>
      <c r="AM8" s="137"/>
      <c r="BH8" s="143"/>
      <c r="BI8" s="135">
        <v>1</v>
      </c>
      <c r="BJ8" s="156">
        <f>SUM(A243:BH243)+1</f>
        <v>61</v>
      </c>
      <c r="BK8" s="145" t="s">
        <v>1163</v>
      </c>
    </row>
    <row r="9" spans="1:63" ht="16.5" customHeight="1">
      <c r="D9" s="812"/>
      <c r="E9" s="812" t="s">
        <v>5046</v>
      </c>
      <c r="F9" s="132"/>
      <c r="G9" s="132"/>
      <c r="H9" s="132"/>
      <c r="I9" s="132"/>
      <c r="J9" s="132"/>
      <c r="K9" s="132"/>
      <c r="M9" s="634" t="s">
        <v>2</v>
      </c>
      <c r="N9" s="635" t="str">
        <f ca="1">CELL("nomfichier")</f>
        <v>C:\Users\Joel\Desktop\[ff.fiches.repositionnables.xlsx]13.col.40.produits</v>
      </c>
      <c r="O9" s="635"/>
      <c r="P9" s="635"/>
      <c r="Q9" s="138"/>
      <c r="R9" s="138"/>
      <c r="S9" s="138"/>
      <c r="T9" s="138"/>
      <c r="V9" s="5271" t="s">
        <v>5045</v>
      </c>
      <c r="W9" s="5270"/>
      <c r="X9" s="5270"/>
      <c r="Z9" s="3791"/>
      <c r="AA9" s="3790" t="str">
        <f>"cellule "&amp;AF27</f>
        <v>cellule AF28</v>
      </c>
      <c r="AB9" s="3789" t="s">
        <v>5021</v>
      </c>
      <c r="AC9" s="3789"/>
      <c r="AD9" s="3789"/>
      <c r="AE9" s="3789"/>
      <c r="AF9" s="3788"/>
      <c r="AM9" s="137"/>
      <c r="BH9" s="143"/>
      <c r="BI9" s="135">
        <v>1</v>
      </c>
    </row>
    <row r="10" spans="1:63" ht="16.5" customHeight="1">
      <c r="D10" s="2794" t="s">
        <v>985</v>
      </c>
      <c r="E10" s="2763"/>
      <c r="F10" s="2763"/>
      <c r="G10" s="2765"/>
      <c r="H10" s="2765"/>
      <c r="I10" s="2765" t="s">
        <v>5044</v>
      </c>
      <c r="J10" s="2765"/>
      <c r="K10" s="5269"/>
      <c r="M10" s="2794" t="s">
        <v>985</v>
      </c>
      <c r="N10" s="2763"/>
      <c r="O10" s="2763"/>
      <c r="P10" s="2763"/>
      <c r="Q10" s="2763"/>
      <c r="R10" s="2763"/>
      <c r="S10" s="2764" t="s">
        <v>4502</v>
      </c>
      <c r="T10" s="2765" t="s">
        <v>985</v>
      </c>
      <c r="Z10" s="3787" t="s">
        <v>5020</v>
      </c>
      <c r="AA10" s="3786"/>
      <c r="AB10" s="3786"/>
      <c r="AC10" s="3786"/>
      <c r="AD10" s="3786"/>
      <c r="AE10" s="3786"/>
      <c r="AF10" s="3785"/>
      <c r="AM10" s="137"/>
      <c r="BH10" s="143"/>
      <c r="BI10" s="135">
        <v>1</v>
      </c>
    </row>
    <row r="11" spans="1:63" ht="16.5" customHeight="1" thickBot="1">
      <c r="D11" s="132"/>
      <c r="E11" s="132"/>
      <c r="F11" s="132"/>
      <c r="G11" s="132"/>
      <c r="H11" s="132"/>
      <c r="I11" s="132"/>
      <c r="J11" s="132"/>
      <c r="K11" s="132"/>
      <c r="M11" s="1" t="s">
        <v>0</v>
      </c>
      <c r="N11" s="468"/>
      <c r="O11" s="468"/>
      <c r="P11" s="468"/>
      <c r="Q11" s="468"/>
      <c r="R11" s="468"/>
      <c r="S11" s="468"/>
      <c r="T11" s="151" t="s">
        <v>4847</v>
      </c>
      <c r="U11" s="3563" t="s">
        <v>4846</v>
      </c>
      <c r="V11" s="154" t="s">
        <v>1061</v>
      </c>
      <c r="W11" s="139"/>
      <c r="X11" s="139"/>
      <c r="Z11" s="4068" t="s">
        <v>5019</v>
      </c>
      <c r="AA11" s="4069"/>
      <c r="AB11" s="4069"/>
      <c r="AC11" s="4069"/>
      <c r="AD11" s="4069"/>
      <c r="AE11" s="4069"/>
      <c r="AF11" s="4070"/>
      <c r="AM11" s="137"/>
      <c r="BH11" s="143"/>
      <c r="BI11" s="135">
        <v>1</v>
      </c>
    </row>
    <row r="12" spans="1:63" s="641" customFormat="1" ht="33" customHeight="1">
      <c r="A12"/>
      <c r="B12"/>
      <c r="C12"/>
      <c r="D12" s="2675" t="s">
        <v>0</v>
      </c>
      <c r="E12" s="5268" t="s">
        <v>395</v>
      </c>
      <c r="F12" s="5235" t="s">
        <v>4486</v>
      </c>
      <c r="G12" s="5235"/>
      <c r="H12" s="5235"/>
      <c r="I12" s="2684" t="s">
        <v>4482</v>
      </c>
      <c r="J12" s="3597"/>
      <c r="K12" s="5267"/>
      <c r="L12"/>
      <c r="M12" s="2675"/>
      <c r="N12" s="5268"/>
      <c r="O12" s="5233"/>
      <c r="P12" s="5233"/>
      <c r="Q12" s="5233"/>
      <c r="R12" s="2684"/>
      <c r="S12" s="3597"/>
      <c r="T12" s="5267"/>
      <c r="U12" s="3566"/>
      <c r="V12" s="3567"/>
      <c r="W12" s="5266">
        <f>N13</f>
        <v>0</v>
      </c>
      <c r="X12" s="5265" t="str">
        <f>LEFT(N13,1)</f>
        <v/>
      </c>
      <c r="Y12"/>
      <c r="Z12" s="3782" t="s">
        <v>0</v>
      </c>
      <c r="AA12" s="3781" t="s">
        <v>4985</v>
      </c>
      <c r="AB12" s="3780"/>
      <c r="AC12" s="3780"/>
      <c r="AD12" s="3780"/>
      <c r="AE12" s="3780"/>
      <c r="AF12" s="3779" t="s">
        <v>4984</v>
      </c>
      <c r="AG12"/>
      <c r="AM12"/>
      <c r="AN12" s="3837" t="s">
        <v>4484</v>
      </c>
      <c r="AO12" s="3838"/>
      <c r="AP12" s="3838"/>
      <c r="AQ12" s="3839"/>
      <c r="AR12" s="137"/>
      <c r="AS12" s="3837" t="s">
        <v>4485</v>
      </c>
      <c r="AT12" s="3838"/>
      <c r="AU12" s="3838"/>
      <c r="AV12" s="3838"/>
      <c r="AW12" s="3838"/>
      <c r="AX12" s="3838"/>
      <c r="AY12" s="3839"/>
      <c r="BA12" s="3837" t="s">
        <v>4354</v>
      </c>
      <c r="BB12" s="3838"/>
      <c r="BC12" s="3838"/>
      <c r="BD12" s="3838"/>
      <c r="BE12" s="3838"/>
      <c r="BF12" s="3838"/>
      <c r="BG12" s="3839"/>
      <c r="BH12" s="143"/>
      <c r="BI12" s="135">
        <v>1</v>
      </c>
    </row>
    <row r="13" spans="1:63" s="641" customFormat="1" ht="18.75" customHeight="1">
      <c r="A13"/>
      <c r="B13"/>
      <c r="C13"/>
      <c r="D13" s="3601" t="s">
        <v>0</v>
      </c>
      <c r="E13" s="4121" t="s">
        <v>5043</v>
      </c>
      <c r="F13" s="4121"/>
      <c r="G13" s="4121"/>
      <c r="H13" s="4121"/>
      <c r="I13" s="2688" t="s">
        <v>1823</v>
      </c>
      <c r="J13" s="125" t="s">
        <v>114</v>
      </c>
      <c r="K13" s="5264"/>
      <c r="L13"/>
      <c r="M13" s="3601"/>
      <c r="N13" s="5225"/>
      <c r="O13" s="5225"/>
      <c r="P13" s="5225"/>
      <c r="Q13" s="5225"/>
      <c r="R13" s="2688"/>
      <c r="S13" s="125"/>
      <c r="T13" s="5264"/>
      <c r="U13" s="124"/>
      <c r="V13" s="3989" t="s">
        <v>118</v>
      </c>
      <c r="W13" s="3990" t="s">
        <v>117</v>
      </c>
      <c r="X13" s="3991"/>
      <c r="Y13"/>
      <c r="Z13" s="593" t="s">
        <v>0</v>
      </c>
      <c r="AA13" s="3775"/>
      <c r="AB13" s="3775"/>
      <c r="AC13" s="3775"/>
      <c r="AD13" s="3775"/>
      <c r="AE13" s="3775"/>
      <c r="AF13" s="3774"/>
      <c r="AG13"/>
      <c r="AH13" s="3805" t="s">
        <v>130</v>
      </c>
      <c r="AI13" s="3805"/>
      <c r="AJ13"/>
      <c r="AK13" s="3805" t="s">
        <v>131</v>
      </c>
      <c r="AL13" s="3805"/>
      <c r="AM13"/>
      <c r="AN13" s="3840"/>
      <c r="AO13" s="3841"/>
      <c r="AP13" s="3841"/>
      <c r="AQ13" s="3842"/>
      <c r="AR13" s="137"/>
      <c r="AS13" s="3840"/>
      <c r="AT13" s="3841"/>
      <c r="AU13" s="3841"/>
      <c r="AV13" s="3841"/>
      <c r="AW13" s="3841"/>
      <c r="AX13" s="3841"/>
      <c r="AY13" s="3842"/>
      <c r="BA13" s="3840"/>
      <c r="BB13" s="3841"/>
      <c r="BC13" s="3841"/>
      <c r="BD13" s="3841"/>
      <c r="BE13" s="3841"/>
      <c r="BF13" s="3841"/>
      <c r="BG13" s="3842"/>
      <c r="BH13" s="143"/>
      <c r="BI13" s="135">
        <v>1</v>
      </c>
    </row>
    <row r="14" spans="1:63" s="641" customFormat="1" ht="18.75" customHeight="1">
      <c r="A14"/>
      <c r="B14"/>
      <c r="C14"/>
      <c r="D14" s="3601" t="s">
        <v>0</v>
      </c>
      <c r="E14" s="4121"/>
      <c r="F14" s="4121"/>
      <c r="G14" s="4121"/>
      <c r="H14" s="4121"/>
      <c r="I14" s="2690" t="s">
        <v>4489</v>
      </c>
      <c r="J14" s="104" t="s">
        <v>4842</v>
      </c>
      <c r="K14" s="619"/>
      <c r="L14"/>
      <c r="M14" s="3601"/>
      <c r="N14" s="5225"/>
      <c r="O14" s="5225"/>
      <c r="P14" s="5225"/>
      <c r="Q14" s="5225"/>
      <c r="R14" s="2690"/>
      <c r="S14" s="104"/>
      <c r="T14" s="619"/>
      <c r="U14" s="124"/>
      <c r="V14" s="3989"/>
      <c r="W14" s="3990"/>
      <c r="X14" s="3991"/>
      <c r="Y14"/>
      <c r="Z14" s="593" t="s">
        <v>0</v>
      </c>
      <c r="AA14" s="3775"/>
      <c r="AB14" s="3775"/>
      <c r="AC14" s="3775"/>
      <c r="AD14" s="3775"/>
      <c r="AE14" s="3775"/>
      <c r="AF14" s="3774"/>
      <c r="AG14"/>
      <c r="AH14" s="3805"/>
      <c r="AI14" s="3805"/>
      <c r="AJ14"/>
      <c r="AK14" s="3805"/>
      <c r="AL14" s="3805"/>
      <c r="AM14"/>
      <c r="AN14" s="3840"/>
      <c r="AO14" s="3841"/>
      <c r="AP14" s="3841"/>
      <c r="AQ14" s="3842"/>
      <c r="AR14" s="137"/>
      <c r="AS14" s="3843"/>
      <c r="AT14" s="3844"/>
      <c r="AU14" s="3844"/>
      <c r="AV14" s="3844"/>
      <c r="AW14" s="3844"/>
      <c r="AX14" s="3844"/>
      <c r="AY14" s="3845"/>
      <c r="BA14" s="3843"/>
      <c r="BB14" s="3844"/>
      <c r="BC14" s="3844"/>
      <c r="BD14" s="3844"/>
      <c r="BE14" s="3844"/>
      <c r="BF14" s="3844"/>
      <c r="BG14" s="3845"/>
      <c r="BH14" s="143"/>
      <c r="BI14" s="135">
        <v>1</v>
      </c>
    </row>
    <row r="15" spans="1:63" s="641" customFormat="1" ht="18.75" customHeight="1">
      <c r="A15"/>
      <c r="B15"/>
      <c r="C15"/>
      <c r="D15" s="3601" t="s">
        <v>0</v>
      </c>
      <c r="E15" s="4121"/>
      <c r="F15" s="4121"/>
      <c r="G15" s="4121"/>
      <c r="H15" s="4121"/>
      <c r="I15" s="2691"/>
      <c r="J15" s="104"/>
      <c r="K15" s="5263"/>
      <c r="L15"/>
      <c r="M15" s="3601"/>
      <c r="N15" s="5225"/>
      <c r="O15" s="5225"/>
      <c r="P15" s="5225"/>
      <c r="Q15" s="5225"/>
      <c r="R15" s="2691"/>
      <c r="S15" s="104"/>
      <c r="T15" s="5263"/>
      <c r="U15" s="2697"/>
      <c r="V15" s="113"/>
      <c r="W15" s="2697">
        <f>V66/W16</f>
        <v>0</v>
      </c>
      <c r="X15" s="2792" t="s">
        <v>110</v>
      </c>
      <c r="Z15" s="593" t="s">
        <v>0</v>
      </c>
      <c r="AA15" s="3775"/>
      <c r="AB15" s="3775"/>
      <c r="AC15" s="3775"/>
      <c r="AD15" s="3775"/>
      <c r="AE15" s="3775"/>
      <c r="AF15" s="3774"/>
      <c r="AG15"/>
      <c r="AH15" s="157" t="s">
        <v>141</v>
      </c>
      <c r="AI15" s="158"/>
      <c r="AJ15"/>
      <c r="AK15" s="157" t="s">
        <v>142</v>
      </c>
      <c r="AL15" s="158"/>
      <c r="AM15"/>
      <c r="AN15" s="159" t="s">
        <v>167</v>
      </c>
      <c r="AO15" s="160"/>
      <c r="AP15" s="141"/>
      <c r="AQ15" s="161"/>
      <c r="AR15" s="137"/>
      <c r="AS15" s="3645" t="s">
        <v>4355</v>
      </c>
      <c r="AT15" s="2511"/>
      <c r="AU15" s="2512"/>
      <c r="AV15" s="2512"/>
      <c r="AW15" s="2513"/>
      <c r="AX15" s="2513"/>
      <c r="AY15" s="2514"/>
      <c r="BA15" s="3644" t="s">
        <v>4402</v>
      </c>
      <c r="BB15" s="2687"/>
      <c r="BC15" s="2687"/>
      <c r="BD15" s="2687"/>
      <c r="BE15" s="132"/>
      <c r="BF15" s="712"/>
      <c r="BG15" s="1314"/>
      <c r="BH15" s="143"/>
      <c r="BI15" s="135">
        <v>1</v>
      </c>
    </row>
    <row r="16" spans="1:63" s="641" customFormat="1" ht="18.75" customHeight="1">
      <c r="A16"/>
      <c r="B16"/>
      <c r="C16"/>
      <c r="D16" s="3601" t="s">
        <v>0</v>
      </c>
      <c r="E16" s="2763"/>
      <c r="F16" s="2763" t="s">
        <v>3</v>
      </c>
      <c r="G16" s="3569"/>
      <c r="H16" s="3569"/>
      <c r="I16" s="3569"/>
      <c r="J16" s="132"/>
      <c r="K16" s="578"/>
      <c r="L16"/>
      <c r="M16" s="3601"/>
      <c r="N16" s="2763"/>
      <c r="O16" s="2763"/>
      <c r="P16" s="3569"/>
      <c r="Q16" s="3569"/>
      <c r="R16" s="3569"/>
      <c r="S16" s="132"/>
      <c r="T16" s="578"/>
      <c r="U16" s="132"/>
      <c r="V16" s="2042" t="s">
        <v>111</v>
      </c>
      <c r="W16" s="117">
        <v>120</v>
      </c>
      <c r="X16" s="2040" t="str">
        <f>X17</f>
        <v>couverts</v>
      </c>
      <c r="Z16" s="593" t="s">
        <v>0</v>
      </c>
      <c r="AA16" s="3775"/>
      <c r="AB16" s="3775"/>
      <c r="AC16" s="3775"/>
      <c r="AD16" s="3775"/>
      <c r="AE16" s="3775"/>
      <c r="AF16" s="3774"/>
      <c r="AG16"/>
      <c r="AH16" s="157"/>
      <c r="AI16" s="158"/>
      <c r="AJ16"/>
      <c r="AK16" s="157"/>
      <c r="AL16" s="158"/>
      <c r="AM16"/>
      <c r="AN16" s="166"/>
      <c r="AO16" s="11"/>
      <c r="AP16" s="11"/>
      <c r="AQ16" s="167"/>
      <c r="AR16" s="137"/>
      <c r="AS16" s="2515" t="s">
        <v>4356</v>
      </c>
      <c r="AT16" s="11"/>
      <c r="AU16" s="11"/>
      <c r="AV16" s="11"/>
      <c r="AW16" s="132"/>
      <c r="AX16" s="132"/>
      <c r="AY16" s="704"/>
      <c r="BA16" s="2689" t="s">
        <v>4488</v>
      </c>
      <c r="BB16" s="2687"/>
      <c r="BC16" s="2687"/>
      <c r="BD16" s="2687"/>
      <c r="BE16" s="132"/>
      <c r="BF16" s="712"/>
      <c r="BG16" s="1314"/>
      <c r="BH16" s="143"/>
      <c r="BI16" s="135">
        <v>1</v>
      </c>
    </row>
    <row r="17" spans="1:61" s="641" customFormat="1" ht="18.75" customHeight="1">
      <c r="A17"/>
      <c r="B17"/>
      <c r="C17"/>
      <c r="D17" s="3601" t="s">
        <v>0</v>
      </c>
      <c r="E17" s="2694">
        <v>1.1559999999999999</v>
      </c>
      <c r="F17" s="2695" t="s">
        <v>403</v>
      </c>
      <c r="G17" s="105" t="s">
        <v>107</v>
      </c>
      <c r="H17" s="105"/>
      <c r="I17" s="2696"/>
      <c r="J17" s="132"/>
      <c r="K17" s="578"/>
      <c r="L17"/>
      <c r="M17" s="3601"/>
      <c r="N17" s="2694"/>
      <c r="O17" s="2695"/>
      <c r="P17" s="105"/>
      <c r="Q17" s="105"/>
      <c r="R17" s="2696"/>
      <c r="S17" s="132"/>
      <c r="T17" s="578"/>
      <c r="U17" s="132"/>
      <c r="V17" s="2043" t="s">
        <v>109</v>
      </c>
      <c r="W17" s="109">
        <v>10</v>
      </c>
      <c r="X17" s="2041" t="s">
        <v>108</v>
      </c>
      <c r="Z17" s="593" t="s">
        <v>0</v>
      </c>
      <c r="AA17" s="3775"/>
      <c r="AB17" s="3775"/>
      <c r="AC17" s="3775"/>
      <c r="AD17" s="3775"/>
      <c r="AE17" s="3775"/>
      <c r="AF17" s="3774"/>
      <c r="AG17"/>
      <c r="AH17" s="3807" t="s">
        <v>146</v>
      </c>
      <c r="AI17" s="3808"/>
      <c r="AJ17"/>
      <c r="AK17" s="3807" t="s">
        <v>147</v>
      </c>
      <c r="AL17" s="3808"/>
      <c r="AM17"/>
      <c r="AN17" s="159" t="s">
        <v>179</v>
      </c>
      <c r="AO17" s="160"/>
      <c r="AP17" s="141"/>
      <c r="AQ17" s="161"/>
      <c r="AR17" s="137"/>
      <c r="AS17" s="3985" t="s">
        <v>4357</v>
      </c>
      <c r="AT17" s="3986"/>
      <c r="AU17" s="3986"/>
      <c r="AV17" s="3986"/>
      <c r="AW17" s="132"/>
      <c r="AX17" s="132"/>
      <c r="AY17" s="704"/>
      <c r="BA17" s="2516"/>
      <c r="BB17" s="712"/>
      <c r="BC17" s="712"/>
      <c r="BD17" s="712"/>
      <c r="BE17" s="132"/>
      <c r="BF17" s="712"/>
      <c r="BG17" s="1314"/>
      <c r="BH17" s="143"/>
      <c r="BI17" s="135">
        <v>1</v>
      </c>
    </row>
    <row r="18" spans="1:61" s="641" customFormat="1" ht="18.75" customHeight="1">
      <c r="A18"/>
      <c r="B18"/>
      <c r="C18"/>
      <c r="D18" s="3601" t="s">
        <v>0</v>
      </c>
      <c r="E18" s="4125" t="s">
        <v>4491</v>
      </c>
      <c r="F18" s="4125"/>
      <c r="G18" s="4125"/>
      <c r="H18" s="4125"/>
      <c r="I18" s="4125"/>
      <c r="J18" s="132"/>
      <c r="K18" s="578"/>
      <c r="L18"/>
      <c r="M18" s="3601"/>
      <c r="N18" s="5214"/>
      <c r="O18" s="5214"/>
      <c r="P18" s="5214"/>
      <c r="Q18" s="5214"/>
      <c r="R18" s="5214"/>
      <c r="S18" s="132"/>
      <c r="T18" s="578"/>
      <c r="U18" s="132"/>
      <c r="V18" s="103" t="s">
        <v>106</v>
      </c>
      <c r="W18" s="102"/>
      <c r="X18" s="673"/>
      <c r="Z18" s="593" t="s">
        <v>0</v>
      </c>
      <c r="AA18" s="3775"/>
      <c r="AB18" s="3775"/>
      <c r="AC18" s="3775"/>
      <c r="AD18" s="3775"/>
      <c r="AE18" s="3775"/>
      <c r="AF18" s="3774"/>
      <c r="AG18"/>
      <c r="AH18" s="3807"/>
      <c r="AI18" s="3808"/>
      <c r="AJ18"/>
      <c r="AK18" s="3807"/>
      <c r="AL18" s="3808"/>
      <c r="AM18"/>
      <c r="AN18" s="166"/>
      <c r="AO18" s="11"/>
      <c r="AP18" s="11"/>
      <c r="AQ18" s="167"/>
      <c r="AR18" s="137"/>
      <c r="AS18" s="3987"/>
      <c r="AT18" s="3988"/>
      <c r="AU18" s="3988"/>
      <c r="AV18" s="3988"/>
      <c r="AW18" s="608"/>
      <c r="AX18" s="608"/>
      <c r="AY18" s="2517"/>
      <c r="AZ18" s="3682" t="s">
        <v>798</v>
      </c>
      <c r="BA18" s="2516"/>
      <c r="BB18" s="2518" t="s">
        <v>4847</v>
      </c>
      <c r="BC18" s="2519" t="s">
        <v>4846</v>
      </c>
      <c r="BD18" s="3872" t="s">
        <v>1061</v>
      </c>
      <c r="BE18" s="132"/>
      <c r="BF18" s="712"/>
      <c r="BG18" s="1314"/>
      <c r="BH18" s="143"/>
      <c r="BI18" s="135">
        <v>1</v>
      </c>
    </row>
    <row r="19" spans="1:61" s="641" customFormat="1" ht="18.75" customHeight="1">
      <c r="A19"/>
      <c r="B19"/>
      <c r="C19"/>
      <c r="D19" s="3601" t="s">
        <v>0</v>
      </c>
      <c r="E19" s="4127"/>
      <c r="F19" s="4127"/>
      <c r="G19" s="4127"/>
      <c r="H19" s="4127"/>
      <c r="I19" s="4127"/>
      <c r="J19" s="132"/>
      <c r="K19" s="578"/>
      <c r="L19"/>
      <c r="M19" s="2794" t="s">
        <v>985</v>
      </c>
      <c r="N19" s="2763"/>
      <c r="O19" s="2763"/>
      <c r="P19" s="2763"/>
      <c r="Q19" s="2763"/>
      <c r="R19" s="2763"/>
      <c r="S19" s="2764" t="s">
        <v>5042</v>
      </c>
      <c r="T19" s="2765" t="s">
        <v>985</v>
      </c>
      <c r="V19" s="3570"/>
      <c r="W19" s="3570"/>
      <c r="X19" s="3571" t="str">
        <f ca="1">IF(COUNTIF(N23:X23,"&lt;0.5")=0,"Aucune colonne masquée",COUNTIF(N23:X23,"&lt;0.5")&amp;" colonnes masquées : "&amp;(U20&amp;V20))</f>
        <v>Aucune colonne masquée</v>
      </c>
      <c r="Z19" s="593" t="s">
        <v>0</v>
      </c>
      <c r="AA19" s="3775"/>
      <c r="AB19" s="3775"/>
      <c r="AC19" s="3775"/>
      <c r="AD19" s="3775"/>
      <c r="AE19" s="3775"/>
      <c r="AF19" s="3774"/>
      <c r="AG19"/>
      <c r="AH19" s="140"/>
      <c r="AI19" s="140"/>
      <c r="AJ19"/>
      <c r="AK19" s="140"/>
      <c r="AL19" s="140"/>
      <c r="AM19"/>
      <c r="AN19" s="197" t="s">
        <v>209</v>
      </c>
      <c r="AO19" s="160"/>
      <c r="AP19" s="141"/>
      <c r="AQ19" s="161"/>
      <c r="AR19" s="137"/>
      <c r="AS19" s="2214"/>
      <c r="AT19" s="2520" t="s">
        <v>4358</v>
      </c>
      <c r="AU19" s="712"/>
      <c r="AV19" s="712"/>
      <c r="AW19" s="132"/>
      <c r="AX19" s="712"/>
      <c r="AY19" s="1314"/>
      <c r="BA19" s="2516"/>
      <c r="BB19" s="712"/>
      <c r="BC19" s="3563" t="s">
        <v>4846</v>
      </c>
      <c r="BD19" s="3872"/>
      <c r="BE19" s="132"/>
      <c r="BF19" s="712"/>
      <c r="BG19" s="1314"/>
      <c r="BH19" s="143"/>
      <c r="BI19" s="135">
        <v>1</v>
      </c>
    </row>
    <row r="20" spans="1:61" s="641" customFormat="1" ht="18.75" customHeight="1" thickBot="1">
      <c r="A20"/>
      <c r="B20"/>
      <c r="C20"/>
      <c r="D20" s="3601" t="s">
        <v>0</v>
      </c>
      <c r="E20" s="4129"/>
      <c r="F20" s="4129"/>
      <c r="G20" s="4129"/>
      <c r="H20" s="4129"/>
      <c r="I20" s="4129"/>
      <c r="J20" s="132"/>
      <c r="K20" s="578"/>
      <c r="L20"/>
      <c r="M20" s="3601"/>
      <c r="N20" s="5201"/>
      <c r="O20" s="5201"/>
      <c r="P20" s="5201"/>
      <c r="Q20" s="5201"/>
      <c r="R20" s="5201"/>
      <c r="S20" s="132"/>
      <c r="T20" s="578"/>
      <c r="U20" s="2700" t="str">
        <f>IF(N23&lt;0.5,N22&amp;".","")&amp;IF(O23&lt;0.5,O22&amp;".","")&amp;IF(P23&lt;0.5,P22&amp;".","")&amp;IF(Q23&lt;0.5,Q22&amp;".","")&amp;IF(R23&lt;0.5,R22&amp;".","")&amp;IF(S23&lt;0.5,S22&amp;".","")&amp;IF(T23&lt;0.5,T22&amp;".","")</f>
        <v>.......</v>
      </c>
      <c r="V20" s="2700" t="str">
        <f ca="1">IF(U23&lt;0.5,U22&amp;".","")&amp;IF(V23&lt;0.5,V22&amp;".","")&amp;IF(W23&lt;0.5,W22&amp;".","")&amp;IF(X23&lt;0.5,X22&amp;".","")</f>
        <v/>
      </c>
      <c r="W20" s="3572"/>
      <c r="X20" s="3573" t="str">
        <f>ROWS(M12:M77)-SUBTOTAL(103,M12:M77)&amp;" "&amp;"Lignes masquées"</f>
        <v>55 Lignes masquées</v>
      </c>
      <c r="Z20" s="593" t="s">
        <v>0</v>
      </c>
      <c r="AA20" s="3775"/>
      <c r="AB20" s="3775"/>
      <c r="AC20" s="3775"/>
      <c r="AD20" s="3775"/>
      <c r="AE20" s="3775"/>
      <c r="AF20" s="3774"/>
      <c r="AG20"/>
      <c r="AH20" s="3855" t="s">
        <v>183</v>
      </c>
      <c r="AI20" s="3856"/>
      <c r="AJ20"/>
      <c r="AK20" s="3855" t="s">
        <v>184</v>
      </c>
      <c r="AL20" s="3856"/>
      <c r="AM20"/>
      <c r="AN20" s="166"/>
      <c r="AO20" s="11"/>
      <c r="AP20" s="11"/>
      <c r="AQ20" s="167"/>
      <c r="AR20" s="137"/>
      <c r="AS20" s="2214"/>
      <c r="AT20" s="2522" t="s">
        <v>4359</v>
      </c>
      <c r="AU20" s="712"/>
      <c r="AV20" s="712"/>
      <c r="AW20" s="132"/>
      <c r="AX20" s="712"/>
      <c r="AY20" s="1314"/>
      <c r="BA20" s="2516"/>
      <c r="BB20" s="712"/>
      <c r="BC20" s="712"/>
      <c r="BD20" s="712"/>
      <c r="BE20" s="132"/>
      <c r="BF20" s="712"/>
      <c r="BG20" s="1314"/>
      <c r="BH20" s="143"/>
      <c r="BI20" s="135">
        <v>1</v>
      </c>
    </row>
    <row r="21" spans="1:61" s="641" customFormat="1" ht="18.75" customHeight="1" thickTop="1" thickBot="1">
      <c r="A21"/>
      <c r="B21"/>
      <c r="C21"/>
      <c r="D21" s="3601" t="s">
        <v>0</v>
      </c>
      <c r="E21" s="3574" t="s">
        <v>104</v>
      </c>
      <c r="F21" s="2667" t="s">
        <v>103</v>
      </c>
      <c r="G21" s="2667" t="s">
        <v>102</v>
      </c>
      <c r="H21" s="2667" t="s">
        <v>101</v>
      </c>
      <c r="I21" s="5262" t="s">
        <v>100</v>
      </c>
      <c r="J21" s="5193" t="s">
        <v>99</v>
      </c>
      <c r="K21" s="600" t="s">
        <v>98</v>
      </c>
      <c r="L21"/>
      <c r="M21" s="3601"/>
      <c r="N21" s="3574"/>
      <c r="O21" s="2667"/>
      <c r="P21" s="2667"/>
      <c r="Q21" s="2667"/>
      <c r="R21" s="5262"/>
      <c r="S21" s="5193"/>
      <c r="T21" s="600"/>
      <c r="U21" s="5193" t="s">
        <v>97</v>
      </c>
      <c r="V21" s="97" t="s">
        <v>96</v>
      </c>
      <c r="W21" s="97" t="s">
        <v>95</v>
      </c>
      <c r="X21" s="96" t="s">
        <v>94</v>
      </c>
      <c r="Z21" s="593" t="s">
        <v>0</v>
      </c>
      <c r="AA21" s="3775"/>
      <c r="AB21" s="3775"/>
      <c r="AC21" s="3775"/>
      <c r="AD21" s="3775"/>
      <c r="AE21" s="3775"/>
      <c r="AF21" s="3774"/>
      <c r="AG21"/>
      <c r="AH21" s="3855"/>
      <c r="AI21" s="3856"/>
      <c r="AJ21"/>
      <c r="AK21" s="3855"/>
      <c r="AL21" s="3856"/>
      <c r="AM21"/>
      <c r="AN21" s="197" t="s">
        <v>239</v>
      </c>
      <c r="AO21" s="160"/>
      <c r="AP21" s="141"/>
      <c r="AQ21" s="161"/>
      <c r="AR21" s="137"/>
      <c r="AS21" s="2516"/>
      <c r="AT21" s="2214" t="s">
        <v>4363</v>
      </c>
      <c r="AU21" s="712"/>
      <c r="AV21" s="712"/>
      <c r="AW21" s="132"/>
      <c r="AX21" s="712"/>
      <c r="AY21" s="2839" t="s">
        <v>4364</v>
      </c>
      <c r="BA21" s="2220" t="s">
        <v>4360</v>
      </c>
      <c r="BB21" s="712"/>
      <c r="BC21" s="712"/>
      <c r="BD21" s="712"/>
      <c r="BE21" s="132"/>
      <c r="BF21" s="712"/>
      <c r="BG21" s="1314"/>
      <c r="BH21" s="143"/>
      <c r="BI21" s="135">
        <v>1</v>
      </c>
    </row>
    <row r="22" spans="1:61" s="641" customFormat="1" ht="18.75" customHeight="1" thickTop="1">
      <c r="A22"/>
      <c r="B22"/>
      <c r="C22"/>
      <c r="D22" s="5189" t="s">
        <v>15</v>
      </c>
      <c r="E22" s="3576" t="str">
        <f>SUBSTITUTE(ADDRESS(1,COLUMN(),4),"1","")</f>
        <v>E</v>
      </c>
      <c r="F22" s="3576" t="str">
        <f>SUBSTITUTE(ADDRESS(1,COLUMN(),4),"1","")</f>
        <v>F</v>
      </c>
      <c r="G22" s="3576" t="str">
        <f>SUBSTITUTE(ADDRESS(1,COLUMN(),4),"1","")</f>
        <v>G</v>
      </c>
      <c r="H22" s="3576" t="str">
        <f>SUBSTITUTE(ADDRESS(1,COLUMN(),4),"1","")</f>
        <v>H</v>
      </c>
      <c r="I22" s="3576" t="str">
        <f>SUBSTITUTE(ADDRESS(1,COLUMN(),4),"1","")</f>
        <v>I</v>
      </c>
      <c r="J22" s="3578" t="str">
        <f>SUBSTITUTE(ADDRESS(1,COLUMN(),4),"1","")</f>
        <v>J</v>
      </c>
      <c r="K22" s="5190" t="str">
        <f>SUBSTITUTE(ADDRESS(1,COLUMN(),4),"1","")</f>
        <v>K</v>
      </c>
      <c r="L22"/>
      <c r="M22" s="5189"/>
      <c r="N22" s="3576"/>
      <c r="O22" s="3576"/>
      <c r="P22" s="3576"/>
      <c r="Q22" s="3576"/>
      <c r="R22" s="3576"/>
      <c r="S22" s="3578"/>
      <c r="T22" s="5190"/>
      <c r="U22" s="3576" t="str">
        <f>SUBSTITUTE(ADDRESS(1,COLUMN(),4),"1","")</f>
        <v>U</v>
      </c>
      <c r="V22" s="3578" t="str">
        <f>SUBSTITUTE(ADDRESS(1,COLUMN(),4),"1","")</f>
        <v>V</v>
      </c>
      <c r="W22" s="3578" t="str">
        <f>SUBSTITUTE(ADDRESS(1,COLUMN(),4),"1","")</f>
        <v>W</v>
      </c>
      <c r="X22" s="3580" t="str">
        <f>SUBSTITUTE(ADDRESS(1,COLUMN(),4),"1","")</f>
        <v>X</v>
      </c>
      <c r="Z22" s="593" t="s">
        <v>0</v>
      </c>
      <c r="AA22" s="3778"/>
      <c r="AB22" s="3778"/>
      <c r="AC22" s="3778"/>
      <c r="AD22" s="3778"/>
      <c r="AE22" s="3778"/>
      <c r="AF22" s="3777"/>
      <c r="AG22"/>
      <c r="AH22" s="140"/>
      <c r="AI22" s="140"/>
      <c r="AJ22"/>
      <c r="AK22" s="140"/>
      <c r="AL22" s="140"/>
      <c r="AM22"/>
      <c r="AN22" s="166"/>
      <c r="AO22" s="11"/>
      <c r="AP22" s="11"/>
      <c r="AQ22" s="167"/>
      <c r="AR22" s="137"/>
      <c r="AS22" s="3683" t="s">
        <v>4482</v>
      </c>
      <c r="AT22" s="3597"/>
      <c r="AU22" s="3598"/>
      <c r="AV22" s="3598"/>
      <c r="AW22" s="3599"/>
      <c r="AX22" s="3600" t="s">
        <v>4843</v>
      </c>
      <c r="AY22" s="3684" t="s">
        <v>4365</v>
      </c>
      <c r="BA22" s="2516"/>
      <c r="BB22" s="712"/>
      <c r="BC22" s="712"/>
      <c r="BD22" s="712"/>
      <c r="BE22" s="132"/>
      <c r="BF22" s="712"/>
      <c r="BG22" s="1314"/>
      <c r="BH22" s="143"/>
      <c r="BI22" s="135">
        <v>1</v>
      </c>
    </row>
    <row r="23" spans="1:61" s="641" customFormat="1" ht="18.75" customHeight="1" thickBot="1">
      <c r="A23"/>
      <c r="B23"/>
      <c r="C23"/>
      <c r="D23" s="5189" t="s">
        <v>15</v>
      </c>
      <c r="E23" s="91">
        <f ca="1">CELL("largeur",E23)</f>
        <v>11</v>
      </c>
      <c r="F23" s="91">
        <f ca="1">CELL("largeur",F23)</f>
        <v>11</v>
      </c>
      <c r="G23" s="91">
        <f ca="1">CELL("largeur",G23)</f>
        <v>11</v>
      </c>
      <c r="H23" s="91">
        <f ca="1">CELL("largeur",H23)</f>
        <v>11</v>
      </c>
      <c r="I23" s="91">
        <f ca="1">CELL("largeur",I23)</f>
        <v>11</v>
      </c>
      <c r="J23" s="91">
        <f ca="1">CELL("largeur",J23)</f>
        <v>9</v>
      </c>
      <c r="K23" s="603">
        <f ca="1">CELL("largeur",K23)</f>
        <v>35</v>
      </c>
      <c r="L23"/>
      <c r="M23" s="5189"/>
      <c r="N23" s="91"/>
      <c r="O23" s="91"/>
      <c r="P23" s="91"/>
      <c r="Q23" s="91"/>
      <c r="R23" s="91"/>
      <c r="S23" s="91"/>
      <c r="T23" s="603"/>
      <c r="U23" s="91">
        <f ca="1">CELL("largeur",U23)</f>
        <v>11</v>
      </c>
      <c r="V23" s="91">
        <f ca="1">CELL("largeur",V23)</f>
        <v>14</v>
      </c>
      <c r="W23" s="91">
        <f ca="1">CELL("largeur",W23)</f>
        <v>11</v>
      </c>
      <c r="X23" s="90">
        <f ca="1">CELL("largeur",X23)</f>
        <v>11</v>
      </c>
      <c r="Z23" s="593" t="s">
        <v>0</v>
      </c>
      <c r="AA23" s="1232"/>
      <c r="AB23" s="1232"/>
      <c r="AC23" s="3778"/>
      <c r="AD23" s="3778"/>
      <c r="AE23" s="3778"/>
      <c r="AF23" s="3777"/>
      <c r="AG23"/>
      <c r="AH23" s="3864" t="s">
        <v>217</v>
      </c>
      <c r="AI23" s="3865"/>
      <c r="AJ23"/>
      <c r="AK23" s="3864" t="s">
        <v>218</v>
      </c>
      <c r="AL23" s="3865"/>
      <c r="AM23"/>
      <c r="AN23" s="235" t="s">
        <v>244</v>
      </c>
      <c r="AO23" s="160"/>
      <c r="AP23" s="141"/>
      <c r="AQ23" s="161"/>
      <c r="AR23" s="137"/>
      <c r="AS23" s="3685" t="s">
        <v>1823</v>
      </c>
      <c r="AT23" s="125" t="s">
        <v>114</v>
      </c>
      <c r="AU23" s="124"/>
      <c r="AV23" s="124"/>
      <c r="AW23" s="3989" t="s">
        <v>118</v>
      </c>
      <c r="AX23" s="3990" t="s">
        <v>117</v>
      </c>
      <c r="AY23" s="3991"/>
      <c r="BA23" s="2081"/>
      <c r="BB23" s="8" t="s">
        <v>3</v>
      </c>
      <c r="BC23" s="7"/>
      <c r="BD23" s="7"/>
      <c r="BE23" s="7"/>
      <c r="BF23" s="712"/>
      <c r="BG23" s="1314"/>
      <c r="BH23" s="143"/>
      <c r="BI23" s="135">
        <v>1</v>
      </c>
    </row>
    <row r="24" spans="1:61" s="641" customFormat="1" ht="18.75" customHeight="1" thickTop="1">
      <c r="A24"/>
      <c r="B24"/>
      <c r="C24"/>
      <c r="D24" s="3601" t="s">
        <v>0</v>
      </c>
      <c r="E24" s="3581" t="s">
        <v>89</v>
      </c>
      <c r="F24" s="88" t="s">
        <v>88</v>
      </c>
      <c r="G24" s="87"/>
      <c r="H24" s="3992" t="s">
        <v>87</v>
      </c>
      <c r="I24" s="3994" t="s">
        <v>86</v>
      </c>
      <c r="J24" s="5261" t="s">
        <v>85</v>
      </c>
      <c r="K24" s="5257" t="s">
        <v>84</v>
      </c>
      <c r="L24"/>
      <c r="M24" s="3601"/>
      <c r="N24" s="3581"/>
      <c r="O24" s="88"/>
      <c r="P24" s="87"/>
      <c r="Q24" s="5260"/>
      <c r="R24" s="5259"/>
      <c r="S24" s="5258"/>
      <c r="T24" s="5257"/>
      <c r="U24" s="3998" t="s">
        <v>83</v>
      </c>
      <c r="V24" s="4016" t="s">
        <v>4090</v>
      </c>
      <c r="W24" s="4107" t="s">
        <v>80</v>
      </c>
      <c r="X24" s="4052" t="s">
        <v>266</v>
      </c>
      <c r="Z24" s="593" t="s">
        <v>0</v>
      </c>
      <c r="AA24" s="3776" t="s">
        <v>4983</v>
      </c>
      <c r="AB24" s="3775"/>
      <c r="AC24" s="3775"/>
      <c r="AD24" s="3775"/>
      <c r="AE24" s="3775"/>
      <c r="AF24" s="3774"/>
      <c r="AG24"/>
      <c r="AH24" s="3864"/>
      <c r="AI24" s="3865"/>
      <c r="AJ24"/>
      <c r="AK24" s="3864"/>
      <c r="AL24" s="3865"/>
      <c r="AM24"/>
      <c r="AN24" s="166"/>
      <c r="AO24" s="11"/>
      <c r="AP24" s="11"/>
      <c r="AQ24" s="167"/>
      <c r="AR24" s="137"/>
      <c r="AS24" s="3686" t="s">
        <v>4489</v>
      </c>
      <c r="AT24" s="104" t="s">
        <v>4842</v>
      </c>
      <c r="AU24" s="104"/>
      <c r="AV24" s="124"/>
      <c r="AW24" s="3989"/>
      <c r="AX24" s="3990"/>
      <c r="AY24" s="3991"/>
      <c r="BA24" s="3687"/>
      <c r="BB24" s="750"/>
      <c r="BC24" s="750"/>
      <c r="BD24" s="750"/>
      <c r="BE24" s="132"/>
      <c r="BF24" s="712"/>
      <c r="BG24" s="1314"/>
      <c r="BH24" s="143"/>
      <c r="BI24" s="135">
        <v>1</v>
      </c>
    </row>
    <row r="25" spans="1:61" s="641" customFormat="1" ht="18.75" customHeight="1">
      <c r="A25"/>
      <c r="B25"/>
      <c r="C25"/>
      <c r="D25" s="3601" t="s">
        <v>0</v>
      </c>
      <c r="E25" s="2317" t="s">
        <v>77</v>
      </c>
      <c r="F25" s="82" t="s">
        <v>30</v>
      </c>
      <c r="G25" s="81" t="s">
        <v>76</v>
      </c>
      <c r="H25" s="3993"/>
      <c r="I25" s="3995"/>
      <c r="J25" s="5256"/>
      <c r="K25" s="5252" t="s">
        <v>75</v>
      </c>
      <c r="L25"/>
      <c r="M25" s="3601"/>
      <c r="N25" s="2317"/>
      <c r="O25" s="82"/>
      <c r="P25" s="81"/>
      <c r="Q25" s="5255"/>
      <c r="R25" s="5254"/>
      <c r="S25" s="5253"/>
      <c r="T25" s="5252"/>
      <c r="U25" s="3999"/>
      <c r="V25" s="4018"/>
      <c r="W25" s="4108"/>
      <c r="X25" s="4053"/>
      <c r="Z25" s="593" t="s">
        <v>0</v>
      </c>
      <c r="AA25" s="3775"/>
      <c r="AB25" s="3775"/>
      <c r="AC25" s="3775"/>
      <c r="AD25" s="3775"/>
      <c r="AE25" s="3775"/>
      <c r="AF25" s="3774"/>
      <c r="AG25"/>
      <c r="AH25" s="140"/>
      <c r="AI25" s="140"/>
      <c r="AJ25"/>
      <c r="AK25" s="140"/>
      <c r="AL25" s="140"/>
      <c r="AM25"/>
      <c r="AN25" s="235" t="s">
        <v>271</v>
      </c>
      <c r="AO25" s="160"/>
      <c r="AP25" s="141"/>
      <c r="AQ25" s="161"/>
      <c r="AR25" s="137"/>
      <c r="AS25" s="3688"/>
      <c r="AT25" s="132"/>
      <c r="AU25" s="132"/>
      <c r="AV25" s="104"/>
      <c r="AW25" s="132"/>
      <c r="AX25" s="132"/>
      <c r="AY25" s="704"/>
      <c r="BA25" s="3951" t="s">
        <v>4362</v>
      </c>
      <c r="BB25" s="3952"/>
      <c r="BC25" s="3952"/>
      <c r="BD25" s="3952"/>
      <c r="BE25" s="3952"/>
      <c r="BF25" s="3952"/>
      <c r="BG25" s="3953"/>
      <c r="BH25" s="143"/>
      <c r="BI25" s="135">
        <v>1</v>
      </c>
    </row>
    <row r="26" spans="1:61" s="641" customFormat="1" ht="18.75" customHeight="1" thickBot="1">
      <c r="A26"/>
      <c r="B26"/>
      <c r="C26"/>
      <c r="D26" s="3601" t="s">
        <v>0</v>
      </c>
      <c r="E26" s="66"/>
      <c r="F26" s="65"/>
      <c r="G26" s="73" t="str">
        <f>IF(AND(E26&gt;0,H26&gt;0),"de","")</f>
        <v/>
      </c>
      <c r="H26" s="63"/>
      <c r="I26" s="5250"/>
      <c r="J26" s="2616">
        <v>1</v>
      </c>
      <c r="K26" s="5248"/>
      <c r="L26"/>
      <c r="M26" s="3601"/>
      <c r="N26" s="66"/>
      <c r="O26" s="65"/>
      <c r="P26" s="73"/>
      <c r="Q26" s="63"/>
      <c r="R26" s="5250"/>
      <c r="S26" s="62"/>
      <c r="T26" s="5248"/>
      <c r="U26" s="2126">
        <f>IFERROR(INDEX(N75:X75,MATCH(R26,N74:X74,0)) * Q26 * IF(ISBLANK(N26), 1, N26), 0)</f>
        <v>0</v>
      </c>
      <c r="V26" s="2018">
        <f>IF(ISBLANK(W17), 0, (U26 * S26) * (W16 / W17))</f>
        <v>0</v>
      </c>
      <c r="W26" s="2021">
        <f>(N26/W17)*W16*S26</f>
        <v>0</v>
      </c>
      <c r="X26" s="2022">
        <f>O26</f>
        <v>0</v>
      </c>
      <c r="Z26" s="3773" t="s">
        <v>4982</v>
      </c>
      <c r="AA26" s="3772"/>
      <c r="AB26" s="3771"/>
      <c r="AC26" s="3771"/>
      <c r="AD26" s="3770"/>
      <c r="AE26" s="3769"/>
      <c r="AF26" s="3768" t="s">
        <v>4981</v>
      </c>
      <c r="AG26"/>
      <c r="AH26" s="3817" t="s">
        <v>160</v>
      </c>
      <c r="AI26" s="3818"/>
      <c r="AJ26"/>
      <c r="AK26" s="3817" t="s">
        <v>245</v>
      </c>
      <c r="AL26" s="3818"/>
      <c r="AM26"/>
      <c r="AN26" s="166"/>
      <c r="AO26" s="11"/>
      <c r="AP26" s="11"/>
      <c r="AQ26" s="167"/>
      <c r="AR26" s="137"/>
      <c r="AS26" s="2214"/>
      <c r="AT26" s="636" t="s">
        <v>4366</v>
      </c>
      <c r="AU26" s="712"/>
      <c r="AV26" s="712"/>
      <c r="AW26" s="132"/>
      <c r="AX26" s="712"/>
      <c r="AY26" s="1314"/>
      <c r="BA26" s="3954"/>
      <c r="BB26" s="3955"/>
      <c r="BC26" s="3955"/>
      <c r="BD26" s="3955"/>
      <c r="BE26" s="3955"/>
      <c r="BF26" s="3955"/>
      <c r="BG26" s="3956"/>
      <c r="BH26" s="143"/>
      <c r="BI26" s="135">
        <v>1</v>
      </c>
    </row>
    <row r="27" spans="1:61" s="641" customFormat="1" ht="18.75" customHeight="1" thickTop="1" thickBot="1">
      <c r="A27"/>
      <c r="B27"/>
      <c r="C27"/>
      <c r="D27" s="2728" t="str">
        <f>IF(K27&lt;&gt;"","A","►")</f>
        <v>A</v>
      </c>
      <c r="E27" s="66"/>
      <c r="F27" s="65"/>
      <c r="G27" s="64" t="str">
        <f>IF(AND(E27&gt;0,H27&gt;0),"de","")</f>
        <v/>
      </c>
      <c r="H27" s="63">
        <v>375</v>
      </c>
      <c r="I27" s="5251" t="s">
        <v>62</v>
      </c>
      <c r="J27" s="2616">
        <v>1</v>
      </c>
      <c r="K27" s="5248" t="s">
        <v>4266</v>
      </c>
      <c r="L27"/>
      <c r="M27" s="2728"/>
      <c r="N27" s="66"/>
      <c r="O27" s="65"/>
      <c r="P27" s="64"/>
      <c r="Q27" s="63"/>
      <c r="R27" s="5250"/>
      <c r="S27" s="1950"/>
      <c r="T27" s="5248"/>
      <c r="U27" s="2126">
        <f>IFERROR(INDEX(N75:X75,MATCH(R27,N74:X74,0)) * Q27 * IF(ISBLANK(N27), 1, N27), 0)</f>
        <v>0</v>
      </c>
      <c r="V27" s="2727">
        <f>IF(ISBLANK(W17), 0, (U27 * S27) * (W16 / W17))</f>
        <v>0</v>
      </c>
      <c r="W27" s="2002">
        <f>(N27/W17)*W16*S27</f>
        <v>0</v>
      </c>
      <c r="X27" s="2003">
        <f>O27</f>
        <v>0</v>
      </c>
      <c r="Z27" s="3767" t="s">
        <v>4980</v>
      </c>
      <c r="AA27" s="3766"/>
      <c r="AB27" s="3766"/>
      <c r="AC27" s="3766"/>
      <c r="AD27" s="3765" t="s">
        <v>4979</v>
      </c>
      <c r="AE27" s="3764" t="s">
        <v>4978</v>
      </c>
      <c r="AF27" s="3763" t="str">
        <f>ADDRESS(ROW(AF28),COLUMN(AF28),4)</f>
        <v>AF28</v>
      </c>
      <c r="AG27"/>
      <c r="AH27" s="3817"/>
      <c r="AI27" s="3818"/>
      <c r="AJ27"/>
      <c r="AK27" s="3817"/>
      <c r="AL27" s="3818"/>
      <c r="AM27"/>
      <c r="AN27" s="258" t="s">
        <v>619</v>
      </c>
      <c r="AO27" s="160"/>
      <c r="AP27" s="141"/>
      <c r="AQ27" s="161"/>
      <c r="AR27" s="137"/>
      <c r="AS27" s="2524"/>
      <c r="AT27" s="2525" t="s">
        <v>112</v>
      </c>
      <c r="AU27" s="712"/>
      <c r="AV27" s="712"/>
      <c r="AW27" s="132"/>
      <c r="AX27" s="712"/>
      <c r="AY27" s="1314"/>
      <c r="BA27" s="3527" t="s">
        <v>104</v>
      </c>
      <c r="BB27" s="2667" t="s">
        <v>101</v>
      </c>
      <c r="BC27" s="2667" t="s">
        <v>100</v>
      </c>
      <c r="BD27" s="97" t="s">
        <v>99</v>
      </c>
      <c r="BE27" s="97" t="s">
        <v>98</v>
      </c>
      <c r="BF27" s="97" t="s">
        <v>96</v>
      </c>
      <c r="BG27" s="96" t="s">
        <v>94</v>
      </c>
      <c r="BH27" s="143"/>
      <c r="BI27" s="135">
        <v>1</v>
      </c>
    </row>
    <row r="28" spans="1:61" s="641" customFormat="1" ht="18.75" customHeight="1" thickTop="1" thickBot="1">
      <c r="A28"/>
      <c r="B28"/>
      <c r="C28"/>
      <c r="D28" s="2728" t="str">
        <f>IF(K28&lt;&gt;"","A","►")</f>
        <v>A</v>
      </c>
      <c r="E28" s="66"/>
      <c r="F28" s="72"/>
      <c r="G28" s="73" t="str">
        <f>IF(AND(E28&gt;0,H28&gt;0),"de","")</f>
        <v/>
      </c>
      <c r="H28" s="63">
        <v>125</v>
      </c>
      <c r="I28" s="5251" t="s">
        <v>62</v>
      </c>
      <c r="J28" s="2616">
        <v>1</v>
      </c>
      <c r="K28" s="5248" t="s">
        <v>1027</v>
      </c>
      <c r="L28"/>
      <c r="M28" s="2728"/>
      <c r="N28" s="66"/>
      <c r="O28" s="72"/>
      <c r="P28" s="73"/>
      <c r="Q28" s="63"/>
      <c r="R28" s="5250"/>
      <c r="S28" s="1950"/>
      <c r="T28" s="5248"/>
      <c r="U28" s="2126">
        <f>IFERROR(INDEX(N75:X75,MATCH(R28,N74:X74,0)) * Q28 * IF(ISBLANK(N28), 1, N28), 0)</f>
        <v>0</v>
      </c>
      <c r="V28" s="2730">
        <f>IF(ISBLANK(W17), 0, (U28 * S28) * (W16 / W17))</f>
        <v>0</v>
      </c>
      <c r="W28" s="2004">
        <f>(N28/W17)*W16*S28</f>
        <v>0</v>
      </c>
      <c r="X28" s="2005">
        <f>O28</f>
        <v>0</v>
      </c>
      <c r="Z28" s="3762">
        <v>75</v>
      </c>
      <c r="AA28" s="3760" t="s">
        <v>4977</v>
      </c>
      <c r="AB28" s="3759" t="s">
        <v>4976</v>
      </c>
      <c r="AC28" s="3761" t="s">
        <v>4975</v>
      </c>
      <c r="AD28" s="3760" t="s">
        <v>4974</v>
      </c>
      <c r="AE28" s="3759" t="s">
        <v>4973</v>
      </c>
      <c r="AF28" s="3694">
        <v>75</v>
      </c>
      <c r="AG28"/>
      <c r="AH28" s="140"/>
      <c r="AI28" s="140"/>
      <c r="AJ28"/>
      <c r="AK28" s="140"/>
      <c r="AL28" s="140"/>
      <c r="AM28"/>
      <c r="AN28" s="166"/>
      <c r="AO28" s="11"/>
      <c r="AP28" s="11"/>
      <c r="AQ28" s="167"/>
      <c r="AR28" s="137"/>
      <c r="AS28" s="2214"/>
      <c r="AT28" s="636" t="s">
        <v>4367</v>
      </c>
      <c r="AU28" s="712"/>
      <c r="AV28" s="712"/>
      <c r="AW28" s="132"/>
      <c r="AX28" s="712"/>
      <c r="AY28" s="1314"/>
      <c r="BA28" s="3689" t="str">
        <f>SUBSTITUTE(ADDRESS(1,COLUMN(),4),"1","")</f>
        <v>BA</v>
      </c>
      <c r="BB28" s="3576" t="str">
        <f>SUBSTITUTE(ADDRESS(1,COLUMN(),4),"1","")</f>
        <v>BB</v>
      </c>
      <c r="BC28" s="3577" t="str">
        <f>SUBSTITUTE(ADDRESS(1,COLUMN(),4),"1","")</f>
        <v>BC</v>
      </c>
      <c r="BD28" s="3578" t="str">
        <f>SUBSTITUTE(ADDRESS(1,COLUMN(),4),"1","")</f>
        <v>BD</v>
      </c>
      <c r="BE28" s="3579" t="str">
        <f>SUBSTITUTE(ADDRESS(1,COLUMN(),4),"1","")</f>
        <v>BE</v>
      </c>
      <c r="BF28" s="3578" t="str">
        <f>SUBSTITUTE(ADDRESS(1,COLUMN(),4),"1","")</f>
        <v>BF</v>
      </c>
      <c r="BG28" s="3580" t="str">
        <f>SUBSTITUTE(ADDRESS(1,COLUMN(),4),"1","")</f>
        <v>BG</v>
      </c>
      <c r="BH28" s="143"/>
      <c r="BI28" s="135">
        <v>1</v>
      </c>
    </row>
    <row r="29" spans="1:61" s="641" customFormat="1" ht="18.75" customHeight="1" thickTop="1">
      <c r="A29"/>
      <c r="B29"/>
      <c r="C29"/>
      <c r="D29" s="2728" t="str">
        <f>IF(K29&lt;&gt;"","A","►")</f>
        <v>A</v>
      </c>
      <c r="E29" s="396"/>
      <c r="F29" s="72"/>
      <c r="G29" s="64" t="str">
        <f>IF(AND(E29&gt;0,H29&gt;0),"de","")</f>
        <v/>
      </c>
      <c r="H29" s="63">
        <v>80</v>
      </c>
      <c r="I29" s="5251" t="s">
        <v>62</v>
      </c>
      <c r="J29" s="2616">
        <v>1</v>
      </c>
      <c r="K29" s="5248" t="s">
        <v>4493</v>
      </c>
      <c r="L29"/>
      <c r="M29" s="2728"/>
      <c r="N29" s="396"/>
      <c r="O29" s="72"/>
      <c r="P29" s="64"/>
      <c r="Q29" s="63"/>
      <c r="R29" s="5250"/>
      <c r="S29" s="1950"/>
      <c r="T29" s="5248"/>
      <c r="U29" s="2126">
        <f>IFERROR(INDEX(N75:X75,MATCH(R29,N74:X74,0)) * Q29 * IF(ISBLANK(N29), 1, N29), 0)</f>
        <v>0</v>
      </c>
      <c r="V29" s="2727">
        <f>IF(ISBLANK(W17), 0, (U29 * S29) * (W16 / W17))</f>
        <v>0</v>
      </c>
      <c r="W29" s="2002">
        <f>(N29/W17)*W16*S29</f>
        <v>0</v>
      </c>
      <c r="X29" s="2003">
        <f>O29</f>
        <v>0</v>
      </c>
      <c r="Z29" s="3758" t="str">
        <f>IF(Z28=0, 0, IF(LEN(AA29)&gt;Z28, LEN(AA29)-Z28 &amp; " en trop", LEN(AA29)))&amp;" car."</f>
        <v>37 car.</v>
      </c>
      <c r="AA29" s="3727" t="s">
        <v>5018</v>
      </c>
      <c r="AB29" s="3754"/>
      <c r="AC29" s="3696" t="str">
        <f>TEXT(ROUND(LEN(AA29)/AF28, 1), "0.0") &amp; " lignes"</f>
        <v>0.5 lignes</v>
      </c>
      <c r="AD29" s="3784"/>
      <c r="AE29" s="3756"/>
      <c r="AF29" s="3699" t="str">
        <f>IF(AF26=0, 0, IF(LEN(AD29)&gt;AF26, LEN(AD29)-AF26 &amp; " en trop", LEN(AD29)))&amp;" car."</f>
        <v>0 car.</v>
      </c>
      <c r="AG29"/>
      <c r="AH29" s="3835" t="s">
        <v>158</v>
      </c>
      <c r="AI29" s="3836"/>
      <c r="AJ29"/>
      <c r="AK29" s="3835" t="s">
        <v>278</v>
      </c>
      <c r="AL29" s="3836"/>
      <c r="AM29"/>
      <c r="AN29" s="258" t="s">
        <v>86</v>
      </c>
      <c r="AO29" s="160"/>
      <c r="AP29" s="141"/>
      <c r="AQ29" s="161"/>
      <c r="AR29" s="137"/>
      <c r="AS29" s="2214"/>
      <c r="AT29" s="636" t="s">
        <v>4368</v>
      </c>
      <c r="AU29" s="712"/>
      <c r="AV29" s="712"/>
      <c r="AW29" s="132"/>
      <c r="AX29" s="712"/>
      <c r="AY29" s="1314"/>
      <c r="BA29" s="2751">
        <f ca="1">CELL("largeur",BA29)</f>
        <v>19</v>
      </c>
      <c r="BB29" s="2717">
        <f ca="1">CELL("largeur",BB29)</f>
        <v>22</v>
      </c>
      <c r="BC29" s="2717">
        <f ca="1">CELL("largeur",BC29)</f>
        <v>25</v>
      </c>
      <c r="BD29" s="2717">
        <f ca="1">CELL("largeur",BD29)</f>
        <v>16</v>
      </c>
      <c r="BE29" s="2718">
        <f ca="1">CELL("largeur",BE29)</f>
        <v>6</v>
      </c>
      <c r="BF29" s="2717">
        <f ca="1">CELL("largeur",BF29)</f>
        <v>11</v>
      </c>
      <c r="BG29" s="3519">
        <f ca="1">CELL("largeur",BG29)</f>
        <v>11</v>
      </c>
      <c r="BH29" s="143"/>
      <c r="BI29" s="135">
        <v>1</v>
      </c>
    </row>
    <row r="30" spans="1:61" s="641" customFormat="1" ht="18.75" customHeight="1" thickBot="1">
      <c r="A30"/>
      <c r="B30"/>
      <c r="C30"/>
      <c r="D30" s="2728" t="str">
        <f>IF(K30&lt;&gt;"","A","►")</f>
        <v>A</v>
      </c>
      <c r="E30" s="66">
        <v>3</v>
      </c>
      <c r="F30" s="72" t="s">
        <v>4213</v>
      </c>
      <c r="G30" s="73" t="str">
        <f>IF(AND(E30&gt;0,H30&gt;0),"de","")</f>
        <v/>
      </c>
      <c r="H30" s="63"/>
      <c r="I30" s="5250"/>
      <c r="J30" s="2616">
        <v>1</v>
      </c>
      <c r="K30" s="5248" t="s">
        <v>4494</v>
      </c>
      <c r="L30"/>
      <c r="M30" s="2728"/>
      <c r="N30" s="66"/>
      <c r="O30" s="72"/>
      <c r="P30" s="73"/>
      <c r="Q30" s="63"/>
      <c r="R30" s="5250"/>
      <c r="S30" s="1950"/>
      <c r="T30" s="5248"/>
      <c r="U30" s="2126">
        <f>IFERROR(INDEX(N75:X75,MATCH(R30,N74:X74,0)) * Q30 * IF(ISBLANK(N30), 1, N30), 0)</f>
        <v>0</v>
      </c>
      <c r="V30" s="2730">
        <f>IF(ISBLANK(W17), 0, (U30 * S30) * (W16 / W17))</f>
        <v>0</v>
      </c>
      <c r="W30" s="2004">
        <f>(N30/W17)*W16*S30</f>
        <v>0</v>
      </c>
      <c r="X30" s="2005">
        <f>O30</f>
        <v>0</v>
      </c>
      <c r="Z30" s="3758" t="str">
        <f>IF(Z28=0, 0, IF(LEN(AA30)&gt;Z28, LEN(AA30)-Z28 &amp; " en trop", LEN(AA30)))&amp;" car."</f>
        <v>43 en trop car.</v>
      </c>
      <c r="AA30" s="3727" t="s">
        <v>5017</v>
      </c>
      <c r="AB30" s="3754"/>
      <c r="AC30" s="3696" t="str">
        <f>TEXT(ROUND(LEN(AA30)/AF28, 1), "0.0") &amp; " lignes"</f>
        <v>1.6 lignes</v>
      </c>
      <c r="AD30" s="3757" t="s">
        <v>5016</v>
      </c>
      <c r="AE30" s="3756"/>
      <c r="AF30" s="3699" t="str">
        <f>IF(AF27=0, 0, IF(LEN(AD30)&gt;AF27, LEN(AD30)-AF27 &amp; " en trop", LEN(AD30)))&amp;" car."</f>
        <v>53 car.</v>
      </c>
      <c r="AG30"/>
      <c r="AH30" s="3835"/>
      <c r="AI30" s="3836"/>
      <c r="AJ30"/>
      <c r="AK30" s="3835"/>
      <c r="AL30" s="3836"/>
      <c r="AM30"/>
      <c r="AN30" s="166"/>
      <c r="AO30" s="11"/>
      <c r="AP30" s="11"/>
      <c r="AQ30" s="167"/>
      <c r="AR30" s="137"/>
      <c r="AS30" s="2516" t="s">
        <v>4369</v>
      </c>
      <c r="AT30" s="712"/>
      <c r="AU30" s="712"/>
      <c r="AV30" s="712"/>
      <c r="AW30" s="132"/>
      <c r="AX30" s="712"/>
      <c r="AY30" s="1314"/>
      <c r="BA30" s="3957" t="s">
        <v>4927</v>
      </c>
      <c r="BB30" s="3958"/>
      <c r="BC30" s="3958"/>
      <c r="BD30" s="3603" t="s">
        <v>4516</v>
      </c>
      <c r="BE30" s="3690"/>
      <c r="BF30" s="3604"/>
      <c r="BG30" s="3691" t="s">
        <v>4809</v>
      </c>
      <c r="BH30" s="143"/>
      <c r="BI30" s="135">
        <v>1</v>
      </c>
    </row>
    <row r="31" spans="1:61" s="641" customFormat="1" ht="18.75" customHeight="1" thickTop="1" thickBot="1">
      <c r="A31"/>
      <c r="B31"/>
      <c r="C31"/>
      <c r="D31" s="2728" t="str">
        <f>IF(K31&lt;&gt;"","A","►")</f>
        <v>A</v>
      </c>
      <c r="E31" s="66"/>
      <c r="F31" s="65"/>
      <c r="G31" s="64" t="str">
        <f>IF(AND(E31&gt;0,H31&gt;0),"de","")</f>
        <v/>
      </c>
      <c r="H31" s="63">
        <v>100</v>
      </c>
      <c r="I31" s="5251" t="s">
        <v>62</v>
      </c>
      <c r="J31" s="2616">
        <v>1</v>
      </c>
      <c r="K31" s="5248" t="s">
        <v>4495</v>
      </c>
      <c r="L31"/>
      <c r="M31" s="2728"/>
      <c r="N31" s="66"/>
      <c r="O31" s="65"/>
      <c r="P31" s="64"/>
      <c r="Q31" s="63"/>
      <c r="R31" s="5250"/>
      <c r="S31" s="1950"/>
      <c r="T31" s="5248"/>
      <c r="U31" s="2126">
        <f>IFERROR(INDEX(N75:X75,MATCH(R31,N74:X74,0)) * Q31 * IF(ISBLANK(N31), 1, N31), 0)</f>
        <v>0</v>
      </c>
      <c r="V31" s="2727">
        <f>IF(ISBLANK(W17), 0, (U31 * S31) * (W16 / W17))</f>
        <v>0</v>
      </c>
      <c r="W31" s="2002">
        <f>(N31/W17)*W16*S31</f>
        <v>0</v>
      </c>
      <c r="X31" s="2003">
        <f>O31</f>
        <v>0</v>
      </c>
      <c r="Z31" s="3758" t="str">
        <f>IF(Z28=0, 0, IF(LEN(AA31)&gt;Z28, LEN(AA31)-Z28 &amp; " en trop", LEN(AA31)))&amp;" car."</f>
        <v>0 car.</v>
      </c>
      <c r="AA31" s="3727"/>
      <c r="AB31" s="3754"/>
      <c r="AC31" s="3696" t="str">
        <f>TEXT(ROUND(LEN(AA31)/AF28, 1), "0.0") &amp; " lignes"</f>
        <v>0.0 lignes</v>
      </c>
      <c r="AD31" s="3757" t="s">
        <v>5015</v>
      </c>
      <c r="AE31" s="3756"/>
      <c r="AF31" s="3699" t="str">
        <f>IF(AF28=0, 0, IF(LEN(AD31)&gt;AF28, LEN(AD31)-AF28 &amp; " en trop", LEN(AD31)))&amp;" car."</f>
        <v>44 car.</v>
      </c>
      <c r="AG31"/>
      <c r="AH31" s="140"/>
      <c r="AI31" s="140"/>
      <c r="AJ31"/>
      <c r="AK31" s="140"/>
      <c r="AL31" s="140"/>
      <c r="AM31"/>
      <c r="AN31" s="304" t="s">
        <v>356</v>
      </c>
      <c r="AO31" s="305"/>
      <c r="AP31" s="141"/>
      <c r="AQ31" s="161"/>
      <c r="AR31" s="137"/>
      <c r="AS31" s="2527" t="s">
        <v>84</v>
      </c>
      <c r="AT31" s="2528" t="s">
        <v>89</v>
      </c>
      <c r="AU31" s="88" t="s">
        <v>88</v>
      </c>
      <c r="AV31" s="87"/>
      <c r="AW31" s="3992" t="s">
        <v>87</v>
      </c>
      <c r="AX31" s="3994" t="s">
        <v>86</v>
      </c>
      <c r="AY31" s="1314"/>
      <c r="BA31" s="3957"/>
      <c r="BB31" s="3958"/>
      <c r="BC31" s="3958"/>
      <c r="BD31" s="3603" t="s">
        <v>4515</v>
      </c>
      <c r="BE31" s="3604" t="s">
        <v>4807</v>
      </c>
      <c r="BF31" s="3604" t="s">
        <v>4928</v>
      </c>
      <c r="BG31" s="3692"/>
      <c r="BH31" s="143" t="s">
        <v>798</v>
      </c>
      <c r="BI31" s="135">
        <v>1</v>
      </c>
    </row>
    <row r="32" spans="1:61" s="641" customFormat="1" ht="18.75" customHeight="1" thickTop="1" thickBot="1">
      <c r="A32"/>
      <c r="B32"/>
      <c r="C32"/>
      <c r="D32" s="2728" t="str">
        <f>IF(K32&lt;&gt;"","A","►")</f>
        <v>A</v>
      </c>
      <c r="E32" s="66"/>
      <c r="F32" s="65"/>
      <c r="G32" s="64" t="str">
        <f>IF(AND(E32&gt;0,H32&gt;0),"de","")</f>
        <v/>
      </c>
      <c r="H32" s="63">
        <v>120</v>
      </c>
      <c r="I32" s="5251" t="s">
        <v>62</v>
      </c>
      <c r="J32" s="2616">
        <v>1</v>
      </c>
      <c r="K32" s="5248" t="s">
        <v>71</v>
      </c>
      <c r="L32"/>
      <c r="M32" s="2728"/>
      <c r="N32" s="66"/>
      <c r="O32" s="65"/>
      <c r="P32" s="64"/>
      <c r="Q32" s="63"/>
      <c r="R32" s="5250"/>
      <c r="S32" s="1950"/>
      <c r="T32" s="5248"/>
      <c r="U32" s="2126">
        <f>IFERROR(INDEX(N75:X75,MATCH(R32,N74:X74,0)) * Q32 * IF(ISBLANK(N32), 1, N32), 0)</f>
        <v>0</v>
      </c>
      <c r="V32" s="2730">
        <f>IF(ISBLANK(W17), 0, (U32 * S32) * (W16 / W17))</f>
        <v>0</v>
      </c>
      <c r="W32" s="2004">
        <f>(N32/W17)*W16*S32</f>
        <v>0</v>
      </c>
      <c r="X32" s="2005">
        <f>O32</f>
        <v>0</v>
      </c>
      <c r="Z32" s="3758" t="str">
        <f>IF(Z28=0, 0, IF(LEN(AA32)&gt;Z28, LEN(AA32)-Z28 &amp; " en trop", LEN(AA32)))&amp;" car."</f>
        <v>33 car.</v>
      </c>
      <c r="AA32" s="3727" t="s">
        <v>5014</v>
      </c>
      <c r="AB32" s="3754"/>
      <c r="AC32" s="3696" t="str">
        <f>TEXT(ROUND(LEN(AA32)/AF28, 1), "0.0") &amp; " lignes"</f>
        <v>0.4 lignes</v>
      </c>
      <c r="AD32" s="3757" t="s">
        <v>5013</v>
      </c>
      <c r="AE32" s="3756"/>
      <c r="AF32" s="3699" t="str">
        <f>IF(AF28=0, 0, IF(LEN(AD32)&gt;AF28, LEN(AD32)-AF28 &amp; " en trop", LEN(AD32)))&amp;" car."</f>
        <v>51 car.</v>
      </c>
      <c r="AG32"/>
      <c r="AH32" s="3886" t="s">
        <v>322</v>
      </c>
      <c r="AI32" s="3887"/>
      <c r="AJ32"/>
      <c r="AK32" s="3886" t="s">
        <v>323</v>
      </c>
      <c r="AL32" s="3887"/>
      <c r="AM32"/>
      <c r="AN32" s="166"/>
      <c r="AO32" s="11"/>
      <c r="AP32" s="11"/>
      <c r="AQ32" s="167"/>
      <c r="AR32" s="137"/>
      <c r="AS32" s="2530" t="s">
        <v>75</v>
      </c>
      <c r="AT32" s="2531" t="s">
        <v>77</v>
      </c>
      <c r="AU32" s="82" t="s">
        <v>30</v>
      </c>
      <c r="AV32" s="81" t="s">
        <v>76</v>
      </c>
      <c r="AW32" s="3993"/>
      <c r="AX32" s="3995"/>
      <c r="AY32" s="1314"/>
      <c r="BA32" s="3537" t="s">
        <v>4810</v>
      </c>
      <c r="BB32" s="3513" t="s">
        <v>4929</v>
      </c>
      <c r="BC32" s="3693" t="s">
        <v>4930</v>
      </c>
      <c r="BD32" s="3605">
        <v>0</v>
      </c>
      <c r="BE32" s="3530" t="s">
        <v>4810</v>
      </c>
      <c r="BF32" s="3513" t="s">
        <v>4929</v>
      </c>
      <c r="BG32" s="3694">
        <v>73</v>
      </c>
      <c r="BH32" s="143" t="s">
        <v>798</v>
      </c>
      <c r="BI32" s="135">
        <v>1</v>
      </c>
    </row>
    <row r="33" spans="1:61" s="641" customFormat="1" ht="18.75" customHeight="1" thickTop="1" thickBot="1">
      <c r="A33"/>
      <c r="B33"/>
      <c r="C33"/>
      <c r="D33" s="2728" t="str">
        <f>IF(K33&lt;&gt;"","A","►")</f>
        <v>A</v>
      </c>
      <c r="E33" s="66"/>
      <c r="F33" s="65"/>
      <c r="G33" s="64" t="str">
        <f>IF(AND(E33&gt;0,H33&gt;0),"de","")</f>
        <v/>
      </c>
      <c r="H33" s="63">
        <v>50</v>
      </c>
      <c r="I33" s="5251" t="s">
        <v>62</v>
      </c>
      <c r="J33" s="2616">
        <v>1</v>
      </c>
      <c r="K33" s="5248" t="s">
        <v>4267</v>
      </c>
      <c r="L33"/>
      <c r="M33" s="2728"/>
      <c r="N33" s="66"/>
      <c r="O33" s="65"/>
      <c r="P33" s="64"/>
      <c r="Q33" s="63"/>
      <c r="R33" s="5250"/>
      <c r="S33" s="1950"/>
      <c r="T33" s="5248"/>
      <c r="U33" s="2126">
        <f>IFERROR(INDEX(N75:X75,MATCH(R33,N74:X74,0)) * Q33 * IF(ISBLANK(N33), 1, N33), 0)</f>
        <v>0</v>
      </c>
      <c r="V33" s="2727">
        <f>IF(ISBLANK(W17), 0, (U33 * S33) * (W16 / W17))</f>
        <v>0</v>
      </c>
      <c r="W33" s="2002">
        <f>(N33/W17)*W16*S33</f>
        <v>0</v>
      </c>
      <c r="X33" s="2003">
        <f>O33</f>
        <v>0</v>
      </c>
      <c r="Z33" s="3758" t="str">
        <f>IF(Z28=0, 0, IF(LEN(AA33)&gt;Z28, LEN(AA33)-Z28 &amp; " en trop", LEN(AA33)))&amp;" car."</f>
        <v>53 car.</v>
      </c>
      <c r="AA33" s="3727" t="s">
        <v>5012</v>
      </c>
      <c r="AB33" s="3754"/>
      <c r="AC33" s="3696" t="str">
        <f>TEXT(ROUND(LEN(AA33)/AF28, 1), "0.0") &amp; " lignes"</f>
        <v>0.7 lignes</v>
      </c>
      <c r="AD33" s="3757"/>
      <c r="AE33" s="3756"/>
      <c r="AF33" s="3699" t="str">
        <f>IF(AF28=0, 0, IF(LEN(AD33)&gt;AF28, LEN(AD33)-AF28 &amp; " en trop", LEN(AD33)))&amp;" car."</f>
        <v>0 car.</v>
      </c>
      <c r="AG33"/>
      <c r="AH33" s="3886"/>
      <c r="AI33" s="3887"/>
      <c r="AJ33"/>
      <c r="AK33" s="3886"/>
      <c r="AL33" s="3887"/>
      <c r="AM33"/>
      <c r="AN33" s="319"/>
      <c r="AO33" s="320" t="s">
        <v>58</v>
      </c>
      <c r="AP33" s="321" t="s">
        <v>56</v>
      </c>
      <c r="AQ33" s="161"/>
      <c r="AR33" s="137"/>
      <c r="AS33" s="2532" t="s">
        <v>71</v>
      </c>
      <c r="AT33" s="2348">
        <v>27</v>
      </c>
      <c r="AU33" s="72" t="s">
        <v>404</v>
      </c>
      <c r="AV33" s="2533" t="s">
        <v>76</v>
      </c>
      <c r="AW33" s="63">
        <v>20</v>
      </c>
      <c r="AX33" s="41" t="s">
        <v>62</v>
      </c>
      <c r="AY33" s="1314"/>
      <c r="BA33" s="3695" t="s">
        <v>51</v>
      </c>
      <c r="BB33" s="3624"/>
      <c r="BC33" s="3696" t="str">
        <f>TEXT(ROUND(LEN(BA33)/BG32, 1), "0.0") &amp; " lignes"</f>
        <v>0.4 lignes</v>
      </c>
      <c r="BD33" s="3607" t="str">
        <f ca="1">IF(ISBLANK(BE33),"",LARGE(OFFSET(BD32,0,0,ROWS(BD32:BD32)),1)+1)</f>
        <v/>
      </c>
      <c r="BE33" s="3624"/>
      <c r="BF33" s="3697"/>
      <c r="BG33" s="3698">
        <f>IF(BG32=0,0,IF(LEN(BE33)&gt;BG32,LEN(BE33)-BG32&amp;" en trop",0))</f>
        <v>0</v>
      </c>
      <c r="BH33" s="143" t="s">
        <v>798</v>
      </c>
      <c r="BI33" s="135">
        <v>1</v>
      </c>
    </row>
    <row r="34" spans="1:61" s="641" customFormat="1" ht="18.75" customHeight="1" thickTop="1" thickBot="1">
      <c r="A34"/>
      <c r="B34" s="97" t="s">
        <v>100</v>
      </c>
      <c r="C34"/>
      <c r="D34" s="2728" t="str">
        <f>IF(K34&lt;&gt;"","A","►")</f>
        <v>A</v>
      </c>
      <c r="E34" s="66"/>
      <c r="F34" s="72"/>
      <c r="G34" s="64" t="str">
        <f>IF(AND(E34&gt;0,H34&gt;0),"de","")</f>
        <v/>
      </c>
      <c r="H34" s="63">
        <v>100</v>
      </c>
      <c r="I34" s="5251" t="s">
        <v>62</v>
      </c>
      <c r="J34" s="2616">
        <v>1</v>
      </c>
      <c r="K34" s="5248" t="s">
        <v>2016</v>
      </c>
      <c r="L34"/>
      <c r="M34" s="2728"/>
      <c r="N34" s="66"/>
      <c r="O34" s="72"/>
      <c r="P34" s="64"/>
      <c r="Q34" s="63"/>
      <c r="R34" s="5250"/>
      <c r="S34" s="1950"/>
      <c r="T34" s="5248"/>
      <c r="U34" s="2126">
        <f>IFERROR(INDEX(N75:X75,MATCH(R34,N74:X74,0)) * Q34 * IF(ISBLANK(N34), 1, N34), 0)</f>
        <v>0</v>
      </c>
      <c r="V34" s="2730">
        <f>IF(ISBLANK(W17), 0, (U34 * S34) * (W16 / W17))</f>
        <v>0</v>
      </c>
      <c r="W34" s="2004">
        <f>(N34/W17)*W16*S34</f>
        <v>0</v>
      </c>
      <c r="X34" s="2005">
        <f>O34</f>
        <v>0</v>
      </c>
      <c r="Z34" s="3758" t="str">
        <f>IF(Z28=0, 0, IF(LEN(AA34)&gt;Z28, LEN(AA34)-Z28 &amp; " en trop", LEN(AA34)))&amp;" car."</f>
        <v>9 car.</v>
      </c>
      <c r="AA34" s="3727" t="s">
        <v>5011</v>
      </c>
      <c r="AB34" s="3754"/>
      <c r="AC34" s="3696" t="str">
        <f>TEXT(ROUND(LEN(AA34)/AF28, 1), "0.0") &amp; " lignes"</f>
        <v>0.1 lignes</v>
      </c>
      <c r="AD34" s="3757" t="s">
        <v>5010</v>
      </c>
      <c r="AE34" s="3756"/>
      <c r="AF34" s="3699" t="str">
        <f>IF(AF28=0, 0, IF(LEN(AD34)&gt;AF28, LEN(AD34)-AF28 &amp; " en trop", LEN(AD34)))&amp;" car."</f>
        <v>44 car.</v>
      </c>
      <c r="AG34"/>
      <c r="AH34" s="140"/>
      <c r="AI34" s="140"/>
      <c r="AJ34"/>
      <c r="AK34" s="140"/>
      <c r="AL34" s="140"/>
      <c r="AM34"/>
      <c r="AN34" s="319"/>
      <c r="AO34" s="320" t="s">
        <v>57</v>
      </c>
      <c r="AP34" s="321" t="s">
        <v>55</v>
      </c>
      <c r="AQ34" s="161"/>
      <c r="AR34" s="137"/>
      <c r="AS34" s="2516"/>
      <c r="AT34" s="712"/>
      <c r="AU34" s="712"/>
      <c r="AV34" s="712"/>
      <c r="AW34" s="132"/>
      <c r="AX34" s="712"/>
      <c r="AY34" s="1314"/>
      <c r="BA34" s="3695" t="s">
        <v>50</v>
      </c>
      <c r="BB34" s="3624"/>
      <c r="BC34" s="3696" t="str">
        <f>TEXT(ROUND(LEN(BA34)/BG32, 1), "0.0") &amp; " lignes"</f>
        <v>0.5 lignes</v>
      </c>
      <c r="BD34" s="3607" t="str">
        <f ca="1">IF(ISBLANK(BE34),"",LARGE(OFFSET(BD32,0,0,ROWS(BD32:BD33)),1)+1)</f>
        <v/>
      </c>
      <c r="BE34" s="3624"/>
      <c r="BF34" s="3697"/>
      <c r="BG34" s="3699">
        <f>IF(BG32=0,0,IF(LEN(BE34)&gt;BG32,LEN(BE34)-BG32&amp;" en trop",0))</f>
        <v>0</v>
      </c>
      <c r="BH34" s="143" t="s">
        <v>798</v>
      </c>
      <c r="BI34" s="135">
        <v>1</v>
      </c>
    </row>
    <row r="35" spans="1:61" s="641" customFormat="1" ht="18.75" customHeight="1" thickTop="1">
      <c r="A35"/>
      <c r="B35" s="242" t="s">
        <v>270</v>
      </c>
      <c r="C35"/>
      <c r="D35" s="2728" t="str">
        <f>IF(K35&lt;&gt;"","A","►")</f>
        <v>A</v>
      </c>
      <c r="E35" s="66"/>
      <c r="F35" s="72"/>
      <c r="G35" s="64" t="str">
        <f>IF(AND(E35&gt;0,H35&gt;0),"de","")</f>
        <v/>
      </c>
      <c r="H35" s="63">
        <v>6</v>
      </c>
      <c r="I35" s="5251" t="s">
        <v>62</v>
      </c>
      <c r="J35" s="2616">
        <v>1</v>
      </c>
      <c r="K35" s="5248" t="s">
        <v>2295</v>
      </c>
      <c r="L35"/>
      <c r="M35" s="2728"/>
      <c r="N35" s="66"/>
      <c r="O35" s="72"/>
      <c r="P35" s="64"/>
      <c r="Q35" s="63"/>
      <c r="R35" s="5250"/>
      <c r="S35" s="1950"/>
      <c r="T35" s="5248"/>
      <c r="U35" s="2126">
        <f>IFERROR(INDEX(N75:X75,MATCH(R35,N74:X74,0)) * Q35 * IF(ISBLANK(N35), 1, N35), 0)</f>
        <v>0</v>
      </c>
      <c r="V35" s="2731">
        <f>IF(ISBLANK(W17), 0, (U35 * S35) * (W16 / W17))</f>
        <v>0</v>
      </c>
      <c r="W35" s="2002">
        <f>(N35/W17)*W16*S35</f>
        <v>0</v>
      </c>
      <c r="X35" s="2003">
        <f>O35</f>
        <v>0</v>
      </c>
      <c r="Z35" s="3758" t="str">
        <f>IF(Z28=0, 0, IF(LEN(AA35)&gt;Z28, LEN(AA35)-Z28 &amp; " en trop", LEN(AA35)))&amp;" car."</f>
        <v>10 car.</v>
      </c>
      <c r="AA35" s="3727" t="s">
        <v>5009</v>
      </c>
      <c r="AB35" s="3754"/>
      <c r="AC35" s="3696" t="str">
        <f>TEXT(ROUND(LEN(AA35)/AF28, 1), "0.0") &amp; " lignes"</f>
        <v>0.1 lignes</v>
      </c>
      <c r="AD35" s="3757"/>
      <c r="AE35" s="3756" t="s">
        <v>5008</v>
      </c>
      <c r="AF35" s="3699" t="str">
        <f>IF(AF28=0, 0, IF(LEN(AD35)&gt;AF28, LEN(AD35)-AF28 &amp; " en trop", LEN(AD35)))&amp;" car."</f>
        <v>0 car.</v>
      </c>
      <c r="AG35"/>
      <c r="AH35" s="3898" t="s">
        <v>364</v>
      </c>
      <c r="AI35" s="3899"/>
      <c r="AJ35"/>
      <c r="AK35" s="3898" t="s">
        <v>365</v>
      </c>
      <c r="AL35" s="3899"/>
      <c r="AM35"/>
      <c r="AN35" s="319"/>
      <c r="AO35" s="336" t="s">
        <v>403</v>
      </c>
      <c r="AP35" s="337" t="s">
        <v>62</v>
      </c>
      <c r="AQ35" s="161"/>
      <c r="AR35" s="137"/>
      <c r="AS35" s="2535" t="s">
        <v>76</v>
      </c>
      <c r="AT35" s="2536" t="s">
        <v>4371</v>
      </c>
      <c r="AU35" s="2536"/>
      <c r="AV35" s="2536"/>
      <c r="AW35" s="132"/>
      <c r="AX35" s="712"/>
      <c r="AY35" s="1314"/>
      <c r="BA35" s="3695" t="s">
        <v>4812</v>
      </c>
      <c r="BB35" s="3624"/>
      <c r="BC35" s="3696" t="str">
        <f>TEXT(ROUND(LEN(BA35)/BG32, 1), "0.0") &amp; " lignes"</f>
        <v>0.6 lignes</v>
      </c>
      <c r="BD35" s="3607" t="str">
        <f ca="1">IF(ISBLANK(BE35),"",LARGE(OFFSET(BD32,0,0,ROWS(BD32:BD34)),1)+1)</f>
        <v/>
      </c>
      <c r="BE35" s="3624"/>
      <c r="BF35" s="3697"/>
      <c r="BG35" s="3699">
        <f>IF(BG32=0,0,IF(LEN(BE35)&gt;BG32,LEN(BE35)-BG32&amp;" en trop",0))</f>
        <v>0</v>
      </c>
      <c r="BH35" s="143" t="s">
        <v>798</v>
      </c>
      <c r="BI35" s="135">
        <v>1</v>
      </c>
    </row>
    <row r="36" spans="1:61" s="641" customFormat="1" ht="18.75" customHeight="1">
      <c r="A36"/>
      <c r="B36" s="243" t="s">
        <v>274</v>
      </c>
      <c r="C36"/>
      <c r="D36" s="2728" t="str">
        <f>IF(K36&lt;&gt;"","A","►")</f>
        <v>A</v>
      </c>
      <c r="E36" s="66"/>
      <c r="F36" s="72"/>
      <c r="G36" s="64" t="str">
        <f>IF(AND(E36&gt;0,H36&gt;0),"de","")</f>
        <v/>
      </c>
      <c r="H36" s="63">
        <v>200</v>
      </c>
      <c r="I36" s="5251" t="s">
        <v>62</v>
      </c>
      <c r="J36" s="2616">
        <v>1</v>
      </c>
      <c r="K36" s="5248" t="s">
        <v>4496</v>
      </c>
      <c r="L36"/>
      <c r="M36" s="2728"/>
      <c r="N36" s="66"/>
      <c r="O36" s="72"/>
      <c r="P36" s="64"/>
      <c r="Q36" s="63"/>
      <c r="R36" s="5250"/>
      <c r="S36" s="1950"/>
      <c r="T36" s="5248"/>
      <c r="U36" s="2126">
        <f>IFERROR(INDEX(N75:X75,MATCH(R36,N74:X74,0)) * Q36 * IF(ISBLANK(N36), 1, N36), 0)</f>
        <v>0</v>
      </c>
      <c r="V36" s="2730">
        <f>IF(ISBLANK(W17), 0, (U36 * S36) * (W16 / W17))</f>
        <v>0</v>
      </c>
      <c r="W36" s="2004">
        <f>(N36/W17)*W16*S36</f>
        <v>0</v>
      </c>
      <c r="X36" s="2005">
        <f>O36</f>
        <v>0</v>
      </c>
      <c r="Z36" s="3758" t="str">
        <f>IF(Z28=0, 0, IF(LEN(AA36)&gt;Z28, LEN(AA36)-Z28 &amp; " en trop", LEN(AA36)))&amp;" car."</f>
        <v>22 car.</v>
      </c>
      <c r="AA36" s="3727" t="s">
        <v>5007</v>
      </c>
      <c r="AB36" s="3754"/>
      <c r="AC36" s="3696" t="str">
        <f>TEXT(ROUND(LEN(AA36)/AF28, 1), "0.0") &amp; " lignes"</f>
        <v>0.3 lignes</v>
      </c>
      <c r="AD36" s="3757" t="s">
        <v>4972</v>
      </c>
      <c r="AE36" s="3756"/>
      <c r="AF36" s="3699" t="str">
        <f>IF(AF28=0, 0, IF(LEN(AD36)&gt;AF28, LEN(AD36)-AF28 &amp; " en trop", LEN(AD36)))&amp;" car."</f>
        <v>32 car.</v>
      </c>
      <c r="AG36"/>
      <c r="AH36" s="3898"/>
      <c r="AI36" s="3899"/>
      <c r="AJ36"/>
      <c r="AK36" s="3898"/>
      <c r="AL36" s="3899"/>
      <c r="AM36"/>
      <c r="AN36" s="319"/>
      <c r="AO36" s="347" t="s">
        <v>66</v>
      </c>
      <c r="AP36" s="348" t="s">
        <v>429</v>
      </c>
      <c r="AQ36" s="161"/>
      <c r="AR36" s="137"/>
      <c r="AS36" s="2516" t="s">
        <v>4372</v>
      </c>
      <c r="AT36" s="712"/>
      <c r="AU36" s="712"/>
      <c r="AV36" s="712"/>
      <c r="AW36" s="132"/>
      <c r="AX36" s="712"/>
      <c r="AY36" s="1314"/>
      <c r="BA36" s="3695" t="s">
        <v>4813</v>
      </c>
      <c r="BB36" s="3624"/>
      <c r="BC36" s="3696" t="str">
        <f>TEXT(ROUND(LEN(BA36)/BG32, 1), "0.0") &amp; " lignes"</f>
        <v>0.5 lignes</v>
      </c>
      <c r="BD36" s="3607" t="str">
        <f ca="1">IF(ISBLANK(BE36),"",LARGE(OFFSET(BD32,0,0,ROWS(BD32:BD35)),1)+1)</f>
        <v/>
      </c>
      <c r="BE36" s="3624"/>
      <c r="BF36" s="3697" t="s">
        <v>4813</v>
      </c>
      <c r="BG36" s="3699">
        <f>IF(BG32=0,0,IF(LEN(BE36)&gt;BG32,LEN(BE36)-BG32&amp;" en trop",0))</f>
        <v>0</v>
      </c>
      <c r="BH36" s="143" t="s">
        <v>798</v>
      </c>
      <c r="BI36" s="135">
        <v>1</v>
      </c>
    </row>
    <row r="37" spans="1:61" s="641" customFormat="1" ht="18.75" customHeight="1">
      <c r="A37"/>
      <c r="B37" s="41" t="s">
        <v>62</v>
      </c>
      <c r="C37"/>
      <c r="D37" s="2728" t="str">
        <f>IF(K37&lt;&gt;"","A","►")</f>
        <v>►</v>
      </c>
      <c r="E37" s="66"/>
      <c r="F37" s="65"/>
      <c r="G37" s="64" t="str">
        <f>IF(AND(E37&gt;0,H37&gt;0),"de","")</f>
        <v/>
      </c>
      <c r="H37" s="63"/>
      <c r="I37" s="5250"/>
      <c r="J37" s="2616">
        <v>1</v>
      </c>
      <c r="K37" s="5248"/>
      <c r="L37"/>
      <c r="M37" s="2728"/>
      <c r="N37" s="66"/>
      <c r="O37" s="65"/>
      <c r="P37" s="64"/>
      <c r="Q37" s="63"/>
      <c r="R37" s="5250"/>
      <c r="S37" s="1950"/>
      <c r="T37" s="5248"/>
      <c r="U37" s="2126">
        <f>IFERROR(INDEX(N75:X75,MATCH(R37,N74:X74,0)) * Q37 * IF(ISBLANK(N37), 1, N37), 0)</f>
        <v>0</v>
      </c>
      <c r="V37" s="2727">
        <f>IF(ISBLANK(W17), 0, (U37 * S37) * (W16 / W17))</f>
        <v>0</v>
      </c>
      <c r="W37" s="2002">
        <f>(N37/W17)*W16*S37</f>
        <v>0</v>
      </c>
      <c r="X37" s="2003">
        <f>O37</f>
        <v>0</v>
      </c>
      <c r="Z37" s="3758" t="str">
        <f>IF(Z28=0, 0, IF(LEN(AA37)&gt;Z28, LEN(AA37)-Z28 &amp; " en trop", LEN(AA37)))&amp;" car."</f>
        <v>19 car.</v>
      </c>
      <c r="AA37" s="3727" t="s">
        <v>5006</v>
      </c>
      <c r="AB37" s="3754"/>
      <c r="AC37" s="3696" t="str">
        <f>TEXT(ROUND(LEN(AA37)/AF28, 1), "0.0") &amp; " lignes"</f>
        <v>0.3 lignes</v>
      </c>
      <c r="AD37" s="3757" t="s">
        <v>5005</v>
      </c>
      <c r="AE37" s="3756"/>
      <c r="AF37" s="3699" t="str">
        <f>IF(AF28=0, 0, IF(LEN(AD37)&gt;AF28, LEN(AD37)-AF28 &amp; " en trop", LEN(AD37)))&amp;" car."</f>
        <v>44 car.</v>
      </c>
      <c r="AG37"/>
      <c r="AH37" s="140"/>
      <c r="AI37" s="140"/>
      <c r="AJ37"/>
      <c r="AK37" s="140"/>
      <c r="AL37" s="140"/>
      <c r="AM37"/>
      <c r="AN37" s="319"/>
      <c r="AO37" s="347" t="s">
        <v>65</v>
      </c>
      <c r="AP37" s="358" t="s">
        <v>59</v>
      </c>
      <c r="AQ37" s="161"/>
      <c r="AR37" s="137"/>
      <c r="AS37" s="2516"/>
      <c r="AT37" s="712"/>
      <c r="AU37" s="712"/>
      <c r="AV37" s="712"/>
      <c r="AW37" s="132"/>
      <c r="AX37" s="712"/>
      <c r="AY37" s="1314"/>
      <c r="BA37" s="3695"/>
      <c r="BB37" s="3700"/>
      <c r="BC37" s="3696" t="str">
        <f>TEXT(ROUND(LEN(BA37)/BG32, 1), "0.0") &amp; " lignes"</f>
        <v>0.0 lignes</v>
      </c>
      <c r="BD37" s="3607" t="str">
        <f ca="1">IF(ISBLANK(BE37),"",LARGE(OFFSET(BD32,0,0,ROWS(BD32:BD36)),1)+1)</f>
        <v/>
      </c>
      <c r="BE37" s="3624"/>
      <c r="BF37" s="3697"/>
      <c r="BG37" s="3699">
        <f>IF(BG32=0,0,IF(LEN(BE37)&gt;BG32,LEN(BE37)-BG32&amp;" en trop",0))</f>
        <v>0</v>
      </c>
      <c r="BH37" s="143" t="s">
        <v>798</v>
      </c>
      <c r="BI37" s="135">
        <v>1</v>
      </c>
    </row>
    <row r="38" spans="1:61" s="641" customFormat="1" ht="18.75" customHeight="1" thickBot="1">
      <c r="A38"/>
      <c r="B38" s="645" t="s">
        <v>61</v>
      </c>
      <c r="C38"/>
      <c r="D38" s="2728" t="str">
        <f>IF(K38&lt;&gt;"","A","►")</f>
        <v>►</v>
      </c>
      <c r="E38" s="66"/>
      <c r="F38" s="65"/>
      <c r="G38" s="64" t="str">
        <f>IF(AND(E38&gt;0,H38&gt;0),"de","")</f>
        <v/>
      </c>
      <c r="H38" s="63"/>
      <c r="I38" s="5250"/>
      <c r="J38" s="2616">
        <v>1</v>
      </c>
      <c r="K38" s="5248"/>
      <c r="L38"/>
      <c r="M38" s="2728"/>
      <c r="N38" s="66"/>
      <c r="O38" s="65"/>
      <c r="P38" s="64"/>
      <c r="Q38" s="63"/>
      <c r="R38" s="5250"/>
      <c r="S38" s="1950"/>
      <c r="T38" s="5248"/>
      <c r="U38" s="2126">
        <f>IFERROR(INDEX(N75:X75,MATCH(R38,N74:X74,0)) * Q38 * IF(ISBLANK(N38), 1, N38), 0)</f>
        <v>0</v>
      </c>
      <c r="V38" s="2730">
        <f>IF(ISBLANK(W17), 0, (U38 * S38) * (W16 / W17))</f>
        <v>0</v>
      </c>
      <c r="W38" s="2004">
        <f>(N38/W17)*W16*S38</f>
        <v>0</v>
      </c>
      <c r="X38" s="2005">
        <f>O38</f>
        <v>0</v>
      </c>
      <c r="Z38" s="3758" t="str">
        <f>IF(Z28=0, 0, IF(LEN(AA38)&gt;Z28, LEN(AA38)-Z28 &amp; " en trop", LEN(AA38)))&amp;" car."</f>
        <v>15 car.</v>
      </c>
      <c r="AA38" s="3727" t="s">
        <v>5004</v>
      </c>
      <c r="AB38" s="3754"/>
      <c r="AC38" s="3696" t="str">
        <f>TEXT(ROUND(LEN(AA38)/AF28, 1), "0.0") &amp; " lignes"</f>
        <v>0.2 lignes</v>
      </c>
      <c r="AD38" s="3757"/>
      <c r="AE38" s="3756" t="s">
        <v>5003</v>
      </c>
      <c r="AF38" s="3699" t="str">
        <f>IF(AF28=0, 0, IF(LEN(AD38)&gt;AF28, LEN(AD38)-AF28 &amp; " en trop", LEN(AD38)))&amp;" car."</f>
        <v>0 car.</v>
      </c>
      <c r="AG38"/>
      <c r="AH38" s="3903" t="s">
        <v>405</v>
      </c>
      <c r="AI38" s="3904"/>
      <c r="AJ38"/>
      <c r="AK38" s="3903" t="s">
        <v>406</v>
      </c>
      <c r="AL38" s="3904"/>
      <c r="AM38"/>
      <c r="AN38" s="319"/>
      <c r="AO38" s="366" t="s">
        <v>60</v>
      </c>
      <c r="AP38" s="367"/>
      <c r="AQ38" s="161"/>
      <c r="AR38" s="137"/>
      <c r="AS38" s="2538"/>
      <c r="AT38" s="2529" t="s">
        <v>356</v>
      </c>
      <c r="AW38" s="132"/>
      <c r="AX38" s="712"/>
      <c r="AY38" s="1314"/>
      <c r="BA38" s="3695" t="s">
        <v>44</v>
      </c>
      <c r="BB38" s="3700"/>
      <c r="BC38" s="3696" t="str">
        <f>TEXT(ROUND(LEN(BA38)/BG32, 1), "0.0") &amp; " lignes"</f>
        <v>0.5 lignes</v>
      </c>
      <c r="BD38" s="3607" t="str">
        <f ca="1">IF(ISBLANK(BE38),"",LARGE(OFFSET(BD32,0,0,ROWS(BD32:BD37)),1)+1)</f>
        <v/>
      </c>
      <c r="BE38" s="3624"/>
      <c r="BF38" s="3697"/>
      <c r="BG38" s="3699">
        <f>IF(BG32=0,0,IF(LEN(BE38)&gt;BG32,LEN(BE38)-BG32&amp;" en trop",0))</f>
        <v>0</v>
      </c>
      <c r="BH38" s="143" t="s">
        <v>798</v>
      </c>
      <c r="BI38" s="135">
        <v>1</v>
      </c>
    </row>
    <row r="39" spans="1:61" s="641" customFormat="1" ht="18.75" customHeight="1" thickTop="1">
      <c r="A39"/>
      <c r="B39" s="38" t="s">
        <v>58</v>
      </c>
      <c r="C39"/>
      <c r="D39" s="2728" t="str">
        <f>IF(K39&lt;&gt;"","A","►")</f>
        <v>►</v>
      </c>
      <c r="E39" s="66"/>
      <c r="F39" s="65"/>
      <c r="G39" s="64" t="str">
        <f>IF(AND(E39&gt;0,H39&gt;0),"de","")</f>
        <v/>
      </c>
      <c r="H39" s="63"/>
      <c r="I39" s="5250"/>
      <c r="J39" s="2616">
        <v>1</v>
      </c>
      <c r="K39" s="5248"/>
      <c r="L39"/>
      <c r="M39" s="2728"/>
      <c r="N39" s="66"/>
      <c r="O39" s="65"/>
      <c r="P39" s="64"/>
      <c r="Q39" s="63"/>
      <c r="R39" s="5250"/>
      <c r="S39" s="1950"/>
      <c r="T39" s="5248"/>
      <c r="U39" s="2126">
        <f>IFERROR(INDEX(N75:X75,MATCH(R39,N74:X74,0)) * Q39 * IF(ISBLANK(N39), 1, N39), 0)</f>
        <v>0</v>
      </c>
      <c r="V39" s="2727">
        <f>IF(ISBLANK(W17), 0, (U39 * S39) * (W16 / W17))</f>
        <v>0</v>
      </c>
      <c r="W39" s="2002">
        <f>(N39/W17)*W16*S39</f>
        <v>0</v>
      </c>
      <c r="X39" s="2003">
        <f>O39</f>
        <v>0</v>
      </c>
      <c r="Z39" s="3758" t="str">
        <f>IF(Z28=0, 0, IF(LEN(AA39)&gt;Z28, LEN(AA39)-Z28 &amp; " en trop", LEN(AA39)))&amp;" car."</f>
        <v>18 car.</v>
      </c>
      <c r="AA39" s="3727" t="s">
        <v>5002</v>
      </c>
      <c r="AB39" s="3754"/>
      <c r="AC39" s="3696" t="str">
        <f>TEXT(ROUND(LEN(AA39)/AF28, 1), "0.0") &amp; " lignes"</f>
        <v>0.2 lignes</v>
      </c>
      <c r="AD39" s="3757" t="s">
        <v>5001</v>
      </c>
      <c r="AE39" s="3756"/>
      <c r="AF39" s="3699" t="str">
        <f>IF(AF28=0, 0, IF(LEN(AD39)&gt;AF28, LEN(AD39)-AF28 &amp; " en trop", LEN(AD39)))&amp;" car."</f>
        <v>46 car.</v>
      </c>
      <c r="AG39"/>
      <c r="AH39" s="3903"/>
      <c r="AI39" s="3904"/>
      <c r="AJ39"/>
      <c r="AK39" s="3903"/>
      <c r="AL39" s="3904"/>
      <c r="AM39"/>
      <c r="AN39" s="319"/>
      <c r="AO39" s="372" t="s">
        <v>459</v>
      </c>
      <c r="AP39" s="3667"/>
      <c r="AQ39" s="161"/>
      <c r="AR39" s="137"/>
      <c r="AS39" s="3996" t="s">
        <v>87</v>
      </c>
      <c r="AT39" s="3994" t="s">
        <v>86</v>
      </c>
      <c r="AU39" s="86" t="s">
        <v>84</v>
      </c>
      <c r="AV39" s="3998" t="s">
        <v>83</v>
      </c>
      <c r="AW39" s="132"/>
      <c r="AX39" s="712"/>
      <c r="AY39" s="1314"/>
      <c r="BA39" s="3695" t="s">
        <v>1031</v>
      </c>
      <c r="BB39" s="3700"/>
      <c r="BC39" s="3696" t="str">
        <f>TEXT(ROUND(LEN(BA39)/BG32, 1), "0.0") &amp; " lignes"</f>
        <v>0.6 lignes</v>
      </c>
      <c r="BD39" s="3607" t="str">
        <f ca="1">IF(ISBLANK(BE39),"",LARGE(OFFSET(BD32,0,0,ROWS(BD32:BD38)),1)+1)</f>
        <v/>
      </c>
      <c r="BE39" s="3624"/>
      <c r="BF39" s="3697"/>
      <c r="BG39" s="3699">
        <f>IF(BG32=0,0,IF(LEN(BE39)&gt;BG32,LEN(BE39)-BG32&amp;" en trop",0))</f>
        <v>0</v>
      </c>
      <c r="BH39" s="143" t="s">
        <v>798</v>
      </c>
      <c r="BI39" s="135">
        <v>1</v>
      </c>
    </row>
    <row r="40" spans="1:61" s="641" customFormat="1" ht="18.75" customHeight="1">
      <c r="A40"/>
      <c r="B40" s="38" t="s">
        <v>56</v>
      </c>
      <c r="C40"/>
      <c r="D40" s="2728" t="str">
        <f>IF(K40&lt;&gt;"","A","►")</f>
        <v>►</v>
      </c>
      <c r="E40" s="66"/>
      <c r="F40" s="65"/>
      <c r="G40" s="64" t="str">
        <f>IF(AND(E40&gt;0,H40&gt;0),"de","")</f>
        <v/>
      </c>
      <c r="H40" s="63"/>
      <c r="I40" s="5250"/>
      <c r="J40" s="2616">
        <v>1</v>
      </c>
      <c r="K40" s="5248"/>
      <c r="L40"/>
      <c r="M40" s="2728"/>
      <c r="N40" s="66"/>
      <c r="O40" s="65"/>
      <c r="P40" s="64"/>
      <c r="Q40" s="63"/>
      <c r="R40" s="5250"/>
      <c r="S40" s="1950"/>
      <c r="T40" s="5248"/>
      <c r="U40" s="2126">
        <f>IFERROR(INDEX(N75:X75,MATCH(R40,N74:X74,0)) * Q40 * IF(ISBLANK(N40), 1, N40), 0)</f>
        <v>0</v>
      </c>
      <c r="V40" s="2730">
        <f>IF(ISBLANK(W17), 0, (U40 * S40) * (W16 / W17))</f>
        <v>0</v>
      </c>
      <c r="W40" s="2004">
        <f>(N40/W17)*W16*S40</f>
        <v>0</v>
      </c>
      <c r="X40" s="2005">
        <f>O40</f>
        <v>0</v>
      </c>
      <c r="Z40" s="3758" t="str">
        <f>IF(Z28=0, 0, IF(LEN(AA40)&gt;Z28, LEN(AA40)-Z28 &amp; " en trop", LEN(AA40)))&amp;" car."</f>
        <v>13 car.</v>
      </c>
      <c r="AA40" s="3727" t="s">
        <v>5000</v>
      </c>
      <c r="AB40" s="3754"/>
      <c r="AC40" s="3696" t="str">
        <f>TEXT(ROUND(LEN(AA40)/AF28, 1), "0.0") &amp; " lignes"</f>
        <v>0.2 lignes</v>
      </c>
      <c r="AD40" s="3757"/>
      <c r="AE40" s="3756" t="s">
        <v>4999</v>
      </c>
      <c r="AF40" s="3699" t="str">
        <f>IF(AF28=0, 0, IF(LEN(AD40)&gt;AF28, LEN(AD40)-AF28 &amp; " en trop", LEN(AD40)))&amp;" car."</f>
        <v>0 car.</v>
      </c>
      <c r="AG40"/>
      <c r="AH40" s="140"/>
      <c r="AI40" s="140"/>
      <c r="AJ40"/>
      <c r="AK40" s="140"/>
      <c r="AL40" s="140"/>
      <c r="AM40"/>
      <c r="AN40" s="319"/>
      <c r="AO40" s="377" t="s">
        <v>464</v>
      </c>
      <c r="AP40" s="378" t="s">
        <v>465</v>
      </c>
      <c r="AQ40" s="161"/>
      <c r="AR40" s="137"/>
      <c r="AS40" s="3997"/>
      <c r="AT40" s="3995"/>
      <c r="AU40" s="80" t="s">
        <v>75</v>
      </c>
      <c r="AV40" s="3999"/>
      <c r="AW40" s="132"/>
      <c r="AX40" s="712"/>
      <c r="AY40" s="1314"/>
      <c r="BA40" s="3695"/>
      <c r="BB40" s="3700" t="s">
        <v>1081</v>
      </c>
      <c r="BC40" s="3696" t="str">
        <f>TEXT(ROUND(LEN(BA40)/BG32, 1), "0.0") &amp; " lignes"</f>
        <v>0.0 lignes</v>
      </c>
      <c r="BD40" s="3607" t="str">
        <f ca="1">IF(ISBLANK(BE40),"",LARGE(OFFSET(BD32,0,0,ROWS(BD32:BD39)),1)+1)</f>
        <v/>
      </c>
      <c r="BE40" s="3624"/>
      <c r="BF40" s="3697" t="s">
        <v>1081</v>
      </c>
      <c r="BG40" s="3699">
        <f>IF(BG32=0,0,IF(LEN(BE40)&gt;BG32,LEN(BE40)-BG32&amp;" en trop",0))</f>
        <v>0</v>
      </c>
      <c r="BH40" s="143" t="s">
        <v>798</v>
      </c>
      <c r="BI40" s="135">
        <v>1</v>
      </c>
    </row>
    <row r="41" spans="1:61" s="641" customFormat="1" ht="18.75" customHeight="1">
      <c r="A41"/>
      <c r="B41" s="38" t="s">
        <v>57</v>
      </c>
      <c r="C41"/>
      <c r="D41" s="2728" t="str">
        <f>IF(K41&lt;&gt;"","A","►")</f>
        <v>►</v>
      </c>
      <c r="E41" s="66"/>
      <c r="F41" s="65"/>
      <c r="G41" s="64" t="str">
        <f>IF(AND(E41&gt;0,H41&gt;0),"de","")</f>
        <v/>
      </c>
      <c r="H41" s="63"/>
      <c r="I41" s="5250"/>
      <c r="J41" s="2616">
        <v>1</v>
      </c>
      <c r="K41" s="5248"/>
      <c r="L41"/>
      <c r="M41" s="2728"/>
      <c r="N41" s="66"/>
      <c r="O41" s="65"/>
      <c r="P41" s="64"/>
      <c r="Q41" s="63"/>
      <c r="R41" s="5250"/>
      <c r="S41" s="1950"/>
      <c r="T41" s="5248"/>
      <c r="U41" s="2126">
        <f>IFERROR(INDEX(N75:X75,MATCH(R41,N74:X74,0)) * Q41 * IF(ISBLANK(N41), 1, N41), 0)</f>
        <v>0</v>
      </c>
      <c r="V41" s="2727">
        <f>IF(ISBLANK(W17), 0, (U41 * S41) * (W16 / W17))</f>
        <v>0</v>
      </c>
      <c r="W41" s="2002">
        <f>(N41/W17)*W16*S41</f>
        <v>0</v>
      </c>
      <c r="X41" s="2003">
        <f>O41</f>
        <v>0</v>
      </c>
      <c r="Z41" s="3758" t="str">
        <f>IF(Z28=0, 0, IF(LEN(AA41)&gt;Z28, LEN(AA41)-Z28 &amp; " en trop", LEN(AA41)))&amp;" car."</f>
        <v>22 car.</v>
      </c>
      <c r="AA41" s="3727" t="s">
        <v>4998</v>
      </c>
      <c r="AB41" s="3754"/>
      <c r="AC41" s="3696" t="str">
        <f>TEXT(ROUND(LEN(AA41)/AF28, 1), "0.0") &amp; " lignes"</f>
        <v>0.3 lignes</v>
      </c>
      <c r="AD41" s="3757" t="s">
        <v>4997</v>
      </c>
      <c r="AE41" s="3756"/>
      <c r="AF41" s="3699" t="str">
        <f>IF(AF28=0, 0, IF(LEN(AD41)&gt;AF28, LEN(AD41)-AF28 &amp; " en trop", LEN(AD41)))&amp;" car."</f>
        <v>45 car.</v>
      </c>
      <c r="AG41"/>
      <c r="AH41" s="3886" t="s">
        <v>366</v>
      </c>
      <c r="AI41" s="3887"/>
      <c r="AJ41"/>
      <c r="AK41" s="3886" t="s">
        <v>367</v>
      </c>
      <c r="AL41" s="3887"/>
      <c r="AM41"/>
      <c r="AN41" s="319"/>
      <c r="AO41" s="383" t="s">
        <v>469</v>
      </c>
      <c r="AP41" s="378" t="s">
        <v>470</v>
      </c>
      <c r="AQ41" s="161"/>
      <c r="AR41" s="137"/>
      <c r="AS41" s="2540">
        <v>20</v>
      </c>
      <c r="AT41" s="41" t="s">
        <v>62</v>
      </c>
      <c r="AU41" s="60" t="s">
        <v>71</v>
      </c>
      <c r="AV41" s="2541" t="s">
        <v>4374</v>
      </c>
      <c r="AW41" s="132"/>
      <c r="AX41" s="712"/>
      <c r="AY41" s="1314"/>
      <c r="BA41" s="3695"/>
      <c r="BB41" s="3700" t="s">
        <v>1082</v>
      </c>
      <c r="BC41" s="3696" t="str">
        <f>TEXT(ROUND(LEN(BA41)/BG32, 1), "0.0") &amp; " lignes"</f>
        <v>0.0 lignes</v>
      </c>
      <c r="BD41" s="3607" t="str">
        <f ca="1">IF(ISBLANK(BE41),"",LARGE(OFFSET(BD32,0,0,ROWS(BD32:BD40)),1)+1)</f>
        <v/>
      </c>
      <c r="BE41" s="3624"/>
      <c r="BF41" s="3697" t="s">
        <v>1082</v>
      </c>
      <c r="BG41" s="3699">
        <f>IF(BG32=0,0,IF(LEN(BE41)&gt;BG32,LEN(BE41)-BG32&amp;" en trop",0))</f>
        <v>0</v>
      </c>
      <c r="BH41" s="143" t="s">
        <v>798</v>
      </c>
      <c r="BI41" s="135">
        <v>1</v>
      </c>
    </row>
    <row r="42" spans="1:61" s="641" customFormat="1" ht="18.75" customHeight="1">
      <c r="A42"/>
      <c r="B42" s="38" t="s">
        <v>55</v>
      </c>
      <c r="C42"/>
      <c r="D42" s="2728" t="str">
        <f>IF(K42&lt;&gt;"","A","►")</f>
        <v>►</v>
      </c>
      <c r="E42" s="66"/>
      <c r="F42" s="65"/>
      <c r="G42" s="64" t="str">
        <f>IF(AND(E42&gt;0,H42&gt;0),"de","")</f>
        <v/>
      </c>
      <c r="H42" s="63"/>
      <c r="I42" s="5250"/>
      <c r="J42" s="2616">
        <v>1</v>
      </c>
      <c r="K42" s="5248"/>
      <c r="L42"/>
      <c r="M42" s="2728"/>
      <c r="N42" s="66"/>
      <c r="O42" s="65"/>
      <c r="P42" s="64"/>
      <c r="Q42" s="63"/>
      <c r="R42" s="5250"/>
      <c r="S42" s="1950"/>
      <c r="T42" s="5248"/>
      <c r="U42" s="2126">
        <f>IFERROR(INDEX(N75:X75,MATCH(R42,N74:X74,0)) * Q42 * IF(ISBLANK(N42), 1, N42), 0)</f>
        <v>0</v>
      </c>
      <c r="V42" s="2730">
        <f>IF(ISBLANK(W17), 0, (U42 * S42) * (W16 / W17))</f>
        <v>0</v>
      </c>
      <c r="W42" s="2004">
        <f>(N42/W17)*W16*S42</f>
        <v>0</v>
      </c>
      <c r="X42" s="2005">
        <f>O42</f>
        <v>0</v>
      </c>
      <c r="Z42" s="3758" t="str">
        <f>IF(Z28=0, 0, IF(LEN(AA42)&gt;Z28, LEN(AA42)-Z28 &amp; " en trop", LEN(AA42)))&amp;" car."</f>
        <v>27 car.</v>
      </c>
      <c r="AA42" s="3727" t="s">
        <v>4996</v>
      </c>
      <c r="AB42" s="3754"/>
      <c r="AC42" s="3696" t="str">
        <f>TEXT(ROUND(LEN(AA42)/AF28, 1), "0.0") &amp; " lignes"</f>
        <v>0.4 lignes</v>
      </c>
      <c r="AD42" s="3757"/>
      <c r="AE42" s="3756" t="s">
        <v>4995</v>
      </c>
      <c r="AF42" s="3699" t="str">
        <f>IF(AF28=0, 0, IF(LEN(AD42)&gt;AF28, LEN(AD42)-AF28 &amp; " en trop", LEN(AD42)))&amp;" car."</f>
        <v>0 car.</v>
      </c>
      <c r="AG42"/>
      <c r="AH42" s="3886"/>
      <c r="AI42" s="3887"/>
      <c r="AJ42"/>
      <c r="AK42" s="3886"/>
      <c r="AL42" s="3887"/>
      <c r="AM42"/>
      <c r="AN42" s="319"/>
      <c r="AO42" s="383" t="s">
        <v>488</v>
      </c>
      <c r="AP42" s="378" t="s">
        <v>489</v>
      </c>
      <c r="AQ42" s="161"/>
      <c r="AR42" s="137"/>
      <c r="AS42" s="2542">
        <v>1.75</v>
      </c>
      <c r="AT42" s="645" t="s">
        <v>61</v>
      </c>
      <c r="AU42" s="60" t="s">
        <v>1873</v>
      </c>
      <c r="AV42" s="2541" t="s">
        <v>4376</v>
      </c>
      <c r="AW42" s="132"/>
      <c r="AX42" s="712"/>
      <c r="AY42" s="1314"/>
      <c r="BA42" s="3695" t="s">
        <v>4816</v>
      </c>
      <c r="BB42" s="3700"/>
      <c r="BC42" s="3696" t="str">
        <f>TEXT(ROUND(LEN(BA42)/BG32, 1), "0.0") &amp; " lignes"</f>
        <v>0.7 lignes</v>
      </c>
      <c r="BD42" s="3607" t="str">
        <f ca="1">IF(ISBLANK(BE42),"",LARGE(OFFSET(BD32,0,0,ROWS(BD32:BD41)),1)+1)</f>
        <v/>
      </c>
      <c r="BE42" s="3624"/>
      <c r="BF42" s="3697"/>
      <c r="BG42" s="3699">
        <f>IF(BG32=0,0,IF(LEN(BE42)&gt;BG32,LEN(BE42)-BG32&amp;" en trop",0))</f>
        <v>0</v>
      </c>
      <c r="BH42" s="143" t="s">
        <v>798</v>
      </c>
      <c r="BI42" s="135">
        <v>1</v>
      </c>
    </row>
    <row r="43" spans="1:61" s="641" customFormat="1" ht="18.75" customHeight="1">
      <c r="A43"/>
      <c r="B43" s="39" t="s">
        <v>66</v>
      </c>
      <c r="C43"/>
      <c r="D43" s="2728" t="str">
        <f>IF(K43&lt;&gt;"","A","►")</f>
        <v>►</v>
      </c>
      <c r="E43" s="66"/>
      <c r="F43" s="72"/>
      <c r="G43" s="73" t="str">
        <f>IF(AND(E43&gt;0,H43&gt;0),"de","")</f>
        <v/>
      </c>
      <c r="H43" s="1997"/>
      <c r="I43" s="5250"/>
      <c r="J43" s="2616">
        <v>1</v>
      </c>
      <c r="K43" s="5248"/>
      <c r="L43"/>
      <c r="M43" s="2728"/>
      <c r="N43" s="66"/>
      <c r="O43" s="72"/>
      <c r="P43" s="73"/>
      <c r="Q43" s="1997"/>
      <c r="R43" s="5250"/>
      <c r="S43" s="1950"/>
      <c r="T43" s="5248"/>
      <c r="U43" s="2126">
        <f>IFERROR(INDEX(N75:X75,MATCH(R43,N74:X74,0)) * Q43 * IF(ISBLANK(N43), 1, N43), 0)</f>
        <v>0</v>
      </c>
      <c r="V43" s="2727">
        <f>IF(ISBLANK(W17), 0, (U43 * S43) * (W16 / W17))</f>
        <v>0</v>
      </c>
      <c r="W43" s="2002">
        <f>(N43/W17)*W16*S43</f>
        <v>0</v>
      </c>
      <c r="X43" s="2003">
        <f>O43</f>
        <v>0</v>
      </c>
      <c r="Z43" s="3758" t="str">
        <f>IF(Z28=0, 0, IF(LEN(AA43)&gt;Z28, LEN(AA43)-Z28 &amp; " en trop", LEN(AA43)))&amp;" car."</f>
        <v>39 car.</v>
      </c>
      <c r="AA43" s="3727" t="s">
        <v>4994</v>
      </c>
      <c r="AB43" s="3754"/>
      <c r="AC43" s="3696" t="str">
        <f>TEXT(ROUND(LEN(AA43)/AF28, 1), "0.0") &amp; " lignes"</f>
        <v>0.5 lignes</v>
      </c>
      <c r="AD43" s="3757" t="s">
        <v>4968</v>
      </c>
      <c r="AE43" s="3756"/>
      <c r="AF43" s="3699" t="str">
        <f>IF(AF28=0, 0, IF(LEN(AD43)&gt;AF28, LEN(AD43)-AF28 &amp; " en trop", LEN(AD43)))&amp;" car."</f>
        <v>42 car.</v>
      </c>
      <c r="AG43"/>
      <c r="AH43" s="140"/>
      <c r="AI43" s="140"/>
      <c r="AJ43"/>
      <c r="AK43" s="140"/>
      <c r="AL43" s="140"/>
      <c r="AM43"/>
      <c r="AN43" s="319"/>
      <c r="AO43" s="383" t="s">
        <v>500</v>
      </c>
      <c r="AP43" s="378" t="s">
        <v>501</v>
      </c>
      <c r="AQ43" s="161"/>
      <c r="AR43" s="137"/>
      <c r="AS43" s="2540">
        <v>1.345</v>
      </c>
      <c r="AT43" s="39" t="s">
        <v>66</v>
      </c>
      <c r="AU43" s="60" t="s">
        <v>1027</v>
      </c>
      <c r="AV43" s="2541" t="s">
        <v>4378</v>
      </c>
      <c r="AW43" s="132"/>
      <c r="AX43" s="712"/>
      <c r="AY43" s="1314"/>
      <c r="BA43" s="3695" t="s">
        <v>4817</v>
      </c>
      <c r="BB43" s="3700"/>
      <c r="BC43" s="3696" t="str">
        <f>TEXT(ROUND(LEN(BA43)/BG32, 1), "0.0") &amp; " lignes"</f>
        <v>0.5 lignes</v>
      </c>
      <c r="BD43" s="3607" t="str">
        <f ca="1">IF(ISBLANK(BE43),"",LARGE(OFFSET(BD32,0,0,ROWS(BD32:BD42)),1)+1)</f>
        <v/>
      </c>
      <c r="BE43" s="3624"/>
      <c r="BF43" s="3697"/>
      <c r="BG43" s="3699">
        <f>IF(BG32=0,0,IF(LEN(BE43)&gt;BG32,LEN(BE43)-BG32&amp;" en trop",0))</f>
        <v>0</v>
      </c>
      <c r="BH43" s="143" t="s">
        <v>798</v>
      </c>
      <c r="BI43" s="135">
        <v>1</v>
      </c>
    </row>
    <row r="44" spans="1:61" s="641" customFormat="1" ht="18.75" customHeight="1">
      <c r="A44"/>
      <c r="B44" s="39" t="s">
        <v>65</v>
      </c>
      <c r="C44"/>
      <c r="D44" s="2728" t="str">
        <f>IF(K44&lt;&gt;"","A","►")</f>
        <v>►</v>
      </c>
      <c r="E44" s="66"/>
      <c r="F44" s="72"/>
      <c r="G44" s="64" t="str">
        <f>IF(AND(E44&gt;0,H44&gt;0),"de","")</f>
        <v/>
      </c>
      <c r="H44" s="1997"/>
      <c r="I44" s="5250"/>
      <c r="J44" s="2616">
        <v>1</v>
      </c>
      <c r="K44" s="5248"/>
      <c r="L44"/>
      <c r="M44" s="2728"/>
      <c r="N44" s="66"/>
      <c r="O44" s="72"/>
      <c r="P44" s="64"/>
      <c r="Q44" s="1997"/>
      <c r="R44" s="5250"/>
      <c r="S44" s="1950"/>
      <c r="T44" s="5248"/>
      <c r="U44" s="2126">
        <f>IFERROR(INDEX(N75:X75,MATCH(R44,N74:X74,0)) * Q44 * IF(ISBLANK(N44), 1, N44), 0)</f>
        <v>0</v>
      </c>
      <c r="V44" s="2730">
        <f>IF(ISBLANK(W17), 0, (U44 * S44) * (W16 / W17))</f>
        <v>0</v>
      </c>
      <c r="W44" s="2004">
        <f>(N44/W17)*W16*S44</f>
        <v>0</v>
      </c>
      <c r="X44" s="2005">
        <f>O44</f>
        <v>0</v>
      </c>
      <c r="Z44" s="3758" t="str">
        <f>IF(Z28=0, 0, IF(LEN(AA44)&gt;Z28, LEN(AA44)-Z28 &amp; " en trop", LEN(AA44)))&amp;" car."</f>
        <v>0 car.</v>
      </c>
      <c r="AA44" s="3727"/>
      <c r="AB44" s="3754"/>
      <c r="AC44" s="3696" t="str">
        <f>TEXT(ROUND(LEN(AA44)/AF28, 1), "0.0") &amp; " lignes"</f>
        <v>0.0 lignes</v>
      </c>
      <c r="AD44" s="3757"/>
      <c r="AE44" s="3756"/>
      <c r="AF44" s="3699" t="str">
        <f>IF(AF28=0, 0, IF(LEN(AD44)&gt;AF28, LEN(AD44)-AF28 &amp; " en trop", LEN(AD44)))&amp;" car."</f>
        <v>0 car.</v>
      </c>
      <c r="AG44"/>
      <c r="AH44" s="3911" t="s">
        <v>471</v>
      </c>
      <c r="AI44" s="3912"/>
      <c r="AJ44"/>
      <c r="AK44" s="3911" t="s">
        <v>163</v>
      </c>
      <c r="AL44" s="3912"/>
      <c r="AM44"/>
      <c r="AN44" s="319"/>
      <c r="AO44" s="393" t="s">
        <v>508</v>
      </c>
      <c r="AP44" s="394" t="s">
        <v>509</v>
      </c>
      <c r="AQ44" s="161"/>
      <c r="AR44" s="137"/>
      <c r="AS44" s="2540">
        <v>3</v>
      </c>
      <c r="AT44" s="43" t="s">
        <v>64</v>
      </c>
      <c r="AU44" s="60" t="s">
        <v>4083</v>
      </c>
      <c r="AV44" s="2541" t="s">
        <v>4380</v>
      </c>
      <c r="AW44" s="132"/>
      <c r="AX44" s="712"/>
      <c r="AY44" s="1314"/>
      <c r="BA44" s="3695" t="s">
        <v>4818</v>
      </c>
      <c r="BB44" s="3700"/>
      <c r="BC44" s="3696" t="str">
        <f>TEXT(ROUND(LEN(BA44)/BG32, 1), "0.0") &amp; " lignes"</f>
        <v>0.2 lignes</v>
      </c>
      <c r="BD44" s="3607" t="str">
        <f ca="1">IF(ISBLANK(BE44),"",LARGE(OFFSET(BD32,0,0,ROWS(BD32:BD43)),1)+1)</f>
        <v/>
      </c>
      <c r="BE44" s="3624"/>
      <c r="BF44" s="3697"/>
      <c r="BG44" s="3699">
        <f>IF(BG32=0,0,IF(LEN(BE44)&gt;BG32,LEN(BE44)-BG32&amp;" en trop",0))</f>
        <v>0</v>
      </c>
      <c r="BH44" s="143" t="s">
        <v>798</v>
      </c>
      <c r="BI44" s="135">
        <v>1</v>
      </c>
    </row>
    <row r="45" spans="1:61" s="641" customFormat="1" ht="18.75" customHeight="1">
      <c r="A45"/>
      <c r="B45" s="43" t="s">
        <v>64</v>
      </c>
      <c r="C45"/>
      <c r="D45" s="2728" t="str">
        <f>IF(K45&lt;&gt;"","A","►")</f>
        <v>►</v>
      </c>
      <c r="E45" s="66"/>
      <c r="F45" s="72"/>
      <c r="G45" s="73" t="str">
        <f>IF(AND(E45&gt;0,H45&gt;0),"de","")</f>
        <v/>
      </c>
      <c r="H45" s="63"/>
      <c r="I45" s="5250"/>
      <c r="J45" s="2616">
        <v>1</v>
      </c>
      <c r="K45" s="5248"/>
      <c r="L45"/>
      <c r="M45" s="2728"/>
      <c r="N45" s="66"/>
      <c r="O45" s="72"/>
      <c r="P45" s="73"/>
      <c r="Q45" s="63"/>
      <c r="R45" s="5250"/>
      <c r="S45" s="1950"/>
      <c r="T45" s="5248"/>
      <c r="U45" s="2126">
        <f>IFERROR(INDEX(N75:X75,MATCH(R45,N74:X74,0)) * Q45 * IF(ISBLANK(N45), 1, N45), 0)</f>
        <v>0</v>
      </c>
      <c r="V45" s="2727">
        <f>IF(ISBLANK(W17), 0, (U45 * S45) * (W16 / W17))</f>
        <v>0</v>
      </c>
      <c r="W45" s="2002">
        <f>(N45/W17)*W16*S45</f>
        <v>0</v>
      </c>
      <c r="X45" s="2003">
        <f>O45</f>
        <v>0</v>
      </c>
      <c r="Z45" s="3758" t="str">
        <f>IF(Z28=0, 0, IF(LEN(AA45)&gt;Z28, LEN(AA45)-Z28 &amp; " en trop", LEN(AA45)))&amp;" car."</f>
        <v>35 car.</v>
      </c>
      <c r="AA45" s="3727" t="s">
        <v>4993</v>
      </c>
      <c r="AB45" s="3754"/>
      <c r="AC45" s="3696" t="str">
        <f>TEXT(ROUND(LEN(AA45)/AF28, 1), "0.0") &amp; " lignes"</f>
        <v>0.5 lignes</v>
      </c>
      <c r="AD45" s="3757"/>
      <c r="AE45" s="3756"/>
      <c r="AF45" s="3699" t="str">
        <f>IF(AF28=0, 0, IF(LEN(AD45)&gt;AF28, LEN(AD45)-AF28 &amp; " en trop", LEN(AD45)))&amp;" car."</f>
        <v>0 car.</v>
      </c>
      <c r="AG45"/>
      <c r="AH45" s="3911"/>
      <c r="AI45" s="3912"/>
      <c r="AJ45"/>
      <c r="AK45" s="3911"/>
      <c r="AL45" s="3912"/>
      <c r="AM45"/>
      <c r="AN45" s="166"/>
      <c r="AO45" s="11"/>
      <c r="AP45" s="11"/>
      <c r="AQ45" s="167"/>
      <c r="AR45" s="137"/>
      <c r="AS45" s="2543">
        <v>2.5</v>
      </c>
      <c r="AT45" s="39" t="s">
        <v>59</v>
      </c>
      <c r="AU45" s="60" t="s">
        <v>4082</v>
      </c>
      <c r="AV45" s="2541" t="s">
        <v>4381</v>
      </c>
      <c r="AW45" s="132"/>
      <c r="AX45" s="712"/>
      <c r="AY45" s="1314"/>
      <c r="BA45" s="3701"/>
      <c r="BB45" s="3702"/>
      <c r="BC45" s="3702"/>
      <c r="BD45" s="3517"/>
      <c r="BE45" s="3702"/>
      <c r="BF45" s="3703"/>
      <c r="BG45" s="3704"/>
      <c r="BH45" s="143" t="s">
        <v>798</v>
      </c>
      <c r="BI45" s="135">
        <v>1</v>
      </c>
    </row>
    <row r="46" spans="1:61" s="641" customFormat="1" ht="18.75" customHeight="1">
      <c r="A46"/>
      <c r="B46" s="42" t="s">
        <v>63</v>
      </c>
      <c r="C46"/>
      <c r="D46" s="2728" t="str">
        <f>IF(K46&lt;&gt;"","A","►")</f>
        <v>►</v>
      </c>
      <c r="E46" s="66"/>
      <c r="F46" s="65"/>
      <c r="G46" s="64" t="str">
        <f>IF(AND(E46&gt;0,H46&gt;0),"de","")</f>
        <v/>
      </c>
      <c r="H46" s="382"/>
      <c r="I46" s="5250"/>
      <c r="J46" s="2616">
        <v>1</v>
      </c>
      <c r="K46" s="5248"/>
      <c r="L46"/>
      <c r="M46" s="2728"/>
      <c r="N46" s="66"/>
      <c r="O46" s="65"/>
      <c r="P46" s="64"/>
      <c r="Q46" s="382"/>
      <c r="R46" s="5250"/>
      <c r="S46" s="1950"/>
      <c r="T46" s="5248"/>
      <c r="U46" s="2126">
        <f>IFERROR(INDEX(N75:X75,MATCH(R46,N74:X74,0)) * Q46 * IF(ISBLANK(N46), 1, N46), 0)</f>
        <v>0</v>
      </c>
      <c r="V46" s="2730">
        <f>IF(ISBLANK(W17), 0, (U46 * S46) * (W16 / W17))</f>
        <v>0</v>
      </c>
      <c r="W46" s="2004">
        <f>(N46/W17)*W16*S46</f>
        <v>0</v>
      </c>
      <c r="X46" s="2005">
        <f>O46</f>
        <v>0</v>
      </c>
      <c r="Z46" s="3758" t="str">
        <f>IF(Z28=0, 0, IF(LEN(AA46)&gt;Z28, LEN(AA46)-Z28 &amp; " en trop", LEN(AA46)))&amp;" car."</f>
        <v>0 car.</v>
      </c>
      <c r="AA46" s="3727"/>
      <c r="AB46" s="3754"/>
      <c r="AC46" s="3696" t="str">
        <f>TEXT(ROUND(LEN(AA46)/AF28, 1), "0.0") &amp; " lignes"</f>
        <v>0.0 lignes</v>
      </c>
      <c r="AD46" s="3757"/>
      <c r="AE46" s="3756"/>
      <c r="AF46" s="3699" t="str">
        <f>IF(AF28=0, 0, IF(LEN(AD46)&gt;AF28, LEN(AD46)-AF28 &amp; " en trop", LEN(AD46)))&amp;" car."</f>
        <v>0 car.</v>
      </c>
      <c r="AG46"/>
      <c r="AH46" s="140"/>
      <c r="AI46" s="140"/>
      <c r="AJ46"/>
      <c r="AK46" s="140"/>
      <c r="AL46" s="140"/>
      <c r="AM46"/>
      <c r="AN46" s="397" t="s">
        <v>536</v>
      </c>
      <c r="AO46" s="398"/>
      <c r="AP46" s="399"/>
      <c r="AQ46" s="400"/>
      <c r="AR46" s="137"/>
      <c r="AS46" s="2545" t="s">
        <v>619</v>
      </c>
      <c r="AT46" s="2012"/>
      <c r="AU46" s="712"/>
      <c r="AV46" s="712"/>
      <c r="AW46" s="132"/>
      <c r="AX46" s="712"/>
      <c r="AY46" s="1314"/>
      <c r="BA46" s="3959" t="s">
        <v>4927</v>
      </c>
      <c r="BB46" s="3960"/>
      <c r="BC46" s="3960"/>
      <c r="BD46" s="3960"/>
      <c r="BE46" s="3960"/>
      <c r="BF46" s="3960"/>
      <c r="BG46" s="3961"/>
      <c r="BH46" s="143" t="s">
        <v>798</v>
      </c>
      <c r="BI46" s="135">
        <v>1</v>
      </c>
    </row>
    <row r="47" spans="1:61" s="641" customFormat="1" ht="18.75" customHeight="1">
      <c r="A47"/>
      <c r="B47" s="39" t="s">
        <v>429</v>
      </c>
      <c r="C47"/>
      <c r="D47" s="2728" t="str">
        <f>IF(K47&lt;&gt;"","A","►")</f>
        <v>►</v>
      </c>
      <c r="E47" s="66"/>
      <c r="F47" s="65"/>
      <c r="G47" s="64" t="str">
        <f>IF(AND(E47&gt;0,H47&gt;0),"de","")</f>
        <v/>
      </c>
      <c r="H47" s="382"/>
      <c r="I47" s="5250"/>
      <c r="J47" s="2616">
        <v>1</v>
      </c>
      <c r="K47" s="5248"/>
      <c r="L47"/>
      <c r="M47" s="2728"/>
      <c r="N47" s="66"/>
      <c r="O47" s="65"/>
      <c r="P47" s="64"/>
      <c r="Q47" s="382"/>
      <c r="R47" s="5250"/>
      <c r="S47" s="1950"/>
      <c r="T47" s="5248"/>
      <c r="U47" s="2126">
        <f>IFERROR(INDEX(N75:X75,MATCH(R47,N74:X74,0)) * Q47 * IF(ISBLANK(N47), 1, N47), 0)</f>
        <v>0</v>
      </c>
      <c r="V47" s="2727">
        <f>IF(ISBLANK(W17), 0, (U47 * S47) * (W16 / W17))</f>
        <v>0</v>
      </c>
      <c r="W47" s="2002">
        <f>(N47/W17)*W16*S47</f>
        <v>0</v>
      </c>
      <c r="X47" s="2003">
        <f>O47</f>
        <v>0</v>
      </c>
      <c r="Z47" s="3758" t="str">
        <f>IF(Z28=0, 0, IF(LEN(AA47)&gt;Z28, LEN(AA47)-Z28 &amp; " en trop", LEN(AA47)))&amp;" car."</f>
        <v>39 en trop car.</v>
      </c>
      <c r="AA47" s="3727" t="s">
        <v>4992</v>
      </c>
      <c r="AB47" s="3754"/>
      <c r="AC47" s="3696" t="str">
        <f>TEXT(ROUND(LEN(AA47)/AF28, 1), "0.0") &amp; " lignes"</f>
        <v>1.5 lignes</v>
      </c>
      <c r="AD47" s="3757"/>
      <c r="AE47" s="3756"/>
      <c r="AF47" s="3699" t="str">
        <f>IF(AF28=0, 0, IF(LEN(AD47)&gt;AF28, LEN(AD47)-AF28 &amp; " en trop", LEN(AD47)))&amp;" car."</f>
        <v>0 car.</v>
      </c>
      <c r="AG47"/>
      <c r="AH47" s="3913" t="s">
        <v>510</v>
      </c>
      <c r="AI47" s="3914"/>
      <c r="AJ47"/>
      <c r="AK47" s="3913" t="s">
        <v>511</v>
      </c>
      <c r="AL47" s="3914"/>
      <c r="AM47"/>
      <c r="AN47" s="4008" t="s">
        <v>541</v>
      </c>
      <c r="AO47" s="4009"/>
      <c r="AP47" s="4009"/>
      <c r="AQ47" s="4041"/>
      <c r="AR47" s="137"/>
      <c r="AS47" s="322"/>
      <c r="AT47" s="132"/>
      <c r="AU47" s="132"/>
      <c r="AV47" s="132"/>
      <c r="AW47" s="442"/>
      <c r="AX47" s="712"/>
      <c r="AY47" s="1314"/>
      <c r="BA47" s="3959"/>
      <c r="BB47" s="3960"/>
      <c r="BC47" s="3960"/>
      <c r="BD47" s="3960"/>
      <c r="BE47" s="3960"/>
      <c r="BF47" s="3960"/>
      <c r="BG47" s="3961"/>
      <c r="BH47" s="143" t="s">
        <v>798</v>
      </c>
      <c r="BI47" s="135">
        <v>1</v>
      </c>
    </row>
    <row r="48" spans="1:61" s="641" customFormat="1" ht="18.75" customHeight="1" thickBot="1">
      <c r="A48"/>
      <c r="B48" s="39" t="s">
        <v>60</v>
      </c>
      <c r="C48"/>
      <c r="D48" s="2728" t="str">
        <f>IF(K48&lt;&gt;"","A","►")</f>
        <v>►</v>
      </c>
      <c r="E48" s="66"/>
      <c r="F48" s="65"/>
      <c r="G48" s="64" t="str">
        <f>IF(AND(E48&gt;0,H48&gt;0),"de","")</f>
        <v/>
      </c>
      <c r="H48" s="63"/>
      <c r="I48" s="5250"/>
      <c r="J48" s="2616">
        <v>1</v>
      </c>
      <c r="K48" s="5248"/>
      <c r="L48"/>
      <c r="M48" s="2728"/>
      <c r="N48" s="66"/>
      <c r="O48" s="65"/>
      <c r="P48" s="64"/>
      <c r="Q48" s="63"/>
      <c r="R48" s="5250"/>
      <c r="S48" s="1950"/>
      <c r="T48" s="5248"/>
      <c r="U48" s="2126">
        <f>IFERROR(INDEX(N75:X75,MATCH(R48,N74:X74,0)) * Q48 * IF(ISBLANK(N48), 1, N48), 0)</f>
        <v>0</v>
      </c>
      <c r="V48" s="2730">
        <f>IF(ISBLANK(W17), 0, (U48 * S48) * (W16 / W17))</f>
        <v>0</v>
      </c>
      <c r="W48" s="2004">
        <f>(N48/W17)*W16*S48</f>
        <v>0</v>
      </c>
      <c r="X48" s="2005">
        <f>O48</f>
        <v>0</v>
      </c>
      <c r="Z48" s="3758" t="str">
        <f>IF(Z28=0, 0, IF(LEN(AA48)&gt;Z28, LEN(AA48)-Z28 &amp; " en trop", LEN(AA48)))&amp;" car."</f>
        <v>0 car.</v>
      </c>
      <c r="AA48" s="3727"/>
      <c r="AB48" s="3754"/>
      <c r="AC48" s="3696" t="str">
        <f>TEXT(ROUND(LEN(AA48)/AF28, 1), "0.0") &amp; " lignes"</f>
        <v>0.0 lignes</v>
      </c>
      <c r="AD48" s="3757"/>
      <c r="AE48" s="3756"/>
      <c r="AF48" s="3699" t="str">
        <f>IF(AF28=0, 0, IF(LEN(AD48)&gt;AF28, LEN(AD48)-AF28 &amp; " en trop", LEN(AD48)))&amp;" car."</f>
        <v>0 car.</v>
      </c>
      <c r="AG48"/>
      <c r="AH48" s="3913"/>
      <c r="AI48" s="3914"/>
      <c r="AJ48"/>
      <c r="AK48" s="3913"/>
      <c r="AL48" s="3914"/>
      <c r="AM48"/>
      <c r="AN48" s="4008"/>
      <c r="AO48" s="4009"/>
      <c r="AP48" s="4009"/>
      <c r="AQ48" s="4041"/>
      <c r="AR48" s="137"/>
      <c r="AS48" s="429"/>
      <c r="AT48" s="281" t="s">
        <v>4384</v>
      </c>
      <c r="AU48" s="281"/>
      <c r="AV48" s="281"/>
      <c r="AW48" s="442"/>
      <c r="AX48" s="712"/>
      <c r="AY48" s="1314"/>
      <c r="BA48" s="3705" t="s">
        <v>4931</v>
      </c>
      <c r="BB48" s="3706"/>
      <c r="BC48" s="132"/>
      <c r="BD48" s="132"/>
      <c r="BE48" s="132"/>
      <c r="BF48" s="132"/>
      <c r="BG48" s="704"/>
      <c r="BH48" s="143" t="s">
        <v>798</v>
      </c>
      <c r="BI48" s="135">
        <v>1</v>
      </c>
    </row>
    <row r="49" spans="1:61" s="641" customFormat="1" ht="18.75" customHeight="1" thickTop="1" thickBot="1">
      <c r="A49"/>
      <c r="B49" s="39" t="s">
        <v>59</v>
      </c>
      <c r="C49"/>
      <c r="D49" s="2728" t="str">
        <f>IF(K49&lt;&gt;"","A","►")</f>
        <v>►</v>
      </c>
      <c r="E49" s="66"/>
      <c r="F49" s="72"/>
      <c r="G49" s="64" t="str">
        <f>IF(AND(E49&gt;0,H49&gt;0),"de","")</f>
        <v/>
      </c>
      <c r="H49" s="63"/>
      <c r="I49" s="5250"/>
      <c r="J49" s="2616">
        <v>1</v>
      </c>
      <c r="K49" s="5248"/>
      <c r="L49"/>
      <c r="M49" s="2728"/>
      <c r="N49" s="66"/>
      <c r="O49" s="72"/>
      <c r="P49" s="64"/>
      <c r="Q49" s="63"/>
      <c r="R49" s="5250"/>
      <c r="S49" s="1950"/>
      <c r="T49" s="5248"/>
      <c r="U49" s="2126">
        <f>IFERROR(INDEX(N75:X75,MATCH(R49,N74:X74,0)) * Q49 * IF(ISBLANK(N49), 1, N49), 0)</f>
        <v>0</v>
      </c>
      <c r="V49" s="2727">
        <f>IF(ISBLANK(W17), 0, (U49 * S49) * (W16 / W17))</f>
        <v>0</v>
      </c>
      <c r="W49" s="2002">
        <f>(N49/W17)*W16*S49</f>
        <v>0</v>
      </c>
      <c r="X49" s="2003">
        <f>O49</f>
        <v>0</v>
      </c>
      <c r="Z49" s="3758" t="str">
        <f>IF(Z28=0, 0, IF(LEN(AA49)&gt;Z28, LEN(AA49)-Z28 &amp; " en trop", LEN(AA49)))&amp;" car."</f>
        <v>43 en trop car.</v>
      </c>
      <c r="AA49" s="3727" t="s">
        <v>4991</v>
      </c>
      <c r="AB49" s="3754"/>
      <c r="AC49" s="3696" t="str">
        <f>TEXT(ROUND(LEN(AA49)/AF28, 1), "0.0") &amp; " lignes"</f>
        <v>1.6 lignes</v>
      </c>
      <c r="AD49" s="3757"/>
      <c r="AE49" s="3756"/>
      <c r="AF49" s="3699" t="str">
        <f>IF(AF28=0, 0, IF(LEN(AD49)&gt;AF28, LEN(AD49)-AF28 &amp; " en trop", LEN(AD49)))&amp;" car."</f>
        <v>0 car.</v>
      </c>
      <c r="AG49"/>
      <c r="AH49" s="140"/>
      <c r="AI49" s="140"/>
      <c r="AJ49"/>
      <c r="AK49" s="140"/>
      <c r="AL49" s="140"/>
      <c r="AM49"/>
      <c r="AN49" s="4008"/>
      <c r="AO49" s="4009"/>
      <c r="AP49" s="4009"/>
      <c r="AQ49" s="4041"/>
      <c r="AR49" s="137"/>
      <c r="AS49" s="2516" t="s">
        <v>4369</v>
      </c>
      <c r="AT49" s="712"/>
      <c r="AU49" s="712"/>
      <c r="AV49" s="712"/>
      <c r="AW49" s="132"/>
      <c r="AX49" s="712"/>
      <c r="AY49" s="1314"/>
      <c r="BA49" s="3707" t="s">
        <v>4809</v>
      </c>
      <c r="BB49" s="3708"/>
      <c r="BC49" s="3709"/>
      <c r="BD49" s="3694">
        <v>73</v>
      </c>
      <c r="BE49" s="132"/>
      <c r="BF49" s="132"/>
      <c r="BG49" s="704"/>
      <c r="BH49" s="143" t="s">
        <v>798</v>
      </c>
      <c r="BI49" s="135">
        <v>1</v>
      </c>
    </row>
    <row r="50" spans="1:61" s="641" customFormat="1" ht="18.75" customHeight="1" thickTop="1" thickBot="1">
      <c r="A50"/>
      <c r="B50"/>
      <c r="C50"/>
      <c r="D50" s="2728" t="str">
        <f>IF(K50&lt;&gt;"","A","►")</f>
        <v>►</v>
      </c>
      <c r="E50" s="66"/>
      <c r="F50" s="72"/>
      <c r="G50" s="64" t="str">
        <f>IF(AND(E50&gt;0,H50&gt;0),"de","")</f>
        <v/>
      </c>
      <c r="H50" s="63"/>
      <c r="I50" s="5250"/>
      <c r="J50" s="2616">
        <v>1</v>
      </c>
      <c r="K50" s="5248"/>
      <c r="L50"/>
      <c r="M50" s="2728"/>
      <c r="N50" s="66"/>
      <c r="O50" s="72"/>
      <c r="P50" s="64"/>
      <c r="Q50" s="63"/>
      <c r="R50" s="5250"/>
      <c r="S50" s="1950"/>
      <c r="T50" s="5248"/>
      <c r="U50" s="2126">
        <f>IFERROR(INDEX(N75:X75,MATCH(R50,N74:X74,0)) * Q50 * IF(ISBLANK(N50), 1, N50), 0)</f>
        <v>0</v>
      </c>
      <c r="V50" s="2730">
        <f>IF(ISBLANK(W17), 0, (U50 * S50) * (W16 / W17))</f>
        <v>0</v>
      </c>
      <c r="W50" s="2004">
        <f>(N50/W17)*W16*S50</f>
        <v>0</v>
      </c>
      <c r="X50" s="2005">
        <f>O50</f>
        <v>0</v>
      </c>
      <c r="Z50" s="3758" t="str">
        <f>IF(Z28=0, 0, IF(LEN(AA50)&gt;Z28, LEN(AA50)-Z28 &amp; " en trop", LEN(AA50)))&amp;" car."</f>
        <v>0 car.</v>
      </c>
      <c r="AA50" s="3727"/>
      <c r="AB50" s="3754"/>
      <c r="AC50" s="3696" t="str">
        <f>TEXT(ROUND(LEN(AA50)/AF28, 1), "0.0") &amp; " lignes"</f>
        <v>0.0 lignes</v>
      </c>
      <c r="AD50" s="3757"/>
      <c r="AE50" s="3756"/>
      <c r="AF50" s="3699" t="str">
        <f>IF(AF28=0, 0, IF(LEN(AD50)&gt;AF28, LEN(AD50)-AF28 &amp; " en trop", LEN(AD50)))&amp;" car."</f>
        <v>0 car.</v>
      </c>
      <c r="AG50"/>
      <c r="AH50" s="3916" t="s">
        <v>542</v>
      </c>
      <c r="AI50" s="3917"/>
      <c r="AJ50"/>
      <c r="AK50" s="3916" t="s">
        <v>543</v>
      </c>
      <c r="AL50" s="3917"/>
      <c r="AM50"/>
      <c r="AN50" s="4008"/>
      <c r="AO50" s="4009"/>
      <c r="AP50" s="4009"/>
      <c r="AQ50" s="4041"/>
      <c r="AR50" s="137"/>
      <c r="AS50" s="429" t="s">
        <v>4385</v>
      </c>
      <c r="AT50" s="132"/>
      <c r="AU50" s="132"/>
      <c r="AV50" s="132"/>
      <c r="AW50" s="132"/>
      <c r="AX50" s="132"/>
      <c r="AY50" s="1314"/>
      <c r="BA50" s="3710" t="s">
        <v>4807</v>
      </c>
      <c r="BB50" s="3604"/>
      <c r="BC50" s="3604"/>
      <c r="BD50" s="3604"/>
      <c r="BE50" s="132"/>
      <c r="BF50" s="132"/>
      <c r="BG50" s="704"/>
      <c r="BH50" s="143" t="s">
        <v>798</v>
      </c>
      <c r="BI50" s="135">
        <v>1</v>
      </c>
    </row>
    <row r="51" spans="1:61" s="641" customFormat="1" ht="18.75" customHeight="1" thickTop="1">
      <c r="A51"/>
      <c r="B51"/>
      <c r="C51"/>
      <c r="D51" s="2728" t="str">
        <f>IF(K51&lt;&gt;"","A","►")</f>
        <v>►</v>
      </c>
      <c r="E51" s="66"/>
      <c r="F51" s="72"/>
      <c r="G51" s="64" t="str">
        <f>IF(AND(E51&gt;0,H51&gt;0),"de","")</f>
        <v/>
      </c>
      <c r="H51" s="63"/>
      <c r="I51" s="5250"/>
      <c r="J51" s="2616">
        <v>1</v>
      </c>
      <c r="K51" s="5248"/>
      <c r="L51"/>
      <c r="M51" s="2728"/>
      <c r="N51" s="66"/>
      <c r="O51" s="72"/>
      <c r="P51" s="64"/>
      <c r="Q51" s="63"/>
      <c r="R51" s="5250"/>
      <c r="S51" s="1950"/>
      <c r="T51" s="5248"/>
      <c r="U51" s="2126">
        <f>IFERROR(INDEX(N75:X75,MATCH(R51,N74:X74,0)) * Q51 * IF(ISBLANK(N51), 1, N51), 0)</f>
        <v>0</v>
      </c>
      <c r="V51" s="2727">
        <f>IF(ISBLANK(W17), 0, (U51 * S51) * (W16 / W17))</f>
        <v>0</v>
      </c>
      <c r="W51" s="2002">
        <f>(N51/W17)*W16*S51</f>
        <v>0</v>
      </c>
      <c r="X51" s="2003">
        <f>O51</f>
        <v>0</v>
      </c>
      <c r="Z51" s="3758" t="str">
        <f>IF(Z28=0, 0, IF(LEN(AA51)&gt;Z28, LEN(AA51)-Z28 &amp; " en trop", LEN(AA51)))&amp;" car."</f>
        <v>70 car.</v>
      </c>
      <c r="AA51" s="3727" t="s">
        <v>4990</v>
      </c>
      <c r="AB51" s="3754"/>
      <c r="AC51" s="3696" t="str">
        <f>TEXT(ROUND(LEN(AA51)/AF28, 1), "0.0") &amp; " lignes"</f>
        <v>0.9 lignes</v>
      </c>
      <c r="AD51" s="3757"/>
      <c r="AE51" s="3756"/>
      <c r="AF51" s="3699" t="str">
        <f>IF(AF28=0, 0, IF(LEN(AD51)&gt;AF28, LEN(AD51)-AF28 &amp; " en trop", LEN(AD51)))&amp;" car."</f>
        <v>0 car.</v>
      </c>
      <c r="AG51"/>
      <c r="AH51" s="3916"/>
      <c r="AI51" s="3917"/>
      <c r="AJ51"/>
      <c r="AK51" s="3916"/>
      <c r="AL51" s="3917"/>
      <c r="AM51"/>
      <c r="AN51" s="4042" t="s">
        <v>592</v>
      </c>
      <c r="AO51" s="4043"/>
      <c r="AP51" s="4043"/>
      <c r="AQ51" s="4044"/>
      <c r="AR51" s="137"/>
      <c r="AS51" s="2546" t="s">
        <v>89</v>
      </c>
      <c r="AT51" s="88" t="s">
        <v>88</v>
      </c>
      <c r="AU51" s="87"/>
      <c r="AV51" s="3992" t="s">
        <v>87</v>
      </c>
      <c r="AW51" s="3994" t="s">
        <v>86</v>
      </c>
      <c r="AX51" s="2547" t="s">
        <v>84</v>
      </c>
      <c r="AY51" s="1314"/>
      <c r="BA51" s="3710" t="s">
        <v>4928</v>
      </c>
      <c r="BB51" s="3604"/>
      <c r="BC51" s="3604"/>
      <c r="BD51" s="3604"/>
      <c r="BE51" s="132"/>
      <c r="BF51" s="132"/>
      <c r="BG51" s="704"/>
      <c r="BH51" s="143" t="s">
        <v>798</v>
      </c>
      <c r="BI51" s="135">
        <v>1</v>
      </c>
    </row>
    <row r="52" spans="1:61" s="641" customFormat="1" ht="18.75" customHeight="1">
      <c r="A52"/>
      <c r="B52"/>
      <c r="C52"/>
      <c r="D52" s="2728" t="str">
        <f>IF(K52&lt;&gt;"","A","►")</f>
        <v>►</v>
      </c>
      <c r="E52" s="66"/>
      <c r="F52" s="72"/>
      <c r="G52" s="64" t="str">
        <f>IF(AND(E52&gt;0,H52&gt;0),"de","")</f>
        <v/>
      </c>
      <c r="H52" s="63"/>
      <c r="I52" s="5250"/>
      <c r="J52" s="2616">
        <v>1</v>
      </c>
      <c r="K52" s="5248"/>
      <c r="L52"/>
      <c r="M52" s="2728"/>
      <c r="N52" s="66"/>
      <c r="O52" s="72"/>
      <c r="P52" s="64"/>
      <c r="Q52" s="63"/>
      <c r="R52" s="5250"/>
      <c r="S52" s="1950"/>
      <c r="T52" s="5248"/>
      <c r="U52" s="2126">
        <f>IFERROR(INDEX(N75:X75,MATCH(R52,N74:X74,0)) * Q52 * IF(ISBLANK(N52), 1, N52), 0)</f>
        <v>0</v>
      </c>
      <c r="V52" s="2730">
        <f>IF(ISBLANK(W17), 0, (U52 * S52) * (W16 / W17))</f>
        <v>0</v>
      </c>
      <c r="W52" s="2004">
        <f>(N52/W17)*W16*S52</f>
        <v>0</v>
      </c>
      <c r="X52" s="2005">
        <f>O52</f>
        <v>0</v>
      </c>
      <c r="Z52" s="3758" t="str">
        <f>IF(Z28=0, 0, IF(LEN(AA52)&gt;Z28, LEN(AA52)-Z28 &amp; " en trop", LEN(AA52)))&amp;" car."</f>
        <v>0 car.</v>
      </c>
      <c r="AA52" s="3727"/>
      <c r="AB52" s="3754"/>
      <c r="AC52" s="3696" t="str">
        <f>TEXT(ROUND(LEN(AA52)/AF28, 1), "0.0") &amp; " lignes"</f>
        <v>0.0 lignes</v>
      </c>
      <c r="AD52" s="3757"/>
      <c r="AE52" s="3756"/>
      <c r="AF52" s="3699" t="str">
        <f>IF(AF28=0, 0, IF(LEN(AD52)&gt;AF28, LEN(AD52)-AF28 &amp; " en trop", LEN(AD52)))&amp;" car."</f>
        <v>0 car.</v>
      </c>
      <c r="AG52"/>
      <c r="AH52" s="140"/>
      <c r="AI52" s="140"/>
      <c r="AJ52"/>
      <c r="AK52" s="140"/>
      <c r="AL52" s="140"/>
      <c r="AM52"/>
      <c r="AN52" s="4042"/>
      <c r="AO52" s="4043"/>
      <c r="AP52" s="4043"/>
      <c r="AQ52" s="4044"/>
      <c r="AR52" s="137"/>
      <c r="AS52" s="2548" t="s">
        <v>77</v>
      </c>
      <c r="AT52" s="2549" t="s">
        <v>30</v>
      </c>
      <c r="AU52" s="64" t="s">
        <v>76</v>
      </c>
      <c r="AV52" s="4000"/>
      <c r="AW52" s="4001"/>
      <c r="AX52" s="2550" t="s">
        <v>75</v>
      </c>
      <c r="AY52" s="1314"/>
      <c r="BA52" s="3701" t="s">
        <v>4932</v>
      </c>
      <c r="BB52" s="132"/>
      <c r="BC52" s="132"/>
      <c r="BD52" s="132"/>
      <c r="BE52" s="132"/>
      <c r="BF52" s="132"/>
      <c r="BG52" s="704"/>
      <c r="BH52" s="143" t="s">
        <v>798</v>
      </c>
      <c r="BI52" s="135">
        <v>1</v>
      </c>
    </row>
    <row r="53" spans="1:61" s="641" customFormat="1" ht="18.75" customHeight="1">
      <c r="A53"/>
      <c r="B53"/>
      <c r="C53"/>
      <c r="D53" s="2728" t="str">
        <f>IF(K53&lt;&gt;"","A","►")</f>
        <v>►</v>
      </c>
      <c r="E53" s="66"/>
      <c r="F53" s="65"/>
      <c r="G53" s="64" t="str">
        <f>IF(AND(E53&gt;0,H53&gt;0),"de","")</f>
        <v/>
      </c>
      <c r="H53" s="63"/>
      <c r="I53" s="5250"/>
      <c r="J53" s="2616">
        <v>1</v>
      </c>
      <c r="K53" s="5248"/>
      <c r="L53"/>
      <c r="M53" s="2728"/>
      <c r="N53" s="66"/>
      <c r="O53" s="65"/>
      <c r="P53" s="64"/>
      <c r="Q53" s="63"/>
      <c r="R53" s="5250"/>
      <c r="S53" s="1950"/>
      <c r="T53" s="5248"/>
      <c r="U53" s="2126">
        <f>IFERROR(INDEX(N75:X75,MATCH(R53,N74:X74,0)) * Q53 * IF(ISBLANK(N53), 1, N53), 0)</f>
        <v>0</v>
      </c>
      <c r="V53" s="2727">
        <f>IF(ISBLANK(W17), 0, (U53 * S53) * (W16 / W17))</f>
        <v>0</v>
      </c>
      <c r="W53" s="2002">
        <f>(N53/W17)*W16*S53</f>
        <v>0</v>
      </c>
      <c r="X53" s="2003">
        <f>O53</f>
        <v>0</v>
      </c>
      <c r="Z53" s="3758" t="str">
        <f>IF(Z28=0, 0, IF(LEN(AA53)&gt;Z28, LEN(AA53)-Z28 &amp; " en trop", LEN(AA53)))&amp;" car."</f>
        <v>27 car.</v>
      </c>
      <c r="AA53" s="3727" t="s">
        <v>4989</v>
      </c>
      <c r="AB53" s="3754"/>
      <c r="AC53" s="3696" t="str">
        <f>TEXT(ROUND(LEN(AA53)/AF28, 1), "0.0") &amp; " lignes"</f>
        <v>0.4 lignes</v>
      </c>
      <c r="AD53" s="3757"/>
      <c r="AE53" s="3756"/>
      <c r="AF53" s="3699" t="str">
        <f>IF(AF28=0, 0, IF(LEN(AD53)&gt;AF28, LEN(AD53)-AF28 &amp; " en trop", LEN(AD53)))&amp;" car."</f>
        <v>0 car.</v>
      </c>
      <c r="AG53"/>
      <c r="AH53" s="3905" t="s">
        <v>571</v>
      </c>
      <c r="AI53" s="3915"/>
      <c r="AJ53"/>
      <c r="AK53" s="3905" t="s">
        <v>572</v>
      </c>
      <c r="AL53" s="3915"/>
      <c r="AM53"/>
      <c r="AN53" s="418"/>
      <c r="AO53" s="100"/>
      <c r="AP53" s="141"/>
      <c r="AQ53" s="161"/>
      <c r="AR53" s="137"/>
      <c r="AS53" s="2551">
        <v>27</v>
      </c>
      <c r="AT53" s="2552" t="s">
        <v>404</v>
      </c>
      <c r="AU53" s="2553" t="s">
        <v>76</v>
      </c>
      <c r="AV53" s="2554">
        <v>20</v>
      </c>
      <c r="AW53" s="2555" t="s">
        <v>62</v>
      </c>
      <c r="AX53" s="2556" t="s">
        <v>71</v>
      </c>
      <c r="AY53" s="1314"/>
      <c r="BA53" s="3701" t="s">
        <v>4933</v>
      </c>
      <c r="BB53" s="132"/>
      <c r="BC53" s="132"/>
      <c r="BD53" s="132"/>
      <c r="BE53" s="132"/>
      <c r="BF53" s="132"/>
      <c r="BG53" s="704"/>
      <c r="BH53" s="143" t="s">
        <v>798</v>
      </c>
      <c r="BI53" s="135">
        <v>1</v>
      </c>
    </row>
    <row r="54" spans="1:61" s="641" customFormat="1" ht="18.75" customHeight="1">
      <c r="A54"/>
      <c r="B54"/>
      <c r="C54"/>
      <c r="D54" s="2728" t="str">
        <f>IF(K54&lt;&gt;"","A","►")</f>
        <v>►</v>
      </c>
      <c r="E54" s="66"/>
      <c r="F54" s="65"/>
      <c r="G54" s="64" t="str">
        <f>IF(AND(E54&gt;0,H54&gt;0),"de","")</f>
        <v/>
      </c>
      <c r="H54" s="63"/>
      <c r="I54" s="5250"/>
      <c r="J54" s="2616">
        <v>1</v>
      </c>
      <c r="K54" s="5248"/>
      <c r="L54"/>
      <c r="M54" s="2728"/>
      <c r="N54" s="66"/>
      <c r="O54" s="65"/>
      <c r="P54" s="64"/>
      <c r="Q54" s="63"/>
      <c r="R54" s="5250"/>
      <c r="S54" s="1950"/>
      <c r="T54" s="5248"/>
      <c r="U54" s="2126">
        <f>IFERROR(INDEX(N75:X75,MATCH(R54,N74:X74,0)) * Q54 * IF(ISBLANK(N54), 1, N54), 0)</f>
        <v>0</v>
      </c>
      <c r="V54" s="2730">
        <f>IF(ISBLANK(W17), 0, (U54 * S54) * (W16 / W17))</f>
        <v>0</v>
      </c>
      <c r="W54" s="2004">
        <f>(N54/W17)*W16*S54</f>
        <v>0</v>
      </c>
      <c r="X54" s="2005">
        <f>O54</f>
        <v>0</v>
      </c>
      <c r="Z54" s="3758" t="str">
        <f>IF(Z28=0, 0, IF(LEN(AA54)&gt;Z28, LEN(AA54)-Z28 &amp; " en trop", LEN(AA54)))&amp;" car."</f>
        <v>0 car.</v>
      </c>
      <c r="AA54" s="3727"/>
      <c r="AB54" s="3754"/>
      <c r="AC54" s="3696" t="str">
        <f>TEXT(ROUND(LEN(AA54)/AF28, 1), "0.0") &amp; " lignes"</f>
        <v>0.0 lignes</v>
      </c>
      <c r="AD54" s="3757"/>
      <c r="AE54" s="3756"/>
      <c r="AF54" s="3699" t="str">
        <f>IF(AF28=0, 0, IF(LEN(AD54)&gt;AF28, LEN(AD54)-AF28 &amp; " en trop", LEN(AD54)))&amp;" car."</f>
        <v>0 car.</v>
      </c>
      <c r="AG54"/>
      <c r="AH54" s="3905"/>
      <c r="AI54" s="3915"/>
      <c r="AJ54"/>
      <c r="AK54" s="3905"/>
      <c r="AL54" s="3915"/>
      <c r="AM54"/>
      <c r="AN54" s="420" t="s">
        <v>85</v>
      </c>
      <c r="AO54" s="421" t="s">
        <v>618</v>
      </c>
      <c r="AP54" s="399"/>
      <c r="AQ54" s="161"/>
      <c r="AR54" s="137"/>
      <c r="AS54" s="2551"/>
      <c r="AT54" s="2552" t="s">
        <v>4389</v>
      </c>
      <c r="AU54" s="2553"/>
      <c r="AV54" s="2554">
        <v>1</v>
      </c>
      <c r="AW54" s="2557" t="s">
        <v>64</v>
      </c>
      <c r="AX54" s="2556" t="s">
        <v>4390</v>
      </c>
      <c r="AY54" s="1314"/>
      <c r="BA54" s="3701" t="s">
        <v>4934</v>
      </c>
      <c r="BB54" s="132"/>
      <c r="BC54" s="132"/>
      <c r="BD54" s="132"/>
      <c r="BE54" s="132"/>
      <c r="BF54" s="132"/>
      <c r="BG54" s="704"/>
      <c r="BH54" s="143" t="s">
        <v>798</v>
      </c>
      <c r="BI54" s="135">
        <v>1</v>
      </c>
    </row>
    <row r="55" spans="1:61" s="641" customFormat="1" ht="18.75" customHeight="1">
      <c r="A55"/>
      <c r="B55"/>
      <c r="C55"/>
      <c r="D55" s="2728" t="str">
        <f>IF(K55&lt;&gt;"","A","►")</f>
        <v>►</v>
      </c>
      <c r="E55" s="66"/>
      <c r="F55" s="65"/>
      <c r="G55" s="64" t="str">
        <f>IF(AND(E55&gt;0,H55&gt;0),"de","")</f>
        <v/>
      </c>
      <c r="H55" s="63"/>
      <c r="I55" s="5250"/>
      <c r="J55" s="2616">
        <v>1</v>
      </c>
      <c r="K55" s="5248"/>
      <c r="L55"/>
      <c r="M55" s="2728"/>
      <c r="N55" s="66"/>
      <c r="O55" s="65"/>
      <c r="P55" s="64"/>
      <c r="Q55" s="63"/>
      <c r="R55" s="5250"/>
      <c r="S55" s="1950"/>
      <c r="T55" s="5248"/>
      <c r="U55" s="2126">
        <f>IFERROR(INDEX(N75:X75,MATCH(R55,N74:X74,0)) * Q55 * IF(ISBLANK(N55), 1, N55), 0)</f>
        <v>0</v>
      </c>
      <c r="V55" s="2727">
        <f>IF(ISBLANK(W17), 0, (U55 * S55) * (W16 / W17))</f>
        <v>0</v>
      </c>
      <c r="W55" s="2002">
        <f>(N55/W17)*W16*S55</f>
        <v>0</v>
      </c>
      <c r="X55" s="2003">
        <f>O55</f>
        <v>0</v>
      </c>
      <c r="Z55" s="3758" t="str">
        <f>IF(Z28=0, 0, IF(LEN(AA55)&gt;Z28, LEN(AA55)-Z28 &amp; " en trop", LEN(AA55)))&amp;" car."</f>
        <v>69 car.</v>
      </c>
      <c r="AA55" s="3727" t="s">
        <v>4988</v>
      </c>
      <c r="AB55" s="3754"/>
      <c r="AC55" s="3696" t="str">
        <f>TEXT(ROUND(LEN(AA55)/AF28, 1), "0.0") &amp; " lignes"</f>
        <v>0.9 lignes</v>
      </c>
      <c r="AD55" s="3757"/>
      <c r="AE55" s="3756"/>
      <c r="AF55" s="3699" t="str">
        <f>IF(AF28=0, 0, IF(LEN(AD55)&gt;AF28, LEN(AD55)-AF28 &amp; " en trop", LEN(AD55)))&amp;" car."</f>
        <v>0 car.</v>
      </c>
      <c r="AG55"/>
      <c r="AH55" s="140"/>
      <c r="AI55" s="140"/>
      <c r="AJ55"/>
      <c r="AK55" s="140"/>
      <c r="AL55" s="140"/>
      <c r="AM55"/>
      <c r="AN55" s="424" t="s">
        <v>621</v>
      </c>
      <c r="AO55" s="421"/>
      <c r="AP55" s="399"/>
      <c r="AQ55" s="161"/>
      <c r="AR55" s="137"/>
      <c r="AS55" s="2559"/>
      <c r="AT55" s="2552" t="s">
        <v>593</v>
      </c>
      <c r="AU55" s="2553"/>
      <c r="AV55" s="2554">
        <v>1</v>
      </c>
      <c r="AW55" s="2560" t="s">
        <v>63</v>
      </c>
      <c r="AX55" s="2561" t="s">
        <v>594</v>
      </c>
      <c r="AY55" s="1314"/>
      <c r="BA55" s="3701" t="s">
        <v>4935</v>
      </c>
      <c r="BB55" s="132"/>
      <c r="BC55" s="132"/>
      <c r="BD55" s="132"/>
      <c r="BE55" s="132"/>
      <c r="BF55" s="132"/>
      <c r="BG55" s="704"/>
      <c r="BH55" s="143" t="s">
        <v>798</v>
      </c>
      <c r="BI55" s="135">
        <v>1</v>
      </c>
    </row>
    <row r="56" spans="1:61" s="641" customFormat="1" ht="18.75" customHeight="1">
      <c r="A56"/>
      <c r="B56"/>
      <c r="C56"/>
      <c r="D56" s="2728" t="str">
        <f>IF(K56&lt;&gt;"","A","►")</f>
        <v>►</v>
      </c>
      <c r="E56" s="66"/>
      <c r="F56" s="65"/>
      <c r="G56" s="64" t="str">
        <f>IF(AND(E56&gt;0,H56&gt;0),"de","")</f>
        <v/>
      </c>
      <c r="H56" s="63"/>
      <c r="I56" s="5250"/>
      <c r="J56" s="2616">
        <v>1</v>
      </c>
      <c r="K56" s="5248"/>
      <c r="L56"/>
      <c r="M56" s="2728"/>
      <c r="N56" s="66"/>
      <c r="O56" s="65"/>
      <c r="P56" s="64"/>
      <c r="Q56" s="63"/>
      <c r="R56" s="5250"/>
      <c r="S56" s="1950"/>
      <c r="T56" s="5248"/>
      <c r="U56" s="2126">
        <f>IFERROR(INDEX(N75:X75,MATCH(R56,N74:X74,0)) * Q56 * IF(ISBLANK(N56), 1, N56), 0)</f>
        <v>0</v>
      </c>
      <c r="V56" s="2730">
        <f>IF(ISBLANK(W17), 0, (U56 * S56) * (W16 / W17))</f>
        <v>0</v>
      </c>
      <c r="W56" s="2004">
        <f>(N56/W17)*W16*S56</f>
        <v>0</v>
      </c>
      <c r="X56" s="2005">
        <f>O56</f>
        <v>0</v>
      </c>
      <c r="Z56" s="3758" t="str">
        <f>IF(Z28=0, 0, IF(LEN(AA56)&gt;Z28, LEN(AA56)-Z28 &amp; " en trop", LEN(AA56)))&amp;" car."</f>
        <v>0 car.</v>
      </c>
      <c r="AA56" s="3727"/>
      <c r="AB56" s="3754"/>
      <c r="AC56" s="3696" t="str">
        <f>TEXT(ROUND(LEN(AA56)/AF28, 1), "0.0") &amp; " lignes"</f>
        <v>0.0 lignes</v>
      </c>
      <c r="AD56" s="3757"/>
      <c r="AE56" s="3756"/>
      <c r="AF56" s="3699" t="str">
        <f>IF(AF28=0, 0, IF(LEN(AD56)&gt;AF28, LEN(AD56)-AF28 &amp; " en trop", LEN(AD56)))&amp;" car."</f>
        <v>0 car.</v>
      </c>
      <c r="AG56"/>
      <c r="AH56" s="3920" t="s">
        <v>601</v>
      </c>
      <c r="AI56" s="3921"/>
      <c r="AJ56"/>
      <c r="AK56" s="3920" t="s">
        <v>602</v>
      </c>
      <c r="AL56" s="3921"/>
      <c r="AM56"/>
      <c r="AN56" s="425" t="s">
        <v>624</v>
      </c>
      <c r="AO56" s="426"/>
      <c r="AP56" s="141"/>
      <c r="AQ56" s="161"/>
      <c r="AR56" s="137"/>
      <c r="AS56" s="2559"/>
      <c r="AT56" s="2552"/>
      <c r="AU56" s="2553"/>
      <c r="AV56" s="2554">
        <v>3</v>
      </c>
      <c r="AW56" s="2562" t="s">
        <v>65</v>
      </c>
      <c r="AX56" s="2561" t="s">
        <v>1027</v>
      </c>
      <c r="AY56" s="1314"/>
      <c r="BA56" s="3701" t="s">
        <v>4936</v>
      </c>
      <c r="BB56" s="132"/>
      <c r="BC56" s="132"/>
      <c r="BD56" s="132"/>
      <c r="BE56" s="132"/>
      <c r="BF56" s="132"/>
      <c r="BG56" s="704"/>
      <c r="BH56" s="143" t="s">
        <v>798</v>
      </c>
      <c r="BI56" s="135">
        <v>1</v>
      </c>
    </row>
    <row r="57" spans="1:61" s="641" customFormat="1" ht="18.75" customHeight="1">
      <c r="A57"/>
      <c r="B57"/>
      <c r="C57"/>
      <c r="D57" s="2728" t="str">
        <f>IF(K57&lt;&gt;"","A","►")</f>
        <v>►</v>
      </c>
      <c r="E57" s="66"/>
      <c r="F57" s="65"/>
      <c r="G57" s="64" t="str">
        <f>IF(AND(E57&gt;0,H57&gt;0),"de","")</f>
        <v/>
      </c>
      <c r="H57" s="63"/>
      <c r="I57" s="5249"/>
      <c r="J57" s="2616">
        <v>1</v>
      </c>
      <c r="K57" s="5248"/>
      <c r="L57"/>
      <c r="M57" s="2728"/>
      <c r="N57" s="66"/>
      <c r="O57" s="65"/>
      <c r="P57" s="64"/>
      <c r="Q57" s="63"/>
      <c r="R57" s="5249"/>
      <c r="S57" s="62"/>
      <c r="T57" s="5248"/>
      <c r="U57" s="2126">
        <f>IFERROR(INDEX(N75:X75,MATCH(R57,N74:X74,0)) * Q57 * IF(ISBLANK(N57), 1, N57), 0)</f>
        <v>0</v>
      </c>
      <c r="V57" s="2727">
        <f>IF(ISBLANK(W17), 0, (U57 * S57) * (W16 / W17))</f>
        <v>0</v>
      </c>
      <c r="W57" s="2002">
        <f>(N57/W17)*W16*S57</f>
        <v>0</v>
      </c>
      <c r="X57" s="2003">
        <f>O57</f>
        <v>0</v>
      </c>
      <c r="Z57" s="3758" t="str">
        <f>IF(Z28=0, 0, IF(LEN(AA57)&gt;Z28, LEN(AA57)-Z28 &amp; " en trop", LEN(AA57)))&amp;" car."</f>
        <v>73 car.</v>
      </c>
      <c r="AA57" s="3727" t="s">
        <v>4987</v>
      </c>
      <c r="AB57" s="3754"/>
      <c r="AC57" s="3696" t="str">
        <f>TEXT(ROUND(LEN(AA57)/AF28, 1), "0.0") &amp; " lignes"</f>
        <v>1.0 lignes</v>
      </c>
      <c r="AD57" s="3757"/>
      <c r="AE57" s="3756"/>
      <c r="AF57" s="3699" t="str">
        <f>IF(AF28=0, 0, IF(LEN(AD57)&gt;AF28, LEN(AD57)-AF28 &amp; " en trop", LEN(AD57)))&amp;" car."</f>
        <v>0 car.</v>
      </c>
      <c r="AG57"/>
      <c r="AH57" s="3920"/>
      <c r="AI57" s="3921"/>
      <c r="AJ57"/>
      <c r="AK57" s="3920"/>
      <c r="AL57" s="3921"/>
      <c r="AM57"/>
      <c r="AN57" s="429" t="s">
        <v>644</v>
      </c>
      <c r="AO57" s="430"/>
      <c r="AP57" s="141"/>
      <c r="AQ57" s="161"/>
      <c r="AR57" s="137"/>
      <c r="AS57" s="2559">
        <v>0.25</v>
      </c>
      <c r="AT57" s="2552" t="s">
        <v>570</v>
      </c>
      <c r="AU57" s="2553"/>
      <c r="AV57" s="2554"/>
      <c r="AW57" s="2564"/>
      <c r="AX57" s="2561" t="s">
        <v>4391</v>
      </c>
      <c r="AY57" s="1314"/>
      <c r="AZ57" s="3682" t="s">
        <v>798</v>
      </c>
      <c r="BA57" s="280"/>
      <c r="BB57" s="281"/>
      <c r="BC57" s="282"/>
      <c r="BD57" s="281"/>
      <c r="BE57" s="281"/>
      <c r="BF57" s="281"/>
      <c r="BG57" s="283"/>
      <c r="BH57" s="143" t="s">
        <v>798</v>
      </c>
      <c r="BI57" s="135">
        <v>1</v>
      </c>
    </row>
    <row r="58" spans="1:61" s="641" customFormat="1" ht="18.75" customHeight="1">
      <c r="A58"/>
      <c r="B58"/>
      <c r="C58"/>
      <c r="D58" s="2728" t="str">
        <f>IF(K58&lt;&gt;"","A","►")</f>
        <v>►</v>
      </c>
      <c r="E58" s="66"/>
      <c r="F58" s="65"/>
      <c r="G58" s="64" t="str">
        <f>IF(AND(E58&gt;0,H58&gt;0),"de","")</f>
        <v/>
      </c>
      <c r="H58" s="63"/>
      <c r="I58" s="5249"/>
      <c r="J58" s="2616">
        <v>1</v>
      </c>
      <c r="K58" s="5248"/>
      <c r="L58"/>
      <c r="M58" s="2728"/>
      <c r="N58" s="66"/>
      <c r="O58" s="65"/>
      <c r="P58" s="64"/>
      <c r="Q58" s="63"/>
      <c r="R58" s="5249"/>
      <c r="S58" s="62"/>
      <c r="T58" s="5248"/>
      <c r="U58" s="2126">
        <f>IFERROR(INDEX(N75:X75,MATCH(R58,N74:X74,0)) * Q58 * IF(ISBLANK(N58), 1, N58), 0)</f>
        <v>0</v>
      </c>
      <c r="V58" s="2730">
        <f>IF(ISBLANK(W17), 0, (U58 * S58) * (W16 / W17))</f>
        <v>0</v>
      </c>
      <c r="W58" s="2004">
        <f>(N58/W17)*W16*S58</f>
        <v>0</v>
      </c>
      <c r="X58" s="2005">
        <f>O58</f>
        <v>0</v>
      </c>
      <c r="Z58" s="3758" t="str">
        <f>IF(Z28=0, 0, IF(LEN(AA58)&gt;Z28, LEN(AA58)-Z28 &amp; " en trop", LEN(AA58)))&amp;" car."</f>
        <v>0 car.</v>
      </c>
      <c r="AA58" s="3727"/>
      <c r="AB58" s="3754"/>
      <c r="AC58" s="3696" t="str">
        <f>TEXT(ROUND(LEN(AA58)/AF28, 1), "0.0") &amp; " lignes"</f>
        <v>0.0 lignes</v>
      </c>
      <c r="AD58" s="3757"/>
      <c r="AE58" s="3756"/>
      <c r="AF58" s="3699" t="str">
        <f>IF(AF28=0, 0, IF(LEN(AD58)&gt;AF28, LEN(AD58)-AF28 &amp; " en trop", LEN(AD58)))&amp;" car."</f>
        <v>0 car.</v>
      </c>
      <c r="AG58"/>
      <c r="AH58" s="140"/>
      <c r="AI58" s="140"/>
      <c r="AJ58"/>
      <c r="AK58" s="140"/>
      <c r="AL58" s="140"/>
      <c r="AM58"/>
      <c r="AN58" s="429" t="s">
        <v>647</v>
      </c>
      <c r="AO58" s="430"/>
      <c r="AP58" s="141"/>
      <c r="AQ58" s="161"/>
      <c r="AR58" s="137"/>
      <c r="AS58" s="2559">
        <v>0.5</v>
      </c>
      <c r="AT58" s="2552" t="s">
        <v>593</v>
      </c>
      <c r="AU58" s="2553"/>
      <c r="AV58" s="2554"/>
      <c r="AW58" s="2564"/>
      <c r="AX58" s="2561" t="s">
        <v>594</v>
      </c>
      <c r="AY58" s="1314"/>
      <c r="BA58" s="2526" t="s">
        <v>4819</v>
      </c>
      <c r="BB58" s="636"/>
      <c r="BC58" s="636"/>
      <c r="BD58" s="636"/>
      <c r="BE58" s="132"/>
      <c r="BF58" s="712"/>
      <c r="BG58" s="1314"/>
      <c r="BH58" s="143" t="s">
        <v>798</v>
      </c>
      <c r="BI58" s="135">
        <v>1</v>
      </c>
    </row>
    <row r="59" spans="1:61" s="641" customFormat="1" ht="18.75" customHeight="1">
      <c r="A59"/>
      <c r="B59"/>
      <c r="C59"/>
      <c r="D59" s="2728" t="str">
        <f>IF(K59&lt;&gt;"","A","►")</f>
        <v>►</v>
      </c>
      <c r="E59" s="66"/>
      <c r="F59" s="65"/>
      <c r="G59" s="64" t="str">
        <f>IF(AND(E59&gt;0,H59&gt;0),"de","")</f>
        <v/>
      </c>
      <c r="H59" s="63"/>
      <c r="I59" s="5249"/>
      <c r="J59" s="2616">
        <v>1</v>
      </c>
      <c r="K59" s="5248"/>
      <c r="L59"/>
      <c r="M59" s="2728"/>
      <c r="N59" s="66"/>
      <c r="O59" s="65"/>
      <c r="P59" s="64"/>
      <c r="Q59" s="63"/>
      <c r="R59" s="5249"/>
      <c r="S59" s="62"/>
      <c r="T59" s="5248"/>
      <c r="U59" s="2126">
        <f>IFERROR(INDEX(N75:X75,MATCH(R59,N74:X74,0)) * Q59 * IF(ISBLANK(N59), 1, N59), 0)</f>
        <v>0</v>
      </c>
      <c r="V59" s="2727">
        <f>IF(ISBLANK(W17), 0, (U59 * S59) * (W16 / W17))</f>
        <v>0</v>
      </c>
      <c r="W59" s="2002">
        <f>(N59/W17)*W16*S59</f>
        <v>0</v>
      </c>
      <c r="X59" s="2003">
        <f>O59</f>
        <v>0</v>
      </c>
      <c r="Y59"/>
      <c r="Z59" s="3758" t="str">
        <f>IF(Z28=0, 0, IF(LEN(AA59)&gt;Z28, LEN(AA59)-Z28 &amp; " en trop", LEN(AA59)))&amp;" car."</f>
        <v>50 car.</v>
      </c>
      <c r="AA59" s="3727" t="s">
        <v>4986</v>
      </c>
      <c r="AB59" s="3754"/>
      <c r="AC59" s="3696" t="str">
        <f>TEXT(ROUND(LEN(AA59)/AF28, 1), "0.0") &amp; " lignes"</f>
        <v>0.7 lignes</v>
      </c>
      <c r="AD59" s="3757"/>
      <c r="AE59" s="3756"/>
      <c r="AF59" s="3699" t="str">
        <f>IF(AF28=0, 0, IF(LEN(AD59)&gt;AF28, LEN(AD59)-AF28 &amp; " en trop", LEN(AD59)))&amp;" car."</f>
        <v>0 car.</v>
      </c>
      <c r="AG59"/>
      <c r="AH59" s="3918" t="s">
        <v>625</v>
      </c>
      <c r="AI59" s="3919"/>
      <c r="AJ59"/>
      <c r="AK59" s="3918" t="s">
        <v>626</v>
      </c>
      <c r="AL59" s="3919"/>
      <c r="AM59"/>
      <c r="AN59" s="429" t="s">
        <v>649</v>
      </c>
      <c r="AO59" s="430"/>
      <c r="AP59" s="141"/>
      <c r="AQ59" s="161"/>
      <c r="AR59" s="137"/>
      <c r="AS59" s="2559">
        <v>0.75</v>
      </c>
      <c r="AT59" s="2552" t="s">
        <v>596</v>
      </c>
      <c r="AU59" s="2553"/>
      <c r="AV59" s="2554"/>
      <c r="AW59" s="2564"/>
      <c r="AX59" s="2561" t="s">
        <v>597</v>
      </c>
      <c r="AY59" s="1314"/>
      <c r="BA59" s="2539" t="s">
        <v>4373</v>
      </c>
      <c r="BB59" s="132"/>
      <c r="BC59" s="132"/>
      <c r="BD59" s="132"/>
      <c r="BE59" s="132"/>
      <c r="BF59" s="132"/>
      <c r="BG59" s="704"/>
      <c r="BH59" s="143" t="s">
        <v>798</v>
      </c>
      <c r="BI59" s="135">
        <v>1</v>
      </c>
    </row>
    <row r="60" spans="1:61" s="641" customFormat="1" ht="18.75" customHeight="1">
      <c r="A60"/>
      <c r="B60"/>
      <c r="C60"/>
      <c r="D60" s="2728" t="str">
        <f>IF(K60&lt;&gt;"","A","►")</f>
        <v>►</v>
      </c>
      <c r="E60" s="66"/>
      <c r="F60" s="65"/>
      <c r="G60" s="64" t="str">
        <f>IF(AND(E60&gt;0,H60&gt;0),"de","")</f>
        <v/>
      </c>
      <c r="H60" s="63"/>
      <c r="I60" s="5249"/>
      <c r="J60" s="2616">
        <v>1</v>
      </c>
      <c r="K60" s="5248"/>
      <c r="L60"/>
      <c r="M60" s="2728"/>
      <c r="N60" s="66"/>
      <c r="O60" s="65"/>
      <c r="P60" s="64"/>
      <c r="Q60" s="63"/>
      <c r="R60" s="5249"/>
      <c r="S60" s="62"/>
      <c r="T60" s="5248"/>
      <c r="U60" s="2126">
        <f>IFERROR(INDEX(N75:X75,MATCH(R60,N74:X74,0)) * Q60 * IF(ISBLANK(N60), 1, N60), 0)</f>
        <v>0</v>
      </c>
      <c r="V60" s="2730">
        <f>IF(ISBLANK(W17), 0, (U60 * S60) * (W16 / W17))</f>
        <v>0</v>
      </c>
      <c r="W60" s="2004">
        <f>(N60/W17)*W16*S60</f>
        <v>0</v>
      </c>
      <c r="X60" s="2005">
        <f>O60</f>
        <v>0</v>
      </c>
      <c r="Y60"/>
      <c r="Z60" s="3758" t="str">
        <f>IF(Z28=0, 0, IF(LEN(AA60)&gt;Z28, LEN(AA60)-Z28 &amp; " en trop", LEN(AA60)))&amp;" car."</f>
        <v>0 car.</v>
      </c>
      <c r="AA60" s="3727"/>
      <c r="AB60" s="3754"/>
      <c r="AC60" s="3696" t="str">
        <f>TEXT(ROUND(LEN(AA60)/AF28, 1), "0.0") &amp; " lignes"</f>
        <v>0.0 lignes</v>
      </c>
      <c r="AD60" s="3757"/>
      <c r="AE60" s="3756"/>
      <c r="AF60" s="3699" t="str">
        <f>IF(AF28=0, 0, IF(LEN(AD60)&gt;AF28, LEN(AD60)-AF28 &amp; " en trop", LEN(AD60)))&amp;" car."</f>
        <v>0 car.</v>
      </c>
      <c r="AG60"/>
      <c r="AH60" s="3918"/>
      <c r="AI60" s="3919"/>
      <c r="AJ60"/>
      <c r="AK60" s="3918"/>
      <c r="AL60" s="3919"/>
      <c r="AM60"/>
      <c r="AN60" s="429" t="s">
        <v>667</v>
      </c>
      <c r="AO60" s="430"/>
      <c r="AP60" s="141"/>
      <c r="AQ60" s="161"/>
      <c r="AR60" s="137"/>
      <c r="AS60" s="338">
        <v>2</v>
      </c>
      <c r="AT60" s="2567" t="s">
        <v>600</v>
      </c>
      <c r="AU60" s="2553"/>
      <c r="AV60" s="2554"/>
      <c r="AW60" s="2564"/>
      <c r="AX60" s="2561"/>
      <c r="AY60" s="1314"/>
      <c r="BA60" s="2539" t="s">
        <v>4375</v>
      </c>
      <c r="BB60" s="132"/>
      <c r="BC60" s="132"/>
      <c r="BD60" s="132"/>
      <c r="BE60" s="132"/>
      <c r="BF60" s="132"/>
      <c r="BG60" s="704"/>
      <c r="BH60" s="143" t="s">
        <v>798</v>
      </c>
      <c r="BI60" s="135">
        <v>1</v>
      </c>
    </row>
    <row r="61" spans="1:61" s="641" customFormat="1" ht="18.75" customHeight="1">
      <c r="A61"/>
      <c r="B61"/>
      <c r="C61"/>
      <c r="D61" s="2728" t="str">
        <f>IF(K61&lt;&gt;"","A","►")</f>
        <v>►</v>
      </c>
      <c r="E61" s="66"/>
      <c r="F61" s="65"/>
      <c r="G61" s="64" t="str">
        <f>IF(AND(E61&gt;0,H61&gt;0),"de","")</f>
        <v/>
      </c>
      <c r="H61" s="63"/>
      <c r="I61" s="5249"/>
      <c r="J61" s="2616">
        <v>1</v>
      </c>
      <c r="K61" s="5248"/>
      <c r="L61"/>
      <c r="M61" s="2728"/>
      <c r="N61" s="66"/>
      <c r="O61" s="65"/>
      <c r="P61" s="64"/>
      <c r="Q61" s="63"/>
      <c r="R61" s="5249"/>
      <c r="S61" s="62"/>
      <c r="T61" s="5248"/>
      <c r="U61" s="2126">
        <f>IFERROR(INDEX(N75:X75,MATCH(R61,N74:X74,0)) * Q61 * IF(ISBLANK(N61), 1, N61), 0)</f>
        <v>0</v>
      </c>
      <c r="V61" s="2727">
        <f>IF(ISBLANK(W17), 0, (U61 * S61) * (W16 / W17))</f>
        <v>0</v>
      </c>
      <c r="W61" s="2002">
        <f>(N61/W17)*W16*S61</f>
        <v>0</v>
      </c>
      <c r="X61" s="2003">
        <f>O61</f>
        <v>0</v>
      </c>
      <c r="Y61"/>
      <c r="Z61" s="3758" t="str">
        <f>IF(Z28=0, 0, IF(LEN(AA61)&gt;Z28, LEN(AA61)-Z28 &amp; " en trop", LEN(AA61)))&amp;" car."</f>
        <v>0 car.</v>
      </c>
      <c r="AA61" s="3727"/>
      <c r="AB61" s="3754"/>
      <c r="AC61" s="3696" t="str">
        <f>TEXT(ROUND(LEN(AA61)/AF28, 1), "0.0") &amp; " lignes"</f>
        <v>0.0 lignes</v>
      </c>
      <c r="AD61" s="3757"/>
      <c r="AE61" s="3756"/>
      <c r="AF61" s="3699" t="str">
        <f>IF(AF28=0, 0, IF(LEN(AD61)&gt;AF28, LEN(AD61)-AF28 &amp; " en trop", LEN(AD61)))&amp;" car."</f>
        <v>0 car.</v>
      </c>
      <c r="AG61"/>
      <c r="AH61" s="140"/>
      <c r="AI61" s="140"/>
      <c r="AJ61"/>
      <c r="AK61" s="140"/>
      <c r="AL61" s="140"/>
      <c r="AM61"/>
      <c r="AN61" s="429" t="s">
        <v>669</v>
      </c>
      <c r="AO61" s="436"/>
      <c r="AP61" s="141"/>
      <c r="AQ61" s="161"/>
      <c r="AR61" s="137"/>
      <c r="AS61" s="2568" t="s">
        <v>4394</v>
      </c>
      <c r="AT61" s="2569"/>
      <c r="AU61" s="132"/>
      <c r="AV61" s="132"/>
      <c r="AW61" s="132"/>
      <c r="AX61" s="132"/>
      <c r="AY61" s="1314"/>
      <c r="BA61" s="2539" t="s">
        <v>4377</v>
      </c>
      <c r="BB61" s="132"/>
      <c r="BC61" s="132"/>
      <c r="BD61" s="132"/>
      <c r="BE61" s="132"/>
      <c r="BF61" s="132"/>
      <c r="BG61" s="704"/>
      <c r="BH61" s="143" t="s">
        <v>798</v>
      </c>
      <c r="BI61" s="135">
        <v>1</v>
      </c>
    </row>
    <row r="62" spans="1:61" s="641" customFormat="1" ht="18.75" customHeight="1">
      <c r="A62"/>
      <c r="B62"/>
      <c r="C62"/>
      <c r="D62" s="2728" t="str">
        <f>IF(K62&lt;&gt;"","A","►")</f>
        <v>►</v>
      </c>
      <c r="E62" s="66"/>
      <c r="F62" s="65"/>
      <c r="G62" s="64" t="str">
        <f>IF(AND(E62&gt;0,H62&gt;0),"de","")</f>
        <v/>
      </c>
      <c r="H62" s="63"/>
      <c r="I62" s="5249"/>
      <c r="J62" s="2616">
        <v>1</v>
      </c>
      <c r="K62" s="5248"/>
      <c r="L62"/>
      <c r="M62" s="2728"/>
      <c r="N62" s="66"/>
      <c r="O62" s="65"/>
      <c r="P62" s="64"/>
      <c r="Q62" s="63"/>
      <c r="R62" s="5249"/>
      <c r="S62" s="62"/>
      <c r="T62" s="5248"/>
      <c r="U62" s="2126">
        <f>IFERROR(INDEX(N75:X75,MATCH(R62,N74:X74,0)) * Q62 * IF(ISBLANK(N62), 1, N62), 0)</f>
        <v>0</v>
      </c>
      <c r="V62" s="2730">
        <f>IF(ISBLANK(W17), 0, (U62 * S62) * (W16 / W17))</f>
        <v>0</v>
      </c>
      <c r="W62" s="2004">
        <f>(N62/W17)*W16*S62</f>
        <v>0</v>
      </c>
      <c r="X62" s="2005">
        <f>O62</f>
        <v>0</v>
      </c>
      <c r="Y62"/>
      <c r="Z62" s="3758" t="str">
        <f>IF(Z28=0, 0, IF(LEN(AA62)&gt;Z28, LEN(AA62)-Z28 &amp; " en trop", LEN(AA62)))&amp;" car."</f>
        <v>0 car.</v>
      </c>
      <c r="AA62" s="3727"/>
      <c r="AB62" s="3754"/>
      <c r="AC62" s="3696" t="str">
        <f>TEXT(ROUND(LEN(AA62)/AF28, 1), "0.0") &amp; " lignes"</f>
        <v>0.0 lignes</v>
      </c>
      <c r="AD62" s="3757"/>
      <c r="AE62" s="3756"/>
      <c r="AF62" s="3699" t="str">
        <f>IF(AF28=0, 0, IF(LEN(AD62)&gt;AF28, LEN(AD62)-AF28 &amp; " en trop", LEN(AD62)))&amp;" car."</f>
        <v>0 car.</v>
      </c>
      <c r="AG62"/>
      <c r="AH62" s="3924" t="s">
        <v>650</v>
      </c>
      <c r="AI62" s="3925"/>
      <c r="AJ62"/>
      <c r="AK62" s="3924" t="s">
        <v>651</v>
      </c>
      <c r="AL62" s="3925"/>
      <c r="AM62"/>
      <c r="AN62" s="429"/>
      <c r="AO62" s="436"/>
      <c r="AP62" s="141"/>
      <c r="AQ62" s="161"/>
      <c r="AR62" s="137"/>
      <c r="AS62" s="1148"/>
      <c r="AT62" s="27" t="s">
        <v>4396</v>
      </c>
      <c r="AU62" s="132"/>
      <c r="AV62" s="132"/>
      <c r="AW62" s="132"/>
      <c r="AX62" s="132"/>
      <c r="AY62" s="1314"/>
      <c r="AZ62" s="3682" t="s">
        <v>798</v>
      </c>
      <c r="BA62" s="2539" t="s">
        <v>4379</v>
      </c>
      <c r="BB62" s="132"/>
      <c r="BC62" s="132"/>
      <c r="BD62" s="132"/>
      <c r="BE62" s="132"/>
      <c r="BF62" s="132"/>
      <c r="BG62" s="704"/>
      <c r="BH62" s="143" t="s">
        <v>798</v>
      </c>
      <c r="BI62" s="135">
        <v>1</v>
      </c>
    </row>
    <row r="63" spans="1:61" s="641" customFormat="1" ht="18.75" customHeight="1">
      <c r="A63"/>
      <c r="B63"/>
      <c r="C63"/>
      <c r="D63" s="2728" t="str">
        <f>IF(K63&lt;&gt;"","A","►")</f>
        <v>►</v>
      </c>
      <c r="E63" s="66"/>
      <c r="F63" s="65"/>
      <c r="G63" s="64" t="str">
        <f>IF(AND(E63&gt;0,H63&gt;0),"de","")</f>
        <v/>
      </c>
      <c r="H63" s="63"/>
      <c r="I63" s="5249"/>
      <c r="J63" s="2616">
        <v>1</v>
      </c>
      <c r="K63" s="5248"/>
      <c r="L63"/>
      <c r="M63" s="2728"/>
      <c r="N63" s="66"/>
      <c r="O63" s="65"/>
      <c r="P63" s="64"/>
      <c r="Q63" s="63"/>
      <c r="R63" s="5249"/>
      <c r="S63" s="62"/>
      <c r="T63" s="5248"/>
      <c r="U63" s="2126">
        <f>IFERROR(INDEX(N75:X75,MATCH(R63,N74:X74,0)) * Q63 * IF(ISBLANK(N63), 1, N63), 0)</f>
        <v>0</v>
      </c>
      <c r="V63" s="2727">
        <f>IF(ISBLANK(W17), 0, (U63 * S63) * (W16 / W17))</f>
        <v>0</v>
      </c>
      <c r="W63" s="2002">
        <f>(N63/W17)*W16*S63</f>
        <v>0</v>
      </c>
      <c r="X63" s="2003">
        <f>O63</f>
        <v>0</v>
      </c>
      <c r="Y63"/>
      <c r="Z63" s="3758" t="str">
        <f>IF(Z28=0, 0, IF(LEN(AA63)&gt;Z28, LEN(AA63)-Z28 &amp; " en trop", LEN(AA63)))&amp;" car."</f>
        <v>0 car.</v>
      </c>
      <c r="AA63" s="3727"/>
      <c r="AB63" s="3754"/>
      <c r="AC63" s="3696" t="str">
        <f>TEXT(ROUND(LEN(AA63)/AF28, 1), "0.0") &amp; " lignes"</f>
        <v>0.0 lignes</v>
      </c>
      <c r="AD63" s="3757"/>
      <c r="AE63" s="3756"/>
      <c r="AF63" s="3699" t="str">
        <f>IF(AF28=0, 0, IF(LEN(AD63)&gt;AF28, LEN(AD63)-AF28 &amp; " en trop", LEN(AD63)))&amp;" car."</f>
        <v>0 car.</v>
      </c>
      <c r="AG63"/>
      <c r="AH63" s="3924"/>
      <c r="AI63" s="3925"/>
      <c r="AJ63"/>
      <c r="AK63" s="3924"/>
      <c r="AL63" s="3925"/>
      <c r="AM63"/>
      <c r="AN63" s="438" t="s">
        <v>107</v>
      </c>
      <c r="AO63" s="439"/>
      <c r="AP63" s="141"/>
      <c r="AQ63" s="161"/>
      <c r="AR63" s="137"/>
      <c r="AS63" s="1148"/>
      <c r="AT63" s="27" t="s">
        <v>4397</v>
      </c>
      <c r="AU63" s="132"/>
      <c r="AV63" s="132"/>
      <c r="AW63" s="132"/>
      <c r="AX63" s="132"/>
      <c r="AY63" s="1314"/>
      <c r="BA63" s="2544" t="s">
        <v>4382</v>
      </c>
      <c r="BB63" s="132"/>
      <c r="BC63" s="132"/>
      <c r="BD63" s="132"/>
      <c r="BE63" s="132"/>
      <c r="BF63" s="132"/>
      <c r="BG63" s="704"/>
      <c r="BH63" s="143" t="s">
        <v>798</v>
      </c>
      <c r="BI63" s="135">
        <v>1</v>
      </c>
    </row>
    <row r="64" spans="1:61" s="641" customFormat="1" ht="18.75">
      <c r="A64" s="138"/>
      <c r="B64"/>
      <c r="C64"/>
      <c r="D64" s="2728" t="str">
        <f>IF(K64&lt;&gt;"","A","►")</f>
        <v>►</v>
      </c>
      <c r="E64" s="66"/>
      <c r="F64" s="65"/>
      <c r="G64" s="64" t="str">
        <f>IF(AND(E64&gt;0,H64&gt;0),"de","")</f>
        <v/>
      </c>
      <c r="H64" s="63"/>
      <c r="I64" s="5249"/>
      <c r="J64" s="2616">
        <v>1</v>
      </c>
      <c r="K64" s="5248"/>
      <c r="L64"/>
      <c r="M64" s="2728"/>
      <c r="N64" s="66"/>
      <c r="O64" s="65"/>
      <c r="P64" s="64"/>
      <c r="Q64" s="63"/>
      <c r="R64" s="5249"/>
      <c r="S64" s="62"/>
      <c r="T64" s="5248"/>
      <c r="U64" s="2126">
        <f>IFERROR(INDEX(N75:X75,MATCH(R64,N74:X74,0)) * Q64 * IF(ISBLANK(N64), 1, N64), 0)</f>
        <v>0</v>
      </c>
      <c r="V64" s="2730">
        <f>IF(ISBLANK(W17), 0, (U64 * S64) * (W16 / W17))</f>
        <v>0</v>
      </c>
      <c r="W64" s="2004">
        <f>(N64/W17)*W16*S64</f>
        <v>0</v>
      </c>
      <c r="X64" s="2005">
        <f>O64</f>
        <v>0</v>
      </c>
      <c r="Z64" s="3758" t="str">
        <f>IF(Z28=0, 0, IF(LEN(AA64)&gt;Z28, LEN(AA64)-Z28 &amp; " en trop", LEN(AA64)))&amp;" car."</f>
        <v>0 car.</v>
      </c>
      <c r="AA64" s="3727"/>
      <c r="AB64" s="3754"/>
      <c r="AC64" s="3696" t="str">
        <f>TEXT(ROUND(LEN(AA64)/AF28, 1), "0.0") &amp; " lignes"</f>
        <v>0.0 lignes</v>
      </c>
      <c r="AD64" s="3757"/>
      <c r="AE64" s="3756"/>
      <c r="AF64" s="3699" t="str">
        <f>IF(AF28=0, 0, IF(LEN(AD64)&gt;AF28, LEN(AD64)-AF28 &amp; " en trop", LEN(AD64)))&amp;" car."</f>
        <v>0 car.</v>
      </c>
      <c r="AG64"/>
      <c r="AH64" s="140"/>
      <c r="AI64" s="140"/>
      <c r="AJ64"/>
      <c r="AK64" s="140"/>
      <c r="AL64" s="140"/>
      <c r="AM64"/>
      <c r="AN64" s="440">
        <v>8</v>
      </c>
      <c r="AO64" s="422" t="s">
        <v>108</v>
      </c>
      <c r="AP64" s="141"/>
      <c r="AQ64" s="161"/>
      <c r="AR64" s="137"/>
      <c r="AS64" s="1148"/>
      <c r="AT64" s="27"/>
      <c r="AU64" s="132"/>
      <c r="AV64" s="132"/>
      <c r="AW64" s="132"/>
      <c r="AX64" s="132"/>
      <c r="AY64" s="1314"/>
      <c r="BA64" s="2544" t="s">
        <v>4383</v>
      </c>
      <c r="BB64" s="132"/>
      <c r="BC64" s="132"/>
      <c r="BF64" s="132"/>
      <c r="BG64" s="704"/>
      <c r="BH64" s="143" t="s">
        <v>798</v>
      </c>
      <c r="BI64" s="135">
        <v>1</v>
      </c>
    </row>
    <row r="65" spans="1:61" s="641" customFormat="1" ht="18.75" customHeight="1">
      <c r="A65" s="138"/>
      <c r="B65"/>
      <c r="C65"/>
      <c r="D65" s="3601" t="s">
        <v>0</v>
      </c>
      <c r="E65" s="66"/>
      <c r="F65" s="65"/>
      <c r="G65" s="64" t="str">
        <f>IF(AND(E65&gt;0,H65&gt;0),"de","")</f>
        <v/>
      </c>
      <c r="H65" s="63"/>
      <c r="I65" s="5249"/>
      <c r="J65" s="2616">
        <v>1</v>
      </c>
      <c r="K65" s="5248"/>
      <c r="L65"/>
      <c r="M65" s="3601"/>
      <c r="N65" s="66"/>
      <c r="O65" s="65"/>
      <c r="P65" s="64"/>
      <c r="Q65" s="63"/>
      <c r="R65" s="5249"/>
      <c r="S65" s="62"/>
      <c r="T65" s="5248"/>
      <c r="U65" s="2126">
        <f>IFERROR(INDEX(N75:X75,MATCH(R65,N74:X74,0)) * Q65 * IF(ISBLANK(N65), 1, N65), 0)</f>
        <v>0</v>
      </c>
      <c r="V65" s="2727">
        <f>IF(ISBLANK(W17), 0, (U65 * S65) * (W16 / W17))</f>
        <v>0</v>
      </c>
      <c r="W65" s="2002">
        <f>(N65/W17)*W16*S65</f>
        <v>0</v>
      </c>
      <c r="X65" s="2003">
        <f>O65</f>
        <v>0</v>
      </c>
      <c r="Z65" s="3758" t="str">
        <f>IF(Z28=0, 0, IF(LEN(AA65)&gt;Z28, LEN(AA65)-Z28 &amp; " en trop", LEN(AA65)))&amp;" car."</f>
        <v>0 car.</v>
      </c>
      <c r="AA65" s="3727"/>
      <c r="AB65" s="3754"/>
      <c r="AC65" s="3696" t="str">
        <f>TEXT(ROUND(LEN(AA65)/AF28, 1), "0.0") &amp; " lignes"</f>
        <v>0.0 lignes</v>
      </c>
      <c r="AD65" s="3757"/>
      <c r="AE65" s="3756"/>
      <c r="AF65" s="3699" t="str">
        <f>IF(AF28=0, 0, IF(LEN(AD65)&gt;AF28, LEN(AD65)-AF28 &amp; " en trop", LEN(AD65)))&amp;" car."</f>
        <v>0 car.</v>
      </c>
      <c r="AG65"/>
      <c r="AH65" s="3927" t="s">
        <v>673</v>
      </c>
      <c r="AI65" s="3928"/>
      <c r="AJ65"/>
      <c r="AK65" s="3927" t="s">
        <v>674</v>
      </c>
      <c r="AL65" s="3928"/>
      <c r="AM65"/>
      <c r="AN65" s="440">
        <v>3</v>
      </c>
      <c r="AO65" s="422" t="s">
        <v>694</v>
      </c>
      <c r="AP65" s="141"/>
      <c r="AQ65" s="161"/>
      <c r="AR65" s="137"/>
      <c r="AS65" s="1148"/>
      <c r="AT65" s="422" t="s">
        <v>619</v>
      </c>
      <c r="AU65" s="132"/>
      <c r="AV65" s="132"/>
      <c r="AW65" s="132"/>
      <c r="AX65" s="132"/>
      <c r="AY65" s="1314"/>
      <c r="BA65" s="2516"/>
      <c r="BB65" s="712"/>
      <c r="BC65" s="2534" t="s">
        <v>4516</v>
      </c>
      <c r="BD65" s="3962" t="s">
        <v>4399</v>
      </c>
      <c r="BE65" s="3962"/>
      <c r="BF65" s="3962"/>
      <c r="BG65" s="3963"/>
      <c r="BH65" s="143" t="s">
        <v>798</v>
      </c>
      <c r="BI65" s="135">
        <v>1</v>
      </c>
    </row>
    <row r="66" spans="1:61" s="641" customFormat="1" ht="24" customHeight="1">
      <c r="A66" s="138"/>
      <c r="B66"/>
      <c r="C66"/>
      <c r="D66" s="3601" t="s">
        <v>0</v>
      </c>
      <c r="E66" s="3594">
        <v>11</v>
      </c>
      <c r="F66" s="3594">
        <v>11</v>
      </c>
      <c r="G66" s="3594">
        <v>3</v>
      </c>
      <c r="H66" s="3594">
        <v>11</v>
      </c>
      <c r="I66" s="3594">
        <v>11</v>
      </c>
      <c r="J66" s="3594">
        <v>9</v>
      </c>
      <c r="K66" s="5247">
        <v>35</v>
      </c>
      <c r="L66"/>
      <c r="M66" s="3601"/>
      <c r="N66" s="3594"/>
      <c r="O66" s="3594"/>
      <c r="P66" s="3594"/>
      <c r="Q66" s="3594"/>
      <c r="R66" s="3594"/>
      <c r="S66" s="3594"/>
      <c r="T66" s="5247"/>
      <c r="U66" s="3589">
        <f>SUM(U26:U65)</f>
        <v>0</v>
      </c>
      <c r="V66" s="3590">
        <f>SUM(V26:V65)</f>
        <v>0</v>
      </c>
      <c r="W66" s="3591"/>
      <c r="X66" s="3592"/>
      <c r="Z66" s="3758" t="str">
        <f>IF(Z28=0, 0, IF(LEN(AA66)&gt;Z28, LEN(AA66)-Z28 &amp; " en trop", LEN(AA66)))&amp;" car."</f>
        <v>0 car.</v>
      </c>
      <c r="AA66" s="3727"/>
      <c r="AB66" s="3754"/>
      <c r="AC66" s="3696" t="str">
        <f>TEXT(ROUND(LEN(AA66)/AF28, 1), "0.0") &amp; " lignes"</f>
        <v>0.0 lignes</v>
      </c>
      <c r="AD66" s="3757"/>
      <c r="AE66" s="3756"/>
      <c r="AF66" s="3699" t="str">
        <f>IF(AF28=0, 0, IF(LEN(AD66)&gt;AF28, LEN(AD66)-AF28 &amp; " en trop", LEN(AD66)))&amp;" car."</f>
        <v>0 car.</v>
      </c>
      <c r="AG66"/>
      <c r="AH66" s="3927"/>
      <c r="AI66" s="3928"/>
      <c r="AJ66"/>
      <c r="AK66" s="3927"/>
      <c r="AL66" s="3928"/>
      <c r="AM66"/>
      <c r="AN66" s="4045" t="s">
        <v>710</v>
      </c>
      <c r="AO66" s="4046"/>
      <c r="AP66" s="141"/>
      <c r="AQ66" s="161"/>
      <c r="AR66" s="137"/>
      <c r="AS66" s="1148"/>
      <c r="AT66" s="132"/>
      <c r="AU66" s="132"/>
      <c r="AV66" s="132"/>
      <c r="AW66" s="132"/>
      <c r="AX66" s="132"/>
      <c r="AY66" s="1314"/>
      <c r="BA66" s="2516"/>
      <c r="BB66" s="712"/>
      <c r="BC66" s="2534" t="s">
        <v>4515</v>
      </c>
      <c r="BD66" s="3962"/>
      <c r="BE66" s="3962"/>
      <c r="BF66" s="3962"/>
      <c r="BG66" s="3963"/>
      <c r="BH66" s="143" t="s">
        <v>798</v>
      </c>
      <c r="BI66" s="135">
        <v>1</v>
      </c>
    </row>
    <row r="67" spans="1:61" s="641" customFormat="1" ht="15.75" customHeight="1" thickBot="1">
      <c r="A67" s="138"/>
      <c r="B67"/>
      <c r="C67"/>
      <c r="D67" s="5246" t="s">
        <v>15</v>
      </c>
      <c r="E67" s="5159" t="s">
        <v>4503</v>
      </c>
      <c r="F67" s="5159"/>
      <c r="G67" s="5159"/>
      <c r="H67" s="5159"/>
      <c r="I67" s="5159"/>
      <c r="J67" s="5159"/>
      <c r="K67" s="5158"/>
      <c r="L67"/>
      <c r="M67" s="5246"/>
      <c r="N67" s="5156"/>
      <c r="O67" s="5156"/>
      <c r="P67" s="5156"/>
      <c r="Q67" s="5156"/>
      <c r="R67" s="5156"/>
      <c r="S67" s="5156"/>
      <c r="T67" s="5155"/>
      <c r="U67" s="712"/>
      <c r="V67" s="712"/>
      <c r="W67" s="712"/>
      <c r="X67" s="1314"/>
      <c r="Z67" s="3758" t="str">
        <f>IF(Z28=0, 0, IF(LEN(AA67)&gt;Z28, LEN(AA67)-Z28 &amp; " en trop", LEN(AA67)))&amp;" car."</f>
        <v>0 car.</v>
      </c>
      <c r="AA67" s="3727"/>
      <c r="AB67" s="3754"/>
      <c r="AC67" s="3696" t="str">
        <f>TEXT(ROUND(LEN(AA67)/AF28, 1), "0.0") &amp; " lignes"</f>
        <v>0.0 lignes</v>
      </c>
      <c r="AD67" s="3757"/>
      <c r="AE67" s="3756"/>
      <c r="AF67" s="3699" t="str">
        <f>IF(AF28=0, 0, IF(LEN(AD67)&gt;AF28, LEN(AD67)-AF28 &amp; " en trop", LEN(AD67)))&amp;" car."</f>
        <v>0 car.</v>
      </c>
      <c r="AG67"/>
      <c r="AH67" s="140"/>
      <c r="AI67" s="140"/>
      <c r="AJ67"/>
      <c r="AK67" s="140"/>
      <c r="AL67" s="140"/>
      <c r="AM67"/>
      <c r="AN67" s="4045"/>
      <c r="AO67" s="4046"/>
      <c r="AP67" s="141"/>
      <c r="AQ67" s="161"/>
      <c r="AR67" s="137"/>
      <c r="AS67" s="1148"/>
      <c r="AT67" s="132"/>
      <c r="AU67" s="132"/>
      <c r="AV67" s="132"/>
      <c r="AW67" s="132"/>
      <c r="AX67" s="132"/>
      <c r="AY67" s="1314"/>
      <c r="BA67" s="2516"/>
      <c r="BB67" s="712"/>
      <c r="BC67" s="3541" t="s">
        <v>4400</v>
      </c>
      <c r="BD67" s="712"/>
      <c r="BE67" s="712"/>
      <c r="BF67" s="712"/>
      <c r="BG67" s="1314"/>
      <c r="BH67" s="143" t="s">
        <v>798</v>
      </c>
      <c r="BI67" s="135">
        <v>1</v>
      </c>
    </row>
    <row r="68" spans="1:61" s="641" customFormat="1" ht="24.75" customHeight="1" thickBot="1">
      <c r="A68" s="138"/>
      <c r="B68"/>
      <c r="C68"/>
      <c r="D68" s="132"/>
      <c r="E68" s="132"/>
      <c r="F68" s="132"/>
      <c r="G68" s="132"/>
      <c r="H68" s="132"/>
      <c r="I68" s="132"/>
      <c r="J68" s="132"/>
      <c r="K68" s="132"/>
      <c r="L68"/>
      <c r="M68" s="3593" t="s">
        <v>15</v>
      </c>
      <c r="N68" s="5245" t="s">
        <v>4497</v>
      </c>
      <c r="O68" s="2587"/>
      <c r="P68" s="2587"/>
      <c r="Q68" s="2587"/>
      <c r="R68" s="2587"/>
      <c r="S68" s="455"/>
      <c r="T68" s="455"/>
      <c r="U68" s="5244"/>
      <c r="V68" s="2053"/>
      <c r="W68" s="2053" t="s">
        <v>1002</v>
      </c>
      <c r="X68" s="5243" t="s">
        <v>26</v>
      </c>
      <c r="Z68" s="92" t="s">
        <v>15</v>
      </c>
      <c r="AA68" s="3624" t="s">
        <v>4932</v>
      </c>
      <c r="AB68" s="3754"/>
      <c r="AC68" s="3517"/>
      <c r="AD68" s="3757"/>
      <c r="AE68" s="3756"/>
      <c r="AF68" s="3755" t="str">
        <f>LEN(AA68)&amp;" car."</f>
        <v>75 car.</v>
      </c>
      <c r="AG68"/>
      <c r="AH68" s="3871" t="s">
        <v>695</v>
      </c>
      <c r="AI68" s="3926"/>
      <c r="AJ68"/>
      <c r="AK68" s="3871" t="s">
        <v>696</v>
      </c>
      <c r="AL68" s="3926"/>
      <c r="AM68"/>
      <c r="AN68" s="443"/>
      <c r="AO68" s="444"/>
      <c r="AP68" s="141"/>
      <c r="AQ68" s="161"/>
      <c r="AR68" s="137"/>
      <c r="AS68" s="1148"/>
      <c r="AT68" s="132"/>
      <c r="AU68" s="132"/>
      <c r="AV68" s="132"/>
      <c r="AW68" s="132"/>
      <c r="AX68" s="132"/>
      <c r="AY68" s="1314"/>
      <c r="BA68" s="2516"/>
      <c r="BB68" s="712"/>
      <c r="BC68" s="3541" t="s">
        <v>4401</v>
      </c>
      <c r="BD68" s="712"/>
      <c r="BE68" s="712"/>
      <c r="BF68" s="712"/>
      <c r="BG68" s="1314"/>
      <c r="BH68" s="143" t="s">
        <v>798</v>
      </c>
      <c r="BI68" s="135">
        <v>1</v>
      </c>
    </row>
    <row r="69" spans="1:61" s="641" customFormat="1" ht="24" customHeight="1">
      <c r="A69" s="138"/>
      <c r="B69"/>
      <c r="C69"/>
      <c r="D69" s="132"/>
      <c r="E69" s="132"/>
      <c r="F69" s="132"/>
      <c r="G69" s="132"/>
      <c r="H69" s="132"/>
      <c r="I69" s="132"/>
      <c r="J69" s="132"/>
      <c r="K69" s="132"/>
      <c r="L69"/>
      <c r="M69" s="3593" t="s">
        <v>15</v>
      </c>
      <c r="N69" s="5152" t="s">
        <v>4498</v>
      </c>
      <c r="O69" s="5151"/>
      <c r="P69" s="5151"/>
      <c r="Q69" s="5151"/>
      <c r="R69" s="5150"/>
      <c r="S69" s="608"/>
      <c r="T69" s="608"/>
      <c r="U69" s="2740"/>
      <c r="V69" s="579"/>
      <c r="W69" s="579" t="s">
        <v>1003</v>
      </c>
      <c r="X69" s="2586" t="s">
        <v>26</v>
      </c>
      <c r="Z69" s="92" t="s">
        <v>15</v>
      </c>
      <c r="AA69" s="3624" t="s">
        <v>4972</v>
      </c>
      <c r="AB69" s="3754"/>
      <c r="AC69" s="3517"/>
      <c r="AD69" s="3727"/>
      <c r="AE69" s="3754"/>
      <c r="AF69" s="3755" t="str">
        <f>LEN(AA69)&amp;" car."</f>
        <v>32 car.</v>
      </c>
      <c r="AG69"/>
      <c r="AH69" s="3871"/>
      <c r="AI69" s="3926"/>
      <c r="AJ69"/>
      <c r="AK69" s="3871"/>
      <c r="AL69" s="3926"/>
      <c r="AM69"/>
      <c r="AN69" s="446" t="s">
        <v>725</v>
      </c>
      <c r="AO69" s="428"/>
      <c r="AP69" s="141"/>
      <c r="AQ69" s="161"/>
      <c r="AR69" s="137"/>
      <c r="AS69" s="1148"/>
      <c r="AT69" s="132"/>
      <c r="AU69" s="132"/>
      <c r="AV69" s="132"/>
      <c r="AW69" s="132"/>
      <c r="AX69" s="132"/>
      <c r="AY69" s="1314"/>
      <c r="BA69" s="2516"/>
      <c r="BB69" s="712"/>
      <c r="BC69" s="712"/>
      <c r="BD69" s="712"/>
      <c r="BE69" s="712"/>
      <c r="BF69" s="712"/>
      <c r="BG69" s="1314"/>
      <c r="BH69" s="143" t="s">
        <v>798</v>
      </c>
      <c r="BI69" s="135">
        <v>1</v>
      </c>
    </row>
    <row r="70" spans="1:61" s="641" customFormat="1" ht="16.5" customHeight="1">
      <c r="A70" s="138"/>
      <c r="B70"/>
      <c r="C70"/>
      <c r="D70" s="132"/>
      <c r="E70" s="132"/>
      <c r="F70" s="132"/>
      <c r="G70" s="132"/>
      <c r="H70" s="132"/>
      <c r="I70" s="132"/>
      <c r="J70" s="132"/>
      <c r="K70" s="132"/>
      <c r="L70"/>
      <c r="M70" s="3593" t="s">
        <v>15</v>
      </c>
      <c r="N70" s="5147"/>
      <c r="O70" s="4100"/>
      <c r="P70" s="4100"/>
      <c r="Q70" s="4100"/>
      <c r="R70" s="5146"/>
      <c r="S70" s="14" t="s">
        <v>4</v>
      </c>
      <c r="T70" s="2016"/>
      <c r="U70" s="11"/>
      <c r="V70" s="132"/>
      <c r="W70" s="132"/>
      <c r="X70" s="167"/>
      <c r="Z70" s="92" t="s">
        <v>15</v>
      </c>
      <c r="AA70" s="3624" t="s">
        <v>4971</v>
      </c>
      <c r="AB70" s="3754"/>
      <c r="AC70" s="3517"/>
      <c r="AD70" s="3727"/>
      <c r="AE70" s="3754"/>
      <c r="AF70" s="3755" t="str">
        <f>LEN(AA70)&amp;" car."</f>
        <v>52 car.</v>
      </c>
      <c r="AG70"/>
      <c r="AH70" s="140"/>
      <c r="AI70" s="140"/>
      <c r="AJ70"/>
      <c r="AK70" s="140"/>
      <c r="AL70" s="140"/>
      <c r="AM70"/>
      <c r="AN70" s="448" t="s">
        <v>726</v>
      </c>
      <c r="AO70" s="428"/>
      <c r="AP70" s="141"/>
      <c r="AQ70" s="161"/>
      <c r="AR70" s="137"/>
      <c r="AS70" s="1148"/>
      <c r="AT70" s="132"/>
      <c r="AU70" s="132"/>
      <c r="AV70" s="132"/>
      <c r="AW70" s="132"/>
      <c r="AX70" s="132"/>
      <c r="AY70" s="1314"/>
      <c r="BA70" s="2539" t="s">
        <v>4386</v>
      </c>
      <c r="BB70" s="132"/>
      <c r="BC70" s="132"/>
      <c r="BD70" s="132"/>
      <c r="BE70" s="132"/>
      <c r="BF70" s="132"/>
      <c r="BG70" s="704"/>
      <c r="BH70" s="143" t="s">
        <v>798</v>
      </c>
      <c r="BI70" s="135">
        <v>1</v>
      </c>
    </row>
    <row r="71" spans="1:61" s="641" customFormat="1" ht="18.75" customHeight="1">
      <c r="A71"/>
      <c r="B71"/>
      <c r="C71"/>
      <c r="D71" s="132"/>
      <c r="E71" s="132"/>
      <c r="F71" s="132"/>
      <c r="G71" s="132"/>
      <c r="H71" s="132"/>
      <c r="I71" s="132"/>
      <c r="J71" s="132"/>
      <c r="K71" s="132"/>
      <c r="L71"/>
      <c r="M71" s="3593" t="s">
        <v>15</v>
      </c>
      <c r="N71" s="5147"/>
      <c r="O71" s="4100"/>
      <c r="P71" s="4100"/>
      <c r="Q71" s="4100"/>
      <c r="R71" s="5146"/>
      <c r="S71" s="6" t="s">
        <v>2</v>
      </c>
      <c r="T71" s="5" t="s">
        <v>1</v>
      </c>
      <c r="U71" s="3"/>
      <c r="V71" s="132"/>
      <c r="W71" s="132"/>
      <c r="X71" s="2747" t="s">
        <v>798</v>
      </c>
      <c r="Y71"/>
      <c r="Z71" s="92" t="s">
        <v>15</v>
      </c>
      <c r="AA71" s="3624" t="s">
        <v>4970</v>
      </c>
      <c r="AB71" s="3754"/>
      <c r="AC71" s="3517"/>
      <c r="AD71" s="3727"/>
      <c r="AE71" s="3754"/>
      <c r="AF71" s="3755" t="str">
        <f>LEN(AA71)&amp;" car."</f>
        <v>78 car.</v>
      </c>
      <c r="AG71"/>
      <c r="AH71" s="3831" t="s">
        <v>712</v>
      </c>
      <c r="AI71" s="3832"/>
      <c r="AJ71"/>
      <c r="AK71" s="3831" t="s">
        <v>713</v>
      </c>
      <c r="AL71" s="3832"/>
      <c r="AM71"/>
      <c r="AN71" s="449">
        <v>10</v>
      </c>
      <c r="AO71" s="450" t="s">
        <v>108</v>
      </c>
      <c r="AP71" s="141"/>
      <c r="AQ71" s="161"/>
      <c r="AR71" s="137"/>
      <c r="AS71" s="1148"/>
      <c r="AT71" s="132"/>
      <c r="AU71" s="132"/>
      <c r="AV71" s="132"/>
      <c r="AW71" s="132"/>
      <c r="AX71" s="132"/>
      <c r="AY71" s="1314"/>
      <c r="BA71" s="2539" t="s">
        <v>4388</v>
      </c>
      <c r="BB71" s="132"/>
      <c r="BC71" s="132"/>
      <c r="BD71" s="132"/>
      <c r="BE71" s="132"/>
      <c r="BF71" s="132"/>
      <c r="BG71" s="704"/>
      <c r="BH71" s="143" t="s">
        <v>798</v>
      </c>
      <c r="BI71" s="135">
        <v>1</v>
      </c>
    </row>
    <row r="72" spans="1:61" s="641" customFormat="1" ht="18.75" customHeight="1" thickBot="1">
      <c r="A72"/>
      <c r="B72"/>
      <c r="C72"/>
      <c r="D72" s="132"/>
      <c r="E72" s="132"/>
      <c r="F72" s="132"/>
      <c r="G72" s="132"/>
      <c r="H72" s="132"/>
      <c r="I72" s="132"/>
      <c r="J72" s="132"/>
      <c r="K72" s="132"/>
      <c r="L72"/>
      <c r="M72" s="3593" t="s">
        <v>15</v>
      </c>
      <c r="N72" s="5145"/>
      <c r="O72" s="5144"/>
      <c r="P72" s="5144"/>
      <c r="Q72" s="5144"/>
      <c r="R72" s="5143"/>
      <c r="S72" s="5242"/>
      <c r="T72" s="2012"/>
      <c r="U72" s="2012"/>
      <c r="V72" s="2513"/>
      <c r="W72" s="2513"/>
      <c r="X72" s="5241" t="s">
        <v>35</v>
      </c>
      <c r="Y72"/>
      <c r="Z72" s="92" t="s">
        <v>15</v>
      </c>
      <c r="AA72" s="3624" t="s">
        <v>4969</v>
      </c>
      <c r="AB72" s="3754"/>
      <c r="AC72" s="3517"/>
      <c r="AD72" s="3727"/>
      <c r="AE72" s="3754"/>
      <c r="AF72" s="3755" t="str">
        <f>LEN(AA72)&amp;" car."</f>
        <v>65 car.</v>
      </c>
      <c r="AG72"/>
      <c r="AH72" s="3831"/>
      <c r="AI72" s="3832"/>
      <c r="AJ72"/>
      <c r="AK72" s="3831"/>
      <c r="AL72" s="3832"/>
      <c r="AM72"/>
      <c r="AN72" s="448" t="s">
        <v>739</v>
      </c>
      <c r="AO72" s="428"/>
      <c r="AP72" s="141"/>
      <c r="AQ72" s="161"/>
      <c r="AR72" s="137"/>
      <c r="AS72" s="1148"/>
      <c r="AT72" s="712"/>
      <c r="AU72" s="712"/>
      <c r="AV72" s="712"/>
      <c r="AW72" s="132"/>
      <c r="AX72" s="712"/>
      <c r="AY72" s="1314"/>
      <c r="BA72" s="2516"/>
      <c r="BB72" s="712"/>
      <c r="BC72" s="712"/>
      <c r="BD72" s="712"/>
      <c r="BE72" s="712"/>
      <c r="BF72" s="712"/>
      <c r="BG72" s="1314"/>
      <c r="BH72" s="143" t="s">
        <v>798</v>
      </c>
      <c r="BI72" s="135">
        <v>1</v>
      </c>
    </row>
    <row r="73" spans="1:61" s="641" customFormat="1" ht="18.75" customHeight="1" thickTop="1" thickBot="1">
      <c r="A73"/>
      <c r="B73"/>
      <c r="C73"/>
      <c r="D73" s="132"/>
      <c r="E73" s="132"/>
      <c r="F73" s="132"/>
      <c r="G73" s="132"/>
      <c r="H73" s="132"/>
      <c r="I73" s="132"/>
      <c r="J73" s="132"/>
      <c r="K73" s="132"/>
      <c r="L73"/>
      <c r="M73" s="3593" t="s">
        <v>15</v>
      </c>
      <c r="N73" s="5141"/>
      <c r="O73" s="5140" t="s">
        <v>5024</v>
      </c>
      <c r="P73" s="5139">
        <v>70</v>
      </c>
      <c r="Q73" s="5138" t="s">
        <v>67</v>
      </c>
      <c r="R73" s="5137" t="str">
        <f>TEXT(ROUND(LEN(N69)/P73, 1), "0.0") &amp; " lignes"</f>
        <v>3.1 lignes</v>
      </c>
      <c r="S73" s="2014"/>
      <c r="T73" s="2014"/>
      <c r="U73" s="2014"/>
      <c r="V73" s="608"/>
      <c r="W73" s="608"/>
      <c r="X73" s="2750" t="s">
        <v>34</v>
      </c>
      <c r="Y73"/>
      <c r="Z73" s="92" t="s">
        <v>15</v>
      </c>
      <c r="AA73" s="3624" t="s">
        <v>4968</v>
      </c>
      <c r="AB73" s="3754"/>
      <c r="AC73" s="3517"/>
      <c r="AD73" s="3727"/>
      <c r="AE73" s="3754"/>
      <c r="AF73" s="3755" t="str">
        <f>LEN(AA73)&amp;" car."</f>
        <v>42 car.</v>
      </c>
      <c r="AG73"/>
      <c r="AH73" s="140"/>
      <c r="AI73" s="140"/>
      <c r="AJ73"/>
      <c r="AK73" s="140"/>
      <c r="AL73" s="140"/>
      <c r="AM73"/>
      <c r="AN73" s="449">
        <v>5</v>
      </c>
      <c r="AO73" s="137"/>
      <c r="AP73" s="141"/>
      <c r="AQ73" s="161"/>
      <c r="AR73" s="137"/>
      <c r="AS73" s="1148"/>
      <c r="AT73" s="4002" t="s">
        <v>851</v>
      </c>
      <c r="AU73" s="4002"/>
      <c r="AV73" s="4005" t="s">
        <v>79</v>
      </c>
      <c r="AW73" s="4005"/>
      <c r="AX73" s="712"/>
      <c r="AY73" s="1314"/>
      <c r="BA73" s="3542"/>
      <c r="BB73" s="3511" t="s">
        <v>4809</v>
      </c>
      <c r="BC73" s="712" t="s">
        <v>4820</v>
      </c>
      <c r="BD73" s="132"/>
      <c r="BE73" s="132"/>
      <c r="BF73" s="132"/>
      <c r="BG73" s="704"/>
      <c r="BH73" s="143" t="s">
        <v>798</v>
      </c>
      <c r="BI73" s="135">
        <v>1</v>
      </c>
    </row>
    <row r="74" spans="1:61" s="641" customFormat="1" ht="18.75" customHeight="1" thickTop="1" thickBot="1">
      <c r="A74"/>
      <c r="B74"/>
      <c r="C74"/>
      <c r="D74" s="132"/>
      <c r="E74" s="5240" t="s">
        <v>5041</v>
      </c>
      <c r="F74" s="5240"/>
      <c r="G74" s="5240"/>
      <c r="H74" s="5240"/>
      <c r="I74" s="5240"/>
      <c r="J74" s="132"/>
      <c r="K74" s="132"/>
      <c r="L74"/>
      <c r="M74" s="3593" t="s">
        <v>15</v>
      </c>
      <c r="N74" s="39" t="s">
        <v>66</v>
      </c>
      <c r="O74" s="39" t="s">
        <v>65</v>
      </c>
      <c r="P74" s="38" t="s">
        <v>55</v>
      </c>
      <c r="Q74" s="43" t="s">
        <v>64</v>
      </c>
      <c r="R74" s="42" t="s">
        <v>63</v>
      </c>
      <c r="S74" s="41" t="s">
        <v>62</v>
      </c>
      <c r="T74" s="40" t="s">
        <v>61</v>
      </c>
      <c r="U74" s="39" t="s">
        <v>59</v>
      </c>
      <c r="V74" s="624" t="s">
        <v>58</v>
      </c>
      <c r="W74" s="624" t="s">
        <v>57</v>
      </c>
      <c r="X74" s="404" t="s">
        <v>56</v>
      </c>
      <c r="Y74"/>
      <c r="Z74" s="92" t="s">
        <v>15</v>
      </c>
      <c r="AA74" s="3517" t="s">
        <v>4967</v>
      </c>
      <c r="AB74" s="3754"/>
      <c r="AC74" s="3517"/>
      <c r="AD74" s="3727"/>
      <c r="AE74" s="3753"/>
      <c r="AF74" s="3752" t="str">
        <f>IF(LEN(AA74)=AF28,LEN(AA74)&amp;" "&amp;"OK",LEN(AA74))</f>
        <v>75 OK</v>
      </c>
      <c r="AG74"/>
      <c r="AH74" s="3929" t="s">
        <v>727</v>
      </c>
      <c r="AI74" s="3930"/>
      <c r="AJ74"/>
      <c r="AK74" s="3929" t="s">
        <v>728</v>
      </c>
      <c r="AL74" s="3930"/>
      <c r="AM74"/>
      <c r="AN74" s="451" t="s">
        <v>106</v>
      </c>
      <c r="AO74" s="102" t="s">
        <v>742</v>
      </c>
      <c r="AP74" s="101"/>
      <c r="AQ74" s="161"/>
      <c r="AR74" s="137"/>
      <c r="AS74" s="1148"/>
      <c r="AT74" s="4003"/>
      <c r="AU74" s="4003"/>
      <c r="AV74" s="4006"/>
      <c r="AW74" s="4006"/>
      <c r="AX74" s="712"/>
      <c r="AY74" s="1314"/>
      <c r="BA74" s="1148"/>
      <c r="BB74" s="3532">
        <v>115</v>
      </c>
      <c r="BC74" s="712" t="s">
        <v>4821</v>
      </c>
      <c r="BD74" s="132"/>
      <c r="BE74" s="132"/>
      <c r="BF74" s="132"/>
      <c r="BG74" s="704"/>
      <c r="BH74" s="143" t="s">
        <v>798</v>
      </c>
      <c r="BI74" s="135">
        <v>1</v>
      </c>
    </row>
    <row r="75" spans="1:61" s="641" customFormat="1" ht="18.75" customHeight="1" thickTop="1">
      <c r="A75"/>
      <c r="B75"/>
      <c r="C75"/>
      <c r="D75" s="132"/>
      <c r="E75" s="132"/>
      <c r="F75" s="132"/>
      <c r="G75" s="132"/>
      <c r="H75" s="132"/>
      <c r="I75" s="132"/>
      <c r="J75" s="132"/>
      <c r="K75" s="132"/>
      <c r="L75"/>
      <c r="M75" s="3593" t="s">
        <v>15</v>
      </c>
      <c r="N75" s="406">
        <v>0.5</v>
      </c>
      <c r="O75" s="407">
        <v>0.25</v>
      </c>
      <c r="P75" s="410">
        <v>1E-3</v>
      </c>
      <c r="Q75" s="407">
        <v>0.25</v>
      </c>
      <c r="R75" s="409">
        <v>0.5</v>
      </c>
      <c r="S75" s="410">
        <v>1E-3</v>
      </c>
      <c r="T75" s="408">
        <v>1</v>
      </c>
      <c r="U75" s="410">
        <v>0.01</v>
      </c>
      <c r="V75" s="678">
        <v>1</v>
      </c>
      <c r="W75" s="679">
        <v>0.1</v>
      </c>
      <c r="X75" s="411">
        <v>0.01</v>
      </c>
      <c r="Y75"/>
      <c r="Z75" s="92" t="s">
        <v>15</v>
      </c>
      <c r="AA75" s="3517" t="s">
        <v>4826</v>
      </c>
      <c r="AB75" s="3754"/>
      <c r="AC75" s="3517"/>
      <c r="AD75" s="3727"/>
      <c r="AE75" s="3753"/>
      <c r="AF75" s="3752" t="str">
        <f>IF(AF28=0,0,IF(LEN(AA75)&gt;AF28,LEN(AA75)-AF28&amp;" en trop",0))</f>
        <v>54 en trop</v>
      </c>
      <c r="AG75"/>
      <c r="AH75" s="3929"/>
      <c r="AI75" s="3930"/>
      <c r="AJ75"/>
      <c r="AK75" s="3929"/>
      <c r="AL75" s="3930"/>
      <c r="AM75"/>
      <c r="AN75" s="425" t="s">
        <v>772</v>
      </c>
      <c r="AO75" s="428"/>
      <c r="AP75" s="399"/>
      <c r="AQ75" s="400"/>
      <c r="AR75" s="137"/>
      <c r="AS75" s="1148"/>
      <c r="AT75" s="4004"/>
      <c r="AU75" s="4004"/>
      <c r="AV75" s="4007"/>
      <c r="AW75" s="4007"/>
      <c r="AX75" s="712"/>
      <c r="AY75" s="1314"/>
      <c r="BA75" s="1148"/>
      <c r="BB75" s="3543" t="s">
        <v>4822</v>
      </c>
      <c r="BC75" s="132"/>
      <c r="BD75" s="132"/>
      <c r="BE75" s="132"/>
      <c r="BF75" s="132"/>
      <c r="BG75" s="704"/>
      <c r="BH75" s="143" t="s">
        <v>798</v>
      </c>
      <c r="BI75" s="135">
        <v>1</v>
      </c>
    </row>
    <row r="76" spans="1:61" s="641" customFormat="1" ht="18.75" customHeight="1">
      <c r="A76"/>
      <c r="B76"/>
      <c r="C76"/>
      <c r="D76" s="132"/>
      <c r="E76" s="132"/>
      <c r="F76" s="132"/>
      <c r="G76" s="132"/>
      <c r="H76" s="132"/>
      <c r="I76" s="132"/>
      <c r="J76" s="132"/>
      <c r="K76" s="132"/>
      <c r="L76"/>
      <c r="M76" s="5239" t="s">
        <v>0</v>
      </c>
      <c r="N76" s="3594">
        <v>11</v>
      </c>
      <c r="O76" s="3594">
        <v>11</v>
      </c>
      <c r="P76" s="3594">
        <v>3</v>
      </c>
      <c r="Q76" s="3594">
        <v>11</v>
      </c>
      <c r="R76" s="3594">
        <v>11</v>
      </c>
      <c r="S76" s="3594">
        <v>9</v>
      </c>
      <c r="T76" s="3594">
        <v>35</v>
      </c>
      <c r="U76" s="3595">
        <v>0.2</v>
      </c>
      <c r="V76" s="3594">
        <v>14</v>
      </c>
      <c r="W76" s="3594">
        <v>11</v>
      </c>
      <c r="X76" s="3596">
        <v>11</v>
      </c>
      <c r="Y76"/>
      <c r="Z76" s="593" t="s">
        <v>0</v>
      </c>
      <c r="AA76" s="588">
        <v>25</v>
      </c>
      <c r="AB76" s="588">
        <v>25</v>
      </c>
      <c r="AC76" s="588">
        <v>13</v>
      </c>
      <c r="AD76" s="588">
        <v>25</v>
      </c>
      <c r="AE76" s="588">
        <v>25</v>
      </c>
      <c r="AF76" s="591">
        <v>11</v>
      </c>
      <c r="AG76"/>
      <c r="AH76" s="140"/>
      <c r="AI76" s="140"/>
      <c r="AJ76"/>
      <c r="AK76" s="140"/>
      <c r="AL76" s="140"/>
      <c r="AM76"/>
      <c r="AN76" s="461" t="s">
        <v>780</v>
      </c>
      <c r="AO76" s="428"/>
      <c r="AP76" s="399"/>
      <c r="AQ76" s="400"/>
      <c r="AR76" s="137"/>
      <c r="AS76" s="1148"/>
      <c r="AT76" s="2571" t="s">
        <v>66</v>
      </c>
      <c r="AU76" s="2571" t="s">
        <v>65</v>
      </c>
      <c r="AV76" s="2572" t="s">
        <v>858</v>
      </c>
      <c r="AW76" s="2573" t="s">
        <v>859</v>
      </c>
      <c r="AX76" s="712"/>
      <c r="AY76" s="1314"/>
      <c r="BA76" s="1148"/>
      <c r="BB76" s="3544" t="s">
        <v>4387</v>
      </c>
      <c r="BC76" s="132"/>
      <c r="BD76" s="132"/>
      <c r="BE76" s="132"/>
      <c r="BF76" s="132"/>
      <c r="BG76" s="704"/>
      <c r="BH76" s="143" t="s">
        <v>798</v>
      </c>
      <c r="BI76" s="135">
        <v>1</v>
      </c>
    </row>
    <row r="77" spans="1:61" s="641" customFormat="1" ht="18.75" customHeight="1" thickBot="1">
      <c r="A77"/>
      <c r="B77"/>
      <c r="C77"/>
      <c r="D77" s="5161" t="s">
        <v>5040</v>
      </c>
      <c r="E77" s="5238" t="s">
        <v>5039</v>
      </c>
      <c r="F77" s="2763"/>
      <c r="G77" s="2763"/>
      <c r="H77" s="2765"/>
      <c r="I77" s="2765"/>
      <c r="J77" s="132"/>
      <c r="K77" s="132"/>
      <c r="L77"/>
      <c r="M77" s="5237" t="s">
        <v>0</v>
      </c>
      <c r="N77" s="590">
        <f ca="1">CELL("largeur",N77)</f>
        <v>11</v>
      </c>
      <c r="O77" s="590">
        <f ca="1">CELL("largeur",O77)</f>
        <v>11</v>
      </c>
      <c r="P77" s="590">
        <f ca="1">CELL("largeur",P77)</f>
        <v>3</v>
      </c>
      <c r="Q77" s="590">
        <f ca="1">CELL("largeur",Q77)</f>
        <v>11</v>
      </c>
      <c r="R77" s="590">
        <f ca="1">CELL("largeur",R77)</f>
        <v>11</v>
      </c>
      <c r="S77" s="590">
        <f ca="1">CELL("largeur",S77)</f>
        <v>9</v>
      </c>
      <c r="T77" s="590">
        <f ca="1">CELL("largeur",T77)</f>
        <v>35</v>
      </c>
      <c r="U77" s="590">
        <f ca="1">CELL("largeur",U77)</f>
        <v>11</v>
      </c>
      <c r="V77" s="590">
        <f ca="1">CELL("largeur",V77)</f>
        <v>14</v>
      </c>
      <c r="W77" s="590">
        <f ca="1">CELL("largeur",W77)</f>
        <v>11</v>
      </c>
      <c r="X77" s="592">
        <f ca="1">CELL("largeur",X77)</f>
        <v>11</v>
      </c>
      <c r="Y77"/>
      <c r="Z77" s="594" t="s">
        <v>0</v>
      </c>
      <c r="AA77" s="590">
        <f ca="1">CELL("largeur",AA77)</f>
        <v>25</v>
      </c>
      <c r="AB77" s="590">
        <f ca="1">CELL("largeur",AB77)</f>
        <v>25</v>
      </c>
      <c r="AC77" s="590">
        <f ca="1">CELL("largeur",AC77)</f>
        <v>13</v>
      </c>
      <c r="AD77" s="590">
        <f ca="1">CELL("largeur",AD77)</f>
        <v>25</v>
      </c>
      <c r="AE77" s="590">
        <f ca="1">CELL("largeur",AE77)</f>
        <v>25</v>
      </c>
      <c r="AF77" s="592">
        <f ca="1">CELL("largeur",AF77)</f>
        <v>11</v>
      </c>
      <c r="AG77"/>
      <c r="AH77" s="3807" t="s">
        <v>743</v>
      </c>
      <c r="AI77" s="3808"/>
      <c r="AJ77"/>
      <c r="AK77" s="3807" t="s">
        <v>744</v>
      </c>
      <c r="AL77" s="3808"/>
      <c r="AM77"/>
      <c r="AN77" s="425" t="s">
        <v>781</v>
      </c>
      <c r="AO77" s="428"/>
      <c r="AP77" s="399"/>
      <c r="AQ77" s="400"/>
      <c r="AR77" s="137"/>
      <c r="AS77" s="1148"/>
      <c r="AT77" s="498">
        <v>0.25</v>
      </c>
      <c r="AU77" s="498">
        <v>0.5</v>
      </c>
      <c r="AV77" s="1988" t="s">
        <v>4403</v>
      </c>
      <c r="AW77" s="2574"/>
      <c r="AX77" s="712"/>
      <c r="AY77" s="1314"/>
      <c r="BA77" s="2516"/>
      <c r="BB77" s="712"/>
      <c r="BC77" s="712"/>
      <c r="BD77" s="712"/>
      <c r="BE77" s="712"/>
      <c r="BF77" s="712"/>
      <c r="BG77" s="1314"/>
      <c r="BH77" s="143" t="s">
        <v>798</v>
      </c>
      <c r="BI77" s="135">
        <v>1</v>
      </c>
    </row>
    <row r="78" spans="1:61" s="641" customFormat="1" ht="18.75" customHeight="1" thickBot="1">
      <c r="A78"/>
      <c r="B78"/>
      <c r="C78"/>
      <c r="D78" s="5161"/>
      <c r="E78" t="s">
        <v>985</v>
      </c>
      <c r="F78"/>
      <c r="G78"/>
      <c r="H78"/>
      <c r="I78" s="3740" t="s">
        <v>985</v>
      </c>
      <c r="J78" s="132"/>
      <c r="K78" s="132"/>
      <c r="L78"/>
      <c r="M78" s="5236" t="s">
        <v>0</v>
      </c>
      <c r="N78"/>
      <c r="O78"/>
      <c r="P78"/>
      <c r="Q78"/>
      <c r="R78"/>
      <c r="S78"/>
      <c r="T78"/>
      <c r="U78"/>
      <c r="V78"/>
      <c r="W78"/>
      <c r="X78"/>
      <c r="Y78"/>
      <c r="Z78" s="3783" t="s">
        <v>0</v>
      </c>
      <c r="AA78"/>
      <c r="AB78"/>
      <c r="AC78"/>
      <c r="AD78"/>
      <c r="AE78"/>
      <c r="AF78" s="3783" t="s">
        <v>0</v>
      </c>
      <c r="AG78"/>
      <c r="AH78" s="3807"/>
      <c r="AI78" s="3808"/>
      <c r="AJ78"/>
      <c r="AK78" s="3807"/>
      <c r="AL78" s="3808"/>
      <c r="AM78"/>
      <c r="AN78" s="459"/>
      <c r="AO78" s="460"/>
      <c r="AP78" s="141"/>
      <c r="AQ78" s="161"/>
      <c r="AR78" s="137"/>
      <c r="AS78" s="1148"/>
      <c r="AT78" s="18"/>
      <c r="AU78" s="18"/>
      <c r="AV78" s="18"/>
      <c r="AW78" s="18"/>
      <c r="AX78" s="712"/>
      <c r="AY78" s="1314"/>
      <c r="BA78" s="2558" t="s">
        <v>4370</v>
      </c>
      <c r="BB78" s="132" t="s">
        <v>4825</v>
      </c>
      <c r="BC78" s="712"/>
      <c r="BD78" s="712"/>
      <c r="BE78" s="712"/>
      <c r="BF78" s="712"/>
      <c r="BG78" s="1314"/>
      <c r="BH78" s="143" t="s">
        <v>798</v>
      </c>
      <c r="BI78" s="135">
        <v>1</v>
      </c>
    </row>
    <row r="79" spans="1:61" s="641" customFormat="1" ht="33" customHeight="1">
      <c r="A79"/>
      <c r="B79"/>
      <c r="C79"/>
      <c r="D79" s="5161"/>
      <c r="E79" s="5234" t="s">
        <v>395</v>
      </c>
      <c r="F79" s="5235" t="s">
        <v>4486</v>
      </c>
      <c r="G79" s="5235"/>
      <c r="H79" s="5235"/>
      <c r="I79" s="5232" t="s">
        <v>4482</v>
      </c>
      <c r="J79" s="3696"/>
      <c r="K79" s="3696"/>
      <c r="L79"/>
      <c r="M79" s="2675" t="s">
        <v>0</v>
      </c>
      <c r="N79" s="5234"/>
      <c r="O79" s="5233"/>
      <c r="P79" s="5233"/>
      <c r="Q79" s="5233"/>
      <c r="R79" s="5232"/>
      <c r="S79" s="3597"/>
      <c r="T79" s="3598"/>
      <c r="U79" s="3598"/>
      <c r="V79" s="3599"/>
      <c r="W79" s="3600">
        <f>N80</f>
        <v>0</v>
      </c>
      <c r="X79" s="5231" t="str">
        <f>LEFT(N80,1)</f>
        <v/>
      </c>
      <c r="Y79"/>
      <c r="Z79" s="3782" t="s">
        <v>0</v>
      </c>
      <c r="AA79" s="3781" t="s">
        <v>4985</v>
      </c>
      <c r="AB79" s="3780"/>
      <c r="AC79" s="3780"/>
      <c r="AD79" s="3780"/>
      <c r="AE79" s="3780"/>
      <c r="AF79" s="3779" t="s">
        <v>4984</v>
      </c>
      <c r="AG79"/>
      <c r="AH79" s="140"/>
      <c r="AI79" s="140"/>
      <c r="AJ79"/>
      <c r="AK79" s="140"/>
      <c r="AL79" s="140"/>
      <c r="AM79"/>
      <c r="AN79" s="452" t="s">
        <v>753</v>
      </c>
      <c r="AO79" s="453"/>
      <c r="AP79" s="141"/>
      <c r="AQ79" s="161"/>
      <c r="AR79" s="3682" t="s">
        <v>798</v>
      </c>
      <c r="AS79" s="1148"/>
      <c r="AT79" s="2575" t="s">
        <v>64</v>
      </c>
      <c r="AU79" s="2576" t="s">
        <v>63</v>
      </c>
      <c r="AV79" s="2572" t="s">
        <v>867</v>
      </c>
      <c r="AW79" s="2577" t="s">
        <v>868</v>
      </c>
      <c r="AX79" s="712"/>
      <c r="AY79" s="1314"/>
      <c r="BA79" s="2563" t="s">
        <v>4827</v>
      </c>
      <c r="BB79" s="132"/>
      <c r="BC79" s="132"/>
      <c r="BD79" s="132"/>
      <c r="BE79" s="132"/>
      <c r="BF79" s="132"/>
      <c r="BG79" s="704"/>
      <c r="BH79" s="143" t="s">
        <v>798</v>
      </c>
      <c r="BI79" s="135">
        <v>1</v>
      </c>
    </row>
    <row r="80" spans="1:61" s="641" customFormat="1" ht="18.75" customHeight="1">
      <c r="A80"/>
      <c r="B80"/>
      <c r="C80"/>
      <c r="D80" s="5161"/>
      <c r="E80" s="5227" t="s">
        <v>4843</v>
      </c>
      <c r="F80" s="4121"/>
      <c r="G80" s="4121"/>
      <c r="H80" s="4121"/>
      <c r="I80" s="5230" t="s">
        <v>1823</v>
      </c>
      <c r="J80" s="3696"/>
      <c r="K80" s="3696"/>
      <c r="L80"/>
      <c r="M80" s="3601" t="s">
        <v>0</v>
      </c>
      <c r="N80" s="5226"/>
      <c r="O80" s="5225"/>
      <c r="P80" s="5225"/>
      <c r="Q80" s="5225"/>
      <c r="R80" s="5230"/>
      <c r="S80" s="125" t="s">
        <v>114</v>
      </c>
      <c r="T80" s="124"/>
      <c r="U80" s="124"/>
      <c r="V80" s="3989" t="s">
        <v>118</v>
      </c>
      <c r="W80" s="3990" t="s">
        <v>117</v>
      </c>
      <c r="X80" s="5228"/>
      <c r="Y80"/>
      <c r="Z80" s="593" t="s">
        <v>0</v>
      </c>
      <c r="AA80" s="3775"/>
      <c r="AB80" s="3775"/>
      <c r="AC80" s="3775"/>
      <c r="AD80" s="3775"/>
      <c r="AE80" s="3775"/>
      <c r="AF80" s="3774"/>
      <c r="AG80"/>
      <c r="AH80" s="3807" t="s">
        <v>701</v>
      </c>
      <c r="AI80" s="3808"/>
      <c r="AJ80"/>
      <c r="AK80" s="3807" t="s">
        <v>702</v>
      </c>
      <c r="AL80" s="3808"/>
      <c r="AM80"/>
      <c r="AN80" s="454" t="s">
        <v>754</v>
      </c>
      <c r="AO80" s="453"/>
      <c r="AP80" s="141"/>
      <c r="AQ80" s="161"/>
      <c r="AR80" s="137"/>
      <c r="AS80" s="1148"/>
      <c r="AT80" s="498">
        <v>0.25</v>
      </c>
      <c r="AU80" s="498">
        <v>0.5</v>
      </c>
      <c r="AV80" s="1988" t="s">
        <v>4404</v>
      </c>
      <c r="AW80" s="2574"/>
      <c r="AX80" s="712"/>
      <c r="AY80" s="1314"/>
      <c r="BA80" s="2565" t="s">
        <v>4392</v>
      </c>
      <c r="BB80" s="132"/>
      <c r="BC80" s="132"/>
      <c r="BD80" s="132"/>
      <c r="BE80" s="132"/>
      <c r="BF80" s="132"/>
      <c r="BG80" s="704"/>
      <c r="BH80" s="143" t="s">
        <v>798</v>
      </c>
      <c r="BI80" s="135">
        <v>1</v>
      </c>
    </row>
    <row r="81" spans="1:61" s="641" customFormat="1" ht="18.75" customHeight="1">
      <c r="A81"/>
      <c r="B81"/>
      <c r="C81"/>
      <c r="D81" s="5161"/>
      <c r="E81" s="5227"/>
      <c r="F81" s="4121"/>
      <c r="G81" s="4121"/>
      <c r="H81" s="4121"/>
      <c r="I81" s="5229" t="s">
        <v>4489</v>
      </c>
      <c r="J81" s="3696"/>
      <c r="K81" s="3696"/>
      <c r="L81"/>
      <c r="M81" s="3601" t="s">
        <v>0</v>
      </c>
      <c r="N81" s="5226"/>
      <c r="O81" s="5225"/>
      <c r="P81" s="5225"/>
      <c r="Q81" s="5225"/>
      <c r="R81" s="5229"/>
      <c r="S81" s="104" t="s">
        <v>4842</v>
      </c>
      <c r="T81" s="104"/>
      <c r="U81" s="124"/>
      <c r="V81" s="3989"/>
      <c r="W81" s="3990"/>
      <c r="X81" s="5228"/>
      <c r="Y81"/>
      <c r="Z81" s="593" t="s">
        <v>0</v>
      </c>
      <c r="AA81" s="3775"/>
      <c r="AB81" s="3775"/>
      <c r="AC81" s="3775"/>
      <c r="AD81" s="3775"/>
      <c r="AE81" s="3775"/>
      <c r="AF81" s="3774"/>
      <c r="AG81"/>
      <c r="AH81" s="3807"/>
      <c r="AI81" s="3808"/>
      <c r="AJ81"/>
      <c r="AK81" s="3807"/>
      <c r="AL81" s="3808"/>
      <c r="AM81"/>
      <c r="AN81" s="456" t="s">
        <v>755</v>
      </c>
      <c r="AO81" s="453"/>
      <c r="AP81" s="141"/>
      <c r="AQ81" s="161"/>
      <c r="AR81" s="137"/>
      <c r="AS81" s="1148"/>
      <c r="AT81" s="18" t="s">
        <v>874</v>
      </c>
      <c r="AU81" s="18" t="s">
        <v>875</v>
      </c>
      <c r="AV81" s="18"/>
      <c r="AW81" s="18"/>
      <c r="AX81" s="712"/>
      <c r="AY81" s="1314"/>
      <c r="BA81" s="2566" t="s">
        <v>4828</v>
      </c>
      <c r="BB81" s="132"/>
      <c r="BC81" s="132"/>
      <c r="BD81" s="132"/>
      <c r="BE81" s="132"/>
      <c r="BF81" s="132"/>
      <c r="BG81" s="704"/>
      <c r="BH81" s="143" t="s">
        <v>798</v>
      </c>
      <c r="BI81" s="135">
        <v>1</v>
      </c>
    </row>
    <row r="82" spans="1:61" s="641" customFormat="1" ht="18.75" customHeight="1">
      <c r="A82"/>
      <c r="B82"/>
      <c r="C82"/>
      <c r="D82" s="5161"/>
      <c r="E82" s="5227"/>
      <c r="F82" s="4121"/>
      <c r="G82" s="4121"/>
      <c r="H82" s="4121"/>
      <c r="I82" s="5224"/>
      <c r="J82" s="3696"/>
      <c r="K82" s="3696"/>
      <c r="L82"/>
      <c r="M82" s="3601" t="s">
        <v>0</v>
      </c>
      <c r="N82" s="5226"/>
      <c r="O82" s="5225"/>
      <c r="P82" s="5225"/>
      <c r="Q82" s="5225"/>
      <c r="R82" s="5224"/>
      <c r="S82" s="132"/>
      <c r="T82" s="132"/>
      <c r="U82" s="104"/>
      <c r="V82" s="132"/>
      <c r="W82" s="132"/>
      <c r="X82" s="578"/>
      <c r="Y82"/>
      <c r="Z82" s="593" t="s">
        <v>0</v>
      </c>
      <c r="AA82" s="3775"/>
      <c r="AB82" s="3775"/>
      <c r="AC82" s="3775"/>
      <c r="AD82" s="3775"/>
      <c r="AE82" s="3775"/>
      <c r="AF82" s="3774"/>
      <c r="AG82"/>
      <c r="AH82"/>
      <c r="AI82"/>
      <c r="AJ82"/>
      <c r="AK82"/>
      <c r="AL82"/>
      <c r="AM82"/>
      <c r="AN82" s="2777">
        <v>16</v>
      </c>
      <c r="AO82" s="505" t="s">
        <v>108</v>
      </c>
      <c r="AP82" s="141"/>
      <c r="AQ82" s="2778"/>
      <c r="AR82" s="137"/>
      <c r="AS82" s="1148"/>
      <c r="AT82" s="18"/>
      <c r="AU82" s="18"/>
      <c r="AV82" s="18"/>
      <c r="AW82" s="18"/>
      <c r="AX82" s="132"/>
      <c r="AY82" s="704"/>
      <c r="BA82" s="2566" t="s">
        <v>4393</v>
      </c>
      <c r="BB82" s="132"/>
      <c r="BC82" s="132"/>
      <c r="BD82" s="132"/>
      <c r="BE82" s="132"/>
      <c r="BF82" s="132"/>
      <c r="BG82" s="704"/>
      <c r="BH82" s="143" t="s">
        <v>798</v>
      </c>
      <c r="BI82" s="135">
        <v>1</v>
      </c>
    </row>
    <row r="83" spans="1:61" s="641" customFormat="1" ht="18.75" customHeight="1">
      <c r="A83"/>
      <c r="B83"/>
      <c r="C83"/>
      <c r="D83" s="5161"/>
      <c r="E83" s="5223"/>
      <c r="F83" s="2763" t="s">
        <v>3</v>
      </c>
      <c r="G83" s="3569"/>
      <c r="H83" s="3569"/>
      <c r="I83" s="5222"/>
      <c r="J83" s="3696"/>
      <c r="K83" s="3696"/>
      <c r="L83"/>
      <c r="M83" s="3601" t="s">
        <v>0</v>
      </c>
      <c r="N83" s="5223"/>
      <c r="O83" s="2763" t="s">
        <v>5038</v>
      </c>
      <c r="P83" s="3569"/>
      <c r="Q83" s="3569"/>
      <c r="R83" s="5222"/>
      <c r="S83" s="132"/>
      <c r="T83" s="132"/>
      <c r="U83" s="1152"/>
      <c r="V83" s="1152"/>
      <c r="W83" s="5206" t="str">
        <f>ROWS(M79:M144)-SUBTOTAL(103,M79:M144)&amp;" "&amp;"Lignes masquées"</f>
        <v>0 Lignes masquées</v>
      </c>
      <c r="X83" s="578"/>
      <c r="Y83"/>
      <c r="Z83" s="593" t="s">
        <v>0</v>
      </c>
      <c r="AA83" s="3775"/>
      <c r="AB83" s="3775"/>
      <c r="AC83" s="3775"/>
      <c r="AD83" s="3775"/>
      <c r="AE83" s="3775"/>
      <c r="AF83" s="3774"/>
      <c r="AG83"/>
      <c r="AH83" s="3807" t="s">
        <v>480</v>
      </c>
      <c r="AI83" s="3808"/>
      <c r="AJ83"/>
      <c r="AK83" s="3807" t="s">
        <v>481</v>
      </c>
      <c r="AL83" s="3808"/>
      <c r="AM83"/>
      <c r="AN83" s="2777">
        <v>25</v>
      </c>
      <c r="AO83" s="505" t="s">
        <v>742</v>
      </c>
      <c r="AP83" s="141"/>
      <c r="AQ83" s="2778"/>
      <c r="AR83" s="137"/>
      <c r="AS83" s="397" t="s">
        <v>536</v>
      </c>
      <c r="AT83" s="398"/>
      <c r="AU83" s="399"/>
      <c r="AV83" s="399"/>
      <c r="AW83" s="132"/>
      <c r="AX83" s="712"/>
      <c r="AY83" s="1314"/>
      <c r="BA83" s="2566" t="s">
        <v>4395</v>
      </c>
      <c r="BB83" s="132"/>
      <c r="BC83" s="132"/>
      <c r="BD83" s="132"/>
      <c r="BE83" s="132"/>
      <c r="BF83" s="132"/>
      <c r="BG83" s="704"/>
      <c r="BH83" s="143" t="s">
        <v>798</v>
      </c>
      <c r="BI83" s="135">
        <v>1</v>
      </c>
    </row>
    <row r="84" spans="1:61" s="641" customFormat="1" ht="18.75" customHeight="1">
      <c r="A84"/>
      <c r="B84"/>
      <c r="C84"/>
      <c r="D84" s="5161"/>
      <c r="E84" s="5221">
        <v>1.1559999999999999</v>
      </c>
      <c r="F84" s="2695" t="s">
        <v>403</v>
      </c>
      <c r="G84" s="105" t="s">
        <v>107</v>
      </c>
      <c r="H84" s="105"/>
      <c r="I84" s="5220"/>
      <c r="J84" s="3696"/>
      <c r="K84" s="3696"/>
      <c r="L84"/>
      <c r="M84" s="3601" t="s">
        <v>0</v>
      </c>
      <c r="N84" s="5221"/>
      <c r="O84" s="2695"/>
      <c r="P84" s="105"/>
      <c r="Q84" s="105"/>
      <c r="R84" s="5220"/>
      <c r="S84" s="132"/>
      <c r="T84" s="132"/>
      <c r="U84" s="1152"/>
      <c r="V84" s="1152"/>
      <c r="W84" s="5219" t="str">
        <f>COUNTIF(M79:M144,"**")&amp;" "&amp;"lignes"</f>
        <v>66 lignes</v>
      </c>
      <c r="X84" s="5218"/>
      <c r="Y84"/>
      <c r="Z84" s="593" t="s">
        <v>0</v>
      </c>
      <c r="AA84" s="3775"/>
      <c r="AB84" s="3775"/>
      <c r="AC84" s="3775"/>
      <c r="AD84" s="3775"/>
      <c r="AE84" s="3775"/>
      <c r="AF84" s="3774"/>
      <c r="AG84"/>
      <c r="AH84" s="3807"/>
      <c r="AI84" s="3808"/>
      <c r="AJ84"/>
      <c r="AK84" s="3807"/>
      <c r="AL84" s="3808"/>
      <c r="AM84"/>
      <c r="AN84" s="2780" t="str">
        <f>AN77</f>
        <v>augmentez ou diminuez la valeur saisie</v>
      </c>
      <c r="AO84" s="458">
        <f>AO77</f>
        <v>0</v>
      </c>
      <c r="AP84" s="141"/>
      <c r="AQ84" s="400"/>
      <c r="AR84" s="137"/>
      <c r="AS84" s="4008" t="s">
        <v>541</v>
      </c>
      <c r="AT84" s="4009"/>
      <c r="AU84" s="4009"/>
      <c r="AV84" s="4009"/>
      <c r="AW84" s="132"/>
      <c r="AX84" s="712"/>
      <c r="AY84" s="1314"/>
      <c r="BA84" s="2566" t="s">
        <v>4829</v>
      </c>
      <c r="BB84" s="132"/>
      <c r="BC84" s="712"/>
      <c r="BD84" s="712"/>
      <c r="BE84" s="712"/>
      <c r="BF84" s="712"/>
      <c r="BG84" s="1314"/>
      <c r="BH84" s="143" t="s">
        <v>798</v>
      </c>
      <c r="BI84" s="135">
        <v>1</v>
      </c>
    </row>
    <row r="85" spans="1:61" s="641" customFormat="1" ht="18.75" customHeight="1">
      <c r="A85"/>
      <c r="B85"/>
      <c r="C85"/>
      <c r="D85" s="5161"/>
      <c r="E85" s="5217" t="s">
        <v>4491</v>
      </c>
      <c r="F85" s="4125"/>
      <c r="G85" s="4125"/>
      <c r="H85" s="4125"/>
      <c r="I85" s="5216"/>
      <c r="J85" s="3696"/>
      <c r="K85" s="3696"/>
      <c r="L85"/>
      <c r="M85" s="3601" t="s">
        <v>0</v>
      </c>
      <c r="N85" s="5215"/>
      <c r="O85" s="5214"/>
      <c r="P85" s="5214"/>
      <c r="Q85" s="5214"/>
      <c r="R85" s="5213"/>
      <c r="S85" s="132"/>
      <c r="T85" s="132"/>
      <c r="U85" s="1152"/>
      <c r="V85" s="1152"/>
      <c r="W85" s="5206" t="str">
        <f ca="1">IF(COUNTIF(N90:X90,"&lt;0.5")=0,"Aucune colonne masquée",COUNTIF(N90:X90,"&lt;0.5")&amp;" colonnes masquées : "&amp;(X85&amp;X86))</f>
        <v>Aucune colonne masquée</v>
      </c>
      <c r="X85" s="5205" t="str">
        <f ca="1">IF(N90&lt;0.5,N89&amp;",","")&amp;IF(O90&lt;0.5,O89&amp;".","")&amp;IF(P90&lt;0.5,P89&amp;".","")&amp;IF(Q90&lt;0.5,Q89&amp;".","")&amp;IF(R90&lt;0.5,R89&amp;".","")&amp;IF(S90&lt;0.5,S89&amp;".","")</f>
        <v>,....</v>
      </c>
      <c r="Y85"/>
      <c r="Z85" s="593" t="s">
        <v>0</v>
      </c>
      <c r="AA85" s="3775"/>
      <c r="AB85" s="3775"/>
      <c r="AC85" s="3775"/>
      <c r="AD85" s="3775"/>
      <c r="AE85" s="3775"/>
      <c r="AF85" s="3774"/>
      <c r="AG85"/>
      <c r="AH85" s="140"/>
      <c r="AI85" s="140"/>
      <c r="AJ85"/>
      <c r="AK85" s="140"/>
      <c r="AL85" s="140"/>
      <c r="AM85"/>
      <c r="AN85" s="2781"/>
      <c r="AO85" s="428"/>
      <c r="AP85" s="399"/>
      <c r="AQ85" s="400"/>
      <c r="AR85" s="137"/>
      <c r="AS85" s="4008"/>
      <c r="AT85" s="4009"/>
      <c r="AU85" s="4009"/>
      <c r="AV85" s="4009"/>
      <c r="AW85" s="132"/>
      <c r="AX85" s="712"/>
      <c r="AY85" s="1314"/>
      <c r="BA85" s="2570" t="s">
        <v>4832</v>
      </c>
      <c r="BB85" s="712"/>
      <c r="BC85" s="712"/>
      <c r="BD85" s="712"/>
      <c r="BE85" s="712"/>
      <c r="BF85" s="712"/>
      <c r="BG85" s="1314"/>
      <c r="BH85" s="143" t="s">
        <v>798</v>
      </c>
      <c r="BI85" s="135">
        <v>1</v>
      </c>
    </row>
    <row r="86" spans="1:61" s="641" customFormat="1" ht="18.75" customHeight="1">
      <c r="A86"/>
      <c r="B86"/>
      <c r="C86"/>
      <c r="D86" s="5161"/>
      <c r="E86" s="5212"/>
      <c r="F86" s="4127"/>
      <c r="G86" s="4127"/>
      <c r="H86" s="4127"/>
      <c r="I86" s="5211"/>
      <c r="J86" s="3696"/>
      <c r="K86" s="3696"/>
      <c r="L86"/>
      <c r="M86" s="3601" t="s">
        <v>0</v>
      </c>
      <c r="N86" s="5210"/>
      <c r="O86" s="5209"/>
      <c r="P86" s="5209"/>
      <c r="Q86" s="5209"/>
      <c r="R86" s="5208"/>
      <c r="S86" s="132"/>
      <c r="T86" s="132"/>
      <c r="U86" s="5207"/>
      <c r="V86" s="1152"/>
      <c r="W86" s="5206" t="str">
        <f ca="1">COUNTIF(N90:X90,"&gt;0.5")+1&amp;" "&amp;"Colonnes Visibles"</f>
        <v>7 Colonnes Visibles</v>
      </c>
      <c r="X86" s="5205" t="str">
        <f ca="1">IF(T90&lt;0.5,T89&amp;".","")&amp;IF(U90&lt;0.5,U89&amp;".","")&amp;IF(V90&lt;0.5,V89&amp;".","")&amp;IF(W90&lt;0.5,W89&amp;".","")&amp;IF(X90&lt;0.5,X89&amp;".","")</f>
        <v/>
      </c>
      <c r="Y86"/>
      <c r="Z86" s="593" t="s">
        <v>0</v>
      </c>
      <c r="AA86" s="3775"/>
      <c r="AB86" s="3775"/>
      <c r="AC86" s="3775"/>
      <c r="AD86" s="3775"/>
      <c r="AE86" s="3775"/>
      <c r="AF86" s="3774"/>
      <c r="AG86"/>
      <c r="AH86" s="3807" t="s">
        <v>773</v>
      </c>
      <c r="AI86" s="3808"/>
      <c r="AJ86"/>
      <c r="AK86" s="3807" t="s">
        <v>774</v>
      </c>
      <c r="AL86" s="3808"/>
      <c r="AM86"/>
      <c r="AN86" s="2781" t="s">
        <v>771</v>
      </c>
      <c r="AO86" s="428"/>
      <c r="AP86" s="399"/>
      <c r="AQ86" s="400"/>
      <c r="AR86" s="137"/>
      <c r="AS86" s="4008"/>
      <c r="AT86" s="4009"/>
      <c r="AU86" s="4009"/>
      <c r="AV86" s="4009"/>
      <c r="AW86" s="132"/>
      <c r="AX86" s="712"/>
      <c r="AY86" s="1314"/>
      <c r="BA86" s="2570" t="s">
        <v>4833</v>
      </c>
      <c r="BB86" s="712"/>
      <c r="BC86" s="712"/>
      <c r="BD86" s="712"/>
      <c r="BE86" s="712"/>
      <c r="BF86" s="712"/>
      <c r="BG86" s="1314"/>
      <c r="BH86" s="143" t="s">
        <v>798</v>
      </c>
      <c r="BI86" s="135">
        <v>1</v>
      </c>
    </row>
    <row r="87" spans="1:61" s="641" customFormat="1" ht="18.75" customHeight="1" thickBot="1">
      <c r="A87"/>
      <c r="B87"/>
      <c r="C87"/>
      <c r="D87" s="5161"/>
      <c r="E87" s="5204"/>
      <c r="F87" s="4129"/>
      <c r="G87" s="4129"/>
      <c r="H87" s="4129"/>
      <c r="I87" s="5203"/>
      <c r="J87" s="3696"/>
      <c r="K87" s="3696"/>
      <c r="L87"/>
      <c r="M87" s="3601" t="s">
        <v>0</v>
      </c>
      <c r="N87" s="5202"/>
      <c r="O87" s="5201"/>
      <c r="P87" s="5201"/>
      <c r="Q87" s="5201"/>
      <c r="R87" s="5200"/>
      <c r="S87" s="132"/>
      <c r="T87" s="132"/>
      <c r="U87" s="5199"/>
      <c r="V87" s="5198"/>
      <c r="W87" s="5197"/>
      <c r="X87" s="5196"/>
      <c r="Y87"/>
      <c r="Z87" s="593" t="s">
        <v>0</v>
      </c>
      <c r="AA87" s="3775"/>
      <c r="AB87" s="3775"/>
      <c r="AC87" s="3775"/>
      <c r="AD87" s="3775"/>
      <c r="AE87" s="3775"/>
      <c r="AF87" s="3774"/>
      <c r="AG87"/>
      <c r="AH87" s="3807"/>
      <c r="AI87" s="3808"/>
      <c r="AJ87"/>
      <c r="AK87" s="3807"/>
      <c r="AL87" s="3808"/>
      <c r="AM87"/>
      <c r="AN87" s="459"/>
      <c r="AO87" s="460"/>
      <c r="AP87" s="141"/>
      <c r="AQ87" s="161"/>
      <c r="AR87" s="137"/>
      <c r="AS87" s="4008"/>
      <c r="AT87" s="4009"/>
      <c r="AU87" s="4009"/>
      <c r="AV87" s="4009"/>
      <c r="AW87" s="132"/>
      <c r="AX87" s="712"/>
      <c r="AY87" s="1314"/>
      <c r="BA87" s="2516" t="s">
        <v>4398</v>
      </c>
      <c r="BB87" s="712"/>
      <c r="BC87" s="712"/>
      <c r="BD87" s="712"/>
      <c r="BE87" s="712"/>
      <c r="BF87" s="712"/>
      <c r="BG87" s="1314"/>
      <c r="BH87" s="143" t="s">
        <v>798</v>
      </c>
      <c r="BI87" s="135">
        <v>1</v>
      </c>
    </row>
    <row r="88" spans="1:61" s="641" customFormat="1" ht="18.75" customHeight="1" thickTop="1" thickBot="1">
      <c r="A88"/>
      <c r="B88"/>
      <c r="C88"/>
      <c r="D88" s="5161"/>
      <c r="E88" s="5195" t="s">
        <v>104</v>
      </c>
      <c r="F88" s="2667" t="s">
        <v>103</v>
      </c>
      <c r="G88" s="2667" t="s">
        <v>102</v>
      </c>
      <c r="H88" s="2667" t="s">
        <v>101</v>
      </c>
      <c r="I88" s="5194" t="s">
        <v>100</v>
      </c>
      <c r="J88" s="3696"/>
      <c r="K88" s="3696"/>
      <c r="L88"/>
      <c r="M88" s="3601" t="s">
        <v>0</v>
      </c>
      <c r="N88" s="5195"/>
      <c r="O88" s="2667"/>
      <c r="P88" s="2667"/>
      <c r="Q88" s="2667"/>
      <c r="R88" s="5194"/>
      <c r="S88" s="5193" t="s">
        <v>99</v>
      </c>
      <c r="T88" s="97" t="s">
        <v>98</v>
      </c>
      <c r="U88" s="97" t="s">
        <v>97</v>
      </c>
      <c r="V88" s="97" t="s">
        <v>96</v>
      </c>
      <c r="W88" s="97" t="s">
        <v>95</v>
      </c>
      <c r="X88" s="600" t="s">
        <v>94</v>
      </c>
      <c r="Y88"/>
      <c r="Z88" s="593" t="s">
        <v>0</v>
      </c>
      <c r="AA88" s="3775"/>
      <c r="AB88" s="3775"/>
      <c r="AC88" s="3775"/>
      <c r="AD88" s="3775"/>
      <c r="AE88" s="3775"/>
      <c r="AF88" s="3774"/>
      <c r="AG88"/>
      <c r="AH88" s="140"/>
      <c r="AI88" s="140"/>
      <c r="AJ88"/>
      <c r="AK88" s="140"/>
      <c r="AL88" s="140"/>
      <c r="AM88"/>
      <c r="AN88" s="4036" t="s">
        <v>788</v>
      </c>
      <c r="AO88" s="4037"/>
      <c r="AP88" s="4037"/>
      <c r="AQ88" s="4038"/>
      <c r="AR88" s="137"/>
      <c r="AS88" s="2578" t="s">
        <v>4405</v>
      </c>
      <c r="AT88"/>
      <c r="AU88"/>
      <c r="AV88"/>
      <c r="AW88"/>
      <c r="AX88"/>
      <c r="AY88" s="692"/>
      <c r="BA88" s="2516" t="s">
        <v>4838</v>
      </c>
      <c r="BB88" s="712"/>
      <c r="BC88" s="712"/>
      <c r="BD88" s="712"/>
      <c r="BE88" s="712"/>
      <c r="BF88" s="712"/>
      <c r="BG88" s="1314"/>
      <c r="BH88" s="143" t="s">
        <v>798</v>
      </c>
      <c r="BI88" s="135">
        <v>1</v>
      </c>
    </row>
    <row r="89" spans="1:61" s="641" customFormat="1" ht="18.75" customHeight="1" thickTop="1">
      <c r="A89"/>
      <c r="B89"/>
      <c r="C89"/>
      <c r="D89" s="5161"/>
      <c r="E89" s="5192" t="str">
        <f>SUBSTITUTE(ADDRESS(1,COLUMN(),4),"1","")</f>
        <v>E</v>
      </c>
      <c r="F89" s="3576" t="str">
        <f>SUBSTITUTE(ADDRESS(1,COLUMN(),4),"1","")</f>
        <v>F</v>
      </c>
      <c r="G89" s="3576" t="str">
        <f>SUBSTITUTE(ADDRESS(1,COLUMN(),4),"1","")</f>
        <v>G</v>
      </c>
      <c r="H89" s="3576" t="str">
        <f>SUBSTITUTE(ADDRESS(1,COLUMN(),4),"1","")</f>
        <v>H</v>
      </c>
      <c r="I89" s="5191" t="str">
        <f>SUBSTITUTE(ADDRESS(1,COLUMN(),4),"1","")</f>
        <v>I</v>
      </c>
      <c r="J89" s="3696"/>
      <c r="K89" s="3696"/>
      <c r="L89"/>
      <c r="M89" s="5189" t="s">
        <v>15</v>
      </c>
      <c r="N89" s="5192"/>
      <c r="O89" s="3576"/>
      <c r="P89" s="3576"/>
      <c r="Q89" s="3576"/>
      <c r="R89" s="5191"/>
      <c r="S89" s="3578" t="str">
        <f>SUBSTITUTE(ADDRESS(1,COLUMN(),4),"1","")</f>
        <v>S</v>
      </c>
      <c r="T89" s="3579" t="str">
        <f>SUBSTITUTE(ADDRESS(1,COLUMN(),4),"1","")</f>
        <v>T</v>
      </c>
      <c r="U89" s="3576" t="str">
        <f>SUBSTITUTE(ADDRESS(1,COLUMN(),4),"1","")</f>
        <v>U</v>
      </c>
      <c r="V89" s="3578" t="str">
        <f>SUBSTITUTE(ADDRESS(1,COLUMN(),4),"1","")</f>
        <v>V</v>
      </c>
      <c r="W89" s="3578" t="str">
        <f>SUBSTITUTE(ADDRESS(1,COLUMN(),4),"1","")</f>
        <v>W</v>
      </c>
      <c r="X89" s="5190" t="str">
        <f>SUBSTITUTE(ADDRESS(1,COLUMN(),4),"1","")</f>
        <v>X</v>
      </c>
      <c r="Y89"/>
      <c r="Z89" s="593" t="s">
        <v>0</v>
      </c>
      <c r="AA89" s="3778"/>
      <c r="AB89" s="3778"/>
      <c r="AC89" s="3778"/>
      <c r="AD89" s="3778"/>
      <c r="AE89" s="3778"/>
      <c r="AF89" s="3777"/>
      <c r="AG89"/>
      <c r="AH89" s="3807" t="s">
        <v>782</v>
      </c>
      <c r="AI89" s="3808"/>
      <c r="AJ89"/>
      <c r="AK89" s="3807" t="s">
        <v>783</v>
      </c>
      <c r="AL89" s="3808"/>
      <c r="AM89"/>
      <c r="AN89" s="4036"/>
      <c r="AO89" s="4037"/>
      <c r="AP89" s="4037"/>
      <c r="AQ89" s="4038"/>
      <c r="AR89" s="137"/>
      <c r="AS89" s="2527" t="s">
        <v>84</v>
      </c>
      <c r="AT89" s="4010" t="s">
        <v>4086</v>
      </c>
      <c r="AU89" s="4011"/>
      <c r="AV89" s="4011"/>
      <c r="AW89" s="4014" t="s">
        <v>78</v>
      </c>
      <c r="AX89" s="4016" t="s">
        <v>4087</v>
      </c>
      <c r="AY89" s="4017"/>
      <c r="BA89" s="2563" t="s">
        <v>4839</v>
      </c>
      <c r="BB89" s="712"/>
      <c r="BC89" s="712"/>
      <c r="BD89" s="712"/>
      <c r="BE89" s="712"/>
      <c r="BF89" s="712"/>
      <c r="BG89" s="1314"/>
      <c r="BH89" s="143" t="s">
        <v>798</v>
      </c>
      <c r="BI89" s="135">
        <v>1</v>
      </c>
    </row>
    <row r="90" spans="1:61" s="641" customFormat="1" ht="18.75" customHeight="1">
      <c r="A90"/>
      <c r="B90"/>
      <c r="C90"/>
      <c r="D90" s="5161"/>
      <c r="E90" s="5188">
        <f ca="1">CELL("largeur",E90)</f>
        <v>11</v>
      </c>
      <c r="F90" s="2717">
        <f ca="1">CELL("largeur",F90)</f>
        <v>11</v>
      </c>
      <c r="G90" s="2717">
        <f ca="1">CELL("largeur",G90)</f>
        <v>11</v>
      </c>
      <c r="H90" s="2717">
        <f ca="1">CELL("largeur",H90)</f>
        <v>11</v>
      </c>
      <c r="I90" s="2719">
        <f ca="1">CELL("largeur",I90)</f>
        <v>11</v>
      </c>
      <c r="J90" s="3696"/>
      <c r="K90" s="3696"/>
      <c r="L90"/>
      <c r="M90" s="5189" t="s">
        <v>15</v>
      </c>
      <c r="N90" s="5188"/>
      <c r="O90" s="2717"/>
      <c r="P90" s="2717"/>
      <c r="Q90" s="2717"/>
      <c r="R90" s="2719"/>
      <c r="S90" s="2717">
        <f ca="1">CELL("largeur",S90)</f>
        <v>9</v>
      </c>
      <c r="T90" s="2718">
        <f ca="1">CELL("largeur",T90)</f>
        <v>35</v>
      </c>
      <c r="U90" s="2717">
        <f ca="1">CELL("largeur",U90)</f>
        <v>11</v>
      </c>
      <c r="V90" s="2717">
        <f ca="1">CELL("largeur",V90)</f>
        <v>14</v>
      </c>
      <c r="W90" s="2717">
        <f ca="1">CELL("largeur",W90)</f>
        <v>11</v>
      </c>
      <c r="X90" s="2719">
        <f ca="1">CELL("largeur",X90)</f>
        <v>11</v>
      </c>
      <c r="Y90"/>
      <c r="Z90" s="593" t="s">
        <v>0</v>
      </c>
      <c r="AA90" s="1232"/>
      <c r="AB90" s="1232"/>
      <c r="AC90" s="3778"/>
      <c r="AD90" s="3778"/>
      <c r="AE90" s="3778"/>
      <c r="AF90" s="3777"/>
      <c r="AG90"/>
      <c r="AH90" s="3807"/>
      <c r="AI90" s="3808"/>
      <c r="AJ90"/>
      <c r="AK90" s="3807"/>
      <c r="AL90" s="3808"/>
      <c r="AM90"/>
      <c r="AN90" s="166"/>
      <c r="AO90" s="11"/>
      <c r="AP90" s="11"/>
      <c r="AQ90" s="167"/>
      <c r="AR90" s="137"/>
      <c r="AS90" s="2530" t="s">
        <v>75</v>
      </c>
      <c r="AT90" s="4012"/>
      <c r="AU90" s="4013"/>
      <c r="AV90" s="4013"/>
      <c r="AW90" s="4015"/>
      <c r="AX90" s="4018"/>
      <c r="AY90" s="4019"/>
      <c r="BA90" s="2516"/>
      <c r="BB90" s="712"/>
      <c r="BC90" s="712"/>
      <c r="BD90" s="712"/>
      <c r="BE90" s="712"/>
      <c r="BF90" s="3553" t="s">
        <v>4840</v>
      </c>
      <c r="BG90" s="3554" t="str">
        <f>IF(LEN(BA89) &lt;= BB74, LEN(BA89) &amp; " OK", LEN(BA89)-BB74&amp;" "&amp;"en trop")</f>
        <v>106 OK</v>
      </c>
      <c r="BH90" s="143" t="s">
        <v>798</v>
      </c>
      <c r="BI90" s="135">
        <v>1</v>
      </c>
    </row>
    <row r="91" spans="1:61" s="641" customFormat="1" ht="19.5" customHeight="1">
      <c r="A91" s="138"/>
      <c r="B91"/>
      <c r="C91"/>
      <c r="D91" s="5161"/>
      <c r="E91" s="5187" t="s">
        <v>5037</v>
      </c>
      <c r="F91" s="5186"/>
      <c r="G91" s="5186"/>
      <c r="H91" s="5186"/>
      <c r="I91" s="5185"/>
      <c r="J91" s="3696"/>
      <c r="K91" s="3696"/>
      <c r="L91"/>
      <c r="M91" s="3601" t="s">
        <v>0</v>
      </c>
      <c r="N91" s="5184"/>
      <c r="O91" s="5183"/>
      <c r="P91" s="5183"/>
      <c r="Q91" s="5183"/>
      <c r="R91" s="5182"/>
      <c r="S91" s="3603" t="s">
        <v>4516</v>
      </c>
      <c r="T91" s="5181" t="s">
        <v>4402</v>
      </c>
      <c r="U91" s="2790"/>
      <c r="V91" s="3604"/>
      <c r="W91" s="5180"/>
      <c r="X91" s="5179" t="s">
        <v>4809</v>
      </c>
      <c r="Z91" s="593" t="s">
        <v>0</v>
      </c>
      <c r="AA91" s="3776" t="s">
        <v>4983</v>
      </c>
      <c r="AB91" s="3775"/>
      <c r="AC91" s="3775"/>
      <c r="AD91" s="3775"/>
      <c r="AE91" s="3775"/>
      <c r="AF91" s="3774"/>
      <c r="AG91"/>
      <c r="AH91" s="140"/>
      <c r="AI91" s="140"/>
      <c r="AJ91"/>
      <c r="AK91" s="140"/>
      <c r="AL91" s="140"/>
      <c r="AM91"/>
      <c r="AN91" s="464" t="s">
        <v>799</v>
      </c>
      <c r="AO91" s="19" t="s">
        <v>800</v>
      </c>
      <c r="AP91" s="18"/>
      <c r="AQ91" s="465"/>
      <c r="AR91" s="137"/>
      <c r="AS91" s="2532" t="s">
        <v>73</v>
      </c>
      <c r="AT91" s="1986">
        <v>1.1100000000000001</v>
      </c>
      <c r="AU91" s="1984" t="s">
        <v>4407</v>
      </c>
      <c r="AV91" s="1996" t="s">
        <v>4408</v>
      </c>
      <c r="AW91" s="54">
        <v>20</v>
      </c>
      <c r="AX91" s="1990">
        <v>0.88800000000000012</v>
      </c>
      <c r="AY91" s="2581" t="s">
        <v>4409</v>
      </c>
      <c r="BA91" s="2563" t="s">
        <v>4826</v>
      </c>
      <c r="BB91" s="712"/>
      <c r="BC91" s="712"/>
      <c r="BD91" s="712"/>
      <c r="BE91" s="712"/>
      <c r="BF91" s="712"/>
      <c r="BG91" s="1314"/>
      <c r="BH91" s="143" t="s">
        <v>798</v>
      </c>
      <c r="BI91" s="135">
        <v>1</v>
      </c>
    </row>
    <row r="92" spans="1:61" s="641" customFormat="1" ht="15.6" customHeight="1" thickBot="1">
      <c r="A92" s="138"/>
      <c r="B92"/>
      <c r="C92"/>
      <c r="D92" s="5161"/>
      <c r="E92" s="5178"/>
      <c r="F92" s="5177" t="s">
        <v>5036</v>
      </c>
      <c r="G92" s="5176"/>
      <c r="H92" s="5176"/>
      <c r="I92" s="5175"/>
      <c r="J92" s="3696"/>
      <c r="K92" s="3696"/>
      <c r="L92"/>
      <c r="M92" s="3601" t="s">
        <v>0</v>
      </c>
      <c r="N92" s="5178"/>
      <c r="O92" s="5177"/>
      <c r="P92" s="5176"/>
      <c r="Q92" s="5176"/>
      <c r="R92" s="5175"/>
      <c r="S92" s="3603" t="s">
        <v>4515</v>
      </c>
      <c r="T92" s="3604" t="s">
        <v>4807</v>
      </c>
      <c r="U92" s="2790" t="s">
        <v>4514</v>
      </c>
      <c r="V92" s="3604" t="s">
        <v>4928</v>
      </c>
      <c r="W92" s="3604"/>
      <c r="X92" s="5174"/>
      <c r="Z92" s="593" t="s">
        <v>0</v>
      </c>
      <c r="AA92" s="3775"/>
      <c r="AB92" s="3775"/>
      <c r="AC92" s="3775"/>
      <c r="AD92" s="3775"/>
      <c r="AE92" s="3775"/>
      <c r="AF92" s="3774"/>
      <c r="AG92"/>
      <c r="AH92" s="3807" t="s">
        <v>792</v>
      </c>
      <c r="AI92" s="3808"/>
      <c r="AJ92"/>
      <c r="AK92" s="3807" t="s">
        <v>793</v>
      </c>
      <c r="AL92" s="3808"/>
      <c r="AM92"/>
      <c r="AN92" s="466"/>
      <c r="AO92" s="18"/>
      <c r="AP92" s="141"/>
      <c r="AQ92" s="161"/>
      <c r="AR92" s="137"/>
      <c r="AS92" s="2532" t="s">
        <v>72</v>
      </c>
      <c r="AT92" s="1987">
        <v>14.929499999999999</v>
      </c>
      <c r="AU92" s="1984" t="s">
        <v>4410</v>
      </c>
      <c r="AV92" s="1996" t="s">
        <v>4411</v>
      </c>
      <c r="AW92" s="54"/>
      <c r="AX92" s="1994">
        <v>14.929499999999999</v>
      </c>
      <c r="AY92" s="2585" t="s">
        <v>4412</v>
      </c>
      <c r="BA92" s="2516"/>
      <c r="BB92" s="712"/>
      <c r="BC92" s="712"/>
      <c r="BD92" s="712"/>
      <c r="BE92" s="712"/>
      <c r="BF92" s="3555" t="s">
        <v>4841</v>
      </c>
      <c r="BG92" s="3554" t="str">
        <f>IF(LEN(BA91) &lt;= BB74, LEN(BA91) &amp; " OK", LEN(BA91)-BB74&amp;" "&amp;"en trop")</f>
        <v>14 en trop</v>
      </c>
      <c r="BH92" s="143" t="s">
        <v>798</v>
      </c>
      <c r="BI92" s="135">
        <v>1</v>
      </c>
    </row>
    <row r="93" spans="1:61" s="641" customFormat="1" ht="18.75" customHeight="1" thickTop="1" thickBot="1">
      <c r="A93" s="138"/>
      <c r="B93"/>
      <c r="C93"/>
      <c r="D93" s="5161"/>
      <c r="E93" s="5173" t="s">
        <v>4810</v>
      </c>
      <c r="F93" s="3532">
        <v>73</v>
      </c>
      <c r="G93" s="3534"/>
      <c r="H93" s="3513" t="s">
        <v>4929</v>
      </c>
      <c r="I93" s="5172" t="s">
        <v>4930</v>
      </c>
      <c r="J93" s="3696"/>
      <c r="K93" s="3696"/>
      <c r="L93"/>
      <c r="M93" s="3601" t="s">
        <v>0</v>
      </c>
      <c r="N93" s="5173"/>
      <c r="O93" s="3532"/>
      <c r="P93" s="3534"/>
      <c r="Q93" s="3513"/>
      <c r="R93" s="5172"/>
      <c r="S93" s="3605">
        <v>0</v>
      </c>
      <c r="T93" s="3530" t="s">
        <v>4810</v>
      </c>
      <c r="U93" s="2790" t="s">
        <v>4513</v>
      </c>
      <c r="V93" s="3513" t="s">
        <v>4929</v>
      </c>
      <c r="W93" s="5171"/>
      <c r="X93" s="3606">
        <v>73</v>
      </c>
      <c r="Z93" s="3773" t="s">
        <v>4982</v>
      </c>
      <c r="AA93" s="3772"/>
      <c r="AB93" s="3771"/>
      <c r="AC93" s="3771"/>
      <c r="AD93" s="3770"/>
      <c r="AE93" s="3769"/>
      <c r="AF93" s="3768" t="s">
        <v>4981</v>
      </c>
      <c r="AG93"/>
      <c r="AH93" s="3807"/>
      <c r="AI93" s="3808"/>
      <c r="AJ93"/>
      <c r="AK93" s="3807"/>
      <c r="AL93" s="3808"/>
      <c r="AM93"/>
      <c r="AN93" s="467" t="s">
        <v>801</v>
      </c>
      <c r="AO93" s="453"/>
      <c r="AP93" s="18"/>
      <c r="AQ93" s="465"/>
      <c r="AR93" s="137"/>
      <c r="AS93" s="2532" t="s">
        <v>70</v>
      </c>
      <c r="AT93" s="1986">
        <v>8.3249999999999993</v>
      </c>
      <c r="AU93" s="1984" t="s">
        <v>4413</v>
      </c>
      <c r="AV93" s="1996" t="s">
        <v>4414</v>
      </c>
      <c r="AW93" s="54"/>
      <c r="AX93" s="1990">
        <v>8.3249999999999993</v>
      </c>
      <c r="AY93" s="2581" t="s">
        <v>4415</v>
      </c>
      <c r="BA93" s="2516"/>
      <c r="BB93" s="712"/>
      <c r="BC93" s="712"/>
      <c r="BD93" s="712"/>
      <c r="BE93" s="712"/>
      <c r="BF93" s="712"/>
      <c r="BG93" s="1314"/>
      <c r="BH93" s="143" t="s">
        <v>798</v>
      </c>
      <c r="BI93" s="135">
        <v>1</v>
      </c>
    </row>
    <row r="94" spans="1:61" s="641" customFormat="1" ht="15.6" customHeight="1" thickTop="1" thickBot="1">
      <c r="A94" s="138"/>
      <c r="B94"/>
      <c r="C94"/>
      <c r="D94" s="5161"/>
      <c r="E94" s="5168" t="s">
        <v>4947</v>
      </c>
      <c r="F94" s="5165"/>
      <c r="G94" s="3517"/>
      <c r="H94" s="3624"/>
      <c r="I94" s="5167" t="str">
        <f>TEXT(ROUND(LEN(E94)/F93, 1), "0.0") &amp; " lignes"</f>
        <v>3.6 lignes</v>
      </c>
      <c r="J94" s="3696"/>
      <c r="K94" s="3696"/>
      <c r="L94"/>
      <c r="M94" s="2728" t="str">
        <f>IF(OR(T94&lt;&gt;"", V94&lt;&gt;""),"A", "►")</f>
        <v>A</v>
      </c>
      <c r="N94" s="5168"/>
      <c r="O94" s="5165"/>
      <c r="P94" s="3517"/>
      <c r="Q94" s="3624"/>
      <c r="R94" s="5167"/>
      <c r="S94" s="3607" t="str">
        <f ca="1">IF(ISBLANK(T94),"",LARGE(OFFSET(S93,0,0,ROWS(S93:S93)),1)+1)</f>
        <v/>
      </c>
      <c r="T94" s="3624"/>
      <c r="U94" s="3534"/>
      <c r="V94" s="3624" t="s">
        <v>5035</v>
      </c>
      <c r="W94" s="5165"/>
      <c r="X94" s="5170">
        <f>IF(X93=0,0,IF(LEN(T94)&gt;X93,LEN(T94)-X93&amp;" en trop",0))</f>
        <v>0</v>
      </c>
      <c r="Z94" s="3767" t="s">
        <v>4980</v>
      </c>
      <c r="AA94" s="3766"/>
      <c r="AB94" s="3766"/>
      <c r="AC94" s="3766"/>
      <c r="AD94" s="3765" t="s">
        <v>4979</v>
      </c>
      <c r="AE94" s="3764" t="s">
        <v>4978</v>
      </c>
      <c r="AF94" s="3763" t="str">
        <f>ADDRESS(ROW(AF95),COLUMN(AF95),4)</f>
        <v>AF95</v>
      </c>
      <c r="AG94"/>
      <c r="AH94" s="140"/>
      <c r="AI94" s="140"/>
      <c r="AJ94"/>
      <c r="AK94" s="140"/>
      <c r="AL94" s="140"/>
      <c r="AM94"/>
      <c r="AN94" s="4047" t="s">
        <v>804</v>
      </c>
      <c r="AO94" s="4048"/>
      <c r="AP94" s="4048"/>
      <c r="AQ94" s="4049"/>
      <c r="AR94" s="137"/>
      <c r="AS94" s="2532" t="s">
        <v>1023</v>
      </c>
      <c r="AT94" s="1987">
        <v>16.649999999999999</v>
      </c>
      <c r="AU94" s="1984" t="s">
        <v>4416</v>
      </c>
      <c r="AV94" s="1996" t="s">
        <v>4417</v>
      </c>
      <c r="AW94" s="54"/>
      <c r="AX94" s="1994">
        <v>16.649999999999999</v>
      </c>
      <c r="AY94" s="2585" t="s">
        <v>4416</v>
      </c>
      <c r="BA94" s="280"/>
      <c r="BB94" s="281"/>
      <c r="BC94" s="282"/>
      <c r="BD94" s="281"/>
      <c r="BE94" s="281"/>
      <c r="BF94" s="281"/>
      <c r="BG94" s="283"/>
      <c r="BH94" s="143" t="s">
        <v>798</v>
      </c>
      <c r="BI94" s="135">
        <v>1</v>
      </c>
    </row>
    <row r="95" spans="1:61" s="641" customFormat="1" ht="15.6" customHeight="1" thickTop="1" thickBot="1">
      <c r="A95" s="138"/>
      <c r="B95"/>
      <c r="C95"/>
      <c r="D95" s="5161"/>
      <c r="E95" s="5168"/>
      <c r="F95" s="5165"/>
      <c r="G95" s="3517"/>
      <c r="H95" s="3624"/>
      <c r="I95" s="5167" t="str">
        <f>TEXT(ROUND(LEN(E95)/F93, 1), "0.0") &amp; " lignes"</f>
        <v>0.0 lignes</v>
      </c>
      <c r="J95" s="3696"/>
      <c r="K95" s="3696"/>
      <c r="L95"/>
      <c r="M95" s="2728" t="str">
        <f>IF(OR(T95&lt;&gt;"", V95&lt;&gt;""),"A", "►")</f>
        <v>►</v>
      </c>
      <c r="N95" s="5168"/>
      <c r="O95" s="5165"/>
      <c r="P95" s="3517"/>
      <c r="Q95" s="3624"/>
      <c r="R95" s="5167"/>
      <c r="S95" s="3607" t="str">
        <f ca="1">IF(ISBLANK(T95),"",LARGE(OFFSET(S93,0,0,ROWS(S93:S94)),1)+1)</f>
        <v/>
      </c>
      <c r="T95" s="3624"/>
      <c r="U95" s="3534"/>
      <c r="V95" s="3624"/>
      <c r="W95" s="5165"/>
      <c r="X95" s="5169">
        <f>IF(X93=0,0,IF(LEN(T95)&gt;X93,LEN(T95)-X93&amp;" en trop",0))</f>
        <v>0</v>
      </c>
      <c r="Z95" s="3762">
        <v>75</v>
      </c>
      <c r="AA95" s="3760" t="s">
        <v>4977</v>
      </c>
      <c r="AB95" s="3759" t="s">
        <v>4976</v>
      </c>
      <c r="AC95" s="3761" t="s">
        <v>4975</v>
      </c>
      <c r="AD95" s="3760" t="s">
        <v>4974</v>
      </c>
      <c r="AE95" s="3759" t="s">
        <v>4973</v>
      </c>
      <c r="AF95" s="3694">
        <v>75</v>
      </c>
      <c r="AG95"/>
      <c r="AH95" s="3807" t="s">
        <v>731</v>
      </c>
      <c r="AI95" s="3808"/>
      <c r="AJ95"/>
      <c r="AK95" s="3807" t="s">
        <v>732</v>
      </c>
      <c r="AL95" s="3808"/>
      <c r="AM95"/>
      <c r="AN95" s="4047"/>
      <c r="AO95" s="4048"/>
      <c r="AP95" s="4048"/>
      <c r="AQ95" s="4049"/>
      <c r="AR95" s="137"/>
      <c r="AS95" s="2532" t="s">
        <v>1025</v>
      </c>
      <c r="AT95" s="1986">
        <v>3.8850000000000002</v>
      </c>
      <c r="AU95" s="1984" t="s">
        <v>4418</v>
      </c>
      <c r="AV95" s="1996" t="s">
        <v>4419</v>
      </c>
      <c r="AW95" s="54"/>
      <c r="AX95" s="1990">
        <v>3.8850000000000002</v>
      </c>
      <c r="AY95" s="2581" t="s">
        <v>4420</v>
      </c>
      <c r="BA95" s="2224"/>
      <c r="BB95" s="132"/>
      <c r="BC95" s="132"/>
      <c r="BD95" s="132"/>
      <c r="BE95" s="132"/>
      <c r="BF95" s="132"/>
      <c r="BG95" s="704"/>
      <c r="BH95" s="143" t="s">
        <v>798</v>
      </c>
      <c r="BI95" s="135">
        <v>1</v>
      </c>
    </row>
    <row r="96" spans="1:61" s="641" customFormat="1" ht="17.25" customHeight="1" thickTop="1">
      <c r="A96" s="138"/>
      <c r="B96"/>
      <c r="C96"/>
      <c r="D96" s="5161"/>
      <c r="E96" s="5168"/>
      <c r="F96" s="5165"/>
      <c r="G96" s="3517"/>
      <c r="H96" s="3624" t="s">
        <v>5035</v>
      </c>
      <c r="I96" s="5167" t="str">
        <f>TEXT(ROUND(LEN(E96)/F93, 1), "0.0") &amp; " lignes"</f>
        <v>0.0 lignes</v>
      </c>
      <c r="J96" s="3696"/>
      <c r="K96" s="3696"/>
      <c r="L96"/>
      <c r="M96" s="2728" t="str">
        <f>IF(OR(T96&lt;&gt;"", V96&lt;&gt;""),"A", "►")</f>
        <v>A</v>
      </c>
      <c r="N96" s="5168"/>
      <c r="O96" s="5165"/>
      <c r="P96" s="3517"/>
      <c r="Q96" s="3624"/>
      <c r="R96" s="5167"/>
      <c r="S96" s="3607">
        <f ca="1">IF(ISBLANK(T96),"",LARGE(OFFSET(S93,0,0,ROWS(S93:S95)),1)+1)</f>
        <v>1</v>
      </c>
      <c r="T96" s="3624" t="s">
        <v>5034</v>
      </c>
      <c r="U96" s="3534"/>
      <c r="V96" s="3624"/>
      <c r="W96" s="5165"/>
      <c r="X96" s="5169" t="str">
        <f>IF(X93=0,0,IF(LEN(T96)&gt;X93,LEN(T96)-X93&amp;" en trop",0))</f>
        <v>14 en trop</v>
      </c>
      <c r="Z96" s="3758" t="str">
        <f>IF(Z95=0, 0, IF(LEN(AA96)&gt;Z95, LEN(AA96)-Z95 &amp; " en trop", LEN(AA96)))&amp;" car."</f>
        <v>0 car.</v>
      </c>
      <c r="AA96" s="3727"/>
      <c r="AB96" s="3754"/>
      <c r="AC96" s="3696" t="str">
        <f>TEXT(ROUND(LEN(AA96)/AF95, 1), "0.0") &amp; " lignes"</f>
        <v>0.0 lignes</v>
      </c>
      <c r="AD96" s="3727"/>
      <c r="AE96" s="3754"/>
      <c r="AF96" s="3699" t="str">
        <f>IF(AF93=0, 0, IF(LEN(AD96)&gt;AF93, LEN(AD96)-AF93 &amp; " en trop", LEN(AD96)))&amp;" car."</f>
        <v>0 car.</v>
      </c>
      <c r="AG96"/>
      <c r="AH96" s="3807"/>
      <c r="AI96" s="3808"/>
      <c r="AJ96"/>
      <c r="AK96" s="3807"/>
      <c r="AL96" s="3808"/>
      <c r="AM96"/>
      <c r="AN96" s="466"/>
      <c r="AO96" s="18"/>
      <c r="AP96" s="18"/>
      <c r="AQ96" s="465"/>
      <c r="AR96" s="137"/>
      <c r="AS96" s="2532" t="s">
        <v>1026</v>
      </c>
      <c r="AT96" s="1987">
        <v>0.13319999999999999</v>
      </c>
      <c r="AU96" s="1984" t="s">
        <v>4421</v>
      </c>
      <c r="AV96" s="1996" t="s">
        <v>4422</v>
      </c>
      <c r="AW96" s="54">
        <v>10</v>
      </c>
      <c r="AX96" s="1994">
        <v>0.11987999999999999</v>
      </c>
      <c r="AY96" s="2585" t="s">
        <v>4423</v>
      </c>
      <c r="BA96" s="2558" t="s">
        <v>4406</v>
      </c>
      <c r="BB96"/>
      <c r="BC96"/>
      <c r="BD96"/>
      <c r="BE96"/>
      <c r="BF96"/>
      <c r="BG96" s="692"/>
      <c r="BH96" s="143" t="s">
        <v>798</v>
      </c>
      <c r="BI96" s="135">
        <v>1</v>
      </c>
    </row>
    <row r="97" spans="1:61" s="641" customFormat="1" ht="15.6" customHeight="1">
      <c r="A97" s="138"/>
      <c r="B97"/>
      <c r="C97"/>
      <c r="D97" s="5161"/>
      <c r="E97" s="5168" t="s">
        <v>5034</v>
      </c>
      <c r="F97" s="5165"/>
      <c r="G97" s="3517"/>
      <c r="H97" s="3624"/>
      <c r="I97" s="5167" t="str">
        <f>TEXT(ROUND(LEN(E97)/F93, 1), "0.0") &amp; " lignes"</f>
        <v>1.2 lignes</v>
      </c>
      <c r="J97" s="3696"/>
      <c r="K97" s="3696"/>
      <c r="L97"/>
      <c r="M97" s="2728" t="str">
        <f>IF(OR(T97&lt;&gt;"", V97&lt;&gt;""),"A", "►")</f>
        <v>►</v>
      </c>
      <c r="N97" s="5168"/>
      <c r="O97" s="5165"/>
      <c r="P97" s="3517"/>
      <c r="Q97" s="3624"/>
      <c r="R97" s="5167"/>
      <c r="S97" s="3607" t="str">
        <f ca="1">IF(ISBLANK(T97),"",LARGE(OFFSET(S93,0,0,ROWS(S93:S96)),1)+1)</f>
        <v/>
      </c>
      <c r="T97" s="3624"/>
      <c r="U97" s="3534"/>
      <c r="V97" s="3624"/>
      <c r="W97" s="5165"/>
      <c r="X97" s="5169">
        <f>IF(X93=0,0,IF(LEN(T97)&gt;X93,LEN(T97)-X93&amp;" en trop",0))</f>
        <v>0</v>
      </c>
      <c r="Z97" s="3758" t="str">
        <f>IF(Z95=0, 0, IF(LEN(AA97)&gt;Z95, LEN(AA97)-Z95 &amp; " en trop", LEN(AA97)))&amp;" car."</f>
        <v>0 car.</v>
      </c>
      <c r="AA97" s="3727"/>
      <c r="AB97" s="3754"/>
      <c r="AC97" s="3696" t="str">
        <f>TEXT(ROUND(LEN(AA97)/AF95, 1), "0.0") &amp; " lignes"</f>
        <v>0.0 lignes</v>
      </c>
      <c r="AD97" s="3727"/>
      <c r="AE97" s="3754"/>
      <c r="AF97" s="3699" t="str">
        <f>IF(AF94=0, 0, IF(LEN(AD97)&gt;AF94, LEN(AD97)-AF94 &amp; " en trop", LEN(AD97)))&amp;" car."</f>
        <v>0 car.</v>
      </c>
      <c r="AG97"/>
      <c r="AH97" s="140"/>
      <c r="AI97" s="140"/>
      <c r="AJ97"/>
      <c r="AK97" s="140"/>
      <c r="AL97" s="140"/>
      <c r="AM97"/>
      <c r="AN97" s="166"/>
      <c r="AO97" s="2048" t="s">
        <v>81</v>
      </c>
      <c r="AP97" s="2047" t="s">
        <v>80</v>
      </c>
      <c r="AQ97" s="465"/>
      <c r="AR97" s="137"/>
      <c r="AS97" s="2532" t="s">
        <v>1027</v>
      </c>
      <c r="AT97" s="1986">
        <v>16.649999999999999</v>
      </c>
      <c r="AU97" s="1984" t="s">
        <v>4416</v>
      </c>
      <c r="AV97" s="1996" t="s">
        <v>4425</v>
      </c>
      <c r="AW97" s="54"/>
      <c r="AX97" s="1990">
        <v>16.649999999999999</v>
      </c>
      <c r="AY97" s="2581" t="s">
        <v>4426</v>
      </c>
      <c r="BA97" s="3671">
        <v>3.472222222222222E-3</v>
      </c>
      <c r="BB97" s="2056" t="s">
        <v>1006</v>
      </c>
      <c r="BC97" s="2580"/>
      <c r="BD97" s="2054" t="s">
        <v>4098</v>
      </c>
      <c r="BE97" s="899">
        <v>1.0416666666666666E-2</v>
      </c>
      <c r="BF97" s="2054"/>
      <c r="BG97" s="2514"/>
      <c r="BH97" s="143" t="s">
        <v>798</v>
      </c>
      <c r="BI97" s="135">
        <v>1</v>
      </c>
    </row>
    <row r="98" spans="1:61" s="641" customFormat="1" ht="15.6" customHeight="1">
      <c r="A98" s="138"/>
      <c r="B98"/>
      <c r="C98"/>
      <c r="D98" s="5161"/>
      <c r="E98" s="5168"/>
      <c r="F98" s="5165"/>
      <c r="G98" s="3517"/>
      <c r="H98" s="3624"/>
      <c r="I98" s="5167" t="str">
        <f>TEXT(ROUND(LEN(E98)/F93, 1), "0.0") &amp; " lignes"</f>
        <v>0.0 lignes</v>
      </c>
      <c r="J98" s="3696"/>
      <c r="K98" s="3696"/>
      <c r="L98"/>
      <c r="M98" s="2728" t="str">
        <f>IF(OR(T98&lt;&gt;"", V98&lt;&gt;""),"A", "►")</f>
        <v>A</v>
      </c>
      <c r="N98" s="5168"/>
      <c r="O98" s="5165"/>
      <c r="P98" s="3517"/>
      <c r="Q98" s="3624"/>
      <c r="R98" s="5167"/>
      <c r="S98" s="3607" t="str">
        <f ca="1">IF(ISBLANK(T98),"",LARGE(OFFSET(S93,0,0,ROWS(S93:S97)),1)+1)</f>
        <v/>
      </c>
      <c r="T98" s="3624"/>
      <c r="U98" s="3534"/>
      <c r="V98" s="3624" t="s">
        <v>5033</v>
      </c>
      <c r="W98" s="5165"/>
      <c r="X98" s="5169">
        <f>IF(X93=0,0,IF(LEN(T98)&gt;X93,LEN(T98)-X93&amp;" en trop",0))</f>
        <v>0</v>
      </c>
      <c r="Z98" s="3758" t="str">
        <f>IF(Z95=0, 0, IF(LEN(AA98)&gt;Z95, LEN(AA98)-Z95 &amp; " en trop", LEN(AA98)))&amp;" car."</f>
        <v>0 car.</v>
      </c>
      <c r="AA98" s="3727"/>
      <c r="AB98" s="3754"/>
      <c r="AC98" s="3696" t="str">
        <f>TEXT(ROUND(LEN(AA98)/AF95, 1), "0.0") &amp; " lignes"</f>
        <v>0.0 lignes</v>
      </c>
      <c r="AD98" s="3727"/>
      <c r="AE98" s="3754"/>
      <c r="AF98" s="3699" t="str">
        <f>IF(AF95=0, 0, IF(LEN(AD98)&gt;AF95, LEN(AD98)-AF95 &amp; " en trop", LEN(AD98)))&amp;" car."</f>
        <v>0 car.</v>
      </c>
      <c r="AG98"/>
      <c r="AH98" s="3807" t="s">
        <v>767</v>
      </c>
      <c r="AI98" s="3808"/>
      <c r="AJ98"/>
      <c r="AK98" s="3807" t="s">
        <v>768</v>
      </c>
      <c r="AL98" s="3808"/>
      <c r="AM98"/>
      <c r="AN98" s="166"/>
      <c r="AO98" s="471" t="s">
        <v>74</v>
      </c>
      <c r="AP98" s="78">
        <v>1</v>
      </c>
      <c r="AQ98" s="465"/>
      <c r="AR98" s="137"/>
      <c r="AS98" s="2532" t="s">
        <v>600</v>
      </c>
      <c r="AT98" s="1987">
        <v>8.3249999999999993</v>
      </c>
      <c r="AU98" s="1984" t="s">
        <v>4427</v>
      </c>
      <c r="AV98" s="1996" t="s">
        <v>4428</v>
      </c>
      <c r="AW98" s="54">
        <v>30</v>
      </c>
      <c r="AX98" s="1994">
        <v>5.8274999999999997</v>
      </c>
      <c r="AY98" s="2585" t="s">
        <v>4429</v>
      </c>
      <c r="BA98" s="2582" t="s">
        <v>1008</v>
      </c>
      <c r="BB98" s="2583">
        <v>2.0833333333333332E-2</v>
      </c>
      <c r="BC98" s="608"/>
      <c r="BD98" s="2584" t="s">
        <v>67</v>
      </c>
      <c r="BE98" s="2049">
        <f>BA97+BE97+BB98</f>
        <v>3.4722222222222224E-2</v>
      </c>
      <c r="BF98" s="608"/>
      <c r="BG98" s="2517"/>
      <c r="BH98" s="143" t="s">
        <v>798</v>
      </c>
      <c r="BI98" s="135">
        <v>1</v>
      </c>
    </row>
    <row r="99" spans="1:61" s="641" customFormat="1" ht="15.75" customHeight="1">
      <c r="A99" s="138"/>
      <c r="B99"/>
      <c r="C99"/>
      <c r="D99" s="5161"/>
      <c r="E99" s="5168"/>
      <c r="F99" s="5165"/>
      <c r="G99" s="3517"/>
      <c r="H99" s="3624"/>
      <c r="I99" s="5167" t="str">
        <f>TEXT(ROUND(LEN(E99)/F93, 1), "0.0") &amp; " lignes"</f>
        <v>0.0 lignes</v>
      </c>
      <c r="J99" s="3696"/>
      <c r="K99" s="3696"/>
      <c r="L99"/>
      <c r="M99" s="2728" t="str">
        <f>IF(OR(T99&lt;&gt;"", V99&lt;&gt;""),"A", "►")</f>
        <v>►</v>
      </c>
      <c r="N99" s="5168"/>
      <c r="O99" s="5165"/>
      <c r="P99" s="3517"/>
      <c r="Q99" s="3624"/>
      <c r="R99" s="5167"/>
      <c r="S99" s="3607" t="str">
        <f ca="1">IF(ISBLANK(T99),"",LARGE(OFFSET(S93,0,0,ROWS(S93:S98)),1)+1)</f>
        <v/>
      </c>
      <c r="T99" s="3624"/>
      <c r="U99" s="3534"/>
      <c r="V99" s="3624"/>
      <c r="W99" s="5165"/>
      <c r="X99" s="5169">
        <f>IF(X93=0,0,IF(LEN(T99)&gt;X93,LEN(T99)-X93&amp;" en trop",0))</f>
        <v>0</v>
      </c>
      <c r="Z99" s="3758" t="str">
        <f>IF(Z95=0, 0, IF(LEN(AA99)&gt;Z95, LEN(AA99)-Z95 &amp; " en trop", LEN(AA99)))&amp;" car."</f>
        <v>0 car.</v>
      </c>
      <c r="AA99" s="3727"/>
      <c r="AB99" s="3754"/>
      <c r="AC99" s="3696" t="str">
        <f>TEXT(ROUND(LEN(AA99)/AF95, 1), "0.0") &amp; " lignes"</f>
        <v>0.0 lignes</v>
      </c>
      <c r="AD99" s="3727"/>
      <c r="AE99" s="3754"/>
      <c r="AF99" s="3699" t="str">
        <f>IF(AF95=0, 0, IF(LEN(AD99)&gt;AF95, LEN(AD99)-AF95 &amp; " en trop", LEN(AD99)))&amp;" car."</f>
        <v>0 car.</v>
      </c>
      <c r="AG99"/>
      <c r="AH99" s="3807"/>
      <c r="AI99" s="3808"/>
      <c r="AJ99"/>
      <c r="AK99" s="3807"/>
      <c r="AL99" s="3808"/>
      <c r="AM99"/>
      <c r="AN99" s="466" t="s">
        <v>813</v>
      </c>
      <c r="AO99" s="18"/>
      <c r="AP99" s="18"/>
      <c r="AQ99" s="465"/>
      <c r="AR99" s="137"/>
      <c r="AS99" s="2532" t="s">
        <v>1029</v>
      </c>
      <c r="AT99" s="1986">
        <v>6.2437499999999995</v>
      </c>
      <c r="AU99" s="1984" t="s">
        <v>4430</v>
      </c>
      <c r="AV99" s="1996" t="s">
        <v>4431</v>
      </c>
      <c r="AW99" s="54"/>
      <c r="AX99" s="1990">
        <v>6.2437499999999995</v>
      </c>
      <c r="AY99" s="2581" t="s">
        <v>4432</v>
      </c>
      <c r="BA99" s="1148"/>
      <c r="BB99" s="132"/>
      <c r="BC99" s="132"/>
      <c r="BD99" s="132"/>
      <c r="BE99" s="132"/>
      <c r="BF99" s="132"/>
      <c r="BG99" s="704"/>
      <c r="BH99" s="143" t="s">
        <v>798</v>
      </c>
      <c r="BI99" s="135">
        <v>1</v>
      </c>
    </row>
    <row r="100" spans="1:61" s="641" customFormat="1" ht="15.6" customHeight="1">
      <c r="A100" s="138"/>
      <c r="B100"/>
      <c r="C100"/>
      <c r="D100" s="5161"/>
      <c r="E100" s="5168"/>
      <c r="F100" s="5165"/>
      <c r="G100" s="3517"/>
      <c r="H100" s="3624" t="s">
        <v>5033</v>
      </c>
      <c r="I100" s="5167" t="str">
        <f>TEXT(ROUND(LEN(E100)/F93, 1), "0.0") &amp; " lignes"</f>
        <v>0.0 lignes</v>
      </c>
      <c r="J100" s="3696"/>
      <c r="K100" s="3696"/>
      <c r="L100"/>
      <c r="M100" s="2728" t="str">
        <f>IF(OR(T100&lt;&gt;"", V100&lt;&gt;""),"A", "►")</f>
        <v>A</v>
      </c>
      <c r="N100" s="5168"/>
      <c r="O100" s="5165"/>
      <c r="P100" s="3517"/>
      <c r="Q100" s="3624"/>
      <c r="R100" s="5167"/>
      <c r="S100" s="3607">
        <f ca="1">IF(ISBLANK(T100),"",LARGE(OFFSET(S93,0,0,ROWS(S93:S99)),1)+1)</f>
        <v>2</v>
      </c>
      <c r="T100" s="3624" t="s">
        <v>5032</v>
      </c>
      <c r="U100" s="3534"/>
      <c r="V100" s="3624"/>
      <c r="W100" s="5165"/>
      <c r="X100" s="5169" t="str">
        <f>IF(X93=0,0,IF(LEN(T100)&gt;X93,LEN(T100)-X93&amp;" en trop",0))</f>
        <v>102 en trop</v>
      </c>
      <c r="Z100" s="3758" t="str">
        <f>IF(Z95=0, 0, IF(LEN(AA100)&gt;Z95, LEN(AA100)-Z95 &amp; " en trop", LEN(AA100)))&amp;" car."</f>
        <v>0 car.</v>
      </c>
      <c r="AA100" s="3727"/>
      <c r="AB100" s="3754"/>
      <c r="AC100" s="3696" t="str">
        <f>TEXT(ROUND(LEN(AA100)/AF95, 1), "0.0") &amp; " lignes"</f>
        <v>0.0 lignes</v>
      </c>
      <c r="AD100" s="3727"/>
      <c r="AE100" s="3754"/>
      <c r="AF100" s="3699" t="str">
        <f>IF(AF95=0, 0, IF(LEN(AD100)&gt;AF95, LEN(AD100)-AF95 &amp; " en trop", LEN(AD100)))&amp;" car."</f>
        <v>0 car.</v>
      </c>
      <c r="AG100"/>
      <c r="AH100" s="140"/>
      <c r="AI100" s="140"/>
      <c r="AJ100"/>
      <c r="AK100" s="140"/>
      <c r="AL100" s="140"/>
      <c r="AM100"/>
      <c r="AN100" s="466" t="s">
        <v>816</v>
      </c>
      <c r="AO100" s="18"/>
      <c r="AP100" s="18"/>
      <c r="AQ100" s="465"/>
      <c r="AR100" s="137"/>
      <c r="AS100" s="2532" t="s">
        <v>1030</v>
      </c>
      <c r="AT100" s="1987">
        <v>0.111</v>
      </c>
      <c r="AU100" s="1984" t="s">
        <v>4433</v>
      </c>
      <c r="AV100" s="1996" t="s">
        <v>4434</v>
      </c>
      <c r="AW100" s="54"/>
      <c r="AX100" s="1994">
        <v>0.111</v>
      </c>
      <c r="AY100" s="2585" t="s">
        <v>4435</v>
      </c>
      <c r="BA100" s="2224"/>
      <c r="BB100" s="579" t="s">
        <v>1002</v>
      </c>
      <c r="BC100" s="580" t="s">
        <v>26</v>
      </c>
      <c r="BD100" s="581"/>
      <c r="BE100" s="579"/>
      <c r="BF100" s="579" t="s">
        <v>1003</v>
      </c>
      <c r="BG100" s="2586" t="s">
        <v>26</v>
      </c>
      <c r="BH100" s="143" t="s">
        <v>798</v>
      </c>
      <c r="BI100" s="135">
        <v>1</v>
      </c>
    </row>
    <row r="101" spans="1:61" s="641" customFormat="1" ht="15.6" customHeight="1">
      <c r="A101" s="138"/>
      <c r="B101"/>
      <c r="C101"/>
      <c r="D101" s="5161"/>
      <c r="E101" s="5168" t="s">
        <v>5032</v>
      </c>
      <c r="F101" s="5165"/>
      <c r="G101" s="3517"/>
      <c r="H101" s="3624"/>
      <c r="I101" s="5167" t="str">
        <f>TEXT(ROUND(LEN(E101)/F93, 1), "0.0") &amp; " lignes"</f>
        <v>2.4 lignes</v>
      </c>
      <c r="J101" s="3696"/>
      <c r="K101" s="3696"/>
      <c r="L101"/>
      <c r="M101" s="2728" t="str">
        <f>IF(OR(T101&lt;&gt;"", V101&lt;&gt;""),"A", "►")</f>
        <v>►</v>
      </c>
      <c r="N101" s="5168"/>
      <c r="O101" s="5165"/>
      <c r="P101" s="3517"/>
      <c r="Q101" s="3624"/>
      <c r="R101" s="5167"/>
      <c r="S101" s="3607" t="str">
        <f ca="1">IF(ISBLANK(T101),"",LARGE(OFFSET(S93,0,0,ROWS(S93:S100)),1)+1)</f>
        <v/>
      </c>
      <c r="T101" s="3624"/>
      <c r="U101" s="3534"/>
      <c r="V101" s="3624"/>
      <c r="W101" s="5165"/>
      <c r="X101" s="5169">
        <f>IF(X93=0,0,IF(LEN(T101)&gt;X93,LEN(T101)-X93&amp;" en trop",0))</f>
        <v>0</v>
      </c>
      <c r="Z101" s="3758" t="str">
        <f>IF(Z95=0, 0, IF(LEN(AA101)&gt;Z95, LEN(AA101)-Z95 &amp; " en trop", LEN(AA101)))&amp;" car."</f>
        <v>0 car.</v>
      </c>
      <c r="AA101" s="3727"/>
      <c r="AB101" s="3754"/>
      <c r="AC101" s="3696" t="str">
        <f>TEXT(ROUND(LEN(AA101)/AF95, 1), "0.0") &amp; " lignes"</f>
        <v>0.0 lignes</v>
      </c>
      <c r="AD101" s="3727"/>
      <c r="AE101" s="3754"/>
      <c r="AF101" s="3699" t="str">
        <f>IF(AF95=0, 0, IF(LEN(AD101)&gt;AF95, LEN(AD101)-AF95 &amp; " en trop", LEN(AD101)))&amp;" car."</f>
        <v>0 car.</v>
      </c>
      <c r="AG101"/>
      <c r="AH101" s="3807" t="s">
        <v>254</v>
      </c>
      <c r="AI101" s="3808"/>
      <c r="AJ101"/>
      <c r="AK101" s="3807" t="s">
        <v>255</v>
      </c>
      <c r="AL101" s="3808"/>
      <c r="AM101"/>
      <c r="AN101" s="466" t="s">
        <v>817</v>
      </c>
      <c r="AO101" s="18"/>
      <c r="AP101" s="18"/>
      <c r="AQ101" s="465"/>
      <c r="AR101" s="137"/>
      <c r="AS101" s="2224"/>
      <c r="AT101"/>
      <c r="AU101"/>
      <c r="AV101"/>
      <c r="AW101"/>
      <c r="AX101"/>
      <c r="AY101" s="692"/>
      <c r="BA101" s="1148"/>
      <c r="BB101" s="132"/>
      <c r="BC101" s="132"/>
      <c r="BD101" s="132"/>
      <c r="BE101" s="132"/>
      <c r="BF101" s="132"/>
      <c r="BG101" s="704"/>
      <c r="BH101" s="143" t="s">
        <v>798</v>
      </c>
      <c r="BI101" s="135">
        <v>1</v>
      </c>
    </row>
    <row r="102" spans="1:61" s="641" customFormat="1" ht="16.149999999999999" customHeight="1" thickBot="1">
      <c r="A102" s="138"/>
      <c r="B102"/>
      <c r="C102"/>
      <c r="D102" s="5161"/>
      <c r="E102" s="5168"/>
      <c r="F102" s="5165"/>
      <c r="G102" s="3517"/>
      <c r="H102" s="3624"/>
      <c r="I102" s="5167" t="str">
        <f>TEXT(ROUND(LEN(E102)/F93, 1), "0.0") &amp; " lignes"</f>
        <v>0.0 lignes</v>
      </c>
      <c r="J102" s="3696"/>
      <c r="K102" s="3696"/>
      <c r="L102"/>
      <c r="M102" s="2728" t="str">
        <f>IF(OR(T102&lt;&gt;"", V102&lt;&gt;""),"A", "►")</f>
        <v>A</v>
      </c>
      <c r="N102" s="5168"/>
      <c r="O102" s="5165"/>
      <c r="P102" s="3517"/>
      <c r="Q102" s="3624"/>
      <c r="R102" s="5167"/>
      <c r="S102" s="3607" t="str">
        <f ca="1">IF(ISBLANK(T102),"",LARGE(OFFSET(S93,0,0,ROWS(S93:S101)),1)+1)</f>
        <v/>
      </c>
      <c r="T102" s="3624"/>
      <c r="U102" s="3534"/>
      <c r="V102" s="3624" t="s">
        <v>5031</v>
      </c>
      <c r="W102" s="5165"/>
      <c r="X102" s="5169">
        <f>IF(X93=0,0,IF(LEN(T102)&gt;X93,LEN(T102)-X93&amp;" en trop",0))</f>
        <v>0</v>
      </c>
      <c r="Z102" s="3758" t="str">
        <f>IF(Z95=0, 0, IF(LEN(AA102)&gt;Z95, LEN(AA102)-Z95 &amp; " en trop", LEN(AA102)))&amp;" car."</f>
        <v>0 car.</v>
      </c>
      <c r="AA102" s="3727"/>
      <c r="AB102" s="3754"/>
      <c r="AC102" s="3696" t="str">
        <f>TEXT(ROUND(LEN(AA102)/AF95, 1), "0.0") &amp; " lignes"</f>
        <v>0.0 lignes</v>
      </c>
      <c r="AD102" s="3727"/>
      <c r="AE102" s="3754"/>
      <c r="AF102" s="3699" t="str">
        <f>IF(AF95=0, 0, IF(LEN(AD102)&gt;AF95, LEN(AD102)-AF95 &amp; " en trop", LEN(AD102)))&amp;" car."</f>
        <v>0 car.</v>
      </c>
      <c r="AG102"/>
      <c r="AH102" s="3807"/>
      <c r="AI102" s="3808"/>
      <c r="AJ102"/>
      <c r="AK102" s="3807"/>
      <c r="AL102" s="3808"/>
      <c r="AM102"/>
      <c r="AN102" s="466" t="s">
        <v>819</v>
      </c>
      <c r="AO102" s="18"/>
      <c r="AP102" s="18"/>
      <c r="AQ102" s="465"/>
      <c r="AR102" s="137"/>
      <c r="AS102" s="2589" t="s">
        <v>592</v>
      </c>
      <c r="AT102" s="2590"/>
      <c r="AU102" s="2590"/>
      <c r="AV102" s="2590"/>
      <c r="AW102" s="132"/>
      <c r="AX102" s="712"/>
      <c r="AY102" s="1314"/>
      <c r="AZ102" s="3682" t="s">
        <v>798</v>
      </c>
      <c r="BA102" s="2516"/>
      <c r="BB102" s="2755" t="s">
        <v>4499</v>
      </c>
      <c r="BC102" s="2746"/>
      <c r="BD102" s="2746"/>
      <c r="BE102" s="2746"/>
      <c r="BF102" s="2587"/>
      <c r="BG102" s="1314"/>
      <c r="BH102" s="143" t="s">
        <v>798</v>
      </c>
      <c r="BI102" s="135">
        <v>1</v>
      </c>
    </row>
    <row r="103" spans="1:61" s="641" customFormat="1" ht="16.149999999999999" customHeight="1" thickTop="1" thickBot="1">
      <c r="A103" s="138"/>
      <c r="B103"/>
      <c r="C103"/>
      <c r="D103" s="5161"/>
      <c r="E103" s="5168"/>
      <c r="F103" s="5165"/>
      <c r="G103" s="3517"/>
      <c r="H103" s="3624"/>
      <c r="I103" s="5167" t="str">
        <f>TEXT(ROUND(LEN(E103)/F93, 1), "0.0") &amp; " lignes"</f>
        <v>0.0 lignes</v>
      </c>
      <c r="J103" s="3696"/>
      <c r="K103" s="3696"/>
      <c r="L103"/>
      <c r="M103" s="2728" t="str">
        <f>IF(OR(T103&lt;&gt;"", V103&lt;&gt;""),"A", "►")</f>
        <v>►</v>
      </c>
      <c r="N103" s="5168"/>
      <c r="O103" s="5165"/>
      <c r="P103" s="3517"/>
      <c r="Q103" s="3624"/>
      <c r="R103" s="5167"/>
      <c r="S103" s="3607" t="str">
        <f ca="1">IF(ISBLANK(T103),"",LARGE(OFFSET(S93,0,0,ROWS(S93:S102)),1)+1)</f>
        <v/>
      </c>
      <c r="T103" s="3624"/>
      <c r="U103" s="3534"/>
      <c r="V103" s="3624"/>
      <c r="W103" s="5165"/>
      <c r="X103" s="5169">
        <f>IF(X93=0,0,IF(LEN(T103)&gt;X93,LEN(T103)-X93&amp;" en trop",0))</f>
        <v>0</v>
      </c>
      <c r="Z103" s="3758" t="str">
        <f>IF(Z95=0, 0, IF(LEN(AA103)&gt;Z95, LEN(AA103)-Z95 &amp; " en trop", LEN(AA103)))&amp;" car."</f>
        <v>0 car.</v>
      </c>
      <c r="AA103" s="3727"/>
      <c r="AB103" s="3754"/>
      <c r="AC103" s="3696" t="str">
        <f>TEXT(ROUND(LEN(AA103)/AF95, 1), "0.0") &amp; " lignes"</f>
        <v>0.0 lignes</v>
      </c>
      <c r="AD103" s="3727"/>
      <c r="AE103" s="3754"/>
      <c r="AF103" s="3699" t="str">
        <f>IF(AF95=0, 0, IF(LEN(AD103)&gt;AF95, LEN(AD103)-AF95 &amp; " en trop", LEN(AD103)))&amp;" car."</f>
        <v>0 car.</v>
      </c>
      <c r="AG103"/>
      <c r="AM103"/>
      <c r="AN103" s="466"/>
      <c r="AO103" s="18"/>
      <c r="AP103" s="18"/>
      <c r="AQ103" s="465"/>
      <c r="AR103" s="137"/>
      <c r="AS103" s="2589"/>
      <c r="AT103" s="2590"/>
      <c r="AU103" s="2590"/>
      <c r="AV103" s="2590"/>
      <c r="AW103" s="132"/>
      <c r="AX103" s="712"/>
      <c r="AY103" s="1314"/>
      <c r="BA103" s="2516"/>
      <c r="BB103" s="3964" t="s">
        <v>4498</v>
      </c>
      <c r="BC103" s="3965"/>
      <c r="BD103" s="3965"/>
      <c r="BE103" s="3965"/>
      <c r="BF103" s="3966"/>
      <c r="BG103" s="1314"/>
      <c r="BH103" s="143" t="s">
        <v>798</v>
      </c>
      <c r="BI103" s="135">
        <v>1</v>
      </c>
    </row>
    <row r="104" spans="1:61" s="641" customFormat="1" ht="16.899999999999999" customHeight="1" thickTop="1" thickBot="1">
      <c r="A104" s="138"/>
      <c r="B104"/>
      <c r="C104"/>
      <c r="D104" s="5161"/>
      <c r="E104" s="5168"/>
      <c r="F104" s="5165"/>
      <c r="G104" s="3517"/>
      <c r="H104" s="3624" t="s">
        <v>5031</v>
      </c>
      <c r="I104" s="5167" t="str">
        <f>TEXT(ROUND(LEN(E104)/F93, 1), "0.0") &amp; " lignes"</f>
        <v>0.0 lignes</v>
      </c>
      <c r="J104" s="3696"/>
      <c r="K104" s="3696"/>
      <c r="L104"/>
      <c r="M104" s="2728" t="str">
        <f>IF(OR(T104&lt;&gt;"", V104&lt;&gt;""),"A", "►")</f>
        <v>A</v>
      </c>
      <c r="N104" s="5168"/>
      <c r="O104" s="5165"/>
      <c r="P104" s="3517"/>
      <c r="Q104" s="3624"/>
      <c r="R104" s="5167"/>
      <c r="S104" s="3607">
        <f ca="1">IF(ISBLANK(T104),"",LARGE(OFFSET(S93,0,0,ROWS(S93:S103)),1)+1)</f>
        <v>3</v>
      </c>
      <c r="T104" s="3624" t="s">
        <v>5030</v>
      </c>
      <c r="U104" s="3534"/>
      <c r="V104" s="3624"/>
      <c r="W104" s="5165"/>
      <c r="X104" s="5169" t="str">
        <f>IF(X93=0,0,IF(LEN(T104)&gt;X93,LEN(T104)-X93&amp;" en trop",0))</f>
        <v>104 en trop</v>
      </c>
      <c r="Z104" s="3758" t="str">
        <f>IF(Z95=0, 0, IF(LEN(AA104)&gt;Z95, LEN(AA104)-Z95 &amp; " en trop", LEN(AA104)))&amp;" car."</f>
        <v>0 car.</v>
      </c>
      <c r="AA104" s="3727"/>
      <c r="AB104" s="3754"/>
      <c r="AC104" s="3696" t="str">
        <f>TEXT(ROUND(LEN(AA104)/AF95, 1), "0.0") &amp; " lignes"</f>
        <v>0.0 lignes</v>
      </c>
      <c r="AD104" s="3727"/>
      <c r="AE104" s="3754"/>
      <c r="AF104" s="3699" t="str">
        <f>IF(AF95=0, 0, IF(LEN(AD104)&gt;AF95, LEN(AD104)-AF95 &amp; " en trop", LEN(AD104)))&amp;" car."</f>
        <v>0 car.</v>
      </c>
      <c r="AG104"/>
      <c r="AH104"/>
      <c r="AI104"/>
      <c r="AJ104"/>
      <c r="AK104"/>
      <c r="AL104"/>
      <c r="AM104"/>
      <c r="AN104" s="474" t="s">
        <v>95</v>
      </c>
      <c r="AO104" s="97" t="s">
        <v>92</v>
      </c>
      <c r="AP104" s="475" t="s">
        <v>91</v>
      </c>
      <c r="AQ104" s="465"/>
      <c r="AR104" s="137"/>
      <c r="AS104" s="2516"/>
      <c r="AT104" s="132"/>
      <c r="AU104" s="2592" t="s">
        <v>459</v>
      </c>
      <c r="AV104" s="2593"/>
      <c r="AW104" s="4020" t="s">
        <v>541</v>
      </c>
      <c r="AX104" s="4021"/>
      <c r="AY104" s="1314"/>
      <c r="BA104" s="2516"/>
      <c r="BB104" s="3967"/>
      <c r="BC104" s="3968"/>
      <c r="BD104" s="3968"/>
      <c r="BE104" s="3968"/>
      <c r="BF104" s="3969"/>
      <c r="BG104" s="1314"/>
      <c r="BH104" s="143" t="s">
        <v>798</v>
      </c>
      <c r="BI104" s="135">
        <v>1</v>
      </c>
    </row>
    <row r="105" spans="1:61" s="641" customFormat="1" ht="15.75" customHeight="1" thickTop="1" thickBot="1">
      <c r="A105" s="138"/>
      <c r="B105"/>
      <c r="C105"/>
      <c r="D105" s="5161"/>
      <c r="E105" s="5168" t="s">
        <v>5030</v>
      </c>
      <c r="F105" s="5165"/>
      <c r="G105" s="3517"/>
      <c r="H105" s="3624"/>
      <c r="I105" s="5167" t="str">
        <f>TEXT(ROUND(LEN(E105)/F93, 1), "0.0") &amp; " lignes"</f>
        <v>2.4 lignes</v>
      </c>
      <c r="J105" s="3696"/>
      <c r="K105" s="3696"/>
      <c r="L105"/>
      <c r="M105" s="2728" t="str">
        <f>IF(OR(T105&lt;&gt;"", V105&lt;&gt;""),"A", "►")</f>
        <v>►</v>
      </c>
      <c r="N105" s="5168"/>
      <c r="O105" s="5165"/>
      <c r="P105" s="3517"/>
      <c r="Q105" s="3624"/>
      <c r="R105" s="5167"/>
      <c r="S105" s="3607" t="str">
        <f ca="1">IF(ISBLANK(T105),"",LARGE(OFFSET(S93,0,0,ROWS(S93:S104)),1)+1)</f>
        <v/>
      </c>
      <c r="T105" s="3624"/>
      <c r="U105" s="3534"/>
      <c r="V105" s="3624"/>
      <c r="W105" s="5165"/>
      <c r="X105" s="5169">
        <f>IF(X93=0,0,IF(LEN(T105)&gt;X93,LEN(T105)-X93&amp;" en trop",0))</f>
        <v>0</v>
      </c>
      <c r="Z105" s="3758" t="str">
        <f>IF(Z95=0, 0, IF(LEN(AA105)&gt;Z95, LEN(AA105)-Z95 &amp; " en trop", LEN(AA105)))&amp;" car."</f>
        <v>0 car.</v>
      </c>
      <c r="AA105" s="3727"/>
      <c r="AB105" s="3754"/>
      <c r="AC105" s="3696" t="str">
        <f>TEXT(ROUND(LEN(AA105)/AF95, 1), "0.0") &amp; " lignes"</f>
        <v>0.0 lignes</v>
      </c>
      <c r="AD105" s="3727"/>
      <c r="AE105" s="3754"/>
      <c r="AF105" s="3699" t="str">
        <f>IF(AF95=0, 0, IF(LEN(AD105)&gt;AF95, LEN(AD105)-AF95 &amp; " en trop", LEN(AD105)))&amp;" car."</f>
        <v>0 car.</v>
      </c>
      <c r="AG105"/>
      <c r="AH105"/>
      <c r="AI105"/>
      <c r="AJ105"/>
      <c r="AK105"/>
      <c r="AL105"/>
      <c r="AM105"/>
      <c r="AN105" s="477"/>
      <c r="AO105" s="478"/>
      <c r="AP105" s="4039" t="s">
        <v>827</v>
      </c>
      <c r="AQ105" s="465"/>
      <c r="AR105" s="137"/>
      <c r="AS105" s="1148"/>
      <c r="AT105" s="132"/>
      <c r="AU105" s="2594" t="s">
        <v>464</v>
      </c>
      <c r="AV105" s="2595" t="s">
        <v>4439</v>
      </c>
      <c r="AW105" s="4020"/>
      <c r="AX105" s="4021"/>
      <c r="AY105" s="1314"/>
      <c r="BA105" s="2516"/>
      <c r="BB105" s="3970"/>
      <c r="BC105" s="3971"/>
      <c r="BD105" s="3971"/>
      <c r="BE105" s="3971"/>
      <c r="BF105" s="3972"/>
      <c r="BG105" s="1314"/>
      <c r="BH105" s="143" t="s">
        <v>798</v>
      </c>
      <c r="BI105" s="135">
        <v>1</v>
      </c>
    </row>
    <row r="106" spans="1:61" s="641" customFormat="1" ht="19.5" customHeight="1" thickTop="1">
      <c r="A106" s="138"/>
      <c r="B106"/>
      <c r="C106"/>
      <c r="D106" s="5161"/>
      <c r="E106" s="5168"/>
      <c r="F106" s="5165"/>
      <c r="G106" s="3517"/>
      <c r="H106" s="3624"/>
      <c r="I106" s="5167" t="str">
        <f>TEXT(ROUND(LEN(E106)/F93, 1), "0.0") &amp; " lignes"</f>
        <v>0.0 lignes</v>
      </c>
      <c r="J106" s="3696"/>
      <c r="K106" s="3696"/>
      <c r="L106"/>
      <c r="M106" s="2728" t="str">
        <f>IF(OR(T106&lt;&gt;"", V106&lt;&gt;""),"A", "►")</f>
        <v>A</v>
      </c>
      <c r="N106" s="5168"/>
      <c r="O106" s="5165"/>
      <c r="P106" s="3517"/>
      <c r="Q106" s="3624"/>
      <c r="R106" s="5167"/>
      <c r="S106" s="3607" t="str">
        <f ca="1">IF(ISBLANK(T106),"",LARGE(OFFSET(S93,0,0,ROWS(S93:S105)),1)+1)</f>
        <v/>
      </c>
      <c r="T106" s="3624"/>
      <c r="U106" s="3534"/>
      <c r="V106" s="3624" t="s">
        <v>5029</v>
      </c>
      <c r="W106" s="5165"/>
      <c r="X106" s="5169">
        <f>IF(X93=0,0,IF(LEN(T106)&gt;X93,LEN(T106)-X93&amp;" en trop",0))</f>
        <v>0</v>
      </c>
      <c r="Z106" s="3758" t="str">
        <f>IF(Z95=0, 0, IF(LEN(AA106)&gt;Z95, LEN(AA106)-Z95 &amp; " en trop", LEN(AA106)))&amp;" car."</f>
        <v>0 car.</v>
      </c>
      <c r="AA106" s="3727"/>
      <c r="AB106" s="3754"/>
      <c r="AC106" s="3696" t="str">
        <f>TEXT(ROUND(LEN(AA106)/AF95, 1), "0.0") &amp; " lignes"</f>
        <v>0.0 lignes</v>
      </c>
      <c r="AD106" s="3727"/>
      <c r="AE106" s="3754"/>
      <c r="AF106" s="3699" t="str">
        <f>IF(AF95=0, 0, IF(LEN(AD106)&gt;AF95, LEN(AD106)-AF95 &amp; " en trop", LEN(AD106)))&amp;" car."</f>
        <v>0 car.</v>
      </c>
      <c r="AG106"/>
      <c r="AH106"/>
      <c r="AI106"/>
      <c r="AJ106"/>
      <c r="AK106"/>
      <c r="AL106"/>
      <c r="AM106"/>
      <c r="AN106" s="480" t="s">
        <v>78</v>
      </c>
      <c r="AO106" s="481" t="s">
        <v>832</v>
      </c>
      <c r="AP106" s="4040"/>
      <c r="AQ106" s="465"/>
      <c r="AR106" s="137"/>
      <c r="AS106" s="1148"/>
      <c r="AT106" s="132"/>
      <c r="AU106" s="2594" t="s">
        <v>469</v>
      </c>
      <c r="AV106" s="2595" t="s">
        <v>4441</v>
      </c>
      <c r="AW106" s="4020"/>
      <c r="AX106" s="4021"/>
      <c r="AY106" s="1314"/>
      <c r="BA106" s="2516"/>
      <c r="BB106" s="2756" t="str">
        <f>LEN(SUBSTITUTE(BB103," ",""))&amp;" caractères plus "&amp;(LEN(BB103)-LEN(SUBSTITUTE(BB103," ","")))&amp;" espaces = "&amp;LEN(BB103)</f>
        <v>178 caractères plus 38 espaces = 216</v>
      </c>
      <c r="BC106" s="2757"/>
      <c r="BD106" s="2757"/>
      <c r="BE106" s="2757"/>
      <c r="BF106" s="2757"/>
      <c r="BG106" s="1314"/>
      <c r="BH106" s="143" t="s">
        <v>798</v>
      </c>
      <c r="BI106" s="135">
        <v>1</v>
      </c>
    </row>
    <row r="107" spans="1:61" s="641" customFormat="1" ht="15.75" customHeight="1">
      <c r="A107" s="138"/>
      <c r="B107"/>
      <c r="C107"/>
      <c r="D107" s="5161"/>
      <c r="E107" s="5168"/>
      <c r="F107" s="5165"/>
      <c r="G107" s="3517"/>
      <c r="H107" s="3624"/>
      <c r="I107" s="5167" t="str">
        <f>TEXT(ROUND(LEN(E107)/F93, 1), "0.0") &amp; " lignes"</f>
        <v>0.0 lignes</v>
      </c>
      <c r="J107" s="3696"/>
      <c r="K107" s="3696"/>
      <c r="L107"/>
      <c r="M107" s="2728" t="str">
        <f>IF(OR(T107&lt;&gt;"", V107&lt;&gt;""),"A", "►")</f>
        <v>►</v>
      </c>
      <c r="N107" s="5168"/>
      <c r="O107" s="5165"/>
      <c r="P107" s="3517"/>
      <c r="Q107" s="3624"/>
      <c r="R107" s="5167"/>
      <c r="S107" s="3607" t="str">
        <f ca="1">IF(ISBLANK(T107),"",LARGE(OFFSET(S93,0,0,ROWS(S93:S106)),1)+1)</f>
        <v/>
      </c>
      <c r="T107" s="3624"/>
      <c r="U107" s="3534"/>
      <c r="V107" s="3624"/>
      <c r="W107" s="5165"/>
      <c r="X107" s="5169">
        <f>IF(X93=0,0,IF(LEN(T107)&gt;X93,LEN(T107)-X93&amp;" en trop",0))</f>
        <v>0</v>
      </c>
      <c r="Z107" s="3758" t="str">
        <f>IF(Z95=0, 0, IF(LEN(AA107)&gt;Z95, LEN(AA107)-Z95 &amp; " en trop", LEN(AA107)))&amp;" car."</f>
        <v>0 car.</v>
      </c>
      <c r="AA107" s="3727"/>
      <c r="AB107" s="3754"/>
      <c r="AC107" s="3696" t="str">
        <f>TEXT(ROUND(LEN(AA107)/AF95, 1), "0.0") &amp; " lignes"</f>
        <v>0.0 lignes</v>
      </c>
      <c r="AD107" s="3727"/>
      <c r="AE107" s="3754"/>
      <c r="AF107" s="3699" t="str">
        <f>IF(AF95=0, 0, IF(LEN(AD107)&gt;AF95, LEN(AD107)-AF95 &amp; " en trop", LEN(AD107)))&amp;" car."</f>
        <v>0 car.</v>
      </c>
      <c r="AG107"/>
      <c r="AH107"/>
      <c r="AI107"/>
      <c r="AJ107"/>
      <c r="AK107"/>
      <c r="AL107"/>
      <c r="AM107"/>
      <c r="AN107" s="484">
        <v>20</v>
      </c>
      <c r="AO107" s="485">
        <v>0.75</v>
      </c>
      <c r="AP107" s="486" t="s">
        <v>836</v>
      </c>
      <c r="AQ107" s="465"/>
      <c r="AR107" s="137"/>
      <c r="AS107" s="1148"/>
      <c r="AT107" s="132"/>
      <c r="AU107" s="2594" t="s">
        <v>488</v>
      </c>
      <c r="AV107" s="2595" t="s">
        <v>4442</v>
      </c>
      <c r="AW107" s="4020"/>
      <c r="AX107" s="4021"/>
      <c r="AY107" s="1314"/>
      <c r="BA107" s="2224"/>
      <c r="BB107"/>
      <c r="BC107"/>
      <c r="BD107"/>
      <c r="BE107"/>
      <c r="BF107" s="132"/>
      <c r="BG107" s="704"/>
      <c r="BH107" s="143" t="s">
        <v>798</v>
      </c>
      <c r="BI107" s="135">
        <v>1</v>
      </c>
    </row>
    <row r="108" spans="1:61" s="641" customFormat="1" ht="17.25" customHeight="1">
      <c r="A108" s="138"/>
      <c r="B108"/>
      <c r="C108"/>
      <c r="D108" s="5161"/>
      <c r="E108" s="5168"/>
      <c r="F108" s="5165"/>
      <c r="G108" s="3517"/>
      <c r="H108" s="3624" t="s">
        <v>5029</v>
      </c>
      <c r="I108" s="5167" t="str">
        <f>TEXT(ROUND(LEN(E108)/F93, 1), "0.0") &amp; " lignes"</f>
        <v>0.0 lignes</v>
      </c>
      <c r="J108" s="3696"/>
      <c r="K108" s="3696"/>
      <c r="L108"/>
      <c r="M108" s="2728" t="str">
        <f>IF(OR(T108&lt;&gt;"", V108&lt;&gt;""),"A", "►")</f>
        <v>A</v>
      </c>
      <c r="N108" s="5168"/>
      <c r="O108" s="5165"/>
      <c r="P108" s="3517"/>
      <c r="Q108" s="3624"/>
      <c r="R108" s="5167"/>
      <c r="S108" s="3607">
        <f ca="1">IF(ISBLANK(T108),"",LARGE(OFFSET(S93,0,0,ROWS(S93:S107)),1)+1)</f>
        <v>4</v>
      </c>
      <c r="T108" s="3624" t="s">
        <v>5028</v>
      </c>
      <c r="U108" s="3534"/>
      <c r="V108" s="3624"/>
      <c r="W108" s="5165"/>
      <c r="X108" s="5169" t="str">
        <f>IF(X93=0,0,IF(LEN(T108)&gt;X93,LEN(T108)-X93&amp;" en trop",0))</f>
        <v>37 en trop</v>
      </c>
      <c r="Z108" s="3758" t="str">
        <f>IF(Z95=0, 0, IF(LEN(AA108)&gt;Z95, LEN(AA108)-Z95 &amp; " en trop", LEN(AA108)))&amp;" car."</f>
        <v>0 car.</v>
      </c>
      <c r="AA108" s="3727"/>
      <c r="AB108" s="3754"/>
      <c r="AC108" s="3696" t="str">
        <f>TEXT(ROUND(LEN(AA108)/AF95, 1), "0.0") &amp; " lignes"</f>
        <v>0.0 lignes</v>
      </c>
      <c r="AD108" s="3727"/>
      <c r="AE108" s="3754"/>
      <c r="AF108" s="3699" t="str">
        <f>IF(AF95=0, 0, IF(LEN(AD108)&gt;AF95, LEN(AD108)-AF95 &amp; " en trop", LEN(AD108)))&amp;" car."</f>
        <v>0 car.</v>
      </c>
      <c r="AG108"/>
      <c r="AH108"/>
      <c r="AI108"/>
      <c r="AJ108"/>
      <c r="AK108"/>
      <c r="AL108"/>
      <c r="AM108"/>
      <c r="AN108" s="166" t="s">
        <v>838</v>
      </c>
      <c r="AO108" s="11"/>
      <c r="AP108" s="11"/>
      <c r="AQ108" s="465"/>
      <c r="AR108" s="137"/>
      <c r="AS108" s="1148"/>
      <c r="AT108" s="132"/>
      <c r="AU108" s="2594" t="s">
        <v>500</v>
      </c>
      <c r="AV108" s="2595" t="s">
        <v>501</v>
      </c>
      <c r="AW108" s="4020"/>
      <c r="AX108" s="4021"/>
      <c r="AY108" s="1314"/>
      <c r="BA108" s="2588" t="s">
        <v>4</v>
      </c>
      <c r="BB108" s="2016" t="s">
        <v>4436</v>
      </c>
      <c r="BC108" s="11"/>
      <c r="BD108" s="132"/>
      <c r="BE108" s="132"/>
      <c r="BF108" s="132"/>
      <c r="BG108" s="704"/>
      <c r="BH108" s="143" t="s">
        <v>798</v>
      </c>
      <c r="BI108" s="135">
        <v>1</v>
      </c>
    </row>
    <row r="109" spans="1:61" s="641" customFormat="1" ht="15.75" customHeight="1">
      <c r="A109" s="138"/>
      <c r="B109"/>
      <c r="C109"/>
      <c r="D109" s="5161"/>
      <c r="E109" s="5168" t="s">
        <v>5028</v>
      </c>
      <c r="F109" s="5165"/>
      <c r="G109" s="3517"/>
      <c r="H109" s="3624"/>
      <c r="I109" s="5167" t="str">
        <f>TEXT(ROUND(LEN(E109)/F93, 1), "0.0") &amp; " lignes"</f>
        <v>1.5 lignes</v>
      </c>
      <c r="J109" s="3696"/>
      <c r="K109" s="3696"/>
      <c r="L109"/>
      <c r="M109" s="2728" t="str">
        <f>IF(OR(T109&lt;&gt;"", V109&lt;&gt;""),"A", "►")</f>
        <v>►</v>
      </c>
      <c r="N109" s="5168"/>
      <c r="O109" s="5165"/>
      <c r="P109" s="3517"/>
      <c r="Q109" s="3624"/>
      <c r="R109" s="5167"/>
      <c r="S109" s="3607" t="str">
        <f ca="1">IF(ISBLANK(T109),"",LARGE(OFFSET(S93,0,0,ROWS(S93:S108)),1)+1)</f>
        <v/>
      </c>
      <c r="T109" s="3624"/>
      <c r="U109" s="3534"/>
      <c r="V109" s="3624"/>
      <c r="W109" s="5165"/>
      <c r="X109" s="5169">
        <f>IF(X93=0,0,IF(LEN(T109)&gt;X93,LEN(T109)-X93&amp;" en trop",0))</f>
        <v>0</v>
      </c>
      <c r="Z109" s="3758" t="str">
        <f>IF(Z95=0, 0, IF(LEN(AA109)&gt;Z95, LEN(AA109)-Z95 &amp; " en trop", LEN(AA109)))&amp;" car."</f>
        <v>0 car.</v>
      </c>
      <c r="AA109" s="3727"/>
      <c r="AB109" s="3754"/>
      <c r="AC109" s="3696" t="str">
        <f>TEXT(ROUND(LEN(AA109)/AF95, 1), "0.0") &amp; " lignes"</f>
        <v>0.0 lignes</v>
      </c>
      <c r="AD109" s="3727"/>
      <c r="AE109" s="3754"/>
      <c r="AF109" s="3699" t="str">
        <f>IF(AF95=0, 0, IF(LEN(AD109)&gt;AF95, LEN(AD109)-AF95 &amp; " en trop", LEN(AD109)))&amp;" car."</f>
        <v>0 car.</v>
      </c>
      <c r="AG109"/>
      <c r="AH109"/>
      <c r="AI109"/>
      <c r="AJ109"/>
      <c r="AK109"/>
      <c r="AL109"/>
      <c r="AM109"/>
      <c r="AN109" s="166" t="s">
        <v>845</v>
      </c>
      <c r="AO109" s="11"/>
      <c r="AP109" s="11"/>
      <c r="AQ109" s="465"/>
      <c r="AR109" s="137"/>
      <c r="AS109" s="1148"/>
      <c r="AT109" s="132"/>
      <c r="AU109" s="2594" t="s">
        <v>4444</v>
      </c>
      <c r="AV109" s="2595" t="s">
        <v>489</v>
      </c>
      <c r="AW109" s="4020"/>
      <c r="AX109" s="4021"/>
      <c r="AY109" s="1314"/>
      <c r="BA109" s="2591" t="s">
        <v>2</v>
      </c>
      <c r="BB109" s="5" t="s">
        <v>1</v>
      </c>
      <c r="BC109" s="4"/>
      <c r="BD109" s="132"/>
      <c r="BE109" s="132"/>
      <c r="BF109" s="132"/>
      <c r="BG109" s="704"/>
      <c r="BH109" s="143" t="s">
        <v>798</v>
      </c>
      <c r="BI109" s="135">
        <v>1</v>
      </c>
    </row>
    <row r="110" spans="1:61" s="641" customFormat="1" ht="16.149999999999999" customHeight="1" thickBot="1">
      <c r="A110" s="138"/>
      <c r="B110"/>
      <c r="C110"/>
      <c r="D110" s="5161"/>
      <c r="E110" s="5168"/>
      <c r="F110" s="5165"/>
      <c r="G110" s="3517"/>
      <c r="H110" s="3624"/>
      <c r="I110" s="5167" t="str">
        <f>TEXT(ROUND(LEN(E110)/F93, 1), "0.0") &amp; " lignes"</f>
        <v>0.0 lignes</v>
      </c>
      <c r="J110" s="3696"/>
      <c r="K110" s="3696"/>
      <c r="L110"/>
      <c r="M110" s="2728" t="str">
        <f>IF(OR(T110&lt;&gt;"", V110&lt;&gt;""),"A", "►")</f>
        <v>A</v>
      </c>
      <c r="N110" s="5168"/>
      <c r="O110" s="5165"/>
      <c r="P110" s="3517"/>
      <c r="Q110" s="3624"/>
      <c r="R110" s="5167"/>
      <c r="S110" s="3607" t="str">
        <f ca="1">IF(ISBLANK(T110),"",LARGE(OFFSET(S93,0,0,ROWS(S93:S109)),1)+1)</f>
        <v/>
      </c>
      <c r="T110" s="3624"/>
      <c r="U110" s="3534"/>
      <c r="V110" s="3624" t="s">
        <v>5027</v>
      </c>
      <c r="W110" s="5165"/>
      <c r="X110" s="5169">
        <f>IF(X93=0,0,IF(LEN(T110)&gt;X93,LEN(T110)-X93&amp;" en trop",0))</f>
        <v>0</v>
      </c>
      <c r="Z110" s="3758" t="str">
        <f>IF(Z95=0, 0, IF(LEN(AA110)&gt;Z95, LEN(AA110)-Z95 &amp; " en trop", LEN(AA110)))&amp;" car."</f>
        <v>0 car.</v>
      </c>
      <c r="AA110" s="3727"/>
      <c r="AB110" s="3754"/>
      <c r="AC110" s="3696" t="str">
        <f>TEXT(ROUND(LEN(AA110)/AF95, 1), "0.0") &amp; " lignes"</f>
        <v>0.0 lignes</v>
      </c>
      <c r="AD110" s="3727"/>
      <c r="AE110" s="3754"/>
      <c r="AF110" s="3699" t="str">
        <f>IF(AF95=0, 0, IF(LEN(AD110)&gt;AF95, LEN(AD110)-AF95 &amp; " en trop", LEN(AD110)))&amp;" car."</f>
        <v>0 car.</v>
      </c>
      <c r="AH110"/>
      <c r="AI110"/>
      <c r="AJ110"/>
      <c r="AK110"/>
      <c r="AL110"/>
      <c r="AM110"/>
      <c r="AN110" s="491"/>
      <c r="AO110" s="139"/>
      <c r="AP110" s="139"/>
      <c r="AQ110" s="492"/>
      <c r="AR110" s="137"/>
      <c r="AS110" s="2224"/>
      <c r="AT110" s="132"/>
      <c r="AU110" s="3679" t="s">
        <v>4446</v>
      </c>
      <c r="AV110" s="2601"/>
      <c r="AW110" s="4020"/>
      <c r="AX110" s="4021"/>
      <c r="AY110" s="1314"/>
      <c r="BA110" s="1148" t="s">
        <v>4437</v>
      </c>
      <c r="BB110" s="132"/>
      <c r="BC110" s="132"/>
      <c r="BD110" s="132"/>
      <c r="BE110" s="132"/>
      <c r="BF110" s="132"/>
      <c r="BG110" s="704"/>
      <c r="BH110" s="143" t="s">
        <v>798</v>
      </c>
      <c r="BI110" s="135">
        <v>1</v>
      </c>
    </row>
    <row r="111" spans="1:61" s="641" customFormat="1" ht="16.5" thickTop="1">
      <c r="A111" s="138"/>
      <c r="B111"/>
      <c r="C111"/>
      <c r="D111" s="5161"/>
      <c r="E111" s="5168"/>
      <c r="F111" s="5165"/>
      <c r="G111" s="3517"/>
      <c r="H111" s="3624"/>
      <c r="I111" s="5167" t="str">
        <f>TEXT(ROUND(LEN(E111)/F93, 1), "0.0") &amp; " lignes"</f>
        <v>0.0 lignes</v>
      </c>
      <c r="J111" s="3696"/>
      <c r="K111" s="3696"/>
      <c r="L111"/>
      <c r="M111" s="2728" t="str">
        <f>IF(OR(T111&lt;&gt;"", V111&lt;&gt;""),"A", "►")</f>
        <v>►</v>
      </c>
      <c r="N111" s="5168"/>
      <c r="O111" s="5165"/>
      <c r="P111" s="3517"/>
      <c r="Q111" s="3624"/>
      <c r="R111" s="5167"/>
      <c r="S111" s="3607" t="str">
        <f ca="1">IF(ISBLANK(T111),"",LARGE(OFFSET(S93,0,0,ROWS(S93:S110)),1)+1)</f>
        <v/>
      </c>
      <c r="T111" s="3624"/>
      <c r="U111" s="3534"/>
      <c r="V111" s="3624"/>
      <c r="W111" s="5165"/>
      <c r="X111" s="5169">
        <f>IF(X93=0,0,IF(LEN(T111)&gt;X93,LEN(T111)-X93&amp;" en trop",0))</f>
        <v>0</v>
      </c>
      <c r="Z111" s="3758" t="str">
        <f>IF(Z95=0, 0, IF(LEN(AA111)&gt;Z95, LEN(AA111)-Z95 &amp; " en trop", LEN(AA111)))&amp;" car."</f>
        <v>0 car.</v>
      </c>
      <c r="AA111" s="3727"/>
      <c r="AB111" s="3754"/>
      <c r="AC111" s="3696" t="str">
        <f>TEXT(ROUND(LEN(AA111)/AF95, 1), "0.0") &amp; " lignes"</f>
        <v>0.0 lignes</v>
      </c>
      <c r="AD111" s="3727"/>
      <c r="AE111" s="3754"/>
      <c r="AF111" s="3699" t="str">
        <f>IF(AF95=0, 0, IF(LEN(AD111)&gt;AF95, LEN(AD111)-AF95 &amp; " en trop", LEN(AD111)))&amp;" car."</f>
        <v>0 car.</v>
      </c>
      <c r="AH111"/>
      <c r="AI111"/>
      <c r="AJ111"/>
      <c r="AK111"/>
      <c r="AL111"/>
      <c r="AM111"/>
      <c r="AN111" s="4050" t="s">
        <v>851</v>
      </c>
      <c r="AO111" s="4002"/>
      <c r="AP111" s="4005" t="s">
        <v>79</v>
      </c>
      <c r="AQ111" s="4052"/>
      <c r="AR111" s="137"/>
      <c r="AS111" s="4022" t="s">
        <v>83</v>
      </c>
      <c r="AT111" s="132"/>
      <c r="AU111" s="2602" t="s">
        <v>4447</v>
      </c>
      <c r="AV111" s="2801"/>
      <c r="AW111" s="4020"/>
      <c r="AX111" s="4021"/>
      <c r="AY111" s="1314"/>
      <c r="BA111" s="425" t="s">
        <v>4438</v>
      </c>
      <c r="BB111" s="132"/>
      <c r="BC111" s="132"/>
      <c r="BD111" s="132"/>
      <c r="BE111" s="132"/>
      <c r="BF111" s="132"/>
      <c r="BG111" s="704"/>
      <c r="BH111" s="143" t="s">
        <v>798</v>
      </c>
      <c r="BI111" s="135">
        <v>1</v>
      </c>
    </row>
    <row r="112" spans="1:61" s="641" customFormat="1" ht="15.75">
      <c r="A112" s="138"/>
      <c r="B112"/>
      <c r="C112"/>
      <c r="D112" s="5161"/>
      <c r="E112" s="5168"/>
      <c r="F112" s="5165"/>
      <c r="G112" s="3517"/>
      <c r="H112" s="3624" t="s">
        <v>5027</v>
      </c>
      <c r="I112" s="5167" t="str">
        <f>TEXT(ROUND(LEN(E112)/F93, 1), "0.0") &amp; " lignes"</f>
        <v>0.0 lignes</v>
      </c>
      <c r="J112" s="3696"/>
      <c r="K112" s="3696"/>
      <c r="L112"/>
      <c r="M112" s="2728" t="str">
        <f>IF(OR(T112&lt;&gt;"", V112&lt;&gt;""),"A", "►")</f>
        <v>A</v>
      </c>
      <c r="N112" s="5168"/>
      <c r="O112" s="5165"/>
      <c r="P112" s="3517"/>
      <c r="Q112" s="3624"/>
      <c r="R112" s="5167"/>
      <c r="S112" s="3607">
        <f ca="1">IF(ISBLANK(T112),"",LARGE(OFFSET(S93,0,0,ROWS(S93:S111)),1)+1)</f>
        <v>5</v>
      </c>
      <c r="T112" s="3624" t="s">
        <v>5026</v>
      </c>
      <c r="U112" s="3534"/>
      <c r="V112" s="3624"/>
      <c r="W112" s="5165"/>
      <c r="X112" s="5169" t="str">
        <f>IF(X93=0,0,IF(LEN(T112)&gt;X93,LEN(T112)-X93&amp;" en trop",0))</f>
        <v>12 en trop</v>
      </c>
      <c r="Z112" s="3758" t="str">
        <f>IF(Z95=0, 0, IF(LEN(AA112)&gt;Z95, LEN(AA112)-Z95 &amp; " en trop", LEN(AA112)))&amp;" car."</f>
        <v>0 car.</v>
      </c>
      <c r="AA112" s="3727"/>
      <c r="AB112" s="3754"/>
      <c r="AC112" s="3696" t="str">
        <f>TEXT(ROUND(LEN(AA112)/AF95, 1), "0.0") &amp; " lignes"</f>
        <v>0.0 lignes</v>
      </c>
      <c r="AD112" s="3727"/>
      <c r="AE112" s="3754"/>
      <c r="AF112" s="3699" t="str">
        <f>IF(AF95=0, 0, IF(LEN(AD112)&gt;AF95, LEN(AD112)-AF95 &amp; " en trop", LEN(AD112)))&amp;" car."</f>
        <v>0 car.</v>
      </c>
      <c r="AH112"/>
      <c r="AI112"/>
      <c r="AJ112"/>
      <c r="AK112"/>
      <c r="AM112"/>
      <c r="AN112" s="4051"/>
      <c r="AO112" s="4004"/>
      <c r="AP112" s="4007"/>
      <c r="AQ112" s="4053"/>
      <c r="AR112" s="137"/>
      <c r="AS112" s="4023"/>
      <c r="AT112" s="132"/>
      <c r="AU112" s="132"/>
      <c r="AV112" s="132"/>
      <c r="AW112" s="132"/>
      <c r="AX112" s="132"/>
      <c r="AY112" s="1314"/>
      <c r="BA112" s="2596" t="s">
        <v>4440</v>
      </c>
      <c r="BB112" s="2523"/>
      <c r="BC112" s="2523"/>
      <c r="BD112" s="2523"/>
      <c r="BE112" s="2523"/>
      <c r="BF112" s="2523"/>
      <c r="BG112" s="2597"/>
      <c r="BH112" s="143" t="s">
        <v>798</v>
      </c>
      <c r="BI112" s="135">
        <v>1</v>
      </c>
    </row>
    <row r="113" spans="1:61" s="641" customFormat="1" ht="15.75">
      <c r="A113" s="138"/>
      <c r="B113"/>
      <c r="C113"/>
      <c r="D113" s="5161"/>
      <c r="E113" s="5168" t="s">
        <v>5026</v>
      </c>
      <c r="F113" s="5165"/>
      <c r="G113" s="3517"/>
      <c r="H113" s="3624"/>
      <c r="I113" s="5167" t="str">
        <f>TEXT(ROUND(LEN(E113)/F93, 1), "0.0") &amp; " lignes"</f>
        <v>1.2 lignes</v>
      </c>
      <c r="J113" s="3696"/>
      <c r="K113" s="3696"/>
      <c r="L113"/>
      <c r="M113" s="2728" t="str">
        <f>IF(OR(T113&lt;&gt;"", V113&lt;&gt;""),"A", "►")</f>
        <v>►</v>
      </c>
      <c r="N113" s="5168"/>
      <c r="O113" s="5165"/>
      <c r="P113" s="3517"/>
      <c r="Q113" s="3624"/>
      <c r="R113" s="5167"/>
      <c r="S113" s="3607" t="str">
        <f ca="1">IF(ISBLANK(T113),"",LARGE(OFFSET(S93,0,0,ROWS(S93:S112)),1)+1)</f>
        <v/>
      </c>
      <c r="T113" s="3624"/>
      <c r="U113" s="3534"/>
      <c r="V113" s="3624"/>
      <c r="W113" s="5165"/>
      <c r="X113" s="5169">
        <f>IF(X93=0,0,IF(LEN(T113)&gt;X93,LEN(T113)-X93&amp;" en trop",0))</f>
        <v>0</v>
      </c>
      <c r="Z113" s="3758" t="str">
        <f>IF(Z95=0, 0, IF(LEN(AA113)&gt;Z95, LEN(AA113)-Z95 &amp; " en trop", LEN(AA113)))&amp;" car."</f>
        <v>0 car.</v>
      </c>
      <c r="AA113" s="3727"/>
      <c r="AB113" s="3754"/>
      <c r="AC113" s="3696" t="str">
        <f>TEXT(ROUND(LEN(AA113)/AF95, 1), "0.0") &amp; " lignes"</f>
        <v>0.0 lignes</v>
      </c>
      <c r="AD113" s="3727"/>
      <c r="AE113" s="3754"/>
      <c r="AF113" s="3699" t="str">
        <f>IF(AF95=0, 0, IF(LEN(AD113)&gt;AF95, LEN(AD113)-AF95 &amp; " en trop", LEN(AD113)))&amp;" car."</f>
        <v>0 car.</v>
      </c>
      <c r="AM113"/>
      <c r="AN113" s="493" t="s">
        <v>66</v>
      </c>
      <c r="AO113" s="39" t="s">
        <v>65</v>
      </c>
      <c r="AP113" s="494" t="s">
        <v>858</v>
      </c>
      <c r="AQ113" s="68" t="s">
        <v>859</v>
      </c>
      <c r="AR113" s="137"/>
      <c r="AS113" s="2605" t="s">
        <v>4450</v>
      </c>
      <c r="AT113" s="132"/>
      <c r="AU113" s="132"/>
      <c r="AV113" s="132"/>
      <c r="AW113" s="132"/>
      <c r="AX113" s="132"/>
      <c r="AY113" s="704"/>
      <c r="BA113" s="1148"/>
      <c r="BB113" s="11" t="s">
        <v>4443</v>
      </c>
      <c r="BC113" s="132"/>
      <c r="BD113" s="132"/>
      <c r="BE113" s="132"/>
      <c r="BF113" s="132"/>
      <c r="BG113" s="704"/>
      <c r="BH113" s="143" t="s">
        <v>798</v>
      </c>
      <c r="BI113" s="135">
        <v>1</v>
      </c>
    </row>
    <row r="114" spans="1:61" s="641" customFormat="1" ht="15.75">
      <c r="A114" s="138"/>
      <c r="B114"/>
      <c r="C114"/>
      <c r="D114" s="5161"/>
      <c r="E114" s="5168"/>
      <c r="F114" s="5165"/>
      <c r="G114" s="3517"/>
      <c r="H114" s="3624"/>
      <c r="I114" s="5167" t="str">
        <f>TEXT(ROUND(LEN(E114)/F93, 1), "0.0") &amp; " lignes"</f>
        <v>0.0 lignes</v>
      </c>
      <c r="J114" s="3696"/>
      <c r="K114" s="3696"/>
      <c r="L114"/>
      <c r="M114" s="2728" t="str">
        <f>IF(OR(T114&lt;&gt;"", V114&lt;&gt;""),"A", "►")</f>
        <v>►</v>
      </c>
      <c r="N114" s="5168"/>
      <c r="O114" s="5165"/>
      <c r="P114" s="3517"/>
      <c r="Q114" s="3624"/>
      <c r="R114" s="5167"/>
      <c r="S114" s="3607" t="str">
        <f ca="1">IF(ISBLANK(T114),"",LARGE(OFFSET(S93,0,0,ROWS(S93:S113)),1)+1)</f>
        <v/>
      </c>
      <c r="T114" s="3624"/>
      <c r="U114" s="3534"/>
      <c r="V114" s="3624"/>
      <c r="W114" s="5165"/>
      <c r="X114" s="5169">
        <f>IF(X93=0,0,IF(LEN(T114)&gt;X93,LEN(T114)-X93&amp;" en trop",0))</f>
        <v>0</v>
      </c>
      <c r="Z114" s="3758" t="str">
        <f>IF(Z95=0, 0, IF(LEN(AA114)&gt;Z95, LEN(AA114)-Z95 &amp; " en trop", LEN(AA114)))&amp;" car."</f>
        <v>0 car.</v>
      </c>
      <c r="AA114" s="3727"/>
      <c r="AB114" s="3754"/>
      <c r="AC114" s="3696" t="str">
        <f>TEXT(ROUND(LEN(AA114)/AF95, 1), "0.0") &amp; " lignes"</f>
        <v>0.0 lignes</v>
      </c>
      <c r="AD114" s="3727"/>
      <c r="AE114" s="3754"/>
      <c r="AF114" s="3699" t="str">
        <f>IF(AF95=0, 0, IF(LEN(AD114)&gt;AF95, LEN(AD114)-AF95 &amp; " en trop", LEN(AD114)))&amp;" car."</f>
        <v>0 car.</v>
      </c>
      <c r="AM114"/>
      <c r="AN114" s="497">
        <v>0.25</v>
      </c>
      <c r="AO114" s="498">
        <v>0.5</v>
      </c>
      <c r="AP114" s="55" t="s">
        <v>861</v>
      </c>
      <c r="AQ114" s="257"/>
      <c r="AR114" s="137"/>
      <c r="AS114" s="2224"/>
      <c r="AT114" s="637" t="s">
        <v>4467</v>
      </c>
      <c r="AU114" s="132"/>
      <c r="AV114" s="132"/>
      <c r="AW114" s="132"/>
      <c r="AX114" s="132"/>
      <c r="AY114" s="704"/>
      <c r="BA114" s="2598" t="str">
        <f>IF(OR(BC114&lt;&gt;"", BD114&lt;&gt;"", BE114&lt;&gt;"",BF114&lt;&gt;"", BG114&lt;&gt;""),"A", "►")</f>
        <v>►</v>
      </c>
      <c r="BB114" s="11" t="str">
        <f ca="1">_xlfn.FORMULATEXT(BA114)</f>
        <v>=SI(OU(BC114&lt;&gt;""; BD114&lt;&gt;""; BE114&lt;&gt;"";BF114&lt;&gt;""; BG114&lt;&gt;"");"A"; "►")</v>
      </c>
      <c r="BC114" s="11"/>
      <c r="BD114" s="139"/>
      <c r="BE114" s="132"/>
      <c r="BF114" s="132"/>
      <c r="BG114" s="704"/>
      <c r="BH114" s="143" t="s">
        <v>798</v>
      </c>
      <c r="BI114" s="135">
        <v>1</v>
      </c>
    </row>
    <row r="115" spans="1:61" s="641" customFormat="1" ht="15.75">
      <c r="A115" s="138"/>
      <c r="B115"/>
      <c r="C115"/>
      <c r="D115" s="5161"/>
      <c r="E115" s="5168"/>
      <c r="F115" s="5165"/>
      <c r="G115" s="3517"/>
      <c r="H115" s="3624"/>
      <c r="I115" s="5167" t="str">
        <f>TEXT(ROUND(LEN(E115)/F93, 1), "0.0") &amp; " lignes"</f>
        <v>0.0 lignes</v>
      </c>
      <c r="J115" s="3696"/>
      <c r="K115" s="3696"/>
      <c r="L115"/>
      <c r="M115" s="2728" t="str">
        <f>IF(OR(T115&lt;&gt;"", V115&lt;&gt;""),"A", "►")</f>
        <v>►</v>
      </c>
      <c r="N115" s="5168"/>
      <c r="O115" s="5165"/>
      <c r="P115" s="3517"/>
      <c r="Q115" s="3624"/>
      <c r="R115" s="5167"/>
      <c r="S115" s="3607" t="str">
        <f ca="1">IF(ISBLANK(T115),"",LARGE(OFFSET(S93,0,0,ROWS(S93:S114)),1)+1)</f>
        <v/>
      </c>
      <c r="T115" s="3624"/>
      <c r="U115" s="3534"/>
      <c r="V115" s="3624"/>
      <c r="W115" s="5165"/>
      <c r="X115" s="5169">
        <f>IF(X93=0,0,IF(LEN(T115)&gt;X93,LEN(T115)-X93&amp;" en trop",0))</f>
        <v>0</v>
      </c>
      <c r="Z115" s="3758" t="str">
        <f>IF(Z95=0, 0, IF(LEN(AA115)&gt;Z95, LEN(AA115)-Z95 &amp; " en trop", LEN(AA115)))&amp;" car."</f>
        <v>0 car.</v>
      </c>
      <c r="AA115" s="3727"/>
      <c r="AB115" s="3754"/>
      <c r="AC115" s="3696" t="str">
        <f>TEXT(ROUND(LEN(AA115)/AF95, 1), "0.0") &amp; " lignes"</f>
        <v>0.0 lignes</v>
      </c>
      <c r="AD115" s="3727"/>
      <c r="AE115" s="3754"/>
      <c r="AF115" s="3699" t="str">
        <f>IF(AF95=0, 0, IF(LEN(AD115)&gt;AF95, LEN(AD115)-AF95 &amp; " en trop", LEN(AD115)))&amp;" car."</f>
        <v>0 car.</v>
      </c>
      <c r="AM115"/>
      <c r="AN115" s="466"/>
      <c r="AO115" s="18"/>
      <c r="AP115" s="18"/>
      <c r="AQ115" s="465"/>
      <c r="AR115" s="137"/>
      <c r="AS115" s="493" t="s">
        <v>60</v>
      </c>
      <c r="AT115" s="39" t="s">
        <v>59</v>
      </c>
      <c r="AU115" s="38" t="s">
        <v>55</v>
      </c>
      <c r="AV115" s="42" t="s">
        <v>63</v>
      </c>
      <c r="AW115" s="39" t="s">
        <v>66</v>
      </c>
      <c r="AX115" s="39" t="s">
        <v>65</v>
      </c>
      <c r="AY115" s="384" t="s">
        <v>429</v>
      </c>
      <c r="BA115" s="166"/>
      <c r="BB115" s="779" t="s">
        <v>4509</v>
      </c>
      <c r="BC115" s="139"/>
      <c r="BD115" s="139"/>
      <c r="BE115" s="132"/>
      <c r="BF115" s="132"/>
      <c r="BG115" s="704"/>
      <c r="BH115" s="143" t="s">
        <v>798</v>
      </c>
      <c r="BI115" s="135">
        <v>1</v>
      </c>
    </row>
    <row r="116" spans="1:61" s="641" customFormat="1" ht="15.75">
      <c r="A116" s="138"/>
      <c r="B116"/>
      <c r="C116"/>
      <c r="D116" s="5161"/>
      <c r="E116" s="5168"/>
      <c r="F116" s="5165"/>
      <c r="G116" s="3517"/>
      <c r="H116" s="3624"/>
      <c r="I116" s="5167" t="str">
        <f>TEXT(ROUND(LEN(E116)/F93, 1), "0.0") &amp; " lignes"</f>
        <v>0.0 lignes</v>
      </c>
      <c r="J116" s="3696"/>
      <c r="K116" s="3696"/>
      <c r="L116"/>
      <c r="M116" s="2728" t="str">
        <f>IF(OR(T116&lt;&gt;"", V116&lt;&gt;""),"A", "►")</f>
        <v>►</v>
      </c>
      <c r="N116" s="5168"/>
      <c r="O116" s="5165"/>
      <c r="P116" s="3517"/>
      <c r="Q116" s="3624"/>
      <c r="R116" s="5167"/>
      <c r="S116" s="3607" t="str">
        <f ca="1">IF(ISBLANK(T116),"",LARGE(OFFSET(S93,0,0,ROWS(S93:S115)),1)+1)</f>
        <v/>
      </c>
      <c r="T116" s="3624"/>
      <c r="U116" s="3534"/>
      <c r="V116" s="3624"/>
      <c r="W116" s="5165"/>
      <c r="X116" s="5169">
        <f>IF(X93=0,0,IF(LEN(T116)&gt;X93,LEN(T116)-X93&amp;" en trop",0))</f>
        <v>0</v>
      </c>
      <c r="Z116" s="3758" t="str">
        <f>IF(Z95=0, 0, IF(LEN(AA116)&gt;Z95, LEN(AA116)-Z95 &amp; " en trop", LEN(AA116)))&amp;" car."</f>
        <v>0 car.</v>
      </c>
      <c r="AA116" s="3727"/>
      <c r="AB116" s="3754"/>
      <c r="AC116" s="3696" t="str">
        <f>TEXT(ROUND(LEN(AA116)/AF95, 1), "0.0") &amp; " lignes"</f>
        <v>0.0 lignes</v>
      </c>
      <c r="AD116" s="3727"/>
      <c r="AE116" s="3754"/>
      <c r="AF116" s="3699" t="str">
        <f>IF(AF95=0, 0, IF(LEN(AD116)&gt;AF95, LEN(AD116)-AF95 &amp; " en trop", LEN(AD116)))&amp;" car."</f>
        <v>0 car.</v>
      </c>
      <c r="AG116"/>
      <c r="AM116"/>
      <c r="AN116" s="502" t="s">
        <v>64</v>
      </c>
      <c r="AO116" s="42" t="s">
        <v>63</v>
      </c>
      <c r="AP116" s="503" t="s">
        <v>867</v>
      </c>
      <c r="AQ116" s="74" t="s">
        <v>868</v>
      </c>
      <c r="AR116" s="137"/>
      <c r="AS116" s="2606">
        <v>0.22500000000000001</v>
      </c>
      <c r="AT116" s="410">
        <v>0.01</v>
      </c>
      <c r="AU116" s="410">
        <v>1E-3</v>
      </c>
      <c r="AV116" s="409">
        <v>0.5</v>
      </c>
      <c r="AW116" s="406">
        <v>0.5</v>
      </c>
      <c r="AX116" s="407">
        <v>0.25</v>
      </c>
      <c r="AY116" s="2607">
        <v>0.1</v>
      </c>
      <c r="BA116" s="2598" t="s">
        <v>0</v>
      </c>
      <c r="BB116" s="132" t="s">
        <v>4445</v>
      </c>
      <c r="BC116" s="132"/>
      <c r="BD116" s="132"/>
      <c r="BE116" s="132"/>
      <c r="BF116" s="132"/>
      <c r="BG116" s="704"/>
      <c r="BH116" s="143" t="s">
        <v>798</v>
      </c>
      <c r="BI116" s="135">
        <v>1</v>
      </c>
    </row>
    <row r="117" spans="1:61" s="641" customFormat="1" ht="15.75">
      <c r="A117" s="138"/>
      <c r="B117"/>
      <c r="C117"/>
      <c r="D117" s="5161"/>
      <c r="E117" s="5168"/>
      <c r="F117" s="5165"/>
      <c r="G117" s="3517"/>
      <c r="H117" s="3624"/>
      <c r="I117" s="5167" t="str">
        <f>TEXT(ROUND(LEN(E117)/F93, 1), "0.0") &amp; " lignes"</f>
        <v>0.0 lignes</v>
      </c>
      <c r="J117" s="3696"/>
      <c r="K117" s="3696"/>
      <c r="L117"/>
      <c r="M117" s="2728" t="str">
        <f>IF(OR(T117&lt;&gt;"", V117&lt;&gt;""),"A", "►")</f>
        <v>►</v>
      </c>
      <c r="N117" s="5168"/>
      <c r="O117" s="5165"/>
      <c r="P117" s="3517"/>
      <c r="Q117" s="3624"/>
      <c r="R117" s="5167"/>
      <c r="S117" s="3607" t="str">
        <f ca="1">IF(ISBLANK(T117),"",LARGE(OFFSET(S93,0,0,ROWS(S93:S116)),1)+1)</f>
        <v/>
      </c>
      <c r="T117" s="3624"/>
      <c r="U117" s="3534"/>
      <c r="V117" s="3624"/>
      <c r="W117" s="5165"/>
      <c r="X117" s="5169">
        <f>IF(X93=0,0,IF(LEN(T117)&gt;X93,LEN(T117)-X93&amp;" en trop",0))</f>
        <v>0</v>
      </c>
      <c r="Z117" s="3758" t="str">
        <f>IF(Z95=0, 0, IF(LEN(AA117)&gt;Z95, LEN(AA117)-Z95 &amp; " en trop", LEN(AA117)))&amp;" car."</f>
        <v>0 car.</v>
      </c>
      <c r="AA117" s="3727"/>
      <c r="AB117" s="3754"/>
      <c r="AC117" s="3696" t="str">
        <f>TEXT(ROUND(LEN(AA117)/AF95, 1), "0.0") &amp; " lignes"</f>
        <v>0.0 lignes</v>
      </c>
      <c r="AD117" s="3727"/>
      <c r="AE117" s="3754"/>
      <c r="AF117" s="3699" t="str">
        <f>IF(AF95=0, 0, IF(LEN(AD117)&gt;AF95, LEN(AD117)-AF95 &amp; " en trop", LEN(AD117)))&amp;" car."</f>
        <v>0 car.</v>
      </c>
      <c r="AG117"/>
      <c r="AM117"/>
      <c r="AN117" s="497">
        <v>0.25</v>
      </c>
      <c r="AO117" s="498">
        <v>0.5</v>
      </c>
      <c r="AP117" s="55" t="s">
        <v>870</v>
      </c>
      <c r="AQ117" s="257"/>
      <c r="AR117" s="137"/>
      <c r="AS117" s="4024" t="s">
        <v>88</v>
      </c>
      <c r="AT117" s="427" t="s">
        <v>564</v>
      </c>
      <c r="AU117" s="428"/>
      <c r="AV117" s="428"/>
      <c r="AW117" s="442"/>
      <c r="AX117" s="132"/>
      <c r="AY117" s="1314"/>
      <c r="BA117" s="1148"/>
      <c r="BB117" s="2599" t="s">
        <v>4510</v>
      </c>
      <c r="BC117" s="132"/>
      <c r="BD117" s="132"/>
      <c r="BE117" s="132"/>
      <c r="BF117" s="132"/>
      <c r="BG117" s="704"/>
      <c r="BH117" s="143" t="s">
        <v>798</v>
      </c>
      <c r="BI117" s="135">
        <v>1</v>
      </c>
    </row>
    <row r="118" spans="1:61" s="641" customFormat="1" ht="15.75">
      <c r="A118" s="138"/>
      <c r="B118"/>
      <c r="C118"/>
      <c r="D118" s="5161"/>
      <c r="E118" s="5168"/>
      <c r="F118" s="5165"/>
      <c r="G118" s="3517"/>
      <c r="H118" s="3624"/>
      <c r="I118" s="5167" t="str">
        <f>TEXT(ROUND(LEN(E118)/F93, 1), "0.0") &amp; " lignes"</f>
        <v>0.0 lignes</v>
      </c>
      <c r="J118" s="3696"/>
      <c r="K118" s="3696"/>
      <c r="L118"/>
      <c r="M118" s="2728" t="str">
        <f>IF(OR(T118&lt;&gt;"", V118&lt;&gt;""),"A", "►")</f>
        <v>►</v>
      </c>
      <c r="N118" s="5168"/>
      <c r="O118" s="5165"/>
      <c r="P118" s="3517"/>
      <c r="Q118" s="3624"/>
      <c r="R118" s="5167"/>
      <c r="S118" s="3607" t="str">
        <f ca="1">IF(ISBLANK(T118),"",LARGE(OFFSET(S93,0,0,ROWS(S93:S117)),1)+1)</f>
        <v/>
      </c>
      <c r="T118" s="3624"/>
      <c r="U118" s="3534"/>
      <c r="V118" s="3624"/>
      <c r="W118" s="5165"/>
      <c r="X118" s="5169">
        <f>IF(X93=0,0,IF(LEN(T118)&gt;X93,LEN(T118)-X93&amp;" en trop",0))</f>
        <v>0</v>
      </c>
      <c r="Z118" s="3758" t="str">
        <f>IF(Z95=0, 0, IF(LEN(AA118)&gt;Z95, LEN(AA118)-Z95 &amp; " en trop", LEN(AA118)))&amp;" car."</f>
        <v>0 car.</v>
      </c>
      <c r="AA118" s="3727"/>
      <c r="AB118" s="3754"/>
      <c r="AC118" s="3696" t="str">
        <f>TEXT(ROUND(LEN(AA118)/AF95, 1), "0.0") &amp; " lignes"</f>
        <v>0.0 lignes</v>
      </c>
      <c r="AD118" s="3727"/>
      <c r="AE118" s="3754"/>
      <c r="AF118" s="3699" t="str">
        <f>IF(AF95=0, 0, IF(LEN(AD118)&gt;AF95, LEN(AD118)-AF95 &amp; " en trop", LEN(AD118)))&amp;" car."</f>
        <v>0 car.</v>
      </c>
      <c r="AG118"/>
      <c r="AM118"/>
      <c r="AN118" s="466" t="s">
        <v>874</v>
      </c>
      <c r="AO118" s="18" t="s">
        <v>875</v>
      </c>
      <c r="AP118" s="18"/>
      <c r="AQ118" s="465"/>
      <c r="AR118" s="137"/>
      <c r="AS118" s="4024"/>
      <c r="AT118" s="4025" t="s">
        <v>645</v>
      </c>
      <c r="AU118" s="4025"/>
      <c r="AV118" s="4025"/>
      <c r="AW118" s="4025"/>
      <c r="AX118" s="4025"/>
      <c r="AY118" s="4026"/>
      <c r="BA118" s="2603" t="s">
        <v>0</v>
      </c>
      <c r="BB118" s="2604" t="s">
        <v>4448</v>
      </c>
      <c r="BC118" s="132"/>
      <c r="BD118" s="132"/>
      <c r="BE118" s="132"/>
      <c r="BF118" s="132"/>
      <c r="BG118" s="704"/>
      <c r="BH118" s="143" t="s">
        <v>798</v>
      </c>
      <c r="BI118" s="135">
        <v>1</v>
      </c>
    </row>
    <row r="119" spans="1:61" s="641" customFormat="1" ht="15.75">
      <c r="A119" s="138"/>
      <c r="B119"/>
      <c r="C119"/>
      <c r="D119" s="5161"/>
      <c r="E119" s="5168"/>
      <c r="F119" s="5165"/>
      <c r="G119" s="3517"/>
      <c r="H119" s="3624"/>
      <c r="I119" s="5167" t="str">
        <f>TEXT(ROUND(LEN(E119)/F93, 1), "0.0") &amp; " lignes"</f>
        <v>0.0 lignes</v>
      </c>
      <c r="J119" s="3696"/>
      <c r="K119" s="3696"/>
      <c r="L119"/>
      <c r="M119" s="2728" t="str">
        <f>IF(OR(T119&lt;&gt;"", V119&lt;&gt;""),"A", "►")</f>
        <v>►</v>
      </c>
      <c r="N119" s="5168"/>
      <c r="O119" s="5165"/>
      <c r="P119" s="3517"/>
      <c r="Q119" s="3624"/>
      <c r="R119" s="5167"/>
      <c r="S119" s="3607" t="str">
        <f ca="1">IF(ISBLANK(T119),"",LARGE(OFFSET(S93,0,0,ROWS(S93:S118)),1)+1)</f>
        <v/>
      </c>
      <c r="T119" s="3624"/>
      <c r="U119" s="3534"/>
      <c r="V119" s="3624"/>
      <c r="W119" s="5165"/>
      <c r="X119" s="5169">
        <f>IF(X93=0,0,IF(LEN(T119)&gt;X93,LEN(T119)-X93&amp;" en trop",0))</f>
        <v>0</v>
      </c>
      <c r="Z119" s="3758" t="str">
        <f>IF(Z95=0, 0, IF(LEN(AA119)&gt;Z95, LEN(AA119)-Z95 &amp; " en trop", LEN(AA119)))&amp;" car."</f>
        <v>0 car.</v>
      </c>
      <c r="AA119" s="3727"/>
      <c r="AB119" s="3754"/>
      <c r="AC119" s="3696" t="str">
        <f>TEXT(ROUND(LEN(AA119)/AF95, 1), "0.0") &amp; " lignes"</f>
        <v>0.0 lignes</v>
      </c>
      <c r="AD119" s="3727"/>
      <c r="AE119" s="3754"/>
      <c r="AF119" s="3699" t="str">
        <f>IF(AF95=0, 0, IF(LEN(AD119)&gt;AF95, LEN(AD119)-AF95 &amp; " en trop", LEN(AD119)))&amp;" car."</f>
        <v>0 car.</v>
      </c>
      <c r="AG119"/>
      <c r="AM119"/>
      <c r="AN119" s="2782"/>
      <c r="AO119" s="507"/>
      <c r="AP119" s="507"/>
      <c r="AQ119" s="2046"/>
      <c r="AR119" s="137"/>
      <c r="AS119" s="4024"/>
      <c r="AT119" s="4025"/>
      <c r="AU119" s="4025"/>
      <c r="AV119" s="4025"/>
      <c r="AW119" s="4025"/>
      <c r="AX119" s="4025"/>
      <c r="AY119" s="4026"/>
      <c r="BA119" s="44" t="s">
        <v>15</v>
      </c>
      <c r="BB119" s="2604" t="s">
        <v>4449</v>
      </c>
      <c r="BC119" s="132"/>
      <c r="BD119" s="132"/>
      <c r="BE119" s="132"/>
      <c r="BF119" s="132"/>
      <c r="BG119" s="704"/>
      <c r="BH119" s="143" t="s">
        <v>798</v>
      </c>
      <c r="BI119" s="135">
        <v>1</v>
      </c>
    </row>
    <row r="120" spans="1:61" s="641" customFormat="1" ht="15.75" customHeight="1">
      <c r="A120" s="138"/>
      <c r="B120"/>
      <c r="C120"/>
      <c r="D120" s="5161"/>
      <c r="E120" s="5168"/>
      <c r="F120" s="5165"/>
      <c r="G120" s="3517"/>
      <c r="H120" s="3624"/>
      <c r="I120" s="5167" t="str">
        <f>TEXT(ROUND(LEN(E120)/F93, 1), "0.0") &amp; " lignes"</f>
        <v>0.0 lignes</v>
      </c>
      <c r="J120" s="3696"/>
      <c r="K120" s="3696"/>
      <c r="L120"/>
      <c r="M120" s="2728" t="str">
        <f>IF(OR(T120&lt;&gt;"", V120&lt;&gt;""),"A", "►")</f>
        <v>►</v>
      </c>
      <c r="N120" s="5168"/>
      <c r="O120" s="5165"/>
      <c r="P120" s="3517"/>
      <c r="Q120" s="3624"/>
      <c r="R120" s="5167"/>
      <c r="S120" s="3607" t="str">
        <f ca="1">IF(ISBLANK(T120),"",LARGE(OFFSET(S93,0,0,ROWS(S93:S119)),1)+1)</f>
        <v/>
      </c>
      <c r="T120" s="3624"/>
      <c r="U120" s="3534"/>
      <c r="V120" s="3624"/>
      <c r="W120" s="5165"/>
      <c r="X120" s="5169">
        <f>IF(X93=0,0,IF(LEN(T120)&gt;X93,LEN(T120)-X93&amp;" en trop",0))</f>
        <v>0</v>
      </c>
      <c r="Z120" s="3758" t="str">
        <f>IF(Z95=0, 0, IF(LEN(AA120)&gt;Z95, LEN(AA120)-Z95 &amp; " en trop", LEN(AA120)))&amp;" car."</f>
        <v>0 car.</v>
      </c>
      <c r="AA120" s="3727"/>
      <c r="AB120" s="3754"/>
      <c r="AC120" s="3696" t="str">
        <f>TEXT(ROUND(LEN(AA120)/AF95, 1), "0.0") &amp; " lignes"</f>
        <v>0.0 lignes</v>
      </c>
      <c r="AD120" s="3727"/>
      <c r="AE120" s="3754"/>
      <c r="AF120" s="3699" t="str">
        <f>IF(AF95=0, 0, IF(LEN(AD120)&gt;AF95, LEN(AD120)-AF95 &amp; " en trop", LEN(AD120)))&amp;" car."</f>
        <v>0 car.</v>
      </c>
      <c r="AG120"/>
      <c r="AM120"/>
      <c r="AN120" s="4054" t="s">
        <v>33</v>
      </c>
      <c r="AO120" s="4055"/>
      <c r="AP120" s="4055"/>
      <c r="AQ120" s="4056"/>
      <c r="AR120" s="137"/>
      <c r="AS120" s="4024"/>
      <c r="AT120" s="4025"/>
      <c r="AU120" s="4025"/>
      <c r="AV120" s="4025"/>
      <c r="AW120" s="4025"/>
      <c r="AX120" s="4025"/>
      <c r="AY120" s="4026"/>
      <c r="BA120" s="1148"/>
      <c r="BB120" s="132"/>
      <c r="BC120" s="132"/>
      <c r="BD120" s="132"/>
      <c r="BE120" s="132"/>
      <c r="BF120" s="132"/>
      <c r="BG120" s="704"/>
      <c r="BH120" s="143" t="s">
        <v>798</v>
      </c>
      <c r="BI120" s="135">
        <v>1</v>
      </c>
    </row>
    <row r="121" spans="1:61" s="641" customFormat="1" ht="15.75" customHeight="1">
      <c r="A121" s="138"/>
      <c r="B121"/>
      <c r="C121"/>
      <c r="D121" s="5161"/>
      <c r="E121" s="5168"/>
      <c r="F121" s="5165"/>
      <c r="G121" s="3517"/>
      <c r="H121" s="3624"/>
      <c r="I121" s="5167" t="str">
        <f>TEXT(ROUND(LEN(E121)/F93, 1), "0.0") &amp; " lignes"</f>
        <v>0.0 lignes</v>
      </c>
      <c r="J121" s="3696"/>
      <c r="K121" s="3696"/>
      <c r="L121"/>
      <c r="M121" s="2728" t="str">
        <f>IF(OR(T121&lt;&gt;"", V121&lt;&gt;""),"A", "►")</f>
        <v>►</v>
      </c>
      <c r="N121" s="5168"/>
      <c r="O121" s="5165"/>
      <c r="P121" s="3517"/>
      <c r="Q121" s="3624"/>
      <c r="R121" s="5167"/>
      <c r="S121" s="3607" t="str">
        <f ca="1">IF(ISBLANK(T121),"",LARGE(OFFSET(S93,0,0,ROWS(S93:S120)),1)+1)</f>
        <v/>
      </c>
      <c r="T121" s="3624"/>
      <c r="U121" s="3534"/>
      <c r="V121" s="3624"/>
      <c r="W121" s="5165"/>
      <c r="X121" s="5169">
        <f>IF(X93=0,0,IF(LEN(T121)&gt;X93,LEN(T121)-X93&amp;" en trop",0))</f>
        <v>0</v>
      </c>
      <c r="Z121" s="3758" t="str">
        <f>IF(Z95=0, 0, IF(LEN(AA121)&gt;Z95, LEN(AA121)-Z95 &amp; " en trop", LEN(AA121)))&amp;" car."</f>
        <v>0 car.</v>
      </c>
      <c r="AA121" s="3727"/>
      <c r="AB121" s="3754"/>
      <c r="AC121" s="3696" t="str">
        <f>TEXT(ROUND(LEN(AA121)/AF95, 1), "0.0") &amp; " lignes"</f>
        <v>0.0 lignes</v>
      </c>
      <c r="AD121" s="3727"/>
      <c r="AE121" s="3754"/>
      <c r="AF121" s="3699" t="str">
        <f>IF(AF95=0, 0, IF(LEN(AD121)&gt;AF95, LEN(AD121)-AF95 &amp; " en trop", LEN(AD121)))&amp;" car."</f>
        <v>0 car.</v>
      </c>
      <c r="AG121"/>
      <c r="AM121"/>
      <c r="AN121" s="2516"/>
      <c r="AO121" s="2846" t="s">
        <v>4504</v>
      </c>
      <c r="AP121" s="2847">
        <v>12</v>
      </c>
      <c r="AQ121" s="1314"/>
      <c r="AR121" s="137"/>
      <c r="AS121" s="4024"/>
      <c r="AT121" s="428" t="s">
        <v>670</v>
      </c>
      <c r="AU121" s="428"/>
      <c r="AV121" s="428"/>
      <c r="AW121" s="428"/>
      <c r="AX121" s="132"/>
      <c r="AY121" s="1314"/>
      <c r="BA121" s="280"/>
      <c r="BB121" s="281"/>
      <c r="BC121" s="282"/>
      <c r="BD121" s="281"/>
      <c r="BE121" s="281"/>
      <c r="BF121" s="281"/>
      <c r="BG121" s="283"/>
      <c r="BH121" s="143" t="s">
        <v>798</v>
      </c>
      <c r="BI121" s="135">
        <v>1</v>
      </c>
    </row>
    <row r="122" spans="1:61" s="641" customFormat="1" ht="15.75" customHeight="1">
      <c r="A122" s="138"/>
      <c r="B122"/>
      <c r="C122"/>
      <c r="D122" s="5161"/>
      <c r="E122" s="5168"/>
      <c r="F122" s="5165"/>
      <c r="G122" s="3517"/>
      <c r="H122" s="3624"/>
      <c r="I122" s="5167" t="str">
        <f>TEXT(ROUND(LEN(E122)/F93, 1), "0.0") &amp; " lignes"</f>
        <v>0.0 lignes</v>
      </c>
      <c r="J122" s="3696"/>
      <c r="K122" s="3696"/>
      <c r="L122"/>
      <c r="M122" s="2728" t="str">
        <f>IF(OR(T122&lt;&gt;"", V122&lt;&gt;""),"A", "►")</f>
        <v>►</v>
      </c>
      <c r="N122" s="5168"/>
      <c r="O122" s="5165"/>
      <c r="P122" s="3517"/>
      <c r="Q122" s="3624"/>
      <c r="R122" s="5167"/>
      <c r="S122" s="3607" t="str">
        <f ca="1">IF(ISBLANK(T122),"",LARGE(OFFSET(S93,0,0,ROWS(S93:S121)),1)+1)</f>
        <v/>
      </c>
      <c r="T122" s="3624"/>
      <c r="U122" s="3534"/>
      <c r="V122" s="3624"/>
      <c r="W122" s="5165"/>
      <c r="X122" s="5169">
        <f>IF(X93=0,0,IF(LEN(T122)&gt;X93,LEN(T122)-X93&amp;" en trop",0))</f>
        <v>0</v>
      </c>
      <c r="Z122" s="3758" t="str">
        <f>IF(Z95=0, 0, IF(LEN(AA122)&gt;Z95, LEN(AA122)-Z95 &amp; " en trop", LEN(AA122)))&amp;" car."</f>
        <v>0 car.</v>
      </c>
      <c r="AA122" s="3727"/>
      <c r="AB122" s="3754"/>
      <c r="AC122" s="3696" t="str">
        <f>TEXT(ROUND(LEN(AA122)/AF95, 1), "0.0") &amp; " lignes"</f>
        <v>0.0 lignes</v>
      </c>
      <c r="AD122" s="3727"/>
      <c r="AE122" s="3754"/>
      <c r="AF122" s="3699" t="str">
        <f>IF(AF95=0, 0, IF(LEN(AD122)&gt;AF95, LEN(AD122)-AF95 &amp; " en trop", LEN(AD122)))&amp;" car."</f>
        <v>0 car.</v>
      </c>
      <c r="AG122"/>
      <c r="AM122"/>
      <c r="AN122" s="2516"/>
      <c r="AO122" s="2846" t="s">
        <v>266</v>
      </c>
      <c r="AP122" s="2858" t="s">
        <v>27</v>
      </c>
      <c r="AQ122" s="2859">
        <f>AP123*AP125</f>
        <v>1875</v>
      </c>
      <c r="AR122" s="137"/>
      <c r="AS122" s="4024"/>
      <c r="AT122" s="428" t="s">
        <v>672</v>
      </c>
      <c r="AU122" s="312"/>
      <c r="AV122" s="312"/>
      <c r="AW122" s="312"/>
      <c r="AX122" s="132"/>
      <c r="AY122" s="1314"/>
      <c r="AZ122" s="3682" t="s">
        <v>798</v>
      </c>
      <c r="BA122" s="425"/>
      <c r="BB122" s="132"/>
      <c r="BC122" s="132"/>
      <c r="BD122" s="132"/>
      <c r="BE122" s="132"/>
      <c r="BF122" s="132"/>
      <c r="BG122" s="704"/>
      <c r="BH122" s="143" t="s">
        <v>798</v>
      </c>
      <c r="BI122" s="135">
        <v>1</v>
      </c>
    </row>
    <row r="123" spans="1:61" s="641" customFormat="1" ht="15.75" customHeight="1" thickBot="1">
      <c r="A123" s="138"/>
      <c r="B123"/>
      <c r="C123"/>
      <c r="D123" s="5161"/>
      <c r="E123" s="5168"/>
      <c r="F123" s="5165"/>
      <c r="G123" s="3517"/>
      <c r="H123" s="3624"/>
      <c r="I123" s="5167" t="str">
        <f>TEXT(ROUND(LEN(E123)/F93, 1), "0.0") &amp; " lignes"</f>
        <v>0.0 lignes</v>
      </c>
      <c r="J123" s="3696"/>
      <c r="K123" s="3696"/>
      <c r="L123"/>
      <c r="M123" s="2728" t="str">
        <f>IF(OR(T123&lt;&gt;"", V123&lt;&gt;""),"A", "►")</f>
        <v>►</v>
      </c>
      <c r="N123" s="5168"/>
      <c r="O123" s="5165"/>
      <c r="P123" s="3517"/>
      <c r="Q123" s="3624"/>
      <c r="R123" s="5167"/>
      <c r="S123" s="3607" t="str">
        <f ca="1">IF(ISBLANK(T123),"",LARGE(OFFSET(S93,0,0,ROWS(S93:S122)),1)+1)</f>
        <v/>
      </c>
      <c r="T123" s="3624"/>
      <c r="U123" s="3534"/>
      <c r="V123" s="3624"/>
      <c r="W123" s="5165"/>
      <c r="X123" s="5169">
        <f>IF(X93=0,0,IF(LEN(T123)&gt;X93,LEN(T123)-X93&amp;" en trop",0))</f>
        <v>0</v>
      </c>
      <c r="Z123" s="3758" t="str">
        <f>IF(Z95=0, 0, IF(LEN(AA123)&gt;Z95, LEN(AA123)-Z95 &amp; " en trop", LEN(AA123)))&amp;" car."</f>
        <v>0 car.</v>
      </c>
      <c r="AA123" s="3727"/>
      <c r="AB123" s="3754"/>
      <c r="AC123" s="3696" t="str">
        <f>TEXT(ROUND(LEN(AA123)/AF95, 1), "0.0") &amp; " lignes"</f>
        <v>0.0 lignes</v>
      </c>
      <c r="AD123" s="3727"/>
      <c r="AE123" s="3754"/>
      <c r="AF123" s="3699" t="str">
        <f>IF(AF95=0, 0, IF(LEN(AD123)&gt;AF95, LEN(AD123)-AF95 &amp; " en trop", LEN(AD123)))&amp;" car."</f>
        <v>0 car.</v>
      </c>
      <c r="AG123"/>
      <c r="AM123"/>
      <c r="AN123" s="2516"/>
      <c r="AO123" s="2846" t="s">
        <v>4539</v>
      </c>
      <c r="AP123" s="2848">
        <v>1.5</v>
      </c>
      <c r="AQ123" s="1314"/>
      <c r="AR123" s="137"/>
      <c r="AS123" s="280"/>
      <c r="AT123" s="281"/>
      <c r="AU123" s="282"/>
      <c r="AV123" s="281"/>
      <c r="AW123" s="281"/>
      <c r="AX123" s="281"/>
      <c r="AY123" s="283"/>
      <c r="AZ123"/>
      <c r="BA123" s="2570" t="s">
        <v>4451</v>
      </c>
      <c r="BB123" s="132"/>
      <c r="BC123" s="132"/>
      <c r="BD123" s="132"/>
      <c r="BE123" s="132"/>
      <c r="BF123" s="132"/>
      <c r="BG123" s="704"/>
      <c r="BH123" s="143" t="s">
        <v>798</v>
      </c>
      <c r="BI123" s="135">
        <v>1</v>
      </c>
    </row>
    <row r="124" spans="1:61" s="641" customFormat="1" ht="15.75" customHeight="1" thickTop="1">
      <c r="A124" s="138"/>
      <c r="B124"/>
      <c r="C124"/>
      <c r="D124" s="5161"/>
      <c r="E124" s="5168"/>
      <c r="F124" s="5165"/>
      <c r="G124" s="3517"/>
      <c r="H124" s="3624"/>
      <c r="I124" s="5167" t="str">
        <f>TEXT(ROUND(LEN(E124)/F93, 1), "0.0") &amp; " lignes"</f>
        <v>0.0 lignes</v>
      </c>
      <c r="J124" s="3696"/>
      <c r="K124" s="3696"/>
      <c r="L124"/>
      <c r="M124" s="2728" t="str">
        <f>IF(OR(T124&lt;&gt;"", V124&lt;&gt;""),"A", "►")</f>
        <v>►</v>
      </c>
      <c r="N124" s="5168"/>
      <c r="O124" s="5165"/>
      <c r="P124" s="3517"/>
      <c r="Q124" s="3624"/>
      <c r="R124" s="5167"/>
      <c r="S124" s="3607" t="str">
        <f ca="1">IF(ISBLANK(T124),"",LARGE(OFFSET(S93,0,0,ROWS(S93:S123)),1)+1)</f>
        <v/>
      </c>
      <c r="T124" s="3624"/>
      <c r="U124" s="3534"/>
      <c r="V124" s="3624"/>
      <c r="W124" s="5165"/>
      <c r="X124" s="5169">
        <f>IF(X93=0,0,IF(LEN(T124)&gt;X93,LEN(T124)-X93&amp;" en trop",0))</f>
        <v>0</v>
      </c>
      <c r="Z124" s="3758" t="str">
        <f>IF(Z95=0, 0, IF(LEN(AA124)&gt;Z95, LEN(AA124)-Z95 &amp; " en trop", LEN(AA124)))&amp;" car."</f>
        <v>0 car.</v>
      </c>
      <c r="AA124" s="3727"/>
      <c r="AB124" s="3754"/>
      <c r="AC124" s="3696" t="str">
        <f>TEXT(ROUND(LEN(AA124)/AF95, 1), "0.0") &amp; " lignes"</f>
        <v>0.0 lignes</v>
      </c>
      <c r="AD124" s="3727"/>
      <c r="AE124" s="3754"/>
      <c r="AF124" s="3699" t="str">
        <f>IF(AF95=0, 0, IF(LEN(AD124)&gt;AF95, LEN(AD124)-AF95 &amp; " en trop", LEN(AD124)))&amp;" car."</f>
        <v>0 car.</v>
      </c>
      <c r="AG124"/>
      <c r="AM124"/>
      <c r="AN124" s="2516"/>
      <c r="AO124" s="2854" t="s">
        <v>1001</v>
      </c>
      <c r="AP124" s="2858" t="s">
        <v>28</v>
      </c>
      <c r="AQ124" s="1314"/>
      <c r="AR124" s="137"/>
      <c r="AS124" s="4027" t="s">
        <v>740</v>
      </c>
      <c r="AT124" s="3940" t="s">
        <v>741</v>
      </c>
      <c r="AU124" s="421" t="s">
        <v>618</v>
      </c>
      <c r="AV124" s="11"/>
      <c r="AW124" s="11"/>
      <c r="AX124" s="11"/>
      <c r="AY124" s="1314"/>
      <c r="AZ124"/>
      <c r="BA124" s="1148"/>
      <c r="BB124" s="132"/>
      <c r="BC124" s="132"/>
      <c r="BD124" s="132"/>
      <c r="BE124" s="2609" t="s">
        <v>4452</v>
      </c>
      <c r="BF124" s="132"/>
      <c r="BG124" s="704"/>
      <c r="BH124" s="143" t="s">
        <v>798</v>
      </c>
      <c r="BI124" s="135">
        <v>1</v>
      </c>
    </row>
    <row r="125" spans="1:61" s="641" customFormat="1" ht="15.75" customHeight="1">
      <c r="A125" s="138"/>
      <c r="B125"/>
      <c r="C125"/>
      <c r="D125" s="5161"/>
      <c r="E125" s="5168"/>
      <c r="F125" s="5165"/>
      <c r="G125" s="3517"/>
      <c r="H125" s="3624"/>
      <c r="I125" s="5167" t="str">
        <f>TEXT(ROUND(LEN(E125)/F93, 1), "0.0") &amp; " lignes"</f>
        <v>0.0 lignes</v>
      </c>
      <c r="J125" s="3696"/>
      <c r="K125" s="3696"/>
      <c r="L125"/>
      <c r="M125" s="2728" t="str">
        <f>IF(OR(T125&lt;&gt;"", V125&lt;&gt;""),"A", "►")</f>
        <v>►</v>
      </c>
      <c r="N125" s="5168"/>
      <c r="O125" s="5165"/>
      <c r="P125" s="3517"/>
      <c r="Q125" s="3624"/>
      <c r="R125" s="5167"/>
      <c r="S125" s="3607" t="str">
        <f ca="1">IF(ISBLANK(T125),"",LARGE(OFFSET(S93,0,0,ROWS(S93:S124)),1)+1)</f>
        <v/>
      </c>
      <c r="T125" s="3624"/>
      <c r="U125" s="3534"/>
      <c r="V125" s="3624"/>
      <c r="W125" s="5165"/>
      <c r="X125" s="5169">
        <f>IF(X93=0,0,IF(LEN(T125)&gt;X93,LEN(T125)-X93&amp;" en trop",0))</f>
        <v>0</v>
      </c>
      <c r="Z125" s="3758" t="str">
        <f>IF(Z95=0, 0, IF(LEN(AA125)&gt;Z95, LEN(AA125)-Z95 &amp; " en trop", LEN(AA125)))&amp;" car."</f>
        <v>0 car.</v>
      </c>
      <c r="AA125" s="3727"/>
      <c r="AB125" s="3754"/>
      <c r="AC125" s="3696" t="str">
        <f>TEXT(ROUND(LEN(AA125)/AF95, 1), "0.0") &amp; " lignes"</f>
        <v>0.0 lignes</v>
      </c>
      <c r="AD125" s="3727"/>
      <c r="AE125" s="3754"/>
      <c r="AF125" s="3699" t="str">
        <f>IF(AF95=0, 0, IF(LEN(AD125)&gt;AF95, LEN(AD125)-AF95 &amp; " en trop", LEN(AD125)))&amp;" car."</f>
        <v>0 car.</v>
      </c>
      <c r="AG125"/>
      <c r="AM125"/>
      <c r="AN125" s="2516"/>
      <c r="AO125" s="2852" t="s">
        <v>4507</v>
      </c>
      <c r="AP125" s="2853">
        <v>1250</v>
      </c>
      <c r="AQ125" s="1314"/>
      <c r="AR125" s="137"/>
      <c r="AS125" s="4027"/>
      <c r="AT125" s="3941"/>
      <c r="AU125" s="421" t="s">
        <v>621</v>
      </c>
      <c r="AV125" s="11"/>
      <c r="AW125" s="11"/>
      <c r="AX125" s="11"/>
      <c r="AY125" s="1314"/>
      <c r="AZ125" t="s">
        <v>798</v>
      </c>
      <c r="BA125" s="2758"/>
      <c r="BB125" s="808"/>
      <c r="BC125" s="2699" t="str">
        <f ca="1">IF(COUNTIF(BA130:BG130,"&lt;0.5")=0,"Aucune colonne masquée",COUNTIF(BA130:BG130,"&lt;0.5")&amp;" colonnes masquées : "&amp;(BA126&amp;BB126))</f>
        <v>Aucune colonne masquée</v>
      </c>
      <c r="BD125" s="808"/>
      <c r="BE125" s="808"/>
      <c r="BF125" s="2699"/>
      <c r="BG125" s="3557"/>
      <c r="BH125" s="143" t="s">
        <v>798</v>
      </c>
      <c r="BI125" s="135">
        <v>1</v>
      </c>
    </row>
    <row r="126" spans="1:61" s="641" customFormat="1" ht="15.75">
      <c r="A126" s="138"/>
      <c r="B126"/>
      <c r="C126"/>
      <c r="D126" s="5161"/>
      <c r="E126" s="5168"/>
      <c r="F126" s="5165"/>
      <c r="G126" s="3517"/>
      <c r="H126" s="3624"/>
      <c r="I126" s="5167" t="str">
        <f>TEXT(ROUND(LEN(E126)/F93, 1), "0.0") &amp; " lignes"</f>
        <v>0.0 lignes</v>
      </c>
      <c r="J126" s="3696"/>
      <c r="K126" s="3696"/>
      <c r="L126"/>
      <c r="M126" s="2728" t="str">
        <f>IF(OR(T126&lt;&gt;"", V126&lt;&gt;""),"A", "►")</f>
        <v>A</v>
      </c>
      <c r="N126" s="5168"/>
      <c r="O126" s="5165"/>
      <c r="P126" s="3517"/>
      <c r="Q126" s="3624"/>
      <c r="R126" s="5167"/>
      <c r="S126" s="5166" t="str">
        <f>LEN(T126)&amp;" car.&gt;"</f>
        <v>75 car.&gt;</v>
      </c>
      <c r="T126" s="3624" t="s">
        <v>4932</v>
      </c>
      <c r="U126" s="3534"/>
      <c r="V126" s="3624"/>
      <c r="W126" s="5165"/>
      <c r="X126" s="5169" t="str">
        <f>IF(X93=0,0,IF(LEN(T126)&gt;X93,LEN(T126)-X93&amp;" en trop",0))</f>
        <v>2 en trop</v>
      </c>
      <c r="Z126" s="3758" t="str">
        <f>IF(Z95=0, 0, IF(LEN(AA126)&gt;Z95, LEN(AA126)-Z95 &amp; " en trop", LEN(AA126)))&amp;" car."</f>
        <v>0 car.</v>
      </c>
      <c r="AA126" s="3727"/>
      <c r="AB126" s="3754"/>
      <c r="AC126" s="3696" t="str">
        <f>TEXT(ROUND(LEN(AA126)/AF95, 1), "0.0") &amp; " lignes"</f>
        <v>0.0 lignes</v>
      </c>
      <c r="AD126" s="3727"/>
      <c r="AE126" s="3754"/>
      <c r="AF126" s="3699" t="str">
        <f>IF(AF95=0, 0, IF(LEN(AD126)&gt;AF95, LEN(AD126)-AF95 &amp; " en trop", LEN(AD126)))&amp;" car."</f>
        <v>0 car.</v>
      </c>
      <c r="AG126"/>
      <c r="AM126"/>
      <c r="AN126" s="2516"/>
      <c r="AO126" s="712"/>
      <c r="AQ126" s="2860" t="str">
        <f>INT(AQ122/AP121) &amp; " " &amp; AP124 &amp; " de " &amp; AP121 &amp; " " &amp; AP122 &amp; IF(MOD(AQ122,AP121)&gt;0, " + 1 contenant de " &amp; TEXT(MOD(AQ122,AP121), "0.00") &amp; " " &amp; AP122, "")</f>
        <v>156 Barquettes de 12 tranches + 1 contenant de 3.00 tranches</v>
      </c>
      <c r="AR126" s="137"/>
      <c r="AS126" s="4027"/>
      <c r="AT126" s="2615">
        <v>1</v>
      </c>
      <c r="AU126" s="712"/>
      <c r="AV126" s="11"/>
      <c r="AW126" s="11"/>
      <c r="AX126" s="11"/>
      <c r="AY126" s="1314"/>
      <c r="AZ126"/>
      <c r="BA126" s="2759" t="str">
        <f ca="1">IF(BA130&lt;0.5,BA129&amp;".","")&amp;IF(BB130&lt;0.5,BB129&amp;".","")&amp;IF(BC130&lt;0.5,BC129&amp;".","")&amp;IF(BD130&lt;0.5,BD129&amp;".","")</f>
        <v/>
      </c>
      <c r="BB126" s="2700" t="str">
        <f ca="1">IF(BE130&lt;0.5,BE129&amp;".","")&amp;IF(BF130&lt;0.5,BF129&amp;".","")&amp;IF(BG130&lt;0.5,BG129&amp;".","")</f>
        <v/>
      </c>
      <c r="BC126" s="2701"/>
      <c r="BD126" s="2701"/>
      <c r="BE126" s="2701"/>
      <c r="BF126" s="2702" t="str" cm="1">
        <f t="array" aca="1" ref="BF126" ca="1">IF(COUNTIF(BA130:BC130,"&lt;0.5") &gt; 0, TEXTEJOIN(".", TRUE, IF(BA130:BC130&lt;0.5, BA129:BC129, "")), "")</f>
        <v/>
      </c>
      <c r="BG126" s="3558" t="str" cm="1">
        <f t="array" aca="1" ref="BG126" ca="1">IF(COUNTIF(BD130:BG130,"&lt;0.5") &gt; 0, TEXTEJOIN(".", TRUE, IF(BD130:BG130&lt;0.5, BD129:BG129, "")), "")</f>
        <v/>
      </c>
      <c r="BH126" s="143" t="s">
        <v>798</v>
      </c>
      <c r="BI126" s="135">
        <v>1</v>
      </c>
    </row>
    <row r="127" spans="1:61" s="641" customFormat="1" ht="16.5" thickBot="1">
      <c r="A127" s="138"/>
      <c r="B127"/>
      <c r="C127"/>
      <c r="D127" s="5161"/>
      <c r="E127" s="5168"/>
      <c r="F127" s="5165"/>
      <c r="G127" s="3517"/>
      <c r="H127" s="3624"/>
      <c r="I127" s="5167" t="str">
        <f>TEXT(ROUND(LEN(E127)/F93, 1), "0.0") &amp; " lignes"</f>
        <v>0.0 lignes</v>
      </c>
      <c r="J127" s="3696"/>
      <c r="K127" s="3696"/>
      <c r="L127"/>
      <c r="M127" s="2728" t="str">
        <f>IF(OR(T127&lt;&gt;"", V127&lt;&gt;""),"A", "►")</f>
        <v>A</v>
      </c>
      <c r="N127" s="5168"/>
      <c r="O127" s="5165"/>
      <c r="P127" s="3517"/>
      <c r="Q127" s="3624"/>
      <c r="R127" s="5167"/>
      <c r="S127" s="5166" t="str">
        <f>LEN(T127)&amp;" car.&gt;"</f>
        <v>79 car.&gt;</v>
      </c>
      <c r="T127" s="3624" t="s">
        <v>4933</v>
      </c>
      <c r="U127" s="3534"/>
      <c r="V127" s="3624"/>
      <c r="W127" s="5165"/>
      <c r="X127" s="5169" t="str">
        <f>IF(X93=0,0,IF(LEN(T127)&gt;X93,LEN(T127)-X93&amp;" en trop",0))</f>
        <v>6 en trop</v>
      </c>
      <c r="Z127" s="3758" t="str">
        <f>IF(Z95=0, 0, IF(LEN(AA127)&gt;Z95, LEN(AA127)-Z95 &amp; " en trop", LEN(AA127)))&amp;" car."</f>
        <v>0 car.</v>
      </c>
      <c r="AA127" s="3727"/>
      <c r="AB127" s="3754"/>
      <c r="AC127" s="3696" t="str">
        <f>TEXT(ROUND(LEN(AA127)/AF95, 1), "0.0") &amp; " lignes"</f>
        <v>0.0 lignes</v>
      </c>
      <c r="AD127" s="3727"/>
      <c r="AE127" s="3754"/>
      <c r="AF127" s="3699" t="str">
        <f>IF(AF95=0, 0, IF(LEN(AD127)&gt;AF95, LEN(AD127)-AF95 &amp; " en trop", LEN(AD127)))&amp;" car."</f>
        <v>0 car.</v>
      </c>
      <c r="AG127"/>
      <c r="AM127"/>
      <c r="AN127" s="2516"/>
      <c r="AO127" s="712"/>
      <c r="AP127" s="712"/>
      <c r="AQ127" s="1314"/>
      <c r="AR127" s="137"/>
      <c r="AS127" s="4027"/>
      <c r="AT127" s="2616">
        <v>2</v>
      </c>
      <c r="AU127" s="132"/>
      <c r="AV127" s="11"/>
      <c r="AW127" s="11"/>
      <c r="AX127" s="11"/>
      <c r="AY127" s="1314"/>
      <c r="AZ127"/>
      <c r="BA127" s="2760"/>
      <c r="BB127" s="2708"/>
      <c r="BC127" s="2709" t="str">
        <f ca="1">IF(COUNTIF(BA130:BG130,"&lt;0.5")=0,"Aucune colonne masquée",COUNTIF(BA130:BG130,"&lt;0.5")&amp;" colonnes masquées : "&amp;BG126&amp;BF126)</f>
        <v>Aucune colonne masquée</v>
      </c>
      <c r="BD127" s="2708" t="s">
        <v>4492</v>
      </c>
      <c r="BE127" s="2710"/>
      <c r="BF127" s="2711"/>
      <c r="BG127" s="3559"/>
      <c r="BH127" s="143" t="s">
        <v>798</v>
      </c>
      <c r="BI127" s="135">
        <v>1</v>
      </c>
    </row>
    <row r="128" spans="1:61" s="641" customFormat="1" ht="20.25" thickTop="1" thickBot="1">
      <c r="A128" s="138"/>
      <c r="B128"/>
      <c r="C128"/>
      <c r="D128" s="5161"/>
      <c r="E128" s="5168"/>
      <c r="F128" s="5165"/>
      <c r="G128" s="3517"/>
      <c r="H128" s="3624"/>
      <c r="I128" s="5167" t="str">
        <f>TEXT(ROUND(LEN(E128)/F93, 1), "0.0") &amp; " lignes"</f>
        <v>0.0 lignes</v>
      </c>
      <c r="J128" s="3696"/>
      <c r="K128" s="3696"/>
      <c r="L128"/>
      <c r="M128" s="2728" t="str">
        <f>IF(OR(T128&lt;&gt;"", V128&lt;&gt;""),"A", "►")</f>
        <v>A</v>
      </c>
      <c r="N128" s="5168"/>
      <c r="O128" s="5165"/>
      <c r="P128" s="3517"/>
      <c r="Q128" s="3624"/>
      <c r="R128" s="5167"/>
      <c r="S128" s="5166" t="str">
        <f>LEN(T128)&amp;" car.&gt;"</f>
        <v>56 car.&gt;</v>
      </c>
      <c r="T128" s="3624" t="s">
        <v>4934</v>
      </c>
      <c r="U128" s="3534"/>
      <c r="V128" s="3624"/>
      <c r="W128" s="5165"/>
      <c r="X128" s="5169">
        <f>IF(X93=0,0,IF(LEN(T128)&gt;X93,LEN(T128)-X93&amp;" en trop",0))</f>
        <v>0</v>
      </c>
      <c r="Z128" s="3758" t="str">
        <f>IF(Z95=0, 0, IF(LEN(AA128)&gt;Z95, LEN(AA128)-Z95 &amp; " en trop", LEN(AA128)))&amp;" car."</f>
        <v>0 car.</v>
      </c>
      <c r="AA128" s="3727"/>
      <c r="AB128" s="3754"/>
      <c r="AC128" s="3696" t="str">
        <f>TEXT(ROUND(LEN(AA128)/AF95, 1), "0.0") &amp; " lignes"</f>
        <v>0.0 lignes</v>
      </c>
      <c r="AD128" s="3727"/>
      <c r="AE128" s="3754"/>
      <c r="AF128" s="3699" t="str">
        <f>IF(AF95=0, 0, IF(LEN(AD128)&gt;AF95, LEN(AD128)-AF95 &amp; " en trop", LEN(AD128)))&amp;" car."</f>
        <v>0 car.</v>
      </c>
      <c r="AG128"/>
      <c r="AM128"/>
      <c r="AN128" s="512" t="s">
        <v>895</v>
      </c>
      <c r="AO128" s="11"/>
      <c r="AP128" s="11"/>
      <c r="AQ128" s="167"/>
      <c r="AR128" s="137"/>
      <c r="AS128" s="4027"/>
      <c r="AT128" s="2617" t="s">
        <v>624</v>
      </c>
      <c r="AU128" s="426"/>
      <c r="AV128" s="11"/>
      <c r="AW128" s="11"/>
      <c r="AX128" s="11"/>
      <c r="AY128" s="1314"/>
      <c r="AZ128"/>
      <c r="BA128" s="474" t="s">
        <v>96</v>
      </c>
      <c r="BB128" s="97" t="s">
        <v>95</v>
      </c>
      <c r="BC128" s="97" t="s">
        <v>94</v>
      </c>
      <c r="BD128" s="97" t="s">
        <v>93</v>
      </c>
      <c r="BE128" s="97" t="s">
        <v>92</v>
      </c>
      <c r="BF128" s="97" t="s">
        <v>91</v>
      </c>
      <c r="BG128" s="96" t="s">
        <v>90</v>
      </c>
      <c r="BH128" s="143" t="s">
        <v>798</v>
      </c>
      <c r="BI128" s="135">
        <v>1</v>
      </c>
    </row>
    <row r="129" spans="1:61" s="641" customFormat="1" ht="18.75" customHeight="1" thickTop="1">
      <c r="A129" s="138"/>
      <c r="B129"/>
      <c r="C129"/>
      <c r="D129" s="5161"/>
      <c r="E129" s="5168"/>
      <c r="F129" s="5165"/>
      <c r="G129" s="3517"/>
      <c r="H129" s="3624"/>
      <c r="I129" s="5167" t="str">
        <f>TEXT(ROUND(LEN(E129)/F93, 1), "0.0") &amp; " lignes"</f>
        <v>0.0 lignes</v>
      </c>
      <c r="J129" s="3696"/>
      <c r="K129" s="3696"/>
      <c r="L129"/>
      <c r="M129" s="2728" t="str">
        <f>IF(OR(T129&lt;&gt;"", V129&lt;&gt;""),"A", "►")</f>
        <v>A</v>
      </c>
      <c r="N129" s="5168"/>
      <c r="O129" s="5165"/>
      <c r="P129" s="3517"/>
      <c r="Q129" s="3624"/>
      <c r="R129" s="5167"/>
      <c r="S129" s="5166" t="str">
        <f>LEN(T129)&amp;" car.&gt;"</f>
        <v>50 car.&gt;</v>
      </c>
      <c r="T129" s="3624" t="s">
        <v>4935</v>
      </c>
      <c r="U129" s="3534"/>
      <c r="V129" s="3624"/>
      <c r="W129" s="5165"/>
      <c r="X129" s="5169">
        <f>IF(X93=0,0,IF(LEN(T129)&gt;X93,LEN(T129)-X93&amp;" en trop",0))</f>
        <v>0</v>
      </c>
      <c r="Z129" s="3758" t="str">
        <f>IF(Z95=0, 0, IF(LEN(AA129)&gt;Z95, LEN(AA129)-Z95 &amp; " en trop", LEN(AA129)))&amp;" car."</f>
        <v>0 car.</v>
      </c>
      <c r="AA129" s="3727"/>
      <c r="AB129" s="3754"/>
      <c r="AC129" s="3696" t="str">
        <f>TEXT(ROUND(LEN(AA129)/AF95, 1), "0.0") &amp; " lignes"</f>
        <v>0.0 lignes</v>
      </c>
      <c r="AD129" s="3727"/>
      <c r="AE129" s="3754"/>
      <c r="AF129" s="3699" t="str">
        <f>IF(AF95=0, 0, IF(LEN(AD129)&gt;AF95, LEN(AD129)-AF95 &amp; " en trop", LEN(AD129)))&amp;" car."</f>
        <v>0 car.</v>
      </c>
      <c r="AG129"/>
      <c r="AM129"/>
      <c r="AN129" s="512" t="s">
        <v>4540</v>
      </c>
      <c r="AO129" s="11"/>
      <c r="AP129" s="11"/>
      <c r="AQ129" s="167"/>
      <c r="AR129" s="137"/>
      <c r="AS129" s="4027"/>
      <c r="AT129" s="2618" t="s">
        <v>644</v>
      </c>
      <c r="AU129" s="430"/>
      <c r="AV129" s="11"/>
      <c r="AW129" s="11"/>
      <c r="AX129" s="11"/>
      <c r="AY129" s="1314"/>
      <c r="AZ129"/>
      <c r="BA129" s="2749" t="str">
        <f>SUBSTITUTE(ADDRESS(1,COLUMN(),4),"1","")</f>
        <v>BA</v>
      </c>
      <c r="BB129" s="2713" t="str">
        <f>SUBSTITUTE(ADDRESS(1,COLUMN(),4),"1","")</f>
        <v>BB</v>
      </c>
      <c r="BC129" s="94" t="str">
        <f>SUBSTITUTE(ADDRESS(1,COLUMN(),4),"1","")</f>
        <v>BC</v>
      </c>
      <c r="BD129" s="94" t="str">
        <f>SUBSTITUTE(ADDRESS(1,COLUMN(),4),"1","")</f>
        <v>BD</v>
      </c>
      <c r="BE129" s="94" t="str">
        <f>SUBSTITUTE(ADDRESS(1,COLUMN(),4),"1","")</f>
        <v>BE</v>
      </c>
      <c r="BF129" s="94" t="str">
        <f>SUBSTITUTE(ADDRESS(1,COLUMN(),4),"1","")</f>
        <v>BF</v>
      </c>
      <c r="BG129" s="93" t="str">
        <f>SUBSTITUTE(ADDRESS(1,COLUMN(),4),"1","")</f>
        <v>BG</v>
      </c>
      <c r="BH129" s="143" t="s">
        <v>798</v>
      </c>
      <c r="BI129" s="135">
        <v>1</v>
      </c>
    </row>
    <row r="130" spans="1:61" s="641" customFormat="1" ht="18.75">
      <c r="A130" s="138"/>
      <c r="B130"/>
      <c r="C130"/>
      <c r="D130" s="5161"/>
      <c r="E130" s="5168"/>
      <c r="F130" s="5165"/>
      <c r="G130" s="3517"/>
      <c r="H130" s="3624"/>
      <c r="I130" s="5167" t="str">
        <f>TEXT(ROUND(LEN(E130)/F93, 1), "0.0") &amp; " lignes"</f>
        <v>0.0 lignes</v>
      </c>
      <c r="J130" s="3696"/>
      <c r="K130" s="3696"/>
      <c r="L130"/>
      <c r="M130" s="2728" t="str">
        <f>IF(OR(T130&lt;&gt;"", V130&lt;&gt;""),"A", "►")</f>
        <v>A</v>
      </c>
      <c r="N130" s="5168"/>
      <c r="O130" s="5165"/>
      <c r="P130" s="3517"/>
      <c r="Q130" s="3624"/>
      <c r="R130" s="5167"/>
      <c r="S130" s="5166" t="str">
        <f>LEN(T130)&amp;" car.&gt;"</f>
        <v>45 car.&gt;</v>
      </c>
      <c r="T130" s="3624" t="s">
        <v>4936</v>
      </c>
      <c r="U130" s="3534"/>
      <c r="V130" s="3624"/>
      <c r="W130" s="5165"/>
      <c r="X130" s="5169">
        <f>IF(X93=0,0,IF(LEN(T130)&gt;X93,LEN(T130)-X93&amp;" en trop",0))</f>
        <v>0</v>
      </c>
      <c r="Z130" s="3758" t="str">
        <f>IF(Z95=0, 0, IF(LEN(AA130)&gt;Z95, LEN(AA130)-Z95 &amp; " en trop", LEN(AA130)))&amp;" car."</f>
        <v>0 car.</v>
      </c>
      <c r="AA130" s="3727"/>
      <c r="AB130" s="3754"/>
      <c r="AC130" s="3696" t="str">
        <f>TEXT(ROUND(LEN(AA130)/AF95, 1), "0.0") &amp; " lignes"</f>
        <v>0.0 lignes</v>
      </c>
      <c r="AD130" s="3727"/>
      <c r="AE130" s="3754"/>
      <c r="AF130" s="3699" t="str">
        <f>IF(AF95=0, 0, IF(LEN(AD130)&gt;AF95, LEN(AD130)-AF95 &amp; " en trop", LEN(AD130)))&amp;" car."</f>
        <v>0 car.</v>
      </c>
      <c r="AG130"/>
      <c r="AM130"/>
      <c r="AN130" s="4057" t="s">
        <v>3157</v>
      </c>
      <c r="AO130" s="4058"/>
      <c r="AP130" s="4058"/>
      <c r="AQ130" s="4095"/>
      <c r="AR130" s="137"/>
      <c r="AS130" s="4027"/>
      <c r="AT130" s="2618" t="s">
        <v>647</v>
      </c>
      <c r="AU130" s="430"/>
      <c r="AV130" s="11"/>
      <c r="AW130" s="11"/>
      <c r="AX130" s="11"/>
      <c r="AY130" s="1314"/>
      <c r="AZ130"/>
      <c r="BA130" s="2751">
        <f ca="1">CELL("largeur",BA130)</f>
        <v>19</v>
      </c>
      <c r="BB130" s="2717">
        <f ca="1">CELL("largeur",BB130)</f>
        <v>22</v>
      </c>
      <c r="BC130" s="2717">
        <f ca="1">CELL("largeur",BC130)</f>
        <v>25</v>
      </c>
      <c r="BD130" s="2717">
        <f ca="1">CELL("largeur",BD130)</f>
        <v>16</v>
      </c>
      <c r="BE130" s="2717">
        <f ca="1">CELL("largeur",BE130)</f>
        <v>6</v>
      </c>
      <c r="BF130" s="2717">
        <f ca="1">CELL("largeur",BF130)</f>
        <v>11</v>
      </c>
      <c r="BG130" s="3519">
        <f ca="1">CELL("largeur",BG130)</f>
        <v>11</v>
      </c>
      <c r="BH130" s="143" t="s">
        <v>798</v>
      </c>
      <c r="BI130" s="135">
        <v>1</v>
      </c>
    </row>
    <row r="131" spans="1:61" s="641" customFormat="1" ht="18.75">
      <c r="A131" s="138"/>
      <c r="B131"/>
      <c r="C131"/>
      <c r="D131" s="5161"/>
      <c r="E131" s="5168"/>
      <c r="F131" s="5165"/>
      <c r="G131" s="3517"/>
      <c r="H131" s="3624"/>
      <c r="I131" s="5167" t="str">
        <f>TEXT(ROUND(LEN(E131)/F93, 1), "0.0") &amp; " lignes"</f>
        <v>0.0 lignes</v>
      </c>
      <c r="J131" s="3696"/>
      <c r="K131" s="3696"/>
      <c r="L131"/>
      <c r="M131" s="3608" t="s">
        <v>15</v>
      </c>
      <c r="N131" s="5168"/>
      <c r="O131" s="5165"/>
      <c r="P131" s="3517"/>
      <c r="Q131" s="3624"/>
      <c r="R131" s="5167"/>
      <c r="S131" s="5166" t="str">
        <f>LEN(T131)&amp;" car.&gt;"</f>
        <v>75 car.&gt;</v>
      </c>
      <c r="T131" s="3517" t="s">
        <v>4967</v>
      </c>
      <c r="U131" s="3534"/>
      <c r="V131" s="3624"/>
      <c r="W131" s="5165"/>
      <c r="X131" s="3561">
        <f>IF(LEN(T131)=X93,LEN(T131)&amp;" "&amp;"OK",LEN(T131))</f>
        <v>75</v>
      </c>
      <c r="Z131" s="3758" t="str">
        <f>IF(Z95=0, 0, IF(LEN(AA131)&gt;Z95, LEN(AA131)-Z95 &amp; " en trop", LEN(AA131)))&amp;" car."</f>
        <v>0 car.</v>
      </c>
      <c r="AA131" s="3727"/>
      <c r="AB131" s="3754"/>
      <c r="AC131" s="3696" t="str">
        <f>TEXT(ROUND(LEN(AA131)/AF95, 1), "0.0") &amp; " lignes"</f>
        <v>0.0 lignes</v>
      </c>
      <c r="AD131" s="3727"/>
      <c r="AE131" s="3754"/>
      <c r="AF131" s="3699" t="str">
        <f>IF(AF95=0, 0, IF(LEN(AD131)&gt;AF95, LEN(AD131)-AF95 &amp; " en trop", LEN(AD131)))&amp;" car."</f>
        <v>0 car.</v>
      </c>
      <c r="AG131"/>
      <c r="AH131" s="137"/>
      <c r="AI131" s="137"/>
      <c r="AJ131" s="137"/>
      <c r="AK131" s="137"/>
      <c r="AL131" s="137"/>
      <c r="AM131"/>
      <c r="AN131" s="514"/>
      <c r="AO131" s="11"/>
      <c r="AP131" s="11"/>
      <c r="AQ131" s="167"/>
      <c r="AR131" s="137"/>
      <c r="AS131" s="4027"/>
      <c r="AT131" s="2618" t="s">
        <v>649</v>
      </c>
      <c r="AU131" s="430"/>
      <c r="AV131" s="11"/>
      <c r="AW131" s="11"/>
      <c r="AX131" s="11"/>
      <c r="AY131" s="1314"/>
      <c r="AZ131"/>
      <c r="BA131" s="1148"/>
      <c r="BB131" s="132"/>
      <c r="BC131" s="132"/>
      <c r="BD131" s="132"/>
      <c r="BE131" s="2609" t="s">
        <v>4452</v>
      </c>
      <c r="BF131" s="132"/>
      <c r="BG131" s="704"/>
      <c r="BH131" s="143" t="s">
        <v>798</v>
      </c>
      <c r="BI131" s="135">
        <v>1</v>
      </c>
    </row>
    <row r="132" spans="1:61" s="641" customFormat="1" ht="18.75">
      <c r="A132" s="138"/>
      <c r="B132"/>
      <c r="C132"/>
      <c r="D132" s="5161"/>
      <c r="E132" s="5168"/>
      <c r="F132" s="5165"/>
      <c r="G132" s="3517"/>
      <c r="H132" s="3624"/>
      <c r="I132" s="5167" t="str">
        <f>TEXT(ROUND(LEN(E132)/F93, 1), "0.0") &amp; " lignes"</f>
        <v>0.0 lignes</v>
      </c>
      <c r="J132" s="3696"/>
      <c r="K132" s="3696"/>
      <c r="L132"/>
      <c r="M132" s="3608" t="s">
        <v>15</v>
      </c>
      <c r="N132" s="5168"/>
      <c r="O132" s="5165"/>
      <c r="P132" s="3517"/>
      <c r="Q132" s="3624"/>
      <c r="R132" s="5167"/>
      <c r="S132" s="5166" t="str">
        <f>LEN(T132)&amp;" car.&gt;"</f>
        <v>129 car.&gt;</v>
      </c>
      <c r="T132" s="3517" t="s">
        <v>4826</v>
      </c>
      <c r="U132" s="3534"/>
      <c r="V132" s="3624"/>
      <c r="W132" s="5165"/>
      <c r="X132" s="3561" t="str">
        <f>IF(X93=0,0,IF(LEN(T132)&gt;X93,LEN(T132)-X93&amp;" en trop",0))</f>
        <v>56 en trop</v>
      </c>
      <c r="Z132" s="3758" t="str">
        <f>IF(Z95=0, 0, IF(LEN(AA132)&gt;Z95, LEN(AA132)-Z95 &amp; " en trop", LEN(AA132)))&amp;" car."</f>
        <v>0 car.</v>
      </c>
      <c r="AA132" s="3727"/>
      <c r="AB132" s="3754"/>
      <c r="AC132" s="3696" t="str">
        <f>TEXT(ROUND(LEN(AA132)/AF95, 1), "0.0") &amp; " lignes"</f>
        <v>0.0 lignes</v>
      </c>
      <c r="AD132" s="3727"/>
      <c r="AE132" s="3754"/>
      <c r="AF132" s="3699" t="str">
        <f>IF(AF95=0, 0, IF(LEN(AD132)&gt;AF95, LEN(AD132)-AF95 &amp; " en trop", LEN(AD132)))&amp;" car."</f>
        <v>0 car.</v>
      </c>
      <c r="AG132"/>
      <c r="AH132" s="137"/>
      <c r="AI132" s="137"/>
      <c r="AJ132" s="137"/>
      <c r="AK132" s="137"/>
      <c r="AL132" s="137"/>
      <c r="AM132"/>
      <c r="AN132" s="515" t="s">
        <v>902</v>
      </c>
      <c r="AO132" s="516" t="s">
        <v>903</v>
      </c>
      <c r="AP132" s="11"/>
      <c r="AQ132" s="167"/>
      <c r="AR132" s="137"/>
      <c r="AS132" s="4027"/>
      <c r="AT132" s="2618" t="s">
        <v>667</v>
      </c>
      <c r="AU132" s="430"/>
      <c r="AV132" s="11"/>
      <c r="AW132" s="11"/>
      <c r="AX132" s="11"/>
      <c r="AY132" s="1314"/>
      <c r="AZ132"/>
      <c r="BA132" s="1148"/>
      <c r="BB132" s="713"/>
      <c r="BC132" s="2036"/>
      <c r="BD132" s="713" t="s">
        <v>1069</v>
      </c>
      <c r="BE132" s="701" t="s">
        <v>1071</v>
      </c>
      <c r="BF132" s="702"/>
      <c r="BG132" s="704"/>
      <c r="BH132" s="143" t="s">
        <v>798</v>
      </c>
      <c r="BI132" s="135">
        <v>1</v>
      </c>
    </row>
    <row r="133" spans="1:61" s="641" customFormat="1" ht="16.5" customHeight="1">
      <c r="A133"/>
      <c r="B133"/>
      <c r="C133"/>
      <c r="D133" s="5161"/>
      <c r="E133" s="5164">
        <v>11</v>
      </c>
      <c r="F133" s="3594">
        <v>11</v>
      </c>
      <c r="G133" s="3594">
        <v>3</v>
      </c>
      <c r="H133" s="3594">
        <v>11</v>
      </c>
      <c r="I133" s="3610">
        <v>11</v>
      </c>
      <c r="J133" s="3696"/>
      <c r="K133" s="3696"/>
      <c r="L133"/>
      <c r="M133" s="3608" t="s">
        <v>0</v>
      </c>
      <c r="N133" s="5164"/>
      <c r="O133" s="3594"/>
      <c r="P133" s="3594"/>
      <c r="Q133" s="3594"/>
      <c r="R133" s="3610"/>
      <c r="S133" s="5163" t="str">
        <f>LEN(T133)&amp;" car.&gt;"</f>
        <v>38 car.&gt;</v>
      </c>
      <c r="T133" s="5162" t="s">
        <v>5025</v>
      </c>
      <c r="U133" s="2733"/>
      <c r="V133" s="2733"/>
      <c r="W133" s="2733"/>
      <c r="X133" s="2744"/>
      <c r="Y133"/>
      <c r="Z133" s="3758" t="str">
        <f>IF(Z95=0, 0, IF(LEN(AA133)&gt;Z95, LEN(AA133)-Z95 &amp; " en trop", LEN(AA133)))&amp;" car."</f>
        <v>0 car.</v>
      </c>
      <c r="AA133" s="3727"/>
      <c r="AB133" s="3754"/>
      <c r="AC133" s="3696" t="str">
        <f>TEXT(ROUND(LEN(AA133)/AF95, 1), "0.0") &amp; " lignes"</f>
        <v>0.0 lignes</v>
      </c>
      <c r="AD133" s="3727"/>
      <c r="AE133" s="3754"/>
      <c r="AF133" s="3699" t="str">
        <f>IF(AF95=0, 0, IF(LEN(AD133)&gt;AF95, LEN(AD133)-AF95 &amp; " en trop", LEN(AD133)))&amp;" car."</f>
        <v>0 car.</v>
      </c>
      <c r="AG133"/>
      <c r="AH133" s="137"/>
      <c r="AI133" s="137"/>
      <c r="AJ133" s="137"/>
      <c r="AK133" s="137"/>
      <c r="AL133" s="137"/>
      <c r="AM133"/>
      <c r="AN133" s="517" t="s">
        <v>909</v>
      </c>
      <c r="AO133" s="11"/>
      <c r="AP133" s="11"/>
      <c r="AQ133" s="167"/>
      <c r="AR133" s="137"/>
      <c r="AS133" s="4027"/>
      <c r="AT133" s="2618" t="s">
        <v>669</v>
      </c>
      <c r="AU133" s="436"/>
      <c r="AV133" s="11"/>
      <c r="AW133" s="11"/>
      <c r="AX133" s="11"/>
      <c r="AY133" s="1314"/>
      <c r="AZ133"/>
      <c r="BA133" s="1148"/>
      <c r="BB133" s="713"/>
      <c r="BC133" s="2036"/>
      <c r="BD133" s="713" t="s">
        <v>1070</v>
      </c>
      <c r="BE133" s="701" t="s">
        <v>1072</v>
      </c>
      <c r="BF133" s="702"/>
      <c r="BG133" s="704"/>
      <c r="BH133" s="143" t="s">
        <v>798</v>
      </c>
      <c r="BI133" s="135">
        <v>1</v>
      </c>
    </row>
    <row r="134" spans="1:61" s="641" customFormat="1" ht="16.5" thickBot="1">
      <c r="A134"/>
      <c r="B134"/>
      <c r="C134"/>
      <c r="D134" s="5161"/>
      <c r="E134" s="5160" t="s">
        <v>4503</v>
      </c>
      <c r="F134" s="5159"/>
      <c r="G134" s="5159"/>
      <c r="H134" s="5159"/>
      <c r="I134" s="5158"/>
      <c r="J134" s="3696"/>
      <c r="K134" s="3696"/>
      <c r="L134"/>
      <c r="M134" s="3608" t="s">
        <v>15</v>
      </c>
      <c r="N134" s="5157"/>
      <c r="O134" s="5156"/>
      <c r="P134" s="5156"/>
      <c r="Q134" s="5156"/>
      <c r="R134" s="5155"/>
      <c r="S134" s="2768" t="str">
        <f ca="1">IF(ISBLANK(T134),"",LARGE(OFFSET(S91,0,0,ROWS(S91:S133)),1)+1)</f>
        <v/>
      </c>
      <c r="T134" s="27"/>
      <c r="U134" s="132"/>
      <c r="V134" s="547" t="s">
        <v>4506</v>
      </c>
      <c r="W134" s="20">
        <v>5.2083333333333336E-2</v>
      </c>
      <c r="X134" s="2788" t="s">
        <v>4512</v>
      </c>
      <c r="Y134"/>
      <c r="Z134" s="3758" t="str">
        <f>IF(Z95=0, 0, IF(LEN(AA134)&gt;Z95, LEN(AA134)-Z95 &amp; " en trop", LEN(AA134)))&amp;" car."</f>
        <v>0 car.</v>
      </c>
      <c r="AA134" s="3727"/>
      <c r="AB134" s="3754"/>
      <c r="AC134" s="3696" t="str">
        <f>TEXT(ROUND(LEN(AA134)/AF28, 1), "0.0") &amp; " lignes"</f>
        <v>0.0 lignes</v>
      </c>
      <c r="AD134" s="3727"/>
      <c r="AE134" s="3754"/>
      <c r="AF134" s="3699" t="str">
        <f>IF(AF95=0, 0, IF(LEN(AD134)&gt;AF95, LEN(AD134)-AF95 &amp; " en trop", LEN(AD134)))&amp;" car."</f>
        <v>0 car.</v>
      </c>
      <c r="AG134"/>
      <c r="AH134" s="137"/>
      <c r="AI134" s="137"/>
      <c r="AJ134" s="137"/>
      <c r="AK134" s="137"/>
      <c r="AL134" s="137"/>
      <c r="AM134"/>
      <c r="AN134" s="514"/>
      <c r="AO134" s="11"/>
      <c r="AP134" s="11"/>
      <c r="AQ134" s="167"/>
      <c r="AR134" s="137"/>
      <c r="AS134" s="4027"/>
      <c r="AT134" s="2619" t="s">
        <v>4453</v>
      </c>
      <c r="AU134" s="712"/>
      <c r="AV134" s="132"/>
      <c r="AW134" s="132"/>
      <c r="AX134" s="132"/>
      <c r="AY134" s="1314"/>
      <c r="AZ134"/>
      <c r="BA134" s="1148" t="s">
        <v>798</v>
      </c>
      <c r="BB134" s="132"/>
      <c r="BC134" s="2036"/>
      <c r="BD134" s="713" t="str">
        <f ca="1">_xlfn.FORMULATEXT(BE134)</f>
        <v>=SI(NB.SI(BA130:BG130;"&lt;0.5")=0;"Aucune colonne masquée";NB.SI(BA130:BG130;"&lt;0.5")&amp;" "&amp;SI(NB.SI(BA130:BG130;"&lt;0.5")&gt;1;"colonnes masquées";"colonne masquée")&amp;" : "&amp;CONCATENER(SI(BA130&lt;0.5;BA129&amp;" ";"");SI(BB130&lt;0.5;BB129&amp;" ";"");SI(BC130&lt;0.5;BC129&amp;" ";"");SI(BD130&lt;0.5;BD129&amp;" ";"");SI(BE130&lt;0.5;BE129&amp;" ";"");SI(BF130&lt;0.5;BF129&amp;" ";"");SI(BG130&lt;0.5;BG129&amp;" ";"")))</v>
      </c>
      <c r="BE134" s="2761" t="str">
        <f ca="1">IF(COUNTIF(BA130:BG130,"&lt;0.5")=0,"Aucune colonne masquée",COUNTIF(BA130:BG130,"&lt;0.5")&amp;" "&amp;IF(COUNTIF(BA130:BG130,"&lt;0.5")&gt;1,"colonnes masquées","colonne masquée")&amp;" : "&amp;CONCATENATE(IF(BA130&lt;0.5,BA129&amp;" ",""),IF(BB130&lt;0.5,BB129&amp;" ",""),IF(BC130&lt;0.5,BC129&amp;" ",""),IF(BD130&lt;0.5,BD129&amp;" ",""),IF(BE130&lt;0.5,BE129&amp;" ",""),IF(BF130&lt;0.5,BF129&amp;" ",""),IF(BG130&lt;0.5,BG129&amp;" ","")))</f>
        <v>Aucune colonne masquée</v>
      </c>
      <c r="BF134" s="702"/>
      <c r="BG134" s="704"/>
      <c r="BH134" s="143" t="s">
        <v>798</v>
      </c>
      <c r="BI134" s="135">
        <v>1</v>
      </c>
    </row>
    <row r="135" spans="1:61" s="641" customFormat="1" ht="16.5" thickBot="1">
      <c r="A135"/>
      <c r="B135"/>
      <c r="C135"/>
      <c r="D135"/>
      <c r="E135"/>
      <c r="F135"/>
      <c r="G135"/>
      <c r="H135"/>
      <c r="I135"/>
      <c r="J135"/>
      <c r="K135"/>
      <c r="L135"/>
      <c r="M135" s="3608" t="s">
        <v>15</v>
      </c>
      <c r="N135" s="5154" t="s">
        <v>4497</v>
      </c>
      <c r="O135" s="5153"/>
      <c r="P135" s="5153"/>
      <c r="Q135" s="5153"/>
      <c r="R135" s="5153"/>
      <c r="S135" s="2768" t="str">
        <f ca="1">IF(ISBLANK(T135),"",LARGE(OFFSET(S92,0,0,ROWS(S92:S134)),1)+1)</f>
        <v/>
      </c>
      <c r="T135" s="27"/>
      <c r="U135" s="132"/>
      <c r="V135" s="547" t="s">
        <v>1008</v>
      </c>
      <c r="W135" s="2787">
        <v>2.4305555555555556E-2</v>
      </c>
      <c r="X135" s="2786">
        <f>W134+W135</f>
        <v>7.6388888888888895E-2</v>
      </c>
      <c r="Y135"/>
      <c r="Z135" s="92" t="s">
        <v>15</v>
      </c>
      <c r="AA135" s="3624" t="s">
        <v>4932</v>
      </c>
      <c r="AB135" s="3754"/>
      <c r="AC135" s="3517"/>
      <c r="AD135" s="3757"/>
      <c r="AE135" s="3756"/>
      <c r="AF135" s="3755" t="str">
        <f>LEN(AA135)&amp;" car."</f>
        <v>75 car.</v>
      </c>
      <c r="AG135"/>
      <c r="AH135" s="137"/>
      <c r="AI135" s="137"/>
      <c r="AJ135" s="137"/>
      <c r="AK135" s="137"/>
      <c r="AL135" s="137"/>
      <c r="AM135"/>
      <c r="AN135" s="466" t="s">
        <v>912</v>
      </c>
      <c r="AO135" s="18"/>
      <c r="AP135" s="18"/>
      <c r="AQ135" s="465"/>
      <c r="AR135" s="137"/>
      <c r="AS135" s="4027"/>
      <c r="AT135" s="2619" t="s">
        <v>4454</v>
      </c>
      <c r="AU135" s="712"/>
      <c r="AV135" s="132"/>
      <c r="AW135" s="132"/>
      <c r="AX135" s="132"/>
      <c r="AY135" s="1314"/>
      <c r="AZ135"/>
      <c r="BA135" s="1148"/>
      <c r="BB135" s="713"/>
      <c r="BC135" s="2036"/>
      <c r="BD135" s="713" t="str">
        <f ca="1">_xlfn.FORMULATEXT(BE135)</f>
        <v>=NB.SI(BA130:BG130;"&gt;0.5")+1&amp;" "&amp;"Colonnes Visibles"</v>
      </c>
      <c r="BE135" s="2761" t="str">
        <f ca="1">COUNTIF(BA130:BG130,"&gt;0.5")+1&amp;" "&amp;"Colonnes Visibles"</f>
        <v>8 Colonnes Visibles</v>
      </c>
      <c r="BF135" s="702"/>
      <c r="BG135" s="704"/>
      <c r="BH135" s="143" t="s">
        <v>798</v>
      </c>
      <c r="BI135" s="135">
        <v>1</v>
      </c>
    </row>
    <row r="136" spans="1:61" s="641" customFormat="1" ht="16.5" thickBot="1">
      <c r="A136"/>
      <c r="B136"/>
      <c r="C136"/>
      <c r="D136"/>
      <c r="E136"/>
      <c r="F136"/>
      <c r="G136"/>
      <c r="H136"/>
      <c r="I136"/>
      <c r="J136"/>
      <c r="K136"/>
      <c r="L136"/>
      <c r="M136" s="3608" t="s">
        <v>15</v>
      </c>
      <c r="N136" s="5152" t="s">
        <v>4498</v>
      </c>
      <c r="O136" s="5151"/>
      <c r="P136" s="5151"/>
      <c r="Q136" s="5151"/>
      <c r="R136" s="5150"/>
      <c r="S136" s="2768" t="str">
        <f ca="1">IF(ISBLANK(T136),"",LARGE(OFFSET(S93,0,0,ROWS(S93:S135)),1)+1)</f>
        <v/>
      </c>
      <c r="T136" s="27"/>
      <c r="U136" s="132"/>
      <c r="V136" s="132"/>
      <c r="W136" s="132"/>
      <c r="X136" s="5149"/>
      <c r="Y136"/>
      <c r="Z136" s="92" t="s">
        <v>15</v>
      </c>
      <c r="AA136" s="3624" t="s">
        <v>4972</v>
      </c>
      <c r="AB136" s="3754"/>
      <c r="AC136" s="3517"/>
      <c r="AD136" s="3727"/>
      <c r="AE136" s="3754"/>
      <c r="AF136" s="3755" t="str">
        <f>LEN(AA136)&amp;" car."</f>
        <v>32 car.</v>
      </c>
      <c r="AG136"/>
      <c r="AH136" s="137"/>
      <c r="AI136" s="137"/>
      <c r="AJ136" s="137"/>
      <c r="AK136" s="137"/>
      <c r="AL136" s="137"/>
      <c r="AM136"/>
      <c r="AN136" s="519">
        <v>12</v>
      </c>
      <c r="AO136" s="18" t="s">
        <v>917</v>
      </c>
      <c r="AP136" s="18"/>
      <c r="AQ136" s="465"/>
      <c r="AR136" s="137"/>
      <c r="AS136" s="1148"/>
      <c r="AT136" s="132"/>
      <c r="AU136" s="132"/>
      <c r="AV136" s="132"/>
      <c r="AW136" s="132"/>
      <c r="AX136" s="712"/>
      <c r="AY136" s="1314"/>
      <c r="AZ136"/>
      <c r="BA136" s="1148"/>
      <c r="BB136" s="132"/>
      <c r="BC136" s="132"/>
      <c r="BD136" s="132"/>
      <c r="BE136" s="132"/>
      <c r="BF136" s="132"/>
      <c r="BG136" s="704"/>
      <c r="BH136" s="143" t="s">
        <v>798</v>
      </c>
      <c r="BI136" s="135">
        <v>1</v>
      </c>
    </row>
    <row r="137" spans="1:61" s="641" customFormat="1" ht="15.75" customHeight="1">
      <c r="A137"/>
      <c r="B137"/>
      <c r="C137"/>
      <c r="D137"/>
      <c r="E137"/>
      <c r="F137"/>
      <c r="G137"/>
      <c r="H137"/>
      <c r="I137"/>
      <c r="J137"/>
      <c r="K137"/>
      <c r="L137"/>
      <c r="M137" s="3608" t="s">
        <v>15</v>
      </c>
      <c r="N137" s="5147"/>
      <c r="O137" s="4100"/>
      <c r="P137" s="4100"/>
      <c r="Q137" s="4100"/>
      <c r="R137" s="5146"/>
      <c r="S137" s="2056"/>
      <c r="T137" s="2056"/>
      <c r="U137" s="622"/>
      <c r="V137" s="2580"/>
      <c r="W137" s="2053" t="s">
        <v>1002</v>
      </c>
      <c r="X137" s="5148" t="s">
        <v>26</v>
      </c>
      <c r="Y137"/>
      <c r="Z137" s="92" t="s">
        <v>15</v>
      </c>
      <c r="AA137" s="3624" t="s">
        <v>4971</v>
      </c>
      <c r="AB137" s="3754"/>
      <c r="AC137" s="3517"/>
      <c r="AD137" s="3727"/>
      <c r="AE137" s="3754"/>
      <c r="AF137" s="3755" t="str">
        <f>LEN(AA137)&amp;" car."</f>
        <v>52 car.</v>
      </c>
      <c r="AG137"/>
      <c r="AH137" s="137"/>
      <c r="AI137" s="137"/>
      <c r="AJ137" s="137"/>
      <c r="AK137" s="137"/>
      <c r="AL137" s="137"/>
      <c r="AM137"/>
      <c r="AN137" s="520">
        <f ca="1">CELL("largeur",AN137)</f>
        <v>19</v>
      </c>
      <c r="AO137" s="18" t="s">
        <v>919</v>
      </c>
      <c r="AP137" s="18"/>
      <c r="AQ137" s="465"/>
      <c r="AR137" s="137"/>
      <c r="AS137" s="1148"/>
      <c r="AT137" s="132"/>
      <c r="AU137" s="132"/>
      <c r="AV137" s="132"/>
      <c r="AW137" s="132"/>
      <c r="AX137" s="712"/>
      <c r="AY137" s="1314"/>
      <c r="AZ137"/>
      <c r="BA137" s="2610" t="s">
        <v>950</v>
      </c>
      <c r="BB137" s="2611"/>
      <c r="BC137" s="2611"/>
      <c r="BD137" s="2611"/>
      <c r="BE137" s="2611"/>
      <c r="BF137" s="132"/>
      <c r="BG137" s="704"/>
      <c r="BH137" s="143" t="s">
        <v>798</v>
      </c>
      <c r="BI137" s="135">
        <v>1</v>
      </c>
    </row>
    <row r="138" spans="1:61" s="641" customFormat="1" ht="15" customHeight="1">
      <c r="A138"/>
      <c r="B138"/>
      <c r="C138"/>
      <c r="D138"/>
      <c r="E138"/>
      <c r="F138"/>
      <c r="G138"/>
      <c r="H138"/>
      <c r="I138"/>
      <c r="J138"/>
      <c r="K138"/>
      <c r="L138"/>
      <c r="M138" s="3608" t="s">
        <v>15</v>
      </c>
      <c r="N138" s="5147"/>
      <c r="O138" s="4100"/>
      <c r="P138" s="4100"/>
      <c r="Q138" s="4100"/>
      <c r="R138" s="5146"/>
      <c r="S138" s="608"/>
      <c r="T138" s="608"/>
      <c r="U138" s="2740"/>
      <c r="V138" s="2784"/>
      <c r="W138" s="579" t="s">
        <v>1003</v>
      </c>
      <c r="X138" s="582" t="s">
        <v>26</v>
      </c>
      <c r="Y138"/>
      <c r="Z138" s="92" t="s">
        <v>15</v>
      </c>
      <c r="AA138" s="3624" t="s">
        <v>4970</v>
      </c>
      <c r="AB138" s="3754"/>
      <c r="AC138" s="3517"/>
      <c r="AD138" s="3727"/>
      <c r="AE138" s="3754"/>
      <c r="AF138" s="3755" t="str">
        <f>LEN(AA138)&amp;" car."</f>
        <v>78 car.</v>
      </c>
      <c r="AG138"/>
      <c r="AH138" s="137"/>
      <c r="AI138" s="137"/>
      <c r="AJ138" s="137"/>
      <c r="AK138" s="137"/>
      <c r="AL138" s="137"/>
      <c r="AM138"/>
      <c r="AN138" s="466" t="s">
        <v>921</v>
      </c>
      <c r="AO138" s="18"/>
      <c r="AP138" s="18"/>
      <c r="AQ138" s="465"/>
      <c r="AR138" s="137"/>
      <c r="AS138" s="1148"/>
      <c r="AT138" s="132"/>
      <c r="AU138" s="132"/>
      <c r="AV138" s="132"/>
      <c r="AW138" s="132"/>
      <c r="AX138" s="712"/>
      <c r="AY138" s="1314"/>
      <c r="AZ138"/>
      <c r="BA138" s="2509" t="s">
        <v>956</v>
      </c>
      <c r="BB138" s="2612"/>
      <c r="BC138" s="2612"/>
      <c r="BD138" s="2612"/>
      <c r="BE138" s="2612"/>
      <c r="BF138" s="2613"/>
      <c r="BG138" s="2614"/>
      <c r="BH138" s="143" t="s">
        <v>798</v>
      </c>
      <c r="BI138" s="135">
        <v>1</v>
      </c>
    </row>
    <row r="139" spans="1:61" s="641" customFormat="1" ht="15" customHeight="1" thickBot="1">
      <c r="A139"/>
      <c r="B139"/>
      <c r="C139"/>
      <c r="D139"/>
      <c r="E139"/>
      <c r="F139"/>
      <c r="G139"/>
      <c r="H139"/>
      <c r="I139"/>
      <c r="J139"/>
      <c r="K139"/>
      <c r="L139"/>
      <c r="M139" s="3608" t="s">
        <v>15</v>
      </c>
      <c r="N139" s="5145"/>
      <c r="O139" s="5144"/>
      <c r="P139" s="5144"/>
      <c r="Q139" s="5144"/>
      <c r="R139" s="5143"/>
      <c r="S139" s="2012"/>
      <c r="T139" s="2012"/>
      <c r="U139" s="2012"/>
      <c r="V139" s="2513"/>
      <c r="W139" s="2513"/>
      <c r="X139" s="5142" t="s">
        <v>4844</v>
      </c>
      <c r="Y139"/>
      <c r="Z139" s="92" t="s">
        <v>15</v>
      </c>
      <c r="AA139" s="3624" t="s">
        <v>4969</v>
      </c>
      <c r="AB139" s="3754"/>
      <c r="AC139" s="3517"/>
      <c r="AD139" s="3727"/>
      <c r="AE139" s="3754"/>
      <c r="AF139" s="3755" t="str">
        <f>LEN(AA139)&amp;" car."</f>
        <v>65 car.</v>
      </c>
      <c r="AG139"/>
      <c r="AH139" s="137"/>
      <c r="AI139" s="137"/>
      <c r="AJ139" s="137"/>
      <c r="AK139" s="137"/>
      <c r="AL139" s="137"/>
      <c r="AM139"/>
      <c r="AN139" s="466" t="s">
        <v>927</v>
      </c>
      <c r="AO139" s="18"/>
      <c r="AP139" s="18"/>
      <c r="AQ139" s="465"/>
      <c r="AR139" s="137"/>
      <c r="AS139" s="1148"/>
      <c r="AT139" s="132"/>
      <c r="AU139" s="132"/>
      <c r="AV139" s="132"/>
      <c r="AW139" s="132"/>
      <c r="AX139" s="712"/>
      <c r="AY139" s="1314"/>
      <c r="AZ139"/>
      <c r="BA139" s="280"/>
      <c r="BB139" s="2510" t="s">
        <v>969</v>
      </c>
      <c r="BC139" s="282"/>
      <c r="BD139" s="281"/>
      <c r="BE139" s="281"/>
      <c r="BF139" s="281"/>
      <c r="BG139" s="283"/>
      <c r="BH139" s="143" t="s">
        <v>798</v>
      </c>
      <c r="BI139" s="135">
        <v>1</v>
      </c>
    </row>
    <row r="140" spans="1:61" s="641" customFormat="1" ht="15" customHeight="1">
      <c r="A140"/>
      <c r="B140"/>
      <c r="C140"/>
      <c r="D140"/>
      <c r="E140"/>
      <c r="F140"/>
      <c r="G140"/>
      <c r="H140"/>
      <c r="I140"/>
      <c r="J140"/>
      <c r="K140"/>
      <c r="L140"/>
      <c r="M140" s="3608" t="s">
        <v>15</v>
      </c>
      <c r="N140" s="5141"/>
      <c r="O140" s="5140" t="s">
        <v>5024</v>
      </c>
      <c r="P140" s="5139">
        <v>70</v>
      </c>
      <c r="Q140" s="5138" t="s">
        <v>67</v>
      </c>
      <c r="R140" s="5137" t="str">
        <f>TEXT(ROUND(LEN(N136)/P140, 1), "0.0") &amp; " lignes"</f>
        <v>3.1 lignes</v>
      </c>
      <c r="S140" s="2014"/>
      <c r="T140" s="2014"/>
      <c r="U140" s="2014"/>
      <c r="V140" s="608"/>
      <c r="W140" s="608"/>
      <c r="X140" s="2015" t="s">
        <v>4845</v>
      </c>
      <c r="Y140"/>
      <c r="Z140" s="92" t="s">
        <v>15</v>
      </c>
      <c r="AA140" s="3624" t="s">
        <v>4968</v>
      </c>
      <c r="AB140" s="3754"/>
      <c r="AC140" s="3517"/>
      <c r="AD140" s="3727"/>
      <c r="AE140" s="3754"/>
      <c r="AF140" s="3755" t="str">
        <f>LEN(AA140)&amp;" car."</f>
        <v>42 car.</v>
      </c>
      <c r="AG140"/>
      <c r="AH140" s="137"/>
      <c r="AI140" s="137"/>
      <c r="AJ140" s="137"/>
      <c r="AK140" s="137"/>
      <c r="AL140" s="137"/>
      <c r="AM140"/>
      <c r="AN140" s="466" t="s">
        <v>929</v>
      </c>
      <c r="AO140" s="139"/>
      <c r="AP140" s="139"/>
      <c r="AQ140" s="492"/>
      <c r="AR140" s="137"/>
      <c r="AS140" s="1148"/>
      <c r="AT140" s="132"/>
      <c r="AU140" s="132"/>
      <c r="AV140" s="132"/>
      <c r="AW140" s="132"/>
      <c r="AX140" s="712"/>
      <c r="AY140" s="1314"/>
      <c r="AZ140"/>
      <c r="BA140" s="1148"/>
      <c r="BB140"/>
      <c r="BC140"/>
      <c r="BD140" s="132"/>
      <c r="BE140" s="132"/>
      <c r="BF140" s="132"/>
      <c r="BG140" s="704"/>
      <c r="BH140" s="143" t="s">
        <v>798</v>
      </c>
      <c r="BI140" s="135">
        <v>1</v>
      </c>
    </row>
    <row r="141" spans="1:61" s="641" customFormat="1" ht="15.75">
      <c r="A141"/>
      <c r="B141"/>
      <c r="C141"/>
      <c r="D141"/>
      <c r="E141"/>
      <c r="F141"/>
      <c r="G141"/>
      <c r="H141"/>
      <c r="I141"/>
      <c r="J141"/>
      <c r="K141"/>
      <c r="L141"/>
      <c r="M141" s="3608" t="s">
        <v>15</v>
      </c>
      <c r="N141" s="5136" t="str">
        <f>LEN(SUBSTITUTE(N136," ",""))&amp;" carac.plus "&amp;(LEN(N136)-LEN(SUBSTITUTE(N136," ","")))&amp;" espaces = "&amp;LEN(N136)</f>
        <v>178 carac.plus 38 espaces = 216</v>
      </c>
      <c r="Q141" s="5135" t="s">
        <v>5023</v>
      </c>
      <c r="R141" s="5134">
        <f>LEN(N136) - LEN(SUBSTITUTE(N136, " ", "")) + 1</f>
        <v>39</v>
      </c>
      <c r="S141" s="14" t="s">
        <v>4</v>
      </c>
      <c r="T141" s="2016"/>
      <c r="U141" s="11"/>
      <c r="V141" s="132"/>
      <c r="W141" s="132"/>
      <c r="X141" s="10"/>
      <c r="Y141"/>
      <c r="Z141" s="92" t="s">
        <v>15</v>
      </c>
      <c r="AA141" s="3517" t="s">
        <v>4967</v>
      </c>
      <c r="AB141" s="3754"/>
      <c r="AC141" s="3517"/>
      <c r="AD141" s="3727"/>
      <c r="AE141" s="3753"/>
      <c r="AF141" s="3752" t="str">
        <f>IF(LEN(AA141)=AF95,LEN(AA141)&amp;" "&amp;"OK",LEN(AA141))</f>
        <v>75 OK</v>
      </c>
      <c r="AG141"/>
      <c r="AH141" s="137"/>
      <c r="AI141" s="137"/>
      <c r="AJ141" s="137"/>
      <c r="AK141" s="137"/>
      <c r="AL141" s="137"/>
      <c r="AM141"/>
      <c r="AN141" s="521"/>
      <c r="AO141" s="139"/>
      <c r="AP141" s="139"/>
      <c r="AQ141" s="492"/>
      <c r="AR141" s="137"/>
      <c r="AS141" s="1148"/>
      <c r="AT141" s="132"/>
      <c r="AU141" s="132"/>
      <c r="AV141" s="132"/>
      <c r="AW141" s="132"/>
      <c r="AX141" s="712"/>
      <c r="AY141" s="1314"/>
      <c r="AZ141"/>
      <c r="BA141" s="1148"/>
      <c r="BB141" s="529">
        <v>149.92240344353021</v>
      </c>
      <c r="BC141" s="530">
        <v>8</v>
      </c>
      <c r="BD141" s="132"/>
      <c r="BE141" s="712" t="s">
        <v>4783</v>
      </c>
      <c r="BF141" s="132"/>
      <c r="BG141" s="704"/>
      <c r="BH141" s="143" t="s">
        <v>798</v>
      </c>
      <c r="BI141" s="135">
        <v>1</v>
      </c>
    </row>
    <row r="142" spans="1:61" s="641" customFormat="1" ht="15.75" customHeight="1">
      <c r="A142"/>
      <c r="B142"/>
      <c r="C142"/>
      <c r="D142"/>
      <c r="E142"/>
      <c r="F142"/>
      <c r="G142"/>
      <c r="H142"/>
      <c r="I142"/>
      <c r="J142"/>
      <c r="K142"/>
      <c r="L142"/>
      <c r="M142" s="3608" t="s">
        <v>0</v>
      </c>
      <c r="N142" s="5133" t="s">
        <v>4468</v>
      </c>
      <c r="O142" s="31"/>
      <c r="P142" s="31"/>
      <c r="Q142" s="31"/>
      <c r="R142" s="5132"/>
      <c r="S142" s="6" t="s">
        <v>2</v>
      </c>
      <c r="T142" s="5" t="s">
        <v>1</v>
      </c>
      <c r="U142" s="3"/>
      <c r="V142" s="132"/>
      <c r="W142" s="132"/>
      <c r="X142" s="463" t="s">
        <v>798</v>
      </c>
      <c r="Y142"/>
      <c r="Z142" s="92" t="s">
        <v>15</v>
      </c>
      <c r="AA142" s="3517" t="s">
        <v>4826</v>
      </c>
      <c r="AB142" s="3754"/>
      <c r="AC142" s="3517"/>
      <c r="AD142" s="3727"/>
      <c r="AE142" s="3753"/>
      <c r="AF142" s="3752" t="str">
        <f>IF(AF95=0,0,IF(LEN(AA142)&gt;AF95,LEN(AA142)-AF95&amp;" en trop",0))</f>
        <v>54 en trop</v>
      </c>
      <c r="AG142"/>
      <c r="AH142" s="137"/>
      <c r="AI142" s="137"/>
      <c r="AJ142" s="137"/>
      <c r="AK142" s="137"/>
      <c r="AL142" s="137"/>
      <c r="AM142"/>
      <c r="AN142" s="522" t="s">
        <v>15</v>
      </c>
      <c r="AO142" s="11" t="s">
        <v>937</v>
      </c>
      <c r="AP142" s="11"/>
      <c r="AQ142" s="492"/>
      <c r="AR142" s="137"/>
      <c r="AS142" s="1148"/>
      <c r="AT142" s="132"/>
      <c r="AU142" s="132"/>
      <c r="AV142" s="132"/>
      <c r="AW142" s="132"/>
      <c r="AX142" s="712"/>
      <c r="AY142" s="1314"/>
      <c r="AZ142"/>
      <c r="BA142" s="1148"/>
      <c r="BB142" s="531">
        <v>1.28</v>
      </c>
      <c r="BC142" s="532">
        <v>7</v>
      </c>
      <c r="BD142" s="132"/>
      <c r="BE142" s="712" t="s">
        <v>4784</v>
      </c>
      <c r="BF142" s="132"/>
      <c r="BG142" s="704"/>
      <c r="BH142" s="143" t="s">
        <v>798</v>
      </c>
      <c r="BI142" s="135">
        <v>1</v>
      </c>
    </row>
    <row r="143" spans="1:61" s="641" customFormat="1" ht="15.75" customHeight="1">
      <c r="A143"/>
      <c r="B143"/>
      <c r="C143"/>
      <c r="D143"/>
      <c r="E143"/>
      <c r="F143"/>
      <c r="G143"/>
      <c r="H143"/>
      <c r="I143"/>
      <c r="J143"/>
      <c r="K143"/>
      <c r="L143"/>
      <c r="M143" s="3608" t="s">
        <v>0</v>
      </c>
      <c r="N143" s="3594">
        <v>11</v>
      </c>
      <c r="O143" s="3594">
        <v>11</v>
      </c>
      <c r="P143" s="3594">
        <v>3</v>
      </c>
      <c r="Q143" s="3594">
        <v>11</v>
      </c>
      <c r="R143" s="3594">
        <v>11</v>
      </c>
      <c r="S143" s="3594">
        <v>9</v>
      </c>
      <c r="T143" s="3594">
        <v>35</v>
      </c>
      <c r="U143" s="3595" t="s">
        <v>4846</v>
      </c>
      <c r="V143" s="3594">
        <v>14</v>
      </c>
      <c r="W143" s="3594">
        <v>11</v>
      </c>
      <c r="X143" s="3610">
        <v>11</v>
      </c>
      <c r="Y143"/>
      <c r="Z143" s="593" t="s">
        <v>0</v>
      </c>
      <c r="AA143" s="588">
        <v>25</v>
      </c>
      <c r="AB143" s="588">
        <v>25</v>
      </c>
      <c r="AC143" s="588">
        <v>13</v>
      </c>
      <c r="AD143" s="588">
        <v>25</v>
      </c>
      <c r="AE143" s="588">
        <v>25</v>
      </c>
      <c r="AF143" s="591">
        <v>11</v>
      </c>
      <c r="AG143"/>
      <c r="AH143" s="137"/>
      <c r="AI143" s="137"/>
      <c r="AJ143" s="137"/>
      <c r="AK143" s="137"/>
      <c r="AL143" s="137"/>
      <c r="AM143"/>
      <c r="AN143" s="166"/>
      <c r="AO143" s="11" t="s">
        <v>1074</v>
      </c>
      <c r="AP143" s="139"/>
      <c r="AQ143" s="492"/>
      <c r="AR143" s="137"/>
      <c r="AS143" s="1148"/>
      <c r="AT143" s="132"/>
      <c r="AU143" s="132"/>
      <c r="AV143" s="132"/>
      <c r="AW143" s="132"/>
      <c r="AX143" s="712"/>
      <c r="AY143" s="1314"/>
      <c r="AZ143"/>
      <c r="BA143" s="1148"/>
      <c r="BB143" s="533">
        <v>3</v>
      </c>
      <c r="BC143" s="534">
        <v>0.38194444444444442</v>
      </c>
      <c r="BD143" s="132"/>
      <c r="BE143" s="3490" t="s">
        <v>4785</v>
      </c>
      <c r="BF143" s="3491" t="s">
        <v>433</v>
      </c>
      <c r="BG143" s="3492" t="s">
        <v>4786</v>
      </c>
      <c r="BH143" s="143" t="s">
        <v>798</v>
      </c>
      <c r="BI143" s="135">
        <v>1</v>
      </c>
    </row>
    <row r="144" spans="1:61" s="641" customFormat="1" ht="16.5" thickBot="1">
      <c r="A144"/>
      <c r="B144"/>
      <c r="C144"/>
      <c r="D144"/>
      <c r="E144"/>
      <c r="F144"/>
      <c r="G144"/>
      <c r="H144"/>
      <c r="I144"/>
      <c r="J144"/>
      <c r="K144"/>
      <c r="L144"/>
      <c r="M144" s="3612" t="s">
        <v>0</v>
      </c>
      <c r="N144" s="716">
        <f ca="1">CELL("largeur",N144)</f>
        <v>11</v>
      </c>
      <c r="O144" s="716">
        <f ca="1">CELL("largeur",O144)</f>
        <v>11</v>
      </c>
      <c r="P144" s="716">
        <f ca="1">CELL("largeur",P144)</f>
        <v>3</v>
      </c>
      <c r="Q144" s="716">
        <f ca="1">CELL("largeur",Q144)</f>
        <v>11</v>
      </c>
      <c r="R144" s="716">
        <f ca="1">CELL("largeur",R144)</f>
        <v>11</v>
      </c>
      <c r="S144" s="716">
        <f ca="1">CELL("largeur",S144)</f>
        <v>9</v>
      </c>
      <c r="T144" s="716">
        <f ca="1">CELL("largeur",T144)</f>
        <v>35</v>
      </c>
      <c r="U144" s="716">
        <f ca="1">CELL("largeur",U144)</f>
        <v>11</v>
      </c>
      <c r="V144" s="716">
        <f ca="1">CELL("largeur",V144)</f>
        <v>14</v>
      </c>
      <c r="W144" s="716">
        <f ca="1">CELL("largeur",W144)</f>
        <v>11</v>
      </c>
      <c r="X144" s="717">
        <f ca="1">CELL("largeur",X144)</f>
        <v>11</v>
      </c>
      <c r="Y144"/>
      <c r="Z144" s="594" t="s">
        <v>0</v>
      </c>
      <c r="AA144" s="590">
        <f ca="1">CELL("largeur",AA144)</f>
        <v>25</v>
      </c>
      <c r="AB144" s="590">
        <f ca="1">CELL("largeur",AB144)</f>
        <v>25</v>
      </c>
      <c r="AC144" s="590">
        <f ca="1">CELL("largeur",AC144)</f>
        <v>13</v>
      </c>
      <c r="AD144" s="590">
        <f ca="1">CELL("largeur",AD144)</f>
        <v>25</v>
      </c>
      <c r="AE144" s="590">
        <f ca="1">CELL("largeur",AE144)</f>
        <v>25</v>
      </c>
      <c r="AF144" s="592">
        <f ca="1">CELL("largeur",AF144)</f>
        <v>11</v>
      </c>
      <c r="AG144"/>
      <c r="AH144" s="137"/>
      <c r="AI144" s="137"/>
      <c r="AJ144" s="137"/>
      <c r="AK144" s="137"/>
      <c r="AL144" s="137"/>
      <c r="AM144"/>
      <c r="AN144" s="694" t="s">
        <v>138</v>
      </c>
      <c r="AO144" s="658"/>
      <c r="AP144" s="139"/>
      <c r="AQ144" s="492"/>
      <c r="AR144" s="137"/>
      <c r="AS144" s="1148"/>
      <c r="AT144" s="132"/>
      <c r="AU144" s="132"/>
      <c r="AV144" s="132"/>
      <c r="AW144" s="132"/>
      <c r="AX144" s="712"/>
      <c r="AY144" s="1314"/>
      <c r="AZ144"/>
      <c r="BA144" s="466"/>
      <c r="BB144" s="535">
        <v>2</v>
      </c>
      <c r="BC144" s="536">
        <v>6</v>
      </c>
      <c r="BD144" s="132"/>
      <c r="BE144" s="3493" t="s">
        <v>4787</v>
      </c>
      <c r="BF144" s="3494" t="s">
        <v>4788</v>
      </c>
      <c r="BG144" s="3495" t="s">
        <v>4789</v>
      </c>
      <c r="BH144" s="143" t="s">
        <v>798</v>
      </c>
      <c r="BI144" s="135">
        <v>1</v>
      </c>
    </row>
    <row r="145" spans="1:61" s="641" customFormat="1" ht="15.75">
      <c r="A145"/>
      <c r="B145"/>
      <c r="C145"/>
      <c r="D145"/>
      <c r="E145"/>
      <c r="F145"/>
      <c r="G145"/>
      <c r="H145"/>
      <c r="I145"/>
      <c r="J145"/>
      <c r="K145"/>
      <c r="L145"/>
      <c r="M145"/>
      <c r="N145"/>
      <c r="O145"/>
      <c r="P145"/>
      <c r="Q145"/>
      <c r="R145"/>
      <c r="S145"/>
      <c r="T145" s="151" t="s">
        <v>4847</v>
      </c>
      <c r="U145" s="3563" t="s">
        <v>4846</v>
      </c>
      <c r="V145" s="154" t="s">
        <v>1061</v>
      </c>
      <c r="W145"/>
      <c r="X145"/>
      <c r="Y145"/>
      <c r="Z145"/>
      <c r="AA145"/>
      <c r="AB145"/>
      <c r="AC145"/>
      <c r="AD145"/>
      <c r="AE145"/>
      <c r="AF145"/>
      <c r="AG145"/>
      <c r="AH145" s="137"/>
      <c r="AI145" s="137"/>
      <c r="AJ145" s="137"/>
      <c r="AK145" s="137"/>
      <c r="AL145" s="137"/>
      <c r="AM145"/>
      <c r="AN145" s="695" t="s">
        <v>145</v>
      </c>
      <c r="AO145" s="658"/>
      <c r="AP145" s="139"/>
      <c r="AQ145" s="492"/>
      <c r="AR145" s="137"/>
      <c r="AS145" s="1148"/>
      <c r="AT145" s="132"/>
      <c r="AU145" s="132"/>
      <c r="AV145" s="132"/>
      <c r="AW145" s="132"/>
      <c r="AX145" s="712"/>
      <c r="AY145" s="1314"/>
      <c r="AZ145"/>
      <c r="BA145" s="425"/>
      <c r="BB145" s="537">
        <v>2</v>
      </c>
      <c r="BC145" s="538">
        <f>ROW()</f>
        <v>145</v>
      </c>
      <c r="BD145" s="132"/>
      <c r="BE145"/>
      <c r="BF145"/>
      <c r="BG145" s="692"/>
      <c r="BH145" s="143" t="s">
        <v>798</v>
      </c>
      <c r="BI145" s="135">
        <v>1</v>
      </c>
    </row>
    <row r="146" spans="1:61" s="641" customFormat="1" ht="16.5" thickBot="1">
      <c r="A146"/>
      <c r="B146"/>
      <c r="C146"/>
      <c r="D146"/>
      <c r="E146"/>
      <c r="F146"/>
      <c r="G146"/>
      <c r="H146"/>
      <c r="I146"/>
      <c r="J146"/>
      <c r="K146"/>
      <c r="L146"/>
      <c r="R146"/>
      <c r="S146"/>
      <c r="T146"/>
      <c r="U146"/>
      <c r="V146"/>
      <c r="W146"/>
      <c r="X146"/>
      <c r="Y146"/>
      <c r="Z146"/>
      <c r="AA146"/>
      <c r="AB146"/>
      <c r="AC146"/>
      <c r="AD146"/>
      <c r="AE146"/>
      <c r="AF146"/>
      <c r="AG146"/>
      <c r="AH146" s="137"/>
      <c r="AI146" s="137"/>
      <c r="AJ146" s="137"/>
      <c r="AK146" s="137"/>
      <c r="AL146" s="137"/>
      <c r="AM146"/>
      <c r="AN146" s="694"/>
      <c r="AO146" s="652" t="s">
        <v>1034</v>
      </c>
      <c r="AP146" s="139"/>
      <c r="AQ146" s="492"/>
      <c r="AR146" s="137"/>
      <c r="AS146" s="1148"/>
      <c r="AT146" s="132"/>
      <c r="AU146" s="132"/>
      <c r="AV146" s="132"/>
      <c r="AW146" s="132"/>
      <c r="AX146" s="712"/>
      <c r="AY146" s="1314"/>
      <c r="AZ146"/>
      <c r="BA146" s="2224"/>
      <c r="BB146" s="539">
        <v>5</v>
      </c>
      <c r="BC146" s="540"/>
      <c r="BD146" s="132"/>
      <c r="BE146" s="3496" t="s">
        <v>4790</v>
      </c>
      <c r="BF146" s="3497" t="s">
        <v>428</v>
      </c>
      <c r="BG146" s="3498" t="s">
        <v>4791</v>
      </c>
      <c r="BH146" s="143" t="s">
        <v>798</v>
      </c>
      <c r="BI146" s="135">
        <v>1</v>
      </c>
    </row>
    <row r="147" spans="1:61" s="641" customFormat="1" ht="18.75">
      <c r="A147"/>
      <c r="B147"/>
      <c r="C147"/>
      <c r="D147"/>
      <c r="E147"/>
      <c r="F147"/>
      <c r="G147"/>
      <c r="H147"/>
      <c r="I147"/>
      <c r="J147"/>
      <c r="K147"/>
      <c r="L147"/>
      <c r="T147"/>
      <c r="U147"/>
      <c r="V147"/>
      <c r="W147"/>
      <c r="X147"/>
      <c r="Y147"/>
      <c r="Z147" s="3751" t="s">
        <v>395</v>
      </c>
      <c r="AA147" s="3974" t="s">
        <v>4940</v>
      </c>
      <c r="AB147" s="3974"/>
      <c r="AC147" s="3974"/>
      <c r="AD147" s="3974"/>
      <c r="AE147" s="3974"/>
      <c r="AF147" s="3975"/>
      <c r="AG147"/>
      <c r="AH147" s="137"/>
      <c r="AI147" s="137"/>
      <c r="AJ147" s="137"/>
      <c r="AK147" s="137"/>
      <c r="AL147" s="137"/>
      <c r="AM147"/>
      <c r="AN147" s="693" t="s">
        <v>0</v>
      </c>
      <c r="AO147" s="657" t="s">
        <v>1033</v>
      </c>
      <c r="AP147" s="139"/>
      <c r="AQ147" s="492"/>
      <c r="AR147" s="137"/>
      <c r="AS147" s="1148"/>
      <c r="AT147" s="132"/>
      <c r="AU147" s="132"/>
      <c r="AV147" s="132"/>
      <c r="AW147" s="132"/>
      <c r="AX147" s="712"/>
      <c r="AY147" s="1314"/>
      <c r="AZ147"/>
      <c r="BA147" s="166"/>
      <c r="BB147" s="541">
        <v>12</v>
      </c>
      <c r="BC147" s="542">
        <f>ROW()</f>
        <v>147</v>
      </c>
      <c r="BD147" s="132"/>
      <c r="BE147" s="3499" t="s">
        <v>4792</v>
      </c>
      <c r="BF147" s="3500" t="s">
        <v>4793</v>
      </c>
      <c r="BG147" s="3501" t="s">
        <v>4794</v>
      </c>
      <c r="BH147" s="143" t="s">
        <v>798</v>
      </c>
      <c r="BI147" s="135">
        <v>1</v>
      </c>
    </row>
    <row r="148" spans="1:61" s="641" customFormat="1" ht="15.75">
      <c r="A148"/>
      <c r="B148"/>
      <c r="C148"/>
      <c r="D148"/>
      <c r="E148"/>
      <c r="F148"/>
      <c r="G148"/>
      <c r="H148"/>
      <c r="I148"/>
      <c r="J148"/>
      <c r="K148"/>
      <c r="L148"/>
      <c r="R148"/>
      <c r="S148"/>
      <c r="T148"/>
      <c r="U148"/>
      <c r="V148"/>
      <c r="W148"/>
      <c r="X148"/>
      <c r="Y148"/>
      <c r="Z148" s="4071" t="s">
        <v>4941</v>
      </c>
      <c r="AA148" s="4072"/>
      <c r="AB148" s="4072"/>
      <c r="AC148" s="4072"/>
      <c r="AD148" s="4072"/>
      <c r="AE148" s="4072"/>
      <c r="AF148" s="4073"/>
      <c r="AG148"/>
      <c r="AH148" s="137"/>
      <c r="AI148" s="137"/>
      <c r="AJ148" s="137"/>
      <c r="AK148" s="137"/>
      <c r="AL148" s="137"/>
      <c r="AM148"/>
      <c r="AN148" s="694" t="s">
        <v>172</v>
      </c>
      <c r="AO148" s="658"/>
      <c r="AP148" s="139"/>
      <c r="AQ148" s="492"/>
      <c r="AR148" s="137"/>
      <c r="AS148" s="1148"/>
      <c r="AT148" s="132"/>
      <c r="AU148" s="132"/>
      <c r="AV148" s="132"/>
      <c r="AW148" s="132"/>
      <c r="AX148" s="712"/>
      <c r="AY148" s="1314"/>
      <c r="AZ148"/>
      <c r="BA148" s="166"/>
      <c r="BB148" s="137"/>
      <c r="BC148" s="137"/>
      <c r="BD148" s="132"/>
      <c r="BE148"/>
      <c r="BF148"/>
      <c r="BG148" s="692"/>
      <c r="BH148" s="143" t="s">
        <v>798</v>
      </c>
      <c r="BI148" s="135">
        <v>1</v>
      </c>
    </row>
    <row r="149" spans="1:61" s="641" customFormat="1" ht="15.75" customHeight="1" thickBot="1">
      <c r="A149"/>
      <c r="B149"/>
      <c r="C149"/>
      <c r="D149"/>
      <c r="E149"/>
      <c r="F149"/>
      <c r="G149"/>
      <c r="H149"/>
      <c r="I149"/>
      <c r="J149"/>
      <c r="K149"/>
      <c r="L149"/>
      <c r="R149"/>
      <c r="S149"/>
      <c r="T149"/>
      <c r="U149"/>
      <c r="V149"/>
      <c r="W149"/>
      <c r="X149"/>
      <c r="Y149"/>
      <c r="Z149" s="3739"/>
      <c r="AA149" s="3750" t="s">
        <v>4966</v>
      </c>
      <c r="AB149" s="3749" t="s">
        <v>4965</v>
      </c>
      <c r="AC149" s="3748" t="s">
        <v>4964</v>
      </c>
      <c r="AD149" s="1521" t="s">
        <v>4963</v>
      </c>
      <c r="AE149" s="132"/>
      <c r="AF149" s="3747" t="s">
        <v>4962</v>
      </c>
      <c r="AG149"/>
      <c r="AH149" s="137"/>
      <c r="AI149" s="137"/>
      <c r="AJ149" s="137"/>
      <c r="AK149" s="137"/>
      <c r="AL149" s="137"/>
      <c r="AM149"/>
      <c r="AN149" s="694" t="s">
        <v>178</v>
      </c>
      <c r="AO149" s="658"/>
      <c r="AP149" s="139"/>
      <c r="AQ149" s="492"/>
      <c r="AR149" s="137"/>
      <c r="AS149" s="1148"/>
      <c r="AT149" s="132"/>
      <c r="AU149" s="132"/>
      <c r="AV149" s="132"/>
      <c r="AW149" s="132"/>
      <c r="AX149" s="712"/>
      <c r="AY149" s="1314"/>
      <c r="AZ149"/>
      <c r="BA149" s="166"/>
      <c r="BB149" s="543" t="s">
        <v>970</v>
      </c>
      <c r="BC149" s="543" t="s">
        <v>971</v>
      </c>
      <c r="BD149" s="132"/>
      <c r="BE149" s="3502" t="s">
        <v>4795</v>
      </c>
      <c r="BF149" s="3503" t="s">
        <v>4796</v>
      </c>
      <c r="BG149" s="3504" t="s">
        <v>4797</v>
      </c>
      <c r="BH149" s="143" t="s">
        <v>798</v>
      </c>
      <c r="BI149" s="135">
        <v>1</v>
      </c>
    </row>
    <row r="150" spans="1:61" s="641" customFormat="1" ht="19.5" customHeight="1" thickTop="1" thickBot="1">
      <c r="A150"/>
      <c r="B150"/>
      <c r="C150"/>
      <c r="D150"/>
      <c r="E150"/>
      <c r="F150"/>
      <c r="G150"/>
      <c r="H150"/>
      <c r="I150"/>
      <c r="J150"/>
      <c r="K150"/>
      <c r="L150"/>
      <c r="R150"/>
      <c r="S150"/>
      <c r="T150"/>
      <c r="U150"/>
      <c r="V150"/>
      <c r="W150"/>
      <c r="X150"/>
      <c r="Y150"/>
      <c r="Z150" s="3739"/>
      <c r="AA150" s="3722" t="s">
        <v>4947</v>
      </c>
      <c r="AB150" s="3151">
        <f>LEN(AA150) - LEN(SUBSTITUTE(AA150, " ", "")) + 1</f>
        <v>45</v>
      </c>
      <c r="AC150" s="3151">
        <f>LEN(AA150)</f>
        <v>263</v>
      </c>
      <c r="AD150" s="3532">
        <v>70</v>
      </c>
      <c r="AE150"/>
      <c r="AF150" s="3746" t="str">
        <f>TEXT(ROUND(LEN(AA150)/AD150, 1), "0.0") &amp; " lignes"</f>
        <v>3.8 lignes</v>
      </c>
      <c r="AG150"/>
      <c r="AH150" s="137"/>
      <c r="AI150" s="137"/>
      <c r="AJ150" s="137"/>
      <c r="AK150" s="137"/>
      <c r="AL150" s="137"/>
      <c r="AM150"/>
      <c r="AN150" s="694" t="s">
        <v>204</v>
      </c>
      <c r="AO150" s="658"/>
      <c r="AP150" s="18"/>
      <c r="AQ150" s="167"/>
      <c r="AR150" s="137"/>
      <c r="AS150" s="280"/>
      <c r="AT150" s="281"/>
      <c r="AU150" s="282"/>
      <c r="AV150" s="281"/>
      <c r="AW150" s="281"/>
      <c r="AX150" s="281"/>
      <c r="AY150" s="283"/>
      <c r="AZ150"/>
      <c r="BA150" s="166"/>
      <c r="BB150" s="543" t="s">
        <v>972</v>
      </c>
      <c r="BC150" s="543" t="s">
        <v>973</v>
      </c>
      <c r="BD150" s="132"/>
      <c r="BE150" s="3505" t="s">
        <v>437</v>
      </c>
      <c r="BF150" s="3506" t="s">
        <v>4798</v>
      </c>
      <c r="BG150" s="3507" t="s">
        <v>4799</v>
      </c>
      <c r="BH150" s="143" t="s">
        <v>798</v>
      </c>
      <c r="BI150" s="135">
        <v>1</v>
      </c>
    </row>
    <row r="151" spans="1:61" s="641" customFormat="1" ht="15.75" customHeight="1" thickTop="1" thickBot="1">
      <c r="A151"/>
      <c r="B151"/>
      <c r="C151"/>
      <c r="D151"/>
      <c r="E151"/>
      <c r="F151"/>
      <c r="G151"/>
      <c r="H151"/>
      <c r="I151"/>
      <c r="J151"/>
      <c r="K151"/>
      <c r="L151"/>
      <c r="M151"/>
      <c r="N151"/>
      <c r="O151"/>
      <c r="P151"/>
      <c r="Q151"/>
      <c r="R151"/>
      <c r="S151"/>
      <c r="T151"/>
      <c r="U151"/>
      <c r="V151"/>
      <c r="W151"/>
      <c r="X151"/>
      <c r="Y151"/>
      <c r="Z151" s="3739"/>
      <c r="AA151" s="4074" t="str">
        <f>AA150</f>
        <v>Épluchez l’ail et les oignons. Coupez-les en petits morceaux. Égouttez les champignons. Dans votre Cookeo, faites roussir la viande et les lardons avec le morceau de beurre sur le mode « dorer » / 3 min (préchauffage inclus), en remuant avec une cuillère en bois.</v>
      </c>
      <c r="AB151" s="4074"/>
      <c r="AC151" s="4074"/>
      <c r="AD151" s="4074"/>
      <c r="AE151" s="4074"/>
      <c r="AF151" s="4075"/>
      <c r="AG151"/>
      <c r="AH151" s="137"/>
      <c r="AI151" s="137"/>
      <c r="AJ151" s="137"/>
      <c r="AK151" s="137"/>
      <c r="AL151" s="137"/>
      <c r="AM151"/>
      <c r="AN151" s="466"/>
      <c r="AO151" s="18"/>
      <c r="AP151" s="18"/>
      <c r="AQ151" s="465"/>
      <c r="AR151" s="137"/>
      <c r="AS151" s="2516"/>
      <c r="AT151" s="712"/>
      <c r="AU151" s="712"/>
      <c r="AV151" s="141"/>
      <c r="AW151" s="132"/>
      <c r="AX151" s="712"/>
      <c r="AY151" s="1314"/>
      <c r="AZ151"/>
      <c r="BA151" s="166"/>
      <c r="BB151" s="543" t="s">
        <v>974</v>
      </c>
      <c r="BC151" s="543" t="s">
        <v>975</v>
      </c>
      <c r="BD151" s="132"/>
      <c r="BE151" s="132"/>
      <c r="BF151" s="132"/>
      <c r="BG151" s="704"/>
      <c r="BH151" s="143" t="s">
        <v>798</v>
      </c>
      <c r="BI151" s="135">
        <v>1</v>
      </c>
    </row>
    <row r="152" spans="1:61" s="641" customFormat="1" ht="15.75" customHeight="1" thickTop="1">
      <c r="A152"/>
      <c r="B152"/>
      <c r="C152"/>
      <c r="D152"/>
      <c r="E152"/>
      <c r="F152"/>
      <c r="G152"/>
      <c r="H152"/>
      <c r="I152"/>
      <c r="J152"/>
      <c r="K152"/>
      <c r="L152"/>
      <c r="M152"/>
      <c r="N152"/>
      <c r="O152"/>
      <c r="P152"/>
      <c r="Q152"/>
      <c r="R152"/>
      <c r="S152"/>
      <c r="T152"/>
      <c r="U152"/>
      <c r="V152"/>
      <c r="W152"/>
      <c r="X152"/>
      <c r="Y152"/>
      <c r="Z152" s="3739"/>
      <c r="AA152" s="4074"/>
      <c r="AB152" s="4074"/>
      <c r="AC152" s="4074"/>
      <c r="AD152" s="4074"/>
      <c r="AE152" s="4074"/>
      <c r="AF152" s="4075"/>
      <c r="AG152"/>
      <c r="AH152" s="137"/>
      <c r="AI152" s="137"/>
      <c r="AJ152" s="137"/>
      <c r="AK152" s="137"/>
      <c r="AL152" s="137"/>
      <c r="AM152"/>
      <c r="AN152" s="425" t="s">
        <v>947</v>
      </c>
      <c r="AO152" s="428"/>
      <c r="AP152" s="428"/>
      <c r="AQ152" s="524"/>
      <c r="AR152" s="137"/>
      <c r="AS152" s="2516"/>
      <c r="AT152" s="2620" t="s">
        <v>80</v>
      </c>
      <c r="AU152" s="84" t="s">
        <v>81</v>
      </c>
      <c r="AV152" s="712"/>
      <c r="AW152" s="132"/>
      <c r="AX152" s="712"/>
      <c r="AY152" s="1314"/>
      <c r="AZ152"/>
      <c r="BA152" s="322"/>
      <c r="BB152" s="543" t="s">
        <v>976</v>
      </c>
      <c r="BC152" s="543" t="s">
        <v>977</v>
      </c>
      <c r="BD152" s="132"/>
      <c r="BE152" s="3508" t="s">
        <v>4800</v>
      </c>
      <c r="BF152" s="3509" t="s">
        <v>4801</v>
      </c>
      <c r="BG152" s="704"/>
      <c r="BH152" s="143" t="s">
        <v>798</v>
      </c>
      <c r="BI152" s="135">
        <v>1</v>
      </c>
    </row>
    <row r="153" spans="1:61" s="641" customFormat="1" ht="16.5" customHeight="1">
      <c r="A153"/>
      <c r="B153"/>
      <c r="C153"/>
      <c r="D153"/>
      <c r="E153"/>
      <c r="F153"/>
      <c r="G153"/>
      <c r="H153"/>
      <c r="I153"/>
      <c r="J153"/>
      <c r="K153"/>
      <c r="L153"/>
      <c r="M153"/>
      <c r="N153"/>
      <c r="O153"/>
      <c r="P153"/>
      <c r="Q153"/>
      <c r="R153"/>
      <c r="S153"/>
      <c r="T153"/>
      <c r="U153"/>
      <c r="V153"/>
      <c r="W153"/>
      <c r="X153"/>
      <c r="Y153"/>
      <c r="Z153" s="3739"/>
      <c r="AA153" s="4074"/>
      <c r="AB153" s="4074"/>
      <c r="AC153" s="4074"/>
      <c r="AD153" s="4074"/>
      <c r="AE153" s="4074"/>
      <c r="AF153" s="4075"/>
      <c r="AG153"/>
      <c r="AH153" s="137"/>
      <c r="AI153" s="137"/>
      <c r="AJ153" s="137"/>
      <c r="AK153" s="137"/>
      <c r="AL153" s="137"/>
      <c r="AM153"/>
      <c r="AN153" s="425" t="s">
        <v>949</v>
      </c>
      <c r="AO153" s="428"/>
      <c r="AP153" s="428"/>
      <c r="AQ153" s="524"/>
      <c r="AR153" s="137"/>
      <c r="AS153" s="2516"/>
      <c r="AT153" s="2621" t="s">
        <v>74</v>
      </c>
      <c r="AU153" s="78">
        <v>1</v>
      </c>
      <c r="AV153" s="712"/>
      <c r="AW153" s="132"/>
      <c r="AX153" s="712"/>
      <c r="AY153" s="1314"/>
      <c r="AZ153"/>
      <c r="BA153" s="322"/>
      <c r="BB153" s="543" t="s">
        <v>978</v>
      </c>
      <c r="BC153" s="543" t="s">
        <v>979</v>
      </c>
      <c r="BD153" s="132"/>
      <c r="BE153" s="132"/>
      <c r="BF153" s="132"/>
      <c r="BG153" s="704"/>
      <c r="BH153" s="143" t="s">
        <v>798</v>
      </c>
      <c r="BI153" s="135">
        <v>1</v>
      </c>
    </row>
    <row r="154" spans="1:61" s="641" customFormat="1" ht="15.75" customHeight="1">
      <c r="A154"/>
      <c r="B154"/>
      <c r="C154"/>
      <c r="D154"/>
      <c r="E154"/>
      <c r="F154"/>
      <c r="G154"/>
      <c r="H154"/>
      <c r="I154"/>
      <c r="J154"/>
      <c r="K154"/>
      <c r="L154"/>
      <c r="M154"/>
      <c r="N154"/>
      <c r="O154"/>
      <c r="P154"/>
      <c r="Q154"/>
      <c r="R154"/>
      <c r="S154"/>
      <c r="T154"/>
      <c r="U154"/>
      <c r="V154"/>
      <c r="W154"/>
      <c r="X154"/>
      <c r="Y154"/>
      <c r="Z154" s="3739"/>
      <c r="AA154" s="4074"/>
      <c r="AB154" s="4074"/>
      <c r="AC154" s="4074"/>
      <c r="AD154" s="4074"/>
      <c r="AE154" s="4074"/>
      <c r="AF154" s="4075"/>
      <c r="AG154"/>
      <c r="AH154" s="137"/>
      <c r="AI154" s="137"/>
      <c r="AJ154" s="137"/>
      <c r="AK154" s="137"/>
      <c r="AL154" s="137"/>
      <c r="AM154"/>
      <c r="AN154" s="514"/>
      <c r="AO154" s="137"/>
      <c r="AP154" s="137"/>
      <c r="AQ154" s="525"/>
      <c r="AR154" s="137"/>
      <c r="AS154" s="2516"/>
      <c r="AT154" s="19" t="s">
        <v>813</v>
      </c>
      <c r="AU154" s="132"/>
      <c r="AV154" s="132"/>
      <c r="AW154" s="132"/>
      <c r="AX154" s="712"/>
      <c r="AY154" s="1314"/>
      <c r="AZ154"/>
      <c r="BA154" s="322"/>
      <c r="BB154" s="543" t="s">
        <v>980</v>
      </c>
      <c r="BC154" s="540">
        <v>1</v>
      </c>
      <c r="BD154" s="132"/>
      <c r="BE154" s="132" t="s">
        <v>4802</v>
      </c>
      <c r="BF154" s="132"/>
      <c r="BG154" s="704"/>
      <c r="BH154" s="143" t="s">
        <v>798</v>
      </c>
      <c r="BI154" s="135">
        <v>1</v>
      </c>
    </row>
    <row r="155" spans="1:61" s="641" customFormat="1" ht="16.5" customHeight="1" thickBot="1">
      <c r="A155"/>
      <c r="B155"/>
      <c r="C155"/>
      <c r="D155"/>
      <c r="E155"/>
      <c r="F155"/>
      <c r="G155"/>
      <c r="H155"/>
      <c r="I155"/>
      <c r="J155"/>
      <c r="K155"/>
      <c r="L155"/>
      <c r="M155"/>
      <c r="N155"/>
      <c r="O155"/>
      <c r="P155"/>
      <c r="Q155"/>
      <c r="R155"/>
      <c r="S155"/>
      <c r="T155"/>
      <c r="U155"/>
      <c r="V155"/>
      <c r="W155"/>
      <c r="X155"/>
      <c r="Y155"/>
      <c r="Z155" s="3739"/>
      <c r="AA155" s="3745"/>
      <c r="AB155"/>
      <c r="AC155" s="3115" t="s">
        <v>4961</v>
      </c>
      <c r="AD155" s="458" t="str">
        <f>AD150&amp;" caractères"</f>
        <v>70 caractères</v>
      </c>
      <c r="AE155"/>
      <c r="AF155" s="3744" t="str">
        <f>AF150</f>
        <v>3.8 lignes</v>
      </c>
      <c r="AG155"/>
      <c r="AH155" s="137"/>
      <c r="AI155" s="137"/>
      <c r="AJ155" s="137"/>
      <c r="AK155" s="137"/>
      <c r="AL155" s="137"/>
      <c r="AM155"/>
      <c r="AN155" s="526">
        <v>19</v>
      </c>
      <c r="AO155" s="527">
        <v>18</v>
      </c>
      <c r="AP155" s="527">
        <v>25</v>
      </c>
      <c r="AQ155" s="528">
        <v>16</v>
      </c>
      <c r="AR155" s="137"/>
      <c r="AS155" s="2516"/>
      <c r="AT155" s="19" t="s">
        <v>816</v>
      </c>
      <c r="AU155" s="132"/>
      <c r="AV155" s="132"/>
      <c r="AW155" s="132"/>
      <c r="AX155" s="712"/>
      <c r="AY155" s="1314"/>
      <c r="AZ155"/>
      <c r="BA155" s="322"/>
      <c r="BB155" s="543" t="s">
        <v>981</v>
      </c>
      <c r="BC155" s="543" t="s">
        <v>982</v>
      </c>
      <c r="BD155" s="3510" t="s">
        <v>4803</v>
      </c>
      <c r="BE155" s="3560" t="s">
        <v>3353</v>
      </c>
      <c r="BF155" s="132"/>
      <c r="BG155" s="704" t="s">
        <v>798</v>
      </c>
      <c r="BH155" s="143" t="s">
        <v>798</v>
      </c>
      <c r="BI155" s="135">
        <v>1</v>
      </c>
    </row>
    <row r="156" spans="1:61" s="641" customFormat="1" ht="16.5" customHeight="1">
      <c r="A156"/>
      <c r="B156"/>
      <c r="C156"/>
      <c r="D156"/>
      <c r="E156"/>
      <c r="F156"/>
      <c r="G156"/>
      <c r="H156"/>
      <c r="I156"/>
      <c r="J156"/>
      <c r="K156"/>
      <c r="L156"/>
      <c r="M156"/>
      <c r="N156"/>
      <c r="O156"/>
      <c r="P156"/>
      <c r="Q156"/>
      <c r="R156"/>
      <c r="S156"/>
      <c r="T156"/>
      <c r="U156"/>
      <c r="V156"/>
      <c r="W156"/>
      <c r="X156"/>
      <c r="Y156"/>
      <c r="Z156" s="3739"/>
      <c r="AA156" s="3743" t="s">
        <v>4960</v>
      </c>
      <c r="AB156" s="3742"/>
      <c r="AC156" s="1163"/>
      <c r="AD156" s="1163"/>
      <c r="AE156" s="1163"/>
      <c r="AF156" s="2223"/>
      <c r="AG156"/>
      <c r="AH156" s="137"/>
      <c r="AI156" s="137"/>
      <c r="AJ156" s="137"/>
      <c r="AK156" s="137"/>
      <c r="AL156" s="137"/>
      <c r="AM156"/>
      <c r="AN156" s="1">
        <f ca="1">CELL("largeur",AN156)</f>
        <v>19</v>
      </c>
      <c r="AO156" s="1">
        <f ca="1">CELL("largeur",AO156)</f>
        <v>18</v>
      </c>
      <c r="AP156" s="1">
        <f ca="1">CELL("largeur",AP156)</f>
        <v>25</v>
      </c>
      <c r="AQ156" s="1">
        <f ca="1">CELL("largeur",AQ156)</f>
        <v>16</v>
      </c>
      <c r="AR156" s="137"/>
      <c r="AS156" s="2516"/>
      <c r="AT156" s="19" t="s">
        <v>817</v>
      </c>
      <c r="AU156" s="132"/>
      <c r="AV156" s="132"/>
      <c r="AW156" s="132"/>
      <c r="AX156" s="712"/>
      <c r="AY156" s="1314"/>
      <c r="AZ156" s="3682" t="s">
        <v>798</v>
      </c>
      <c r="BA156" s="1148"/>
      <c r="BB156" s="132"/>
      <c r="BC156" s="132"/>
      <c r="BD156" s="132"/>
      <c r="BE156" s="132"/>
      <c r="BF156" s="132"/>
      <c r="BG156" s="704"/>
      <c r="BH156" s="143" t="s">
        <v>798</v>
      </c>
      <c r="BI156" s="135">
        <v>1</v>
      </c>
    </row>
    <row r="157" spans="1:61" s="641" customFormat="1" ht="15.75">
      <c r="A157"/>
      <c r="B157"/>
      <c r="C157"/>
      <c r="D157"/>
      <c r="E157"/>
      <c r="F157"/>
      <c r="G157"/>
      <c r="H157"/>
      <c r="I157"/>
      <c r="J157"/>
      <c r="K157"/>
      <c r="L157"/>
      <c r="M157"/>
      <c r="N157"/>
      <c r="O157"/>
      <c r="P157"/>
      <c r="Q157"/>
      <c r="R157"/>
      <c r="S157"/>
      <c r="T157"/>
      <c r="U157"/>
      <c r="V157"/>
      <c r="W157"/>
      <c r="X157"/>
      <c r="Y157"/>
      <c r="Z157" s="3741" t="str">
        <f>LEN(AB157)&amp;" car."</f>
        <v>72 car.</v>
      </c>
      <c r="AA157" s="3740" t="s">
        <v>4959</v>
      </c>
      <c r="AB157" s="4076" t="str">
        <f>LEFT(AA150,FIND(" ",AA150&amp;" ",AD150)-1) &amp; ".."</f>
        <v>Épluchez l’ail et les oignons. Coupez-les en petits morceaux. Égouttez..</v>
      </c>
      <c r="AC157" s="4076"/>
      <c r="AD157" s="4076"/>
      <c r="AE157" s="4076"/>
      <c r="AF157" s="4077"/>
      <c r="AG157"/>
      <c r="AH157" s="137"/>
      <c r="AI157" s="137"/>
      <c r="AJ157" s="137"/>
      <c r="AK157" s="137"/>
      <c r="AL157" s="137"/>
      <c r="AM157"/>
      <c r="AN157" s="137"/>
      <c r="AO157" s="137"/>
      <c r="AP157" s="137"/>
      <c r="AQ157" s="137"/>
      <c r="AR157" s="137"/>
      <c r="AS157" s="2516"/>
      <c r="AT157" s="19" t="s">
        <v>819</v>
      </c>
      <c r="AU157" s="132"/>
      <c r="AV157" s="132"/>
      <c r="AW157" s="132"/>
      <c r="AX157" s="712"/>
      <c r="AY157" s="1314"/>
      <c r="AZ157" s="3682" t="s">
        <v>798</v>
      </c>
      <c r="BA157" s="1148"/>
      <c r="BB157" s="132"/>
      <c r="BC157" s="132"/>
      <c r="BD157" s="132"/>
      <c r="BE157" s="132"/>
      <c r="BF157" s="132"/>
      <c r="BG157" s="704"/>
      <c r="BH157" s="143" t="s">
        <v>798</v>
      </c>
      <c r="BI157" s="135">
        <v>1</v>
      </c>
    </row>
    <row r="158" spans="1:61" s="641" customFormat="1" ht="18.75">
      <c r="A158"/>
      <c r="B158"/>
      <c r="C158"/>
      <c r="D158"/>
      <c r="E158"/>
      <c r="F158"/>
      <c r="G158"/>
      <c r="H158"/>
      <c r="I158"/>
      <c r="J158"/>
      <c r="K158"/>
      <c r="L158"/>
      <c r="M158"/>
      <c r="N158"/>
      <c r="O158"/>
      <c r="P158"/>
      <c r="Q158"/>
      <c r="R158"/>
      <c r="S158"/>
      <c r="T158"/>
      <c r="U158"/>
      <c r="V158"/>
      <c r="W158"/>
      <c r="X158"/>
      <c r="Y158"/>
      <c r="Z158" s="3741" t="str">
        <f>LEN(AB158)&amp;" car."</f>
        <v>74 car.</v>
      </c>
      <c r="AA158" s="3740" t="s">
        <v>4958</v>
      </c>
      <c r="AB158" s="4076" t="str">
        <f>LEFT(RIGHT(AA150,LEN(AA150)-LEN(AB157)-2),FIND(" ",RIGHT(AA150,LEN(AA150)-LEN(AB157)-2)&amp;" ",AD150)-1) &amp; ".."</f>
        <v xml:space="preserve"> champignons. Dans votre Cookeo, faites roussir la viande et les lardons..</v>
      </c>
      <c r="AC158" s="4076"/>
      <c r="AD158" s="4076"/>
      <c r="AE158" s="4076"/>
      <c r="AF158" s="4077"/>
      <c r="AG158"/>
      <c r="AH158" s="137"/>
      <c r="AI158" s="137"/>
      <c r="AJ158" s="137"/>
      <c r="AK158" s="137"/>
      <c r="AL158" s="137"/>
      <c r="AM158"/>
      <c r="AN158" s="137"/>
      <c r="AO158" s="137"/>
      <c r="AP158" s="137"/>
      <c r="AQ158" s="137"/>
      <c r="AR158" s="137"/>
      <c r="AS158" s="429"/>
      <c r="AT158" s="436"/>
      <c r="AU158" s="141"/>
      <c r="AV158" s="141"/>
      <c r="AW158" s="132"/>
      <c r="AX158" s="712"/>
      <c r="AY158" s="1314"/>
      <c r="AZ158"/>
      <c r="BA158" s="1148"/>
      <c r="BB158" s="3711" t="s">
        <v>124</v>
      </c>
      <c r="BC158" s="132"/>
      <c r="BD158" s="132"/>
      <c r="BE158" s="132"/>
      <c r="BF158" s="132"/>
      <c r="BG158" s="704"/>
      <c r="BH158" s="143" t="s">
        <v>798</v>
      </c>
      <c r="BI158" s="135">
        <v>1</v>
      </c>
    </row>
    <row r="159" spans="1:61" s="641" customFormat="1" ht="15.75">
      <c r="A159"/>
      <c r="B159"/>
      <c r="C159"/>
      <c r="D159"/>
      <c r="E159"/>
      <c r="F159"/>
      <c r="G159"/>
      <c r="H159"/>
      <c r="I159"/>
      <c r="J159"/>
      <c r="K159"/>
      <c r="L159"/>
      <c r="M159"/>
      <c r="N159"/>
      <c r="O159"/>
      <c r="P159"/>
      <c r="Q159"/>
      <c r="R159"/>
      <c r="S159"/>
      <c r="T159"/>
      <c r="U159"/>
      <c r="V159"/>
      <c r="W159"/>
      <c r="X159"/>
      <c r="Y159"/>
      <c r="Z159" s="3741" t="str">
        <f>LEN(AB159)&amp;" car."</f>
        <v>70 car.</v>
      </c>
      <c r="AA159" s="3740" t="s">
        <v>4957</v>
      </c>
      <c r="AB159" s="4076" t="str">
        <f>LEFT(RIGHT(AA150,LEN(AA150)-LEN(AB157)-LEN(AB158)),AD150)</f>
        <v xml:space="preserve"> avec le morceau de beurre sur le mode « dorer » / 3 min (préchauffage</v>
      </c>
      <c r="AC159" s="4076"/>
      <c r="AD159" s="4076"/>
      <c r="AE159" s="4076"/>
      <c r="AF159" s="4077"/>
      <c r="AG159"/>
      <c r="AH159" s="137"/>
      <c r="AI159" s="137"/>
      <c r="AJ159" s="137"/>
      <c r="AK159" s="137"/>
      <c r="AL159" s="137"/>
      <c r="AM159"/>
      <c r="AN159" s="137"/>
      <c r="AO159" s="137"/>
      <c r="AP159" s="137"/>
      <c r="AQ159" s="137"/>
      <c r="AR159" s="137"/>
      <c r="AS159" s="280"/>
      <c r="AT159" s="281"/>
      <c r="AU159" s="282"/>
      <c r="AV159" s="281"/>
      <c r="AW159" s="281"/>
      <c r="AX159" s="281"/>
      <c r="AY159" s="283"/>
      <c r="AZ159"/>
      <c r="BA159" s="1148"/>
      <c r="BB159" s="3712" t="s">
        <v>4937</v>
      </c>
      <c r="BC159" s="132"/>
      <c r="BD159" s="132"/>
      <c r="BE159" s="132"/>
      <c r="BF159" s="132"/>
      <c r="BG159" s="704"/>
      <c r="BH159" s="143" t="s">
        <v>798</v>
      </c>
      <c r="BI159" s="135">
        <v>1</v>
      </c>
    </row>
    <row r="160" spans="1:61" s="641" customFormat="1" ht="15.75">
      <c r="A160"/>
      <c r="B160"/>
      <c r="C160"/>
      <c r="D160"/>
      <c r="E160"/>
      <c r="F160"/>
      <c r="G160"/>
      <c r="H160"/>
      <c r="I160"/>
      <c r="J160"/>
      <c r="K160"/>
      <c r="L160"/>
      <c r="M160"/>
      <c r="N160"/>
      <c r="O160"/>
      <c r="P160"/>
      <c r="Q160"/>
      <c r="R160"/>
      <c r="S160"/>
      <c r="T160"/>
      <c r="U160"/>
      <c r="V160"/>
      <c r="W160"/>
      <c r="X160"/>
      <c r="Y160"/>
      <c r="Z160" s="3741" t="str">
        <f>LEN(AB160)&amp;" car."</f>
        <v>47 car.</v>
      </c>
      <c r="AA160" s="3740" t="s">
        <v>4956</v>
      </c>
      <c r="AB160" s="4076" t="str">
        <f>LEFT(RIGHT(AA150,LEN(AA150)-LEN(AB157)-LEN(AB158)-LEN(AB159)),AD150)</f>
        <v xml:space="preserve"> inclus), en remuant avec une cuillère en bois.</v>
      </c>
      <c r="AC160" s="4076"/>
      <c r="AD160" s="4076"/>
      <c r="AE160" s="4076"/>
      <c r="AF160" s="4077"/>
      <c r="AG160"/>
      <c r="AH160" s="137"/>
      <c r="AI160" s="137"/>
      <c r="AJ160" s="137"/>
      <c r="AK160" s="137"/>
      <c r="AL160" s="137"/>
      <c r="AM160"/>
      <c r="AN160" s="137"/>
      <c r="AO160" s="137"/>
      <c r="AP160" s="137"/>
      <c r="AQ160" s="137"/>
      <c r="AR160" s="137"/>
      <c r="AS160" s="4028" t="s">
        <v>17</v>
      </c>
      <c r="AT160" s="132"/>
      <c r="AU160" s="132"/>
      <c r="AV160" s="132"/>
      <c r="AW160" s="132"/>
      <c r="AX160" s="132"/>
      <c r="AY160" s="1314"/>
      <c r="AZ160"/>
      <c r="BA160" s="1148"/>
      <c r="BB160" s="3712" t="s">
        <v>4938</v>
      </c>
      <c r="BC160" s="132"/>
      <c r="BD160" s="132"/>
      <c r="BE160" s="132"/>
      <c r="BF160" s="132"/>
      <c r="BG160" s="704"/>
      <c r="BH160" s="143" t="s">
        <v>798</v>
      </c>
      <c r="BI160" s="135">
        <v>1</v>
      </c>
    </row>
    <row r="161" spans="1:61" s="641" customFormat="1" ht="15.75">
      <c r="A161"/>
      <c r="B161"/>
      <c r="C161"/>
      <c r="D161"/>
      <c r="E161"/>
      <c r="F161"/>
      <c r="G161"/>
      <c r="H161"/>
      <c r="I161"/>
      <c r="J161"/>
      <c r="K161"/>
      <c r="L161"/>
      <c r="M161"/>
      <c r="N161"/>
      <c r="O161"/>
      <c r="P161"/>
      <c r="Q161"/>
      <c r="R161"/>
      <c r="S161"/>
      <c r="T161"/>
      <c r="U161"/>
      <c r="V161"/>
      <c r="W161"/>
      <c r="X161"/>
      <c r="Y161"/>
      <c r="Z161" s="3741" t="str">
        <f>LEN(AB161)&amp;" car."</f>
        <v>0 car.</v>
      </c>
      <c r="AA161" s="3740" t="s">
        <v>4955</v>
      </c>
      <c r="AB161" s="4076" t="str">
        <f>LEFT(RIGHT(AA150,LEN(AA150)-LEN(AB157)-LEN(AB158)-LEN(AB159)-LEN(AB160)),AD150)</f>
        <v/>
      </c>
      <c r="AC161" s="4076"/>
      <c r="AD161" s="4076"/>
      <c r="AE161" s="4076"/>
      <c r="AF161" s="4077"/>
      <c r="AG161"/>
      <c r="AH161" s="137"/>
      <c r="AI161" s="137"/>
      <c r="AJ161" s="137"/>
      <c r="AK161" s="137"/>
      <c r="AL161" s="137"/>
      <c r="AM161"/>
      <c r="AN161" s="137"/>
      <c r="AO161" s="137"/>
      <c r="AP161" s="137"/>
      <c r="AQ161" s="137"/>
      <c r="AR161" s="137"/>
      <c r="AS161" s="4028"/>
      <c r="AT161" s="447" t="s">
        <v>710</v>
      </c>
      <c r="AU161" s="447"/>
      <c r="AV161" s="141"/>
      <c r="AW161" s="132"/>
      <c r="AX161" s="712"/>
      <c r="AY161" s="1314"/>
      <c r="AZ161"/>
      <c r="BA161" s="1148"/>
      <c r="BB161" s="3713" t="s">
        <v>125</v>
      </c>
      <c r="BC161" s="132"/>
      <c r="BD161" s="132"/>
      <c r="BE161" s="132"/>
      <c r="BF161" s="132"/>
      <c r="BG161" s="704"/>
      <c r="BH161" s="143" t="s">
        <v>798</v>
      </c>
      <c r="BI161" s="135">
        <v>1</v>
      </c>
    </row>
    <row r="162" spans="1:61" s="641" customFormat="1" ht="18.75" customHeight="1">
      <c r="A162"/>
      <c r="B162"/>
      <c r="C162"/>
      <c r="D162"/>
      <c r="E162"/>
      <c r="F162"/>
      <c r="G162"/>
      <c r="H162"/>
      <c r="I162"/>
      <c r="J162"/>
      <c r="K162"/>
      <c r="L162"/>
      <c r="M162"/>
      <c r="N162"/>
      <c r="O162"/>
      <c r="P162"/>
      <c r="Q162"/>
      <c r="R162"/>
      <c r="S162"/>
      <c r="T162"/>
      <c r="U162"/>
      <c r="V162"/>
      <c r="W162"/>
      <c r="X162"/>
      <c r="Y162"/>
      <c r="Z162" s="3741" t="str">
        <f>LEN(AB162)&amp;" car."</f>
        <v>0 car.</v>
      </c>
      <c r="AA162" s="3740" t="s">
        <v>4954</v>
      </c>
      <c r="AB162" s="4076" t="str">
        <f>LEFT(RIGHT(AA150,LEN(AA150)-LEN(AB157)-LEN(AB158)-LEN(AB159)-LEN(AB160)-LEN(AB161)),AD150)</f>
        <v/>
      </c>
      <c r="AC162" s="4076"/>
      <c r="AD162" s="4076"/>
      <c r="AE162" s="4076"/>
      <c r="AF162" s="4077"/>
      <c r="AG162"/>
      <c r="AH162" s="137"/>
      <c r="AI162" s="137"/>
      <c r="AJ162" s="137"/>
      <c r="AK162" s="137"/>
      <c r="AL162" s="137"/>
      <c r="AM162"/>
      <c r="AN162" s="137"/>
      <c r="AO162" s="137"/>
      <c r="AP162" s="137"/>
      <c r="AQ162" s="137"/>
      <c r="AR162" s="137"/>
      <c r="AS162" s="4028"/>
      <c r="AT162" s="2625" t="s">
        <v>107</v>
      </c>
      <c r="AU162" s="447"/>
      <c r="AV162" s="141"/>
      <c r="AW162" s="132"/>
      <c r="AX162" s="712"/>
      <c r="AY162" s="1314"/>
      <c r="AZ162"/>
      <c r="BA162" s="1148"/>
      <c r="BB162" s="3714" t="s">
        <v>4939</v>
      </c>
      <c r="BC162" s="132"/>
      <c r="BD162" s="132"/>
      <c r="BE162" s="132"/>
      <c r="BF162" s="132"/>
      <c r="BG162" s="704"/>
      <c r="BH162" s="143" t="s">
        <v>798</v>
      </c>
      <c r="BI162" s="135">
        <v>1</v>
      </c>
    </row>
    <row r="163" spans="1:61" s="641" customFormat="1" ht="16.5" customHeight="1">
      <c r="A163"/>
      <c r="B163"/>
      <c r="C163"/>
      <c r="D163"/>
      <c r="E163"/>
      <c r="F163"/>
      <c r="G163"/>
      <c r="H163"/>
      <c r="I163"/>
      <c r="J163"/>
      <c r="K163"/>
      <c r="L163"/>
      <c r="M163"/>
      <c r="N163"/>
      <c r="O163"/>
      <c r="P163"/>
      <c r="Q163"/>
      <c r="R163"/>
      <c r="S163"/>
      <c r="T163"/>
      <c r="U163"/>
      <c r="V163"/>
      <c r="W163"/>
      <c r="X163"/>
      <c r="Y163"/>
      <c r="Z163" s="3739"/>
      <c r="AA163" s="4060" t="s">
        <v>4949</v>
      </c>
      <c r="AB163" s="4060"/>
      <c r="AC163" s="4060"/>
      <c r="AD163" s="4060"/>
      <c r="AE163" s="4060"/>
      <c r="AF163" s="4061"/>
      <c r="AG163" s="137"/>
      <c r="AH163" s="137"/>
      <c r="AI163" s="137"/>
      <c r="AJ163" s="137"/>
      <c r="AK163" s="137"/>
      <c r="AL163" s="137"/>
      <c r="AM163"/>
      <c r="AN163" s="137"/>
      <c r="AO163" s="137"/>
      <c r="AP163" s="137"/>
      <c r="AQ163" s="137"/>
      <c r="AR163" s="137"/>
      <c r="AS163" s="4028"/>
      <c r="AT163" s="2626">
        <v>1</v>
      </c>
      <c r="AU163" s="462" t="s">
        <v>789</v>
      </c>
      <c r="AV163" s="141"/>
      <c r="AW163" s="132"/>
      <c r="AX163" s="712"/>
      <c r="AY163" s="1314"/>
      <c r="AZ163"/>
      <c r="BA163" s="1148"/>
      <c r="BB163"/>
      <c r="BC163"/>
      <c r="BD163"/>
      <c r="BE163"/>
      <c r="BF163"/>
      <c r="BG163" s="704"/>
      <c r="BH163" s="143" t="s">
        <v>798</v>
      </c>
      <c r="BI163" s="135">
        <v>1</v>
      </c>
    </row>
    <row r="164" spans="1:61" s="641" customFormat="1" ht="15.75" customHeight="1">
      <c r="A164"/>
      <c r="B164"/>
      <c r="C164"/>
      <c r="D164"/>
      <c r="E164"/>
      <c r="F164"/>
      <c r="G164"/>
      <c r="H164"/>
      <c r="I164"/>
      <c r="J164"/>
      <c r="K164"/>
      <c r="L164"/>
      <c r="M164"/>
      <c r="N164"/>
      <c r="O164"/>
      <c r="P164"/>
      <c r="Q164"/>
      <c r="R164"/>
      <c r="S164"/>
      <c r="T164"/>
      <c r="U164"/>
      <c r="V164"/>
      <c r="W164"/>
      <c r="X164"/>
      <c r="Y164"/>
      <c r="Z164" s="3739"/>
      <c r="AA164" s="4060"/>
      <c r="AB164" s="4060"/>
      <c r="AC164" s="4060"/>
      <c r="AD164" s="4060"/>
      <c r="AE164" s="4060"/>
      <c r="AF164" s="4061"/>
      <c r="AG164" s="137"/>
      <c r="AH164" s="137"/>
      <c r="AI164" s="137"/>
      <c r="AJ164" s="137"/>
      <c r="AK164" s="137"/>
      <c r="AL164" s="137"/>
      <c r="AM164"/>
      <c r="AN164" s="137"/>
      <c r="AO164" s="137"/>
      <c r="AP164" s="137"/>
      <c r="AQ164" s="137"/>
      <c r="AR164" s="137"/>
      <c r="AS164" s="4028"/>
      <c r="AT164" s="2626">
        <v>3</v>
      </c>
      <c r="AU164" s="462" t="s">
        <v>790</v>
      </c>
      <c r="AV164" s="141"/>
      <c r="AW164" s="132"/>
      <c r="AX164" s="712"/>
      <c r="AY164" s="1314"/>
      <c r="AZ164"/>
      <c r="BA164" s="280"/>
      <c r="BB164" s="2510" t="s">
        <v>983</v>
      </c>
      <c r="BC164" s="282"/>
      <c r="BD164" s="281"/>
      <c r="BE164" s="281"/>
      <c r="BF164" s="281"/>
      <c r="BG164" s="283"/>
      <c r="BH164" s="143" t="s">
        <v>798</v>
      </c>
      <c r="BI164" s="135">
        <v>1</v>
      </c>
    </row>
    <row r="165" spans="1:61" s="641" customFormat="1" ht="15.75">
      <c r="A165"/>
      <c r="B165"/>
      <c r="C165"/>
      <c r="D165"/>
      <c r="E165"/>
      <c r="F165"/>
      <c r="G165"/>
      <c r="H165"/>
      <c r="I165"/>
      <c r="J165"/>
      <c r="K165"/>
      <c r="L165"/>
      <c r="M165"/>
      <c r="N165"/>
      <c r="O165"/>
      <c r="P165"/>
      <c r="Q165"/>
      <c r="R165"/>
      <c r="S165"/>
      <c r="T165"/>
      <c r="U165"/>
      <c r="V165"/>
      <c r="W165"/>
      <c r="X165"/>
      <c r="Y165"/>
      <c r="Z165" s="2622">
        <v>7</v>
      </c>
      <c r="AA165" s="588">
        <v>15</v>
      </c>
      <c r="AB165" s="588">
        <v>11</v>
      </c>
      <c r="AC165" s="588">
        <v>15</v>
      </c>
      <c r="AD165" s="588">
        <v>15</v>
      </c>
      <c r="AE165" s="588">
        <v>15</v>
      </c>
      <c r="AF165" s="591">
        <v>15</v>
      </c>
      <c r="AG165"/>
      <c r="AH165" s="137"/>
      <c r="AI165" s="137"/>
      <c r="AJ165" s="137"/>
      <c r="AK165" s="137"/>
      <c r="AL165" s="137"/>
      <c r="AM165"/>
      <c r="AN165" s="137"/>
      <c r="AO165" s="137"/>
      <c r="AP165" s="137"/>
      <c r="AQ165" s="137"/>
      <c r="AR165" s="137"/>
      <c r="AS165" s="4028"/>
      <c r="AT165" s="2626">
        <v>1</v>
      </c>
      <c r="AU165" s="462" t="s">
        <v>791</v>
      </c>
      <c r="AV165" s="141"/>
      <c r="AW165" s="132"/>
      <c r="AX165" s="712"/>
      <c r="AY165" s="1314"/>
      <c r="AZ165"/>
      <c r="BA165" s="322"/>
      <c r="BB165" s="539"/>
      <c r="BC165" s="442"/>
      <c r="BD165" s="132"/>
      <c r="BE165" s="132"/>
      <c r="BF165" s="132"/>
      <c r="BG165" s="704"/>
      <c r="BH165" s="143" t="s">
        <v>798</v>
      </c>
      <c r="BI165" s="135">
        <v>1</v>
      </c>
    </row>
    <row r="166" spans="1:61" s="641" customFormat="1" ht="16.5" thickBot="1">
      <c r="A166"/>
      <c r="B166"/>
      <c r="C166"/>
      <c r="D166"/>
      <c r="E166"/>
      <c r="F166"/>
      <c r="G166"/>
      <c r="H166"/>
      <c r="I166"/>
      <c r="J166"/>
      <c r="K166"/>
      <c r="L166"/>
      <c r="M166"/>
      <c r="N166"/>
      <c r="O166"/>
      <c r="P166"/>
      <c r="Q166"/>
      <c r="R166"/>
      <c r="S166"/>
      <c r="T166"/>
      <c r="U166"/>
      <c r="V166"/>
      <c r="W166"/>
      <c r="X166"/>
      <c r="Y166"/>
      <c r="Z166" s="880">
        <f ca="1">CELL("largeur",Z166)</f>
        <v>12</v>
      </c>
      <c r="AA166" s="590">
        <f ca="1">CELL("largeur",AA166)</f>
        <v>25</v>
      </c>
      <c r="AB166" s="590">
        <f ca="1">CELL("largeur",AB166)</f>
        <v>25</v>
      </c>
      <c r="AC166" s="590">
        <f ca="1">CELL("largeur",AC166)</f>
        <v>13</v>
      </c>
      <c r="AD166" s="590">
        <f ca="1">CELL("largeur",AD166)</f>
        <v>25</v>
      </c>
      <c r="AE166" s="590">
        <f ca="1">CELL("largeur",AE166)</f>
        <v>25</v>
      </c>
      <c r="AF166" s="592">
        <f ca="1">CELL("largeur",AF166)</f>
        <v>11</v>
      </c>
      <c r="AG166"/>
      <c r="AH166" s="137"/>
      <c r="AI166" s="137"/>
      <c r="AJ166" s="137"/>
      <c r="AK166" s="137"/>
      <c r="AL166" s="137"/>
      <c r="AM166"/>
      <c r="AN166" s="137"/>
      <c r="AO166" s="137"/>
      <c r="AP166" s="137"/>
      <c r="AQ166" s="137"/>
      <c r="AR166" s="137"/>
      <c r="AS166" s="4028"/>
      <c r="AT166" s="2626">
        <v>10</v>
      </c>
      <c r="AU166" s="462" t="s">
        <v>108</v>
      </c>
      <c r="AV166" s="141"/>
      <c r="AW166" s="132"/>
      <c r="AX166" s="712"/>
      <c r="AY166" s="1314"/>
      <c r="AZ166"/>
      <c r="BA166" s="322"/>
      <c r="BB166" s="544" t="s">
        <v>984</v>
      </c>
      <c r="BC166" s="11"/>
      <c r="BD166" s="11"/>
      <c r="BE166" s="11"/>
      <c r="BF166" s="132"/>
      <c r="BG166" s="704"/>
      <c r="BH166" s="143" t="s">
        <v>798</v>
      </c>
      <c r="BI166" s="135">
        <v>1</v>
      </c>
    </row>
    <row r="167" spans="1:61" s="641" customFormat="1" ht="15.75" customHeight="1">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s="137"/>
      <c r="AI167" s="137"/>
      <c r="AJ167" s="137"/>
      <c r="AK167" s="137"/>
      <c r="AL167" s="137"/>
      <c r="AM167"/>
      <c r="AN167" s="137"/>
      <c r="AO167" s="137"/>
      <c r="AP167" s="137"/>
      <c r="AQ167" s="137"/>
      <c r="AR167" s="137"/>
      <c r="AS167" s="4028"/>
      <c r="AT167" s="2628">
        <v>3</v>
      </c>
      <c r="AU167" s="462" t="s">
        <v>694</v>
      </c>
      <c r="AV167" s="141"/>
      <c r="AW167" s="132"/>
      <c r="AX167" s="712"/>
      <c r="AY167" s="1314"/>
      <c r="AZ167"/>
      <c r="BA167" s="514"/>
      <c r="BB167" s="395" t="s">
        <v>985</v>
      </c>
      <c r="BC167" s="11" t="s">
        <v>4500</v>
      </c>
      <c r="BD167" s="11"/>
      <c r="BE167" s="11"/>
      <c r="BF167" s="132"/>
      <c r="BG167" s="704"/>
      <c r="BH167" s="143" t="s">
        <v>798</v>
      </c>
      <c r="BI167" s="135">
        <v>1</v>
      </c>
    </row>
    <row r="168" spans="1:61" s="641" customFormat="1" ht="16.5" customHeight="1">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s="137"/>
      <c r="AI168" s="137"/>
      <c r="AJ168" s="137"/>
      <c r="AK168" s="137"/>
      <c r="AL168" s="137"/>
      <c r="AM168"/>
      <c r="AN168" s="137"/>
      <c r="AO168" s="137"/>
      <c r="AP168" s="137"/>
      <c r="AQ168" s="137"/>
      <c r="AR168" s="137"/>
      <c r="AS168" s="2224"/>
      <c r="AT168"/>
      <c r="AU168"/>
      <c r="AV168" s="141"/>
      <c r="AW168" s="132"/>
      <c r="AX168" s="712"/>
      <c r="AY168" s="1314"/>
      <c r="AZ168"/>
      <c r="BA168" s="322"/>
      <c r="BB168" s="545" t="str">
        <f>IF(COLUMN()-COLUMN(BB168)+1&lt;=26, CHAR(64+COLUMN()-COLUMN(BB168)+1), CHAR(64+INT((COLUMN()-COLUMN(BB168))/26))&amp;CHAR(64+MOD(COLUMN()-COLUMN(BB168)-1,26)+1))</f>
        <v>A</v>
      </c>
      <c r="BC168" s="11"/>
      <c r="BD168" s="11"/>
      <c r="BE168" s="11"/>
      <c r="BF168" s="132"/>
      <c r="BG168" s="704"/>
      <c r="BH168" s="143" t="s">
        <v>798</v>
      </c>
      <c r="BI168" s="135">
        <v>1</v>
      </c>
    </row>
    <row r="169" spans="1:61" s="641" customFormat="1" ht="15.75">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s="137"/>
      <c r="AI169" s="137"/>
      <c r="AJ169" s="137"/>
      <c r="AK169" s="137"/>
      <c r="AL169" s="137"/>
      <c r="AM169"/>
      <c r="AN169" s="137"/>
      <c r="AO169" s="137"/>
      <c r="AP169" s="137"/>
      <c r="AQ169" s="137"/>
      <c r="AR169" s="137"/>
      <c r="AS169" s="280"/>
      <c r="AT169" s="281"/>
      <c r="AU169" s="282"/>
      <c r="AV169" s="281"/>
      <c r="AW169" s="281"/>
      <c r="AX169" s="281"/>
      <c r="AY169" s="283"/>
      <c r="AZ169"/>
      <c r="BA169" s="322"/>
      <c r="BB169" s="546" t="s">
        <v>986</v>
      </c>
      <c r="BC169" s="11"/>
      <c r="BD169" s="11"/>
      <c r="BE169" s="11"/>
      <c r="BF169" s="132"/>
      <c r="BG169" s="704"/>
      <c r="BH169" s="143" t="s">
        <v>798</v>
      </c>
      <c r="BI169" s="135">
        <v>1</v>
      </c>
    </row>
    <row r="170" spans="1:61" s="641" customFormat="1" ht="16.5" customHeight="1" thickBot="1">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s="137"/>
      <c r="AI170" s="137"/>
      <c r="AJ170" s="137"/>
      <c r="AK170" s="137"/>
      <c r="AL170" s="137"/>
      <c r="AM170"/>
      <c r="AN170" s="137"/>
      <c r="AO170" s="137"/>
      <c r="AP170" s="137"/>
      <c r="AQ170" s="137"/>
      <c r="AR170" s="137"/>
      <c r="AS170" s="1148"/>
      <c r="AT170" s="132"/>
      <c r="AU170" s="132"/>
      <c r="AV170" s="132"/>
      <c r="AW170" s="132"/>
      <c r="AX170" s="712"/>
      <c r="AY170" s="1314"/>
      <c r="AZ170"/>
      <c r="BA170" s="1148"/>
      <c r="BB170" s="132"/>
      <c r="BC170" s="132"/>
      <c r="BD170" s="132"/>
      <c r="BE170" s="132"/>
      <c r="BF170" s="132"/>
      <c r="BG170" s="704"/>
      <c r="BH170" s="143" t="s">
        <v>798</v>
      </c>
      <c r="BI170" s="135">
        <v>1</v>
      </c>
    </row>
    <row r="171" spans="1:61" s="641" customFormat="1" ht="15.75" customHeight="1">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s="137"/>
      <c r="AI171" s="137"/>
      <c r="AJ171" s="137"/>
      <c r="AK171" s="137"/>
      <c r="AL171" s="137"/>
      <c r="AM171"/>
      <c r="AN171" s="137"/>
      <c r="AO171" s="137"/>
      <c r="AP171" s="137"/>
      <c r="AQ171" s="137"/>
      <c r="AR171" s="137"/>
      <c r="AS171" s="429"/>
      <c r="AT171" s="2630" t="s">
        <v>725</v>
      </c>
      <c r="AU171" s="132"/>
      <c r="AV171" s="132"/>
      <c r="AW171" s="132"/>
      <c r="AX171" s="712"/>
      <c r="AY171" s="1314"/>
      <c r="AZ171"/>
      <c r="BA171" s="3751" t="s">
        <v>395</v>
      </c>
      <c r="BB171" s="3974" t="s">
        <v>4940</v>
      </c>
      <c r="BC171" s="3974"/>
      <c r="BD171" s="3974"/>
      <c r="BE171" s="3974"/>
      <c r="BF171" s="3974"/>
      <c r="BG171" s="3975"/>
      <c r="BH171" s="143" t="s">
        <v>798</v>
      </c>
      <c r="BI171" s="135">
        <v>1</v>
      </c>
    </row>
    <row r="172" spans="1:61" s="641" customFormat="1" ht="15" customHeight="1">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s="137"/>
      <c r="AI172" s="137"/>
      <c r="AJ172" s="137"/>
      <c r="AK172" s="137"/>
      <c r="AL172" s="137"/>
      <c r="AM172"/>
      <c r="AN172" s="137"/>
      <c r="AO172" s="137"/>
      <c r="AP172" s="137"/>
      <c r="AQ172" s="137"/>
      <c r="AR172" s="137"/>
      <c r="AS172" s="429"/>
      <c r="AT172" s="447" t="s">
        <v>726</v>
      </c>
      <c r="AU172" s="132"/>
      <c r="AV172" s="132"/>
      <c r="AW172" s="132"/>
      <c r="AX172" s="712"/>
      <c r="AY172" s="1314"/>
      <c r="AZ172"/>
      <c r="BA172" s="4071" t="s">
        <v>4941</v>
      </c>
      <c r="BB172" s="4072"/>
      <c r="BC172" s="4072"/>
      <c r="BD172" s="4072"/>
      <c r="BE172" s="4072"/>
      <c r="BF172" s="4072"/>
      <c r="BG172" s="4073"/>
      <c r="BH172" s="143" t="s">
        <v>798</v>
      </c>
      <c r="BI172" s="135">
        <v>1</v>
      </c>
    </row>
    <row r="173" spans="1:61" s="641" customFormat="1" ht="15.75" customHeight="1" thickBot="1">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s="137"/>
      <c r="AI173" s="137"/>
      <c r="AJ173" s="137"/>
      <c r="AK173" s="137"/>
      <c r="AL173" s="137"/>
      <c r="AM173"/>
      <c r="AN173" s="137"/>
      <c r="AO173" s="137"/>
      <c r="AP173" s="137"/>
      <c r="AQ173" s="137"/>
      <c r="AR173" s="137"/>
      <c r="AS173" s="429"/>
      <c r="AT173" s="19" t="s">
        <v>806</v>
      </c>
      <c r="AU173" s="442"/>
      <c r="AV173" s="132"/>
      <c r="AW173" s="132"/>
      <c r="AX173" s="712"/>
      <c r="AY173" s="1314"/>
      <c r="AZ173"/>
      <c r="BA173" s="3739"/>
      <c r="BB173" s="3750" t="s">
        <v>4966</v>
      </c>
      <c r="BC173" s="3749" t="s">
        <v>4965</v>
      </c>
      <c r="BD173" s="3748" t="s">
        <v>4964</v>
      </c>
      <c r="BE173" s="1521" t="s">
        <v>4963</v>
      </c>
      <c r="BF173" s="132"/>
      <c r="BG173" s="3747" t="s">
        <v>4962</v>
      </c>
      <c r="BH173" s="143" t="s">
        <v>798</v>
      </c>
      <c r="BI173" s="135">
        <v>1</v>
      </c>
    </row>
    <row r="174" spans="1:61" s="641" customFormat="1" ht="15" customHeight="1" thickTop="1" thickBot="1">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s="137"/>
      <c r="AI174" s="137"/>
      <c r="AJ174" s="137"/>
      <c r="AK174" s="137"/>
      <c r="AL174" s="137"/>
      <c r="AM174"/>
      <c r="AN174" s="137"/>
      <c r="AO174" s="137"/>
      <c r="AP174" s="137"/>
      <c r="AQ174" s="137"/>
      <c r="AR174" s="137"/>
      <c r="AS174" s="429"/>
      <c r="AT174" s="2632">
        <v>1</v>
      </c>
      <c r="AU174" s="450" t="s">
        <v>811</v>
      </c>
      <c r="AV174" s="132"/>
      <c r="AW174" s="132"/>
      <c r="AX174" s="712"/>
      <c r="AY174" s="1314"/>
      <c r="AZ174"/>
      <c r="BA174" s="3739"/>
      <c r="BB174" s="3722" t="s">
        <v>4947</v>
      </c>
      <c r="BC174" s="3151">
        <f>LEN(BB174) - LEN(SUBSTITUTE(BB174, " ", "")) + 1</f>
        <v>45</v>
      </c>
      <c r="BD174" s="3151">
        <f>LEN(BB174)</f>
        <v>263</v>
      </c>
      <c r="BE174" s="3532">
        <v>70</v>
      </c>
      <c r="BF174"/>
      <c r="BG174" s="3746" t="str">
        <f>TEXT(ROUND(LEN(BB174)/BE174, 1), "0.0") &amp; " lignes"</f>
        <v>3.8 lignes</v>
      </c>
      <c r="BH174" s="143" t="s">
        <v>798</v>
      </c>
      <c r="BI174" s="135">
        <v>1</v>
      </c>
    </row>
    <row r="175" spans="1:61" s="641" customFormat="1" ht="15.75" customHeight="1" thickTop="1">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s="137"/>
      <c r="AI175" s="137"/>
      <c r="AJ175" s="137"/>
      <c r="AK175" s="137"/>
      <c r="AL175" s="137"/>
      <c r="AM175"/>
      <c r="AN175" s="137"/>
      <c r="AO175" s="137"/>
      <c r="AP175" s="137"/>
      <c r="AQ175" s="137"/>
      <c r="AR175" s="137"/>
      <c r="AS175" s="429"/>
      <c r="AT175" s="2632">
        <v>4</v>
      </c>
      <c r="AU175" s="450" t="s">
        <v>812</v>
      </c>
      <c r="AV175" s="132"/>
      <c r="AW175" s="132"/>
      <c r="AX175" s="712"/>
      <c r="AY175" s="1314"/>
      <c r="AZ175"/>
      <c r="BA175" s="3739"/>
      <c r="BB175" s="4074" t="str">
        <f>BB174</f>
        <v>Épluchez l’ail et les oignons. Coupez-les en petits morceaux. Égouttez les champignons. Dans votre Cookeo, faites roussir la viande et les lardons avec le morceau de beurre sur le mode « dorer » / 3 min (préchauffage inclus), en remuant avec une cuillère en bois.</v>
      </c>
      <c r="BC175" s="4074"/>
      <c r="BD175" s="4074"/>
      <c r="BE175" s="4074"/>
      <c r="BF175" s="4074"/>
      <c r="BG175" s="4075"/>
      <c r="BH175" s="143" t="s">
        <v>798</v>
      </c>
      <c r="BI175" s="135">
        <v>1</v>
      </c>
    </row>
    <row r="176" spans="1:61" s="641" customFormat="1" ht="15.75" customHeight="1">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s="137"/>
      <c r="AI176" s="137"/>
      <c r="AJ176" s="137"/>
      <c r="AK176" s="137"/>
      <c r="AL176" s="137"/>
      <c r="AM176"/>
      <c r="AN176" s="137"/>
      <c r="AO176" s="137"/>
      <c r="AP176" s="137"/>
      <c r="AQ176" s="137"/>
      <c r="AR176" s="137"/>
      <c r="AS176" s="429"/>
      <c r="AT176" s="2632">
        <v>10</v>
      </c>
      <c r="AU176" s="450" t="s">
        <v>108</v>
      </c>
      <c r="AV176" s="132"/>
      <c r="AW176" s="132"/>
      <c r="AX176" s="712"/>
      <c r="AY176" s="1314"/>
      <c r="AZ176"/>
      <c r="BA176" s="3739"/>
      <c r="BB176" s="4074"/>
      <c r="BC176" s="4074"/>
      <c r="BD176" s="4074"/>
      <c r="BE176" s="4074"/>
      <c r="BF176" s="4074"/>
      <c r="BG176" s="4075"/>
      <c r="BH176" s="143" t="s">
        <v>798</v>
      </c>
      <c r="BI176" s="135">
        <v>1</v>
      </c>
    </row>
    <row r="177" spans="1:61" s="641" customFormat="1" ht="15.75" customHeight="1">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s="137"/>
      <c r="AI177" s="137"/>
      <c r="AJ177" s="137"/>
      <c r="AK177" s="137"/>
      <c r="AL177" s="137"/>
      <c r="AM177"/>
      <c r="AN177" s="137"/>
      <c r="AO177" s="137"/>
      <c r="AP177" s="137"/>
      <c r="AQ177" s="137"/>
      <c r="AR177" s="137"/>
      <c r="AS177" s="429"/>
      <c r="AT177" s="132"/>
      <c r="AU177" s="132"/>
      <c r="AV177" s="141"/>
      <c r="AW177" s="132"/>
      <c r="AX177" s="712"/>
      <c r="AY177" s="1314"/>
      <c r="AZ177"/>
      <c r="BA177" s="3739"/>
      <c r="BB177" s="4074"/>
      <c r="BC177" s="4074"/>
      <c r="BD177" s="4074"/>
      <c r="BE177" s="4074"/>
      <c r="BF177" s="4074"/>
      <c r="BG177" s="4075"/>
      <c r="BH177" s="143" t="s">
        <v>798</v>
      </c>
      <c r="BI177" s="135">
        <v>1</v>
      </c>
    </row>
    <row r="178" spans="1:61" s="641" customFormat="1" ht="15.75" customHeight="1">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s="137"/>
      <c r="AI178" s="137"/>
      <c r="AJ178" s="137"/>
      <c r="AK178" s="137"/>
      <c r="AL178" s="137"/>
      <c r="AM178"/>
      <c r="AN178" s="137"/>
      <c r="AO178" s="137"/>
      <c r="AP178" s="137"/>
      <c r="AQ178" s="137"/>
      <c r="AR178" s="137"/>
      <c r="AS178" s="429"/>
      <c r="AT178" s="19" t="s">
        <v>818</v>
      </c>
      <c r="AU178" s="132"/>
      <c r="AV178" s="132"/>
      <c r="AW178" s="132"/>
      <c r="AX178" s="132"/>
      <c r="AY178" s="1314"/>
      <c r="AZ178"/>
      <c r="BA178" s="3739"/>
      <c r="BB178" s="4074"/>
      <c r="BC178" s="4074"/>
      <c r="BD178" s="4074"/>
      <c r="BE178" s="4074"/>
      <c r="BF178" s="4074"/>
      <c r="BG178" s="4075"/>
      <c r="BH178" s="143" t="s">
        <v>798</v>
      </c>
      <c r="BI178" s="135">
        <v>1</v>
      </c>
    </row>
    <row r="179" spans="1:61" s="641" customFormat="1" ht="15.75" customHeight="1">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s="137"/>
      <c r="AI179" s="137"/>
      <c r="AJ179" s="137"/>
      <c r="AK179" s="137"/>
      <c r="AL179" s="137"/>
      <c r="AM179"/>
      <c r="AN179" s="137"/>
      <c r="AO179" s="137"/>
      <c r="AP179" s="137"/>
      <c r="AQ179" s="137"/>
      <c r="AR179" s="137"/>
      <c r="AS179" s="429"/>
      <c r="AT179" s="4029" t="s">
        <v>820</v>
      </c>
      <c r="AU179" s="4029"/>
      <c r="AV179" s="4029"/>
      <c r="AW179" s="4029"/>
      <c r="AX179" s="4029"/>
      <c r="AY179" s="4030"/>
      <c r="AZ179"/>
      <c r="BA179" s="3739"/>
      <c r="BB179" s="3745"/>
      <c r="BC179"/>
      <c r="BD179" s="3115" t="s">
        <v>4961</v>
      </c>
      <c r="BE179" s="458" t="str">
        <f>BE174&amp;" caractères"</f>
        <v>70 caractères</v>
      </c>
      <c r="BF179"/>
      <c r="BG179" s="3744" t="str">
        <f>BG174</f>
        <v>3.8 lignes</v>
      </c>
      <c r="BH179" s="143" t="s">
        <v>798</v>
      </c>
      <c r="BI179" s="135">
        <v>1</v>
      </c>
    </row>
    <row r="180" spans="1:61" s="641" customFormat="1" ht="15.75" customHeight="1">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s="137"/>
      <c r="AI180" s="137"/>
      <c r="AJ180" s="137"/>
      <c r="AK180" s="137"/>
      <c r="AL180" s="137"/>
      <c r="AM180"/>
      <c r="AN180" s="137"/>
      <c r="AO180" s="137"/>
      <c r="AP180" s="137"/>
      <c r="AQ180" s="137"/>
      <c r="AR180" s="137"/>
      <c r="AS180" s="429"/>
      <c r="AT180" s="4029"/>
      <c r="AU180" s="4029"/>
      <c r="AV180" s="4029"/>
      <c r="AW180" s="4029"/>
      <c r="AX180" s="4029"/>
      <c r="AY180" s="4030"/>
      <c r="AZ180"/>
      <c r="BA180" s="3739"/>
      <c r="BB180" s="3743" t="s">
        <v>4960</v>
      </c>
      <c r="BC180" s="3742"/>
      <c r="BD180" s="1163"/>
      <c r="BE180" s="1163"/>
      <c r="BF180" s="1163"/>
      <c r="BG180" s="2223"/>
      <c r="BH180" s="143" t="s">
        <v>798</v>
      </c>
      <c r="BI180" s="135">
        <v>1</v>
      </c>
    </row>
    <row r="181" spans="1:61" s="641" customFormat="1" ht="15.75" customHeight="1">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s="137"/>
      <c r="AI181" s="137"/>
      <c r="AJ181" s="137"/>
      <c r="AK181" s="137"/>
      <c r="AL181" s="137"/>
      <c r="AM181"/>
      <c r="AN181" s="137"/>
      <c r="AO181" s="137"/>
      <c r="AP181" s="137"/>
      <c r="AQ181" s="137"/>
      <c r="AR181" s="137"/>
      <c r="AS181" s="429"/>
      <c r="AT181" s="132"/>
      <c r="AU181" s="132"/>
      <c r="AV181" s="132"/>
      <c r="AW181" s="132"/>
      <c r="AX181" s="132"/>
      <c r="AY181" s="1314"/>
      <c r="AZ181"/>
      <c r="BA181" s="3741" t="str">
        <f>LEN(BC181)&amp;" car."</f>
        <v>72 car.</v>
      </c>
      <c r="BB181" s="3740" t="s">
        <v>4959</v>
      </c>
      <c r="BC181" s="4076" t="str">
        <f>LEFT(BB174,FIND(" ",BB174&amp;" ",BE174)-1) &amp; ".."</f>
        <v>Épluchez l’ail et les oignons. Coupez-les en petits morceaux. Égouttez..</v>
      </c>
      <c r="BD181" s="4076"/>
      <c r="BE181" s="4076"/>
      <c r="BF181" s="4076"/>
      <c r="BG181" s="4077"/>
      <c r="BH181" s="143" t="s">
        <v>798</v>
      </c>
      <c r="BI181" s="135">
        <v>1</v>
      </c>
    </row>
    <row r="182" spans="1:61" s="641" customFormat="1" ht="15.75" customHeight="1">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s="137"/>
      <c r="AI182" s="137"/>
      <c r="AJ182" s="137"/>
      <c r="AK182" s="137"/>
      <c r="AL182" s="137"/>
      <c r="AM182"/>
      <c r="AN182" s="137"/>
      <c r="AO182" s="137"/>
      <c r="AP182" s="137"/>
      <c r="AQ182" s="137"/>
      <c r="AR182" s="137"/>
      <c r="AS182" s="429"/>
      <c r="AT182" s="2632">
        <v>5</v>
      </c>
      <c r="AU182" s="450" t="s">
        <v>742</v>
      </c>
      <c r="AV182" s="132"/>
      <c r="AW182" s="132"/>
      <c r="AX182" s="132"/>
      <c r="AY182" s="1314"/>
      <c r="AZ182"/>
      <c r="BA182" s="3741" t="str">
        <f>LEN(BC182)&amp;" car."</f>
        <v>74 car.</v>
      </c>
      <c r="BB182" s="3740" t="s">
        <v>4958</v>
      </c>
      <c r="BC182" s="4076" t="str">
        <f>LEFT(RIGHT(BB174,LEN(BB174)-LEN(BC181)-2),FIND(" ",RIGHT(BB174,LEN(BB174)-LEN(BC181)-2)&amp;" ",BE174)-1) &amp; ".."</f>
        <v xml:space="preserve"> champignons. Dans votre Cookeo, faites roussir la viande et les lardons..</v>
      </c>
      <c r="BD182" s="4076"/>
      <c r="BE182" s="4076"/>
      <c r="BF182" s="4076"/>
      <c r="BG182" s="4077"/>
      <c r="BH182" s="143" t="s">
        <v>798</v>
      </c>
      <c r="BI182" s="135">
        <v>1</v>
      </c>
    </row>
    <row r="183" spans="1:61" s="641" customFormat="1" ht="15.75" customHeight="1">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s="137"/>
      <c r="AI183" s="137"/>
      <c r="AJ183" s="137"/>
      <c r="AK183" s="137"/>
      <c r="AL183" s="137"/>
      <c r="AM183"/>
      <c r="AN183" s="137"/>
      <c r="AO183" s="137"/>
      <c r="AP183" s="137"/>
      <c r="AQ183" s="137"/>
      <c r="AR183" s="137"/>
      <c r="AS183" s="429"/>
      <c r="AT183" s="2632">
        <v>8</v>
      </c>
      <c r="AU183" s="450" t="s">
        <v>694</v>
      </c>
      <c r="AV183" s="132"/>
      <c r="AW183" s="132"/>
      <c r="AX183" s="132"/>
      <c r="AY183" s="1314"/>
      <c r="AZ183"/>
      <c r="BA183" s="3741" t="str">
        <f>LEN(BC183)&amp;" car."</f>
        <v>70 car.</v>
      </c>
      <c r="BB183" s="3740" t="s">
        <v>4957</v>
      </c>
      <c r="BC183" s="4076" t="str">
        <f>LEFT(RIGHT(BB174,LEN(BB174)-LEN(BC181)-LEN(BC182)),BE174)</f>
        <v xml:space="preserve"> avec le morceau de beurre sur le mode « dorer » / 3 min (préchauffage</v>
      </c>
      <c r="BD183" s="4076"/>
      <c r="BE183" s="4076"/>
      <c r="BF183" s="4076"/>
      <c r="BG183" s="4077"/>
      <c r="BH183" s="143" t="s">
        <v>798</v>
      </c>
      <c r="BI183" s="135">
        <v>1</v>
      </c>
    </row>
    <row r="184" spans="1:61" s="641" customFormat="1" ht="15.75" customHeight="1">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s="137"/>
      <c r="AI184" s="137"/>
      <c r="AJ184" s="137"/>
      <c r="AK184" s="137"/>
      <c r="AL184" s="137"/>
      <c r="AM184"/>
      <c r="AN184" s="137"/>
      <c r="AO184" s="137"/>
      <c r="AP184" s="137"/>
      <c r="AQ184" s="137"/>
      <c r="AR184" s="137"/>
      <c r="AS184" s="429"/>
      <c r="AT184" s="2632">
        <v>1.5</v>
      </c>
      <c r="AU184" s="450" t="s">
        <v>833</v>
      </c>
      <c r="AV184" s="132"/>
      <c r="AW184" s="132"/>
      <c r="AX184" s="132"/>
      <c r="AY184" s="1314"/>
      <c r="AZ184"/>
      <c r="BA184" s="3741" t="str">
        <f>LEN(BC184)&amp;" car."</f>
        <v>47 car.</v>
      </c>
      <c r="BB184" s="3740" t="s">
        <v>4956</v>
      </c>
      <c r="BC184" s="4076" t="str">
        <f>LEFT(RIGHT(BB174,LEN(BB174)-LEN(BC181)-LEN(BC182)-LEN(BC183)),BE174)</f>
        <v xml:space="preserve"> inclus), en remuant avec une cuillère en bois.</v>
      </c>
      <c r="BD184" s="4076"/>
      <c r="BE184" s="4076"/>
      <c r="BF184" s="4076"/>
      <c r="BG184" s="4077"/>
      <c r="BH184" s="143" t="s">
        <v>798</v>
      </c>
      <c r="BI184" s="135">
        <v>1</v>
      </c>
    </row>
    <row r="185" spans="1:61" s="641" customFormat="1" ht="15.75" customHeight="1">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s="137"/>
      <c r="AI185" s="137"/>
      <c r="AJ185" s="137"/>
      <c r="AK185" s="137"/>
      <c r="AL185" s="137"/>
      <c r="AM185"/>
      <c r="AN185" s="137"/>
      <c r="AO185" s="137"/>
      <c r="AP185" s="137"/>
      <c r="AQ185" s="137"/>
      <c r="AR185" s="137"/>
      <c r="AS185" s="429"/>
      <c r="AT185" s="2632">
        <v>3</v>
      </c>
      <c r="AU185" s="450" t="s">
        <v>439</v>
      </c>
      <c r="AV185" s="132"/>
      <c r="AW185" s="132"/>
      <c r="AX185" s="132"/>
      <c r="AY185" s="1314"/>
      <c r="AZ185"/>
      <c r="BA185" s="3741" t="str">
        <f>LEN(BC185)&amp;" car."</f>
        <v>0 car.</v>
      </c>
      <c r="BB185" s="3740" t="s">
        <v>4955</v>
      </c>
      <c r="BC185" s="4076" t="str">
        <f>LEFT(RIGHT(BB174,LEN(BB174)-LEN(BC181)-LEN(BC182)-LEN(BC183)-LEN(BC184)),BE174)</f>
        <v/>
      </c>
      <c r="BD185" s="4076"/>
      <c r="BE185" s="4076"/>
      <c r="BF185" s="4076"/>
      <c r="BG185" s="4077"/>
      <c r="BH185" s="143" t="s">
        <v>798</v>
      </c>
      <c r="BI185" s="135">
        <v>1</v>
      </c>
    </row>
    <row r="186" spans="1:61" s="641" customFormat="1" ht="15.75" customHeight="1">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s="137"/>
      <c r="AI186" s="137"/>
      <c r="AJ186" s="137"/>
      <c r="AK186" s="137"/>
      <c r="AL186" s="137"/>
      <c r="AM186"/>
      <c r="AN186" s="137"/>
      <c r="AO186" s="137"/>
      <c r="AP186" s="137"/>
      <c r="AQ186" s="137"/>
      <c r="AR186" s="137"/>
      <c r="AS186" s="429"/>
      <c r="AT186" s="488" t="s">
        <v>839</v>
      </c>
      <c r="AU186" s="488"/>
      <c r="AV186" s="132"/>
      <c r="AW186" s="132"/>
      <c r="AX186" s="132"/>
      <c r="AY186" s="1314"/>
      <c r="AZ186"/>
      <c r="BA186" s="3741" t="str">
        <f>LEN(BC186)&amp;" car."</f>
        <v>0 car.</v>
      </c>
      <c r="BB186" s="3740" t="s">
        <v>4954</v>
      </c>
      <c r="BC186" s="4076" t="str">
        <f>LEFT(RIGHT(BB174,LEN(BB174)-LEN(BC181)-LEN(BC182)-LEN(BC183)-LEN(BC184)-LEN(BC185)),BE174)</f>
        <v/>
      </c>
      <c r="BD186" s="4076"/>
      <c r="BE186" s="4076"/>
      <c r="BF186" s="4076"/>
      <c r="BG186" s="4077"/>
      <c r="BH186" s="143" t="s">
        <v>798</v>
      </c>
      <c r="BI186" s="135">
        <v>1</v>
      </c>
    </row>
    <row r="187" spans="1:61" s="641" customFormat="1" ht="15.75" customHeight="1">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s="137"/>
      <c r="AI187" s="137"/>
      <c r="AJ187" s="137"/>
      <c r="AK187" s="137"/>
      <c r="AL187" s="137"/>
      <c r="AM187"/>
      <c r="AN187" s="137"/>
      <c r="AO187" s="137"/>
      <c r="AP187" s="137"/>
      <c r="AQ187" s="137"/>
      <c r="AR187" s="137"/>
      <c r="AS187" s="429"/>
      <c r="AT187"/>
      <c r="AU187"/>
      <c r="AV187" s="132"/>
      <c r="AW187" s="132"/>
      <c r="AX187" s="132"/>
      <c r="AY187" s="1314"/>
      <c r="AZ187"/>
      <c r="BA187" s="3739"/>
      <c r="BB187" s="4060" t="s">
        <v>4949</v>
      </c>
      <c r="BC187" s="4060"/>
      <c r="BD187" s="4060"/>
      <c r="BE187" s="4060"/>
      <c r="BF187" s="4060"/>
      <c r="BG187" s="4061"/>
      <c r="BH187" s="143" t="s">
        <v>798</v>
      </c>
      <c r="BI187" s="135">
        <v>1</v>
      </c>
    </row>
    <row r="188" spans="1:61" s="641" customFormat="1" ht="15.75" customHeight="1">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s="137"/>
      <c r="AI188" s="137"/>
      <c r="AJ188" s="137"/>
      <c r="AK188" s="137"/>
      <c r="AL188" s="137"/>
      <c r="AM188"/>
      <c r="AN188" s="137"/>
      <c r="AO188" s="137"/>
      <c r="AP188" s="137"/>
      <c r="AQ188" s="137"/>
      <c r="AR188" s="137"/>
      <c r="AS188" s="451"/>
      <c r="AT188" s="103" t="s">
        <v>846</v>
      </c>
      <c r="AU188" s="102" t="s">
        <v>847</v>
      </c>
      <c r="AV188" s="132"/>
      <c r="AW188" s="132"/>
      <c r="AX188" s="132"/>
      <c r="AY188" s="1314"/>
      <c r="AZ188"/>
      <c r="BA188" s="3739"/>
      <c r="BB188" s="4060"/>
      <c r="BC188" s="4060"/>
      <c r="BD188" s="4060"/>
      <c r="BE188" s="4060"/>
      <c r="BF188" s="4060"/>
      <c r="BG188" s="4061"/>
      <c r="BH188" s="143" t="s">
        <v>798</v>
      </c>
      <c r="BI188" s="135">
        <v>1</v>
      </c>
    </row>
    <row r="189" spans="1:61" s="641" customFormat="1" ht="15.75" customHeight="1">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s="137"/>
      <c r="AI189" s="137"/>
      <c r="AJ189" s="137"/>
      <c r="AK189" s="137"/>
      <c r="AL189" s="137"/>
      <c r="AM189"/>
      <c r="AN189" s="137"/>
      <c r="AO189" s="137"/>
      <c r="AP189" s="137"/>
      <c r="AQ189" s="137"/>
      <c r="AR189" s="137"/>
      <c r="AS189" s="4031" t="s">
        <v>849</v>
      </c>
      <c r="AT189" s="4032"/>
      <c r="AU189" s="4032"/>
      <c r="AV189" s="4032"/>
      <c r="AW189" s="4032"/>
      <c r="AX189" s="4032"/>
      <c r="AY189" s="4033"/>
      <c r="AZ189"/>
      <c r="BA189" s="2622">
        <v>7</v>
      </c>
      <c r="BB189" s="588">
        <v>15</v>
      </c>
      <c r="BC189" s="588">
        <v>11</v>
      </c>
      <c r="BD189" s="588">
        <v>15</v>
      </c>
      <c r="BE189" s="588">
        <v>15</v>
      </c>
      <c r="BF189" s="588">
        <v>15</v>
      </c>
      <c r="BG189" s="591">
        <v>15</v>
      </c>
      <c r="BH189" s="143" t="s">
        <v>798</v>
      </c>
      <c r="BI189" s="135">
        <v>1</v>
      </c>
    </row>
    <row r="190" spans="1:61" s="641" customFormat="1" ht="15.75" customHeight="1" thickBot="1">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s="137"/>
      <c r="AI190" s="137"/>
      <c r="AJ190" s="137"/>
      <c r="AK190" s="137"/>
      <c r="AL190" s="137"/>
      <c r="AM190"/>
      <c r="AN190" s="137"/>
      <c r="AO190" s="137"/>
      <c r="AP190" s="137"/>
      <c r="AQ190" s="137"/>
      <c r="AR190" s="137"/>
      <c r="AS190" s="4031"/>
      <c r="AT190" s="4032"/>
      <c r="AU190" s="4032"/>
      <c r="AV190" s="4032"/>
      <c r="AW190" s="4032"/>
      <c r="AX190" s="4032"/>
      <c r="AY190" s="4033"/>
      <c r="AZ190"/>
      <c r="BA190" s="880">
        <f ca="1">CELL("largeur",BA190)</f>
        <v>19</v>
      </c>
      <c r="BB190" s="590">
        <f ca="1">CELL("largeur",BB190)</f>
        <v>22</v>
      </c>
      <c r="BC190" s="590">
        <f ca="1">CELL("largeur",BC190)</f>
        <v>25</v>
      </c>
      <c r="BD190" s="590">
        <f ca="1">CELL("largeur",BD190)</f>
        <v>16</v>
      </c>
      <c r="BE190" s="590">
        <f ca="1">CELL("largeur",BE190)</f>
        <v>6</v>
      </c>
      <c r="BF190" s="590">
        <f ca="1">CELL("largeur",BF190)</f>
        <v>11</v>
      </c>
      <c r="BG190" s="592">
        <f ca="1">CELL("largeur",BG190)</f>
        <v>11</v>
      </c>
      <c r="BH190" s="143" t="s">
        <v>798</v>
      </c>
      <c r="BI190" s="135">
        <v>1</v>
      </c>
    </row>
    <row r="191" spans="1:61" s="641" customFormat="1" ht="15.75" customHeight="1">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s="137"/>
      <c r="AI191" s="137"/>
      <c r="AJ191" s="137"/>
      <c r="AK191" s="137"/>
      <c r="AL191" s="137"/>
      <c r="AM191"/>
      <c r="AN191" s="137"/>
      <c r="AO191" s="137"/>
      <c r="AP191" s="137"/>
      <c r="AQ191" s="137"/>
      <c r="AR191" s="137"/>
      <c r="AS191" s="4031"/>
      <c r="AT191" s="4032"/>
      <c r="AU191" s="4032"/>
      <c r="AV191" s="4032"/>
      <c r="AW191" s="4032"/>
      <c r="AX191" s="4032"/>
      <c r="AY191" s="4033"/>
      <c r="AZ191"/>
      <c r="BA191" s="280"/>
      <c r="BB191" s="2510"/>
      <c r="BC191" s="282"/>
      <c r="BD191" s="281"/>
      <c r="BE191" s="281"/>
      <c r="BF191" s="281"/>
      <c r="BG191" s="283"/>
      <c r="BH191" s="143" t="s">
        <v>798</v>
      </c>
      <c r="BI191" s="135">
        <v>1</v>
      </c>
    </row>
    <row r="192" spans="1:61" s="641" customFormat="1" ht="15.75" customHeight="1">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s="137"/>
      <c r="AI192" s="137"/>
      <c r="AJ192" s="137"/>
      <c r="AK192" s="137"/>
      <c r="AL192" s="137"/>
      <c r="AM192"/>
      <c r="AN192" s="137"/>
      <c r="AO192" s="137"/>
      <c r="AP192" s="137"/>
      <c r="AQ192" s="137"/>
      <c r="AR192" s="137"/>
      <c r="AS192" s="429"/>
      <c r="AT192" s="132"/>
      <c r="AU192" s="132"/>
      <c r="AV192" s="132"/>
      <c r="AW192" s="132"/>
      <c r="AX192" s="132"/>
      <c r="AY192" s="1314"/>
      <c r="AZ192"/>
      <c r="BA192" s="1148"/>
      <c r="BB192" s="132"/>
      <c r="BC192" s="132"/>
      <c r="BD192" s="132"/>
      <c r="BE192" s="132"/>
      <c r="BF192" s="132"/>
      <c r="BG192" s="692"/>
      <c r="BH192" s="143" t="s">
        <v>798</v>
      </c>
      <c r="BI192" s="135">
        <v>1</v>
      </c>
    </row>
    <row r="193" spans="1:61" s="641" customFormat="1" ht="15" customHeight="1">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s="137"/>
      <c r="AI193" s="137"/>
      <c r="AJ193" s="137"/>
      <c r="AK193" s="137"/>
      <c r="AL193" s="137"/>
      <c r="AM193"/>
      <c r="AN193" s="137"/>
      <c r="AO193" s="137"/>
      <c r="AP193" s="137"/>
      <c r="AQ193" s="137"/>
      <c r="AR193" s="137"/>
      <c r="AS193" s="280"/>
      <c r="AT193" s="281"/>
      <c r="AU193" s="282"/>
      <c r="AV193" s="281"/>
      <c r="AW193" s="281"/>
      <c r="AX193" s="281"/>
      <c r="AY193" s="283"/>
      <c r="AZ193"/>
      <c r="BA193" s="2622">
        <v>12</v>
      </c>
      <c r="BB193" s="18" t="s">
        <v>917</v>
      </c>
      <c r="BC193" s="132"/>
      <c r="BD193" s="132"/>
      <c r="BE193" s="132"/>
      <c r="BF193" s="132"/>
      <c r="BG193" s="704"/>
      <c r="BH193" s="143" t="s">
        <v>798</v>
      </c>
      <c r="BI193" s="135">
        <v>1</v>
      </c>
    </row>
    <row r="194" spans="1:61" s="641" customFormat="1" ht="15" customHeight="1">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s="137"/>
      <c r="AI194" s="137"/>
      <c r="AJ194" s="137"/>
      <c r="AK194" s="137"/>
      <c r="AL194" s="137"/>
      <c r="AM194"/>
      <c r="AN194" s="137"/>
      <c r="AO194" s="137"/>
      <c r="AP194" s="137"/>
      <c r="AQ194" s="137"/>
      <c r="AR194" s="137"/>
      <c r="AS194" s="4034" t="s">
        <v>14</v>
      </c>
      <c r="AT194" s="132"/>
      <c r="AU194" s="132"/>
      <c r="AV194" s="132"/>
      <c r="AW194" s="132"/>
      <c r="AX194" s="132"/>
      <c r="AY194" s="1314"/>
      <c r="AZ194"/>
      <c r="BA194" s="520">
        <f ca="1">CELL("largeur",BA194)</f>
        <v>19</v>
      </c>
      <c r="BB194" s="18" t="s">
        <v>919</v>
      </c>
      <c r="BC194" s="132"/>
      <c r="BD194" s="132"/>
      <c r="BE194" s="132"/>
      <c r="BF194" s="132"/>
      <c r="BG194" s="704"/>
      <c r="BH194" s="143" t="s">
        <v>798</v>
      </c>
      <c r="BI194" s="135">
        <v>1</v>
      </c>
    </row>
    <row r="195" spans="1:61" s="641" customFormat="1" ht="15" customHeight="1">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s="137"/>
      <c r="AI195" s="137"/>
      <c r="AJ195" s="137"/>
      <c r="AK195" s="137"/>
      <c r="AL195" s="137"/>
      <c r="AM195"/>
      <c r="AN195" s="137"/>
      <c r="AO195" s="137"/>
      <c r="AP195" s="137"/>
      <c r="AQ195" s="137"/>
      <c r="AR195" s="137"/>
      <c r="AS195" s="4034"/>
      <c r="AT195" s="2642" t="s">
        <v>755</v>
      </c>
      <c r="AU195" s="2642"/>
      <c r="AV195" s="2642"/>
      <c r="AW195" s="2642"/>
      <c r="AX195" s="132"/>
      <c r="AY195" s="1314"/>
      <c r="AZ195"/>
      <c r="BA195" s="466" t="s">
        <v>4455</v>
      </c>
      <c r="BB195" s="18"/>
      <c r="BC195" s="132"/>
      <c r="BD195" s="132"/>
      <c r="BE195" s="132"/>
      <c r="BF195" s="132"/>
      <c r="BG195" s="704"/>
      <c r="BH195" s="143" t="s">
        <v>798</v>
      </c>
      <c r="BI195" s="135">
        <v>1</v>
      </c>
    </row>
    <row r="196" spans="1:61" s="641" customFormat="1" ht="15" customHeight="1">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s="137"/>
      <c r="AI196" s="137"/>
      <c r="AJ196" s="137"/>
      <c r="AK196" s="137"/>
      <c r="AL196" s="137"/>
      <c r="AM196"/>
      <c r="AN196" s="137"/>
      <c r="AO196" s="137"/>
      <c r="AP196" s="137"/>
      <c r="AQ196" s="137"/>
      <c r="AR196" s="137"/>
      <c r="AS196" s="4034"/>
      <c r="AT196" s="2642"/>
      <c r="AU196" s="2642"/>
      <c r="AV196" s="2642"/>
      <c r="AW196" s="2642"/>
      <c r="AX196" s="132"/>
      <c r="AY196" s="1314"/>
      <c r="AZ196"/>
      <c r="BA196" s="466" t="s">
        <v>4456</v>
      </c>
      <c r="BB196" s="18"/>
      <c r="BC196" s="132"/>
      <c r="BD196" s="132"/>
      <c r="BE196" s="132"/>
      <c r="BF196" s="132"/>
      <c r="BG196" s="704"/>
      <c r="BH196" s="143" t="s">
        <v>798</v>
      </c>
      <c r="BI196" s="135">
        <v>1</v>
      </c>
    </row>
    <row r="197" spans="1:61" s="641" customFormat="1" ht="15.75">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s="137"/>
      <c r="AI197" s="137"/>
      <c r="AJ197" s="137"/>
      <c r="AK197" s="137"/>
      <c r="AL197" s="137"/>
      <c r="AM197"/>
      <c r="AN197" s="137"/>
      <c r="AO197" s="137"/>
      <c r="AP197" s="137"/>
      <c r="AQ197" s="137"/>
      <c r="AR197" s="137"/>
      <c r="AS197" s="4034"/>
      <c r="AT197" s="500" t="s">
        <v>865</v>
      </c>
      <c r="AU197" s="501"/>
      <c r="AV197" s="501"/>
      <c r="AW197" s="442"/>
      <c r="AX197" s="132"/>
      <c r="AY197" s="1314"/>
      <c r="AZ197"/>
      <c r="BA197" s="2516"/>
      <c r="BB197" s="712"/>
      <c r="BC197" s="712"/>
      <c r="BD197" s="712"/>
      <c r="BE197" s="712"/>
      <c r="BF197" s="712"/>
      <c r="BG197" s="1314"/>
      <c r="BH197" s="143" t="s">
        <v>798</v>
      </c>
      <c r="BI197" s="135">
        <v>1</v>
      </c>
    </row>
    <row r="198" spans="1:61" s="641" customFormat="1" ht="15" customHeight="1">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s="137"/>
      <c r="AI198" s="137"/>
      <c r="AJ198" s="137"/>
      <c r="AK198" s="137"/>
      <c r="AL198" s="137"/>
      <c r="AM198"/>
      <c r="AN198" s="137"/>
      <c r="AO198" s="137"/>
      <c r="AP198" s="137"/>
      <c r="AQ198" s="137"/>
      <c r="AR198" s="137"/>
      <c r="AS198" s="4034"/>
      <c r="AT198" s="504">
        <v>16</v>
      </c>
      <c r="AU198" s="505" t="s">
        <v>742</v>
      </c>
      <c r="AV198" s="442"/>
      <c r="AW198" s="442"/>
      <c r="AX198" s="132"/>
      <c r="AY198" s="1314"/>
      <c r="AZ198"/>
      <c r="BA198" s="304" t="s">
        <v>968</v>
      </c>
      <c r="BB198" s="453"/>
      <c r="BC198" s="453"/>
      <c r="BD198" s="453"/>
      <c r="BE198" s="712"/>
      <c r="BF198" s="712"/>
      <c r="BG198" s="1314"/>
      <c r="BH198" s="143" t="s">
        <v>798</v>
      </c>
      <c r="BI198" s="135">
        <v>1</v>
      </c>
    </row>
    <row r="199" spans="1:61" s="641" customFormat="1" ht="15" customHeight="1">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s="137"/>
      <c r="AI199" s="137"/>
      <c r="AJ199" s="137"/>
      <c r="AK199" s="137"/>
      <c r="AL199" s="137"/>
      <c r="AM199"/>
      <c r="AN199" s="137"/>
      <c r="AO199" s="137"/>
      <c r="AP199" s="137"/>
      <c r="AQ199" s="137"/>
      <c r="AR199" s="137"/>
      <c r="AS199" s="4034"/>
      <c r="AT199" s="504">
        <v>25</v>
      </c>
      <c r="AU199" s="505" t="s">
        <v>694</v>
      </c>
      <c r="AV199" s="442"/>
      <c r="AW199" s="442"/>
      <c r="AX199" s="132"/>
      <c r="AY199" s="1314"/>
      <c r="AZ199"/>
      <c r="BA199" s="304"/>
      <c r="BB199" s="453"/>
      <c r="BC199" s="453"/>
      <c r="BD199" s="453"/>
      <c r="BE199" s="712"/>
      <c r="BF199" s="712"/>
      <c r="BG199" s="1314"/>
      <c r="BH199" s="143" t="s">
        <v>798</v>
      </c>
      <c r="BI199" s="135">
        <v>1</v>
      </c>
    </row>
    <row r="200" spans="1:61" s="641" customFormat="1" ht="15.75">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s="137"/>
      <c r="AI200" s="137"/>
      <c r="AJ200" s="137"/>
      <c r="AK200" s="137"/>
      <c r="AL200" s="137"/>
      <c r="AM200"/>
      <c r="AN200" s="137"/>
      <c r="AO200" s="137"/>
      <c r="AP200" s="137"/>
      <c r="AQ200" s="137"/>
      <c r="AR200" s="137"/>
      <c r="AS200" s="4034"/>
      <c r="AT200" s="504">
        <v>12</v>
      </c>
      <c r="AU200" s="428" t="s">
        <v>833</v>
      </c>
      <c r="AV200" s="442"/>
      <c r="AW200" s="442"/>
      <c r="AX200" s="132"/>
      <c r="AY200" s="1314"/>
      <c r="AZ200"/>
      <c r="BA200" s="280"/>
      <c r="BB200" s="2510" t="s">
        <v>138</v>
      </c>
      <c r="BC200" s="282"/>
      <c r="BD200" s="281"/>
      <c r="BE200" s="281"/>
      <c r="BF200" s="281"/>
      <c r="BG200" s="283"/>
      <c r="BH200" s="143" t="s">
        <v>798</v>
      </c>
      <c r="BI200" s="135">
        <v>1</v>
      </c>
    </row>
    <row r="201" spans="1:61" s="641" customFormat="1" ht="15.75">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s="137"/>
      <c r="AI201" s="137"/>
      <c r="AJ201" s="137"/>
      <c r="AK201" s="137"/>
      <c r="AL201" s="137"/>
      <c r="AM201"/>
      <c r="AN201" s="137"/>
      <c r="AO201" s="137"/>
      <c r="AP201" s="137"/>
      <c r="AQ201" s="137"/>
      <c r="AR201" s="137"/>
      <c r="AS201" s="4034"/>
      <c r="AT201" s="504">
        <v>7</v>
      </c>
      <c r="AU201" s="428" t="s">
        <v>439</v>
      </c>
      <c r="AV201" s="442"/>
      <c r="AW201" s="442"/>
      <c r="AX201" s="132"/>
      <c r="AY201" s="1314"/>
      <c r="AZ201"/>
      <c r="BA201" s="2623"/>
      <c r="BB201" s="652"/>
      <c r="BC201" s="658"/>
      <c r="BD201" s="656"/>
      <c r="BE201" s="656"/>
      <c r="BF201" s="656"/>
      <c r="BG201" s="2624"/>
      <c r="BH201" s="143" t="s">
        <v>798</v>
      </c>
      <c r="BI201" s="135">
        <v>1</v>
      </c>
    </row>
    <row r="202" spans="1:61" s="641" customFormat="1" ht="15.75">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s="137"/>
      <c r="AI202" s="137"/>
      <c r="AJ202" s="137"/>
      <c r="AK202" s="137"/>
      <c r="AL202" s="137"/>
      <c r="AM202"/>
      <c r="AN202" s="137"/>
      <c r="AO202" s="137"/>
      <c r="AP202" s="137"/>
      <c r="AQ202" s="137"/>
      <c r="AR202" s="137"/>
      <c r="AS202" s="4034"/>
      <c r="AT202" s="4035" t="s">
        <v>880</v>
      </c>
      <c r="AU202" s="4035"/>
      <c r="AV202" s="4035"/>
      <c r="AW202" s="4035"/>
      <c r="AX202" s="132"/>
      <c r="AY202" s="1314"/>
      <c r="AZ202"/>
      <c r="BA202" s="2623"/>
      <c r="BB202" s="653" t="s">
        <v>145</v>
      </c>
      <c r="BC202" s="658"/>
      <c r="BD202" s="656"/>
      <c r="BE202" s="656"/>
      <c r="BF202" s="656"/>
      <c r="BG202" s="2624"/>
      <c r="BH202" s="143" t="s">
        <v>798</v>
      </c>
      <c r="BI202" s="135">
        <v>1</v>
      </c>
    </row>
    <row r="203" spans="1:61" s="641" customFormat="1" ht="15.75">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s="137"/>
      <c r="AI203" s="137"/>
      <c r="AJ203" s="137"/>
      <c r="AK203" s="137"/>
      <c r="AL203" s="137"/>
      <c r="AM203"/>
      <c r="AN203" s="137"/>
      <c r="AO203" s="137"/>
      <c r="AP203" s="137"/>
      <c r="AQ203" s="137"/>
      <c r="AR203" s="137"/>
      <c r="AS203" s="4034"/>
      <c r="AT203" s="4035"/>
      <c r="AU203" s="4035"/>
      <c r="AV203" s="4035"/>
      <c r="AW203" s="4035"/>
      <c r="AX203" s="132"/>
      <c r="AY203" s="1314"/>
      <c r="AZ203"/>
      <c r="BA203" s="2623"/>
      <c r="BB203" s="652"/>
      <c r="BC203" s="652" t="s">
        <v>4457</v>
      </c>
      <c r="BD203" s="656"/>
      <c r="BE203" s="656"/>
      <c r="BF203" s="656"/>
      <c r="BG203" s="2624"/>
      <c r="BH203" s="143" t="s">
        <v>798</v>
      </c>
      <c r="BI203" s="135">
        <v>1</v>
      </c>
    </row>
    <row r="204" spans="1:61" s="641" customFormat="1" ht="15" customHeight="1">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s="137"/>
      <c r="AI204" s="137"/>
      <c r="AJ204" s="137"/>
      <c r="AK204" s="137"/>
      <c r="AL204" s="137"/>
      <c r="AM204"/>
      <c r="AN204" s="137"/>
      <c r="AO204" s="137"/>
      <c r="AP204" s="137"/>
      <c r="AQ204" s="137"/>
      <c r="AR204" s="137"/>
      <c r="AS204" s="4034"/>
      <c r="AT204" s="4035"/>
      <c r="AU204" s="4035"/>
      <c r="AV204" s="4035"/>
      <c r="AW204" s="4035"/>
      <c r="AX204" s="132"/>
      <c r="AY204" s="1314"/>
      <c r="AZ204"/>
      <c r="BA204" s="2623"/>
      <c r="BB204" s="2627" t="s">
        <v>0</v>
      </c>
      <c r="BC204" s="657"/>
      <c r="BD204" s="656"/>
      <c r="BE204" s="656"/>
      <c r="BF204" s="656"/>
      <c r="BG204" s="2624"/>
      <c r="BH204" s="143" t="s">
        <v>798</v>
      </c>
      <c r="BI204" s="135">
        <v>1</v>
      </c>
    </row>
    <row r="205" spans="1:61" s="641" customFormat="1" ht="15" customHeight="1">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s="137"/>
      <c r="AI205" s="137"/>
      <c r="AJ205" s="137"/>
      <c r="AK205" s="137"/>
      <c r="AL205" s="137"/>
      <c r="AM205"/>
      <c r="AN205" s="137"/>
      <c r="AO205" s="137"/>
      <c r="AP205" s="137"/>
      <c r="AQ205" s="137"/>
      <c r="AR205" s="137"/>
      <c r="AS205" s="280"/>
      <c r="AT205" s="281"/>
      <c r="AU205" s="282"/>
      <c r="AV205" s="281"/>
      <c r="AW205" s="281"/>
      <c r="AX205" s="281"/>
      <c r="AY205" s="283"/>
      <c r="AZ205"/>
      <c r="BA205" s="2623"/>
      <c r="BB205" s="652" t="s">
        <v>172</v>
      </c>
      <c r="BC205" s="658"/>
      <c r="BD205" s="656"/>
      <c r="BE205" s="656"/>
      <c r="BF205" s="656"/>
      <c r="BG205" s="2624"/>
      <c r="BH205" s="143" t="s">
        <v>798</v>
      </c>
      <c r="BI205" s="135">
        <v>1</v>
      </c>
    </row>
    <row r="206" spans="1:61" s="641" customFormat="1" ht="15" customHeight="1">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s="137"/>
      <c r="AI206" s="137"/>
      <c r="AJ206" s="137"/>
      <c r="AK206" s="137"/>
      <c r="AL206" s="137"/>
      <c r="AM206"/>
      <c r="AN206" s="137"/>
      <c r="AO206" s="137"/>
      <c r="AP206" s="137"/>
      <c r="AQ206" s="137"/>
      <c r="AR206" s="137"/>
      <c r="AS206" s="4036" t="s">
        <v>788</v>
      </c>
      <c r="AT206" s="4037"/>
      <c r="AU206" s="4037"/>
      <c r="AV206" s="4037"/>
      <c r="AW206" s="4037"/>
      <c r="AX206" s="4037"/>
      <c r="AY206" s="4038"/>
      <c r="AZ206"/>
      <c r="BA206" s="2623"/>
      <c r="BB206" s="652" t="s">
        <v>178</v>
      </c>
      <c r="BC206" s="658"/>
      <c r="BD206" s="656"/>
      <c r="BE206" s="656"/>
      <c r="BF206" s="656"/>
      <c r="BG206" s="2624"/>
      <c r="BH206" s="143" t="s">
        <v>798</v>
      </c>
      <c r="BI206" s="135">
        <v>1</v>
      </c>
    </row>
    <row r="207" spans="1:61" s="641" customFormat="1" ht="15" customHeight="1">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s="137"/>
      <c r="AI207" s="137"/>
      <c r="AJ207" s="137"/>
      <c r="AK207" s="137"/>
      <c r="AL207" s="137"/>
      <c r="AM207"/>
      <c r="AN207" s="137"/>
      <c r="AO207" s="137"/>
      <c r="AP207" s="137"/>
      <c r="AQ207" s="137"/>
      <c r="AR207" s="137"/>
      <c r="AS207" s="4036"/>
      <c r="AT207" s="4037"/>
      <c r="AU207" s="4037"/>
      <c r="AV207" s="4037"/>
      <c r="AW207" s="4037"/>
      <c r="AX207" s="4037"/>
      <c r="AY207" s="4038"/>
      <c r="AZ207"/>
      <c r="BA207" s="2623"/>
      <c r="BB207" s="652" t="s">
        <v>204</v>
      </c>
      <c r="BC207" s="658"/>
      <c r="BD207" s="656"/>
      <c r="BE207" s="656"/>
      <c r="BF207" s="656"/>
      <c r="BG207" s="2624"/>
      <c r="BH207" s="143" t="s">
        <v>798</v>
      </c>
      <c r="BI207" s="135">
        <v>1</v>
      </c>
    </row>
    <row r="208" spans="1:61" s="641" customFormat="1" ht="15" customHeight="1">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s="137"/>
      <c r="AI208" s="137"/>
      <c r="AJ208" s="137"/>
      <c r="AK208" s="137"/>
      <c r="AL208" s="137"/>
      <c r="AM208"/>
      <c r="AN208" s="137"/>
      <c r="AO208" s="137"/>
      <c r="AP208" s="137"/>
      <c r="AQ208" s="137"/>
      <c r="AR208" s="137"/>
      <c r="AS208" s="166"/>
      <c r="AT208" s="11"/>
      <c r="AU208" s="11"/>
      <c r="AV208" s="11"/>
      <c r="AW208" s="132"/>
      <c r="AX208" s="132"/>
      <c r="AY208" s="1314"/>
      <c r="AZ208"/>
      <c r="BA208" s="2623"/>
      <c r="BB208" s="2629"/>
      <c r="BC208" s="2629"/>
      <c r="BD208" s="656"/>
      <c r="BE208" s="656"/>
      <c r="BF208" s="656"/>
      <c r="BG208" s="2624"/>
      <c r="BH208" s="143" t="s">
        <v>798</v>
      </c>
      <c r="BI208" s="135">
        <v>1</v>
      </c>
    </row>
    <row r="209" spans="1:61" s="641" customFormat="1" ht="15" customHeight="1">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s="137"/>
      <c r="AI209" s="137"/>
      <c r="AJ209" s="137"/>
      <c r="AK209" s="137"/>
      <c r="AL209" s="137"/>
      <c r="AM209"/>
      <c r="AN209" s="137"/>
      <c r="AO209" s="137"/>
      <c r="AP209" s="137"/>
      <c r="AQ209" s="137"/>
      <c r="AR209" s="137"/>
      <c r="AS209" s="429"/>
      <c r="AT209" s="2647" t="s">
        <v>4464</v>
      </c>
      <c r="AU209" s="19" t="s">
        <v>800</v>
      </c>
      <c r="AV209" s="18"/>
      <c r="AW209" s="132"/>
      <c r="AX209" s="132"/>
      <c r="AY209" s="1314"/>
      <c r="AZ209"/>
      <c r="BA209" s="3948" t="s">
        <v>4458</v>
      </c>
      <c r="BB209" s="3949"/>
      <c r="BC209" s="3949"/>
      <c r="BD209" s="656"/>
      <c r="BE209" s="656"/>
      <c r="BF209" s="656"/>
      <c r="BG209" s="2624"/>
      <c r="BH209" s="143" t="s">
        <v>798</v>
      </c>
      <c r="BI209" s="135">
        <v>1</v>
      </c>
    </row>
    <row r="210" spans="1:61" s="641" customFormat="1" ht="15" customHeight="1" thickBot="1">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s="137"/>
      <c r="AI210" s="137"/>
      <c r="AJ210" s="137"/>
      <c r="AK210" s="137"/>
      <c r="AL210" s="137"/>
      <c r="AM210"/>
      <c r="AN210" s="137"/>
      <c r="AO210" s="137"/>
      <c r="AP210" s="137"/>
      <c r="AQ210" s="137"/>
      <c r="AR210" s="137"/>
      <c r="AS210" s="429"/>
      <c r="AT210" s="18"/>
      <c r="AU210" s="18"/>
      <c r="AV210" s="141"/>
      <c r="AW210" s="132"/>
      <c r="AX210" s="132"/>
      <c r="AY210" s="1314"/>
      <c r="AZ210"/>
      <c r="BA210" s="3948"/>
      <c r="BB210" s="3949"/>
      <c r="BC210" s="3949"/>
      <c r="BD210" s="3949" t="s">
        <v>4459</v>
      </c>
      <c r="BE210" s="3949"/>
      <c r="BF210" s="3949"/>
      <c r="BG210" s="3950"/>
      <c r="BH210" s="143" t="s">
        <v>798</v>
      </c>
      <c r="BI210" s="135">
        <v>1</v>
      </c>
    </row>
    <row r="211" spans="1:61" s="641" customFormat="1" ht="15" customHeight="1" thickTop="1">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s="137"/>
      <c r="AI211" s="137"/>
      <c r="AJ211" s="137"/>
      <c r="AK211" s="137"/>
      <c r="AL211" s="137"/>
      <c r="AM211"/>
      <c r="AN211" s="137"/>
      <c r="AO211" s="137"/>
      <c r="AP211" s="137"/>
      <c r="AQ211" s="137"/>
      <c r="AR211" s="137"/>
      <c r="AS211" s="2224"/>
      <c r="AT211" s="548" t="s">
        <v>987</v>
      </c>
      <c r="AU211" s="549">
        <v>18.824999999999999</v>
      </c>
      <c r="AV211" s="550" t="s">
        <v>831</v>
      </c>
      <c r="AW211" s="2648">
        <v>0.15687499999999999</v>
      </c>
      <c r="AX211" s="132"/>
      <c r="AY211" s="704"/>
      <c r="AZ211"/>
      <c r="BA211" s="3948"/>
      <c r="BB211" s="3949"/>
      <c r="BC211" s="3949"/>
      <c r="BD211" s="3949"/>
      <c r="BE211" s="3949"/>
      <c r="BF211" s="3949"/>
      <c r="BG211" s="3950"/>
      <c r="BH211" s="143" t="s">
        <v>798</v>
      </c>
      <c r="BI211" s="135">
        <v>1</v>
      </c>
    </row>
    <row r="212" spans="1:61" s="641" customFormat="1" ht="15" customHeight="1">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s="137"/>
      <c r="AI212" s="137"/>
      <c r="AJ212" s="137"/>
      <c r="AK212" s="137"/>
      <c r="AL212" s="137"/>
      <c r="AM212"/>
      <c r="AN212" s="137"/>
      <c r="AO212" s="137"/>
      <c r="AP212" s="137"/>
      <c r="AQ212" s="137"/>
      <c r="AR212" s="137"/>
      <c r="AS212" s="1148"/>
      <c r="AT212" s="482" t="s">
        <v>4464</v>
      </c>
      <c r="AU212" s="552" t="s">
        <v>835</v>
      </c>
      <c r="AV212" s="18"/>
      <c r="AW212" s="18"/>
      <c r="AX212" s="132"/>
      <c r="AY212" s="704"/>
      <c r="AZ212"/>
      <c r="BA212" s="3948"/>
      <c r="BB212" s="3949"/>
      <c r="BC212" s="3949"/>
      <c r="BD212" s="3949"/>
      <c r="BE212" s="3949"/>
      <c r="BF212" s="3949"/>
      <c r="BG212" s="3950"/>
      <c r="BH212" s="143" t="s">
        <v>798</v>
      </c>
      <c r="BI212" s="135">
        <v>1</v>
      </c>
    </row>
    <row r="213" spans="1:61" s="641" customFormat="1" ht="15.75">
      <c r="A213"/>
      <c r="B213"/>
      <c r="C213"/>
      <c r="D213"/>
      <c r="E213"/>
      <c r="F213"/>
      <c r="G213"/>
      <c r="H213"/>
      <c r="I213"/>
      <c r="J213"/>
      <c r="K213"/>
      <c r="L213"/>
      <c r="M213"/>
      <c r="N213"/>
      <c r="O213"/>
      <c r="P213"/>
      <c r="Q213"/>
      <c r="R213"/>
      <c r="S213"/>
      <c r="T213"/>
      <c r="U213"/>
      <c r="V213"/>
      <c r="W213"/>
      <c r="X213"/>
      <c r="Y213"/>
      <c r="Z213"/>
      <c r="AA213"/>
      <c r="AB213"/>
      <c r="AC213"/>
      <c r="AD213"/>
      <c r="AE213"/>
      <c r="AF213"/>
      <c r="AG213"/>
      <c r="AH213" s="137"/>
      <c r="AI213" s="137"/>
      <c r="AJ213" s="137"/>
      <c r="AK213" s="137"/>
      <c r="AL213" s="137"/>
      <c r="AM213"/>
      <c r="AN213" s="137"/>
      <c r="AO213" s="137"/>
      <c r="AP213" s="137"/>
      <c r="AQ213" s="137"/>
      <c r="AR213" s="137"/>
      <c r="AS213" s="1148"/>
      <c r="AT213" s="489">
        <v>1</v>
      </c>
      <c r="AU213" s="553">
        <v>1.5</v>
      </c>
      <c r="AV213" s="18"/>
      <c r="AW213" s="18"/>
      <c r="AX213" s="132"/>
      <c r="AY213" s="704"/>
      <c r="AZ213"/>
      <c r="BA213" s="2631"/>
      <c r="BB213" s="2629"/>
      <c r="BC213" s="2629"/>
      <c r="BD213" s="656"/>
      <c r="BE213" s="656"/>
      <c r="BF213" s="656"/>
      <c r="BG213" s="2624"/>
      <c r="BH213" s="143" t="s">
        <v>798</v>
      </c>
      <c r="BI213" s="135">
        <v>1</v>
      </c>
    </row>
    <row r="214" spans="1:61" s="641" customFormat="1">
      <c r="A214"/>
      <c r="B214"/>
      <c r="C214"/>
      <c r="D214"/>
      <c r="E214"/>
      <c r="F214"/>
      <c r="G214"/>
      <c r="H214"/>
      <c r="I214"/>
      <c r="J214"/>
      <c r="K214"/>
      <c r="L214"/>
      <c r="M214"/>
      <c r="N214"/>
      <c r="O214"/>
      <c r="P214"/>
      <c r="Q214"/>
      <c r="R214"/>
      <c r="S214"/>
      <c r="T214"/>
      <c r="U214"/>
      <c r="V214"/>
      <c r="W214"/>
      <c r="X214"/>
      <c r="Y214"/>
      <c r="Z214"/>
      <c r="AA214"/>
      <c r="AB214"/>
      <c r="AC214"/>
      <c r="AD214"/>
      <c r="AE214"/>
      <c r="AF214"/>
      <c r="AG214"/>
      <c r="AH214" s="137"/>
      <c r="AI214" s="137"/>
      <c r="AJ214" s="137"/>
      <c r="AK214" s="137"/>
      <c r="AL214" s="137"/>
      <c r="AM214"/>
      <c r="AN214" s="137"/>
      <c r="AO214" s="137"/>
      <c r="AP214" s="137"/>
      <c r="AQ214" s="137"/>
      <c r="AR214" s="137"/>
      <c r="AS214" s="1148"/>
      <c r="AT214" s="132"/>
      <c r="AU214" s="132"/>
      <c r="AV214" s="132"/>
      <c r="AW214" s="132"/>
      <c r="AX214" s="132"/>
      <c r="AY214" s="704"/>
      <c r="AZ214"/>
      <c r="BA214" s="2631"/>
      <c r="BB214" s="2629"/>
      <c r="BC214" s="2629"/>
      <c r="BD214" s="656"/>
      <c r="BE214" s="656"/>
      <c r="BF214" s="656"/>
      <c r="BG214" s="2624"/>
      <c r="BH214" s="143" t="s">
        <v>798</v>
      </c>
      <c r="BI214" s="135">
        <v>1</v>
      </c>
    </row>
    <row r="215" spans="1:61" s="641" customFormat="1">
      <c r="A215"/>
      <c r="B215"/>
      <c r="C215"/>
      <c r="D215"/>
      <c r="E215"/>
      <c r="F215"/>
      <c r="G215"/>
      <c r="H215"/>
      <c r="I215"/>
      <c r="J215"/>
      <c r="K215"/>
      <c r="L215"/>
      <c r="M215"/>
      <c r="N215"/>
      <c r="O215"/>
      <c r="P215"/>
      <c r="Q215"/>
      <c r="R215"/>
      <c r="S215"/>
      <c r="T215"/>
      <c r="U215"/>
      <c r="V215"/>
      <c r="W215"/>
      <c r="X215"/>
      <c r="Y215"/>
      <c r="Z215"/>
      <c r="AA215"/>
      <c r="AB215"/>
      <c r="AC215"/>
      <c r="AD215"/>
      <c r="AE215"/>
      <c r="AF215"/>
      <c r="AG215"/>
      <c r="AH215" s="137"/>
      <c r="AI215" s="137"/>
      <c r="AJ215" s="137"/>
      <c r="AK215" s="137"/>
      <c r="AL215" s="137"/>
      <c r="AM215"/>
      <c r="AN215" s="137"/>
      <c r="AO215" s="137"/>
      <c r="AP215" s="137"/>
      <c r="AQ215" s="137"/>
      <c r="AR215" s="137"/>
      <c r="AS215" s="1148"/>
      <c r="AT215" s="132"/>
      <c r="AU215" s="132"/>
      <c r="AV215" s="132"/>
      <c r="AW215" s="132"/>
      <c r="AX215" s="132"/>
      <c r="AY215" s="704"/>
      <c r="AZ215"/>
      <c r="BA215" s="2631"/>
      <c r="BB215" s="2629"/>
      <c r="BC215" s="2629"/>
      <c r="BD215" s="656"/>
      <c r="BE215" s="656"/>
      <c r="BF215" s="656"/>
      <c r="BG215" s="2624"/>
      <c r="BH215" s="143" t="s">
        <v>798</v>
      </c>
      <c r="BI215" s="135">
        <v>1</v>
      </c>
    </row>
    <row r="216" spans="1:61" s="641" customFormat="1" ht="18.75">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s="137"/>
      <c r="AI216" s="137"/>
      <c r="AJ216" s="137"/>
      <c r="AK216" s="137"/>
      <c r="AL216" s="137"/>
      <c r="AM216"/>
      <c r="AN216" s="137"/>
      <c r="AO216" s="137"/>
      <c r="AP216" s="137"/>
      <c r="AQ216" s="137"/>
      <c r="AR216" s="137"/>
      <c r="AS216" s="429"/>
      <c r="AT216" s="2649" t="s">
        <v>4465</v>
      </c>
      <c r="AU216" s="453"/>
      <c r="AV216" s="18"/>
      <c r="AW216" s="132"/>
      <c r="AX216" s="132"/>
      <c r="AY216" s="1314"/>
      <c r="AZ216"/>
      <c r="BA216" s="2631"/>
      <c r="BB216" s="2629"/>
      <c r="BC216" s="2629"/>
      <c r="BD216" s="656"/>
      <c r="BE216" s="656"/>
      <c r="BF216" s="656"/>
      <c r="BG216" s="2624"/>
      <c r="BH216" s="143" t="s">
        <v>798</v>
      </c>
      <c r="BI216" s="135">
        <v>1</v>
      </c>
    </row>
    <row r="217" spans="1:61" s="641" customFormat="1" ht="15.75">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s="137"/>
      <c r="AI217" s="137"/>
      <c r="AJ217" s="137"/>
      <c r="AK217" s="137"/>
      <c r="AL217" s="137"/>
      <c r="AM217"/>
      <c r="AN217" s="137"/>
      <c r="AO217" s="137"/>
      <c r="AP217" s="137"/>
      <c r="AQ217" s="137"/>
      <c r="AR217" s="137"/>
      <c r="AS217" s="429"/>
      <c r="AT217" s="428" t="s">
        <v>4466</v>
      </c>
      <c r="AU217" s="428"/>
      <c r="AV217" s="428"/>
      <c r="AW217" s="132"/>
      <c r="AX217" s="132"/>
      <c r="AY217" s="1314"/>
      <c r="AZ217"/>
      <c r="BA217" s="2631"/>
      <c r="BB217" s="2629"/>
      <c r="BC217" s="2629"/>
      <c r="BD217" s="656"/>
      <c r="BE217" s="656"/>
      <c r="BF217" s="656"/>
      <c r="BG217" s="2624"/>
      <c r="BH217" s="143" t="s">
        <v>798</v>
      </c>
      <c r="BI217" s="135">
        <v>1</v>
      </c>
    </row>
    <row r="218" spans="1:61" s="641" customFormat="1" ht="16.5" thickBot="1">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s="137"/>
      <c r="AI218" s="137"/>
      <c r="AJ218" s="137"/>
      <c r="AK218" s="137"/>
      <c r="AL218" s="137"/>
      <c r="AM218"/>
      <c r="AN218" s="137"/>
      <c r="AO218" s="137"/>
      <c r="AP218" s="137"/>
      <c r="AQ218" s="137"/>
      <c r="AR218" s="137"/>
      <c r="AS218" s="429"/>
      <c r="AT218" s="428"/>
      <c r="AU218" s="428"/>
      <c r="AV218" s="428"/>
      <c r="AW218" s="132"/>
      <c r="AX218" s="132"/>
      <c r="AY218" s="1314"/>
      <c r="AZ218"/>
      <c r="BA218" s="2631"/>
      <c r="BB218" s="2629"/>
      <c r="BC218" s="2629"/>
      <c r="BD218" s="656"/>
      <c r="BE218" s="656"/>
      <c r="BF218" s="656"/>
      <c r="BG218" s="2624"/>
      <c r="BH218" s="143" t="s">
        <v>798</v>
      </c>
      <c r="BI218" s="135">
        <v>1</v>
      </c>
    </row>
    <row r="219" spans="1:61" s="641" customFormat="1" ht="16.5" thickTop="1">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s="137"/>
      <c r="AI219" s="137"/>
      <c r="AJ219" s="137"/>
      <c r="AK219" s="137"/>
      <c r="AL219" s="137"/>
      <c r="AM219"/>
      <c r="AN219" s="137"/>
      <c r="AO219" s="137"/>
      <c r="AP219" s="137"/>
      <c r="AQ219" s="137"/>
      <c r="AR219" s="137"/>
      <c r="AS219" s="429"/>
      <c r="AT219" s="2650"/>
      <c r="AU219" s="478"/>
      <c r="AV219" s="4039" t="s">
        <v>827</v>
      </c>
      <c r="AW219" s="132"/>
      <c r="AX219" s="132"/>
      <c r="AY219" s="1314"/>
      <c r="AZ219"/>
      <c r="BA219" s="3948" t="s">
        <v>4460</v>
      </c>
      <c r="BB219" s="3949"/>
      <c r="BC219" s="3949"/>
      <c r="BD219" s="3949" t="s">
        <v>4461</v>
      </c>
      <c r="BE219" s="3949"/>
      <c r="BF219" s="3949"/>
      <c r="BG219" s="3950"/>
      <c r="BH219" s="143" t="s">
        <v>798</v>
      </c>
      <c r="BI219" s="135">
        <v>1</v>
      </c>
    </row>
    <row r="220" spans="1:61" s="641" customFormat="1" ht="15.75">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s="137"/>
      <c r="AI220" s="137"/>
      <c r="AJ220" s="137"/>
      <c r="AK220" s="137"/>
      <c r="AL220" s="137"/>
      <c r="AM220"/>
      <c r="AN220" s="137"/>
      <c r="AO220" s="137"/>
      <c r="AP220" s="137"/>
      <c r="AQ220" s="137"/>
      <c r="AR220" s="137"/>
      <c r="AS220" s="429"/>
      <c r="AT220" s="2651" t="s">
        <v>78</v>
      </c>
      <c r="AU220" s="481" t="s">
        <v>832</v>
      </c>
      <c r="AV220" s="4040"/>
      <c r="AW220" s="18"/>
      <c r="AX220" s="132"/>
      <c r="AY220" s="1314"/>
      <c r="AZ220"/>
      <c r="BA220" s="3948"/>
      <c r="BB220" s="3949"/>
      <c r="BC220" s="3949"/>
      <c r="BD220" s="3949"/>
      <c r="BE220" s="3949"/>
      <c r="BF220" s="3949"/>
      <c r="BG220" s="3950"/>
      <c r="BH220" s="143" t="s">
        <v>798</v>
      </c>
      <c r="BI220" s="135">
        <v>1</v>
      </c>
    </row>
    <row r="221" spans="1:61" s="641" customFormat="1" ht="16.5" customHeight="1">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s="137"/>
      <c r="AI221" s="137"/>
      <c r="AJ221" s="137"/>
      <c r="AK221" s="137"/>
      <c r="AL221" s="137"/>
      <c r="AM221"/>
      <c r="AN221" s="137"/>
      <c r="AO221" s="137"/>
      <c r="AP221" s="137"/>
      <c r="AQ221" s="137"/>
      <c r="AR221" s="137"/>
      <c r="AS221" s="429"/>
      <c r="AT221" s="2652">
        <v>20</v>
      </c>
      <c r="AU221" s="485">
        <v>0.75</v>
      </c>
      <c r="AV221" s="486" t="s">
        <v>836</v>
      </c>
      <c r="AW221" s="18"/>
      <c r="AX221" s="132"/>
      <c r="AY221" s="1314"/>
      <c r="AZ221"/>
      <c r="BA221" s="3948"/>
      <c r="BB221" s="3949"/>
      <c r="BC221" s="3949"/>
      <c r="BD221" s="3949"/>
      <c r="BE221" s="3949"/>
      <c r="BF221" s="3949"/>
      <c r="BG221" s="3950"/>
      <c r="BH221" s="143" t="s">
        <v>798</v>
      </c>
      <c r="BI221" s="135">
        <v>1</v>
      </c>
    </row>
    <row r="222" spans="1:61" s="641" customFormat="1" ht="15.75">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s="137"/>
      <c r="AI222" s="137"/>
      <c r="AJ222" s="137"/>
      <c r="AK222" s="137"/>
      <c r="AL222" s="137"/>
      <c r="AM222"/>
      <c r="AN222" s="137"/>
      <c r="AO222" s="137"/>
      <c r="AP222" s="137"/>
      <c r="AQ222" s="137"/>
      <c r="AR222" s="137"/>
      <c r="AS222" s="429"/>
      <c r="AT222" s="11" t="s">
        <v>838</v>
      </c>
      <c r="AU222" s="11"/>
      <c r="AV222" s="11"/>
      <c r="AW222" s="18"/>
      <c r="AX222" s="132"/>
      <c r="AY222" s="1314"/>
      <c r="AZ222"/>
      <c r="BA222" s="2631"/>
      <c r="BB222" s="2629"/>
      <c r="BC222" s="2629"/>
      <c r="BD222" s="3949"/>
      <c r="BE222" s="3949"/>
      <c r="BF222" s="3949"/>
      <c r="BG222" s="3950"/>
      <c r="BH222" s="143" t="s">
        <v>798</v>
      </c>
      <c r="BI222" s="135">
        <v>1</v>
      </c>
    </row>
    <row r="223" spans="1:61" s="641" customFormat="1" ht="16.5" customHeight="1">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s="137"/>
      <c r="AI223" s="137"/>
      <c r="AJ223" s="137"/>
      <c r="AK223" s="137"/>
      <c r="AL223" s="137"/>
      <c r="AM223"/>
      <c r="AN223" s="137"/>
      <c r="AO223" s="137"/>
      <c r="AP223" s="137"/>
      <c r="AQ223" s="137"/>
      <c r="AR223" s="137"/>
      <c r="AS223" s="429"/>
      <c r="AT223" s="11" t="s">
        <v>845</v>
      </c>
      <c r="AU223" s="11"/>
      <c r="AV223" s="11"/>
      <c r="AW223" s="18"/>
      <c r="AX223" s="132"/>
      <c r="AY223" s="1314"/>
      <c r="AZ223"/>
      <c r="BA223" s="3983" t="s">
        <v>4462</v>
      </c>
      <c r="BB223" s="3984"/>
      <c r="BC223" s="3984"/>
      <c r="BD223" s="656"/>
      <c r="BE223" s="656"/>
      <c r="BF223" s="656"/>
      <c r="BG223" s="2624"/>
      <c r="BH223" s="143" t="s">
        <v>798</v>
      </c>
      <c r="BI223" s="135">
        <v>1</v>
      </c>
    </row>
    <row r="224" spans="1:61" s="641" customFormat="1" ht="16.5" customHeight="1">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s="137"/>
      <c r="AI224" s="137"/>
      <c r="AJ224" s="137"/>
      <c r="AK224" s="137"/>
      <c r="AL224" s="137"/>
      <c r="AM224"/>
      <c r="AN224" s="137"/>
      <c r="AO224" s="137"/>
      <c r="AP224" s="137"/>
      <c r="AQ224" s="137"/>
      <c r="AR224" s="137"/>
      <c r="AS224" s="429"/>
      <c r="AT224"/>
      <c r="AU224"/>
      <c r="AV224"/>
      <c r="AW224" s="18"/>
      <c r="AX224" s="132"/>
      <c r="AY224" s="1314"/>
      <c r="AZ224"/>
      <c r="BA224" s="3983"/>
      <c r="BB224" s="3984"/>
      <c r="BC224" s="3984"/>
      <c r="BD224" s="656"/>
      <c r="BE224" s="656"/>
      <c r="BF224" s="656"/>
      <c r="BG224" s="2624"/>
      <c r="BH224" s="143" t="s">
        <v>798</v>
      </c>
      <c r="BI224" s="135">
        <v>1</v>
      </c>
    </row>
    <row r="225" spans="1:61" s="641" customFormat="1">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s="137"/>
      <c r="AI225" s="137"/>
      <c r="AJ225" s="137"/>
      <c r="AK225" s="137"/>
      <c r="AL225" s="137"/>
      <c r="AM225"/>
      <c r="AN225" s="137"/>
      <c r="AO225" s="137"/>
      <c r="AP225" s="137"/>
      <c r="AQ225" s="137"/>
      <c r="AR225" s="137"/>
      <c r="AS225" s="2516"/>
      <c r="AT225" s="712"/>
      <c r="AU225" s="712"/>
      <c r="AV225" s="712"/>
      <c r="AW225" s="712"/>
      <c r="AX225" s="712"/>
      <c r="AY225" s="1314"/>
      <c r="AZ225"/>
      <c r="BA225" s="3983"/>
      <c r="BB225" s="3984"/>
      <c r="BC225" s="3984"/>
      <c r="BD225" s="656"/>
      <c r="BE225" s="656"/>
      <c r="BF225" s="656"/>
      <c r="BG225" s="2624"/>
      <c r="BH225" s="143" t="s">
        <v>798</v>
      </c>
      <c r="BI225" s="135">
        <v>1</v>
      </c>
    </row>
    <row r="226" spans="1:61" s="641" customFormat="1" ht="15.7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s="137"/>
      <c r="AI226" s="137"/>
      <c r="AJ226" s="137"/>
      <c r="AK226" s="137"/>
      <c r="AL226" s="137"/>
      <c r="AM226"/>
      <c r="AN226" s="137"/>
      <c r="AO226" s="137"/>
      <c r="AP226" s="137"/>
      <c r="AQ226" s="137"/>
      <c r="AR226" s="137"/>
      <c r="AS226" s="2644">
        <v>19</v>
      </c>
      <c r="AT226" s="2645">
        <v>18</v>
      </c>
      <c r="AU226" s="2645">
        <v>25</v>
      </c>
      <c r="AV226" s="2645">
        <v>16</v>
      </c>
      <c r="AW226" s="2645">
        <v>6</v>
      </c>
      <c r="AX226" s="2645">
        <v>11</v>
      </c>
      <c r="AY226" s="2646">
        <v>11</v>
      </c>
      <c r="AZ226"/>
      <c r="BA226" s="2633"/>
      <c r="BB226" s="2634" t="s">
        <v>4463</v>
      </c>
      <c r="BC226" s="2629"/>
      <c r="BD226" s="656"/>
      <c r="BE226" s="656"/>
      <c r="BF226" s="656"/>
      <c r="BG226" s="2624"/>
      <c r="BH226" s="143" t="s">
        <v>798</v>
      </c>
      <c r="BI226" s="135">
        <v>1</v>
      </c>
    </row>
    <row r="227" spans="1:61" s="641" customFormat="1" ht="15.75" thickBot="1">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s="137"/>
      <c r="AI227" s="137"/>
      <c r="AJ227" s="137"/>
      <c r="AK227" s="137"/>
      <c r="AL227" s="137"/>
      <c r="AM227"/>
      <c r="AN227" s="137"/>
      <c r="AO227" s="137"/>
      <c r="AP227" s="137"/>
      <c r="AQ227" s="137"/>
      <c r="AR227" s="137"/>
      <c r="AS227" s="880">
        <f ca="1">CELL("largeur",AS227)</f>
        <v>19</v>
      </c>
      <c r="AT227" s="590">
        <f ca="1">CELL("largeur",AT227)</f>
        <v>18</v>
      </c>
      <c r="AU227" s="590">
        <f ca="1">CELL("largeur",AU227)</f>
        <v>25</v>
      </c>
      <c r="AV227" s="590">
        <f ca="1">CELL("largeur",AV227)</f>
        <v>16</v>
      </c>
      <c r="AW227" s="590">
        <f ca="1">CELL("largeur",AW227)</f>
        <v>6</v>
      </c>
      <c r="AX227" s="590">
        <f ca="1">CELL("largeur",AX227)</f>
        <v>11</v>
      </c>
      <c r="AY227" s="592">
        <f ca="1">CELL("largeur",AY227)</f>
        <v>11</v>
      </c>
      <c r="AZ227"/>
      <c r="BA227" s="2635"/>
      <c r="BB227" s="659"/>
      <c r="BC227" s="2629"/>
      <c r="BD227" s="656"/>
      <c r="BE227" s="656"/>
      <c r="BF227" s="656"/>
      <c r="BG227" s="2624"/>
      <c r="BH227" s="143" t="s">
        <v>798</v>
      </c>
      <c r="BI227" s="135">
        <v>1</v>
      </c>
    </row>
    <row r="228" spans="1:61">
      <c r="AN228"/>
      <c r="AO228"/>
      <c r="AP228"/>
      <c r="AQ228"/>
      <c r="BA228" s="2635"/>
      <c r="BB228" s="659"/>
      <c r="BC228" s="2629"/>
      <c r="BD228" s="656"/>
      <c r="BE228" s="656"/>
      <c r="BF228" s="656"/>
      <c r="BG228" s="2624"/>
      <c r="BH228" s="143" t="s">
        <v>798</v>
      </c>
      <c r="BI228" s="135">
        <v>1</v>
      </c>
    </row>
    <row r="229" spans="1:61" ht="18.75">
      <c r="AN229"/>
      <c r="AO229"/>
      <c r="AP229"/>
      <c r="AQ229"/>
      <c r="BA229" s="2636" t="s">
        <v>668</v>
      </c>
      <c r="BB229" s="659"/>
      <c r="BC229" s="2629"/>
      <c r="BD229" s="2637" t="s">
        <v>3711</v>
      </c>
      <c r="BE229" s="656"/>
      <c r="BF229" s="656"/>
      <c r="BG229" s="2624"/>
      <c r="BH229" s="143" t="s">
        <v>798</v>
      </c>
      <c r="BI229" s="135">
        <v>1</v>
      </c>
    </row>
    <row r="230" spans="1:61">
      <c r="AN230"/>
      <c r="AO230"/>
      <c r="AP230"/>
      <c r="AQ230"/>
      <c r="BA230" s="2638" t="s">
        <v>689</v>
      </c>
      <c r="BB230" s="659"/>
      <c r="BC230" s="659"/>
      <c r="BD230" s="2639" t="s">
        <v>3710</v>
      </c>
      <c r="BE230" s="656"/>
      <c r="BF230" s="656"/>
      <c r="BG230" s="2624"/>
      <c r="BH230" s="143" t="s">
        <v>798</v>
      </c>
      <c r="BI230" s="135">
        <v>1</v>
      </c>
    </row>
    <row r="231" spans="1:61">
      <c r="AH231"/>
      <c r="AI231"/>
      <c r="AJ231"/>
      <c r="AK231"/>
      <c r="AL231"/>
      <c r="AN231"/>
      <c r="AO231"/>
      <c r="AP231"/>
      <c r="AQ231"/>
      <c r="BA231" s="2640"/>
      <c r="BB231" s="659"/>
      <c r="BC231" s="659"/>
      <c r="BD231" s="2629">
        <v>1</v>
      </c>
      <c r="BE231" s="659"/>
      <c r="BF231" s="659"/>
      <c r="BG231" s="2641"/>
      <c r="BH231" s="143" t="s">
        <v>798</v>
      </c>
      <c r="BI231" s="135">
        <v>1</v>
      </c>
    </row>
    <row r="232" spans="1:61" ht="15.75">
      <c r="AH232"/>
      <c r="AI232"/>
      <c r="AJ232"/>
      <c r="AK232"/>
      <c r="AL232"/>
      <c r="AN232"/>
      <c r="AO232"/>
      <c r="AP232"/>
      <c r="AQ232"/>
      <c r="BA232" s="2636" t="s">
        <v>693</v>
      </c>
      <c r="BB232" s="659"/>
      <c r="BC232" s="659"/>
      <c r="BD232" s="2639" t="s">
        <v>990</v>
      </c>
      <c r="BE232" s="659"/>
      <c r="BF232" s="659"/>
      <c r="BG232" s="2641"/>
      <c r="BH232" s="143" t="s">
        <v>798</v>
      </c>
      <c r="BI232" s="135">
        <v>1</v>
      </c>
    </row>
    <row r="233" spans="1:61">
      <c r="AH233"/>
      <c r="AI233"/>
      <c r="AJ233"/>
      <c r="AK233"/>
      <c r="AL233"/>
      <c r="BA233" s="2638" t="s">
        <v>709</v>
      </c>
      <c r="BB233" s="659"/>
      <c r="BC233" s="659"/>
      <c r="BD233" s="2629">
        <v>1</v>
      </c>
      <c r="BE233" s="659"/>
      <c r="BF233" s="659"/>
      <c r="BG233" s="2641"/>
      <c r="BH233" s="143" t="s">
        <v>798</v>
      </c>
      <c r="BI233" s="135">
        <v>1</v>
      </c>
    </row>
    <row r="234" spans="1:61" ht="15.75">
      <c r="AN234"/>
      <c r="AO234"/>
      <c r="AP234"/>
      <c r="AQ234"/>
      <c r="AR234"/>
      <c r="BA234" s="2640">
        <v>1</v>
      </c>
      <c r="BB234" s="659"/>
      <c r="BC234" s="659"/>
      <c r="BD234" s="441" t="s">
        <v>648</v>
      </c>
      <c r="BE234" s="659"/>
      <c r="BF234" s="659"/>
      <c r="BG234" s="2641"/>
      <c r="BH234" s="143" t="s">
        <v>798</v>
      </c>
      <c r="BI234" s="135">
        <v>1</v>
      </c>
    </row>
    <row r="235" spans="1:61" ht="15.75">
      <c r="AH235"/>
      <c r="AI235"/>
      <c r="AJ235"/>
      <c r="AK235"/>
      <c r="AL235"/>
      <c r="AN235"/>
      <c r="AO235"/>
      <c r="AP235"/>
      <c r="AQ235"/>
      <c r="AR235"/>
      <c r="BA235" s="2636" t="s">
        <v>711</v>
      </c>
      <c r="BB235" s="659"/>
      <c r="BC235" s="659"/>
      <c r="BD235" s="2643" t="s">
        <v>666</v>
      </c>
      <c r="BE235" s="659"/>
      <c r="BF235" s="659"/>
      <c r="BG235" s="2641"/>
      <c r="BH235" s="143" t="s">
        <v>798</v>
      </c>
      <c r="BI235" s="135">
        <v>1</v>
      </c>
    </row>
    <row r="236" spans="1:61">
      <c r="AH236"/>
      <c r="AI236"/>
      <c r="AJ236"/>
      <c r="AK236"/>
      <c r="AL236"/>
      <c r="AN236"/>
      <c r="AO236"/>
      <c r="AP236"/>
      <c r="AQ236"/>
      <c r="AR236"/>
      <c r="BA236" s="2638" t="s">
        <v>724</v>
      </c>
      <c r="BB236" s="659"/>
      <c r="BC236" s="659"/>
      <c r="BD236" s="659"/>
      <c r="BE236" s="659"/>
      <c r="BF236" s="659"/>
      <c r="BG236" s="2641"/>
      <c r="BH236" s="143" t="s">
        <v>798</v>
      </c>
      <c r="BI236" s="135">
        <v>1</v>
      </c>
    </row>
    <row r="237" spans="1:61">
      <c r="AH237"/>
      <c r="AI237"/>
      <c r="AJ237"/>
      <c r="AK237"/>
      <c r="AL237"/>
      <c r="AN237"/>
      <c r="AO237"/>
      <c r="AP237"/>
      <c r="AQ237"/>
      <c r="AR237"/>
      <c r="BA237" s="2635"/>
      <c r="BB237" s="659"/>
      <c r="BC237" s="659"/>
      <c r="BD237" s="659"/>
      <c r="BE237" s="659"/>
      <c r="BF237" s="659"/>
      <c r="BG237" s="2641"/>
      <c r="BH237" s="143" t="s">
        <v>798</v>
      </c>
      <c r="BI237" s="135">
        <v>1</v>
      </c>
    </row>
    <row r="238" spans="1:61" ht="15.75">
      <c r="AH238"/>
      <c r="AI238"/>
      <c r="AJ238"/>
      <c r="AK238"/>
      <c r="AL238"/>
      <c r="AN238"/>
      <c r="AO238"/>
      <c r="AP238"/>
      <c r="AQ238"/>
      <c r="AR238"/>
      <c r="BA238" s="2636" t="s">
        <v>3461</v>
      </c>
      <c r="BB238" s="659"/>
      <c r="BC238" s="659"/>
      <c r="BD238" s="659"/>
      <c r="BE238" s="659"/>
      <c r="BF238" s="659"/>
      <c r="BG238" s="2641"/>
      <c r="BH238" s="143" t="s">
        <v>798</v>
      </c>
      <c r="BI238" s="135">
        <v>1</v>
      </c>
    </row>
    <row r="239" spans="1:61">
      <c r="AH239"/>
      <c r="AI239"/>
      <c r="AJ239"/>
      <c r="AK239"/>
      <c r="AL239"/>
      <c r="AN239"/>
      <c r="AO239"/>
      <c r="AP239"/>
      <c r="AQ239"/>
      <c r="AR239"/>
      <c r="BA239" s="2638" t="s">
        <v>3460</v>
      </c>
      <c r="BB239" s="659"/>
      <c r="BC239" s="3731" t="s">
        <v>4950</v>
      </c>
      <c r="BD239" s="659"/>
      <c r="BE239" s="659"/>
      <c r="BF239" s="659"/>
      <c r="BG239" s="2641"/>
      <c r="BH239" s="143" t="s">
        <v>798</v>
      </c>
      <c r="BI239" s="135">
        <v>1</v>
      </c>
    </row>
    <row r="240" spans="1:61">
      <c r="AH240"/>
      <c r="AI240"/>
      <c r="AJ240"/>
      <c r="AK240"/>
      <c r="AL240"/>
      <c r="AN240"/>
      <c r="AO240"/>
      <c r="AP240"/>
      <c r="AQ240"/>
      <c r="AR240"/>
      <c r="BA240" s="2635"/>
      <c r="BB240" s="659"/>
      <c r="BC240" s="659"/>
      <c r="BD240" s="659"/>
      <c r="BE240" s="659"/>
      <c r="BF240" s="659"/>
      <c r="BG240" s="2641"/>
      <c r="BH240" s="143" t="s">
        <v>798</v>
      </c>
      <c r="BI240" s="135">
        <v>1</v>
      </c>
    </row>
    <row r="241" spans="1:63">
      <c r="AH241"/>
      <c r="AI241"/>
      <c r="AJ241"/>
      <c r="AK241"/>
      <c r="AL241"/>
      <c r="AN241"/>
      <c r="AO241"/>
      <c r="AP241"/>
      <c r="AQ241"/>
      <c r="AR241"/>
      <c r="BA241" s="2644">
        <v>19</v>
      </c>
      <c r="BB241" s="2645">
        <v>22</v>
      </c>
      <c r="BC241" s="2645">
        <v>25</v>
      </c>
      <c r="BD241" s="2645">
        <v>16</v>
      </c>
      <c r="BE241" s="2645">
        <v>6</v>
      </c>
      <c r="BF241" s="2645">
        <v>11</v>
      </c>
      <c r="BG241" s="2646">
        <v>11</v>
      </c>
      <c r="BH241" s="143" t="s">
        <v>798</v>
      </c>
      <c r="BI241" s="135">
        <v>1</v>
      </c>
    </row>
    <row r="242" spans="1:63" ht="15.75" thickBot="1">
      <c r="BA242" s="880">
        <f ca="1">CELL("largeur",BA242)</f>
        <v>19</v>
      </c>
      <c r="BB242" s="590">
        <f ca="1">CELL("largeur",BB242)</f>
        <v>22</v>
      </c>
      <c r="BC242" s="590">
        <f ca="1">CELL("largeur",BC242)</f>
        <v>25</v>
      </c>
      <c r="BD242" s="590">
        <f ca="1">CELL("largeur",BD242)</f>
        <v>16</v>
      </c>
      <c r="BE242" s="590">
        <f ca="1">CELL("largeur",BE242)</f>
        <v>6</v>
      </c>
      <c r="BF242" s="590">
        <f ca="1">CELL("largeur",BF242)</f>
        <v>11</v>
      </c>
      <c r="BG242" s="592">
        <f ca="1">CELL("largeur",BG242)</f>
        <v>11</v>
      </c>
      <c r="BH242" s="143" t="s">
        <v>798</v>
      </c>
      <c r="BI242" s="640" t="s">
        <v>997</v>
      </c>
    </row>
    <row r="243" spans="1:63">
      <c r="A243" s="135">
        <v>1</v>
      </c>
      <c r="B243" s="135">
        <v>1</v>
      </c>
      <c r="C243" s="135">
        <v>1</v>
      </c>
      <c r="D243" s="135">
        <v>1</v>
      </c>
      <c r="E243" s="135">
        <v>1</v>
      </c>
      <c r="F243" s="135">
        <v>1</v>
      </c>
      <c r="G243" s="135">
        <v>1</v>
      </c>
      <c r="H243" s="135">
        <v>1</v>
      </c>
      <c r="I243" s="135">
        <v>1</v>
      </c>
      <c r="J243" s="135">
        <v>1</v>
      </c>
      <c r="K243" s="135">
        <v>1</v>
      </c>
      <c r="L243" s="135">
        <v>1</v>
      </c>
      <c r="M243" s="135">
        <v>1</v>
      </c>
      <c r="N243" s="135">
        <v>1</v>
      </c>
      <c r="O243" s="135">
        <v>1</v>
      </c>
      <c r="P243" s="135">
        <v>1</v>
      </c>
      <c r="Q243" s="135">
        <v>1</v>
      </c>
      <c r="R243" s="135">
        <v>1</v>
      </c>
      <c r="S243" s="135">
        <v>1</v>
      </c>
      <c r="T243" s="135">
        <v>1</v>
      </c>
      <c r="U243" s="135">
        <v>1</v>
      </c>
      <c r="V243" s="135">
        <v>1</v>
      </c>
      <c r="W243" s="135">
        <v>1</v>
      </c>
      <c r="X243" s="135">
        <v>1</v>
      </c>
      <c r="Y243" s="135">
        <v>1</v>
      </c>
      <c r="Z243" s="135">
        <v>1</v>
      </c>
      <c r="AA243" s="135">
        <v>1</v>
      </c>
      <c r="AB243" s="135">
        <v>1</v>
      </c>
      <c r="AC243" s="135">
        <v>1</v>
      </c>
      <c r="AD243" s="135">
        <v>1</v>
      </c>
      <c r="AE243" s="135">
        <v>1</v>
      </c>
      <c r="AF243" s="135">
        <v>1</v>
      </c>
      <c r="AG243" s="135">
        <v>1</v>
      </c>
      <c r="AH243" s="135">
        <v>1</v>
      </c>
      <c r="AI243" s="135">
        <v>1</v>
      </c>
      <c r="AJ243" s="135">
        <v>1</v>
      </c>
      <c r="AK243" s="135">
        <v>1</v>
      </c>
      <c r="AL243" s="135">
        <v>1</v>
      </c>
      <c r="AM243" s="135">
        <v>1</v>
      </c>
      <c r="AN243" s="135">
        <v>1</v>
      </c>
      <c r="AO243" s="135">
        <v>1</v>
      </c>
      <c r="AP243" s="135">
        <v>1</v>
      </c>
      <c r="AQ243" s="135">
        <v>1</v>
      </c>
      <c r="AR243" s="135">
        <v>1</v>
      </c>
      <c r="AS243" s="135">
        <v>1</v>
      </c>
      <c r="AT243" s="135">
        <v>1</v>
      </c>
      <c r="AU243" s="135">
        <v>1</v>
      </c>
      <c r="AV243" s="135">
        <v>1</v>
      </c>
      <c r="AW243" s="135">
        <v>1</v>
      </c>
      <c r="AX243" s="135">
        <v>1</v>
      </c>
      <c r="AY243" s="135">
        <v>1</v>
      </c>
      <c r="AZ243" s="135">
        <v>1</v>
      </c>
      <c r="BA243" s="135">
        <v>1</v>
      </c>
      <c r="BB243" s="135">
        <v>1</v>
      </c>
      <c r="BC243" s="135">
        <v>1</v>
      </c>
      <c r="BD243" s="135">
        <v>1</v>
      </c>
      <c r="BE243" s="135">
        <v>1</v>
      </c>
      <c r="BF243" s="135">
        <v>1</v>
      </c>
      <c r="BG243" s="135">
        <v>1</v>
      </c>
      <c r="BH243" s="135">
        <v>1</v>
      </c>
      <c r="BI243" s="133" t="str">
        <f>ADDRESS(ROW(),COLUMN(),4)</f>
        <v>BI243</v>
      </c>
      <c r="BJ243" s="689"/>
      <c r="BK243" s="690" t="str">
        <f>ADDRESS(ROW(),COLUMN(),4)</f>
        <v>BK243</v>
      </c>
    </row>
  </sheetData>
  <mergeCells count="165">
    <mergeCell ref="AA163:AF164"/>
    <mergeCell ref="AB158:AF158"/>
    <mergeCell ref="AB159:AF159"/>
    <mergeCell ref="AB160:AF160"/>
    <mergeCell ref="AA147:AF147"/>
    <mergeCell ref="Z148:AF148"/>
    <mergeCell ref="AA151:AF154"/>
    <mergeCell ref="AB157:AF157"/>
    <mergeCell ref="AB161:AF161"/>
    <mergeCell ref="AB162:AF162"/>
    <mergeCell ref="AN120:AQ120"/>
    <mergeCell ref="N136:R139"/>
    <mergeCell ref="AH95:AI96"/>
    <mergeCell ref="AK95:AL96"/>
    <mergeCell ref="AN94:AQ95"/>
    <mergeCell ref="AK92:AL93"/>
    <mergeCell ref="AH98:AI99"/>
    <mergeCell ref="AK98:AL99"/>
    <mergeCell ref="AH101:AI102"/>
    <mergeCell ref="AK101:AL102"/>
    <mergeCell ref="AN111:AO112"/>
    <mergeCell ref="AP111:AQ112"/>
    <mergeCell ref="AN88:AQ89"/>
    <mergeCell ref="AH89:AI90"/>
    <mergeCell ref="AK89:AL90"/>
    <mergeCell ref="AH80:AI81"/>
    <mergeCell ref="AK80:AL81"/>
    <mergeCell ref="AH92:AI93"/>
    <mergeCell ref="AN66:AO67"/>
    <mergeCell ref="AH68:AI69"/>
    <mergeCell ref="AK68:AL69"/>
    <mergeCell ref="AH71:AI72"/>
    <mergeCell ref="AK71:AL72"/>
    <mergeCell ref="AP105:AP106"/>
    <mergeCell ref="AK86:AL87"/>
    <mergeCell ref="AK74:AL75"/>
    <mergeCell ref="AH77:AI78"/>
    <mergeCell ref="AK77:AL78"/>
    <mergeCell ref="V80:V81"/>
    <mergeCell ref="W80:X81"/>
    <mergeCell ref="AH74:AI75"/>
    <mergeCell ref="AH62:AI63"/>
    <mergeCell ref="AK62:AL63"/>
    <mergeCell ref="AH65:AI66"/>
    <mergeCell ref="AK65:AL66"/>
    <mergeCell ref="AH47:AI48"/>
    <mergeCell ref="AK53:AL54"/>
    <mergeCell ref="AH56:AI57"/>
    <mergeCell ref="AK56:AL57"/>
    <mergeCell ref="AH53:AI54"/>
    <mergeCell ref="AH59:AI60"/>
    <mergeCell ref="AK59:AL60"/>
    <mergeCell ref="AV39:AV40"/>
    <mergeCell ref="AH38:AI39"/>
    <mergeCell ref="AK38:AL39"/>
    <mergeCell ref="AH41:AI42"/>
    <mergeCell ref="AK41:AL42"/>
    <mergeCell ref="AH44:AI45"/>
    <mergeCell ref="AK44:AL45"/>
    <mergeCell ref="AK47:AL48"/>
    <mergeCell ref="AN47:AQ50"/>
    <mergeCell ref="AH50:AI51"/>
    <mergeCell ref="AK50:AL51"/>
    <mergeCell ref="AN51:AQ52"/>
    <mergeCell ref="AK29:AL30"/>
    <mergeCell ref="AH32:AI33"/>
    <mergeCell ref="AK32:AL33"/>
    <mergeCell ref="AH35:AI36"/>
    <mergeCell ref="AK35:AL36"/>
    <mergeCell ref="AH23:AI24"/>
    <mergeCell ref="AK23:AL24"/>
    <mergeCell ref="AH29:AI30"/>
    <mergeCell ref="AK17:AL18"/>
    <mergeCell ref="AS17:AV18"/>
    <mergeCell ref="U24:U25"/>
    <mergeCell ref="V24:V25"/>
    <mergeCell ref="W24:W25"/>
    <mergeCell ref="X24:X25"/>
    <mergeCell ref="U7:V7"/>
    <mergeCell ref="AS12:AY14"/>
    <mergeCell ref="BA12:BG14"/>
    <mergeCell ref="V13:V14"/>
    <mergeCell ref="BD18:BD19"/>
    <mergeCell ref="AH20:AI21"/>
    <mergeCell ref="AK20:AL21"/>
    <mergeCell ref="AH13:AI14"/>
    <mergeCell ref="AN12:AQ14"/>
    <mergeCell ref="F12:H12"/>
    <mergeCell ref="E13:H15"/>
    <mergeCell ref="E18:I20"/>
    <mergeCell ref="Z11:AF11"/>
    <mergeCell ref="M3:M8"/>
    <mergeCell ref="W3:X3"/>
    <mergeCell ref="W4:X6"/>
    <mergeCell ref="W7:X7"/>
    <mergeCell ref="W8:X8"/>
    <mergeCell ref="Z7:AF8"/>
    <mergeCell ref="AS84:AV87"/>
    <mergeCell ref="AT89:AV90"/>
    <mergeCell ref="AW89:AW90"/>
    <mergeCell ref="AX89:AY90"/>
    <mergeCell ref="W13:X14"/>
    <mergeCell ref="H24:H25"/>
    <mergeCell ref="AK13:AL14"/>
    <mergeCell ref="AH17:AI18"/>
    <mergeCell ref="AH26:AI27"/>
    <mergeCell ref="AK26:AL27"/>
    <mergeCell ref="BA46:BG47"/>
    <mergeCell ref="AV51:AV52"/>
    <mergeCell ref="AW51:AW52"/>
    <mergeCell ref="BD65:BG66"/>
    <mergeCell ref="AT73:AU75"/>
    <mergeCell ref="AV73:AW75"/>
    <mergeCell ref="BA209:BC212"/>
    <mergeCell ref="BD210:BG212"/>
    <mergeCell ref="AS206:AY207"/>
    <mergeCell ref="BA219:BC221"/>
    <mergeCell ref="BD219:BG222"/>
    <mergeCell ref="BA172:BG172"/>
    <mergeCell ref="BB175:BG178"/>
    <mergeCell ref="BC181:BG181"/>
    <mergeCell ref="AS194:AS204"/>
    <mergeCell ref="AT202:AW204"/>
    <mergeCell ref="AS117:AS122"/>
    <mergeCell ref="AT118:AY120"/>
    <mergeCell ref="AS124:AS135"/>
    <mergeCell ref="AT124:AT125"/>
    <mergeCell ref="AS160:AS167"/>
    <mergeCell ref="BC184:BG184"/>
    <mergeCell ref="AS39:AS40"/>
    <mergeCell ref="AT39:AT40"/>
    <mergeCell ref="BA223:BC225"/>
    <mergeCell ref="AV219:AV220"/>
    <mergeCell ref="BC185:BG185"/>
    <mergeCell ref="BC186:BG186"/>
    <mergeCell ref="BB187:BG188"/>
    <mergeCell ref="AT179:AY180"/>
    <mergeCell ref="AS189:AY191"/>
    <mergeCell ref="BB103:BF105"/>
    <mergeCell ref="AW23:AW24"/>
    <mergeCell ref="AX23:AY24"/>
    <mergeCell ref="BA25:BG26"/>
    <mergeCell ref="BA30:BC31"/>
    <mergeCell ref="AW31:AW32"/>
    <mergeCell ref="AX31:AX32"/>
    <mergeCell ref="BB171:BG171"/>
    <mergeCell ref="N69:R72"/>
    <mergeCell ref="BC182:BG182"/>
    <mergeCell ref="BC183:BG183"/>
    <mergeCell ref="AN130:AQ130"/>
    <mergeCell ref="AH83:AI84"/>
    <mergeCell ref="AK83:AL84"/>
    <mergeCell ref="AH86:AI87"/>
    <mergeCell ref="AW104:AX111"/>
    <mergeCell ref="AS111:AS112"/>
    <mergeCell ref="E134:I134"/>
    <mergeCell ref="D77:D134"/>
    <mergeCell ref="E74:I74"/>
    <mergeCell ref="I24:I25"/>
    <mergeCell ref="J24:J25"/>
    <mergeCell ref="E67:K67"/>
    <mergeCell ref="F79:H79"/>
    <mergeCell ref="E80:H82"/>
    <mergeCell ref="E85:I87"/>
    <mergeCell ref="E91:I91"/>
  </mergeCells>
  <conditionalFormatting sqref="AT126:AT127">
    <cfRule type="cellIs" dxfId="64" priority="2" operator="notEqual">
      <formula>1</formula>
    </cfRule>
  </conditionalFormatting>
  <conditionalFormatting sqref="J26:J65">
    <cfRule type="cellIs" dxfId="63" priority="1" operator="notEqual">
      <formula>1</formula>
    </cfRule>
  </conditionalFormatting>
  <hyperlinks>
    <hyperlink ref="BD235" r:id="rId1" xr:uid="{BB613042-ACB9-4A24-A9BC-D4AAAC8CF8E7}"/>
    <hyperlink ref="BA230" r:id="rId2" xr:uid="{9EEF551A-8FF1-4ACD-AEE9-8695582C0F51}"/>
    <hyperlink ref="BA236" r:id="rId3" xr:uid="{063306C3-4D17-4B72-BDCA-7A12A991ADCD}"/>
    <hyperlink ref="BA233" r:id="rId4" xr:uid="{6B171BA5-941D-4F5C-8448-87F001085B29}"/>
    <hyperlink ref="BD232" r:id="rId5" xr:uid="{DD745E00-AC1C-4BC9-A495-A3EBC77255F5}"/>
    <hyperlink ref="BD230" r:id="rId6" xr:uid="{C8F26E4C-85D3-422B-82E7-84852FB4CB68}"/>
    <hyperlink ref="BE155" r:id="rId7" xr:uid="{DBDA6004-1E05-4EF1-9BE1-194845DD2FCF}"/>
    <hyperlink ref="BA239" r:id="rId8" xr:uid="{2D135C11-C924-4532-8F9E-27760677BE28}"/>
    <hyperlink ref="BC239" r:id="rId9" xr:uid="{E763A5C3-02AF-4A88-AB94-FEA25908D72F}"/>
    <hyperlink ref="AA24" r:id="rId10" xr:uid="{D51157C0-B17F-48EA-AE98-6D55EBAC7A6B}"/>
    <hyperlink ref="AA91" r:id="rId11" xr:uid="{78331613-620D-446A-87E1-BAEA6375D581}"/>
  </hyperlinks>
  <pageMargins left="0.7" right="0.7" top="0.75" bottom="0.75" header="0.3" footer="0.3"/>
  <pageSetup paperSize="9" orientation="portrait" r:id="rId12"/>
  <drawing r:id="rId1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D5F62-5168-41FC-A718-425B2C7D0740}">
  <dimension ref="A1:X99"/>
  <sheetViews>
    <sheetView workbookViewId="0">
      <selection activeCell="S21" sqref="S21"/>
    </sheetView>
  </sheetViews>
  <sheetFormatPr baseColWidth="10" defaultRowHeight="15"/>
  <sheetData>
    <row r="1" spans="1:24">
      <c r="A1" s="132"/>
      <c r="B1" s="132"/>
      <c r="C1" s="132"/>
      <c r="D1" s="132"/>
      <c r="E1" s="132"/>
      <c r="F1" s="132"/>
      <c r="G1" s="132"/>
      <c r="H1" s="132"/>
      <c r="I1" s="132"/>
      <c r="J1" s="132"/>
      <c r="K1" s="132"/>
      <c r="L1" s="132"/>
      <c r="M1" s="132"/>
      <c r="N1" s="132"/>
      <c r="O1" s="132"/>
      <c r="P1" s="132"/>
      <c r="Q1" s="132"/>
      <c r="R1" s="132"/>
      <c r="S1" s="132"/>
      <c r="T1" s="132"/>
      <c r="U1" s="132"/>
      <c r="V1" s="132"/>
      <c r="W1" s="132"/>
      <c r="X1" s="132"/>
    </row>
    <row r="2" spans="1:24" ht="15.75">
      <c r="A2" s="132"/>
      <c r="B2" s="705" t="s">
        <v>1073</v>
      </c>
      <c r="C2" s="132"/>
      <c r="D2" s="132"/>
      <c r="E2" s="132"/>
      <c r="F2" s="132"/>
      <c r="G2" s="132"/>
      <c r="H2" s="132"/>
      <c r="I2" s="132"/>
      <c r="J2" s="132"/>
      <c r="K2" s="132"/>
      <c r="L2" s="132"/>
      <c r="M2" s="132"/>
      <c r="N2" s="132"/>
      <c r="O2" s="132"/>
      <c r="P2" s="132"/>
      <c r="Q2" s="132"/>
      <c r="R2" s="132"/>
      <c r="S2" s="132"/>
      <c r="T2" s="132"/>
      <c r="U2" s="132"/>
      <c r="V2" s="132"/>
      <c r="W2" s="132"/>
      <c r="X2" s="132"/>
    </row>
    <row r="3" spans="1:24" ht="15.75">
      <c r="A3" s="132"/>
      <c r="B3" s="705" t="s">
        <v>120</v>
      </c>
      <c r="C3" s="132"/>
      <c r="D3" s="132"/>
      <c r="E3" s="132"/>
      <c r="F3" s="132"/>
      <c r="G3" s="132"/>
      <c r="H3" s="132"/>
      <c r="I3" s="132"/>
      <c r="J3" s="132"/>
      <c r="K3" s="132"/>
      <c r="L3" s="132"/>
      <c r="M3" s="132"/>
      <c r="N3" s="132"/>
      <c r="O3" s="132"/>
      <c r="P3" s="132"/>
      <c r="Q3" s="132"/>
      <c r="R3" s="132"/>
      <c r="S3" s="132"/>
      <c r="T3" s="132"/>
      <c r="U3" s="132"/>
      <c r="V3" s="132"/>
      <c r="W3" s="132"/>
      <c r="X3" s="132"/>
    </row>
    <row r="4" spans="1:24" ht="15.75">
      <c r="A4" s="132"/>
      <c r="B4" s="706" t="s">
        <v>121</v>
      </c>
      <c r="C4" s="132"/>
      <c r="D4" s="132"/>
      <c r="E4" s="132"/>
      <c r="F4" s="132"/>
      <c r="G4" s="132"/>
      <c r="H4" s="132"/>
      <c r="I4" s="132"/>
      <c r="J4" s="132"/>
      <c r="K4" s="132"/>
      <c r="L4" s="132"/>
      <c r="M4" s="132"/>
      <c r="N4" s="132"/>
      <c r="O4" s="132"/>
      <c r="P4" s="132"/>
      <c r="Q4" s="132"/>
      <c r="R4" s="132"/>
      <c r="S4" s="132"/>
      <c r="T4" s="132"/>
      <c r="U4" s="132"/>
      <c r="V4" s="132"/>
      <c r="W4" s="132"/>
      <c r="X4" s="132"/>
    </row>
    <row r="5" spans="1:24" ht="15.75">
      <c r="A5" s="132"/>
      <c r="B5" s="706" t="s">
        <v>1014</v>
      </c>
      <c r="C5" s="132"/>
      <c r="D5" s="132"/>
      <c r="E5" s="132"/>
      <c r="F5" s="132"/>
      <c r="G5" s="132"/>
      <c r="H5" s="132"/>
      <c r="I5" s="132"/>
      <c r="J5" s="132"/>
      <c r="K5" s="132"/>
      <c r="L5" s="132"/>
      <c r="M5" s="132"/>
      <c r="N5" s="132"/>
      <c r="O5" s="132"/>
      <c r="P5" s="132"/>
      <c r="Q5" s="132"/>
      <c r="R5" s="132"/>
      <c r="S5" s="132"/>
      <c r="T5" s="132"/>
      <c r="U5" s="132"/>
      <c r="V5" s="132"/>
      <c r="W5" s="132"/>
      <c r="X5" s="132"/>
    </row>
    <row r="6" spans="1:24" ht="15.75">
      <c r="A6" s="132"/>
      <c r="B6" s="706" t="s">
        <v>1015</v>
      </c>
      <c r="C6" s="132"/>
      <c r="D6" s="132"/>
      <c r="E6" s="132"/>
      <c r="F6" s="132"/>
      <c r="G6" s="132"/>
      <c r="H6" s="132"/>
      <c r="I6" s="132"/>
      <c r="J6" s="132"/>
      <c r="K6" s="132"/>
      <c r="L6" s="132"/>
      <c r="M6" s="132"/>
      <c r="N6" s="132"/>
      <c r="O6" s="132"/>
      <c r="P6" s="132"/>
      <c r="Q6" s="132"/>
      <c r="R6" s="132"/>
      <c r="S6" s="132"/>
      <c r="T6" s="132"/>
      <c r="U6" s="132"/>
      <c r="V6" s="132"/>
      <c r="W6" s="132"/>
      <c r="X6" s="132"/>
    </row>
    <row r="7" spans="1:24">
      <c r="A7" s="132"/>
      <c r="B7" s="132"/>
      <c r="C7" s="132"/>
      <c r="D7" s="132"/>
      <c r="E7" s="132"/>
      <c r="F7" s="132"/>
      <c r="G7" s="132"/>
      <c r="H7" s="132"/>
      <c r="I7" s="132"/>
      <c r="J7" s="132"/>
      <c r="K7" s="132"/>
      <c r="L7" s="132"/>
      <c r="M7" s="132"/>
      <c r="N7" s="132"/>
      <c r="O7" s="132"/>
      <c r="P7" s="132"/>
      <c r="Q7" s="132"/>
      <c r="R7" s="132"/>
      <c r="S7" s="132"/>
      <c r="T7" s="132"/>
      <c r="U7" s="132"/>
      <c r="V7" s="132"/>
      <c r="W7" s="132"/>
      <c r="X7" s="132"/>
    </row>
    <row r="8" spans="1:24" ht="15.75">
      <c r="A8" s="132"/>
      <c r="B8" s="707" t="s">
        <v>1095</v>
      </c>
      <c r="C8" s="705" t="s">
        <v>1096</v>
      </c>
      <c r="D8" s="132"/>
      <c r="E8" s="132"/>
      <c r="F8" s="132"/>
      <c r="G8" s="132"/>
      <c r="H8" s="132"/>
      <c r="I8" s="132"/>
      <c r="J8" s="132"/>
      <c r="K8" s="132"/>
      <c r="L8" s="132"/>
      <c r="M8" s="132"/>
      <c r="N8" s="132"/>
      <c r="O8" s="132"/>
      <c r="P8" s="132"/>
      <c r="Q8" s="132"/>
      <c r="R8" s="132"/>
      <c r="S8" s="132"/>
      <c r="T8" s="132"/>
      <c r="U8" s="132"/>
      <c r="V8" s="132"/>
      <c r="W8" s="132"/>
      <c r="X8" s="132"/>
    </row>
    <row r="9" spans="1:24">
      <c r="A9" s="132"/>
      <c r="B9" s="132"/>
      <c r="C9" s="132"/>
      <c r="D9" s="132"/>
      <c r="E9" s="132"/>
      <c r="F9" s="132"/>
      <c r="G9" s="132"/>
      <c r="H9" s="132"/>
      <c r="I9" s="132"/>
      <c r="J9" s="132"/>
      <c r="K9" s="132"/>
      <c r="L9" s="132"/>
      <c r="M9" s="132"/>
      <c r="N9" s="132"/>
      <c r="O9" s="132"/>
      <c r="P9" s="132"/>
      <c r="Q9" s="132"/>
      <c r="R9" s="132"/>
      <c r="S9" s="132"/>
      <c r="T9" s="132"/>
      <c r="U9" s="132"/>
      <c r="V9" s="132"/>
      <c r="W9" s="132"/>
      <c r="X9" s="132"/>
    </row>
    <row r="10" spans="1:24" ht="18.75">
      <c r="A10" s="132"/>
      <c r="B10" s="710" t="s">
        <v>892</v>
      </c>
      <c r="C10" s="132"/>
      <c r="D10" s="132"/>
      <c r="E10" s="132"/>
      <c r="F10" s="132"/>
      <c r="G10" s="132"/>
      <c r="H10" s="132"/>
      <c r="I10" s="132"/>
      <c r="J10" s="132"/>
      <c r="K10" s="132"/>
      <c r="L10" s="132"/>
      <c r="M10" s="132"/>
      <c r="N10" s="132"/>
      <c r="O10" s="132"/>
      <c r="P10" s="132"/>
      <c r="Q10" s="132"/>
      <c r="R10" s="132"/>
      <c r="S10" s="132"/>
      <c r="T10" s="132"/>
      <c r="U10" s="132"/>
      <c r="V10" s="132"/>
      <c r="W10" s="132"/>
      <c r="X10" s="132"/>
    </row>
    <row r="11" spans="1:24">
      <c r="A11" s="132"/>
      <c r="B11" s="132"/>
      <c r="C11" s="132"/>
      <c r="D11" s="132"/>
      <c r="E11" s="132"/>
      <c r="F11" s="132"/>
      <c r="G11" s="132"/>
      <c r="H11" s="132"/>
      <c r="I11" s="132"/>
      <c r="J11" s="132"/>
      <c r="K11" s="132"/>
      <c r="L11" s="132"/>
      <c r="M11" s="132"/>
      <c r="N11" s="132"/>
      <c r="O11" s="132"/>
      <c r="P11" s="132"/>
      <c r="Q11" s="132"/>
      <c r="R11" s="132"/>
      <c r="S11" s="132"/>
      <c r="T11" s="132"/>
      <c r="U11" s="132"/>
      <c r="V11" s="132"/>
      <c r="W11" s="132"/>
      <c r="X11" s="132"/>
    </row>
    <row r="12" spans="1:24">
      <c r="A12" s="132"/>
      <c r="B12" s="132" t="s">
        <v>1097</v>
      </c>
      <c r="C12" s="132"/>
      <c r="D12" s="132"/>
      <c r="E12" s="132"/>
      <c r="F12" s="132"/>
      <c r="G12" s="132"/>
      <c r="H12" s="132"/>
      <c r="I12" s="132"/>
      <c r="J12" s="132"/>
      <c r="K12" s="132"/>
      <c r="L12" s="132"/>
      <c r="M12" s="132"/>
      <c r="N12" s="132"/>
      <c r="O12" s="132"/>
      <c r="P12" s="132"/>
      <c r="Q12" s="132"/>
      <c r="R12" s="132"/>
      <c r="S12" s="132"/>
      <c r="T12" s="132"/>
      <c r="U12" s="132"/>
      <c r="V12" s="132"/>
      <c r="W12" s="132"/>
      <c r="X12" s="132"/>
    </row>
    <row r="13" spans="1:24">
      <c r="A13" s="132"/>
      <c r="B13" s="132"/>
      <c r="C13" s="132"/>
      <c r="D13" s="132"/>
      <c r="E13" s="132"/>
      <c r="F13" s="132"/>
      <c r="G13" s="132"/>
      <c r="H13" s="132"/>
      <c r="I13" s="132"/>
      <c r="J13" s="132"/>
      <c r="K13" s="132"/>
      <c r="L13" s="132"/>
      <c r="M13" s="132"/>
      <c r="N13" s="132"/>
      <c r="O13" s="132"/>
      <c r="P13" s="132"/>
      <c r="Q13" s="132"/>
      <c r="R13" s="132"/>
      <c r="S13" s="132"/>
      <c r="T13" s="132"/>
      <c r="U13" s="132"/>
      <c r="V13" s="132"/>
      <c r="W13" s="132"/>
      <c r="X13" s="132"/>
    </row>
    <row r="14" spans="1:24" ht="18">
      <c r="A14" s="132"/>
      <c r="B14" s="708" t="s">
        <v>1098</v>
      </c>
      <c r="C14" s="132"/>
      <c r="D14" s="132"/>
      <c r="E14" s="132"/>
      <c r="F14" s="132"/>
      <c r="G14" s="132"/>
      <c r="H14" s="132"/>
      <c r="I14" s="132"/>
      <c r="J14" s="132"/>
      <c r="K14" s="132"/>
      <c r="L14" s="132"/>
      <c r="M14" s="132"/>
      <c r="N14" s="132"/>
      <c r="O14" s="132"/>
      <c r="P14" s="132"/>
      <c r="Q14" s="132"/>
      <c r="R14" s="132"/>
      <c r="S14" s="132"/>
      <c r="T14" s="132"/>
      <c r="U14" s="132"/>
      <c r="V14" s="132"/>
      <c r="W14" s="132"/>
      <c r="X14" s="132"/>
    </row>
    <row r="15" spans="1:24">
      <c r="A15" s="132"/>
      <c r="B15" s="132"/>
      <c r="C15" s="132"/>
      <c r="D15" s="132"/>
      <c r="E15" s="132"/>
      <c r="F15" s="132"/>
      <c r="G15" s="132"/>
      <c r="H15" s="132"/>
      <c r="I15" s="132"/>
      <c r="J15" s="132"/>
      <c r="K15" s="132"/>
      <c r="L15" s="132"/>
      <c r="M15" s="132"/>
      <c r="N15" s="132"/>
      <c r="O15" s="132"/>
      <c r="P15" s="132"/>
      <c r="Q15" s="132"/>
      <c r="R15" s="132"/>
      <c r="S15" s="132"/>
      <c r="T15" s="132"/>
      <c r="U15" s="132"/>
      <c r="V15" s="132"/>
      <c r="W15" s="132"/>
      <c r="X15" s="132"/>
    </row>
    <row r="16" spans="1:24">
      <c r="A16" s="132"/>
      <c r="B16" s="132" t="s">
        <v>1099</v>
      </c>
      <c r="C16" s="132"/>
      <c r="D16" s="132"/>
      <c r="E16" s="132"/>
      <c r="F16" s="132"/>
      <c r="G16" s="132"/>
      <c r="H16" s="132"/>
      <c r="I16" s="132"/>
      <c r="J16" s="132"/>
      <c r="K16" s="132"/>
      <c r="L16" s="132"/>
      <c r="M16" s="132"/>
      <c r="N16" s="132"/>
      <c r="O16" s="132"/>
      <c r="P16" s="132"/>
      <c r="Q16" s="132"/>
      <c r="R16" s="132"/>
      <c r="S16" s="132"/>
      <c r="T16" s="132"/>
      <c r="U16" s="132"/>
      <c r="V16" s="132"/>
      <c r="W16" s="132"/>
      <c r="X16" s="132"/>
    </row>
    <row r="17" spans="1:24">
      <c r="A17" s="132"/>
      <c r="B17" s="132"/>
      <c r="C17" s="132"/>
      <c r="D17" s="132"/>
      <c r="E17" s="132"/>
      <c r="F17" s="132"/>
      <c r="G17" s="132"/>
      <c r="H17" s="132"/>
      <c r="I17" s="132"/>
      <c r="J17" s="132"/>
      <c r="K17" s="132"/>
      <c r="L17" s="132"/>
      <c r="M17" s="132"/>
      <c r="N17" s="132"/>
      <c r="O17" s="132"/>
      <c r="P17" s="132"/>
      <c r="Q17" s="132"/>
      <c r="R17" s="132"/>
      <c r="S17" s="132"/>
      <c r="T17" s="132"/>
      <c r="U17" s="132"/>
      <c r="V17" s="132"/>
      <c r="W17" s="132"/>
      <c r="X17" s="132"/>
    </row>
    <row r="18" spans="1:24">
      <c r="A18" s="132"/>
      <c r="B18" s="637" t="s">
        <v>1100</v>
      </c>
      <c r="C18" s="132"/>
      <c r="D18" s="132"/>
      <c r="E18" s="132"/>
      <c r="F18" s="132"/>
      <c r="G18" s="132"/>
      <c r="H18" s="132"/>
      <c r="I18" s="132"/>
      <c r="J18" s="132"/>
      <c r="K18" s="132"/>
      <c r="L18" s="132"/>
      <c r="M18" s="132"/>
      <c r="N18" s="132"/>
      <c r="O18" s="132"/>
      <c r="P18" s="132"/>
      <c r="Q18" s="132"/>
      <c r="R18" s="132"/>
      <c r="S18" s="132"/>
      <c r="T18" s="132"/>
      <c r="U18" s="132"/>
      <c r="V18" s="132"/>
      <c r="W18" s="132"/>
      <c r="X18" s="132"/>
    </row>
    <row r="19" spans="1:24">
      <c r="A19" s="132"/>
      <c r="B19" s="709"/>
      <c r="C19" s="132"/>
      <c r="D19" s="132"/>
      <c r="E19" s="132"/>
      <c r="F19" s="132"/>
      <c r="G19" s="132"/>
      <c r="H19" s="132"/>
      <c r="I19" s="132"/>
      <c r="J19" s="132"/>
      <c r="K19" s="132"/>
      <c r="L19" s="132"/>
      <c r="M19" s="132"/>
      <c r="N19" s="132"/>
      <c r="O19" s="132"/>
      <c r="P19" s="132"/>
      <c r="Q19" s="132"/>
      <c r="R19" s="132"/>
      <c r="S19" s="132"/>
      <c r="T19" s="132"/>
      <c r="U19" s="132"/>
      <c r="V19" s="132"/>
      <c r="W19" s="132"/>
      <c r="X19" s="132"/>
    </row>
    <row r="20" spans="1:24">
      <c r="A20" s="132"/>
      <c r="B20" s="709" t="s">
        <v>1101</v>
      </c>
      <c r="C20" s="132"/>
      <c r="D20" s="132"/>
      <c r="E20" s="132"/>
      <c r="F20" s="132"/>
      <c r="G20" s="132"/>
      <c r="H20" s="132"/>
      <c r="I20" s="132"/>
      <c r="J20" s="132"/>
      <c r="K20" s="132"/>
      <c r="L20" s="132"/>
      <c r="M20" s="132"/>
      <c r="N20" s="132"/>
      <c r="O20" s="132"/>
      <c r="P20" s="132"/>
      <c r="Q20" s="132"/>
      <c r="R20" s="132"/>
      <c r="S20" s="132"/>
      <c r="T20" s="132"/>
      <c r="U20" s="132"/>
      <c r="V20" s="132"/>
      <c r="W20" s="132"/>
      <c r="X20" s="132"/>
    </row>
    <row r="21" spans="1:24">
      <c r="A21" s="132"/>
      <c r="B21" s="709" t="s">
        <v>1102</v>
      </c>
      <c r="C21" s="132"/>
      <c r="D21" s="132"/>
      <c r="E21" s="132"/>
      <c r="F21" s="132"/>
      <c r="G21" s="132"/>
      <c r="H21" s="132"/>
      <c r="I21" s="132"/>
      <c r="J21" s="132"/>
      <c r="K21" s="132"/>
      <c r="L21" s="132"/>
      <c r="M21" s="132"/>
      <c r="N21" s="132"/>
      <c r="O21" s="132"/>
      <c r="P21" s="132"/>
      <c r="Q21" s="132"/>
      <c r="R21" s="132"/>
      <c r="S21" s="132"/>
      <c r="T21" s="132"/>
      <c r="U21" s="132"/>
      <c r="V21" s="132"/>
      <c r="W21" s="132"/>
      <c r="X21" s="132"/>
    </row>
    <row r="22" spans="1:24">
      <c r="A22" s="132"/>
      <c r="B22" s="709" t="s">
        <v>1103</v>
      </c>
      <c r="C22" s="132"/>
      <c r="D22" s="132"/>
      <c r="E22" s="132"/>
      <c r="F22" s="132"/>
      <c r="G22" s="132"/>
      <c r="H22" s="132"/>
      <c r="I22" s="132"/>
      <c r="J22" s="132"/>
      <c r="K22" s="132"/>
      <c r="L22" s="132"/>
      <c r="M22" s="132"/>
      <c r="N22" s="132"/>
      <c r="O22" s="132"/>
      <c r="P22" s="132"/>
      <c r="Q22" s="132"/>
      <c r="R22" s="132"/>
      <c r="S22" s="132"/>
      <c r="T22" s="132"/>
      <c r="U22" s="132"/>
      <c r="V22" s="132"/>
      <c r="W22" s="132"/>
      <c r="X22" s="132"/>
    </row>
    <row r="23" spans="1:24">
      <c r="A23" s="132"/>
      <c r="B23" s="132"/>
      <c r="C23" s="132"/>
      <c r="D23" s="132"/>
      <c r="E23" s="132"/>
      <c r="F23" s="132"/>
      <c r="G23" s="132"/>
      <c r="H23" s="132"/>
      <c r="I23" s="132"/>
      <c r="J23" s="132"/>
      <c r="K23" s="132"/>
      <c r="L23" s="132"/>
      <c r="M23" s="132"/>
      <c r="N23" s="132"/>
      <c r="O23" s="132"/>
      <c r="P23" s="132"/>
      <c r="Q23" s="132"/>
      <c r="R23" s="132"/>
      <c r="S23" s="132"/>
      <c r="T23" s="132"/>
      <c r="U23" s="132"/>
      <c r="V23" s="132"/>
      <c r="W23" s="132"/>
      <c r="X23" s="132"/>
    </row>
    <row r="24" spans="1:24">
      <c r="A24" s="132"/>
      <c r="B24" s="132" t="s">
        <v>1104</v>
      </c>
      <c r="C24" s="132"/>
      <c r="D24" s="132"/>
      <c r="E24" s="132"/>
      <c r="F24" s="132"/>
      <c r="G24" s="132"/>
      <c r="H24" s="132"/>
      <c r="I24" s="132"/>
      <c r="J24" s="132"/>
      <c r="K24" s="132"/>
      <c r="L24" s="132"/>
      <c r="M24" s="132"/>
      <c r="N24" s="132"/>
      <c r="O24" s="132"/>
      <c r="P24" s="132"/>
      <c r="Q24" s="132"/>
      <c r="R24" s="132"/>
      <c r="S24" s="132"/>
      <c r="T24" s="132"/>
      <c r="U24" s="132"/>
      <c r="V24" s="132"/>
      <c r="W24" s="132"/>
      <c r="X24" s="132"/>
    </row>
    <row r="25" spans="1:24">
      <c r="A25" s="132"/>
      <c r="B25" s="132"/>
      <c r="C25" s="132"/>
      <c r="D25" s="132"/>
      <c r="E25" s="132"/>
      <c r="F25" s="132"/>
      <c r="G25" s="132"/>
      <c r="H25" s="132"/>
      <c r="I25" s="132"/>
      <c r="J25" s="132"/>
      <c r="K25" s="132"/>
      <c r="L25" s="132"/>
      <c r="M25" s="132"/>
      <c r="N25" s="132"/>
      <c r="O25" s="132"/>
      <c r="P25" s="132"/>
      <c r="Q25" s="132"/>
      <c r="R25" s="132"/>
      <c r="S25" s="132"/>
      <c r="T25" s="132"/>
      <c r="U25" s="132"/>
      <c r="V25" s="132"/>
      <c r="W25" s="132"/>
      <c r="X25" s="132"/>
    </row>
    <row r="26" spans="1:24" ht="18">
      <c r="A26" s="132"/>
      <c r="B26" s="708" t="s">
        <v>1105</v>
      </c>
      <c r="C26" s="132"/>
      <c r="D26" s="132"/>
      <c r="E26" s="132"/>
      <c r="F26" s="132"/>
      <c r="G26" s="132"/>
      <c r="H26" s="132"/>
      <c r="I26" s="132"/>
      <c r="J26" s="132"/>
      <c r="K26" s="132"/>
      <c r="L26" s="132"/>
      <c r="M26" s="132"/>
      <c r="N26" s="132"/>
      <c r="O26" s="132"/>
      <c r="P26" s="132"/>
      <c r="Q26" s="132"/>
      <c r="R26" s="132"/>
      <c r="S26" s="132"/>
      <c r="T26" s="132"/>
      <c r="U26" s="132"/>
      <c r="V26" s="132"/>
      <c r="W26" s="132"/>
      <c r="X26" s="132"/>
    </row>
    <row r="27" spans="1:24">
      <c r="A27" s="132"/>
      <c r="B27" s="132"/>
      <c r="C27" s="132"/>
      <c r="D27" s="132"/>
      <c r="E27" s="132"/>
      <c r="F27" s="132"/>
      <c r="G27" s="132"/>
      <c r="H27" s="132"/>
      <c r="I27" s="132"/>
      <c r="J27" s="132"/>
      <c r="K27" s="132"/>
      <c r="L27" s="132"/>
      <c r="M27" s="132"/>
      <c r="N27" s="132"/>
      <c r="O27" s="132"/>
      <c r="P27" s="132"/>
      <c r="Q27" s="132"/>
      <c r="R27" s="132"/>
      <c r="S27" s="132"/>
      <c r="T27" s="132"/>
      <c r="U27" s="132"/>
      <c r="V27" s="132"/>
      <c r="W27" s="132"/>
      <c r="X27" s="132"/>
    </row>
    <row r="28" spans="1:24">
      <c r="A28" s="132"/>
      <c r="B28" s="132" t="s">
        <v>1106</v>
      </c>
      <c r="C28" s="132"/>
      <c r="D28" s="132"/>
      <c r="E28" s="132"/>
      <c r="F28" s="132"/>
      <c r="G28" s="132"/>
      <c r="H28" s="132"/>
      <c r="I28" s="132"/>
      <c r="J28" s="132"/>
      <c r="K28" s="132"/>
      <c r="L28" s="132"/>
      <c r="M28" s="132"/>
      <c r="N28" s="132"/>
      <c r="O28" s="132"/>
      <c r="P28" s="132"/>
      <c r="Q28" s="132"/>
      <c r="R28" s="132"/>
      <c r="S28" s="132"/>
      <c r="T28" s="132"/>
      <c r="U28" s="132"/>
      <c r="V28" s="132"/>
      <c r="W28" s="132"/>
      <c r="X28" s="132"/>
    </row>
    <row r="29" spans="1:24">
      <c r="A29" s="132"/>
      <c r="B29" s="709"/>
      <c r="C29" s="132"/>
      <c r="D29" s="132"/>
      <c r="E29" s="132"/>
      <c r="F29" s="132"/>
      <c r="G29" s="132"/>
      <c r="H29" s="132"/>
      <c r="I29" s="132"/>
      <c r="J29" s="132"/>
      <c r="K29" s="132"/>
      <c r="L29" s="132"/>
      <c r="M29" s="132"/>
      <c r="N29" s="132"/>
      <c r="O29" s="132"/>
      <c r="P29" s="132"/>
      <c r="Q29" s="132"/>
      <c r="R29" s="132"/>
      <c r="S29" s="132"/>
      <c r="T29" s="132"/>
      <c r="U29" s="132"/>
      <c r="V29" s="132"/>
      <c r="W29" s="132"/>
      <c r="X29" s="132"/>
    </row>
    <row r="30" spans="1:24">
      <c r="A30" s="132"/>
      <c r="B30" s="709" t="s">
        <v>1107</v>
      </c>
      <c r="C30" s="132"/>
      <c r="D30" s="132"/>
      <c r="E30" s="132"/>
      <c r="F30" s="132"/>
      <c r="G30" s="132"/>
      <c r="H30" s="132"/>
      <c r="I30" s="132"/>
      <c r="J30" s="132"/>
      <c r="K30" s="132"/>
      <c r="L30" s="132"/>
      <c r="M30" s="132"/>
      <c r="N30" s="132"/>
      <c r="O30" s="132"/>
      <c r="P30" s="132"/>
      <c r="Q30" s="132"/>
      <c r="R30" s="132"/>
      <c r="S30" s="132"/>
      <c r="T30" s="132"/>
      <c r="U30" s="132"/>
      <c r="V30" s="132"/>
      <c r="W30" s="132"/>
      <c r="X30" s="132"/>
    </row>
    <row r="31" spans="1:24">
      <c r="A31" s="132"/>
      <c r="B31" s="709" t="s">
        <v>1108</v>
      </c>
      <c r="C31" s="132"/>
      <c r="D31" s="132"/>
      <c r="E31" s="132"/>
      <c r="F31" s="132"/>
      <c r="G31" s="132"/>
      <c r="H31" s="132"/>
      <c r="I31" s="132"/>
      <c r="J31" s="132"/>
      <c r="K31" s="132"/>
      <c r="L31" s="132"/>
      <c r="M31" s="132"/>
      <c r="N31" s="132"/>
      <c r="O31" s="132"/>
      <c r="P31" s="132"/>
      <c r="Q31" s="132"/>
      <c r="R31" s="132"/>
      <c r="S31" s="132"/>
      <c r="T31" s="132"/>
      <c r="U31" s="132"/>
      <c r="V31" s="132"/>
      <c r="W31" s="132"/>
      <c r="X31" s="132"/>
    </row>
    <row r="32" spans="1:24">
      <c r="A32" s="132"/>
      <c r="B32" s="132"/>
      <c r="C32" s="132"/>
      <c r="D32" s="132"/>
      <c r="E32" s="132"/>
      <c r="F32" s="132"/>
      <c r="G32" s="132"/>
      <c r="H32" s="132"/>
      <c r="I32" s="132"/>
      <c r="J32" s="132"/>
      <c r="K32" s="132"/>
      <c r="L32" s="132"/>
      <c r="M32" s="132"/>
      <c r="N32" s="132"/>
      <c r="O32" s="132"/>
      <c r="P32" s="132"/>
      <c r="Q32" s="132"/>
      <c r="R32" s="132"/>
      <c r="S32" s="132"/>
      <c r="T32" s="132"/>
      <c r="U32" s="132"/>
      <c r="V32" s="132"/>
      <c r="W32" s="132"/>
      <c r="X32" s="132"/>
    </row>
    <row r="33" spans="1:24">
      <c r="A33" s="132"/>
      <c r="B33" s="132" t="s">
        <v>1109</v>
      </c>
      <c r="C33" s="132"/>
      <c r="D33" s="132"/>
      <c r="E33" s="132"/>
      <c r="F33" s="132"/>
      <c r="G33" s="132"/>
      <c r="H33" s="132"/>
      <c r="I33" s="132"/>
      <c r="J33" s="132"/>
      <c r="K33" s="132"/>
      <c r="L33" s="132"/>
      <c r="M33" s="132"/>
      <c r="N33" s="132"/>
      <c r="O33" s="132"/>
      <c r="P33" s="132"/>
      <c r="Q33" s="132"/>
      <c r="R33" s="132"/>
      <c r="S33" s="132"/>
      <c r="T33" s="132"/>
      <c r="U33" s="132"/>
      <c r="V33" s="132"/>
      <c r="W33" s="132"/>
      <c r="X33" s="132"/>
    </row>
    <row r="34" spans="1:24">
      <c r="A34" s="132"/>
      <c r="B34" s="709"/>
      <c r="C34" s="132"/>
      <c r="D34" s="132"/>
      <c r="E34" s="132"/>
      <c r="F34" s="132"/>
      <c r="G34" s="132"/>
      <c r="H34" s="132"/>
      <c r="I34" s="132"/>
      <c r="J34" s="132"/>
      <c r="K34" s="132"/>
      <c r="L34" s="132"/>
      <c r="M34" s="132"/>
      <c r="N34" s="132"/>
      <c r="O34" s="132"/>
      <c r="P34" s="132"/>
      <c r="Q34" s="132"/>
      <c r="R34" s="132"/>
      <c r="S34" s="132"/>
      <c r="T34" s="132"/>
      <c r="U34" s="132"/>
      <c r="V34" s="132"/>
      <c r="W34" s="132"/>
      <c r="X34" s="132"/>
    </row>
    <row r="35" spans="1:24">
      <c r="A35" s="132"/>
      <c r="B35" s="709" t="s">
        <v>1110</v>
      </c>
      <c r="C35" s="132"/>
      <c r="D35" s="132"/>
      <c r="E35" s="132"/>
      <c r="F35" s="132"/>
      <c r="G35" s="132"/>
      <c r="H35" s="132"/>
      <c r="I35" s="132"/>
      <c r="J35" s="132"/>
      <c r="K35" s="132"/>
      <c r="L35" s="132"/>
      <c r="M35" s="132"/>
      <c r="N35" s="132"/>
      <c r="O35" s="132"/>
      <c r="P35" s="132"/>
      <c r="Q35" s="132"/>
      <c r="R35" s="132"/>
      <c r="S35" s="132"/>
      <c r="T35" s="132"/>
      <c r="U35" s="132"/>
      <c r="V35" s="132"/>
      <c r="W35" s="132"/>
      <c r="X35" s="132"/>
    </row>
    <row r="36" spans="1:24">
      <c r="A36" s="132"/>
      <c r="B36" s="709" t="s">
        <v>1111</v>
      </c>
      <c r="C36" s="132"/>
      <c r="D36" s="132"/>
      <c r="E36" s="132"/>
      <c r="F36" s="132"/>
      <c r="G36" s="132"/>
      <c r="H36" s="132"/>
      <c r="I36" s="132"/>
      <c r="J36" s="132"/>
      <c r="K36" s="132"/>
      <c r="L36" s="132"/>
      <c r="M36" s="132"/>
      <c r="N36" s="132"/>
      <c r="O36" s="132"/>
      <c r="P36" s="132"/>
      <c r="Q36" s="132"/>
      <c r="R36" s="132"/>
      <c r="S36" s="132"/>
      <c r="T36" s="132"/>
      <c r="U36" s="132"/>
      <c r="V36" s="132"/>
      <c r="W36" s="132"/>
      <c r="X36" s="132"/>
    </row>
    <row r="37" spans="1:24">
      <c r="A37" s="132"/>
      <c r="B37" s="132"/>
      <c r="C37" s="132"/>
      <c r="D37" s="132"/>
      <c r="E37" s="132"/>
      <c r="F37" s="132"/>
      <c r="G37" s="132"/>
      <c r="H37" s="132"/>
      <c r="I37" s="132"/>
      <c r="J37" s="132"/>
      <c r="K37" s="132"/>
      <c r="L37" s="132"/>
      <c r="M37" s="132"/>
      <c r="N37" s="132"/>
      <c r="O37" s="132"/>
      <c r="P37" s="132"/>
      <c r="Q37" s="132"/>
      <c r="R37" s="132"/>
      <c r="S37" s="132"/>
      <c r="T37" s="132"/>
      <c r="U37" s="132"/>
      <c r="V37" s="132"/>
      <c r="W37" s="132"/>
      <c r="X37" s="132"/>
    </row>
    <row r="38" spans="1:24" ht="18">
      <c r="A38" s="132"/>
      <c r="B38" s="708" t="s">
        <v>1112</v>
      </c>
      <c r="C38" s="132"/>
      <c r="D38" s="132"/>
      <c r="E38" s="132"/>
      <c r="F38" s="132"/>
      <c r="G38" s="132"/>
      <c r="H38" s="132"/>
      <c r="I38" s="132"/>
      <c r="J38" s="132"/>
      <c r="K38" s="132"/>
      <c r="L38" s="132"/>
      <c r="M38" s="132"/>
      <c r="N38" s="132"/>
      <c r="O38" s="132"/>
      <c r="P38" s="132"/>
      <c r="Q38" s="132"/>
      <c r="R38" s="132"/>
      <c r="S38" s="132"/>
      <c r="T38" s="132"/>
      <c r="U38" s="132"/>
      <c r="V38" s="132"/>
      <c r="W38" s="132"/>
      <c r="X38" s="132"/>
    </row>
    <row r="39" spans="1:24">
      <c r="A39" s="132"/>
      <c r="B39" s="132"/>
      <c r="C39" s="132"/>
      <c r="D39" s="132"/>
      <c r="E39" s="132"/>
      <c r="F39" s="132"/>
      <c r="G39" s="132"/>
      <c r="H39" s="132"/>
      <c r="I39" s="132"/>
      <c r="J39" s="132"/>
      <c r="K39" s="132"/>
      <c r="L39" s="132"/>
      <c r="M39" s="132"/>
      <c r="N39" s="132"/>
      <c r="O39" s="132"/>
      <c r="P39" s="132"/>
      <c r="Q39" s="132"/>
      <c r="R39" s="132"/>
      <c r="S39" s="132"/>
      <c r="T39" s="132"/>
      <c r="U39" s="132"/>
      <c r="V39" s="132"/>
      <c r="W39" s="132"/>
      <c r="X39" s="132"/>
    </row>
    <row r="40" spans="1:24">
      <c r="A40" s="132"/>
      <c r="B40" s="132" t="s">
        <v>1113</v>
      </c>
      <c r="C40" s="132"/>
      <c r="D40" s="132"/>
      <c r="E40" s="132"/>
      <c r="F40" s="132"/>
      <c r="G40" s="132"/>
      <c r="H40" s="132"/>
      <c r="I40" s="132"/>
      <c r="J40" s="132"/>
      <c r="K40" s="132"/>
      <c r="L40" s="132"/>
      <c r="M40" s="132"/>
      <c r="N40" s="132"/>
      <c r="O40" s="132"/>
      <c r="P40" s="132"/>
      <c r="Q40" s="132"/>
      <c r="R40" s="132"/>
      <c r="S40" s="132"/>
      <c r="T40" s="132"/>
      <c r="U40" s="132"/>
      <c r="V40" s="132"/>
      <c r="W40" s="132"/>
      <c r="X40" s="132"/>
    </row>
    <row r="41" spans="1:24">
      <c r="A41" s="132"/>
      <c r="B41" s="132"/>
      <c r="C41" s="132"/>
      <c r="D41" s="132"/>
      <c r="E41" s="132"/>
      <c r="F41" s="132"/>
      <c r="G41" s="132"/>
      <c r="H41" s="132"/>
      <c r="I41" s="132"/>
      <c r="J41" s="132"/>
      <c r="K41" s="132"/>
      <c r="L41" s="132"/>
      <c r="M41" s="132"/>
      <c r="N41" s="132"/>
      <c r="O41" s="132"/>
      <c r="P41" s="132"/>
      <c r="Q41" s="132"/>
      <c r="R41" s="132"/>
      <c r="S41" s="132"/>
      <c r="T41" s="132"/>
      <c r="U41" s="132"/>
      <c r="V41" s="132"/>
      <c r="W41" s="132"/>
      <c r="X41" s="132"/>
    </row>
    <row r="42" spans="1:24" ht="18">
      <c r="A42" s="132"/>
      <c r="B42" s="708" t="s">
        <v>1114</v>
      </c>
      <c r="C42" s="132"/>
      <c r="D42" s="132"/>
      <c r="E42" s="132"/>
      <c r="F42" s="132"/>
      <c r="G42" s="132"/>
      <c r="H42" s="132"/>
      <c r="I42" s="132"/>
      <c r="J42" s="132"/>
      <c r="K42" s="132"/>
      <c r="L42" s="132"/>
      <c r="M42" s="132"/>
      <c r="N42" s="132"/>
      <c r="O42" s="132"/>
      <c r="P42" s="132"/>
      <c r="Q42" s="132"/>
      <c r="R42" s="132"/>
      <c r="S42" s="132"/>
      <c r="T42" s="132"/>
      <c r="U42" s="132"/>
      <c r="V42" s="132"/>
      <c r="W42" s="132"/>
      <c r="X42" s="132"/>
    </row>
    <row r="43" spans="1:24">
      <c r="A43" s="132"/>
      <c r="B43" s="132"/>
      <c r="C43" s="132"/>
      <c r="D43" s="132"/>
      <c r="E43" s="132"/>
      <c r="F43" s="132"/>
      <c r="G43" s="132"/>
      <c r="H43" s="132"/>
      <c r="I43" s="132"/>
      <c r="J43" s="132"/>
      <c r="K43" s="132"/>
      <c r="L43" s="132"/>
      <c r="M43" s="132"/>
      <c r="N43" s="132"/>
      <c r="O43" s="132"/>
      <c r="P43" s="132"/>
      <c r="Q43" s="132"/>
      <c r="R43" s="132"/>
      <c r="S43" s="132"/>
      <c r="T43" s="132"/>
      <c r="U43" s="132"/>
      <c r="V43" s="132"/>
      <c r="W43" s="132"/>
      <c r="X43" s="132"/>
    </row>
    <row r="44" spans="1:24">
      <c r="A44" s="132"/>
      <c r="B44" s="132" t="s">
        <v>1115</v>
      </c>
      <c r="C44" s="132"/>
      <c r="D44" s="132"/>
      <c r="E44" s="132"/>
      <c r="F44" s="132"/>
      <c r="G44" s="132"/>
      <c r="H44" s="132"/>
      <c r="I44" s="132"/>
      <c r="J44" s="132"/>
      <c r="K44" s="132"/>
      <c r="L44" s="132"/>
      <c r="M44" s="132"/>
      <c r="N44" s="132"/>
      <c r="O44" s="132"/>
      <c r="P44" s="132"/>
      <c r="Q44" s="132"/>
      <c r="R44" s="132"/>
      <c r="S44" s="132"/>
      <c r="T44" s="132"/>
      <c r="U44" s="132"/>
      <c r="V44" s="132"/>
      <c r="W44" s="132"/>
      <c r="X44" s="132"/>
    </row>
    <row r="45" spans="1:24">
      <c r="A45" s="132"/>
      <c r="B45" s="132"/>
      <c r="C45" s="132"/>
      <c r="D45" s="132"/>
      <c r="E45" s="132"/>
      <c r="F45" s="132"/>
      <c r="G45" s="132"/>
      <c r="H45" s="132"/>
      <c r="I45" s="132"/>
      <c r="J45" s="132"/>
      <c r="K45" s="132"/>
      <c r="L45" s="132"/>
      <c r="M45" s="132"/>
      <c r="N45" s="132"/>
      <c r="O45" s="132"/>
      <c r="P45" s="132"/>
      <c r="Q45" s="132"/>
      <c r="R45" s="132"/>
      <c r="S45" s="132"/>
      <c r="T45" s="132"/>
      <c r="U45" s="132"/>
      <c r="V45" s="132"/>
      <c r="W45" s="132"/>
      <c r="X45" s="132"/>
    </row>
    <row r="46" spans="1:24">
      <c r="A46" s="132"/>
      <c r="B46" s="132" t="s">
        <v>1116</v>
      </c>
      <c r="C46" s="132"/>
      <c r="D46" s="132"/>
      <c r="E46" s="132"/>
      <c r="F46" s="132"/>
      <c r="G46" s="132"/>
      <c r="H46" s="132"/>
      <c r="I46" s="132"/>
      <c r="J46" s="132"/>
      <c r="K46" s="132"/>
      <c r="L46" s="132"/>
      <c r="M46" s="132"/>
      <c r="N46" s="132"/>
      <c r="O46" s="132"/>
      <c r="P46" s="132"/>
      <c r="Q46" s="132"/>
      <c r="R46" s="132"/>
      <c r="S46" s="132"/>
      <c r="T46" s="132"/>
      <c r="U46" s="132"/>
      <c r="V46" s="132"/>
      <c r="W46" s="132"/>
      <c r="X46" s="132"/>
    </row>
    <row r="47" spans="1:24">
      <c r="A47" s="132"/>
      <c r="B47" s="132"/>
      <c r="C47" s="132"/>
      <c r="D47" s="132"/>
      <c r="E47" s="132"/>
      <c r="F47" s="132"/>
      <c r="G47" s="132"/>
      <c r="H47" s="132"/>
      <c r="I47" s="132"/>
      <c r="J47" s="132"/>
      <c r="K47" s="132"/>
      <c r="L47" s="132"/>
      <c r="M47" s="132"/>
      <c r="N47" s="132"/>
      <c r="O47" s="132"/>
      <c r="P47" s="132"/>
      <c r="Q47" s="132"/>
      <c r="R47" s="132"/>
      <c r="S47" s="132"/>
      <c r="T47" s="132"/>
      <c r="U47" s="132"/>
      <c r="V47" s="132"/>
      <c r="W47" s="132"/>
      <c r="X47" s="132"/>
    </row>
    <row r="48" spans="1:24">
      <c r="A48" s="132"/>
      <c r="B48" s="132"/>
      <c r="C48" s="132"/>
      <c r="D48" s="132"/>
      <c r="E48" s="132"/>
      <c r="F48" s="132"/>
      <c r="G48" s="132"/>
      <c r="H48" s="132"/>
      <c r="I48" s="132"/>
      <c r="J48" s="132"/>
      <c r="K48" s="132"/>
      <c r="L48" s="132"/>
      <c r="M48" s="132"/>
      <c r="N48" s="132"/>
      <c r="O48" s="132"/>
      <c r="P48" s="132"/>
      <c r="Q48" s="132"/>
      <c r="R48" s="132"/>
      <c r="S48" s="132"/>
      <c r="T48" s="132"/>
      <c r="U48" s="132"/>
      <c r="V48" s="132"/>
      <c r="W48" s="132"/>
      <c r="X48" s="132"/>
    </row>
    <row r="49" spans="1:24" ht="15.75">
      <c r="A49" s="132"/>
      <c r="B49" s="707" t="s">
        <v>1117</v>
      </c>
      <c r="C49" s="132"/>
      <c r="D49" s="132"/>
      <c r="E49" s="132"/>
      <c r="F49" s="132"/>
      <c r="G49" s="132"/>
      <c r="H49" s="132"/>
      <c r="I49" s="132"/>
      <c r="J49" s="132"/>
      <c r="K49" s="132"/>
      <c r="L49" s="132"/>
      <c r="M49" s="132"/>
      <c r="N49" s="132"/>
      <c r="O49" s="132"/>
      <c r="P49" s="132"/>
      <c r="Q49" s="132"/>
      <c r="R49" s="132"/>
      <c r="S49" s="132"/>
      <c r="T49" s="132"/>
      <c r="U49" s="132"/>
      <c r="V49" s="132"/>
      <c r="W49" s="132"/>
      <c r="X49" s="132"/>
    </row>
    <row r="50" spans="1:24">
      <c r="A50" s="132"/>
      <c r="B50" s="132"/>
      <c r="C50" s="132"/>
      <c r="D50" s="132"/>
      <c r="E50" s="132"/>
      <c r="F50" s="132"/>
      <c r="G50" s="132"/>
      <c r="H50" s="132"/>
      <c r="I50" s="132"/>
      <c r="J50" s="132"/>
      <c r="K50" s="132"/>
      <c r="L50" s="132"/>
      <c r="M50" s="132"/>
      <c r="N50" s="132"/>
      <c r="O50" s="132"/>
      <c r="P50" s="132"/>
      <c r="Q50" s="132"/>
      <c r="R50" s="132"/>
      <c r="S50" s="132"/>
      <c r="T50" s="132"/>
      <c r="U50" s="132"/>
      <c r="V50" s="132"/>
      <c r="W50" s="132"/>
      <c r="X50" s="132"/>
    </row>
    <row r="51" spans="1:24">
      <c r="A51" s="132"/>
      <c r="B51" s="132" t="s">
        <v>1118</v>
      </c>
      <c r="C51" s="132"/>
      <c r="D51" s="132"/>
      <c r="E51" s="132"/>
      <c r="F51" s="132"/>
      <c r="G51" s="132"/>
      <c r="H51" s="132"/>
      <c r="I51" s="132"/>
      <c r="J51" s="132"/>
      <c r="K51" s="132"/>
      <c r="L51" s="132"/>
      <c r="M51" s="132"/>
      <c r="N51" s="132"/>
      <c r="O51" s="132"/>
      <c r="P51" s="132"/>
      <c r="Q51" s="132"/>
      <c r="R51" s="132"/>
      <c r="S51" s="132"/>
      <c r="T51" s="132"/>
      <c r="U51" s="132"/>
      <c r="V51" s="132"/>
      <c r="W51" s="132"/>
      <c r="X51" s="132"/>
    </row>
    <row r="52" spans="1:24">
      <c r="A52" s="132"/>
      <c r="B52" s="132"/>
      <c r="C52" s="132"/>
      <c r="D52" s="132"/>
      <c r="E52" s="132"/>
      <c r="F52" s="132"/>
      <c r="G52" s="132"/>
      <c r="H52" s="132"/>
      <c r="I52" s="132"/>
      <c r="J52" s="132"/>
      <c r="K52" s="132"/>
      <c r="L52" s="132"/>
      <c r="M52" s="132"/>
      <c r="N52" s="132"/>
      <c r="O52" s="132"/>
      <c r="P52" s="132"/>
      <c r="Q52" s="132"/>
      <c r="R52" s="132"/>
      <c r="S52" s="132"/>
      <c r="T52" s="132"/>
      <c r="U52" s="132"/>
      <c r="V52" s="132"/>
      <c r="W52" s="132"/>
      <c r="X52" s="132"/>
    </row>
    <row r="53" spans="1:24" ht="18">
      <c r="A53" s="132"/>
      <c r="B53" s="708" t="s">
        <v>1119</v>
      </c>
      <c r="C53" s="132"/>
      <c r="D53" s="132"/>
      <c r="E53" s="132"/>
      <c r="F53" s="132"/>
      <c r="G53" s="132"/>
      <c r="H53" s="132"/>
      <c r="I53" s="132"/>
      <c r="J53" s="132"/>
      <c r="K53" s="132"/>
      <c r="L53" s="132"/>
      <c r="M53" s="132"/>
      <c r="N53" s="132"/>
      <c r="O53" s="132"/>
      <c r="P53" s="132"/>
      <c r="Q53" s="132"/>
      <c r="R53" s="132"/>
      <c r="S53" s="132"/>
      <c r="T53" s="132"/>
      <c r="U53" s="132"/>
      <c r="V53" s="132"/>
      <c r="W53" s="132"/>
      <c r="X53" s="132"/>
    </row>
    <row r="54" spans="1:24">
      <c r="A54" s="132"/>
      <c r="B54" s="132"/>
      <c r="C54" s="132"/>
      <c r="D54" s="132"/>
      <c r="E54" s="132"/>
      <c r="F54" s="132"/>
      <c r="G54" s="132"/>
      <c r="H54" s="132"/>
      <c r="I54" s="132"/>
      <c r="J54" s="132"/>
      <c r="K54" s="132"/>
      <c r="L54" s="132"/>
      <c r="M54" s="132"/>
      <c r="N54" s="132"/>
      <c r="O54" s="132"/>
      <c r="P54" s="132"/>
      <c r="Q54" s="132"/>
      <c r="R54" s="132"/>
      <c r="S54" s="132"/>
      <c r="T54" s="132"/>
      <c r="U54" s="132"/>
      <c r="V54" s="132"/>
      <c r="W54" s="132"/>
      <c r="X54" s="132"/>
    </row>
    <row r="55" spans="1:24">
      <c r="A55" s="132"/>
      <c r="B55" s="132" t="s">
        <v>1120</v>
      </c>
      <c r="C55" s="132"/>
      <c r="D55" s="132"/>
      <c r="E55" s="132"/>
      <c r="F55" s="132"/>
      <c r="G55" s="132"/>
      <c r="H55" s="132"/>
      <c r="I55" s="132"/>
      <c r="J55" s="132"/>
      <c r="K55" s="132"/>
      <c r="L55" s="132"/>
      <c r="M55" s="132"/>
      <c r="N55" s="132"/>
      <c r="O55" s="132"/>
      <c r="P55" s="132"/>
      <c r="Q55" s="132"/>
      <c r="R55" s="132"/>
      <c r="S55" s="132"/>
      <c r="T55" s="132"/>
      <c r="U55" s="132"/>
      <c r="V55" s="132"/>
      <c r="W55" s="132"/>
      <c r="X55" s="132"/>
    </row>
    <row r="56" spans="1:24">
      <c r="A56" s="132"/>
      <c r="B56" s="132"/>
      <c r="C56" s="132"/>
      <c r="D56" s="132"/>
      <c r="E56" s="132"/>
      <c r="F56" s="132"/>
      <c r="G56" s="132"/>
      <c r="H56" s="132"/>
      <c r="I56" s="132"/>
      <c r="J56" s="132"/>
      <c r="K56" s="132"/>
      <c r="L56" s="132"/>
      <c r="M56" s="132"/>
      <c r="N56" s="132"/>
      <c r="O56" s="132"/>
      <c r="P56" s="132"/>
      <c r="Q56" s="132"/>
      <c r="R56" s="132"/>
      <c r="S56" s="132"/>
      <c r="T56" s="132"/>
      <c r="U56" s="132"/>
      <c r="V56" s="132"/>
      <c r="W56" s="132"/>
      <c r="X56" s="132"/>
    </row>
    <row r="57" spans="1:24">
      <c r="A57" s="132"/>
      <c r="B57" s="637" t="s">
        <v>1121</v>
      </c>
      <c r="C57" s="132"/>
      <c r="D57" s="132"/>
      <c r="E57" s="132"/>
      <c r="F57" s="132"/>
      <c r="G57" s="132"/>
      <c r="H57" s="132"/>
      <c r="I57" s="132"/>
      <c r="J57" s="132"/>
      <c r="K57" s="132"/>
      <c r="L57" s="132"/>
      <c r="M57" s="132"/>
      <c r="N57" s="132"/>
      <c r="O57" s="132"/>
      <c r="P57" s="132"/>
      <c r="Q57" s="132"/>
      <c r="R57" s="132"/>
      <c r="S57" s="132"/>
      <c r="T57" s="132"/>
      <c r="U57" s="132"/>
      <c r="V57" s="132"/>
      <c r="W57" s="132"/>
      <c r="X57" s="132"/>
    </row>
    <row r="58" spans="1:24">
      <c r="A58" s="132"/>
      <c r="B58" s="709"/>
      <c r="C58" s="132"/>
      <c r="D58" s="132"/>
      <c r="E58" s="132"/>
      <c r="F58" s="132"/>
      <c r="G58" s="132"/>
      <c r="H58" s="132"/>
      <c r="I58" s="132"/>
      <c r="J58" s="132"/>
      <c r="K58" s="132"/>
      <c r="L58" s="132"/>
      <c r="M58" s="132"/>
      <c r="N58" s="132"/>
      <c r="O58" s="132"/>
      <c r="P58" s="132"/>
      <c r="Q58" s="132"/>
      <c r="R58" s="132"/>
      <c r="S58" s="132"/>
      <c r="T58" s="132"/>
      <c r="U58" s="132"/>
      <c r="V58" s="132"/>
      <c r="W58" s="132"/>
      <c r="X58" s="132"/>
    </row>
    <row r="59" spans="1:24">
      <c r="A59" s="132"/>
      <c r="B59" s="709" t="s">
        <v>1122</v>
      </c>
      <c r="C59" s="132"/>
      <c r="D59" s="132"/>
      <c r="E59" s="132"/>
      <c r="F59" s="132"/>
      <c r="G59" s="132"/>
      <c r="H59" s="132"/>
      <c r="I59" s="132"/>
      <c r="J59" s="132"/>
      <c r="K59" s="132"/>
      <c r="L59" s="132"/>
      <c r="M59" s="132"/>
      <c r="N59" s="132"/>
      <c r="O59" s="132"/>
      <c r="P59" s="132"/>
      <c r="Q59" s="132"/>
      <c r="R59" s="132"/>
      <c r="S59" s="132"/>
      <c r="T59" s="132"/>
      <c r="U59" s="132"/>
      <c r="V59" s="132"/>
      <c r="W59" s="132"/>
      <c r="X59" s="132"/>
    </row>
    <row r="60" spans="1:24">
      <c r="A60" s="132"/>
      <c r="B60" s="709" t="s">
        <v>1123</v>
      </c>
      <c r="C60" s="132"/>
      <c r="D60" s="132"/>
      <c r="E60" s="132"/>
      <c r="F60" s="132"/>
      <c r="G60" s="132"/>
      <c r="H60" s="132"/>
      <c r="I60" s="132"/>
      <c r="J60" s="132"/>
      <c r="K60" s="132"/>
      <c r="L60" s="132"/>
      <c r="M60" s="132"/>
      <c r="N60" s="132"/>
      <c r="O60" s="132"/>
      <c r="P60" s="132"/>
      <c r="Q60" s="132"/>
      <c r="R60" s="132"/>
      <c r="S60" s="132"/>
      <c r="T60" s="132"/>
      <c r="U60" s="132"/>
      <c r="V60" s="132"/>
      <c r="W60" s="132"/>
      <c r="X60" s="132"/>
    </row>
    <row r="61" spans="1:24">
      <c r="A61" s="132"/>
      <c r="B61" s="709" t="s">
        <v>1124</v>
      </c>
      <c r="C61" s="132"/>
      <c r="D61" s="132"/>
      <c r="E61" s="132"/>
      <c r="F61" s="132"/>
      <c r="G61" s="132"/>
      <c r="H61" s="132"/>
      <c r="I61" s="132"/>
      <c r="J61" s="132"/>
      <c r="K61" s="132"/>
      <c r="L61" s="132"/>
      <c r="M61" s="132"/>
      <c r="N61" s="132"/>
      <c r="O61" s="132"/>
      <c r="P61" s="132"/>
      <c r="Q61" s="132"/>
      <c r="R61" s="132"/>
      <c r="S61" s="132"/>
      <c r="T61" s="132"/>
      <c r="U61" s="132"/>
      <c r="V61" s="132"/>
      <c r="W61" s="132"/>
      <c r="X61" s="132"/>
    </row>
    <row r="62" spans="1:24">
      <c r="A62" s="132"/>
      <c r="B62" s="709" t="s">
        <v>1125</v>
      </c>
      <c r="C62" s="132"/>
      <c r="D62" s="132"/>
      <c r="E62" s="132"/>
      <c r="F62" s="132"/>
      <c r="G62" s="132"/>
      <c r="H62" s="132"/>
      <c r="I62" s="132"/>
      <c r="J62" s="132"/>
      <c r="K62" s="132"/>
      <c r="L62" s="132"/>
      <c r="M62" s="132"/>
      <c r="N62" s="132"/>
      <c r="O62" s="132"/>
      <c r="P62" s="132"/>
      <c r="Q62" s="132"/>
      <c r="R62" s="132"/>
      <c r="S62" s="132"/>
      <c r="T62" s="132"/>
      <c r="U62" s="132"/>
      <c r="V62" s="132"/>
      <c r="W62" s="132"/>
      <c r="X62" s="132"/>
    </row>
    <row r="63" spans="1:24">
      <c r="A63" s="132"/>
      <c r="B63" s="709" t="s">
        <v>1126</v>
      </c>
      <c r="C63" s="132"/>
      <c r="D63" s="132"/>
      <c r="E63" s="132"/>
      <c r="F63" s="132"/>
      <c r="G63" s="132"/>
      <c r="H63" s="132"/>
      <c r="I63" s="132"/>
      <c r="J63" s="132"/>
      <c r="K63" s="132"/>
      <c r="L63" s="132"/>
      <c r="M63" s="132"/>
      <c r="N63" s="132"/>
      <c r="O63" s="132"/>
      <c r="P63" s="132"/>
      <c r="Q63" s="132"/>
      <c r="R63" s="132"/>
      <c r="S63" s="132"/>
      <c r="T63" s="132"/>
      <c r="U63" s="132"/>
      <c r="V63" s="132"/>
      <c r="W63" s="132"/>
      <c r="X63" s="132"/>
    </row>
    <row r="64" spans="1:24">
      <c r="A64" s="132"/>
      <c r="B64" s="132"/>
      <c r="C64" s="132"/>
      <c r="D64" s="132"/>
      <c r="E64" s="132"/>
      <c r="F64" s="132"/>
      <c r="G64" s="132"/>
      <c r="H64" s="132"/>
      <c r="I64" s="132"/>
      <c r="J64" s="132"/>
      <c r="K64" s="132"/>
      <c r="L64" s="132"/>
      <c r="M64" s="132"/>
      <c r="N64" s="132"/>
      <c r="O64" s="132"/>
      <c r="P64" s="132"/>
      <c r="Q64" s="132"/>
      <c r="R64" s="132"/>
      <c r="S64" s="132"/>
      <c r="T64" s="132"/>
      <c r="U64" s="132"/>
      <c r="V64" s="132"/>
      <c r="W64" s="132"/>
      <c r="X64" s="132"/>
    </row>
    <row r="65" spans="1:24">
      <c r="A65" s="132"/>
      <c r="B65" s="637" t="s">
        <v>1127</v>
      </c>
      <c r="C65" s="132"/>
      <c r="D65" s="132"/>
      <c r="E65" s="132"/>
      <c r="F65" s="132"/>
      <c r="G65" s="132"/>
      <c r="H65" s="132"/>
      <c r="I65" s="132"/>
      <c r="J65" s="132"/>
      <c r="K65" s="132"/>
      <c r="L65" s="132"/>
      <c r="M65" s="132"/>
      <c r="N65" s="132"/>
      <c r="O65" s="132"/>
      <c r="P65" s="132"/>
      <c r="Q65" s="132"/>
      <c r="R65" s="132"/>
      <c r="S65" s="132"/>
      <c r="T65" s="132"/>
      <c r="U65" s="132"/>
      <c r="V65" s="132"/>
      <c r="W65" s="132"/>
      <c r="X65" s="132"/>
    </row>
    <row r="66" spans="1:24">
      <c r="A66" s="132"/>
      <c r="B66" s="709"/>
      <c r="C66" s="132"/>
      <c r="D66" s="132"/>
      <c r="E66" s="132"/>
      <c r="F66" s="132"/>
      <c r="G66" s="132"/>
      <c r="H66" s="132"/>
      <c r="I66" s="132"/>
      <c r="J66" s="132"/>
      <c r="K66" s="132"/>
      <c r="L66" s="132"/>
      <c r="M66" s="132"/>
      <c r="N66" s="132"/>
      <c r="O66" s="132"/>
      <c r="P66" s="132"/>
      <c r="Q66" s="132"/>
      <c r="R66" s="132"/>
      <c r="S66" s="132"/>
      <c r="T66" s="132"/>
      <c r="U66" s="132"/>
      <c r="V66" s="132"/>
      <c r="W66" s="132"/>
      <c r="X66" s="132"/>
    </row>
    <row r="67" spans="1:24">
      <c r="A67" s="132"/>
      <c r="B67" s="709" t="s">
        <v>1128</v>
      </c>
      <c r="C67" s="132"/>
      <c r="D67" s="132"/>
      <c r="E67" s="132"/>
      <c r="F67" s="132"/>
      <c r="G67" s="132"/>
      <c r="H67" s="132"/>
      <c r="I67" s="132"/>
      <c r="J67" s="132"/>
      <c r="K67" s="132"/>
      <c r="L67" s="132"/>
      <c r="M67" s="132"/>
      <c r="N67" s="132"/>
      <c r="O67" s="132"/>
      <c r="P67" s="132"/>
      <c r="Q67" s="132"/>
      <c r="R67" s="132"/>
      <c r="S67" s="132"/>
      <c r="T67" s="132"/>
      <c r="U67" s="132"/>
      <c r="V67" s="132"/>
      <c r="W67" s="132"/>
      <c r="X67" s="132"/>
    </row>
    <row r="68" spans="1:24">
      <c r="A68" s="132"/>
      <c r="B68" s="709" t="s">
        <v>1129</v>
      </c>
      <c r="C68" s="132"/>
      <c r="D68" s="132"/>
      <c r="E68" s="132"/>
      <c r="F68" s="132"/>
      <c r="G68" s="132"/>
      <c r="H68" s="132"/>
      <c r="I68" s="132"/>
      <c r="J68" s="132"/>
      <c r="K68" s="132"/>
      <c r="L68" s="132"/>
      <c r="M68" s="132"/>
      <c r="N68" s="132"/>
      <c r="O68" s="132"/>
      <c r="P68" s="132"/>
      <c r="Q68" s="132"/>
      <c r="R68" s="132"/>
      <c r="S68" s="132"/>
      <c r="T68" s="132"/>
      <c r="U68" s="132"/>
      <c r="V68" s="132"/>
      <c r="W68" s="132"/>
      <c r="X68" s="132"/>
    </row>
    <row r="69" spans="1:24">
      <c r="A69" s="132"/>
      <c r="B69" s="132"/>
      <c r="C69" s="132"/>
      <c r="D69" s="132"/>
      <c r="E69" s="132"/>
      <c r="F69" s="132"/>
      <c r="G69" s="132"/>
      <c r="H69" s="132"/>
      <c r="I69" s="132"/>
      <c r="J69" s="132"/>
      <c r="K69" s="132"/>
      <c r="L69" s="132"/>
      <c r="M69" s="132"/>
      <c r="N69" s="132"/>
      <c r="O69" s="132"/>
      <c r="P69" s="132"/>
      <c r="Q69" s="132"/>
      <c r="R69" s="132"/>
      <c r="S69" s="132"/>
      <c r="T69" s="132"/>
      <c r="U69" s="132"/>
      <c r="V69" s="132"/>
      <c r="W69" s="132"/>
      <c r="X69" s="132"/>
    </row>
    <row r="70" spans="1:24" ht="18">
      <c r="A70" s="132"/>
      <c r="B70" s="708" t="s">
        <v>1130</v>
      </c>
      <c r="C70" s="132"/>
      <c r="D70" s="132"/>
      <c r="E70" s="132"/>
      <c r="F70" s="132"/>
      <c r="G70" s="132"/>
      <c r="H70" s="132"/>
      <c r="I70" s="132"/>
      <c r="J70" s="132"/>
      <c r="K70" s="132"/>
      <c r="L70" s="132"/>
      <c r="M70" s="132"/>
      <c r="N70" s="132"/>
      <c r="O70" s="132"/>
      <c r="P70" s="132"/>
      <c r="Q70" s="132"/>
      <c r="R70" s="132"/>
      <c r="S70" s="132"/>
      <c r="T70" s="132"/>
      <c r="U70" s="132"/>
      <c r="V70" s="132"/>
      <c r="W70" s="132"/>
      <c r="X70" s="132"/>
    </row>
    <row r="71" spans="1:24">
      <c r="A71" s="132"/>
      <c r="B71" s="132"/>
      <c r="C71" s="132"/>
      <c r="D71" s="132"/>
      <c r="E71" s="132"/>
      <c r="F71" s="132"/>
      <c r="G71" s="132"/>
      <c r="H71" s="132"/>
      <c r="I71" s="132"/>
      <c r="J71" s="132"/>
      <c r="K71" s="132"/>
      <c r="L71" s="132"/>
      <c r="M71" s="132"/>
      <c r="N71" s="132"/>
      <c r="O71" s="132"/>
      <c r="P71" s="132"/>
      <c r="Q71" s="132"/>
      <c r="R71" s="132"/>
      <c r="S71" s="132"/>
      <c r="T71" s="132"/>
      <c r="U71" s="132"/>
      <c r="V71" s="132"/>
      <c r="W71" s="132"/>
      <c r="X71" s="132"/>
    </row>
    <row r="72" spans="1:24">
      <c r="A72" s="132"/>
      <c r="B72" s="132" t="s">
        <v>1131</v>
      </c>
      <c r="C72" s="132"/>
      <c r="D72" s="132"/>
      <c r="E72" s="132"/>
      <c r="F72" s="132"/>
      <c r="G72" s="132"/>
      <c r="H72" s="132"/>
      <c r="I72" s="132"/>
      <c r="J72" s="132"/>
      <c r="K72" s="132"/>
      <c r="L72" s="132"/>
      <c r="M72" s="132"/>
      <c r="N72" s="132"/>
      <c r="O72" s="132"/>
      <c r="P72" s="132"/>
      <c r="Q72" s="132"/>
      <c r="R72" s="132"/>
      <c r="S72" s="132"/>
      <c r="T72" s="132"/>
      <c r="U72" s="132"/>
      <c r="V72" s="132"/>
      <c r="W72" s="132"/>
      <c r="X72" s="132"/>
    </row>
    <row r="73" spans="1:24">
      <c r="A73" s="132"/>
      <c r="B73" s="132"/>
      <c r="C73" s="132"/>
      <c r="D73" s="132"/>
      <c r="E73" s="132"/>
      <c r="F73" s="132"/>
      <c r="G73" s="132"/>
      <c r="H73" s="132"/>
      <c r="I73" s="132"/>
      <c r="J73" s="132"/>
      <c r="K73" s="132"/>
      <c r="L73" s="132"/>
      <c r="M73" s="132"/>
      <c r="N73" s="132"/>
      <c r="O73" s="132"/>
      <c r="P73" s="132"/>
      <c r="Q73" s="132"/>
      <c r="R73" s="132"/>
      <c r="S73" s="132"/>
      <c r="T73" s="132"/>
      <c r="U73" s="132"/>
      <c r="V73" s="132"/>
      <c r="W73" s="132"/>
      <c r="X73" s="132"/>
    </row>
    <row r="74" spans="1:24" ht="18">
      <c r="A74" s="132"/>
      <c r="B74" s="708" t="s">
        <v>1132</v>
      </c>
      <c r="C74" s="132"/>
      <c r="D74" s="132"/>
      <c r="E74" s="132"/>
      <c r="F74" s="132"/>
      <c r="G74" s="132"/>
      <c r="H74" s="132"/>
      <c r="I74" s="132"/>
      <c r="J74" s="132"/>
      <c r="K74" s="132"/>
      <c r="L74" s="132"/>
      <c r="M74" s="132"/>
      <c r="N74" s="132"/>
      <c r="O74" s="132"/>
      <c r="P74" s="132"/>
      <c r="Q74" s="132"/>
      <c r="R74" s="132"/>
      <c r="S74" s="132"/>
      <c r="T74" s="132"/>
      <c r="U74" s="132"/>
      <c r="V74" s="132"/>
      <c r="W74" s="132"/>
      <c r="X74" s="132"/>
    </row>
    <row r="75" spans="1:24">
      <c r="A75" s="132"/>
      <c r="B75" s="132"/>
      <c r="C75" s="132"/>
      <c r="D75" s="132"/>
      <c r="E75" s="132"/>
      <c r="F75" s="132"/>
      <c r="G75" s="132"/>
      <c r="H75" s="132"/>
      <c r="I75" s="132"/>
      <c r="J75" s="132"/>
      <c r="K75" s="132"/>
      <c r="L75" s="132"/>
      <c r="M75" s="132"/>
      <c r="N75" s="132"/>
      <c r="O75" s="132"/>
      <c r="P75" s="132"/>
      <c r="Q75" s="132"/>
      <c r="R75" s="132"/>
      <c r="S75" s="132"/>
      <c r="T75" s="132"/>
      <c r="U75" s="132"/>
      <c r="V75" s="132"/>
      <c r="W75" s="132"/>
      <c r="X75" s="132"/>
    </row>
    <row r="76" spans="1:24">
      <c r="A76" s="132"/>
      <c r="B76" s="132" t="s">
        <v>1133</v>
      </c>
      <c r="C76" s="132"/>
      <c r="D76" s="132"/>
      <c r="E76" s="132"/>
      <c r="F76" s="132"/>
      <c r="G76" s="132"/>
      <c r="H76" s="132"/>
      <c r="I76" s="132"/>
      <c r="J76" s="132"/>
      <c r="K76" s="132"/>
      <c r="L76" s="132"/>
      <c r="M76" s="132"/>
      <c r="N76" s="132"/>
      <c r="O76" s="132"/>
      <c r="P76" s="132"/>
      <c r="Q76" s="132"/>
      <c r="R76" s="132"/>
      <c r="S76" s="132"/>
      <c r="T76" s="132"/>
      <c r="U76" s="132"/>
      <c r="V76" s="132"/>
      <c r="W76" s="132"/>
      <c r="X76" s="132"/>
    </row>
    <row r="77" spans="1:24">
      <c r="A77" s="132"/>
      <c r="B77" s="132"/>
      <c r="C77" s="132"/>
      <c r="D77" s="132"/>
      <c r="E77" s="132"/>
      <c r="F77" s="132"/>
      <c r="G77" s="132"/>
      <c r="H77" s="132"/>
      <c r="I77" s="132"/>
      <c r="J77" s="132"/>
      <c r="K77" s="132"/>
      <c r="L77" s="132"/>
      <c r="M77" s="132"/>
      <c r="N77" s="132"/>
      <c r="O77" s="132"/>
      <c r="P77" s="132"/>
      <c r="Q77" s="132"/>
      <c r="R77" s="132"/>
      <c r="S77" s="132"/>
      <c r="T77" s="132"/>
      <c r="U77" s="132"/>
      <c r="V77" s="132"/>
      <c r="W77" s="132"/>
      <c r="X77" s="132"/>
    </row>
    <row r="78" spans="1:24">
      <c r="A78" s="132"/>
      <c r="B78" s="637" t="s">
        <v>1134</v>
      </c>
      <c r="C78" s="132"/>
      <c r="D78" s="132"/>
      <c r="E78" s="132"/>
      <c r="F78" s="132"/>
      <c r="G78" s="132"/>
      <c r="H78" s="132"/>
      <c r="I78" s="132"/>
      <c r="J78" s="132"/>
      <c r="K78" s="132"/>
      <c r="L78" s="132"/>
      <c r="M78" s="132"/>
      <c r="N78" s="132"/>
      <c r="O78" s="132"/>
      <c r="P78" s="132"/>
      <c r="Q78" s="132"/>
      <c r="R78" s="132"/>
      <c r="S78" s="132"/>
      <c r="T78" s="132"/>
      <c r="U78" s="132"/>
      <c r="V78" s="132"/>
      <c r="W78" s="132"/>
      <c r="X78" s="132"/>
    </row>
    <row r="79" spans="1:24">
      <c r="A79" s="132"/>
      <c r="B79" s="709"/>
      <c r="C79" s="132"/>
      <c r="D79" s="132"/>
      <c r="E79" s="132"/>
      <c r="F79" s="132"/>
      <c r="G79" s="132"/>
      <c r="H79" s="132"/>
      <c r="I79" s="132"/>
      <c r="J79" s="132"/>
      <c r="K79" s="132"/>
      <c r="L79" s="132"/>
      <c r="M79" s="132"/>
      <c r="N79" s="132"/>
      <c r="O79" s="132"/>
      <c r="P79" s="132"/>
      <c r="Q79" s="132"/>
      <c r="R79" s="132"/>
      <c r="S79" s="132"/>
      <c r="T79" s="132"/>
      <c r="U79" s="132"/>
      <c r="V79" s="132"/>
      <c r="W79" s="132"/>
      <c r="X79" s="132"/>
    </row>
    <row r="80" spans="1:24">
      <c r="A80" s="132"/>
      <c r="B80" s="709" t="s">
        <v>1135</v>
      </c>
      <c r="C80" s="132"/>
      <c r="D80" s="132"/>
      <c r="E80" s="132"/>
      <c r="F80" s="132"/>
      <c r="G80" s="132"/>
      <c r="H80" s="132"/>
      <c r="I80" s="132"/>
      <c r="J80" s="132"/>
      <c r="K80" s="132"/>
      <c r="L80" s="132"/>
      <c r="M80" s="132"/>
      <c r="N80" s="132"/>
      <c r="O80" s="132"/>
      <c r="P80" s="132"/>
      <c r="Q80" s="132"/>
      <c r="R80" s="132"/>
      <c r="S80" s="132"/>
      <c r="T80" s="132"/>
      <c r="U80" s="132"/>
      <c r="V80" s="132"/>
      <c r="W80" s="132"/>
      <c r="X80" s="132"/>
    </row>
    <row r="81" spans="1:24">
      <c r="A81" s="132"/>
      <c r="B81" s="709" t="s">
        <v>1101</v>
      </c>
      <c r="C81" s="132"/>
      <c r="D81" s="132"/>
      <c r="E81" s="132"/>
      <c r="F81" s="132"/>
      <c r="G81" s="132"/>
      <c r="H81" s="132"/>
      <c r="I81" s="132"/>
      <c r="J81" s="132"/>
      <c r="K81" s="132"/>
      <c r="L81" s="132"/>
      <c r="M81" s="132"/>
      <c r="N81" s="132"/>
      <c r="O81" s="132"/>
      <c r="P81" s="132"/>
      <c r="Q81" s="132"/>
      <c r="R81" s="132"/>
      <c r="S81" s="132"/>
      <c r="T81" s="132"/>
      <c r="U81" s="132"/>
      <c r="V81" s="132"/>
      <c r="W81" s="132"/>
      <c r="X81" s="132"/>
    </row>
    <row r="82" spans="1:24">
      <c r="A82" s="132"/>
      <c r="B82" s="709" t="s">
        <v>1136</v>
      </c>
      <c r="C82" s="132"/>
      <c r="D82" s="132"/>
      <c r="E82" s="132"/>
      <c r="F82" s="132"/>
      <c r="G82" s="132"/>
      <c r="H82" s="132"/>
      <c r="I82" s="132"/>
      <c r="J82" s="132"/>
      <c r="K82" s="132"/>
      <c r="L82" s="132"/>
      <c r="M82" s="132"/>
      <c r="N82" s="132"/>
      <c r="O82" s="132"/>
      <c r="P82" s="132"/>
      <c r="Q82" s="132"/>
      <c r="R82" s="132"/>
      <c r="S82" s="132"/>
      <c r="T82" s="132"/>
      <c r="U82" s="132"/>
      <c r="V82" s="132"/>
      <c r="W82" s="132"/>
      <c r="X82" s="132"/>
    </row>
    <row r="83" spans="1:24">
      <c r="A83" s="132"/>
      <c r="B83" s="709" t="s">
        <v>1137</v>
      </c>
      <c r="C83" s="132"/>
      <c r="D83" s="132"/>
      <c r="E83" s="132"/>
      <c r="F83" s="132"/>
      <c r="G83" s="132"/>
      <c r="H83" s="132"/>
      <c r="I83" s="132"/>
      <c r="J83" s="132"/>
      <c r="K83" s="132"/>
      <c r="L83" s="132"/>
      <c r="M83" s="132"/>
      <c r="N83" s="132"/>
      <c r="O83" s="132"/>
      <c r="P83" s="132"/>
      <c r="Q83" s="132"/>
      <c r="R83" s="132"/>
      <c r="S83" s="132"/>
      <c r="T83" s="132"/>
      <c r="U83" s="132"/>
      <c r="V83" s="132"/>
      <c r="W83" s="132"/>
      <c r="X83" s="132"/>
    </row>
    <row r="84" spans="1:24">
      <c r="A84" s="132"/>
      <c r="B84" s="132"/>
      <c r="C84" s="132"/>
      <c r="D84" s="132"/>
      <c r="E84" s="132"/>
      <c r="F84" s="132"/>
      <c r="G84" s="132"/>
      <c r="H84" s="132"/>
      <c r="I84" s="132"/>
      <c r="J84" s="132"/>
      <c r="K84" s="132"/>
      <c r="L84" s="132"/>
      <c r="M84" s="132"/>
      <c r="N84" s="132"/>
      <c r="O84" s="132"/>
      <c r="P84" s="132"/>
      <c r="Q84" s="132"/>
      <c r="R84" s="132"/>
      <c r="S84" s="132"/>
      <c r="T84" s="132"/>
      <c r="U84" s="132"/>
      <c r="V84" s="132"/>
      <c r="W84" s="132"/>
      <c r="X84" s="132"/>
    </row>
    <row r="85" spans="1:24">
      <c r="A85" s="132"/>
      <c r="B85" s="132" t="s">
        <v>1138</v>
      </c>
      <c r="C85" s="132"/>
      <c r="D85" s="132"/>
      <c r="E85" s="132"/>
      <c r="F85" s="132"/>
      <c r="G85" s="132"/>
      <c r="H85" s="132"/>
      <c r="I85" s="132"/>
      <c r="J85" s="132"/>
      <c r="K85" s="132"/>
      <c r="L85" s="132"/>
      <c r="M85" s="132"/>
      <c r="N85" s="132"/>
      <c r="O85" s="132"/>
      <c r="P85" s="132"/>
      <c r="Q85" s="132"/>
      <c r="R85" s="132"/>
      <c r="S85" s="132"/>
      <c r="T85" s="132"/>
      <c r="U85" s="132"/>
      <c r="V85" s="132"/>
      <c r="W85" s="132"/>
      <c r="X85" s="132"/>
    </row>
    <row r="86" spans="1:24">
      <c r="A86" s="132"/>
      <c r="B86" s="132"/>
      <c r="C86" s="132"/>
      <c r="D86" s="132"/>
      <c r="E86" s="132"/>
      <c r="F86" s="132"/>
      <c r="G86" s="132"/>
      <c r="H86" s="132"/>
      <c r="I86" s="132"/>
      <c r="J86" s="132"/>
      <c r="K86" s="132"/>
      <c r="L86" s="132"/>
      <c r="M86" s="132"/>
      <c r="N86" s="132"/>
      <c r="O86" s="132"/>
      <c r="P86" s="132"/>
      <c r="Q86" s="132"/>
      <c r="R86" s="132"/>
      <c r="S86" s="132"/>
      <c r="T86" s="132"/>
      <c r="U86" s="132"/>
      <c r="V86" s="132"/>
      <c r="W86" s="132"/>
      <c r="X86" s="132"/>
    </row>
    <row r="87" spans="1:24" ht="18">
      <c r="A87" s="132"/>
      <c r="B87" s="708" t="s">
        <v>1139</v>
      </c>
      <c r="C87" s="132"/>
      <c r="D87" s="132"/>
      <c r="E87" s="132"/>
      <c r="F87" s="132"/>
      <c r="G87" s="132"/>
      <c r="H87" s="132"/>
      <c r="I87" s="132"/>
      <c r="J87" s="132"/>
      <c r="K87" s="132"/>
      <c r="L87" s="132"/>
      <c r="M87" s="132"/>
      <c r="N87" s="132"/>
      <c r="O87" s="132"/>
      <c r="P87" s="132"/>
      <c r="Q87" s="132"/>
      <c r="R87" s="132"/>
      <c r="S87" s="132"/>
      <c r="T87" s="132"/>
      <c r="U87" s="132"/>
      <c r="V87" s="132"/>
      <c r="W87" s="132"/>
      <c r="X87" s="132"/>
    </row>
    <row r="88" spans="1:24">
      <c r="A88" s="132"/>
      <c r="B88" s="132"/>
      <c r="C88" s="132"/>
      <c r="D88" s="132"/>
      <c r="E88" s="132"/>
      <c r="F88" s="132"/>
      <c r="G88" s="132"/>
      <c r="H88" s="132"/>
      <c r="I88" s="132"/>
      <c r="J88" s="132"/>
      <c r="K88" s="132"/>
      <c r="L88" s="132"/>
      <c r="M88" s="132"/>
      <c r="N88" s="132"/>
      <c r="O88" s="132"/>
      <c r="P88" s="132"/>
      <c r="Q88" s="132"/>
      <c r="R88" s="132"/>
      <c r="S88" s="132"/>
      <c r="T88" s="132"/>
      <c r="U88" s="132"/>
      <c r="V88" s="132"/>
      <c r="W88" s="132"/>
      <c r="X88" s="132"/>
    </row>
    <row r="89" spans="1:24">
      <c r="A89" s="132"/>
      <c r="B89" s="132" t="s">
        <v>1140</v>
      </c>
      <c r="C89" s="132"/>
      <c r="D89" s="132"/>
      <c r="E89" s="132"/>
      <c r="F89" s="132"/>
      <c r="G89" s="132"/>
      <c r="H89" s="132"/>
      <c r="I89" s="132"/>
      <c r="J89" s="132"/>
      <c r="K89" s="132"/>
      <c r="L89" s="132"/>
      <c r="M89" s="132"/>
      <c r="N89" s="132"/>
      <c r="O89" s="132"/>
      <c r="P89" s="132"/>
      <c r="Q89" s="132"/>
      <c r="R89" s="132"/>
      <c r="S89" s="132"/>
      <c r="T89" s="132"/>
      <c r="U89" s="132"/>
      <c r="V89" s="132"/>
      <c r="W89" s="132"/>
      <c r="X89" s="132"/>
    </row>
    <row r="90" spans="1:24">
      <c r="A90" s="132"/>
      <c r="B90" s="709"/>
      <c r="C90" s="132"/>
      <c r="D90" s="132"/>
      <c r="E90" s="132"/>
      <c r="F90" s="132"/>
      <c r="G90" s="132"/>
      <c r="H90" s="132"/>
      <c r="I90" s="132"/>
      <c r="J90" s="132"/>
      <c r="K90" s="132"/>
      <c r="L90" s="132"/>
      <c r="M90" s="132"/>
      <c r="N90" s="132"/>
      <c r="O90" s="132"/>
      <c r="P90" s="132"/>
      <c r="Q90" s="132"/>
      <c r="R90" s="132"/>
      <c r="S90" s="132"/>
      <c r="T90" s="132"/>
      <c r="U90" s="132"/>
      <c r="V90" s="132"/>
      <c r="W90" s="132"/>
      <c r="X90" s="132"/>
    </row>
    <row r="91" spans="1:24">
      <c r="A91" s="132"/>
      <c r="B91" s="709" t="s">
        <v>1141</v>
      </c>
      <c r="C91" s="132"/>
      <c r="D91" s="132"/>
      <c r="E91" s="132"/>
      <c r="F91" s="132"/>
      <c r="G91" s="132"/>
      <c r="H91" s="132"/>
      <c r="I91" s="132"/>
      <c r="J91" s="132"/>
      <c r="K91" s="132"/>
      <c r="L91" s="132"/>
      <c r="M91" s="132"/>
      <c r="N91" s="132"/>
      <c r="O91" s="132"/>
      <c r="P91" s="132"/>
      <c r="Q91" s="132"/>
      <c r="R91" s="132"/>
      <c r="S91" s="132"/>
      <c r="T91" s="132"/>
      <c r="U91" s="132"/>
      <c r="V91" s="132"/>
      <c r="W91" s="132"/>
      <c r="X91" s="132"/>
    </row>
    <row r="92" spans="1:24">
      <c r="A92" s="132"/>
      <c r="B92" s="709" t="s">
        <v>1142</v>
      </c>
      <c r="C92" s="132"/>
      <c r="D92" s="132"/>
      <c r="E92" s="132"/>
      <c r="F92" s="132"/>
      <c r="G92" s="132"/>
      <c r="H92" s="132"/>
      <c r="I92" s="132"/>
      <c r="J92" s="132"/>
      <c r="K92" s="132"/>
      <c r="L92" s="132"/>
      <c r="M92" s="132"/>
      <c r="N92" s="132"/>
      <c r="O92" s="132"/>
      <c r="P92" s="132"/>
      <c r="Q92" s="132"/>
      <c r="R92" s="132"/>
      <c r="S92" s="132"/>
      <c r="T92" s="132"/>
      <c r="U92" s="132"/>
      <c r="V92" s="132"/>
      <c r="W92" s="132"/>
      <c r="X92" s="132"/>
    </row>
    <row r="93" spans="1:24">
      <c r="A93" s="132"/>
      <c r="B93" s="709" t="s">
        <v>1143</v>
      </c>
      <c r="C93" s="132"/>
      <c r="D93" s="132"/>
      <c r="E93" s="132"/>
      <c r="F93" s="132"/>
      <c r="G93" s="132"/>
      <c r="H93" s="132"/>
      <c r="I93" s="132"/>
      <c r="J93" s="132"/>
      <c r="K93" s="132"/>
      <c r="L93" s="132"/>
      <c r="M93" s="132"/>
      <c r="N93" s="132"/>
      <c r="O93" s="132"/>
      <c r="P93" s="132"/>
      <c r="Q93" s="132"/>
      <c r="R93" s="132"/>
      <c r="S93" s="132"/>
      <c r="T93" s="132"/>
      <c r="U93" s="132"/>
      <c r="V93" s="132"/>
      <c r="W93" s="132"/>
      <c r="X93" s="132"/>
    </row>
    <row r="94" spans="1:24">
      <c r="A94" s="132"/>
      <c r="B94" s="132"/>
      <c r="C94" s="132"/>
      <c r="D94" s="132"/>
      <c r="E94" s="132"/>
      <c r="F94" s="132"/>
      <c r="G94" s="132"/>
      <c r="H94" s="132"/>
      <c r="I94" s="132"/>
      <c r="J94" s="132"/>
      <c r="K94" s="132"/>
      <c r="L94" s="132"/>
      <c r="M94" s="132"/>
      <c r="N94" s="132"/>
      <c r="O94" s="132"/>
      <c r="P94" s="132"/>
      <c r="Q94" s="132"/>
      <c r="R94" s="132"/>
      <c r="S94" s="132"/>
      <c r="T94" s="132"/>
      <c r="U94" s="132"/>
      <c r="V94" s="132"/>
      <c r="W94" s="132"/>
      <c r="X94" s="132"/>
    </row>
    <row r="95" spans="1:24">
      <c r="A95" s="132"/>
      <c r="B95" s="132" t="s">
        <v>1144</v>
      </c>
      <c r="C95" s="132"/>
      <c r="D95" s="132"/>
      <c r="E95" s="132"/>
      <c r="F95" s="132"/>
      <c r="G95" s="132"/>
      <c r="H95" s="132"/>
      <c r="I95" s="132"/>
      <c r="J95" s="132"/>
      <c r="K95" s="132"/>
      <c r="L95" s="132"/>
      <c r="M95" s="132"/>
      <c r="N95" s="132"/>
      <c r="O95" s="132"/>
      <c r="P95" s="132"/>
      <c r="Q95" s="132"/>
      <c r="R95" s="132"/>
      <c r="S95" s="132"/>
      <c r="T95" s="132"/>
      <c r="U95" s="132"/>
      <c r="V95" s="132"/>
      <c r="W95" s="132"/>
      <c r="X95" s="132"/>
    </row>
    <row r="96" spans="1:24">
      <c r="A96" s="132"/>
      <c r="B96" s="132"/>
      <c r="C96" s="132"/>
      <c r="D96" s="132"/>
      <c r="E96" s="132"/>
      <c r="F96" s="132"/>
      <c r="G96" s="132"/>
      <c r="H96" s="132"/>
      <c r="I96" s="132"/>
      <c r="J96" s="132"/>
      <c r="K96" s="132"/>
      <c r="L96" s="132"/>
      <c r="M96" s="132"/>
      <c r="N96" s="132"/>
      <c r="O96" s="132"/>
      <c r="P96" s="132"/>
      <c r="Q96" s="132"/>
      <c r="R96" s="132"/>
      <c r="S96" s="132"/>
      <c r="T96" s="132"/>
      <c r="U96" s="132"/>
      <c r="V96" s="132"/>
      <c r="W96" s="132"/>
      <c r="X96" s="132"/>
    </row>
    <row r="97" spans="1:24">
      <c r="A97" s="132"/>
      <c r="B97" s="132" t="s">
        <v>1145</v>
      </c>
      <c r="C97" s="132"/>
      <c r="D97" s="132"/>
      <c r="E97" s="132"/>
      <c r="F97" s="132"/>
      <c r="G97" s="132"/>
      <c r="H97" s="132"/>
      <c r="I97" s="132"/>
      <c r="J97" s="132"/>
      <c r="K97" s="132"/>
      <c r="L97" s="132"/>
      <c r="M97" s="132"/>
      <c r="N97" s="132"/>
      <c r="O97" s="132"/>
      <c r="P97" s="132"/>
      <c r="Q97" s="132"/>
      <c r="R97" s="132"/>
      <c r="S97" s="132"/>
      <c r="T97" s="132"/>
      <c r="U97" s="132"/>
      <c r="V97" s="132"/>
      <c r="W97" s="132"/>
      <c r="X97" s="132"/>
    </row>
    <row r="98" spans="1:24">
      <c r="A98" s="132"/>
      <c r="B98" s="132"/>
      <c r="C98" s="132"/>
      <c r="D98" s="132"/>
      <c r="E98" s="132"/>
      <c r="F98" s="132"/>
      <c r="G98" s="132"/>
      <c r="H98" s="132"/>
      <c r="I98" s="132"/>
      <c r="J98" s="132"/>
      <c r="K98" s="132"/>
      <c r="L98" s="132"/>
      <c r="M98" s="132"/>
      <c r="N98" s="132"/>
      <c r="O98" s="132"/>
      <c r="P98" s="132"/>
      <c r="Q98" s="132"/>
      <c r="R98" s="132"/>
      <c r="S98" s="132"/>
      <c r="T98" s="132"/>
      <c r="U98" s="132"/>
      <c r="V98" s="132"/>
      <c r="W98" s="132"/>
      <c r="X98" s="132"/>
    </row>
    <row r="99" spans="1:24">
      <c r="A99" s="132"/>
      <c r="B99" s="132"/>
      <c r="C99" s="132"/>
      <c r="D99" s="132"/>
      <c r="E99" s="132"/>
      <c r="F99" s="132"/>
      <c r="G99" s="132"/>
      <c r="H99" s="132"/>
      <c r="I99" s="132"/>
      <c r="J99" s="132"/>
      <c r="K99" s="132"/>
      <c r="L99" s="132"/>
      <c r="M99" s="132"/>
      <c r="N99" s="132"/>
      <c r="O99" s="132"/>
      <c r="P99" s="132"/>
      <c r="Q99" s="132"/>
      <c r="R99" s="132"/>
      <c r="S99" s="132"/>
      <c r="T99" s="132"/>
      <c r="U99" s="132"/>
      <c r="V99" s="132"/>
      <c r="W99" s="132"/>
      <c r="X99" s="132"/>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F222E-A654-4991-8C48-87BE843EE827}">
  <dimension ref="A1:S76"/>
  <sheetViews>
    <sheetView workbookViewId="0">
      <selection activeCell="O81" sqref="O81"/>
    </sheetView>
  </sheetViews>
  <sheetFormatPr baseColWidth="10" defaultRowHeight="15"/>
  <cols>
    <col min="7" max="7" width="18.28515625" customWidth="1"/>
    <col min="8" max="8" width="6.85546875" customWidth="1"/>
    <col min="9" max="9" width="10.7109375" customWidth="1"/>
    <col min="10" max="10" width="15" customWidth="1"/>
    <col min="16" max="16" width="23.140625" customWidth="1"/>
    <col min="17" max="17" width="5.42578125" customWidth="1"/>
    <col min="18" max="18" width="11.42578125" style="641"/>
    <col min="19" max="19" width="43.5703125" style="641" customWidth="1"/>
  </cols>
  <sheetData>
    <row r="1" spans="1:19">
      <c r="A1" s="133" t="str">
        <f>ADDRESS(ROW(),COLUMN(),4)</f>
        <v>A1</v>
      </c>
      <c r="B1" s="134" t="str">
        <f t="shared" ref="B1:P1" si="0">SUBSTITUTE(ADDRESS(1,COLUMN(),4),"1","")</f>
        <v>B</v>
      </c>
      <c r="C1" s="134" t="str">
        <f t="shared" si="0"/>
        <v>C</v>
      </c>
      <c r="D1" s="134" t="str">
        <f t="shared" si="0"/>
        <v>D</v>
      </c>
      <c r="E1" s="134" t="str">
        <f t="shared" si="0"/>
        <v>E</v>
      </c>
      <c r="F1" s="134" t="str">
        <f t="shared" si="0"/>
        <v>F</v>
      </c>
      <c r="G1" s="134" t="str">
        <f t="shared" si="0"/>
        <v>G</v>
      </c>
      <c r="H1" s="134" t="str">
        <f t="shared" si="0"/>
        <v>H</v>
      </c>
      <c r="I1" s="134" t="str">
        <f t="shared" si="0"/>
        <v>I</v>
      </c>
      <c r="J1" s="134" t="str">
        <f t="shared" si="0"/>
        <v>J</v>
      </c>
      <c r="K1" s="134" t="str">
        <f t="shared" si="0"/>
        <v>K</v>
      </c>
      <c r="L1" s="134" t="str">
        <f t="shared" si="0"/>
        <v>L</v>
      </c>
      <c r="M1" s="134" t="str">
        <f t="shared" si="0"/>
        <v>M</v>
      </c>
      <c r="N1" s="134" t="str">
        <f t="shared" si="0"/>
        <v>N</v>
      </c>
      <c r="O1" s="134" t="str">
        <f t="shared" si="0"/>
        <v>O</v>
      </c>
      <c r="P1" s="134" t="str">
        <f t="shared" si="0"/>
        <v>P</v>
      </c>
      <c r="Q1" s="747">
        <v>1</v>
      </c>
      <c r="R1" s="134" t="str">
        <f>SUBSTITUTE(ADDRESS(1,COLUMN(),4),"1","")</f>
        <v>R</v>
      </c>
      <c r="S1" s="136" t="str">
        <f>SUBSTITUTE(ADDRESS(1,COLUMN(),4),"1","")</f>
        <v>S</v>
      </c>
    </row>
    <row r="2" spans="1:19">
      <c r="A2" s="1">
        <f t="shared" ref="A2:P2" ca="1" si="1">CELL("largeur",A2)</f>
        <v>11</v>
      </c>
      <c r="B2" s="1">
        <f t="shared" ca="1" si="1"/>
        <v>11</v>
      </c>
      <c r="C2" s="1">
        <f t="shared" ca="1" si="1"/>
        <v>11</v>
      </c>
      <c r="D2" s="1">
        <f t="shared" ca="1" si="1"/>
        <v>11</v>
      </c>
      <c r="E2" s="1">
        <f t="shared" ca="1" si="1"/>
        <v>11</v>
      </c>
      <c r="F2" s="1">
        <f t="shared" ca="1" si="1"/>
        <v>11</v>
      </c>
      <c r="G2" s="1">
        <f t="shared" ca="1" si="1"/>
        <v>18</v>
      </c>
      <c r="H2" s="1">
        <f t="shared" ca="1" si="1"/>
        <v>6</v>
      </c>
      <c r="I2" s="1">
        <f t="shared" ca="1" si="1"/>
        <v>10</v>
      </c>
      <c r="J2" s="1">
        <f t="shared" ca="1" si="1"/>
        <v>14</v>
      </c>
      <c r="K2" s="1">
        <f t="shared" ca="1" si="1"/>
        <v>11</v>
      </c>
      <c r="L2" s="1">
        <f t="shared" ca="1" si="1"/>
        <v>11</v>
      </c>
      <c r="M2" s="1">
        <f t="shared" ca="1" si="1"/>
        <v>11</v>
      </c>
      <c r="N2" s="1">
        <f t="shared" ca="1" si="1"/>
        <v>11</v>
      </c>
      <c r="O2" s="1">
        <f t="shared" ca="1" si="1"/>
        <v>11</v>
      </c>
      <c r="P2" s="1">
        <f t="shared" ca="1" si="1"/>
        <v>22</v>
      </c>
      <c r="Q2" s="747">
        <v>1</v>
      </c>
      <c r="R2" s="142"/>
      <c r="S2" s="142" t="s">
        <v>1166</v>
      </c>
    </row>
    <row r="3" spans="1:19" ht="15.75">
      <c r="A3" s="756">
        <f>COUNTA(Q1:Q64) * COUNTA(A64:P76)</f>
        <v>4288</v>
      </c>
      <c r="B3" s="755" t="s">
        <v>1230</v>
      </c>
      <c r="C3" s="757" t="s">
        <v>1229</v>
      </c>
      <c r="D3" s="756" t="str">
        <f>ADDRESS(ROW(A1),COLUMN(A1),4)&amp;" et"</f>
        <v>A1 et</v>
      </c>
      <c r="E3" s="755">
        <f>P64</f>
        <v>0</v>
      </c>
      <c r="F3" s="756">
        <f>A3-I3</f>
        <v>3354</v>
      </c>
      <c r="G3" s="755" t="s">
        <v>1228</v>
      </c>
      <c r="H3" s="755"/>
      <c r="I3" s="756">
        <f>COUNTBLANK(A4:P64)</f>
        <v>934</v>
      </c>
      <c r="J3" s="755" t="s">
        <v>1227</v>
      </c>
      <c r="K3" s="756"/>
      <c r="L3" s="756"/>
      <c r="M3" s="755"/>
      <c r="N3" s="755"/>
      <c r="O3" s="755"/>
      <c r="P3" s="755"/>
      <c r="Q3" s="747">
        <v>1</v>
      </c>
      <c r="R3" s="156">
        <f ca="1">COUNTA(A1:Q76) + COUNTBLANK(A1:Q76)</f>
        <v>1292</v>
      </c>
      <c r="S3" s="145" t="str">
        <f>"cellules entre"&amp;" " &amp;A1&amp;" et  "&amp;Q76</f>
        <v>cellules entre A1 et  Q76</v>
      </c>
    </row>
    <row r="4" spans="1:19" ht="15.75">
      <c r="A4" s="132"/>
      <c r="B4" s="132"/>
      <c r="C4" s="132"/>
      <c r="D4" s="132"/>
      <c r="E4" s="132"/>
      <c r="F4" s="132"/>
      <c r="G4" s="132"/>
      <c r="K4" s="132"/>
      <c r="L4" s="132"/>
      <c r="M4" s="132"/>
      <c r="N4" s="132"/>
      <c r="O4" s="132"/>
      <c r="P4" s="132"/>
      <c r="Q4" s="747">
        <v>1</v>
      </c>
      <c r="R4" s="156">
        <f ca="1">COUNTA(A1:Q76)</f>
        <v>226</v>
      </c>
      <c r="S4" s="145" t="s">
        <v>1161</v>
      </c>
    </row>
    <row r="5" spans="1:19" ht="15.75">
      <c r="A5" s="132"/>
      <c r="B5" s="758" t="s">
        <v>4079</v>
      </c>
      <c r="C5" s="132"/>
      <c r="D5" s="132"/>
      <c r="E5" s="132"/>
      <c r="F5" s="132"/>
      <c r="G5" s="132"/>
      <c r="H5" s="132"/>
      <c r="I5" s="132"/>
      <c r="J5" s="132"/>
      <c r="K5" s="132"/>
      <c r="L5" s="132"/>
      <c r="M5" s="132"/>
      <c r="N5" s="132"/>
      <c r="O5" s="132"/>
      <c r="P5" s="132"/>
      <c r="Q5" s="747">
        <v>1</v>
      </c>
      <c r="R5" s="156">
        <f ca="1">COUNTBLANK(A1:Q76)</f>
        <v>1066</v>
      </c>
      <c r="S5" s="145" t="s">
        <v>134</v>
      </c>
    </row>
    <row r="6" spans="1:19" ht="15.75">
      <c r="A6" s="132"/>
      <c r="B6" s="132"/>
      <c r="C6" s="132"/>
      <c r="D6" s="132"/>
      <c r="E6" s="132"/>
      <c r="F6" s="132"/>
      <c r="G6" s="132"/>
      <c r="H6" s="132"/>
      <c r="I6" s="132"/>
      <c r="J6" s="132"/>
      <c r="K6" s="132"/>
      <c r="L6" s="132"/>
      <c r="M6" s="132"/>
      <c r="N6" s="132"/>
      <c r="O6" s="132"/>
      <c r="P6" s="132"/>
      <c r="Q6" s="747">
        <v>1</v>
      </c>
      <c r="R6" s="156">
        <f>SUM(Q1:Q63)+2</f>
        <v>65</v>
      </c>
      <c r="S6" s="145" t="s">
        <v>1162</v>
      </c>
    </row>
    <row r="7" spans="1:19" ht="15.75">
      <c r="A7" s="132"/>
      <c r="B7" s="132" t="s">
        <v>1271</v>
      </c>
      <c r="C7" s="132"/>
      <c r="D7" s="132"/>
      <c r="E7" s="132"/>
      <c r="F7" s="132"/>
      <c r="G7" s="132"/>
      <c r="H7" s="132"/>
      <c r="I7" s="132"/>
      <c r="J7" s="132"/>
      <c r="K7" s="132"/>
      <c r="L7" s="132"/>
      <c r="M7" s="132"/>
      <c r="N7" s="132"/>
      <c r="O7" s="132"/>
      <c r="P7" s="132"/>
      <c r="Q7" s="747">
        <v>1</v>
      </c>
      <c r="R7" s="156">
        <f>SUM(A76:P76)+1</f>
        <v>17</v>
      </c>
      <c r="S7" s="145" t="s">
        <v>1163</v>
      </c>
    </row>
    <row r="8" spans="1:19">
      <c r="A8" s="132"/>
      <c r="B8" s="709" t="s">
        <v>1270</v>
      </c>
      <c r="C8" s="132"/>
      <c r="D8" s="132"/>
      <c r="E8" s="132"/>
      <c r="F8" s="132"/>
      <c r="G8" s="132"/>
      <c r="H8" s="132"/>
      <c r="I8" s="132"/>
      <c r="J8" s="132"/>
      <c r="K8" s="132"/>
      <c r="L8" s="132"/>
      <c r="M8" s="132"/>
      <c r="N8" s="132"/>
      <c r="O8" s="132"/>
      <c r="P8" s="132"/>
      <c r="Q8" s="747">
        <v>1</v>
      </c>
    </row>
    <row r="9" spans="1:19">
      <c r="A9" s="132"/>
      <c r="B9" s="709"/>
      <c r="C9" s="132"/>
      <c r="D9" s="132"/>
      <c r="E9" s="132"/>
      <c r="F9" s="132"/>
      <c r="G9" s="132"/>
      <c r="H9" s="132"/>
      <c r="I9" s="132"/>
      <c r="J9" s="132"/>
      <c r="K9" s="132"/>
      <c r="L9" s="132"/>
      <c r="M9" s="132"/>
      <c r="N9" s="132"/>
      <c r="O9" s="132"/>
      <c r="P9" s="132"/>
      <c r="Q9" s="747">
        <v>1</v>
      </c>
    </row>
    <row r="10" spans="1:19">
      <c r="A10" s="132"/>
      <c r="B10" s="752" t="s">
        <v>1269</v>
      </c>
      <c r="C10" s="132"/>
      <c r="D10" s="132"/>
      <c r="E10" s="132"/>
      <c r="F10" s="132"/>
      <c r="G10" s="132"/>
      <c r="H10" s="132"/>
      <c r="I10" s="132"/>
      <c r="J10" s="132"/>
      <c r="K10" s="132"/>
      <c r="L10" s="132"/>
      <c r="M10" s="132"/>
      <c r="N10" s="132"/>
      <c r="O10" s="132"/>
      <c r="P10" s="132"/>
      <c r="Q10" s="747">
        <v>1</v>
      </c>
    </row>
    <row r="11" spans="1:19">
      <c r="A11" s="132"/>
      <c r="B11" s="709"/>
      <c r="C11" s="132"/>
      <c r="D11" s="132"/>
      <c r="E11" s="132"/>
      <c r="F11" s="132"/>
      <c r="G11" s="132"/>
      <c r="H11" s="132"/>
      <c r="I11" s="132"/>
      <c r="J11" s="132"/>
      <c r="K11" s="132"/>
      <c r="L11" s="132"/>
      <c r="M11" s="132"/>
      <c r="N11" s="132"/>
      <c r="O11" s="132"/>
      <c r="P11" s="132"/>
      <c r="Q11" s="747">
        <v>1</v>
      </c>
    </row>
    <row r="12" spans="1:19">
      <c r="A12" s="132"/>
      <c r="B12" s="751" t="s">
        <v>1268</v>
      </c>
      <c r="C12" s="132"/>
      <c r="D12" s="132"/>
      <c r="E12" s="132"/>
      <c r="F12" s="132"/>
      <c r="G12" s="132"/>
      <c r="H12" s="132"/>
      <c r="I12" s="132"/>
      <c r="J12" s="132"/>
      <c r="K12" s="132"/>
      <c r="L12" s="132"/>
      <c r="M12" s="132"/>
      <c r="N12" s="132"/>
      <c r="O12" s="132"/>
      <c r="P12" s="132"/>
      <c r="Q12" s="747">
        <v>1</v>
      </c>
    </row>
    <row r="13" spans="1:19">
      <c r="A13" s="132"/>
      <c r="B13" s="751" t="s">
        <v>1267</v>
      </c>
      <c r="C13" s="132"/>
      <c r="D13" s="132"/>
      <c r="E13" s="132"/>
      <c r="F13" s="132"/>
      <c r="G13" s="132"/>
      <c r="H13" s="132"/>
      <c r="I13" s="132"/>
      <c r="J13" s="132"/>
      <c r="K13" s="132"/>
      <c r="L13" s="132"/>
      <c r="M13" s="132"/>
      <c r="N13" s="132"/>
      <c r="O13" s="132"/>
      <c r="P13" s="132"/>
      <c r="Q13" s="747">
        <v>1</v>
      </c>
    </row>
    <row r="14" spans="1:19">
      <c r="A14" s="132"/>
      <c r="B14" s="751"/>
      <c r="C14" s="132"/>
      <c r="D14" s="132"/>
      <c r="E14" s="132"/>
      <c r="F14" s="132"/>
      <c r="G14" s="132"/>
      <c r="H14" s="132"/>
      <c r="I14" s="132"/>
      <c r="J14" s="132"/>
      <c r="K14" s="132"/>
      <c r="L14" s="132"/>
      <c r="M14" s="132"/>
      <c r="N14" s="132"/>
      <c r="O14" s="132"/>
      <c r="P14" s="132"/>
      <c r="Q14" s="747">
        <v>1</v>
      </c>
    </row>
    <row r="15" spans="1:19">
      <c r="A15" s="132"/>
      <c r="B15" s="751" t="s">
        <v>1266</v>
      </c>
      <c r="C15" s="132"/>
      <c r="D15" s="132"/>
      <c r="E15" s="132"/>
      <c r="F15" s="132"/>
      <c r="G15" s="132"/>
      <c r="H15" s="132"/>
      <c r="I15" s="132"/>
      <c r="J15" s="132"/>
      <c r="K15" s="132"/>
      <c r="L15" s="132"/>
      <c r="M15" s="132"/>
      <c r="N15" s="132"/>
      <c r="O15" s="132"/>
      <c r="P15" s="132"/>
      <c r="Q15" s="747">
        <v>1</v>
      </c>
    </row>
    <row r="16" spans="1:19">
      <c r="A16" s="132"/>
      <c r="B16" s="751"/>
      <c r="C16" s="132"/>
      <c r="D16" s="132"/>
      <c r="E16" s="132"/>
      <c r="F16" s="132"/>
      <c r="G16" s="132"/>
      <c r="H16" s="132"/>
      <c r="I16" s="132"/>
      <c r="J16" s="132"/>
      <c r="K16" s="132"/>
      <c r="L16" s="132"/>
      <c r="M16" s="132"/>
      <c r="N16" s="132"/>
      <c r="O16" s="132"/>
      <c r="P16" s="132"/>
      <c r="Q16" s="747">
        <v>1</v>
      </c>
    </row>
    <row r="17" spans="1:17">
      <c r="A17" s="132"/>
      <c r="B17" s="752" t="s">
        <v>1265</v>
      </c>
      <c r="C17" s="132"/>
      <c r="D17" s="132"/>
      <c r="E17" s="132"/>
      <c r="F17" s="132"/>
      <c r="G17" s="132"/>
      <c r="H17" s="132"/>
      <c r="I17" s="132"/>
      <c r="J17" s="132"/>
      <c r="K17" s="132"/>
      <c r="L17" s="132"/>
      <c r="M17" s="132"/>
      <c r="N17" s="132"/>
      <c r="O17" s="132"/>
      <c r="P17" s="132"/>
      <c r="Q17" s="747">
        <v>1</v>
      </c>
    </row>
    <row r="18" spans="1:17">
      <c r="A18" s="132"/>
      <c r="B18" s="709"/>
      <c r="C18" s="132"/>
      <c r="D18" s="132"/>
      <c r="E18" s="132"/>
      <c r="F18" s="132"/>
      <c r="G18" s="132"/>
      <c r="H18" s="132"/>
      <c r="I18" s="132"/>
      <c r="J18" s="132"/>
      <c r="K18" s="132"/>
      <c r="L18" s="132"/>
      <c r="M18" s="132"/>
      <c r="N18" s="132"/>
      <c r="O18" s="132"/>
      <c r="P18" s="132"/>
      <c r="Q18" s="747">
        <v>1</v>
      </c>
    </row>
    <row r="19" spans="1:17">
      <c r="A19" s="132"/>
      <c r="B19" s="751" t="s">
        <v>1264</v>
      </c>
      <c r="C19" s="132"/>
      <c r="D19" s="132"/>
      <c r="E19" s="132"/>
      <c r="F19" s="132"/>
      <c r="G19" s="132"/>
      <c r="H19" s="132"/>
      <c r="I19" s="132"/>
      <c r="J19" s="132"/>
      <c r="K19" s="132"/>
      <c r="L19" s="132"/>
      <c r="M19" s="132"/>
      <c r="N19" s="132"/>
      <c r="O19" s="132"/>
      <c r="P19" s="132"/>
      <c r="Q19" s="747">
        <v>1</v>
      </c>
    </row>
    <row r="20" spans="1:17">
      <c r="A20" s="132"/>
      <c r="B20" s="751" t="s">
        <v>1263</v>
      </c>
      <c r="C20" s="132"/>
      <c r="D20" s="132"/>
      <c r="E20" s="132"/>
      <c r="F20" s="132"/>
      <c r="G20" s="132"/>
      <c r="H20" s="132"/>
      <c r="I20" s="132"/>
      <c r="J20" s="132"/>
      <c r="K20" s="132"/>
      <c r="L20" s="132"/>
      <c r="M20" s="132"/>
      <c r="N20" s="132"/>
      <c r="O20" s="132"/>
      <c r="P20" s="132"/>
      <c r="Q20" s="747">
        <v>1</v>
      </c>
    </row>
    <row r="21" spans="1:17">
      <c r="A21" s="132"/>
      <c r="B21" s="709"/>
      <c r="C21" s="132"/>
      <c r="D21" s="132"/>
      <c r="E21" s="132"/>
      <c r="F21" s="132"/>
      <c r="G21" s="132"/>
      <c r="H21" s="132"/>
      <c r="I21" s="132"/>
      <c r="J21" s="132"/>
      <c r="K21" s="132"/>
      <c r="L21" s="132"/>
      <c r="M21" s="132"/>
      <c r="N21" s="132"/>
      <c r="O21" s="132"/>
      <c r="P21" s="132"/>
      <c r="Q21" s="747">
        <v>1</v>
      </c>
    </row>
    <row r="22" spans="1:17">
      <c r="A22" s="132"/>
      <c r="B22" s="752" t="s">
        <v>1262</v>
      </c>
      <c r="C22" s="132"/>
      <c r="D22" s="132"/>
      <c r="E22" s="132"/>
      <c r="F22" s="132"/>
      <c r="G22" s="132"/>
      <c r="H22" s="132"/>
      <c r="I22" s="132"/>
      <c r="J22" s="132"/>
      <c r="K22" s="132"/>
      <c r="L22" s="132"/>
      <c r="M22" s="132"/>
      <c r="N22" s="132"/>
      <c r="O22" s="132"/>
      <c r="P22" s="132"/>
      <c r="Q22" s="747">
        <v>1</v>
      </c>
    </row>
    <row r="23" spans="1:17">
      <c r="A23" s="132"/>
      <c r="B23" s="709"/>
      <c r="C23" s="132"/>
      <c r="D23" s="132"/>
      <c r="E23" s="132"/>
      <c r="F23" s="132"/>
      <c r="G23" s="132"/>
      <c r="H23" s="132"/>
      <c r="I23" s="132"/>
      <c r="J23" s="132"/>
      <c r="K23" s="132"/>
      <c r="L23" s="132"/>
      <c r="M23" s="132"/>
      <c r="N23" s="132"/>
      <c r="O23" s="132"/>
      <c r="P23" s="132"/>
      <c r="Q23" s="747">
        <v>1</v>
      </c>
    </row>
    <row r="24" spans="1:17">
      <c r="A24" s="132"/>
      <c r="B24" s="751" t="s">
        <v>1261</v>
      </c>
      <c r="C24" s="132"/>
      <c r="D24" s="132"/>
      <c r="E24" s="132"/>
      <c r="F24" s="132"/>
      <c r="G24" s="132"/>
      <c r="H24" s="132"/>
      <c r="I24" s="132"/>
      <c r="J24" s="132"/>
      <c r="K24" s="132"/>
      <c r="L24" s="132"/>
      <c r="M24" s="132"/>
      <c r="N24" s="132"/>
      <c r="O24" s="132"/>
      <c r="P24" s="132"/>
      <c r="Q24" s="747">
        <v>1</v>
      </c>
    </row>
    <row r="25" spans="1:17">
      <c r="A25" s="132"/>
      <c r="B25" s="751" t="s">
        <v>1260</v>
      </c>
      <c r="C25" s="132"/>
      <c r="D25" s="132"/>
      <c r="E25" s="132"/>
      <c r="F25" s="132"/>
      <c r="G25" s="132"/>
      <c r="H25" s="132"/>
      <c r="I25" s="132"/>
      <c r="J25" s="132"/>
      <c r="K25" s="132"/>
      <c r="L25" s="132"/>
      <c r="M25" s="132"/>
      <c r="N25" s="132"/>
      <c r="O25" s="132"/>
      <c r="P25" s="132"/>
      <c r="Q25" s="747">
        <v>1</v>
      </c>
    </row>
    <row r="26" spans="1:17">
      <c r="A26" s="132"/>
      <c r="B26" s="709"/>
      <c r="C26" s="132"/>
      <c r="D26" s="132"/>
      <c r="E26" s="132"/>
      <c r="F26" s="132"/>
      <c r="G26" s="132"/>
      <c r="H26" s="132"/>
      <c r="I26" s="132"/>
      <c r="J26" s="132"/>
      <c r="K26" s="132"/>
      <c r="L26" s="132"/>
      <c r="M26" s="132"/>
      <c r="N26" s="132"/>
      <c r="O26" s="132"/>
      <c r="P26" s="132"/>
      <c r="Q26" s="747">
        <v>1</v>
      </c>
    </row>
    <row r="27" spans="1:17">
      <c r="A27" s="132"/>
      <c r="B27" s="752" t="s">
        <v>1259</v>
      </c>
      <c r="C27" s="132"/>
      <c r="D27" s="132"/>
      <c r="E27" s="132"/>
      <c r="F27" s="132"/>
      <c r="G27" s="132"/>
      <c r="H27" s="132"/>
      <c r="I27" s="132"/>
      <c r="J27" s="132"/>
      <c r="K27" s="132"/>
      <c r="L27" s="132"/>
      <c r="M27" s="132"/>
      <c r="N27" s="132"/>
      <c r="O27" s="132"/>
      <c r="P27" s="132"/>
      <c r="Q27" s="747">
        <v>1</v>
      </c>
    </row>
    <row r="28" spans="1:17">
      <c r="A28" s="132"/>
      <c r="B28" s="709"/>
      <c r="C28" s="132"/>
      <c r="D28" s="132"/>
      <c r="E28" s="132"/>
      <c r="F28" s="132"/>
      <c r="G28" s="132"/>
      <c r="H28" s="132"/>
      <c r="I28" s="132"/>
      <c r="J28" s="132"/>
      <c r="K28" s="132"/>
      <c r="L28" s="132"/>
      <c r="M28" s="132"/>
      <c r="N28" s="132"/>
      <c r="O28" s="132"/>
      <c r="P28" s="132"/>
      <c r="Q28" s="747">
        <v>1</v>
      </c>
    </row>
    <row r="29" spans="1:17">
      <c r="A29" s="132"/>
      <c r="B29" s="751" t="s">
        <v>1258</v>
      </c>
      <c r="C29" s="132"/>
      <c r="D29" s="132"/>
      <c r="E29" s="132"/>
      <c r="F29" s="132"/>
      <c r="G29" s="132"/>
      <c r="H29" s="132"/>
      <c r="I29" s="132"/>
      <c r="J29" s="132"/>
      <c r="K29" s="132"/>
      <c r="L29" s="132"/>
      <c r="M29" s="132"/>
      <c r="N29" s="132"/>
      <c r="O29" s="132"/>
      <c r="P29" s="132"/>
      <c r="Q29" s="747">
        <v>1</v>
      </c>
    </row>
    <row r="30" spans="1:17">
      <c r="A30" s="132"/>
      <c r="B30" s="132"/>
      <c r="C30" s="132"/>
      <c r="D30" s="132"/>
      <c r="E30" s="132"/>
      <c r="F30" s="132"/>
      <c r="G30" s="132"/>
      <c r="H30" s="132"/>
      <c r="I30" s="132"/>
      <c r="J30" s="132"/>
      <c r="K30" s="132"/>
      <c r="L30" s="132"/>
      <c r="M30" s="132"/>
      <c r="N30" s="132"/>
      <c r="O30" s="132"/>
      <c r="P30" s="132"/>
      <c r="Q30" s="747">
        <v>1</v>
      </c>
    </row>
    <row r="31" spans="1:17">
      <c r="A31" s="132"/>
      <c r="B31" s="132" t="s">
        <v>1257</v>
      </c>
      <c r="C31" s="132"/>
      <c r="D31" s="132"/>
      <c r="E31" s="132"/>
      <c r="F31" s="132"/>
      <c r="G31" s="132"/>
      <c r="H31" s="132"/>
      <c r="I31" s="132"/>
      <c r="J31" s="132"/>
      <c r="K31" s="132"/>
      <c r="L31" s="132"/>
      <c r="M31" s="132"/>
      <c r="N31" s="132"/>
      <c r="O31" s="132"/>
      <c r="P31" s="132"/>
      <c r="Q31" s="747">
        <v>1</v>
      </c>
    </row>
    <row r="32" spans="1:17">
      <c r="A32" s="132"/>
      <c r="B32" s="709" t="s">
        <v>1256</v>
      </c>
      <c r="C32" s="132"/>
      <c r="D32" s="132"/>
      <c r="E32" s="132"/>
      <c r="F32" s="132"/>
      <c r="G32" s="132"/>
      <c r="H32" s="132"/>
      <c r="I32" s="132"/>
      <c r="J32" s="132"/>
      <c r="K32" s="132"/>
      <c r="L32" s="132"/>
      <c r="M32" s="132"/>
      <c r="N32" s="132"/>
      <c r="O32" s="132"/>
      <c r="P32" s="132"/>
      <c r="Q32" s="747">
        <v>1</v>
      </c>
    </row>
    <row r="33" spans="1:17">
      <c r="A33" s="132"/>
      <c r="B33" s="709"/>
      <c r="C33" s="132"/>
      <c r="D33" s="132"/>
      <c r="E33" s="132"/>
      <c r="F33" s="132"/>
      <c r="G33" s="132"/>
      <c r="H33" s="132"/>
      <c r="I33" s="132"/>
      <c r="J33" s="132"/>
      <c r="K33" s="132"/>
      <c r="L33" s="132"/>
      <c r="M33" s="132"/>
      <c r="N33" s="132"/>
      <c r="O33" s="132"/>
      <c r="P33" s="132"/>
      <c r="Q33" s="747">
        <v>1</v>
      </c>
    </row>
    <row r="34" spans="1:17">
      <c r="A34" s="132"/>
      <c r="B34" s="752" t="s">
        <v>1255</v>
      </c>
      <c r="C34" s="132"/>
      <c r="D34" s="132"/>
      <c r="E34" s="132"/>
      <c r="F34" s="132"/>
      <c r="G34" s="132"/>
      <c r="H34" s="132"/>
      <c r="I34" s="132"/>
      <c r="J34" s="132"/>
      <c r="K34" s="132"/>
      <c r="L34" s="132"/>
      <c r="M34" s="132"/>
      <c r="N34" s="132"/>
      <c r="O34" s="132"/>
      <c r="P34" s="132"/>
      <c r="Q34" s="747">
        <v>1</v>
      </c>
    </row>
    <row r="35" spans="1:17">
      <c r="A35" s="132"/>
      <c r="B35" s="752" t="s">
        <v>1254</v>
      </c>
      <c r="C35" s="132"/>
      <c r="D35" s="132"/>
      <c r="E35" s="132"/>
      <c r="F35" s="132"/>
      <c r="G35" s="132"/>
      <c r="H35" s="132"/>
      <c r="I35" s="132"/>
      <c r="J35" s="132"/>
      <c r="K35" s="132"/>
      <c r="L35" s="132"/>
      <c r="M35" s="132"/>
      <c r="N35" s="132"/>
      <c r="O35" s="132"/>
      <c r="P35" s="132"/>
      <c r="Q35" s="747">
        <v>1</v>
      </c>
    </row>
    <row r="36" spans="1:17">
      <c r="A36" s="132"/>
      <c r="B36" s="752" t="s">
        <v>1253</v>
      </c>
      <c r="C36" s="132"/>
      <c r="D36" s="132"/>
      <c r="E36" s="132"/>
      <c r="F36" s="132"/>
      <c r="G36" s="132"/>
      <c r="H36" s="132"/>
      <c r="I36" s="132"/>
      <c r="J36" s="132"/>
      <c r="K36" s="132"/>
      <c r="L36" s="132"/>
      <c r="M36" s="132"/>
      <c r="N36" s="132"/>
      <c r="O36" s="132"/>
      <c r="P36" s="132"/>
      <c r="Q36" s="747">
        <v>1</v>
      </c>
    </row>
    <row r="37" spans="1:17">
      <c r="A37" s="132"/>
      <c r="B37" s="132"/>
      <c r="C37" s="132"/>
      <c r="D37" s="132"/>
      <c r="E37" s="132"/>
      <c r="F37" s="132"/>
      <c r="G37" s="132"/>
      <c r="H37" s="132"/>
      <c r="I37" s="132"/>
      <c r="J37" s="132"/>
      <c r="K37" s="132"/>
      <c r="L37" s="132"/>
      <c r="M37" s="132"/>
      <c r="N37" s="132"/>
      <c r="O37" s="132"/>
      <c r="P37" s="132"/>
      <c r="Q37" s="747">
        <v>1</v>
      </c>
    </row>
    <row r="38" spans="1:17">
      <c r="A38" s="132"/>
      <c r="B38" s="132" t="s">
        <v>1252</v>
      </c>
      <c r="C38" s="132"/>
      <c r="D38" s="132"/>
      <c r="E38" s="132"/>
      <c r="F38" s="132"/>
      <c r="G38" s="132"/>
      <c r="H38" s="132"/>
      <c r="I38" s="132"/>
      <c r="J38" s="132"/>
      <c r="K38" s="132"/>
      <c r="L38" s="132"/>
      <c r="M38" s="132"/>
      <c r="N38" s="132"/>
      <c r="O38" s="132"/>
      <c r="P38" s="132"/>
      <c r="Q38" s="747">
        <v>1</v>
      </c>
    </row>
    <row r="39" spans="1:17">
      <c r="A39" s="132"/>
      <c r="B39" s="709"/>
      <c r="C39" s="132"/>
      <c r="D39" s="132"/>
      <c r="E39" s="132"/>
      <c r="F39" s="132"/>
      <c r="G39" s="132"/>
      <c r="H39" s="132"/>
      <c r="I39" s="132"/>
      <c r="J39" s="132"/>
      <c r="K39" s="132"/>
      <c r="L39" s="132"/>
      <c r="M39" s="132"/>
      <c r="N39" s="132"/>
      <c r="O39" s="132"/>
      <c r="P39" s="132"/>
      <c r="Q39" s="747">
        <v>1</v>
      </c>
    </row>
    <row r="40" spans="1:17">
      <c r="A40" s="132"/>
      <c r="B40" s="709" t="s">
        <v>1251</v>
      </c>
      <c r="C40" s="132"/>
      <c r="D40" s="132"/>
      <c r="E40" s="132"/>
      <c r="F40" s="132"/>
      <c r="G40" s="132"/>
      <c r="H40" s="132"/>
      <c r="I40" s="132"/>
      <c r="J40" s="132"/>
      <c r="K40" s="132"/>
      <c r="L40" s="132"/>
      <c r="M40" s="132"/>
      <c r="N40" s="132"/>
      <c r="O40" s="132"/>
      <c r="P40" s="132"/>
      <c r="Q40" s="747">
        <v>1</v>
      </c>
    </row>
    <row r="41" spans="1:17">
      <c r="A41" s="132"/>
      <c r="B41" s="709" t="s">
        <v>1250</v>
      </c>
      <c r="C41" s="132"/>
      <c r="D41" s="132"/>
      <c r="E41" s="132"/>
      <c r="F41" s="132"/>
      <c r="G41" s="132"/>
      <c r="H41" s="132"/>
      <c r="I41" s="132"/>
      <c r="J41" s="132"/>
      <c r="K41" s="132"/>
      <c r="L41" s="132"/>
      <c r="M41" s="132"/>
      <c r="N41" s="132"/>
      <c r="O41" s="132"/>
      <c r="P41" s="132"/>
      <c r="Q41" s="747">
        <v>1</v>
      </c>
    </row>
    <row r="42" spans="1:17">
      <c r="A42" s="132"/>
      <c r="B42" s="709" t="s">
        <v>1249</v>
      </c>
      <c r="C42" s="132"/>
      <c r="D42" s="132"/>
      <c r="E42" s="132"/>
      <c r="F42" s="132"/>
      <c r="G42" s="132"/>
      <c r="H42" s="132"/>
      <c r="I42" s="132"/>
      <c r="J42" s="132"/>
      <c r="K42" s="132"/>
      <c r="L42" s="132"/>
      <c r="M42" s="132"/>
      <c r="N42" s="132"/>
      <c r="O42" s="132"/>
      <c r="P42" s="132"/>
      <c r="Q42" s="747">
        <v>1</v>
      </c>
    </row>
    <row r="43" spans="1:17">
      <c r="A43" s="132"/>
      <c r="B43" s="132"/>
      <c r="C43" s="132"/>
      <c r="D43" s="132"/>
      <c r="E43" s="132"/>
      <c r="F43" s="132"/>
      <c r="G43" s="132"/>
      <c r="H43" s="132"/>
      <c r="I43" s="132"/>
      <c r="J43" s="132"/>
      <c r="K43" s="132"/>
      <c r="L43" s="132"/>
      <c r="M43" s="132"/>
      <c r="N43" s="132"/>
      <c r="O43" s="132"/>
      <c r="P43" s="132"/>
      <c r="Q43" s="747">
        <v>1</v>
      </c>
    </row>
    <row r="44" spans="1:17">
      <c r="A44" s="132"/>
      <c r="B44" s="132" t="s">
        <v>1248</v>
      </c>
      <c r="C44" s="132"/>
      <c r="D44" s="132"/>
      <c r="E44" s="132"/>
      <c r="F44" s="132"/>
      <c r="G44" s="132"/>
      <c r="H44" s="132"/>
      <c r="I44" s="132"/>
      <c r="J44" s="132"/>
      <c r="K44" s="132"/>
      <c r="L44" s="132"/>
      <c r="M44" s="132"/>
      <c r="N44" s="132"/>
      <c r="O44" s="132"/>
      <c r="P44" s="132"/>
      <c r="Q44" s="747">
        <v>1</v>
      </c>
    </row>
    <row r="45" spans="1:17">
      <c r="A45" s="132"/>
      <c r="B45" s="132" t="s">
        <v>1247</v>
      </c>
      <c r="C45" s="132"/>
      <c r="D45" s="132"/>
      <c r="E45" s="132"/>
      <c r="F45" s="132"/>
      <c r="G45" s="132"/>
      <c r="H45" s="132"/>
      <c r="I45" s="132"/>
      <c r="J45" s="132"/>
      <c r="K45" s="132"/>
      <c r="L45" s="132"/>
      <c r="M45" s="132"/>
      <c r="N45" s="132"/>
      <c r="O45" s="132"/>
      <c r="P45" s="132"/>
      <c r="Q45" s="747">
        <v>1</v>
      </c>
    </row>
    <row r="46" spans="1:17">
      <c r="A46" s="132"/>
      <c r="B46" s="132"/>
      <c r="C46" s="132"/>
      <c r="D46" s="132"/>
      <c r="E46" s="132"/>
      <c r="F46" s="132"/>
      <c r="G46" s="132"/>
      <c r="H46" s="132"/>
      <c r="I46" s="132"/>
      <c r="J46" s="132"/>
      <c r="K46" s="132"/>
      <c r="L46" s="132"/>
      <c r="M46" s="132"/>
      <c r="N46" s="132"/>
      <c r="O46" s="132"/>
      <c r="P46" s="132"/>
      <c r="Q46" s="747">
        <v>1</v>
      </c>
    </row>
    <row r="47" spans="1:17">
      <c r="A47" s="132"/>
      <c r="B47" s="132" t="s">
        <v>1246</v>
      </c>
      <c r="C47" s="132"/>
      <c r="D47" s="132"/>
      <c r="E47" s="132"/>
      <c r="F47" s="132"/>
      <c r="G47" s="132" t="s">
        <v>1245</v>
      </c>
      <c r="H47" s="132"/>
      <c r="I47" s="132"/>
      <c r="J47" s="132"/>
      <c r="K47" s="132"/>
      <c r="L47" s="132"/>
      <c r="M47" s="132"/>
      <c r="N47" s="132"/>
      <c r="O47" s="132"/>
      <c r="P47" s="132"/>
      <c r="Q47" s="747">
        <v>1</v>
      </c>
    </row>
    <row r="48" spans="1:17">
      <c r="A48" s="132"/>
      <c r="B48" s="132"/>
      <c r="C48" s="132"/>
      <c r="D48" s="132"/>
      <c r="E48" s="132"/>
      <c r="F48" s="132"/>
      <c r="G48" s="132"/>
      <c r="H48" s="132"/>
      <c r="I48" s="132"/>
      <c r="J48" s="132"/>
      <c r="K48" s="132"/>
      <c r="L48" s="132"/>
      <c r="M48" s="132"/>
      <c r="N48" s="132"/>
      <c r="O48" s="132"/>
      <c r="P48" s="132"/>
      <c r="Q48" s="747">
        <v>1</v>
      </c>
    </row>
    <row r="49" spans="1:17">
      <c r="A49" s="132"/>
      <c r="B49" s="132" t="s">
        <v>1244</v>
      </c>
      <c r="C49" s="132"/>
      <c r="D49" s="132"/>
      <c r="E49" s="132"/>
      <c r="F49" s="132"/>
      <c r="G49" s="132" t="s">
        <v>1243</v>
      </c>
      <c r="H49" s="132"/>
      <c r="I49" s="132"/>
      <c r="J49" s="132"/>
      <c r="K49" s="132"/>
      <c r="L49" s="132"/>
      <c r="M49" s="132"/>
      <c r="N49" s="132"/>
      <c r="O49" s="132"/>
      <c r="P49" s="132"/>
      <c r="Q49" s="747">
        <v>1</v>
      </c>
    </row>
    <row r="50" spans="1:17">
      <c r="A50" s="132"/>
      <c r="B50" s="132"/>
      <c r="C50" s="132"/>
      <c r="D50" s="132"/>
      <c r="E50" s="132"/>
      <c r="F50" s="132"/>
      <c r="G50" s="132"/>
      <c r="H50" s="132"/>
      <c r="I50" s="132"/>
      <c r="J50" s="132"/>
      <c r="K50" s="132"/>
      <c r="L50" s="132"/>
      <c r="M50" s="132"/>
      <c r="N50" s="132"/>
      <c r="O50" s="132"/>
      <c r="P50" s="132"/>
      <c r="Q50" s="747">
        <v>1</v>
      </c>
    </row>
    <row r="51" spans="1:17">
      <c r="A51" s="132"/>
      <c r="B51" s="132" t="s">
        <v>1242</v>
      </c>
      <c r="C51" s="132"/>
      <c r="D51" s="132"/>
      <c r="E51" s="132"/>
      <c r="F51" s="132"/>
      <c r="G51" s="132" t="s">
        <v>1241</v>
      </c>
      <c r="H51" s="132"/>
      <c r="I51" s="132"/>
      <c r="J51" s="132"/>
      <c r="K51" s="132"/>
      <c r="L51" s="132"/>
      <c r="M51" s="132"/>
      <c r="N51" s="132"/>
      <c r="O51" s="132"/>
      <c r="P51" s="132"/>
      <c r="Q51" s="747">
        <v>1</v>
      </c>
    </row>
    <row r="52" spans="1:17">
      <c r="A52" s="132"/>
      <c r="B52" s="132"/>
      <c r="C52" s="132"/>
      <c r="D52" s="132"/>
      <c r="E52" s="132"/>
      <c r="F52" s="132"/>
      <c r="G52" s="132"/>
      <c r="H52" s="132"/>
      <c r="I52" s="132"/>
      <c r="J52" s="132"/>
      <c r="K52" s="132"/>
      <c r="L52" s="132"/>
      <c r="M52" s="132"/>
      <c r="N52" s="132"/>
      <c r="O52" s="132"/>
      <c r="P52" s="132"/>
      <c r="Q52" s="747">
        <v>1</v>
      </c>
    </row>
    <row r="53" spans="1:17">
      <c r="A53" s="132"/>
      <c r="B53" s="132" t="s">
        <v>1240</v>
      </c>
      <c r="C53" s="132"/>
      <c r="D53" s="132"/>
      <c r="E53" s="132"/>
      <c r="F53" s="132"/>
      <c r="G53" s="132" t="s">
        <v>1239</v>
      </c>
      <c r="H53" s="132"/>
      <c r="I53" s="132"/>
      <c r="J53" s="132"/>
      <c r="K53" s="132"/>
      <c r="L53" s="132"/>
      <c r="M53" s="132"/>
      <c r="N53" s="132"/>
      <c r="O53" s="132"/>
      <c r="P53" s="132"/>
      <c r="Q53" s="747">
        <v>1</v>
      </c>
    </row>
    <row r="54" spans="1:17">
      <c r="A54" s="132"/>
      <c r="B54" s="132"/>
      <c r="C54" s="132"/>
      <c r="D54" s="132"/>
      <c r="E54" s="132"/>
      <c r="F54" s="132"/>
      <c r="G54" s="132"/>
      <c r="H54" s="132"/>
      <c r="I54" s="132"/>
      <c r="J54" s="132"/>
      <c r="K54" s="132"/>
      <c r="L54" s="132"/>
      <c r="M54" s="132"/>
      <c r="N54" s="132"/>
      <c r="O54" s="132"/>
      <c r="P54" s="132"/>
      <c r="Q54" s="747">
        <v>1</v>
      </c>
    </row>
    <row r="55" spans="1:17">
      <c r="A55" s="132"/>
      <c r="B55" s="132" t="s">
        <v>1238</v>
      </c>
      <c r="C55" s="132"/>
      <c r="D55" s="132"/>
      <c r="E55" s="132"/>
      <c r="F55" s="132"/>
      <c r="G55" s="132" t="s">
        <v>1237</v>
      </c>
      <c r="H55" s="132"/>
      <c r="I55" s="132"/>
      <c r="J55" s="132"/>
      <c r="K55" s="132"/>
      <c r="L55" s="132"/>
      <c r="M55" s="132"/>
      <c r="N55" s="132"/>
      <c r="O55" s="132"/>
      <c r="P55" s="132"/>
      <c r="Q55" s="747">
        <v>1</v>
      </c>
    </row>
    <row r="56" spans="1:17">
      <c r="A56" s="132"/>
      <c r="B56" s="132"/>
      <c r="C56" s="132"/>
      <c r="D56" s="132"/>
      <c r="E56" s="132"/>
      <c r="F56" s="132"/>
      <c r="G56" s="132"/>
      <c r="H56" s="132"/>
      <c r="I56" s="132"/>
      <c r="J56" s="132"/>
      <c r="K56" s="132"/>
      <c r="L56" s="132"/>
      <c r="M56" s="132"/>
      <c r="N56" s="132"/>
      <c r="O56" s="132"/>
      <c r="P56" s="132"/>
      <c r="Q56" s="747">
        <v>1</v>
      </c>
    </row>
    <row r="57" spans="1:17">
      <c r="A57" s="132"/>
      <c r="B57" s="132" t="s">
        <v>1236</v>
      </c>
      <c r="C57" s="132"/>
      <c r="D57" s="132"/>
      <c r="E57" s="132"/>
      <c r="F57" s="132"/>
      <c r="G57" s="132" t="s">
        <v>1235</v>
      </c>
      <c r="H57" s="132"/>
      <c r="I57" s="132"/>
      <c r="J57" s="132"/>
      <c r="K57" s="132"/>
      <c r="L57" s="132"/>
      <c r="M57" s="132"/>
      <c r="N57" s="132"/>
      <c r="O57" s="132"/>
      <c r="P57" s="132"/>
      <c r="Q57" s="747">
        <v>1</v>
      </c>
    </row>
    <row r="58" spans="1:17">
      <c r="A58" s="132"/>
      <c r="B58" s="132"/>
      <c r="C58" s="132"/>
      <c r="D58" s="132"/>
      <c r="E58" s="132"/>
      <c r="F58" s="132"/>
      <c r="G58" s="132"/>
      <c r="H58" s="132"/>
      <c r="I58" s="132"/>
      <c r="J58" s="132"/>
      <c r="K58" s="132"/>
      <c r="L58" s="132"/>
      <c r="M58" s="132"/>
      <c r="N58" s="132"/>
      <c r="O58" s="132"/>
      <c r="P58" s="132"/>
      <c r="Q58" s="747">
        <v>1</v>
      </c>
    </row>
    <row r="59" spans="1:17">
      <c r="A59" s="132"/>
      <c r="B59" s="132" t="s">
        <v>1234</v>
      </c>
      <c r="C59" s="132"/>
      <c r="D59" s="132"/>
      <c r="E59" s="132"/>
      <c r="F59" s="132"/>
      <c r="G59" s="132" t="s">
        <v>1233</v>
      </c>
      <c r="H59" s="132"/>
      <c r="I59" s="132"/>
      <c r="J59" s="132"/>
      <c r="K59" s="132"/>
      <c r="L59" s="132"/>
      <c r="M59" s="132"/>
      <c r="N59" s="132"/>
      <c r="O59" s="132"/>
      <c r="P59" s="132"/>
      <c r="Q59" s="747">
        <v>1</v>
      </c>
    </row>
    <row r="60" spans="1:17">
      <c r="A60" s="132"/>
      <c r="B60" s="132"/>
      <c r="C60" s="132"/>
      <c r="D60" s="132"/>
      <c r="E60" s="132"/>
      <c r="F60" s="132"/>
      <c r="G60" s="132"/>
      <c r="H60" s="132"/>
      <c r="I60" s="132"/>
      <c r="J60" s="132"/>
      <c r="K60" s="132"/>
      <c r="L60" s="132"/>
      <c r="M60" s="132"/>
      <c r="N60" s="132"/>
      <c r="O60" s="132"/>
      <c r="P60" s="132"/>
      <c r="Q60" s="747">
        <v>1</v>
      </c>
    </row>
    <row r="61" spans="1:17">
      <c r="A61" s="132"/>
      <c r="B61" s="132" t="s">
        <v>1232</v>
      </c>
      <c r="C61" s="132"/>
      <c r="D61" s="132"/>
      <c r="E61" s="132"/>
      <c r="F61" s="132"/>
      <c r="G61" s="132" t="s">
        <v>1231</v>
      </c>
      <c r="H61" s="132"/>
      <c r="I61" s="132"/>
      <c r="J61" s="132"/>
      <c r="K61" s="132"/>
      <c r="L61" s="132"/>
      <c r="M61" s="132"/>
      <c r="N61" s="132"/>
      <c r="O61" s="132"/>
      <c r="P61" s="132"/>
      <c r="Q61" s="747">
        <v>1</v>
      </c>
    </row>
    <row r="62" spans="1:17">
      <c r="A62" s="132"/>
      <c r="B62" s="132"/>
      <c r="C62" s="132"/>
      <c r="D62" s="132"/>
      <c r="E62" s="132"/>
      <c r="F62" s="132"/>
      <c r="G62" s="132"/>
      <c r="H62" s="132"/>
      <c r="I62" s="132"/>
      <c r="J62" s="132"/>
      <c r="K62" s="132"/>
      <c r="L62" s="132"/>
      <c r="M62" s="132"/>
      <c r="N62" s="132"/>
      <c r="O62" s="132"/>
      <c r="P62" s="132"/>
      <c r="Q62" s="747">
        <v>1</v>
      </c>
    </row>
    <row r="63" spans="1:17">
      <c r="A63" s="132"/>
      <c r="B63" s="132"/>
      <c r="C63" s="132"/>
      <c r="D63" s="132"/>
      <c r="E63" s="132"/>
      <c r="F63" s="132"/>
      <c r="G63" s="132"/>
      <c r="H63" s="132"/>
      <c r="I63" s="132"/>
      <c r="J63" s="132"/>
      <c r="K63" s="132"/>
      <c r="L63" s="132"/>
      <c r="M63" s="132"/>
      <c r="N63" s="132"/>
      <c r="O63" s="132"/>
      <c r="P63" s="132"/>
      <c r="Q63" s="747">
        <v>1</v>
      </c>
    </row>
    <row r="64" spans="1:17">
      <c r="A64" s="132"/>
      <c r="B64" s="132"/>
      <c r="C64" s="132"/>
      <c r="D64" s="132"/>
      <c r="E64" s="132"/>
      <c r="F64" s="132"/>
      <c r="G64" s="132"/>
      <c r="H64" s="132"/>
      <c r="I64" s="132"/>
      <c r="J64" s="132"/>
      <c r="K64" s="132"/>
      <c r="L64" s="132"/>
      <c r="M64" s="132"/>
      <c r="N64" s="132"/>
      <c r="O64" s="132"/>
      <c r="P64" s="132"/>
      <c r="Q64" s="747">
        <v>1</v>
      </c>
    </row>
    <row r="65" spans="1:19" ht="15.75" thickBot="1">
      <c r="Q65" s="747">
        <v>1</v>
      </c>
    </row>
    <row r="66" spans="1:19" ht="15.75" thickTop="1">
      <c r="A66" s="1932">
        <v>1</v>
      </c>
      <c r="B66" s="729"/>
      <c r="C66" s="727"/>
      <c r="D66" s="727"/>
      <c r="E66" s="727"/>
      <c r="F66" s="727"/>
      <c r="G66" s="732"/>
      <c r="H66" s="732"/>
      <c r="I66" s="732"/>
      <c r="J66" s="732"/>
      <c r="K66" s="732"/>
      <c r="L66" s="733"/>
      <c r="M66" s="1932">
        <v>1</v>
      </c>
      <c r="N66" s="1932">
        <v>1</v>
      </c>
      <c r="O66" s="1932">
        <v>1</v>
      </c>
      <c r="P66" s="1932">
        <v>1</v>
      </c>
      <c r="Q66" s="747">
        <v>1</v>
      </c>
    </row>
    <row r="67" spans="1:19">
      <c r="A67" s="1932">
        <v>1</v>
      </c>
      <c r="B67" s="730" t="s">
        <v>4080</v>
      </c>
      <c r="C67" s="724"/>
      <c r="D67" s="724"/>
      <c r="E67" s="724"/>
      <c r="F67" s="724"/>
      <c r="G67" s="734"/>
      <c r="H67" s="734"/>
      <c r="I67" s="734"/>
      <c r="J67" s="734"/>
      <c r="K67" s="734"/>
      <c r="L67" s="735"/>
      <c r="M67" s="1932">
        <v>1</v>
      </c>
      <c r="N67" s="1932">
        <v>1</v>
      </c>
      <c r="O67" s="1932">
        <v>1</v>
      </c>
      <c r="P67" s="1932">
        <v>1</v>
      </c>
      <c r="Q67" s="747">
        <v>1</v>
      </c>
    </row>
    <row r="68" spans="1:19">
      <c r="A68" s="1932">
        <v>1</v>
      </c>
      <c r="B68" s="728" t="s">
        <v>1156</v>
      </c>
      <c r="C68" s="724"/>
      <c r="D68" s="724"/>
      <c r="E68" s="724"/>
      <c r="F68" s="724"/>
      <c r="G68" s="734"/>
      <c r="H68" s="734"/>
      <c r="I68" s="734"/>
      <c r="J68" s="734"/>
      <c r="K68" s="734"/>
      <c r="L68" s="735"/>
      <c r="M68" s="1932">
        <v>1</v>
      </c>
      <c r="N68" s="1932">
        <v>1</v>
      </c>
      <c r="O68" s="1932">
        <v>1</v>
      </c>
      <c r="P68" s="1932">
        <v>1</v>
      </c>
      <c r="Q68" s="747">
        <v>1</v>
      </c>
    </row>
    <row r="69" spans="1:19">
      <c r="A69" s="1932">
        <v>1</v>
      </c>
      <c r="B69" s="728" t="s">
        <v>1159</v>
      </c>
      <c r="C69" s="724"/>
      <c r="D69" s="724"/>
      <c r="E69" s="724"/>
      <c r="F69" s="724"/>
      <c r="G69" s="734"/>
      <c r="H69" s="734"/>
      <c r="I69" s="734"/>
      <c r="J69" s="734"/>
      <c r="K69" s="734"/>
      <c r="L69" s="735"/>
      <c r="M69" s="1932">
        <v>1</v>
      </c>
      <c r="N69" s="1932">
        <v>1</v>
      </c>
      <c r="O69" s="1932">
        <v>1</v>
      </c>
      <c r="P69" s="1932">
        <v>1</v>
      </c>
      <c r="Q69" s="747">
        <v>1</v>
      </c>
    </row>
    <row r="70" spans="1:19">
      <c r="A70" s="1932">
        <v>1</v>
      </c>
      <c r="B70" s="728"/>
      <c r="C70" s="724"/>
      <c r="D70" s="724"/>
      <c r="E70" s="724"/>
      <c r="F70" s="724"/>
      <c r="G70" s="734"/>
      <c r="H70" s="734"/>
      <c r="I70" s="734"/>
      <c r="J70" s="734"/>
      <c r="K70" s="734"/>
      <c r="L70" s="735"/>
      <c r="M70" s="1932">
        <v>1</v>
      </c>
      <c r="N70" s="1932">
        <v>1</v>
      </c>
      <c r="O70" s="1932">
        <v>1</v>
      </c>
      <c r="P70" s="1932">
        <v>1</v>
      </c>
      <c r="Q70" s="747">
        <v>1</v>
      </c>
    </row>
    <row r="71" spans="1:19">
      <c r="A71" s="1932">
        <v>1</v>
      </c>
      <c r="B71" s="728" t="s">
        <v>1160</v>
      </c>
      <c r="C71" s="724"/>
      <c r="D71" s="724"/>
      <c r="E71" s="724"/>
      <c r="F71" s="724"/>
      <c r="G71" s="734"/>
      <c r="H71" s="734"/>
      <c r="I71" s="734"/>
      <c r="J71" s="734"/>
      <c r="K71" s="734"/>
      <c r="L71" s="735"/>
      <c r="M71" s="1932">
        <v>1</v>
      </c>
      <c r="N71" s="1932">
        <v>1</v>
      </c>
      <c r="O71" s="1932">
        <v>1</v>
      </c>
      <c r="P71" s="1932">
        <v>1</v>
      </c>
      <c r="Q71" s="747">
        <v>1</v>
      </c>
    </row>
    <row r="72" spans="1:19">
      <c r="A72" s="1932">
        <v>1</v>
      </c>
      <c r="B72" s="723" t="s">
        <v>1157</v>
      </c>
      <c r="C72" s="724"/>
      <c r="D72" s="724"/>
      <c r="E72" s="724"/>
      <c r="F72" s="724"/>
      <c r="G72" s="734"/>
      <c r="H72" s="734"/>
      <c r="I72" s="734"/>
      <c r="J72" s="734"/>
      <c r="K72" s="734"/>
      <c r="L72" s="735"/>
      <c r="M72" s="1932">
        <v>1</v>
      </c>
      <c r="N72" s="1932">
        <v>1</v>
      </c>
      <c r="O72" s="1932">
        <v>1</v>
      </c>
      <c r="P72" s="1932">
        <v>1</v>
      </c>
      <c r="Q72" s="747">
        <v>1</v>
      </c>
    </row>
    <row r="73" spans="1:19">
      <c r="A73" s="1932">
        <v>1</v>
      </c>
      <c r="B73" s="723" t="s">
        <v>1158</v>
      </c>
      <c r="C73" s="724"/>
      <c r="D73" s="724"/>
      <c r="E73" s="724"/>
      <c r="F73" s="724"/>
      <c r="G73" s="734"/>
      <c r="H73" s="734"/>
      <c r="I73" s="734"/>
      <c r="J73" s="734"/>
      <c r="K73" s="734"/>
      <c r="L73" s="735"/>
      <c r="M73" s="1932">
        <v>1</v>
      </c>
      <c r="N73" s="1932">
        <v>1</v>
      </c>
      <c r="O73" s="1932">
        <v>1</v>
      </c>
      <c r="P73" s="1932">
        <v>1</v>
      </c>
      <c r="Q73" s="747">
        <v>1</v>
      </c>
    </row>
    <row r="74" spans="1:19" ht="15.75" thickBot="1">
      <c r="A74" s="1932">
        <v>1</v>
      </c>
      <c r="B74" s="725"/>
      <c r="C74" s="726"/>
      <c r="D74" s="726"/>
      <c r="E74" s="726"/>
      <c r="F74" s="726"/>
      <c r="G74" s="736"/>
      <c r="H74" s="736"/>
      <c r="I74" s="736"/>
      <c r="J74" s="736"/>
      <c r="K74" s="736"/>
      <c r="L74" s="737"/>
      <c r="M74" s="1932">
        <v>1</v>
      </c>
      <c r="N74" s="1932">
        <v>1</v>
      </c>
      <c r="O74" s="1932">
        <v>1</v>
      </c>
      <c r="P74" s="1932">
        <v>1</v>
      </c>
      <c r="Q74" s="747">
        <v>1</v>
      </c>
    </row>
    <row r="75" spans="1:19" ht="15.75" thickTop="1">
      <c r="Q75" s="640" t="s">
        <v>997</v>
      </c>
    </row>
    <row r="76" spans="1:19">
      <c r="A76" s="747">
        <v>1</v>
      </c>
      <c r="B76" s="747">
        <v>1</v>
      </c>
      <c r="C76" s="747">
        <v>1</v>
      </c>
      <c r="D76" s="747">
        <v>1</v>
      </c>
      <c r="E76" s="747">
        <v>1</v>
      </c>
      <c r="F76" s="747">
        <v>1</v>
      </c>
      <c r="G76" s="747">
        <v>1</v>
      </c>
      <c r="H76" s="747">
        <v>1</v>
      </c>
      <c r="I76" s="747">
        <v>1</v>
      </c>
      <c r="J76" s="747">
        <v>1</v>
      </c>
      <c r="K76" s="747">
        <v>1</v>
      </c>
      <c r="L76" s="747">
        <v>1</v>
      </c>
      <c r="M76" s="747">
        <v>1</v>
      </c>
      <c r="N76" s="747">
        <v>1</v>
      </c>
      <c r="O76" s="747">
        <v>1</v>
      </c>
      <c r="P76" s="747">
        <v>1</v>
      </c>
      <c r="Q76" s="133" t="str">
        <f>ADDRESS(ROW(),COLUMN(),4)</f>
        <v>Q76</v>
      </c>
      <c r="R76" s="689"/>
      <c r="S76" s="690" t="str">
        <f>ADDRESS(ROW(),COLUMN(),4)</f>
        <v>S76</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D8A61-4659-47E8-9022-E06CFF43C46F}">
  <dimension ref="A1:U267"/>
  <sheetViews>
    <sheetView zoomScaleNormal="100" workbookViewId="0">
      <selection activeCell="T1" sqref="T1:U1048576"/>
    </sheetView>
  </sheetViews>
  <sheetFormatPr baseColWidth="10" defaultRowHeight="15"/>
  <cols>
    <col min="19" max="19" width="8.7109375" style="137" customWidth="1"/>
    <col min="20" max="20" width="11.42578125" style="641"/>
    <col min="21" max="21" width="43.5703125" style="641" customWidth="1"/>
  </cols>
  <sheetData>
    <row r="1" spans="1:21">
      <c r="A1" s="134" t="str">
        <f t="shared" ref="A1:R1" si="0">SUBSTITUTE(ADDRESS(1,COLUMN(),4),"1","")</f>
        <v>A</v>
      </c>
      <c r="B1" s="134" t="str">
        <f t="shared" si="0"/>
        <v>B</v>
      </c>
      <c r="C1" s="134" t="str">
        <f t="shared" si="0"/>
        <v>C</v>
      </c>
      <c r="D1" s="134" t="str">
        <f t="shared" si="0"/>
        <v>D</v>
      </c>
      <c r="E1" s="134" t="str">
        <f t="shared" si="0"/>
        <v>E</v>
      </c>
      <c r="F1" s="134" t="str">
        <f t="shared" si="0"/>
        <v>F</v>
      </c>
      <c r="G1" s="134" t="str">
        <f t="shared" si="0"/>
        <v>G</v>
      </c>
      <c r="H1" s="134" t="str">
        <f t="shared" si="0"/>
        <v>H</v>
      </c>
      <c r="I1" s="134" t="str">
        <f t="shared" si="0"/>
        <v>I</v>
      </c>
      <c r="J1" s="134" t="str">
        <f t="shared" si="0"/>
        <v>J</v>
      </c>
      <c r="K1" s="134" t="str">
        <f t="shared" si="0"/>
        <v>K</v>
      </c>
      <c r="L1" s="134" t="str">
        <f t="shared" si="0"/>
        <v>L</v>
      </c>
      <c r="M1" s="134" t="str">
        <f t="shared" si="0"/>
        <v>M</v>
      </c>
      <c r="N1" s="134" t="str">
        <f t="shared" si="0"/>
        <v>N</v>
      </c>
      <c r="O1" s="134" t="str">
        <f t="shared" si="0"/>
        <v>O</v>
      </c>
      <c r="P1" s="134" t="str">
        <f t="shared" si="0"/>
        <v>P</v>
      </c>
      <c r="Q1" s="134" t="str">
        <f t="shared" si="0"/>
        <v>Q</v>
      </c>
      <c r="R1" s="134" t="str">
        <f t="shared" si="0"/>
        <v>R</v>
      </c>
      <c r="S1" s="135">
        <v>1</v>
      </c>
      <c r="T1" s="134" t="str">
        <f>SUBSTITUTE(ADDRESS(1,COLUMN(),4),"1","")</f>
        <v>T</v>
      </c>
      <c r="U1" s="136" t="str">
        <f>SUBSTITUTE(ADDRESS(1,COLUMN(),4),"1","")</f>
        <v>U</v>
      </c>
    </row>
    <row r="2" spans="1:21">
      <c r="A2" s="1">
        <f t="shared" ref="A2:R2" ca="1" si="1">CELL("largeur",A2)</f>
        <v>11</v>
      </c>
      <c r="B2" s="1">
        <f t="shared" ca="1" si="1"/>
        <v>11</v>
      </c>
      <c r="C2" s="1">
        <f t="shared" ca="1" si="1"/>
        <v>11</v>
      </c>
      <c r="D2" s="1">
        <f t="shared" ca="1" si="1"/>
        <v>11</v>
      </c>
      <c r="E2" s="1">
        <f t="shared" ca="1" si="1"/>
        <v>11</v>
      </c>
      <c r="F2" s="1">
        <f t="shared" ca="1" si="1"/>
        <v>11</v>
      </c>
      <c r="G2" s="1">
        <f t="shared" ca="1" si="1"/>
        <v>11</v>
      </c>
      <c r="H2" s="1">
        <f t="shared" ca="1" si="1"/>
        <v>11</v>
      </c>
      <c r="I2" s="1">
        <f t="shared" ca="1" si="1"/>
        <v>11</v>
      </c>
      <c r="J2" s="1">
        <f t="shared" ca="1" si="1"/>
        <v>11</v>
      </c>
      <c r="K2" s="1">
        <f t="shared" ca="1" si="1"/>
        <v>11</v>
      </c>
      <c r="L2" s="1">
        <f t="shared" ca="1" si="1"/>
        <v>11</v>
      </c>
      <c r="M2" s="1">
        <f t="shared" ca="1" si="1"/>
        <v>11</v>
      </c>
      <c r="N2" s="1">
        <f t="shared" ca="1" si="1"/>
        <v>11</v>
      </c>
      <c r="O2" s="1">
        <f t="shared" ca="1" si="1"/>
        <v>11</v>
      </c>
      <c r="P2" s="1">
        <f t="shared" ca="1" si="1"/>
        <v>11</v>
      </c>
      <c r="Q2" s="1">
        <f t="shared" ca="1" si="1"/>
        <v>11</v>
      </c>
      <c r="R2" s="1">
        <f t="shared" ca="1" si="1"/>
        <v>11</v>
      </c>
      <c r="S2" s="135">
        <v>1</v>
      </c>
      <c r="T2" s="142"/>
      <c r="U2" s="142" t="s">
        <v>1166</v>
      </c>
    </row>
    <row r="3" spans="1:21" ht="15.75">
      <c r="A3" s="706"/>
      <c r="B3" s="706"/>
      <c r="C3" s="706"/>
      <c r="D3" s="706"/>
      <c r="E3" s="706"/>
      <c r="F3" s="706"/>
      <c r="G3" s="706"/>
      <c r="H3" s="706"/>
      <c r="I3" s="706"/>
      <c r="J3" s="706"/>
      <c r="K3" s="706"/>
      <c r="L3" s="706"/>
      <c r="M3" s="706"/>
      <c r="N3" s="706"/>
      <c r="O3" s="706"/>
      <c r="P3" s="706"/>
      <c r="Q3" s="706"/>
      <c r="R3" s="132"/>
      <c r="S3" s="135">
        <v>1</v>
      </c>
      <c r="T3" s="156">
        <f ca="1">COUNTA(A1:S267) + COUNTBLANK(A1:S267)</f>
        <v>5073</v>
      </c>
      <c r="U3" s="145" t="str">
        <f>"cellules entre"&amp;" " &amp;A1&amp;" et  "&amp;S267</f>
        <v>cellules entre A et  S267</v>
      </c>
    </row>
    <row r="4" spans="1:21" ht="18.75">
      <c r="A4" s="706"/>
      <c r="B4" s="806" t="s">
        <v>1620</v>
      </c>
      <c r="C4" s="706"/>
      <c r="D4" s="706"/>
      <c r="E4" s="706"/>
      <c r="F4" s="706"/>
      <c r="G4" s="706"/>
      <c r="H4" s="706"/>
      <c r="I4" s="706"/>
      <c r="J4" s="706"/>
      <c r="K4" s="706"/>
      <c r="L4" s="706"/>
      <c r="M4" s="706"/>
      <c r="N4" s="706"/>
      <c r="O4" s="706"/>
      <c r="P4" s="706"/>
      <c r="Q4" s="706"/>
      <c r="R4" s="132"/>
      <c r="S4" s="135">
        <v>1</v>
      </c>
      <c r="T4" s="156">
        <f ca="1">COUNTA(A1:S267)</f>
        <v>468</v>
      </c>
      <c r="U4" s="145" t="s">
        <v>1161</v>
      </c>
    </row>
    <row r="5" spans="1:21" ht="15.75">
      <c r="A5" s="706"/>
      <c r="B5" s="706"/>
      <c r="C5" s="706"/>
      <c r="D5" s="706"/>
      <c r="E5" s="706"/>
      <c r="F5" s="706"/>
      <c r="G5" s="706"/>
      <c r="H5" s="706"/>
      <c r="I5" s="706"/>
      <c r="J5" s="706"/>
      <c r="K5" s="706"/>
      <c r="L5" s="706"/>
      <c r="M5" s="706"/>
      <c r="N5" s="706"/>
      <c r="O5" s="706"/>
      <c r="P5" s="706"/>
      <c r="Q5" s="706"/>
      <c r="R5" s="132"/>
      <c r="S5" s="135">
        <v>1</v>
      </c>
      <c r="T5" s="156">
        <f ca="1">COUNTBLANK(A1:S267)</f>
        <v>4605</v>
      </c>
      <c r="U5" s="145" t="s">
        <v>134</v>
      </c>
    </row>
    <row r="6" spans="1:21" ht="15.75">
      <c r="A6" s="706"/>
      <c r="B6" s="706" t="s">
        <v>1665</v>
      </c>
      <c r="C6" s="706"/>
      <c r="D6" s="706"/>
      <c r="E6" s="706"/>
      <c r="F6" s="706"/>
      <c r="G6" s="706"/>
      <c r="H6" s="706"/>
      <c r="I6" s="706"/>
      <c r="J6" s="706"/>
      <c r="K6" s="706"/>
      <c r="L6" s="706"/>
      <c r="M6" s="706"/>
      <c r="N6" s="706"/>
      <c r="O6" s="706"/>
      <c r="P6" s="706"/>
      <c r="Q6" s="706"/>
      <c r="R6" s="132"/>
      <c r="S6" s="135">
        <v>1</v>
      </c>
      <c r="T6" s="156" cm="1">
        <f t="array" ref="T6">SUM(S1:S265+2)</f>
        <v>795</v>
      </c>
      <c r="U6" s="145" t="s">
        <v>1162</v>
      </c>
    </row>
    <row r="7" spans="1:21" ht="15.75">
      <c r="A7" s="706"/>
      <c r="B7" s="706" t="s">
        <v>1664</v>
      </c>
      <c r="C7" s="706"/>
      <c r="D7" s="706"/>
      <c r="E7" s="706"/>
      <c r="F7" s="706"/>
      <c r="G7" s="706"/>
      <c r="H7" s="706"/>
      <c r="I7" s="706"/>
      <c r="J7" s="706"/>
      <c r="K7" s="706"/>
      <c r="L7" s="706"/>
      <c r="M7" s="706"/>
      <c r="N7" s="706"/>
      <c r="O7" s="706"/>
      <c r="P7" s="706"/>
      <c r="Q7" s="706"/>
      <c r="R7" s="132"/>
      <c r="S7" s="135">
        <v>1</v>
      </c>
      <c r="T7" s="156">
        <f>SUM(A267:R267)+1</f>
        <v>19</v>
      </c>
      <c r="U7" s="145" t="s">
        <v>1163</v>
      </c>
    </row>
    <row r="8" spans="1:21" ht="15.75">
      <c r="A8" s="706"/>
      <c r="B8" s="706"/>
      <c r="C8" s="706"/>
      <c r="D8" s="706"/>
      <c r="E8" s="706"/>
      <c r="F8" s="706"/>
      <c r="G8" s="706"/>
      <c r="H8" s="706"/>
      <c r="I8" s="706"/>
      <c r="J8" s="706"/>
      <c r="K8" s="706"/>
      <c r="L8" s="706"/>
      <c r="M8" s="706"/>
      <c r="N8" s="706"/>
      <c r="O8" s="706"/>
      <c r="P8" s="706"/>
      <c r="Q8" s="706"/>
      <c r="R8" s="132"/>
      <c r="S8" s="135">
        <v>1</v>
      </c>
    </row>
    <row r="9" spans="1:21" ht="15.75">
      <c r="A9" s="706"/>
      <c r="B9" s="636" t="s">
        <v>1663</v>
      </c>
      <c r="C9" s="706"/>
      <c r="D9" s="706"/>
      <c r="E9" s="706"/>
      <c r="F9" s="706"/>
      <c r="G9" s="706"/>
      <c r="H9" s="706"/>
      <c r="I9" s="706"/>
      <c r="J9" s="706"/>
      <c r="K9" s="706"/>
      <c r="L9" s="706"/>
      <c r="M9" s="706"/>
      <c r="N9" s="706"/>
      <c r="O9" s="706"/>
      <c r="P9" s="706"/>
      <c r="Q9" s="706"/>
      <c r="R9" s="132"/>
      <c r="S9" s="135">
        <v>1</v>
      </c>
    </row>
    <row r="10" spans="1:21" ht="15.75">
      <c r="A10" s="706"/>
      <c r="B10" s="804"/>
      <c r="C10" s="706"/>
      <c r="D10" s="706"/>
      <c r="E10" s="706"/>
      <c r="F10" s="706"/>
      <c r="G10" s="706"/>
      <c r="H10" s="706"/>
      <c r="I10" s="706"/>
      <c r="J10" s="706"/>
      <c r="K10" s="706"/>
      <c r="L10" s="706"/>
      <c r="M10" s="706"/>
      <c r="N10" s="706"/>
      <c r="O10" s="706"/>
      <c r="P10" s="706"/>
      <c r="Q10" s="706"/>
      <c r="R10" s="132"/>
      <c r="S10" s="135">
        <v>1</v>
      </c>
    </row>
    <row r="11" spans="1:21" ht="15.75">
      <c r="A11" s="706"/>
      <c r="B11" s="803" t="s">
        <v>1662</v>
      </c>
      <c r="C11" s="706"/>
      <c r="D11" s="706"/>
      <c r="E11" s="706"/>
      <c r="F11" s="706"/>
      <c r="G11" s="706"/>
      <c r="H11" s="706"/>
      <c r="I11" s="706"/>
      <c r="J11" s="706"/>
      <c r="K11" s="706"/>
      <c r="L11" s="706"/>
      <c r="M11" s="706"/>
      <c r="N11" s="706"/>
      <c r="O11" s="706"/>
      <c r="P11" s="706"/>
      <c r="Q11" s="706"/>
      <c r="R11" s="132"/>
      <c r="S11" s="135">
        <v>1</v>
      </c>
    </row>
    <row r="12" spans="1:21" ht="15.75">
      <c r="A12" s="706"/>
      <c r="B12" s="804"/>
      <c r="C12" s="706"/>
      <c r="D12" s="706"/>
      <c r="E12" s="706"/>
      <c r="F12" s="706"/>
      <c r="G12" s="706"/>
      <c r="H12" s="706"/>
      <c r="I12" s="706"/>
      <c r="J12" s="706"/>
      <c r="K12" s="706"/>
      <c r="L12" s="706"/>
      <c r="M12" s="706"/>
      <c r="N12" s="706"/>
      <c r="O12" s="706"/>
      <c r="P12" s="706"/>
      <c r="Q12" s="706"/>
      <c r="R12" s="132"/>
      <c r="S12" s="135">
        <v>1</v>
      </c>
    </row>
    <row r="13" spans="1:21" ht="15.75">
      <c r="A13" s="706"/>
      <c r="B13" s="804"/>
      <c r="C13" s="706"/>
      <c r="D13" s="706"/>
      <c r="E13" s="706"/>
      <c r="F13" s="706"/>
      <c r="G13" s="706"/>
      <c r="H13" s="706"/>
      <c r="I13" s="706"/>
      <c r="J13" s="706"/>
      <c r="K13" s="706"/>
      <c r="L13" s="706"/>
      <c r="M13" s="706"/>
      <c r="N13" s="706"/>
      <c r="O13" s="706"/>
      <c r="P13" s="706"/>
      <c r="Q13" s="706"/>
      <c r="R13" s="132"/>
      <c r="S13" s="135">
        <v>1</v>
      </c>
    </row>
    <row r="14" spans="1:21" ht="15.75">
      <c r="A14" s="706"/>
      <c r="B14" s="805" t="s">
        <v>1661</v>
      </c>
      <c r="C14" s="706"/>
      <c r="D14" s="706"/>
      <c r="E14" s="706"/>
      <c r="F14" s="706"/>
      <c r="G14" s="706"/>
      <c r="H14" s="706"/>
      <c r="I14" s="706"/>
      <c r="J14" s="706"/>
      <c r="K14" s="706"/>
      <c r="L14" s="706"/>
      <c r="M14" s="706"/>
      <c r="N14" s="706"/>
      <c r="O14" s="706"/>
      <c r="P14" s="706"/>
      <c r="Q14" s="706"/>
      <c r="R14" s="132"/>
      <c r="S14" s="135">
        <v>1</v>
      </c>
    </row>
    <row r="15" spans="1:21" ht="15.75">
      <c r="A15" s="706"/>
      <c r="B15" s="805" t="s">
        <v>1660</v>
      </c>
      <c r="C15" s="706"/>
      <c r="D15" s="706"/>
      <c r="E15" s="706"/>
      <c r="F15" s="706"/>
      <c r="G15" s="706"/>
      <c r="H15" s="706"/>
      <c r="I15" s="706"/>
      <c r="J15" s="706"/>
      <c r="K15" s="706"/>
      <c r="L15" s="706"/>
      <c r="M15" s="706"/>
      <c r="N15" s="706"/>
      <c r="O15" s="706"/>
      <c r="P15" s="706"/>
      <c r="Q15" s="706"/>
      <c r="R15" s="132"/>
      <c r="S15" s="135">
        <v>1</v>
      </c>
    </row>
    <row r="16" spans="1:21" ht="15.75">
      <c r="A16" s="706"/>
      <c r="B16" s="805" t="s">
        <v>1659</v>
      </c>
      <c r="C16" s="706"/>
      <c r="D16" s="706"/>
      <c r="E16" s="706"/>
      <c r="F16" s="706"/>
      <c r="G16" s="706"/>
      <c r="H16" s="706"/>
      <c r="I16" s="706"/>
      <c r="J16" s="706"/>
      <c r="K16" s="706"/>
      <c r="L16" s="706"/>
      <c r="M16" s="706"/>
      <c r="N16" s="706"/>
      <c r="O16" s="706"/>
      <c r="P16" s="706"/>
      <c r="Q16" s="706"/>
      <c r="R16" s="132"/>
      <c r="S16" s="135">
        <v>1</v>
      </c>
    </row>
    <row r="17" spans="1:19" ht="15.75">
      <c r="A17" s="706"/>
      <c r="B17" s="804"/>
      <c r="C17" s="706"/>
      <c r="D17" s="706"/>
      <c r="E17" s="706"/>
      <c r="F17" s="706"/>
      <c r="G17" s="706"/>
      <c r="H17" s="706"/>
      <c r="I17" s="706"/>
      <c r="J17" s="706"/>
      <c r="K17" s="706"/>
      <c r="L17" s="706"/>
      <c r="M17" s="706"/>
      <c r="N17" s="706"/>
      <c r="O17" s="706"/>
      <c r="P17" s="706"/>
      <c r="Q17" s="706"/>
      <c r="R17" s="132"/>
      <c r="S17" s="135">
        <v>1</v>
      </c>
    </row>
    <row r="18" spans="1:19" ht="15.75">
      <c r="A18" s="706"/>
      <c r="B18" s="803" t="s">
        <v>1658</v>
      </c>
      <c r="C18" s="706"/>
      <c r="D18" s="706"/>
      <c r="E18" s="706"/>
      <c r="F18" s="706"/>
      <c r="G18" s="706"/>
      <c r="H18" s="706"/>
      <c r="I18" s="706"/>
      <c r="J18" s="706"/>
      <c r="K18" s="706"/>
      <c r="L18" s="706"/>
      <c r="M18" s="706"/>
      <c r="N18" s="706"/>
      <c r="O18" s="706"/>
      <c r="P18" s="706"/>
      <c r="Q18" s="706"/>
      <c r="R18" s="132"/>
      <c r="S18" s="135">
        <v>1</v>
      </c>
    </row>
    <row r="19" spans="1:19" ht="15.75">
      <c r="A19" s="706"/>
      <c r="B19" s="804"/>
      <c r="C19" s="706"/>
      <c r="D19" s="706"/>
      <c r="E19" s="706"/>
      <c r="F19" s="706"/>
      <c r="G19" s="706"/>
      <c r="H19" s="706"/>
      <c r="I19" s="706"/>
      <c r="J19" s="706"/>
      <c r="K19" s="706"/>
      <c r="L19" s="706"/>
      <c r="M19" s="706"/>
      <c r="N19" s="706"/>
      <c r="O19" s="706"/>
      <c r="P19" s="706"/>
      <c r="Q19" s="706"/>
      <c r="R19" s="132"/>
      <c r="S19" s="135">
        <v>1</v>
      </c>
    </row>
    <row r="20" spans="1:19" ht="15.75">
      <c r="A20" s="706"/>
      <c r="B20" s="804"/>
      <c r="C20" s="706"/>
      <c r="D20" s="706"/>
      <c r="E20" s="706"/>
      <c r="F20" s="706"/>
      <c r="G20" s="706"/>
      <c r="H20" s="706"/>
      <c r="I20" s="706"/>
      <c r="J20" s="706"/>
      <c r="K20" s="706"/>
      <c r="L20" s="706"/>
      <c r="M20" s="706"/>
      <c r="N20" s="706"/>
      <c r="O20" s="706"/>
      <c r="P20" s="706"/>
      <c r="Q20" s="706"/>
      <c r="R20" s="132"/>
      <c r="S20" s="135">
        <v>1</v>
      </c>
    </row>
    <row r="21" spans="1:19" ht="15.75">
      <c r="A21" s="706"/>
      <c r="B21" s="805" t="s">
        <v>1657</v>
      </c>
      <c r="C21" s="706"/>
      <c r="D21" s="706"/>
      <c r="E21" s="706"/>
      <c r="F21" s="706"/>
      <c r="G21" s="706"/>
      <c r="H21" s="706"/>
      <c r="I21" s="706"/>
      <c r="J21" s="706"/>
      <c r="K21" s="706"/>
      <c r="L21" s="706"/>
      <c r="M21" s="706"/>
      <c r="N21" s="706"/>
      <c r="O21" s="706"/>
      <c r="P21" s="706"/>
      <c r="Q21" s="706"/>
      <c r="R21" s="132"/>
      <c r="S21" s="135">
        <v>1</v>
      </c>
    </row>
    <row r="22" spans="1:19" ht="15.75">
      <c r="A22" s="706"/>
      <c r="B22" s="805" t="s">
        <v>1656</v>
      </c>
      <c r="C22" s="706"/>
      <c r="D22" s="706"/>
      <c r="E22" s="706"/>
      <c r="F22" s="706"/>
      <c r="G22" s="706"/>
      <c r="H22" s="706"/>
      <c r="I22" s="706"/>
      <c r="J22" s="706"/>
      <c r="K22" s="706"/>
      <c r="L22" s="706"/>
      <c r="M22" s="706"/>
      <c r="N22" s="706"/>
      <c r="O22" s="706"/>
      <c r="P22" s="706"/>
      <c r="Q22" s="706"/>
      <c r="R22" s="132"/>
      <c r="S22" s="135">
        <v>1</v>
      </c>
    </row>
    <row r="23" spans="1:19" ht="15.75">
      <c r="A23" s="706"/>
      <c r="B23" s="804"/>
      <c r="C23" s="706"/>
      <c r="D23" s="706"/>
      <c r="E23" s="706"/>
      <c r="F23" s="706"/>
      <c r="G23" s="706"/>
      <c r="H23" s="706"/>
      <c r="I23" s="706"/>
      <c r="J23" s="706"/>
      <c r="K23" s="706"/>
      <c r="L23" s="706"/>
      <c r="M23" s="706"/>
      <c r="N23" s="706"/>
      <c r="O23" s="706"/>
      <c r="P23" s="706"/>
      <c r="Q23" s="706"/>
      <c r="R23" s="132"/>
      <c r="S23" s="135">
        <v>1</v>
      </c>
    </row>
    <row r="24" spans="1:19" ht="15.75">
      <c r="A24" s="706"/>
      <c r="B24" s="803" t="s">
        <v>1655</v>
      </c>
      <c r="C24" s="706"/>
      <c r="D24" s="706"/>
      <c r="E24" s="706"/>
      <c r="F24" s="706"/>
      <c r="G24" s="706"/>
      <c r="H24" s="706"/>
      <c r="I24" s="706"/>
      <c r="J24" s="706"/>
      <c r="K24" s="706"/>
      <c r="L24" s="706"/>
      <c r="M24" s="706"/>
      <c r="N24" s="706"/>
      <c r="O24" s="706"/>
      <c r="P24" s="706"/>
      <c r="Q24" s="706"/>
      <c r="R24" s="132"/>
      <c r="S24" s="135">
        <v>1</v>
      </c>
    </row>
    <row r="25" spans="1:19" ht="15.75">
      <c r="A25" s="706"/>
      <c r="B25" s="804"/>
      <c r="C25" s="706"/>
      <c r="D25" s="706"/>
      <c r="E25" s="706"/>
      <c r="F25" s="706"/>
      <c r="G25" s="706"/>
      <c r="H25" s="706"/>
      <c r="I25" s="706"/>
      <c r="J25" s="706"/>
      <c r="K25" s="706"/>
      <c r="L25" s="706"/>
      <c r="M25" s="706"/>
      <c r="N25" s="706"/>
      <c r="O25" s="706"/>
      <c r="P25" s="706"/>
      <c r="Q25" s="706"/>
      <c r="R25" s="132"/>
      <c r="S25" s="135">
        <v>1</v>
      </c>
    </row>
    <row r="26" spans="1:19" ht="15.75">
      <c r="A26" s="706"/>
      <c r="B26" s="804"/>
      <c r="C26" s="706"/>
      <c r="D26" s="706"/>
      <c r="E26" s="706"/>
      <c r="F26" s="706"/>
      <c r="G26" s="706"/>
      <c r="H26" s="706"/>
      <c r="I26" s="706"/>
      <c r="J26" s="706"/>
      <c r="K26" s="706"/>
      <c r="L26" s="706"/>
      <c r="M26" s="706"/>
      <c r="N26" s="706"/>
      <c r="O26" s="706"/>
      <c r="P26" s="706"/>
      <c r="Q26" s="706"/>
      <c r="R26" s="132"/>
      <c r="S26" s="135">
        <v>1</v>
      </c>
    </row>
    <row r="27" spans="1:19" ht="15.75">
      <c r="A27" s="706"/>
      <c r="B27" s="805" t="s">
        <v>1654</v>
      </c>
      <c r="C27" s="706"/>
      <c r="D27" s="706"/>
      <c r="E27" s="706"/>
      <c r="F27" s="706"/>
      <c r="G27" s="706"/>
      <c r="H27" s="706"/>
      <c r="I27" s="706"/>
      <c r="J27" s="706"/>
      <c r="K27" s="706"/>
      <c r="L27" s="706"/>
      <c r="M27" s="706"/>
      <c r="N27" s="706"/>
      <c r="O27" s="706"/>
      <c r="P27" s="706"/>
      <c r="Q27" s="706"/>
      <c r="R27" s="132"/>
      <c r="S27" s="135">
        <v>1</v>
      </c>
    </row>
    <row r="28" spans="1:19" ht="15.75">
      <c r="A28" s="706"/>
      <c r="B28" s="706"/>
      <c r="C28" s="706"/>
      <c r="D28" s="706"/>
      <c r="E28" s="706"/>
      <c r="F28" s="706"/>
      <c r="G28" s="706"/>
      <c r="H28" s="706"/>
      <c r="I28" s="706"/>
      <c r="J28" s="706"/>
      <c r="K28" s="706"/>
      <c r="L28" s="706"/>
      <c r="M28" s="706"/>
      <c r="N28" s="706"/>
      <c r="O28" s="706"/>
      <c r="P28" s="706"/>
      <c r="Q28" s="706"/>
      <c r="R28" s="132"/>
      <c r="S28" s="135">
        <v>1</v>
      </c>
    </row>
    <row r="29" spans="1:19" ht="15.75">
      <c r="A29" s="706"/>
      <c r="B29" s="636" t="s">
        <v>1653</v>
      </c>
      <c r="C29" s="706"/>
      <c r="D29" s="706"/>
      <c r="E29" s="706"/>
      <c r="F29" s="706"/>
      <c r="G29" s="706"/>
      <c r="H29" s="706"/>
      <c r="I29" s="706"/>
      <c r="J29" s="706"/>
      <c r="K29" s="706"/>
      <c r="L29" s="706"/>
      <c r="M29" s="706"/>
      <c r="N29" s="706"/>
      <c r="O29" s="706"/>
      <c r="P29" s="706"/>
      <c r="Q29" s="706"/>
      <c r="R29" s="132"/>
      <c r="S29" s="135">
        <v>1</v>
      </c>
    </row>
    <row r="30" spans="1:19" ht="15.75">
      <c r="A30" s="706"/>
      <c r="B30" s="706"/>
      <c r="C30" s="706"/>
      <c r="D30" s="706"/>
      <c r="E30" s="706"/>
      <c r="F30" s="706"/>
      <c r="G30" s="706"/>
      <c r="H30" s="706"/>
      <c r="I30" s="706"/>
      <c r="J30" s="706"/>
      <c r="K30" s="706"/>
      <c r="L30" s="706"/>
      <c r="M30" s="706"/>
      <c r="N30" s="706"/>
      <c r="O30" s="706"/>
      <c r="P30" s="706"/>
      <c r="Q30" s="706"/>
      <c r="R30" s="132"/>
      <c r="S30" s="135">
        <v>1</v>
      </c>
    </row>
    <row r="31" spans="1:19" ht="15.75">
      <c r="A31" s="706"/>
      <c r="B31" s="706" t="s">
        <v>1652</v>
      </c>
      <c r="C31" s="706"/>
      <c r="D31" s="706"/>
      <c r="E31" s="706"/>
      <c r="F31" s="706"/>
      <c r="G31" s="706"/>
      <c r="H31" s="706"/>
      <c r="I31" s="706"/>
      <c r="J31" s="706"/>
      <c r="K31" s="706"/>
      <c r="L31" s="706"/>
      <c r="M31" s="706"/>
      <c r="N31" s="706"/>
      <c r="O31" s="706"/>
      <c r="P31" s="706"/>
      <c r="Q31" s="706"/>
      <c r="R31" s="132"/>
      <c r="S31" s="135">
        <v>1</v>
      </c>
    </row>
    <row r="32" spans="1:19" ht="15.75">
      <c r="A32" s="706"/>
      <c r="B32" s="706" t="s">
        <v>1651</v>
      </c>
      <c r="C32" s="706"/>
      <c r="D32" s="706"/>
      <c r="E32" s="706"/>
      <c r="F32" s="706"/>
      <c r="G32" s="706"/>
      <c r="H32" s="706"/>
      <c r="I32" s="706"/>
      <c r="J32" s="706"/>
      <c r="K32" s="706"/>
      <c r="L32" s="706"/>
      <c r="M32" s="706"/>
      <c r="N32" s="706"/>
      <c r="O32" s="706"/>
      <c r="P32" s="706"/>
      <c r="Q32" s="706"/>
      <c r="R32" s="132"/>
      <c r="S32" s="135">
        <v>1</v>
      </c>
    </row>
    <row r="33" spans="1:19" ht="15.75">
      <c r="A33" s="706"/>
      <c r="B33" s="706"/>
      <c r="C33" s="706"/>
      <c r="D33" s="706"/>
      <c r="E33" s="706"/>
      <c r="F33" s="706"/>
      <c r="G33" s="706"/>
      <c r="H33" s="706"/>
      <c r="I33" s="706"/>
      <c r="J33" s="706"/>
      <c r="K33" s="706"/>
      <c r="L33" s="706"/>
      <c r="M33" s="706"/>
      <c r="N33" s="706"/>
      <c r="O33" s="706"/>
      <c r="P33" s="706"/>
      <c r="Q33" s="706"/>
      <c r="R33" s="132"/>
      <c r="S33" s="135">
        <v>1</v>
      </c>
    </row>
    <row r="34" spans="1:19" ht="15.75">
      <c r="A34" s="706"/>
      <c r="B34" s="636" t="s">
        <v>1650</v>
      </c>
      <c r="C34" s="706"/>
      <c r="D34" s="706"/>
      <c r="E34" s="706"/>
      <c r="F34" s="706"/>
      <c r="G34" s="706"/>
      <c r="H34" s="706"/>
      <c r="I34" s="706"/>
      <c r="J34" s="706"/>
      <c r="K34" s="706"/>
      <c r="L34" s="706"/>
      <c r="M34" s="706"/>
      <c r="N34" s="706"/>
      <c r="O34" s="706"/>
      <c r="P34" s="706"/>
      <c r="Q34" s="706"/>
      <c r="R34" s="132"/>
      <c r="S34" s="135">
        <v>1</v>
      </c>
    </row>
    <row r="35" spans="1:19" ht="15.75">
      <c r="A35" s="706"/>
      <c r="B35" s="706"/>
      <c r="C35" s="706"/>
      <c r="D35" s="706"/>
      <c r="E35" s="706"/>
      <c r="F35" s="706"/>
      <c r="G35" s="706"/>
      <c r="H35" s="706"/>
      <c r="I35" s="706"/>
      <c r="J35" s="706"/>
      <c r="K35" s="706"/>
      <c r="L35" s="706"/>
      <c r="M35" s="706"/>
      <c r="N35" s="706"/>
      <c r="O35" s="706"/>
      <c r="P35" s="706"/>
      <c r="Q35" s="706"/>
      <c r="R35" s="132"/>
      <c r="S35" s="135">
        <v>1</v>
      </c>
    </row>
    <row r="36" spans="1:19" ht="15.75">
      <c r="A36" s="706"/>
      <c r="B36" s="706"/>
      <c r="C36" s="706"/>
      <c r="D36" s="706"/>
      <c r="E36" s="706"/>
      <c r="F36" s="706"/>
      <c r="G36" s="706"/>
      <c r="H36" s="706"/>
      <c r="I36" s="706"/>
      <c r="J36" s="706"/>
      <c r="K36" s="706"/>
      <c r="L36" s="706"/>
      <c r="M36" s="706"/>
      <c r="N36" s="706"/>
      <c r="O36" s="706"/>
      <c r="P36" s="706"/>
      <c r="Q36" s="706"/>
      <c r="R36" s="132"/>
      <c r="S36" s="135">
        <v>1</v>
      </c>
    </row>
    <row r="37" spans="1:19" ht="15.75">
      <c r="A37" s="706"/>
      <c r="B37" s="706"/>
      <c r="C37" s="706"/>
      <c r="D37" s="706"/>
      <c r="E37" s="706"/>
      <c r="F37" s="706"/>
      <c r="G37" s="706"/>
      <c r="H37" s="706"/>
      <c r="I37" s="706"/>
      <c r="J37" s="706"/>
      <c r="K37" s="706"/>
      <c r="L37" s="706"/>
      <c r="M37" s="706"/>
      <c r="N37" s="706"/>
      <c r="O37" s="706"/>
      <c r="P37" s="706"/>
      <c r="Q37" s="706"/>
      <c r="R37" s="132"/>
      <c r="S37" s="135">
        <v>1</v>
      </c>
    </row>
    <row r="38" spans="1:19" ht="15.75">
      <c r="A38" s="706"/>
      <c r="B38" s="706"/>
      <c r="C38" s="706"/>
      <c r="D38" s="706"/>
      <c r="E38" s="706"/>
      <c r="F38" s="706"/>
      <c r="G38" s="706"/>
      <c r="H38" s="706"/>
      <c r="I38" s="706"/>
      <c r="J38" s="706"/>
      <c r="K38" s="706"/>
      <c r="L38" s="706"/>
      <c r="M38" s="706"/>
      <c r="N38" s="706"/>
      <c r="O38" s="706"/>
      <c r="P38" s="706"/>
      <c r="Q38" s="706"/>
      <c r="R38" s="132"/>
      <c r="S38" s="135">
        <v>1</v>
      </c>
    </row>
    <row r="39" spans="1:19" ht="15.75">
      <c r="A39" s="706"/>
      <c r="B39" s="706"/>
      <c r="C39" s="706"/>
      <c r="D39" s="706"/>
      <c r="E39" s="706"/>
      <c r="F39" s="706"/>
      <c r="G39" s="706"/>
      <c r="H39" s="706"/>
      <c r="I39" s="706"/>
      <c r="J39" s="706"/>
      <c r="K39" s="706"/>
      <c r="L39" s="706"/>
      <c r="M39" s="706"/>
      <c r="N39" s="706"/>
      <c r="O39" s="706"/>
      <c r="P39" s="706"/>
      <c r="Q39" s="706"/>
      <c r="R39" s="132"/>
      <c r="S39" s="135">
        <v>1</v>
      </c>
    </row>
    <row r="40" spans="1:19" ht="15.75">
      <c r="A40" s="706"/>
      <c r="B40" s="706"/>
      <c r="C40" s="706"/>
      <c r="D40" s="706"/>
      <c r="E40" s="706"/>
      <c r="F40" s="706"/>
      <c r="G40" s="706"/>
      <c r="H40" s="706"/>
      <c r="I40" s="706"/>
      <c r="J40" s="706"/>
      <c r="K40" s="706"/>
      <c r="L40" s="706"/>
      <c r="M40" s="706"/>
      <c r="N40" s="706"/>
      <c r="O40" s="706"/>
      <c r="P40" s="706"/>
      <c r="Q40" s="706"/>
      <c r="R40" s="132"/>
      <c r="S40" s="135">
        <v>1</v>
      </c>
    </row>
    <row r="41" spans="1:19" ht="15.75">
      <c r="A41" s="706"/>
      <c r="B41" s="706"/>
      <c r="C41" s="706"/>
      <c r="D41" s="706"/>
      <c r="E41" s="706"/>
      <c r="F41" s="706"/>
      <c r="G41" s="706"/>
      <c r="H41" s="706"/>
      <c r="I41" s="706"/>
      <c r="J41" s="706"/>
      <c r="K41" s="706"/>
      <c r="L41" s="706"/>
      <c r="M41" s="706"/>
      <c r="N41" s="706"/>
      <c r="O41" s="706"/>
      <c r="P41" s="706"/>
      <c r="Q41" s="706"/>
      <c r="R41" s="132"/>
      <c r="S41" s="135">
        <v>1</v>
      </c>
    </row>
    <row r="42" spans="1:19" ht="15.75">
      <c r="A42" s="706"/>
      <c r="B42" s="706"/>
      <c r="C42" s="706"/>
      <c r="D42" s="706"/>
      <c r="E42" s="706"/>
      <c r="F42" s="706"/>
      <c r="G42" s="706"/>
      <c r="H42" s="706"/>
      <c r="I42" s="706"/>
      <c r="J42" s="706"/>
      <c r="K42" s="706"/>
      <c r="L42" s="706"/>
      <c r="M42" s="706"/>
      <c r="N42" s="706"/>
      <c r="O42" s="706"/>
      <c r="P42" s="706"/>
      <c r="Q42" s="706"/>
      <c r="R42" s="132"/>
      <c r="S42" s="135">
        <v>1</v>
      </c>
    </row>
    <row r="43" spans="1:19" ht="15.75">
      <c r="A43" s="706"/>
      <c r="B43" s="706"/>
      <c r="C43" s="706"/>
      <c r="D43" s="706"/>
      <c r="E43" s="706"/>
      <c r="F43" s="706"/>
      <c r="G43" s="706"/>
      <c r="H43" s="706"/>
      <c r="I43" s="706"/>
      <c r="J43" s="706"/>
      <c r="K43" s="706"/>
      <c r="L43" s="706"/>
      <c r="M43" s="706"/>
      <c r="N43" s="706"/>
      <c r="O43" s="706"/>
      <c r="P43" s="706"/>
      <c r="Q43" s="706"/>
      <c r="R43" s="132"/>
      <c r="S43" s="135">
        <v>1</v>
      </c>
    </row>
    <row r="44" spans="1:19" ht="15.75">
      <c r="A44" s="706"/>
      <c r="B44" s="706"/>
      <c r="C44" s="706"/>
      <c r="D44" s="706"/>
      <c r="E44" s="706"/>
      <c r="F44" s="706"/>
      <c r="G44" s="706"/>
      <c r="H44" s="706"/>
      <c r="I44" s="706"/>
      <c r="J44" s="706"/>
      <c r="K44" s="706"/>
      <c r="L44" s="706"/>
      <c r="M44" s="706"/>
      <c r="N44" s="706"/>
      <c r="O44" s="706"/>
      <c r="P44" s="706"/>
      <c r="Q44" s="706"/>
      <c r="R44" s="132"/>
      <c r="S44" s="135">
        <v>1</v>
      </c>
    </row>
    <row r="45" spans="1:19" ht="15.75">
      <c r="A45" s="706"/>
      <c r="B45" s="706"/>
      <c r="C45" s="706"/>
      <c r="D45" s="706"/>
      <c r="E45" s="706"/>
      <c r="F45" s="706"/>
      <c r="G45" s="706"/>
      <c r="H45" s="706"/>
      <c r="I45" s="706"/>
      <c r="J45" s="706"/>
      <c r="K45" s="706"/>
      <c r="L45" s="706"/>
      <c r="M45" s="706"/>
      <c r="N45" s="706"/>
      <c r="O45" s="706"/>
      <c r="P45" s="706"/>
      <c r="Q45" s="706"/>
      <c r="R45" s="132"/>
      <c r="S45" s="135">
        <v>1</v>
      </c>
    </row>
    <row r="46" spans="1:19" ht="15.75">
      <c r="A46" s="706"/>
      <c r="B46" s="706"/>
      <c r="C46" s="706"/>
      <c r="D46" s="706"/>
      <c r="E46" s="706"/>
      <c r="F46" s="706"/>
      <c r="G46" s="706"/>
      <c r="H46" s="706"/>
      <c r="I46" s="706"/>
      <c r="J46" s="706"/>
      <c r="K46" s="706"/>
      <c r="L46" s="706"/>
      <c r="M46" s="706"/>
      <c r="N46" s="706"/>
      <c r="O46" s="706"/>
      <c r="P46" s="706"/>
      <c r="Q46" s="706"/>
      <c r="R46" s="132"/>
      <c r="S46" s="135">
        <v>1</v>
      </c>
    </row>
    <row r="47" spans="1:19" ht="15.75">
      <c r="A47" s="706"/>
      <c r="B47" s="706"/>
      <c r="C47" s="706"/>
      <c r="D47" s="706"/>
      <c r="E47" s="706"/>
      <c r="F47" s="706"/>
      <c r="G47" s="706"/>
      <c r="H47" s="706"/>
      <c r="I47" s="706"/>
      <c r="J47" s="706"/>
      <c r="K47" s="706"/>
      <c r="L47" s="706"/>
      <c r="M47" s="706"/>
      <c r="N47" s="706"/>
      <c r="O47" s="706"/>
      <c r="P47" s="706"/>
      <c r="Q47" s="706"/>
      <c r="R47" s="132"/>
      <c r="S47" s="135">
        <v>1</v>
      </c>
    </row>
    <row r="48" spans="1:19" ht="15.75">
      <c r="A48" s="706"/>
      <c r="B48" s="706"/>
      <c r="C48" s="706"/>
      <c r="D48" s="706"/>
      <c r="E48" s="706"/>
      <c r="F48" s="706"/>
      <c r="G48" s="706"/>
      <c r="H48" s="706"/>
      <c r="I48" s="706"/>
      <c r="J48" s="706"/>
      <c r="K48" s="706"/>
      <c r="L48" s="706"/>
      <c r="M48" s="706"/>
      <c r="N48" s="706"/>
      <c r="O48" s="706"/>
      <c r="P48" s="706"/>
      <c r="Q48" s="706"/>
      <c r="R48" s="132"/>
      <c r="S48" s="135">
        <v>1</v>
      </c>
    </row>
    <row r="49" spans="1:19" ht="15.75">
      <c r="A49" s="706"/>
      <c r="B49" s="706"/>
      <c r="C49" s="706"/>
      <c r="D49" s="706"/>
      <c r="E49" s="706"/>
      <c r="F49" s="706"/>
      <c r="G49" s="706"/>
      <c r="H49" s="706"/>
      <c r="I49" s="706"/>
      <c r="J49" s="706"/>
      <c r="K49" s="706"/>
      <c r="L49" s="706"/>
      <c r="M49" s="706"/>
      <c r="N49" s="706"/>
      <c r="O49" s="706"/>
      <c r="P49" s="706"/>
      <c r="Q49" s="706"/>
      <c r="R49" s="132"/>
      <c r="S49" s="135">
        <v>1</v>
      </c>
    </row>
    <row r="50" spans="1:19" ht="15.75">
      <c r="A50" s="706"/>
      <c r="B50" s="706"/>
      <c r="C50" s="706"/>
      <c r="D50" s="706"/>
      <c r="E50" s="706"/>
      <c r="F50" s="706"/>
      <c r="G50" s="706"/>
      <c r="H50" s="706"/>
      <c r="I50" s="706"/>
      <c r="J50" s="706"/>
      <c r="K50" s="706"/>
      <c r="L50" s="706"/>
      <c r="M50" s="706"/>
      <c r="N50" s="706"/>
      <c r="O50" s="706"/>
      <c r="P50" s="706"/>
      <c r="Q50" s="706"/>
      <c r="R50" s="132"/>
      <c r="S50" s="135">
        <v>1</v>
      </c>
    </row>
    <row r="51" spans="1:19" ht="15.75">
      <c r="A51" s="706"/>
      <c r="B51" s="706"/>
      <c r="C51" s="706"/>
      <c r="D51" s="706"/>
      <c r="E51" s="706"/>
      <c r="F51" s="706"/>
      <c r="G51" s="706"/>
      <c r="H51" s="706"/>
      <c r="I51" s="706"/>
      <c r="J51" s="706"/>
      <c r="K51" s="706"/>
      <c r="L51" s="706"/>
      <c r="M51" s="706"/>
      <c r="N51" s="706"/>
      <c r="O51" s="706"/>
      <c r="P51" s="706"/>
      <c r="Q51" s="706"/>
      <c r="R51" s="132"/>
      <c r="S51" s="135">
        <v>1</v>
      </c>
    </row>
    <row r="52" spans="1:19" ht="15.75">
      <c r="A52" s="706"/>
      <c r="B52" s="706"/>
      <c r="C52" s="706"/>
      <c r="D52" s="706"/>
      <c r="E52" s="706"/>
      <c r="F52" s="706"/>
      <c r="G52" s="706"/>
      <c r="H52" s="706"/>
      <c r="I52" s="706"/>
      <c r="J52" s="706"/>
      <c r="K52" s="706"/>
      <c r="L52" s="706"/>
      <c r="M52" s="706"/>
      <c r="N52" s="706"/>
      <c r="O52" s="706"/>
      <c r="P52" s="706"/>
      <c r="Q52" s="706"/>
      <c r="R52" s="132"/>
      <c r="S52" s="135">
        <v>1</v>
      </c>
    </row>
    <row r="53" spans="1:19" ht="15.75">
      <c r="A53" s="706"/>
      <c r="B53" s="706"/>
      <c r="C53" s="706"/>
      <c r="D53" s="706"/>
      <c r="E53" s="706"/>
      <c r="F53" s="706"/>
      <c r="G53" s="706"/>
      <c r="H53" s="706"/>
      <c r="I53" s="706"/>
      <c r="J53" s="706"/>
      <c r="K53" s="706"/>
      <c r="L53" s="706"/>
      <c r="M53" s="706"/>
      <c r="N53" s="706"/>
      <c r="O53" s="706"/>
      <c r="P53" s="706"/>
      <c r="Q53" s="706"/>
      <c r="R53" s="132"/>
      <c r="S53" s="135">
        <v>1</v>
      </c>
    </row>
    <row r="54" spans="1:19" ht="15.75">
      <c r="A54" s="706"/>
      <c r="B54" s="706"/>
      <c r="C54" s="706"/>
      <c r="D54" s="706"/>
      <c r="E54" s="706"/>
      <c r="F54" s="706"/>
      <c r="G54" s="706"/>
      <c r="H54" s="706"/>
      <c r="I54" s="706"/>
      <c r="J54" s="706"/>
      <c r="K54" s="706"/>
      <c r="L54" s="706"/>
      <c r="M54" s="706"/>
      <c r="N54" s="706"/>
      <c r="O54" s="706"/>
      <c r="P54" s="706"/>
      <c r="Q54" s="706"/>
      <c r="R54" s="132"/>
      <c r="S54" s="135">
        <v>1</v>
      </c>
    </row>
    <row r="55" spans="1:19" ht="15.75">
      <c r="A55" s="706"/>
      <c r="B55" s="706"/>
      <c r="C55" s="706"/>
      <c r="D55" s="706"/>
      <c r="E55" s="706"/>
      <c r="F55" s="706"/>
      <c r="G55" s="706"/>
      <c r="H55" s="706"/>
      <c r="I55" s="706"/>
      <c r="J55" s="706"/>
      <c r="K55" s="706"/>
      <c r="L55" s="706"/>
      <c r="M55" s="706"/>
      <c r="N55" s="706"/>
      <c r="O55" s="706"/>
      <c r="P55" s="706"/>
      <c r="Q55" s="706"/>
      <c r="R55" s="132"/>
      <c r="S55" s="135">
        <v>1</v>
      </c>
    </row>
    <row r="56" spans="1:19" ht="15.75">
      <c r="A56" s="706"/>
      <c r="B56" s="706"/>
      <c r="C56" s="706"/>
      <c r="D56" s="706"/>
      <c r="E56" s="706"/>
      <c r="F56" s="706"/>
      <c r="G56" s="706"/>
      <c r="H56" s="706"/>
      <c r="I56" s="706"/>
      <c r="J56" s="706"/>
      <c r="K56" s="706"/>
      <c r="L56" s="706"/>
      <c r="M56" s="706"/>
      <c r="N56" s="706"/>
      <c r="O56" s="706"/>
      <c r="P56" s="706"/>
      <c r="Q56" s="706"/>
      <c r="R56" s="132"/>
      <c r="S56" s="135">
        <v>1</v>
      </c>
    </row>
    <row r="57" spans="1:19" ht="15.75">
      <c r="A57" s="706"/>
      <c r="B57" s="706"/>
      <c r="C57" s="706"/>
      <c r="D57" s="706"/>
      <c r="E57" s="706"/>
      <c r="F57" s="706"/>
      <c r="G57" s="706"/>
      <c r="H57" s="706"/>
      <c r="I57" s="706"/>
      <c r="J57" s="706"/>
      <c r="K57" s="706"/>
      <c r="L57" s="706"/>
      <c r="M57" s="706"/>
      <c r="N57" s="706"/>
      <c r="O57" s="706"/>
      <c r="P57" s="706"/>
      <c r="Q57" s="706"/>
      <c r="R57" s="132"/>
      <c r="S57" s="135">
        <v>1</v>
      </c>
    </row>
    <row r="58" spans="1:19" ht="15.75">
      <c r="A58" s="706"/>
      <c r="B58" s="706"/>
      <c r="C58" s="706"/>
      <c r="D58" s="706"/>
      <c r="E58" s="706"/>
      <c r="F58" s="706"/>
      <c r="G58" s="706"/>
      <c r="H58" s="706"/>
      <c r="I58" s="706"/>
      <c r="J58" s="706"/>
      <c r="K58" s="706"/>
      <c r="L58" s="706"/>
      <c r="M58" s="706"/>
      <c r="N58" s="706"/>
      <c r="O58" s="706"/>
      <c r="P58" s="706"/>
      <c r="Q58" s="706"/>
      <c r="R58" s="132"/>
      <c r="S58" s="135">
        <v>1</v>
      </c>
    </row>
    <row r="59" spans="1:19" ht="15.75">
      <c r="A59" s="706"/>
      <c r="B59" s="706"/>
      <c r="C59" s="706"/>
      <c r="D59" s="706"/>
      <c r="E59" s="706"/>
      <c r="F59" s="706"/>
      <c r="G59" s="706"/>
      <c r="H59" s="706"/>
      <c r="I59" s="706"/>
      <c r="J59" s="706"/>
      <c r="K59" s="706"/>
      <c r="L59" s="706"/>
      <c r="M59" s="706"/>
      <c r="N59" s="706"/>
      <c r="O59" s="706"/>
      <c r="P59" s="706"/>
      <c r="Q59" s="706"/>
      <c r="R59" s="132"/>
      <c r="S59" s="135">
        <v>1</v>
      </c>
    </row>
    <row r="60" spans="1:19" ht="15.75">
      <c r="A60" s="706"/>
      <c r="B60" s="706"/>
      <c r="C60" s="706"/>
      <c r="D60" s="706"/>
      <c r="E60" s="706"/>
      <c r="F60" s="706"/>
      <c r="G60" s="706"/>
      <c r="H60" s="706"/>
      <c r="I60" s="706"/>
      <c r="J60" s="706"/>
      <c r="K60" s="706"/>
      <c r="L60" s="706"/>
      <c r="M60" s="706"/>
      <c r="N60" s="706"/>
      <c r="O60" s="706"/>
      <c r="P60" s="706"/>
      <c r="Q60" s="706"/>
      <c r="R60" s="132"/>
      <c r="S60" s="135">
        <v>1</v>
      </c>
    </row>
    <row r="61" spans="1:19" ht="15.75">
      <c r="A61" s="706"/>
      <c r="B61" s="706"/>
      <c r="C61" s="706"/>
      <c r="D61" s="706"/>
      <c r="E61" s="706"/>
      <c r="F61" s="706"/>
      <c r="G61" s="706"/>
      <c r="H61" s="706"/>
      <c r="I61" s="706"/>
      <c r="J61" s="706"/>
      <c r="K61" s="706"/>
      <c r="L61" s="706"/>
      <c r="M61" s="706"/>
      <c r="N61" s="706"/>
      <c r="O61" s="706"/>
      <c r="P61" s="706"/>
      <c r="Q61" s="706"/>
      <c r="R61" s="132"/>
      <c r="S61" s="135">
        <v>1</v>
      </c>
    </row>
    <row r="62" spans="1:19" ht="15.75">
      <c r="A62" s="706"/>
      <c r="B62" s="706"/>
      <c r="C62" s="706"/>
      <c r="D62" s="706"/>
      <c r="E62" s="706"/>
      <c r="F62" s="706"/>
      <c r="G62" s="706"/>
      <c r="H62" s="706"/>
      <c r="I62" s="706"/>
      <c r="J62" s="706"/>
      <c r="K62" s="706"/>
      <c r="L62" s="706"/>
      <c r="M62" s="706"/>
      <c r="N62" s="706"/>
      <c r="O62" s="706"/>
      <c r="P62" s="706"/>
      <c r="Q62" s="706"/>
      <c r="R62" s="132"/>
      <c r="S62" s="135">
        <v>1</v>
      </c>
    </row>
    <row r="63" spans="1:19" ht="15.75">
      <c r="A63" s="706"/>
      <c r="B63" s="706"/>
      <c r="C63" s="706"/>
      <c r="D63" s="706"/>
      <c r="E63" s="706"/>
      <c r="F63" s="706"/>
      <c r="G63" s="706"/>
      <c r="H63" s="706"/>
      <c r="I63" s="706"/>
      <c r="J63" s="706"/>
      <c r="K63" s="706"/>
      <c r="L63" s="706"/>
      <c r="M63" s="706"/>
      <c r="N63" s="706"/>
      <c r="O63" s="706"/>
      <c r="P63" s="706"/>
      <c r="Q63" s="706"/>
      <c r="R63" s="132"/>
      <c r="S63" s="135">
        <v>1</v>
      </c>
    </row>
    <row r="64" spans="1:19" ht="15.75">
      <c r="A64" s="706"/>
      <c r="B64" s="706"/>
      <c r="C64" s="706"/>
      <c r="D64" s="706"/>
      <c r="E64" s="706"/>
      <c r="F64" s="706"/>
      <c r="G64" s="706"/>
      <c r="H64" s="706"/>
      <c r="I64" s="706"/>
      <c r="J64" s="706"/>
      <c r="K64" s="706"/>
      <c r="L64" s="706"/>
      <c r="M64" s="706"/>
      <c r="N64" s="706"/>
      <c r="O64" s="706"/>
      <c r="P64" s="706"/>
      <c r="Q64" s="706"/>
      <c r="R64" s="132"/>
      <c r="S64" s="135">
        <v>1</v>
      </c>
    </row>
    <row r="65" spans="1:19" ht="15.75">
      <c r="A65" s="706"/>
      <c r="B65" s="706"/>
      <c r="C65" s="706"/>
      <c r="D65" s="706"/>
      <c r="E65" s="706"/>
      <c r="F65" s="706"/>
      <c r="G65" s="706"/>
      <c r="H65" s="706"/>
      <c r="I65" s="706"/>
      <c r="J65" s="706"/>
      <c r="K65" s="706"/>
      <c r="L65" s="706"/>
      <c r="M65" s="706"/>
      <c r="N65" s="706"/>
      <c r="O65" s="706"/>
      <c r="P65" s="706"/>
      <c r="Q65" s="706"/>
      <c r="R65" s="132"/>
      <c r="S65" s="135">
        <v>1</v>
      </c>
    </row>
    <row r="66" spans="1:19" ht="15.75">
      <c r="A66" s="706"/>
      <c r="B66" s="706"/>
      <c r="C66" s="706"/>
      <c r="D66" s="706"/>
      <c r="E66" s="706"/>
      <c r="F66" s="706"/>
      <c r="G66" s="706"/>
      <c r="H66" s="706"/>
      <c r="I66" s="706"/>
      <c r="J66" s="706"/>
      <c r="K66" s="706"/>
      <c r="L66" s="706"/>
      <c r="M66" s="706"/>
      <c r="N66" s="706"/>
      <c r="O66" s="706"/>
      <c r="P66" s="706"/>
      <c r="Q66" s="706"/>
      <c r="R66" s="132"/>
      <c r="S66" s="135">
        <v>1</v>
      </c>
    </row>
    <row r="67" spans="1:19" ht="15.75">
      <c r="A67" s="706"/>
      <c r="B67" s="706" t="s">
        <v>1649</v>
      </c>
      <c r="C67" s="706"/>
      <c r="D67" s="706"/>
      <c r="E67" s="706"/>
      <c r="F67" s="706"/>
      <c r="G67" s="706"/>
      <c r="H67" s="706"/>
      <c r="I67" s="706"/>
      <c r="J67" s="706"/>
      <c r="K67" s="706"/>
      <c r="L67" s="706"/>
      <c r="M67" s="706"/>
      <c r="N67" s="706"/>
      <c r="O67" s="706"/>
      <c r="P67" s="706"/>
      <c r="Q67" s="706"/>
      <c r="R67" s="132"/>
      <c r="S67" s="135">
        <v>1</v>
      </c>
    </row>
    <row r="68" spans="1:19" ht="15.75">
      <c r="A68" s="706"/>
      <c r="B68" s="706" t="s">
        <v>1648</v>
      </c>
      <c r="C68" s="706"/>
      <c r="D68" s="706"/>
      <c r="E68" s="706"/>
      <c r="F68" s="706"/>
      <c r="G68" s="706"/>
      <c r="H68" s="706"/>
      <c r="I68" s="706"/>
      <c r="J68" s="706"/>
      <c r="K68" s="706"/>
      <c r="L68" s="706"/>
      <c r="M68" s="706"/>
      <c r="N68" s="706"/>
      <c r="O68" s="706"/>
      <c r="P68" s="706"/>
      <c r="Q68" s="706"/>
      <c r="R68" s="132"/>
      <c r="S68" s="135">
        <v>1</v>
      </c>
    </row>
    <row r="69" spans="1:19" ht="15.75">
      <c r="A69" s="706"/>
      <c r="B69" s="706" t="s">
        <v>1647</v>
      </c>
      <c r="C69" s="706"/>
      <c r="D69" s="706"/>
      <c r="E69" s="706"/>
      <c r="F69" s="706"/>
      <c r="G69" s="706"/>
      <c r="H69" s="706"/>
      <c r="I69" s="706"/>
      <c r="J69" s="706"/>
      <c r="K69" s="706"/>
      <c r="L69" s="706"/>
      <c r="M69" s="706"/>
      <c r="N69" s="706"/>
      <c r="O69" s="706"/>
      <c r="P69" s="706"/>
      <c r="Q69" s="706"/>
      <c r="R69" s="132"/>
      <c r="S69" s="135">
        <v>1</v>
      </c>
    </row>
    <row r="70" spans="1:19" ht="15.75">
      <c r="A70" s="706"/>
      <c r="B70" s="706" t="s">
        <v>1646</v>
      </c>
      <c r="C70" s="706"/>
      <c r="D70" s="706"/>
      <c r="E70" s="706"/>
      <c r="F70" s="706"/>
      <c r="G70" s="706"/>
      <c r="H70" s="706"/>
      <c r="I70" s="706"/>
      <c r="J70" s="706"/>
      <c r="K70" s="706"/>
      <c r="L70" s="706"/>
      <c r="M70" s="706"/>
      <c r="N70" s="706"/>
      <c r="O70" s="706"/>
      <c r="P70" s="706"/>
      <c r="Q70" s="706"/>
      <c r="R70" s="132"/>
      <c r="S70" s="135">
        <v>1</v>
      </c>
    </row>
    <row r="71" spans="1:19" ht="15.75">
      <c r="A71" s="706"/>
      <c r="B71" s="706" t="s">
        <v>1284</v>
      </c>
      <c r="C71" s="706"/>
      <c r="D71" s="706"/>
      <c r="E71" s="706"/>
      <c r="F71" s="706"/>
      <c r="G71" s="706"/>
      <c r="H71" s="706"/>
      <c r="I71" s="706"/>
      <c r="J71" s="706"/>
      <c r="K71" s="706"/>
      <c r="L71" s="706"/>
      <c r="M71" s="706"/>
      <c r="N71" s="706"/>
      <c r="O71" s="706"/>
      <c r="P71" s="706"/>
      <c r="Q71" s="706"/>
      <c r="R71" s="132"/>
      <c r="S71" s="135">
        <v>1</v>
      </c>
    </row>
    <row r="72" spans="1:19" ht="15.75">
      <c r="A72" s="706"/>
      <c r="B72" s="706" t="s">
        <v>1645</v>
      </c>
      <c r="C72" s="706"/>
      <c r="D72" s="706"/>
      <c r="E72" s="706"/>
      <c r="F72" s="706"/>
      <c r="G72" s="706"/>
      <c r="H72" s="706"/>
      <c r="I72" s="706"/>
      <c r="J72" s="706"/>
      <c r="K72" s="706"/>
      <c r="L72" s="706"/>
      <c r="M72" s="706"/>
      <c r="N72" s="706"/>
      <c r="O72" s="706"/>
      <c r="P72" s="706"/>
      <c r="Q72" s="706"/>
      <c r="R72" s="132"/>
      <c r="S72" s="135">
        <v>1</v>
      </c>
    </row>
    <row r="73" spans="1:19" ht="15.75">
      <c r="A73" s="706"/>
      <c r="B73" s="706" t="s">
        <v>1644</v>
      </c>
      <c r="C73" s="706"/>
      <c r="D73" s="706"/>
      <c r="E73" s="706"/>
      <c r="F73" s="706"/>
      <c r="G73" s="706"/>
      <c r="H73" s="706"/>
      <c r="I73" s="706"/>
      <c r="J73" s="706"/>
      <c r="K73" s="706"/>
      <c r="L73" s="706"/>
      <c r="M73" s="706"/>
      <c r="N73" s="706"/>
      <c r="O73" s="706"/>
      <c r="P73" s="706"/>
      <c r="Q73" s="706"/>
      <c r="R73" s="132"/>
      <c r="S73" s="135">
        <v>1</v>
      </c>
    </row>
    <row r="74" spans="1:19" ht="15.75">
      <c r="A74" s="706"/>
      <c r="B74" s="706" t="s">
        <v>1284</v>
      </c>
      <c r="C74" s="706"/>
      <c r="D74" s="706"/>
      <c r="E74" s="706"/>
      <c r="F74" s="706"/>
      <c r="G74" s="706"/>
      <c r="H74" s="706"/>
      <c r="I74" s="706"/>
      <c r="J74" s="706"/>
      <c r="K74" s="706"/>
      <c r="L74" s="706"/>
      <c r="M74" s="706"/>
      <c r="N74" s="706"/>
      <c r="O74" s="706"/>
      <c r="P74" s="706"/>
      <c r="Q74" s="706"/>
      <c r="R74" s="132"/>
      <c r="S74" s="135">
        <v>1</v>
      </c>
    </row>
    <row r="75" spans="1:19" ht="15.75">
      <c r="A75" s="706"/>
      <c r="B75" s="706" t="s">
        <v>1643</v>
      </c>
      <c r="C75" s="706"/>
      <c r="D75" s="706"/>
      <c r="E75" s="706"/>
      <c r="F75" s="706"/>
      <c r="G75" s="706"/>
      <c r="H75" s="706"/>
      <c r="I75" s="706"/>
      <c r="J75" s="706"/>
      <c r="K75" s="706"/>
      <c r="L75" s="706"/>
      <c r="M75" s="706"/>
      <c r="N75" s="706"/>
      <c r="O75" s="706"/>
      <c r="P75" s="706"/>
      <c r="Q75" s="706"/>
      <c r="R75" s="132"/>
      <c r="S75" s="135">
        <v>1</v>
      </c>
    </row>
    <row r="76" spans="1:19" ht="15.75">
      <c r="A76" s="706"/>
      <c r="B76" s="706" t="s">
        <v>1642</v>
      </c>
      <c r="C76" s="706"/>
      <c r="D76" s="706"/>
      <c r="E76" s="706"/>
      <c r="F76" s="706"/>
      <c r="G76" s="706"/>
      <c r="H76" s="706"/>
      <c r="I76" s="706"/>
      <c r="J76" s="706"/>
      <c r="K76" s="706"/>
      <c r="L76" s="706"/>
      <c r="M76" s="706"/>
      <c r="N76" s="706"/>
      <c r="O76" s="706"/>
      <c r="P76" s="706"/>
      <c r="Q76" s="706"/>
      <c r="R76" s="132"/>
      <c r="S76" s="135">
        <v>1</v>
      </c>
    </row>
    <row r="77" spans="1:19" ht="15.75">
      <c r="A77" s="706"/>
      <c r="B77" s="706" t="s">
        <v>1641</v>
      </c>
      <c r="C77" s="706"/>
      <c r="D77" s="706"/>
      <c r="E77" s="706"/>
      <c r="F77" s="706"/>
      <c r="G77" s="706"/>
      <c r="H77" s="706"/>
      <c r="I77" s="706"/>
      <c r="J77" s="706"/>
      <c r="K77" s="706"/>
      <c r="L77" s="706"/>
      <c r="M77" s="706"/>
      <c r="N77" s="706"/>
      <c r="O77" s="706"/>
      <c r="P77" s="706"/>
      <c r="Q77" s="706"/>
      <c r="R77" s="132"/>
      <c r="S77" s="135">
        <v>1</v>
      </c>
    </row>
    <row r="78" spans="1:19" ht="15.75">
      <c r="A78" s="706"/>
      <c r="B78" s="706" t="s">
        <v>1284</v>
      </c>
      <c r="C78" s="706"/>
      <c r="D78" s="706"/>
      <c r="E78" s="706"/>
      <c r="F78" s="706"/>
      <c r="G78" s="706"/>
      <c r="H78" s="706"/>
      <c r="I78" s="706"/>
      <c r="J78" s="706"/>
      <c r="K78" s="706"/>
      <c r="L78" s="706"/>
      <c r="M78" s="706"/>
      <c r="N78" s="706"/>
      <c r="O78" s="706"/>
      <c r="P78" s="706"/>
      <c r="Q78" s="706"/>
      <c r="R78" s="132"/>
      <c r="S78" s="135">
        <v>1</v>
      </c>
    </row>
    <row r="79" spans="1:19" ht="15.75">
      <c r="A79" s="706"/>
      <c r="B79" s="706" t="s">
        <v>1640</v>
      </c>
      <c r="C79" s="706"/>
      <c r="D79" s="706"/>
      <c r="E79" s="706"/>
      <c r="F79" s="706"/>
      <c r="G79" s="706"/>
      <c r="H79" s="706"/>
      <c r="I79" s="706"/>
      <c r="J79" s="706"/>
      <c r="K79" s="706"/>
      <c r="L79" s="706"/>
      <c r="M79" s="706"/>
      <c r="N79" s="706"/>
      <c r="O79" s="706"/>
      <c r="P79" s="706"/>
      <c r="Q79" s="706"/>
      <c r="R79" s="132"/>
      <c r="S79" s="135">
        <v>1</v>
      </c>
    </row>
    <row r="80" spans="1:19" ht="15.75">
      <c r="A80" s="706"/>
      <c r="B80" s="706" t="s">
        <v>1639</v>
      </c>
      <c r="C80" s="706"/>
      <c r="D80" s="706"/>
      <c r="E80" s="706"/>
      <c r="F80" s="706"/>
      <c r="G80" s="706"/>
      <c r="H80" s="706"/>
      <c r="I80" s="706"/>
      <c r="J80" s="706"/>
      <c r="K80" s="706"/>
      <c r="L80" s="706"/>
      <c r="M80" s="706"/>
      <c r="N80" s="706"/>
      <c r="O80" s="706"/>
      <c r="P80" s="706"/>
      <c r="Q80" s="706"/>
      <c r="R80" s="132"/>
      <c r="S80" s="135">
        <v>1</v>
      </c>
    </row>
    <row r="81" spans="1:19" ht="15.75">
      <c r="A81" s="706"/>
      <c r="B81" s="706" t="s">
        <v>1638</v>
      </c>
      <c r="C81" s="706"/>
      <c r="D81" s="706"/>
      <c r="E81" s="706"/>
      <c r="F81" s="706"/>
      <c r="G81" s="706"/>
      <c r="H81" s="706"/>
      <c r="I81" s="706"/>
      <c r="J81" s="706"/>
      <c r="K81" s="706"/>
      <c r="L81" s="706"/>
      <c r="M81" s="706"/>
      <c r="N81" s="706"/>
      <c r="O81" s="706"/>
      <c r="P81" s="706"/>
      <c r="Q81" s="706"/>
      <c r="R81" s="132"/>
      <c r="S81" s="135">
        <v>1</v>
      </c>
    </row>
    <row r="82" spans="1:19" ht="15.75">
      <c r="A82" s="706"/>
      <c r="B82" s="706" t="s">
        <v>1637</v>
      </c>
      <c r="C82" s="706"/>
      <c r="D82" s="706"/>
      <c r="E82" s="706"/>
      <c r="F82" s="706"/>
      <c r="G82" s="706"/>
      <c r="H82" s="706"/>
      <c r="I82" s="706"/>
      <c r="J82" s="706"/>
      <c r="K82" s="706"/>
      <c r="L82" s="706"/>
      <c r="M82" s="706"/>
      <c r="N82" s="706"/>
      <c r="O82" s="706"/>
      <c r="P82" s="706"/>
      <c r="Q82" s="706"/>
      <c r="R82" s="132"/>
      <c r="S82" s="135">
        <v>1</v>
      </c>
    </row>
    <row r="83" spans="1:19" ht="15.75">
      <c r="A83" s="706"/>
      <c r="B83" s="706" t="s">
        <v>1281</v>
      </c>
      <c r="C83" s="706"/>
      <c r="D83" s="706"/>
      <c r="E83" s="706"/>
      <c r="F83" s="706"/>
      <c r="G83" s="706"/>
      <c r="H83" s="706"/>
      <c r="I83" s="706"/>
      <c r="J83" s="706"/>
      <c r="K83" s="706"/>
      <c r="L83" s="706"/>
      <c r="M83" s="706"/>
      <c r="N83" s="706"/>
      <c r="O83" s="706"/>
      <c r="P83" s="706"/>
      <c r="Q83" s="706"/>
      <c r="R83" s="132"/>
      <c r="S83" s="135">
        <v>1</v>
      </c>
    </row>
    <row r="84" spans="1:19" ht="15.75">
      <c r="A84" s="706"/>
      <c r="B84" s="706" t="s">
        <v>1636</v>
      </c>
      <c r="C84" s="706"/>
      <c r="D84" s="706"/>
      <c r="E84" s="706"/>
      <c r="F84" s="706"/>
      <c r="G84" s="706"/>
      <c r="H84" s="706"/>
      <c r="I84" s="706"/>
      <c r="J84" s="706"/>
      <c r="K84" s="706"/>
      <c r="L84" s="706"/>
      <c r="M84" s="706"/>
      <c r="N84" s="706"/>
      <c r="O84" s="706"/>
      <c r="P84" s="706"/>
      <c r="Q84" s="706"/>
      <c r="R84" s="132"/>
      <c r="S84" s="135">
        <v>1</v>
      </c>
    </row>
    <row r="85" spans="1:19" ht="15.75">
      <c r="A85" s="706"/>
      <c r="B85" s="706" t="s">
        <v>1279</v>
      </c>
      <c r="C85" s="706"/>
      <c r="D85" s="706"/>
      <c r="E85" s="706"/>
      <c r="F85" s="706"/>
      <c r="G85" s="706"/>
      <c r="H85" s="706"/>
      <c r="I85" s="706"/>
      <c r="J85" s="706"/>
      <c r="K85" s="706"/>
      <c r="L85" s="706"/>
      <c r="M85" s="706"/>
      <c r="N85" s="706"/>
      <c r="O85" s="706"/>
      <c r="P85" s="706"/>
      <c r="Q85" s="706"/>
      <c r="R85" s="132"/>
      <c r="S85" s="135">
        <v>1</v>
      </c>
    </row>
    <row r="86" spans="1:19" ht="15.75">
      <c r="A86" s="706"/>
      <c r="B86" s="706" t="s">
        <v>1284</v>
      </c>
      <c r="C86" s="706"/>
      <c r="D86" s="706"/>
      <c r="E86" s="706"/>
      <c r="F86" s="706"/>
      <c r="G86" s="706"/>
      <c r="H86" s="706"/>
      <c r="I86" s="706"/>
      <c r="J86" s="706"/>
      <c r="K86" s="706"/>
      <c r="L86" s="706"/>
      <c r="M86" s="706"/>
      <c r="N86" s="706"/>
      <c r="O86" s="706"/>
      <c r="P86" s="706"/>
      <c r="Q86" s="706"/>
      <c r="R86" s="132"/>
      <c r="S86" s="135">
        <v>1</v>
      </c>
    </row>
    <row r="87" spans="1:19" ht="15.75">
      <c r="A87" s="706"/>
      <c r="B87" s="706" t="s">
        <v>1635</v>
      </c>
      <c r="C87" s="706"/>
      <c r="D87" s="706"/>
      <c r="E87" s="706"/>
      <c r="F87" s="706"/>
      <c r="G87" s="706"/>
      <c r="H87" s="706"/>
      <c r="I87" s="706"/>
      <c r="J87" s="706"/>
      <c r="K87" s="706"/>
      <c r="L87" s="706"/>
      <c r="M87" s="706"/>
      <c r="N87" s="706"/>
      <c r="O87" s="706"/>
      <c r="P87" s="706"/>
      <c r="Q87" s="706"/>
      <c r="R87" s="132"/>
      <c r="S87" s="135">
        <v>1</v>
      </c>
    </row>
    <row r="88" spans="1:19" ht="15.75">
      <c r="A88" s="706"/>
      <c r="B88" s="706" t="s">
        <v>1278</v>
      </c>
      <c r="C88" s="706"/>
      <c r="D88" s="706"/>
      <c r="E88" s="706"/>
      <c r="F88" s="706"/>
      <c r="G88" s="706"/>
      <c r="H88" s="706"/>
      <c r="I88" s="706"/>
      <c r="J88" s="706"/>
      <c r="K88" s="706"/>
      <c r="L88" s="706"/>
      <c r="M88" s="706"/>
      <c r="N88" s="706"/>
      <c r="O88" s="706"/>
      <c r="P88" s="706"/>
      <c r="Q88" s="706"/>
      <c r="R88" s="132"/>
      <c r="S88" s="135">
        <v>1</v>
      </c>
    </row>
    <row r="89" spans="1:19" ht="15.75">
      <c r="A89" s="706"/>
      <c r="B89" s="706"/>
      <c r="C89" s="706"/>
      <c r="D89" s="706"/>
      <c r="E89" s="706"/>
      <c r="F89" s="706"/>
      <c r="G89" s="706"/>
      <c r="H89" s="706"/>
      <c r="I89" s="706"/>
      <c r="J89" s="706"/>
      <c r="K89" s="706"/>
      <c r="L89" s="706"/>
      <c r="M89" s="706"/>
      <c r="N89" s="706"/>
      <c r="O89" s="706"/>
      <c r="P89" s="706"/>
      <c r="Q89" s="706"/>
      <c r="R89" s="132"/>
      <c r="S89" s="135">
        <v>1</v>
      </c>
    </row>
    <row r="90" spans="1:19" ht="15.75">
      <c r="A90" s="706"/>
      <c r="B90" s="706"/>
      <c r="C90" s="706"/>
      <c r="D90" s="706"/>
      <c r="E90" s="706"/>
      <c r="F90" s="706"/>
      <c r="G90" s="706"/>
      <c r="H90" s="706"/>
      <c r="I90" s="706"/>
      <c r="J90" s="706"/>
      <c r="K90" s="706"/>
      <c r="L90" s="706"/>
      <c r="M90" s="706"/>
      <c r="N90" s="706"/>
      <c r="O90" s="706"/>
      <c r="P90" s="706"/>
      <c r="Q90" s="706"/>
      <c r="R90" s="132"/>
      <c r="S90" s="135">
        <v>1</v>
      </c>
    </row>
    <row r="91" spans="1:19" ht="15.75">
      <c r="A91" s="706"/>
      <c r="B91" s="636" t="s">
        <v>1634</v>
      </c>
      <c r="C91" s="706"/>
      <c r="D91" s="706"/>
      <c r="E91" s="706"/>
      <c r="F91" s="706"/>
      <c r="G91" s="706"/>
      <c r="H91" s="706"/>
      <c r="I91" s="706"/>
      <c r="J91" s="706"/>
      <c r="K91" s="706"/>
      <c r="L91" s="706"/>
      <c r="M91" s="706"/>
      <c r="N91" s="706"/>
      <c r="O91" s="706"/>
      <c r="P91" s="706"/>
      <c r="Q91" s="706"/>
      <c r="R91" s="132"/>
      <c r="S91" s="135">
        <v>1</v>
      </c>
    </row>
    <row r="92" spans="1:19" ht="15.75">
      <c r="A92" s="706"/>
      <c r="B92" s="804"/>
      <c r="C92" s="706"/>
      <c r="D92" s="706"/>
      <c r="E92" s="706"/>
      <c r="F92" s="706"/>
      <c r="G92" s="706"/>
      <c r="H92" s="706"/>
      <c r="I92" s="706"/>
      <c r="J92" s="706"/>
      <c r="K92" s="706"/>
      <c r="L92" s="706"/>
      <c r="M92" s="706"/>
      <c r="N92" s="706"/>
      <c r="O92" s="706"/>
      <c r="P92" s="706"/>
      <c r="Q92" s="706"/>
      <c r="R92" s="132"/>
      <c r="S92" s="135">
        <v>1</v>
      </c>
    </row>
    <row r="93" spans="1:19" ht="15.75">
      <c r="A93" s="706"/>
      <c r="B93" s="803" t="s">
        <v>1633</v>
      </c>
      <c r="C93" s="706"/>
      <c r="D93" s="706"/>
      <c r="E93" s="706"/>
      <c r="F93" s="706"/>
      <c r="G93" s="706"/>
      <c r="H93" s="706"/>
      <c r="I93" s="706"/>
      <c r="J93" s="706"/>
      <c r="K93" s="706"/>
      <c r="L93" s="706"/>
      <c r="M93" s="706"/>
      <c r="N93" s="706"/>
      <c r="O93" s="706"/>
      <c r="P93" s="706"/>
      <c r="Q93" s="706"/>
      <c r="R93" s="132"/>
      <c r="S93" s="135">
        <v>1</v>
      </c>
    </row>
    <row r="94" spans="1:19" ht="15.75">
      <c r="A94" s="706"/>
      <c r="B94" s="802" t="s">
        <v>1632</v>
      </c>
      <c r="C94" s="706"/>
      <c r="D94" s="706"/>
      <c r="E94" s="706"/>
      <c r="F94" s="706"/>
      <c r="G94" s="706"/>
      <c r="H94" s="706"/>
      <c r="I94" s="706"/>
      <c r="J94" s="706"/>
      <c r="K94" s="706"/>
      <c r="L94" s="706"/>
      <c r="M94" s="706"/>
      <c r="N94" s="706"/>
      <c r="O94" s="706"/>
      <c r="P94" s="706"/>
      <c r="Q94" s="706"/>
      <c r="R94" s="132"/>
      <c r="S94" s="135">
        <v>1</v>
      </c>
    </row>
    <row r="95" spans="1:19" ht="15.75">
      <c r="A95" s="706"/>
      <c r="B95" s="804"/>
      <c r="C95" s="706"/>
      <c r="D95" s="706"/>
      <c r="E95" s="706"/>
      <c r="F95" s="706"/>
      <c r="G95" s="706"/>
      <c r="H95" s="706"/>
      <c r="I95" s="706"/>
      <c r="J95" s="706"/>
      <c r="K95" s="706"/>
      <c r="L95" s="706"/>
      <c r="M95" s="706"/>
      <c r="N95" s="706"/>
      <c r="O95" s="706"/>
      <c r="P95" s="706"/>
      <c r="Q95" s="706"/>
      <c r="R95" s="132"/>
      <c r="S95" s="135">
        <v>1</v>
      </c>
    </row>
    <row r="96" spans="1:19" ht="15.75">
      <c r="A96" s="706"/>
      <c r="B96" s="803" t="s">
        <v>1631</v>
      </c>
      <c r="C96" s="706"/>
      <c r="D96" s="706"/>
      <c r="E96" s="706"/>
      <c r="F96" s="706"/>
      <c r="G96" s="706"/>
      <c r="H96" s="706"/>
      <c r="I96" s="706"/>
      <c r="J96" s="706"/>
      <c r="K96" s="706"/>
      <c r="L96" s="706"/>
      <c r="M96" s="706"/>
      <c r="N96" s="706"/>
      <c r="O96" s="706"/>
      <c r="P96" s="706"/>
      <c r="Q96" s="706"/>
      <c r="R96" s="132"/>
      <c r="S96" s="135">
        <v>1</v>
      </c>
    </row>
    <row r="97" spans="1:19" ht="15.75">
      <c r="A97" s="706"/>
      <c r="B97" s="802" t="s">
        <v>1630</v>
      </c>
      <c r="C97" s="706"/>
      <c r="D97" s="706"/>
      <c r="E97" s="706"/>
      <c r="F97" s="706"/>
      <c r="G97" s="706"/>
      <c r="H97" s="706"/>
      <c r="I97" s="706"/>
      <c r="J97" s="706"/>
      <c r="K97" s="706"/>
      <c r="L97" s="706"/>
      <c r="M97" s="706"/>
      <c r="N97" s="706"/>
      <c r="O97" s="706"/>
      <c r="P97" s="706"/>
      <c r="Q97" s="706"/>
      <c r="R97" s="132"/>
      <c r="S97" s="135">
        <v>1</v>
      </c>
    </row>
    <row r="98" spans="1:19" ht="15.75">
      <c r="A98" s="706"/>
      <c r="B98" s="803" t="s">
        <v>1629</v>
      </c>
      <c r="C98" s="706"/>
      <c r="D98" s="706"/>
      <c r="E98" s="706"/>
      <c r="F98" s="706"/>
      <c r="G98" s="706"/>
      <c r="H98" s="706"/>
      <c r="I98" s="706"/>
      <c r="J98" s="706"/>
      <c r="K98" s="706"/>
      <c r="L98" s="706"/>
      <c r="M98" s="706"/>
      <c r="N98" s="706"/>
      <c r="O98" s="706"/>
      <c r="P98" s="706"/>
      <c r="Q98" s="706"/>
      <c r="R98" s="132"/>
      <c r="S98" s="135">
        <v>1</v>
      </c>
    </row>
    <row r="99" spans="1:19" ht="15.75">
      <c r="A99" s="706"/>
      <c r="B99" s="802" t="s">
        <v>1628</v>
      </c>
      <c r="C99" s="706"/>
      <c r="D99" s="706"/>
      <c r="E99" s="706"/>
      <c r="F99" s="706"/>
      <c r="G99" s="706"/>
      <c r="H99" s="706"/>
      <c r="I99" s="706"/>
      <c r="J99" s="706"/>
      <c r="K99" s="706"/>
      <c r="L99" s="706"/>
      <c r="M99" s="706"/>
      <c r="N99" s="706"/>
      <c r="O99" s="706"/>
      <c r="P99" s="706"/>
      <c r="Q99" s="706"/>
      <c r="R99" s="132"/>
      <c r="S99" s="135">
        <v>1</v>
      </c>
    </row>
    <row r="100" spans="1:19" ht="15.75">
      <c r="A100" s="706"/>
      <c r="B100" s="804"/>
      <c r="C100" s="706"/>
      <c r="D100" s="706"/>
      <c r="E100" s="706"/>
      <c r="F100" s="706"/>
      <c r="G100" s="706"/>
      <c r="H100" s="706"/>
      <c r="I100" s="706"/>
      <c r="J100" s="706"/>
      <c r="K100" s="706"/>
      <c r="L100" s="706"/>
      <c r="M100" s="706"/>
      <c r="N100" s="706"/>
      <c r="O100" s="706"/>
      <c r="P100" s="706"/>
      <c r="Q100" s="706"/>
      <c r="R100" s="132"/>
      <c r="S100" s="135">
        <v>1</v>
      </c>
    </row>
    <row r="101" spans="1:19" ht="15.75">
      <c r="A101" s="706"/>
      <c r="B101" s="803" t="s">
        <v>1627</v>
      </c>
      <c r="C101" s="706"/>
      <c r="D101" s="706"/>
      <c r="E101" s="706"/>
      <c r="F101" s="706"/>
      <c r="G101" s="706"/>
      <c r="H101" s="706"/>
      <c r="I101" s="706"/>
      <c r="J101" s="706"/>
      <c r="K101" s="706"/>
      <c r="L101" s="706"/>
      <c r="M101" s="706"/>
      <c r="N101" s="706"/>
      <c r="O101" s="706"/>
      <c r="P101" s="706"/>
      <c r="Q101" s="706"/>
      <c r="R101" s="132"/>
      <c r="S101" s="135">
        <v>1</v>
      </c>
    </row>
    <row r="102" spans="1:19" ht="15.75">
      <c r="A102" s="706"/>
      <c r="B102" s="802" t="s">
        <v>1626</v>
      </c>
      <c r="C102" s="706"/>
      <c r="D102" s="706"/>
      <c r="E102" s="706"/>
      <c r="F102" s="706"/>
      <c r="G102" s="706"/>
      <c r="H102" s="706"/>
      <c r="I102" s="706"/>
      <c r="J102" s="706"/>
      <c r="K102" s="706"/>
      <c r="L102" s="706"/>
      <c r="M102" s="706"/>
      <c r="N102" s="706"/>
      <c r="O102" s="706"/>
      <c r="P102" s="706"/>
      <c r="Q102" s="706"/>
      <c r="R102" s="132"/>
      <c r="S102" s="135">
        <v>1</v>
      </c>
    </row>
    <row r="103" spans="1:19" ht="15.75">
      <c r="A103" s="706"/>
      <c r="B103" s="802" t="s">
        <v>1625</v>
      </c>
      <c r="C103" s="706"/>
      <c r="D103" s="706"/>
      <c r="E103" s="706"/>
      <c r="F103" s="706"/>
      <c r="G103" s="706"/>
      <c r="H103" s="706"/>
      <c r="I103" s="706"/>
      <c r="J103" s="706"/>
      <c r="K103" s="706"/>
      <c r="L103" s="706"/>
      <c r="M103" s="706"/>
      <c r="N103" s="706"/>
      <c r="O103" s="706"/>
      <c r="P103" s="706"/>
      <c r="Q103" s="706"/>
      <c r="R103" s="132"/>
      <c r="S103" s="135">
        <v>1</v>
      </c>
    </row>
    <row r="104" spans="1:19" ht="15.75">
      <c r="A104" s="706"/>
      <c r="B104" s="802" t="s">
        <v>1624</v>
      </c>
      <c r="C104" s="706"/>
      <c r="D104" s="706"/>
      <c r="E104" s="706"/>
      <c r="F104" s="706"/>
      <c r="G104" s="706"/>
      <c r="H104" s="706"/>
      <c r="I104" s="706"/>
      <c r="J104" s="706"/>
      <c r="K104" s="706"/>
      <c r="L104" s="706"/>
      <c r="M104" s="706"/>
      <c r="N104" s="706"/>
      <c r="O104" s="706"/>
      <c r="P104" s="706"/>
      <c r="Q104" s="706"/>
      <c r="R104" s="132"/>
      <c r="S104" s="135">
        <v>1</v>
      </c>
    </row>
    <row r="105" spans="1:19" ht="15.75">
      <c r="A105" s="706"/>
      <c r="B105" s="706"/>
      <c r="C105" s="706"/>
      <c r="D105" s="706"/>
      <c r="E105" s="706"/>
      <c r="F105" s="706"/>
      <c r="G105" s="706"/>
      <c r="H105" s="706"/>
      <c r="I105" s="706"/>
      <c r="J105" s="706"/>
      <c r="K105" s="706"/>
      <c r="L105" s="706"/>
      <c r="M105" s="706"/>
      <c r="N105" s="706"/>
      <c r="O105" s="706"/>
      <c r="P105" s="706"/>
      <c r="Q105" s="706"/>
      <c r="R105" s="132"/>
      <c r="S105" s="135">
        <v>1</v>
      </c>
    </row>
    <row r="106" spans="1:19" ht="15.75">
      <c r="A106" s="706"/>
      <c r="B106" s="636" t="s">
        <v>964</v>
      </c>
      <c r="C106" s="706"/>
      <c r="D106" s="706"/>
      <c r="E106" s="706"/>
      <c r="F106" s="706"/>
      <c r="G106" s="706"/>
      <c r="H106" s="706"/>
      <c r="I106" s="706"/>
      <c r="J106" s="706"/>
      <c r="K106" s="706"/>
      <c r="L106" s="706"/>
      <c r="M106" s="706"/>
      <c r="N106" s="706"/>
      <c r="O106" s="706"/>
      <c r="P106" s="706"/>
      <c r="Q106" s="706"/>
      <c r="R106" s="132"/>
      <c r="S106" s="135">
        <v>1</v>
      </c>
    </row>
    <row r="107" spans="1:19" ht="15.75">
      <c r="A107" s="706"/>
      <c r="B107" s="706" t="s">
        <v>1623</v>
      </c>
      <c r="C107" s="706"/>
      <c r="D107" s="706"/>
      <c r="E107" s="706"/>
      <c r="F107" s="706"/>
      <c r="G107" s="706"/>
      <c r="H107" s="706"/>
      <c r="I107" s="706"/>
      <c r="J107" s="706"/>
      <c r="K107" s="706"/>
      <c r="L107" s="706"/>
      <c r="M107" s="706"/>
      <c r="N107" s="706"/>
      <c r="O107" s="706"/>
      <c r="P107" s="706"/>
      <c r="Q107" s="706"/>
      <c r="R107" s="132"/>
      <c r="S107" s="135">
        <v>1</v>
      </c>
    </row>
    <row r="108" spans="1:19" ht="15.75">
      <c r="A108" s="706"/>
      <c r="B108" s="706" t="s">
        <v>1622</v>
      </c>
      <c r="C108" s="706"/>
      <c r="D108" s="706"/>
      <c r="E108" s="706"/>
      <c r="F108" s="706"/>
      <c r="G108" s="706"/>
      <c r="H108" s="706"/>
      <c r="I108" s="706"/>
      <c r="J108" s="706"/>
      <c r="K108" s="706"/>
      <c r="L108" s="706"/>
      <c r="M108" s="706"/>
      <c r="N108" s="706"/>
      <c r="O108" s="706"/>
      <c r="P108" s="706"/>
      <c r="Q108" s="706"/>
      <c r="R108" s="132"/>
      <c r="S108" s="135">
        <v>1</v>
      </c>
    </row>
    <row r="109" spans="1:19" ht="15.75">
      <c r="A109" s="706"/>
      <c r="B109" s="706" t="s">
        <v>1621</v>
      </c>
      <c r="C109" s="706"/>
      <c r="D109" s="706"/>
      <c r="E109" s="706"/>
      <c r="F109" s="706"/>
      <c r="G109" s="706"/>
      <c r="H109" s="706"/>
      <c r="I109" s="706"/>
      <c r="J109" s="706"/>
      <c r="K109" s="706"/>
      <c r="L109" s="706"/>
      <c r="M109" s="706"/>
      <c r="N109" s="706"/>
      <c r="O109" s="706"/>
      <c r="P109" s="706"/>
      <c r="Q109" s="706"/>
      <c r="R109" s="132"/>
      <c r="S109" s="135">
        <v>1</v>
      </c>
    </row>
    <row r="110" spans="1:19" ht="15.75">
      <c r="A110" s="706"/>
      <c r="B110" s="706"/>
      <c r="C110" s="706"/>
      <c r="D110" s="706"/>
      <c r="E110" s="706"/>
      <c r="F110" s="706"/>
      <c r="G110" s="706"/>
      <c r="H110" s="706"/>
      <c r="I110" s="706"/>
      <c r="J110" s="706"/>
      <c r="K110" s="706"/>
      <c r="L110" s="706"/>
      <c r="M110" s="706"/>
      <c r="N110" s="706"/>
      <c r="O110" s="706"/>
      <c r="P110" s="706"/>
      <c r="Q110" s="706"/>
      <c r="R110" s="132"/>
      <c r="S110" s="135">
        <v>1</v>
      </c>
    </row>
    <row r="111" spans="1:19" ht="15.75">
      <c r="A111" s="706"/>
      <c r="B111" s="706"/>
      <c r="C111" s="706"/>
      <c r="D111" s="706"/>
      <c r="E111" s="706"/>
      <c r="F111" s="706"/>
      <c r="G111" s="706"/>
      <c r="H111" s="706"/>
      <c r="I111" s="706"/>
      <c r="J111" s="706"/>
      <c r="K111" s="706"/>
      <c r="L111" s="706"/>
      <c r="M111" s="706"/>
      <c r="N111" s="706"/>
      <c r="O111" s="706"/>
      <c r="P111" s="706"/>
      <c r="Q111" s="706"/>
      <c r="R111" s="132"/>
      <c r="S111" s="135">
        <v>1</v>
      </c>
    </row>
    <row r="112" spans="1:19" ht="18.75">
      <c r="A112" s="797"/>
      <c r="B112" s="797" t="s">
        <v>1620</v>
      </c>
      <c r="C112" s="797"/>
      <c r="D112" s="797"/>
      <c r="E112" s="797"/>
      <c r="F112" s="797"/>
      <c r="G112" s="797"/>
      <c r="H112" s="797"/>
      <c r="I112" s="797"/>
      <c r="J112" s="797"/>
      <c r="K112" s="797"/>
      <c r="L112" s="797"/>
      <c r="M112" s="797"/>
      <c r="N112" s="797"/>
      <c r="O112" s="797"/>
      <c r="P112" s="797"/>
      <c r="Q112" s="797"/>
      <c r="R112" s="797"/>
      <c r="S112" s="135">
        <v>1</v>
      </c>
    </row>
    <row r="113" spans="1:19">
      <c r="A113" s="132"/>
      <c r="B113" s="132"/>
      <c r="C113" s="132"/>
      <c r="D113" s="132"/>
      <c r="E113" s="132"/>
      <c r="F113" s="132"/>
      <c r="G113" s="132"/>
      <c r="H113" s="132"/>
      <c r="I113" s="132"/>
      <c r="J113" s="132"/>
      <c r="K113" s="132"/>
      <c r="L113" s="132"/>
      <c r="M113" s="132"/>
      <c r="N113" s="132"/>
      <c r="O113" s="132"/>
      <c r="P113" s="132"/>
      <c r="Q113" s="132"/>
      <c r="R113" s="132"/>
      <c r="S113" s="135">
        <v>1</v>
      </c>
    </row>
    <row r="114" spans="1:19">
      <c r="A114" s="132"/>
      <c r="B114" s="794" t="s">
        <v>1619</v>
      </c>
      <c r="C114" s="132"/>
      <c r="D114" s="132"/>
      <c r="E114" s="132"/>
      <c r="F114" s="132"/>
      <c r="G114" s="132"/>
      <c r="H114" s="132"/>
      <c r="I114" s="132"/>
      <c r="J114" s="132"/>
      <c r="K114" s="132"/>
      <c r="L114" s="132"/>
      <c r="M114" s="132"/>
      <c r="N114" s="132"/>
      <c r="O114" s="132"/>
      <c r="P114" s="132"/>
      <c r="Q114" s="132"/>
      <c r="R114" s="132"/>
      <c r="S114" s="135">
        <v>1</v>
      </c>
    </row>
    <row r="115" spans="1:19">
      <c r="A115" s="132"/>
      <c r="B115" s="132" t="s">
        <v>1618</v>
      </c>
      <c r="C115" s="132"/>
      <c r="D115" s="132"/>
      <c r="E115" s="132"/>
      <c r="F115" s="132"/>
      <c r="G115" s="132"/>
      <c r="H115" s="132"/>
      <c r="I115" s="132"/>
      <c r="J115" s="132"/>
      <c r="K115" s="132"/>
      <c r="L115" s="132"/>
      <c r="M115" s="132"/>
      <c r="N115" s="132"/>
      <c r="O115" s="132"/>
      <c r="P115" s="132"/>
      <c r="Q115" s="132"/>
      <c r="R115" s="132"/>
      <c r="S115" s="135">
        <v>1</v>
      </c>
    </row>
    <row r="116" spans="1:19">
      <c r="A116" s="132"/>
      <c r="B116" s="132"/>
      <c r="C116" s="132"/>
      <c r="D116" s="132"/>
      <c r="E116" s="132"/>
      <c r="F116" s="132"/>
      <c r="G116" s="132"/>
      <c r="H116" s="132"/>
      <c r="I116" s="132"/>
      <c r="J116" s="132"/>
      <c r="K116" s="132"/>
      <c r="L116" s="132"/>
      <c r="M116" s="132"/>
      <c r="N116" s="132"/>
      <c r="O116" s="132"/>
      <c r="P116" s="132"/>
      <c r="Q116" s="132"/>
      <c r="R116" s="132"/>
      <c r="S116" s="135">
        <v>1</v>
      </c>
    </row>
    <row r="117" spans="1:19" ht="18">
      <c r="A117" s="132"/>
      <c r="B117" s="708" t="s">
        <v>1617</v>
      </c>
      <c r="C117" s="132"/>
      <c r="D117" s="132"/>
      <c r="E117" s="132"/>
      <c r="F117" s="132"/>
      <c r="G117" s="132"/>
      <c r="H117" s="132"/>
      <c r="I117" s="132"/>
      <c r="J117" s="132"/>
      <c r="K117" s="132"/>
      <c r="L117" s="132"/>
      <c r="M117" s="132"/>
      <c r="N117" s="132"/>
      <c r="O117" s="132"/>
      <c r="P117" s="132"/>
      <c r="Q117" s="132"/>
      <c r="R117" s="132"/>
      <c r="S117" s="135">
        <v>1</v>
      </c>
    </row>
    <row r="118" spans="1:19">
      <c r="A118" s="132"/>
      <c r="B118" s="132"/>
      <c r="C118" s="132"/>
      <c r="D118" s="132"/>
      <c r="E118" s="132"/>
      <c r="F118" s="132"/>
      <c r="G118" s="132"/>
      <c r="H118" s="132"/>
      <c r="I118" s="132"/>
      <c r="J118" s="132"/>
      <c r="K118" s="132"/>
      <c r="L118" s="132"/>
      <c r="M118" s="132"/>
      <c r="N118" s="132"/>
      <c r="O118" s="132"/>
      <c r="P118" s="132"/>
      <c r="Q118" s="132"/>
      <c r="R118" s="132"/>
      <c r="S118" s="135">
        <v>1</v>
      </c>
    </row>
    <row r="119" spans="1:19">
      <c r="A119" s="132"/>
      <c r="B119" s="794" t="s">
        <v>1616</v>
      </c>
      <c r="C119" s="132"/>
      <c r="D119" s="132"/>
      <c r="E119" s="132"/>
      <c r="F119" s="132"/>
      <c r="G119" s="132"/>
      <c r="H119" s="132"/>
      <c r="I119" s="132"/>
      <c r="J119" s="132"/>
      <c r="K119" s="132"/>
      <c r="L119" s="132"/>
      <c r="M119" s="132"/>
      <c r="N119" s="132"/>
      <c r="O119" s="132"/>
      <c r="P119" s="132"/>
      <c r="Q119" s="132"/>
      <c r="R119" s="132"/>
      <c r="S119" s="135">
        <v>1</v>
      </c>
    </row>
    <row r="120" spans="1:19">
      <c r="A120" s="132"/>
      <c r="B120" s="132"/>
      <c r="C120" s="132"/>
      <c r="D120" s="132"/>
      <c r="E120" s="132"/>
      <c r="F120" s="132"/>
      <c r="G120" s="132"/>
      <c r="H120" s="132"/>
      <c r="I120" s="132"/>
      <c r="J120" s="132"/>
      <c r="K120" s="132"/>
      <c r="L120" s="132"/>
      <c r="M120" s="132"/>
      <c r="N120" s="132"/>
      <c r="O120" s="132"/>
      <c r="P120" s="132"/>
      <c r="Q120" s="132"/>
      <c r="R120" s="132"/>
      <c r="S120" s="135">
        <v>1</v>
      </c>
    </row>
    <row r="121" spans="1:19" ht="18">
      <c r="A121" s="132"/>
      <c r="B121" s="708" t="s">
        <v>1615</v>
      </c>
      <c r="C121" s="132"/>
      <c r="D121" s="132"/>
      <c r="E121" s="132"/>
      <c r="F121" s="132"/>
      <c r="G121" s="132"/>
      <c r="H121" s="132"/>
      <c r="I121" s="132"/>
      <c r="J121" s="132"/>
      <c r="K121" s="132"/>
      <c r="L121" s="132"/>
      <c r="M121" s="132"/>
      <c r="N121" s="132"/>
      <c r="O121" s="132"/>
      <c r="P121" s="132"/>
      <c r="Q121" s="132"/>
      <c r="R121" s="132"/>
      <c r="S121" s="135">
        <v>1</v>
      </c>
    </row>
    <row r="122" spans="1:19">
      <c r="A122" s="132"/>
      <c r="B122" s="132"/>
      <c r="C122" s="132"/>
      <c r="D122" s="132"/>
      <c r="E122" s="132"/>
      <c r="F122" s="132"/>
      <c r="G122" s="132"/>
      <c r="H122" s="132"/>
      <c r="I122" s="132"/>
      <c r="J122" s="132"/>
      <c r="K122" s="132"/>
      <c r="L122" s="132"/>
      <c r="M122" s="132"/>
      <c r="N122" s="132"/>
      <c r="O122" s="132"/>
      <c r="P122" s="132"/>
      <c r="Q122" s="132"/>
      <c r="R122" s="132"/>
      <c r="S122" s="135">
        <v>1</v>
      </c>
    </row>
    <row r="123" spans="1:19">
      <c r="A123" s="132"/>
      <c r="B123" s="794" t="s">
        <v>1614</v>
      </c>
      <c r="C123" s="132"/>
      <c r="D123" s="132"/>
      <c r="E123" s="132"/>
      <c r="F123" s="132"/>
      <c r="G123" s="132"/>
      <c r="H123" s="132"/>
      <c r="I123" s="132"/>
      <c r="J123" s="132"/>
      <c r="K123" s="132"/>
      <c r="L123" s="132"/>
      <c r="M123" s="132"/>
      <c r="N123" s="132"/>
      <c r="O123" s="132"/>
      <c r="P123" s="132"/>
      <c r="Q123" s="132"/>
      <c r="R123" s="132"/>
      <c r="S123" s="135">
        <v>1</v>
      </c>
    </row>
    <row r="124" spans="1:19">
      <c r="A124" s="132"/>
      <c r="B124" s="132"/>
      <c r="C124" s="132"/>
      <c r="D124" s="132"/>
      <c r="E124" s="132"/>
      <c r="F124" s="132"/>
      <c r="G124" s="132"/>
      <c r="H124" s="132"/>
      <c r="I124" s="132"/>
      <c r="J124" s="132"/>
      <c r="K124" s="132"/>
      <c r="L124" s="132"/>
      <c r="M124" s="132"/>
      <c r="N124" s="132"/>
      <c r="O124" s="132"/>
      <c r="P124" s="132"/>
      <c r="Q124" s="132"/>
      <c r="R124" s="132"/>
      <c r="S124" s="135">
        <v>1</v>
      </c>
    </row>
    <row r="125" spans="1:19">
      <c r="A125" s="132"/>
      <c r="B125" s="794" t="s">
        <v>1613</v>
      </c>
      <c r="C125" s="132"/>
      <c r="D125" s="132"/>
      <c r="E125" s="132"/>
      <c r="F125" s="132"/>
      <c r="G125" s="132"/>
      <c r="H125" s="132"/>
      <c r="I125" s="132"/>
      <c r="J125" s="132"/>
      <c r="K125" s="132"/>
      <c r="L125" s="132"/>
      <c r="M125" s="132"/>
      <c r="N125" s="132"/>
      <c r="O125" s="132"/>
      <c r="P125" s="132"/>
      <c r="Q125" s="132"/>
      <c r="R125" s="132"/>
      <c r="S125" s="135">
        <v>1</v>
      </c>
    </row>
    <row r="126" spans="1:19">
      <c r="A126" s="132"/>
      <c r="B126" s="132"/>
      <c r="C126" s="132"/>
      <c r="D126" s="132"/>
      <c r="E126" s="132"/>
      <c r="F126" s="132"/>
      <c r="G126" s="132"/>
      <c r="H126" s="132"/>
      <c r="I126" s="132"/>
      <c r="J126" s="132"/>
      <c r="K126" s="132"/>
      <c r="L126" s="132"/>
      <c r="M126" s="132"/>
      <c r="N126" s="132"/>
      <c r="O126" s="132"/>
      <c r="P126" s="132"/>
      <c r="Q126" s="132"/>
      <c r="R126" s="132"/>
      <c r="S126" s="135">
        <v>1</v>
      </c>
    </row>
    <row r="127" spans="1:19">
      <c r="A127" s="132"/>
      <c r="B127" s="794" t="s">
        <v>1612</v>
      </c>
      <c r="C127" s="132"/>
      <c r="D127" s="132"/>
      <c r="E127" s="132"/>
      <c r="F127" s="132"/>
      <c r="G127" s="132"/>
      <c r="H127" s="132"/>
      <c r="I127" s="132"/>
      <c r="J127" s="132"/>
      <c r="K127" s="132"/>
      <c r="L127" s="132"/>
      <c r="M127" s="132"/>
      <c r="N127" s="132"/>
      <c r="O127" s="132"/>
      <c r="P127" s="132"/>
      <c r="Q127" s="132"/>
      <c r="R127" s="132"/>
      <c r="S127" s="135">
        <v>1</v>
      </c>
    </row>
    <row r="128" spans="1:19">
      <c r="A128" s="132"/>
      <c r="B128" s="132"/>
      <c r="C128" s="132"/>
      <c r="D128" s="132"/>
      <c r="E128" s="132"/>
      <c r="F128" s="132"/>
      <c r="G128" s="132"/>
      <c r="H128" s="132"/>
      <c r="I128" s="132"/>
      <c r="J128" s="132"/>
      <c r="K128" s="132"/>
      <c r="L128" s="132"/>
      <c r="M128" s="132"/>
      <c r="N128" s="132"/>
      <c r="O128" s="132"/>
      <c r="P128" s="132"/>
      <c r="Q128" s="132"/>
      <c r="R128" s="132"/>
      <c r="S128" s="135">
        <v>1</v>
      </c>
    </row>
    <row r="129" spans="1:19" ht="18">
      <c r="A129" s="132"/>
      <c r="B129" s="708" t="s">
        <v>1611</v>
      </c>
      <c r="C129" s="132"/>
      <c r="D129" s="132"/>
      <c r="E129" s="132"/>
      <c r="F129" s="132"/>
      <c r="G129" s="132"/>
      <c r="H129" s="132"/>
      <c r="I129" s="132"/>
      <c r="J129" s="132"/>
      <c r="K129" s="132"/>
      <c r="L129" s="132"/>
      <c r="M129" s="132"/>
      <c r="N129" s="132"/>
      <c r="O129" s="132"/>
      <c r="P129" s="132"/>
      <c r="Q129" s="132"/>
      <c r="R129" s="132"/>
      <c r="S129" s="135">
        <v>1</v>
      </c>
    </row>
    <row r="130" spans="1:19">
      <c r="A130" s="132"/>
      <c r="B130" s="132"/>
      <c r="C130" s="132"/>
      <c r="D130" s="132"/>
      <c r="E130" s="132"/>
      <c r="F130" s="132"/>
      <c r="G130" s="132"/>
      <c r="H130" s="132"/>
      <c r="I130" s="132"/>
      <c r="J130" s="132"/>
      <c r="K130" s="132"/>
      <c r="L130" s="132"/>
      <c r="M130" s="132"/>
      <c r="N130" s="132"/>
      <c r="O130" s="132"/>
      <c r="P130" s="132"/>
      <c r="Q130" s="132"/>
      <c r="R130" s="132"/>
      <c r="S130" s="135">
        <v>1</v>
      </c>
    </row>
    <row r="131" spans="1:19">
      <c r="A131" s="132"/>
      <c r="B131" s="794" t="s">
        <v>1610</v>
      </c>
      <c r="C131" s="132"/>
      <c r="D131" s="132"/>
      <c r="E131" s="132"/>
      <c r="F131" s="132"/>
      <c r="G131" s="132"/>
      <c r="H131" s="132"/>
      <c r="I131" s="132"/>
      <c r="J131" s="132"/>
      <c r="K131" s="132"/>
      <c r="L131" s="132"/>
      <c r="M131" s="132"/>
      <c r="N131" s="132"/>
      <c r="O131" s="132"/>
      <c r="P131" s="132"/>
      <c r="Q131" s="132"/>
      <c r="R131" s="132"/>
      <c r="S131" s="135">
        <v>1</v>
      </c>
    </row>
    <row r="132" spans="1:19">
      <c r="A132" s="132"/>
      <c r="B132" s="132"/>
      <c r="C132" s="132"/>
      <c r="D132" s="132"/>
      <c r="E132" s="132"/>
      <c r="F132" s="132"/>
      <c r="G132" s="132"/>
      <c r="H132" s="132"/>
      <c r="I132" s="132"/>
      <c r="J132" s="132"/>
      <c r="K132" s="132"/>
      <c r="L132" s="132"/>
      <c r="M132" s="132"/>
      <c r="N132" s="132"/>
      <c r="O132" s="132"/>
      <c r="P132" s="132"/>
      <c r="Q132" s="132"/>
      <c r="R132" s="132"/>
      <c r="S132" s="135">
        <v>1</v>
      </c>
    </row>
    <row r="133" spans="1:19">
      <c r="A133" s="132"/>
      <c r="B133" s="794" t="s">
        <v>1609</v>
      </c>
      <c r="C133" s="132"/>
      <c r="D133" s="132"/>
      <c r="E133" s="132"/>
      <c r="F133" s="132"/>
      <c r="G133" s="132"/>
      <c r="H133" s="132"/>
      <c r="I133" s="132"/>
      <c r="J133" s="132"/>
      <c r="K133" s="132"/>
      <c r="L133" s="132"/>
      <c r="M133" s="132"/>
      <c r="N133" s="132"/>
      <c r="O133" s="132"/>
      <c r="P133" s="132"/>
      <c r="Q133" s="132"/>
      <c r="R133" s="132"/>
      <c r="S133" s="135">
        <v>1</v>
      </c>
    </row>
    <row r="134" spans="1:19">
      <c r="A134" s="132"/>
      <c r="B134" s="132"/>
      <c r="C134" s="132"/>
      <c r="D134" s="132"/>
      <c r="E134" s="132"/>
      <c r="F134" s="132"/>
      <c r="G134" s="132"/>
      <c r="H134" s="132"/>
      <c r="I134" s="132"/>
      <c r="J134" s="132"/>
      <c r="K134" s="132"/>
      <c r="L134" s="132"/>
      <c r="M134" s="132"/>
      <c r="N134" s="132"/>
      <c r="O134" s="132"/>
      <c r="P134" s="132"/>
      <c r="Q134" s="132"/>
      <c r="R134" s="132"/>
      <c r="S134" s="135">
        <v>1</v>
      </c>
    </row>
    <row r="135" spans="1:19" ht="18">
      <c r="A135" s="132"/>
      <c r="B135" s="708" t="s">
        <v>1608</v>
      </c>
      <c r="C135" s="132"/>
      <c r="D135" s="132"/>
      <c r="E135" s="132"/>
      <c r="F135" s="132"/>
      <c r="G135" s="132"/>
      <c r="H135" s="132"/>
      <c r="I135" s="132"/>
      <c r="J135" s="132"/>
      <c r="K135" s="132"/>
      <c r="L135" s="132"/>
      <c r="M135" s="132"/>
      <c r="N135" s="132"/>
      <c r="O135" s="132"/>
      <c r="P135" s="132"/>
      <c r="Q135" s="132"/>
      <c r="R135" s="132"/>
      <c r="S135" s="135">
        <v>1</v>
      </c>
    </row>
    <row r="136" spans="1:19">
      <c r="A136" s="132"/>
      <c r="B136" s="132"/>
      <c r="C136" s="132"/>
      <c r="D136" s="132"/>
      <c r="E136" s="132"/>
      <c r="F136" s="132"/>
      <c r="G136" s="132"/>
      <c r="H136" s="132"/>
      <c r="I136" s="132"/>
      <c r="J136" s="132"/>
      <c r="K136" s="132"/>
      <c r="L136" s="132"/>
      <c r="M136" s="132"/>
      <c r="N136" s="132"/>
      <c r="O136" s="132"/>
      <c r="P136" s="132"/>
      <c r="Q136" s="132"/>
      <c r="R136" s="132"/>
      <c r="S136" s="135">
        <v>1</v>
      </c>
    </row>
    <row r="137" spans="1:19">
      <c r="A137" s="132"/>
      <c r="B137" s="794" t="s">
        <v>1607</v>
      </c>
      <c r="C137" s="132"/>
      <c r="D137" s="132"/>
      <c r="E137" s="132"/>
      <c r="F137" s="132"/>
      <c r="G137" s="132"/>
      <c r="H137" s="132"/>
      <c r="I137" s="132"/>
      <c r="J137" s="132"/>
      <c r="K137" s="132"/>
      <c r="L137" s="132"/>
      <c r="M137" s="132"/>
      <c r="N137" s="132"/>
      <c r="O137" s="132"/>
      <c r="P137" s="132"/>
      <c r="Q137" s="132"/>
      <c r="R137" s="132"/>
      <c r="S137" s="135">
        <v>1</v>
      </c>
    </row>
    <row r="138" spans="1:19">
      <c r="A138" s="132"/>
      <c r="B138" s="709"/>
      <c r="C138" s="132"/>
      <c r="D138" s="132"/>
      <c r="E138" s="132"/>
      <c r="F138" s="132"/>
      <c r="G138" s="132"/>
      <c r="H138" s="132"/>
      <c r="I138" s="132"/>
      <c r="J138" s="132"/>
      <c r="K138" s="132"/>
      <c r="L138" s="132"/>
      <c r="M138" s="132"/>
      <c r="N138" s="132"/>
      <c r="O138" s="132"/>
      <c r="P138" s="132"/>
      <c r="Q138" s="132"/>
      <c r="R138" s="132"/>
      <c r="S138" s="135">
        <v>1</v>
      </c>
    </row>
    <row r="139" spans="1:19">
      <c r="A139" s="132"/>
      <c r="B139" s="752" t="s">
        <v>1606</v>
      </c>
      <c r="C139" s="132"/>
      <c r="D139" s="132"/>
      <c r="E139" s="132"/>
      <c r="F139" s="132"/>
      <c r="G139" s="132"/>
      <c r="H139" s="132"/>
      <c r="I139" s="132"/>
      <c r="J139" s="132"/>
      <c r="K139" s="132"/>
      <c r="L139" s="132"/>
      <c r="M139" s="132"/>
      <c r="N139" s="132"/>
      <c r="O139" s="132"/>
      <c r="P139" s="132"/>
      <c r="Q139" s="132"/>
      <c r="R139" s="132"/>
      <c r="S139" s="135">
        <v>1</v>
      </c>
    </row>
    <row r="140" spans="1:19">
      <c r="A140" s="132"/>
      <c r="B140" s="709"/>
      <c r="C140" s="132"/>
      <c r="D140" s="132"/>
      <c r="E140" s="132"/>
      <c r="F140" s="132"/>
      <c r="G140" s="132"/>
      <c r="H140" s="132"/>
      <c r="I140" s="132"/>
      <c r="J140" s="132"/>
      <c r="K140" s="132"/>
      <c r="L140" s="132"/>
      <c r="M140" s="132"/>
      <c r="N140" s="132"/>
      <c r="O140" s="132"/>
      <c r="P140" s="132"/>
      <c r="Q140" s="132"/>
      <c r="R140" s="132"/>
      <c r="S140" s="135">
        <v>1</v>
      </c>
    </row>
    <row r="141" spans="1:19">
      <c r="A141" s="132"/>
      <c r="B141" s="709"/>
      <c r="C141" s="132"/>
      <c r="D141" s="132"/>
      <c r="E141" s="132"/>
      <c r="F141" s="132"/>
      <c r="G141" s="132"/>
      <c r="H141" s="132"/>
      <c r="I141" s="132"/>
      <c r="J141" s="132"/>
      <c r="K141" s="132"/>
      <c r="L141" s="132"/>
      <c r="M141" s="132"/>
      <c r="N141" s="132"/>
      <c r="O141" s="132"/>
      <c r="P141" s="132"/>
      <c r="Q141" s="132"/>
      <c r="R141" s="132"/>
      <c r="S141" s="135">
        <v>1</v>
      </c>
    </row>
    <row r="142" spans="1:19">
      <c r="A142" s="132"/>
      <c r="B142" s="799" t="s">
        <v>1605</v>
      </c>
      <c r="C142" s="132"/>
      <c r="D142" s="132"/>
      <c r="E142" s="132"/>
      <c r="F142" s="132"/>
      <c r="G142" s="132"/>
      <c r="H142" s="132"/>
      <c r="I142" s="132"/>
      <c r="J142" s="132"/>
      <c r="K142" s="132"/>
      <c r="L142" s="132"/>
      <c r="M142" s="132"/>
      <c r="N142" s="132"/>
      <c r="O142" s="132"/>
      <c r="P142" s="132"/>
      <c r="Q142" s="132"/>
      <c r="R142" s="132"/>
      <c r="S142" s="135">
        <v>1</v>
      </c>
    </row>
    <row r="143" spans="1:19">
      <c r="A143" s="132"/>
      <c r="B143" s="799" t="s">
        <v>1604</v>
      </c>
      <c r="C143" s="132"/>
      <c r="D143" s="132"/>
      <c r="E143" s="132"/>
      <c r="F143" s="132"/>
      <c r="G143" s="132"/>
      <c r="H143" s="132"/>
      <c r="I143" s="132"/>
      <c r="J143" s="132"/>
      <c r="K143" s="132"/>
      <c r="L143" s="132"/>
      <c r="M143" s="132"/>
      <c r="N143" s="132"/>
      <c r="O143" s="132"/>
      <c r="P143" s="132"/>
      <c r="Q143" s="132"/>
      <c r="R143" s="132"/>
      <c r="S143" s="135">
        <v>1</v>
      </c>
    </row>
    <row r="144" spans="1:19">
      <c r="A144" s="132"/>
      <c r="B144" s="709"/>
      <c r="C144" s="132"/>
      <c r="D144" s="132"/>
      <c r="E144" s="132"/>
      <c r="F144" s="132"/>
      <c r="G144" s="132"/>
      <c r="H144" s="132"/>
      <c r="I144" s="132"/>
      <c r="J144" s="132"/>
      <c r="K144" s="132"/>
      <c r="L144" s="132"/>
      <c r="M144" s="132"/>
      <c r="N144" s="132"/>
      <c r="O144" s="132"/>
      <c r="P144" s="132"/>
      <c r="Q144" s="132"/>
      <c r="R144" s="132"/>
      <c r="S144" s="135">
        <v>1</v>
      </c>
    </row>
    <row r="145" spans="1:19">
      <c r="A145" s="132"/>
      <c r="B145" s="752" t="s">
        <v>1603</v>
      </c>
      <c r="C145" s="132"/>
      <c r="D145" s="132"/>
      <c r="E145" s="132"/>
      <c r="F145" s="132"/>
      <c r="G145" s="132"/>
      <c r="H145" s="132"/>
      <c r="I145" s="132"/>
      <c r="J145" s="132"/>
      <c r="K145" s="132"/>
      <c r="L145" s="132"/>
      <c r="M145" s="132"/>
      <c r="N145" s="132"/>
      <c r="O145" s="132"/>
      <c r="P145" s="132"/>
      <c r="Q145" s="132"/>
      <c r="R145" s="132"/>
      <c r="S145" s="135">
        <v>1</v>
      </c>
    </row>
    <row r="146" spans="1:19">
      <c r="A146" s="132"/>
      <c r="B146" s="709"/>
      <c r="C146" s="132"/>
      <c r="D146" s="132"/>
      <c r="E146" s="132"/>
      <c r="F146" s="132"/>
      <c r="G146" s="132"/>
      <c r="H146" s="132"/>
      <c r="I146" s="132"/>
      <c r="J146" s="132"/>
      <c r="K146" s="132"/>
      <c r="L146" s="132"/>
      <c r="M146" s="132"/>
      <c r="N146" s="132"/>
      <c r="O146" s="132"/>
      <c r="P146" s="132"/>
      <c r="Q146" s="132"/>
      <c r="R146" s="132"/>
      <c r="S146" s="135">
        <v>1</v>
      </c>
    </row>
    <row r="147" spans="1:19">
      <c r="A147" s="132"/>
      <c r="B147" s="709"/>
      <c r="C147" s="132"/>
      <c r="D147" s="132"/>
      <c r="E147" s="132"/>
      <c r="F147" s="132"/>
      <c r="G147" s="132"/>
      <c r="H147" s="132"/>
      <c r="I147" s="132"/>
      <c r="J147" s="132"/>
      <c r="K147" s="132"/>
      <c r="L147" s="132"/>
      <c r="M147" s="132"/>
      <c r="N147" s="132"/>
      <c r="O147" s="132"/>
      <c r="P147" s="132"/>
      <c r="Q147" s="132"/>
      <c r="R147" s="132"/>
      <c r="S147" s="135">
        <v>1</v>
      </c>
    </row>
    <row r="148" spans="1:19">
      <c r="A148" s="132"/>
      <c r="B148" s="799" t="s">
        <v>1602</v>
      </c>
      <c r="C148" s="132"/>
      <c r="D148" s="132"/>
      <c r="E148" s="132"/>
      <c r="F148" s="132"/>
      <c r="G148" s="132"/>
      <c r="H148" s="132"/>
      <c r="I148" s="132"/>
      <c r="J148" s="132"/>
      <c r="K148" s="132"/>
      <c r="L148" s="132"/>
      <c r="M148" s="132"/>
      <c r="N148" s="132"/>
      <c r="O148" s="132"/>
      <c r="P148" s="132"/>
      <c r="Q148" s="132"/>
      <c r="R148" s="132"/>
      <c r="S148" s="135">
        <v>1</v>
      </c>
    </row>
    <row r="149" spans="1:19">
      <c r="A149" s="132"/>
      <c r="B149" s="799" t="s">
        <v>1601</v>
      </c>
      <c r="C149" s="132"/>
      <c r="D149" s="132"/>
      <c r="E149" s="132"/>
      <c r="F149" s="132"/>
      <c r="G149" s="132"/>
      <c r="H149" s="132"/>
      <c r="I149" s="132"/>
      <c r="J149" s="132"/>
      <c r="K149" s="132"/>
      <c r="L149" s="132"/>
      <c r="M149" s="132"/>
      <c r="N149" s="132"/>
      <c r="O149" s="132"/>
      <c r="P149" s="132"/>
      <c r="Q149" s="132"/>
      <c r="R149" s="132"/>
      <c r="S149" s="135">
        <v>1</v>
      </c>
    </row>
    <row r="150" spans="1:19">
      <c r="A150" s="132"/>
      <c r="B150" s="132"/>
      <c r="C150" s="132"/>
      <c r="D150" s="132"/>
      <c r="E150" s="132"/>
      <c r="F150" s="132"/>
      <c r="G150" s="132"/>
      <c r="H150" s="132"/>
      <c r="I150" s="132"/>
      <c r="J150" s="132"/>
      <c r="K150" s="132"/>
      <c r="L150" s="132"/>
      <c r="M150" s="132"/>
      <c r="N150" s="132"/>
      <c r="O150" s="132"/>
      <c r="P150" s="132"/>
      <c r="Q150" s="132"/>
      <c r="R150" s="132"/>
      <c r="S150" s="135">
        <v>1</v>
      </c>
    </row>
    <row r="151" spans="1:19" ht="18">
      <c r="A151" s="132"/>
      <c r="B151" s="708" t="s">
        <v>1600</v>
      </c>
      <c r="C151" s="132"/>
      <c r="D151" s="132"/>
      <c r="E151" s="132"/>
      <c r="F151" s="132"/>
      <c r="G151" s="132"/>
      <c r="H151" s="132"/>
      <c r="I151" s="132"/>
      <c r="J151" s="132"/>
      <c r="K151" s="132"/>
      <c r="L151" s="132"/>
      <c r="M151" s="132"/>
      <c r="N151" s="132"/>
      <c r="O151" s="132"/>
      <c r="P151" s="132"/>
      <c r="Q151" s="132"/>
      <c r="R151" s="132"/>
      <c r="S151" s="135">
        <v>1</v>
      </c>
    </row>
    <row r="152" spans="1:19">
      <c r="A152" s="132"/>
      <c r="B152" s="132"/>
      <c r="C152" s="132"/>
      <c r="D152" s="132"/>
      <c r="E152" s="132"/>
      <c r="F152" s="132"/>
      <c r="G152" s="132"/>
      <c r="H152" s="132"/>
      <c r="I152" s="132"/>
      <c r="J152" s="132"/>
      <c r="K152" s="132"/>
      <c r="L152" s="132"/>
      <c r="M152" s="132"/>
      <c r="N152" s="132"/>
      <c r="O152" s="132"/>
      <c r="P152" s="132"/>
      <c r="Q152" s="132"/>
      <c r="R152" s="132"/>
      <c r="S152" s="135">
        <v>1</v>
      </c>
    </row>
    <row r="153" spans="1:19">
      <c r="A153" s="132"/>
      <c r="B153" s="794" t="s">
        <v>1599</v>
      </c>
      <c r="C153" s="132"/>
      <c r="D153" s="132"/>
      <c r="E153" s="132"/>
      <c r="F153" s="132"/>
      <c r="G153" s="132"/>
      <c r="H153" s="132"/>
      <c r="I153" s="132"/>
      <c r="J153" s="132"/>
      <c r="K153" s="132"/>
      <c r="L153" s="132"/>
      <c r="M153" s="132"/>
      <c r="N153" s="132"/>
      <c r="O153" s="132"/>
      <c r="P153" s="132"/>
      <c r="Q153" s="132"/>
      <c r="R153" s="132"/>
      <c r="S153" s="135">
        <v>1</v>
      </c>
    </row>
    <row r="154" spans="1:19">
      <c r="A154" s="132"/>
      <c r="B154" s="709"/>
      <c r="C154" s="132"/>
      <c r="D154" s="132"/>
      <c r="E154" s="132"/>
      <c r="F154" s="132"/>
      <c r="G154" s="132"/>
      <c r="H154" s="132"/>
      <c r="I154" s="132"/>
      <c r="J154" s="132"/>
      <c r="K154" s="132"/>
      <c r="L154" s="132"/>
      <c r="M154" s="132"/>
      <c r="N154" s="132"/>
      <c r="O154" s="132"/>
      <c r="P154" s="132"/>
      <c r="Q154" s="132"/>
      <c r="R154" s="132"/>
      <c r="S154" s="135">
        <v>1</v>
      </c>
    </row>
    <row r="155" spans="1:19">
      <c r="A155" s="132"/>
      <c r="B155" s="752" t="s">
        <v>1598</v>
      </c>
      <c r="C155" s="132"/>
      <c r="D155" s="132"/>
      <c r="E155" s="132"/>
      <c r="F155" s="132"/>
      <c r="G155" s="132"/>
      <c r="H155" s="132"/>
      <c r="I155" s="132"/>
      <c r="J155" s="132"/>
      <c r="K155" s="132"/>
      <c r="L155" s="132"/>
      <c r="M155" s="132"/>
      <c r="N155" s="132"/>
      <c r="O155" s="132"/>
      <c r="P155" s="132"/>
      <c r="Q155" s="132"/>
      <c r="R155" s="132"/>
      <c r="S155" s="135">
        <v>1</v>
      </c>
    </row>
    <row r="156" spans="1:19">
      <c r="A156" s="132"/>
      <c r="B156" s="132"/>
      <c r="C156" s="132"/>
      <c r="D156" s="132"/>
      <c r="E156" s="132"/>
      <c r="F156" s="132"/>
      <c r="G156" s="132"/>
      <c r="H156" s="132"/>
      <c r="I156" s="132"/>
      <c r="J156" s="132"/>
      <c r="K156" s="132"/>
      <c r="L156" s="132"/>
      <c r="M156" s="132"/>
      <c r="N156" s="132"/>
      <c r="O156" s="132"/>
      <c r="P156" s="132"/>
      <c r="Q156" s="132"/>
      <c r="R156" s="132"/>
      <c r="S156" s="135">
        <v>1</v>
      </c>
    </row>
    <row r="157" spans="1:19">
      <c r="A157" s="132"/>
      <c r="B157" s="709"/>
      <c r="C157" s="132"/>
      <c r="D157" s="132"/>
      <c r="E157" s="132"/>
      <c r="F157" s="132"/>
      <c r="G157" s="132"/>
      <c r="H157" s="132"/>
      <c r="I157" s="132"/>
      <c r="J157" s="132"/>
      <c r="K157" s="132"/>
      <c r="L157" s="132"/>
      <c r="M157" s="132"/>
      <c r="N157" s="132"/>
      <c r="O157" s="132"/>
      <c r="P157" s="132"/>
      <c r="Q157" s="132"/>
      <c r="R157" s="132"/>
      <c r="S157" s="135">
        <v>1</v>
      </c>
    </row>
    <row r="158" spans="1:19">
      <c r="A158" s="132"/>
      <c r="B158" s="799" t="s">
        <v>1597</v>
      </c>
      <c r="C158" s="132"/>
      <c r="D158" s="132"/>
      <c r="E158" s="132"/>
      <c r="F158" s="132"/>
      <c r="G158" s="132"/>
      <c r="H158" s="132"/>
      <c r="I158" s="132"/>
      <c r="J158" s="132"/>
      <c r="K158" s="132"/>
      <c r="L158" s="132"/>
      <c r="M158" s="132"/>
      <c r="N158" s="132"/>
      <c r="O158" s="132"/>
      <c r="P158" s="132"/>
      <c r="Q158" s="132"/>
      <c r="R158" s="132"/>
      <c r="S158" s="135">
        <v>1</v>
      </c>
    </row>
    <row r="159" spans="1:19">
      <c r="A159" s="132"/>
      <c r="B159" s="132"/>
      <c r="C159" s="132"/>
      <c r="D159" s="132"/>
      <c r="E159" s="132"/>
      <c r="F159" s="132"/>
      <c r="G159" s="132"/>
      <c r="H159" s="132"/>
      <c r="I159" s="132"/>
      <c r="J159" s="132"/>
      <c r="K159" s="132"/>
      <c r="L159" s="132"/>
      <c r="M159" s="132"/>
      <c r="N159" s="132"/>
      <c r="O159" s="132"/>
      <c r="P159" s="132"/>
      <c r="Q159" s="132"/>
      <c r="R159" s="132"/>
      <c r="S159" s="135">
        <v>1</v>
      </c>
    </row>
    <row r="160" spans="1:19" ht="18">
      <c r="A160" s="132"/>
      <c r="B160" s="708" t="s">
        <v>964</v>
      </c>
      <c r="C160" s="132"/>
      <c r="D160" s="132"/>
      <c r="E160" s="132"/>
      <c r="F160" s="132"/>
      <c r="G160" s="132"/>
      <c r="H160" s="132"/>
      <c r="I160" s="132"/>
      <c r="J160" s="132"/>
      <c r="K160" s="132"/>
      <c r="L160" s="132"/>
      <c r="M160" s="132"/>
      <c r="N160" s="132"/>
      <c r="O160" s="132"/>
      <c r="P160" s="132"/>
      <c r="Q160" s="132"/>
      <c r="R160" s="132"/>
      <c r="S160" s="135">
        <v>1</v>
      </c>
    </row>
    <row r="161" spans="1:19">
      <c r="A161" s="132"/>
      <c r="B161" s="132"/>
      <c r="C161" s="132"/>
      <c r="D161" s="132"/>
      <c r="E161" s="132"/>
      <c r="F161" s="132"/>
      <c r="G161" s="132"/>
      <c r="H161" s="132"/>
      <c r="I161" s="132"/>
      <c r="J161" s="132"/>
      <c r="K161" s="132"/>
      <c r="L161" s="132"/>
      <c r="M161" s="132"/>
      <c r="N161" s="132"/>
      <c r="O161" s="132"/>
      <c r="P161" s="132"/>
      <c r="Q161" s="132"/>
      <c r="R161" s="132"/>
      <c r="S161" s="135">
        <v>1</v>
      </c>
    </row>
    <row r="162" spans="1:19">
      <c r="A162" s="132"/>
      <c r="B162" s="794" t="s">
        <v>1596</v>
      </c>
      <c r="C162" s="132"/>
      <c r="D162" s="132"/>
      <c r="E162" s="132"/>
      <c r="F162" s="132"/>
      <c r="G162" s="132"/>
      <c r="H162" s="132"/>
      <c r="I162" s="132"/>
      <c r="J162" s="132"/>
      <c r="K162" s="132"/>
      <c r="L162" s="132"/>
      <c r="M162" s="132"/>
      <c r="N162" s="132"/>
      <c r="O162" s="132"/>
      <c r="P162" s="132"/>
      <c r="Q162" s="132"/>
      <c r="R162" s="132"/>
      <c r="S162" s="135">
        <v>1</v>
      </c>
    </row>
    <row r="163" spans="1:19">
      <c r="A163" s="132"/>
      <c r="B163" s="794" t="s">
        <v>1595</v>
      </c>
      <c r="C163" s="132"/>
      <c r="D163" s="132"/>
      <c r="E163" s="132"/>
      <c r="F163" s="132"/>
      <c r="G163" s="132"/>
      <c r="H163" s="132"/>
      <c r="I163" s="132"/>
      <c r="J163" s="132"/>
      <c r="K163" s="132"/>
      <c r="L163" s="132"/>
      <c r="M163" s="132"/>
      <c r="N163" s="132"/>
      <c r="O163" s="132"/>
      <c r="P163" s="132"/>
      <c r="Q163" s="132"/>
      <c r="R163" s="132"/>
      <c r="S163" s="135">
        <v>1</v>
      </c>
    </row>
    <row r="164" spans="1:19">
      <c r="A164" s="132"/>
      <c r="B164" s="132" t="s">
        <v>1594</v>
      </c>
      <c r="C164" s="132"/>
      <c r="D164" s="132"/>
      <c r="E164" s="132"/>
      <c r="F164" s="132"/>
      <c r="G164" s="132"/>
      <c r="H164" s="132"/>
      <c r="I164" s="132"/>
      <c r="J164" s="132"/>
      <c r="K164" s="132"/>
      <c r="L164" s="132"/>
      <c r="M164" s="132"/>
      <c r="N164" s="132"/>
      <c r="O164" s="132"/>
      <c r="P164" s="132"/>
      <c r="Q164" s="132"/>
      <c r="R164" s="132"/>
      <c r="S164" s="135">
        <v>1</v>
      </c>
    </row>
    <row r="165" spans="1:19">
      <c r="A165" s="132"/>
      <c r="B165" s="132"/>
      <c r="C165" s="132"/>
      <c r="D165" s="132"/>
      <c r="E165" s="132"/>
      <c r="F165" s="132"/>
      <c r="G165" s="132"/>
      <c r="H165" s="132"/>
      <c r="I165" s="132"/>
      <c r="J165" s="132"/>
      <c r="K165" s="132"/>
      <c r="L165" s="132"/>
      <c r="M165" s="132"/>
      <c r="N165" s="132"/>
      <c r="O165" s="132"/>
      <c r="P165" s="132"/>
      <c r="Q165" s="132"/>
      <c r="R165" s="132"/>
      <c r="S165" s="135">
        <v>1</v>
      </c>
    </row>
    <row r="166" spans="1:19">
      <c r="A166" s="132"/>
      <c r="B166" s="132"/>
      <c r="C166" s="132"/>
      <c r="D166" s="132"/>
      <c r="E166" s="132"/>
      <c r="F166" s="132"/>
      <c r="G166" s="132"/>
      <c r="H166" s="132"/>
      <c r="I166" s="132"/>
      <c r="J166" s="132"/>
      <c r="K166" s="132"/>
      <c r="L166" s="132"/>
      <c r="M166" s="132"/>
      <c r="N166" s="132"/>
      <c r="O166" s="132"/>
      <c r="P166" s="132"/>
      <c r="Q166" s="132"/>
      <c r="R166" s="132"/>
      <c r="S166" s="135">
        <v>1</v>
      </c>
    </row>
    <row r="167" spans="1:19" ht="18.75">
      <c r="A167" s="797"/>
      <c r="B167" s="797" t="s">
        <v>1593</v>
      </c>
      <c r="C167" s="797"/>
      <c r="D167" s="797"/>
      <c r="E167" s="797"/>
      <c r="F167" s="797"/>
      <c r="G167" s="797"/>
      <c r="H167" s="797"/>
      <c r="I167" s="797"/>
      <c r="J167" s="797"/>
      <c r="K167" s="797"/>
      <c r="L167" s="797"/>
      <c r="M167" s="797"/>
      <c r="N167" s="797"/>
      <c r="O167" s="797"/>
      <c r="P167" s="797"/>
      <c r="Q167" s="797"/>
      <c r="R167" s="797"/>
      <c r="S167" s="135">
        <v>1</v>
      </c>
    </row>
    <row r="168" spans="1:19">
      <c r="A168" s="132"/>
      <c r="B168" s="132"/>
      <c r="C168" s="132"/>
      <c r="D168" s="132"/>
      <c r="E168" s="132"/>
      <c r="F168" s="132"/>
      <c r="G168" s="132"/>
      <c r="H168" s="132"/>
      <c r="I168" s="132"/>
      <c r="J168" s="132"/>
      <c r="K168" s="132"/>
      <c r="L168" s="132"/>
      <c r="M168" s="132"/>
      <c r="N168" s="132"/>
      <c r="O168" s="132"/>
      <c r="P168" s="132"/>
      <c r="Q168" s="132"/>
      <c r="R168" s="132"/>
      <c r="S168" s="135">
        <v>1</v>
      </c>
    </row>
    <row r="169" spans="1:19">
      <c r="A169" s="132"/>
      <c r="B169" s="794" t="s">
        <v>1592</v>
      </c>
      <c r="C169" s="132"/>
      <c r="D169" s="132"/>
      <c r="E169" s="132"/>
      <c r="F169" s="132"/>
      <c r="G169" s="132"/>
      <c r="H169" s="132"/>
      <c r="I169" s="132"/>
      <c r="J169" s="132"/>
      <c r="K169" s="132"/>
      <c r="L169" s="132"/>
      <c r="M169" s="132"/>
      <c r="N169" s="132"/>
      <c r="O169" s="132"/>
      <c r="P169" s="132"/>
      <c r="Q169" s="132"/>
      <c r="R169" s="132"/>
      <c r="S169" s="135">
        <v>1</v>
      </c>
    </row>
    <row r="170" spans="1:19">
      <c r="A170" s="132"/>
      <c r="B170" s="132" t="s">
        <v>1591</v>
      </c>
      <c r="C170" s="132"/>
      <c r="D170" s="132"/>
      <c r="E170" s="132"/>
      <c r="F170" s="132"/>
      <c r="G170" s="132"/>
      <c r="H170" s="132"/>
      <c r="I170" s="132"/>
      <c r="J170" s="132"/>
      <c r="K170" s="132"/>
      <c r="L170" s="132"/>
      <c r="M170" s="132"/>
      <c r="N170" s="132"/>
      <c r="O170" s="132"/>
      <c r="P170" s="132"/>
      <c r="Q170" s="132"/>
      <c r="R170" s="132"/>
      <c r="S170" s="135">
        <v>1</v>
      </c>
    </row>
    <row r="171" spans="1:19">
      <c r="A171" s="132"/>
      <c r="B171" s="132"/>
      <c r="C171" s="132"/>
      <c r="D171" s="132"/>
      <c r="E171" s="132"/>
      <c r="F171" s="132"/>
      <c r="G171" s="132"/>
      <c r="H171" s="132"/>
      <c r="I171" s="132"/>
      <c r="J171" s="132"/>
      <c r="K171" s="132"/>
      <c r="L171" s="132"/>
      <c r="M171" s="132"/>
      <c r="N171" s="132"/>
      <c r="O171" s="132"/>
      <c r="P171" s="132"/>
      <c r="Q171" s="132"/>
      <c r="R171" s="132"/>
      <c r="S171" s="135">
        <v>1</v>
      </c>
    </row>
    <row r="172" spans="1:19" ht="18">
      <c r="A172" s="132"/>
      <c r="B172" s="708" t="s">
        <v>1590</v>
      </c>
      <c r="C172" s="132"/>
      <c r="D172" s="132"/>
      <c r="E172" s="132"/>
      <c r="F172" s="132"/>
      <c r="G172" s="132"/>
      <c r="H172" s="132"/>
      <c r="I172" s="132"/>
      <c r="J172" s="132"/>
      <c r="K172" s="132"/>
      <c r="L172" s="132"/>
      <c r="M172" s="132"/>
      <c r="N172" s="132"/>
      <c r="O172" s="132"/>
      <c r="P172" s="132"/>
      <c r="Q172" s="132"/>
      <c r="R172" s="132"/>
      <c r="S172" s="135">
        <v>1</v>
      </c>
    </row>
    <row r="173" spans="1:19">
      <c r="A173" s="132"/>
      <c r="B173" s="794" t="s">
        <v>1589</v>
      </c>
      <c r="C173" s="132"/>
      <c r="D173" s="132"/>
      <c r="E173" s="132"/>
      <c r="F173" s="132"/>
      <c r="G173" s="132"/>
      <c r="H173" s="132"/>
      <c r="I173" s="132"/>
      <c r="J173" s="132"/>
      <c r="K173" s="132"/>
      <c r="L173" s="132"/>
      <c r="M173" s="132"/>
      <c r="N173" s="132"/>
      <c r="O173" s="132"/>
      <c r="P173" s="132"/>
      <c r="Q173" s="132"/>
      <c r="R173" s="132"/>
      <c r="S173" s="135">
        <v>1</v>
      </c>
    </row>
    <row r="174" spans="1:19">
      <c r="A174" s="132"/>
      <c r="B174" s="709"/>
      <c r="C174" s="132"/>
      <c r="D174" s="132"/>
      <c r="E174" s="132"/>
      <c r="F174" s="132"/>
      <c r="G174" s="132"/>
      <c r="H174" s="132"/>
      <c r="I174" s="132"/>
      <c r="J174" s="132"/>
      <c r="K174" s="132"/>
      <c r="L174" s="132"/>
      <c r="M174" s="132"/>
      <c r="N174" s="132"/>
      <c r="O174" s="132"/>
      <c r="P174" s="132"/>
      <c r="Q174" s="132"/>
      <c r="R174" s="132"/>
      <c r="S174" s="135">
        <v>1</v>
      </c>
    </row>
    <row r="175" spans="1:19">
      <c r="A175" s="132"/>
      <c r="B175" s="752" t="s">
        <v>1588</v>
      </c>
      <c r="C175" s="132"/>
      <c r="D175" s="132"/>
      <c r="E175" s="132"/>
      <c r="F175" s="132"/>
      <c r="G175" s="132"/>
      <c r="H175" s="132"/>
      <c r="I175" s="132"/>
      <c r="J175" s="132"/>
      <c r="K175" s="132"/>
      <c r="L175" s="132"/>
      <c r="M175" s="132"/>
      <c r="N175" s="132"/>
      <c r="O175" s="132"/>
      <c r="P175" s="132"/>
      <c r="Q175" s="132"/>
      <c r="R175" s="132"/>
      <c r="S175" s="135">
        <v>1</v>
      </c>
    </row>
    <row r="176" spans="1:19">
      <c r="A176" s="132"/>
      <c r="B176" s="798" t="s">
        <v>1587</v>
      </c>
      <c r="C176" s="132"/>
      <c r="D176" s="132"/>
      <c r="E176" s="132"/>
      <c r="F176" s="132"/>
      <c r="G176" s="132"/>
      <c r="H176" s="132"/>
      <c r="I176" s="132"/>
      <c r="J176" s="132"/>
      <c r="K176" s="132"/>
      <c r="L176" s="132"/>
      <c r="M176" s="132"/>
      <c r="N176" s="132"/>
      <c r="O176" s="132"/>
      <c r="P176" s="132"/>
      <c r="Q176" s="132"/>
      <c r="R176" s="132"/>
      <c r="S176" s="135">
        <v>1</v>
      </c>
    </row>
    <row r="177" spans="1:19">
      <c r="A177" s="132"/>
      <c r="B177" s="709"/>
      <c r="C177" s="132"/>
      <c r="D177" s="132"/>
      <c r="E177" s="132"/>
      <c r="F177" s="132"/>
      <c r="G177" s="132"/>
      <c r="H177" s="132"/>
      <c r="I177" s="132"/>
      <c r="J177" s="132"/>
      <c r="K177" s="132"/>
      <c r="L177" s="132"/>
      <c r="M177" s="132"/>
      <c r="N177" s="132"/>
      <c r="O177" s="132"/>
      <c r="P177" s="132"/>
      <c r="Q177" s="132"/>
      <c r="R177" s="132"/>
      <c r="S177" s="135">
        <v>1</v>
      </c>
    </row>
    <row r="178" spans="1:19">
      <c r="A178" s="132"/>
      <c r="B178" s="752" t="s">
        <v>1586</v>
      </c>
      <c r="C178" s="132"/>
      <c r="D178" s="132"/>
      <c r="E178" s="132"/>
      <c r="F178" s="132"/>
      <c r="G178" s="132"/>
      <c r="H178" s="132"/>
      <c r="I178" s="132"/>
      <c r="J178" s="132"/>
      <c r="K178" s="132"/>
      <c r="L178" s="132"/>
      <c r="M178" s="132"/>
      <c r="N178" s="132"/>
      <c r="O178" s="132"/>
      <c r="P178" s="132"/>
      <c r="Q178" s="132"/>
      <c r="R178" s="132"/>
      <c r="S178" s="135">
        <v>1</v>
      </c>
    </row>
    <row r="179" spans="1:19">
      <c r="A179" s="132"/>
      <c r="B179" s="798" t="s">
        <v>1585</v>
      </c>
      <c r="C179" s="132"/>
      <c r="D179" s="132"/>
      <c r="E179" s="132"/>
      <c r="F179" s="132"/>
      <c r="G179" s="132"/>
      <c r="H179" s="132"/>
      <c r="I179" s="132"/>
      <c r="J179" s="132"/>
      <c r="K179" s="132"/>
      <c r="L179" s="132"/>
      <c r="M179" s="132"/>
      <c r="N179" s="132"/>
      <c r="O179" s="132"/>
      <c r="P179" s="132"/>
      <c r="Q179" s="132"/>
      <c r="R179" s="132"/>
      <c r="S179" s="135">
        <v>1</v>
      </c>
    </row>
    <row r="180" spans="1:19">
      <c r="A180" s="132"/>
      <c r="B180" s="798" t="s">
        <v>1584</v>
      </c>
      <c r="C180" s="132"/>
      <c r="D180" s="132"/>
      <c r="E180" s="132"/>
      <c r="F180" s="132"/>
      <c r="G180" s="132"/>
      <c r="H180" s="132"/>
      <c r="I180" s="132"/>
      <c r="J180" s="132"/>
      <c r="K180" s="132"/>
      <c r="L180" s="132"/>
      <c r="M180" s="132"/>
      <c r="N180" s="132"/>
      <c r="O180" s="132"/>
      <c r="P180" s="132"/>
      <c r="Q180" s="132"/>
      <c r="R180" s="132"/>
      <c r="S180" s="135">
        <v>1</v>
      </c>
    </row>
    <row r="181" spans="1:19">
      <c r="A181" s="132"/>
      <c r="B181" s="801" t="s">
        <v>1583</v>
      </c>
      <c r="C181" s="132"/>
      <c r="D181" s="132"/>
      <c r="E181" s="132"/>
      <c r="F181" s="132"/>
      <c r="G181" s="132"/>
      <c r="H181" s="132"/>
      <c r="I181" s="132"/>
      <c r="J181" s="132"/>
      <c r="K181" s="132"/>
      <c r="L181" s="132"/>
      <c r="M181" s="132"/>
      <c r="N181" s="132"/>
      <c r="O181" s="132"/>
      <c r="P181" s="132"/>
      <c r="Q181" s="132"/>
      <c r="R181" s="132"/>
      <c r="S181" s="135">
        <v>1</v>
      </c>
    </row>
    <row r="182" spans="1:19">
      <c r="A182" s="132"/>
      <c r="B182" s="801" t="s">
        <v>1582</v>
      </c>
      <c r="C182" s="132"/>
      <c r="D182" s="132"/>
      <c r="E182" s="132"/>
      <c r="F182" s="132"/>
      <c r="G182" s="132"/>
      <c r="H182" s="132"/>
      <c r="I182" s="132"/>
      <c r="J182" s="132"/>
      <c r="K182" s="132"/>
      <c r="L182" s="132"/>
      <c r="M182" s="132"/>
      <c r="N182" s="132"/>
      <c r="O182" s="132"/>
      <c r="P182" s="132"/>
      <c r="Q182" s="132"/>
      <c r="R182" s="132"/>
      <c r="S182" s="135">
        <v>1</v>
      </c>
    </row>
    <row r="183" spans="1:19">
      <c r="A183" s="132"/>
      <c r="B183" s="709"/>
      <c r="C183" s="132"/>
      <c r="D183" s="132"/>
      <c r="E183" s="132"/>
      <c r="F183" s="132"/>
      <c r="G183" s="132"/>
      <c r="H183" s="132"/>
      <c r="I183" s="132"/>
      <c r="J183" s="132"/>
      <c r="K183" s="132"/>
      <c r="L183" s="132"/>
      <c r="M183" s="132"/>
      <c r="N183" s="132"/>
      <c r="O183" s="132"/>
      <c r="P183" s="132"/>
      <c r="Q183" s="132"/>
      <c r="R183" s="132"/>
      <c r="S183" s="135">
        <v>1</v>
      </c>
    </row>
    <row r="184" spans="1:19">
      <c r="A184" s="132"/>
      <c r="B184" s="752" t="s">
        <v>1581</v>
      </c>
      <c r="C184" s="132"/>
      <c r="D184" s="132"/>
      <c r="E184" s="132"/>
      <c r="F184" s="132"/>
      <c r="G184" s="132"/>
      <c r="H184" s="132"/>
      <c r="I184" s="132"/>
      <c r="J184" s="132"/>
      <c r="K184" s="132"/>
      <c r="L184" s="132"/>
      <c r="M184" s="132"/>
      <c r="N184" s="132"/>
      <c r="O184" s="132"/>
      <c r="P184" s="132"/>
      <c r="Q184" s="132"/>
      <c r="R184" s="132"/>
      <c r="S184" s="135">
        <v>1</v>
      </c>
    </row>
    <row r="185" spans="1:19">
      <c r="A185" s="132"/>
      <c r="B185" s="799" t="s">
        <v>1580</v>
      </c>
      <c r="C185" s="132"/>
      <c r="D185" s="132"/>
      <c r="E185" s="132"/>
      <c r="F185" s="132"/>
      <c r="G185" s="132"/>
      <c r="H185" s="132"/>
      <c r="I185" s="132"/>
      <c r="J185" s="132"/>
      <c r="K185" s="132"/>
      <c r="L185" s="132"/>
      <c r="M185" s="132"/>
      <c r="N185" s="132"/>
      <c r="O185" s="132"/>
      <c r="P185" s="132"/>
      <c r="Q185" s="132"/>
      <c r="R185" s="132"/>
      <c r="S185" s="135">
        <v>1</v>
      </c>
    </row>
    <row r="186" spans="1:19">
      <c r="A186" s="132"/>
      <c r="B186" s="799" t="s">
        <v>1579</v>
      </c>
      <c r="C186" s="132"/>
      <c r="D186" s="132"/>
      <c r="E186" s="132"/>
      <c r="F186" s="132"/>
      <c r="G186" s="132"/>
      <c r="H186" s="132"/>
      <c r="I186" s="132"/>
      <c r="J186" s="132"/>
      <c r="K186" s="132"/>
      <c r="L186" s="132"/>
      <c r="M186" s="132"/>
      <c r="N186" s="132"/>
      <c r="O186" s="132"/>
      <c r="P186" s="132"/>
      <c r="Q186" s="132"/>
      <c r="R186" s="132"/>
      <c r="S186" s="135">
        <v>1</v>
      </c>
    </row>
    <row r="187" spans="1:19">
      <c r="A187" s="132"/>
      <c r="B187" s="132"/>
      <c r="C187" s="132"/>
      <c r="D187" s="132"/>
      <c r="E187" s="132"/>
      <c r="F187" s="132"/>
      <c r="G187" s="132"/>
      <c r="H187" s="132"/>
      <c r="I187" s="132"/>
      <c r="J187" s="132"/>
      <c r="K187" s="132"/>
      <c r="L187" s="132"/>
      <c r="M187" s="132"/>
      <c r="N187" s="132"/>
      <c r="O187" s="132"/>
      <c r="P187" s="132"/>
      <c r="Q187" s="132"/>
      <c r="R187" s="132"/>
      <c r="S187" s="135">
        <v>1</v>
      </c>
    </row>
    <row r="188" spans="1:19" ht="18">
      <c r="A188" s="132"/>
      <c r="B188" s="708" t="s">
        <v>1578</v>
      </c>
      <c r="C188" s="132"/>
      <c r="D188" s="132"/>
      <c r="E188" s="132"/>
      <c r="F188" s="132"/>
      <c r="G188" s="132"/>
      <c r="H188" s="132"/>
      <c r="I188" s="132"/>
      <c r="J188" s="132"/>
      <c r="K188" s="132"/>
      <c r="L188" s="132"/>
      <c r="M188" s="132"/>
      <c r="N188" s="132"/>
      <c r="O188" s="132"/>
      <c r="P188" s="132"/>
      <c r="Q188" s="132"/>
      <c r="R188" s="132"/>
      <c r="S188" s="135">
        <v>1</v>
      </c>
    </row>
    <row r="189" spans="1:19">
      <c r="A189" s="132"/>
      <c r="B189" s="794" t="s">
        <v>1577</v>
      </c>
      <c r="C189" s="132"/>
      <c r="D189" s="132"/>
      <c r="E189" s="132"/>
      <c r="F189" s="132"/>
      <c r="G189" s="132"/>
      <c r="H189" s="132"/>
      <c r="I189" s="132"/>
      <c r="J189" s="132"/>
      <c r="K189" s="132"/>
      <c r="L189" s="132"/>
      <c r="M189" s="132"/>
      <c r="N189" s="132"/>
      <c r="O189" s="132"/>
      <c r="P189" s="132"/>
      <c r="Q189" s="132"/>
      <c r="R189" s="132"/>
      <c r="S189" s="135">
        <v>1</v>
      </c>
    </row>
    <row r="190" spans="1:19">
      <c r="A190" s="132"/>
      <c r="B190" s="132"/>
      <c r="C190" s="132"/>
      <c r="D190" s="132"/>
      <c r="E190" s="132"/>
      <c r="F190" s="132"/>
      <c r="G190" s="132"/>
      <c r="H190" s="132"/>
      <c r="I190" s="132"/>
      <c r="J190" s="132"/>
      <c r="K190" s="132"/>
      <c r="L190" s="132"/>
      <c r="M190" s="132"/>
      <c r="N190" s="132"/>
      <c r="O190" s="132"/>
      <c r="P190" s="132"/>
      <c r="Q190" s="132"/>
      <c r="R190" s="132"/>
      <c r="S190" s="135">
        <v>1</v>
      </c>
    </row>
    <row r="191" spans="1:19" ht="15.75">
      <c r="A191" s="132"/>
      <c r="B191" s="636" t="s">
        <v>1576</v>
      </c>
      <c r="C191" s="132"/>
      <c r="D191" s="132"/>
      <c r="E191" s="132"/>
      <c r="F191" s="132"/>
      <c r="G191" s="132"/>
      <c r="H191" s="132"/>
      <c r="I191" s="132"/>
      <c r="J191" s="132"/>
      <c r="K191" s="132"/>
      <c r="L191" s="132"/>
      <c r="M191" s="132"/>
      <c r="N191" s="132"/>
      <c r="O191" s="132"/>
      <c r="P191" s="132"/>
      <c r="Q191" s="132"/>
      <c r="R191" s="132"/>
      <c r="S191" s="135">
        <v>1</v>
      </c>
    </row>
    <row r="192" spans="1:19">
      <c r="A192" s="132"/>
      <c r="B192" s="794" t="s">
        <v>1575</v>
      </c>
      <c r="C192" s="132"/>
      <c r="D192" s="132"/>
      <c r="E192" s="132"/>
      <c r="F192" s="132"/>
      <c r="G192" s="132"/>
      <c r="H192" s="132"/>
      <c r="I192" s="132"/>
      <c r="J192" s="132"/>
      <c r="K192" s="132"/>
      <c r="L192" s="132"/>
      <c r="M192" s="132"/>
      <c r="N192" s="132"/>
      <c r="O192" s="132"/>
      <c r="P192" s="132"/>
      <c r="Q192" s="132"/>
      <c r="R192" s="132"/>
      <c r="S192" s="135">
        <v>1</v>
      </c>
    </row>
    <row r="193" spans="1:19">
      <c r="A193" s="132"/>
      <c r="B193" s="132"/>
      <c r="C193" s="132"/>
      <c r="D193" s="132"/>
      <c r="E193" s="132"/>
      <c r="F193" s="132"/>
      <c r="G193" s="132"/>
      <c r="H193" s="132"/>
      <c r="I193" s="132"/>
      <c r="J193" s="132"/>
      <c r="K193" s="132"/>
      <c r="L193" s="132"/>
      <c r="M193" s="132"/>
      <c r="N193" s="132"/>
      <c r="O193" s="132"/>
      <c r="P193" s="132"/>
      <c r="Q193" s="132"/>
      <c r="R193" s="132"/>
      <c r="S193" s="135">
        <v>1</v>
      </c>
    </row>
    <row r="194" spans="1:19">
      <c r="A194" s="132"/>
      <c r="B194" s="752" t="s">
        <v>1574</v>
      </c>
      <c r="C194" s="132"/>
      <c r="D194" s="132"/>
      <c r="E194" s="132"/>
      <c r="F194" s="132"/>
      <c r="G194" s="132"/>
      <c r="H194" s="132"/>
      <c r="I194" s="132"/>
      <c r="J194" s="132"/>
      <c r="K194" s="132"/>
      <c r="L194" s="132"/>
      <c r="M194" s="132"/>
      <c r="N194" s="132"/>
      <c r="O194" s="132"/>
      <c r="P194" s="132"/>
      <c r="Q194" s="132"/>
      <c r="R194" s="132"/>
      <c r="S194" s="135">
        <v>1</v>
      </c>
    </row>
    <row r="195" spans="1:19">
      <c r="A195" s="132"/>
      <c r="B195" s="799" t="s">
        <v>1573</v>
      </c>
      <c r="C195" s="132"/>
      <c r="D195" s="132"/>
      <c r="E195" s="132"/>
      <c r="F195" s="132"/>
      <c r="G195" s="132"/>
      <c r="H195" s="132"/>
      <c r="I195" s="132"/>
      <c r="J195" s="132"/>
      <c r="K195" s="132"/>
      <c r="L195" s="132"/>
      <c r="M195" s="132"/>
      <c r="N195" s="132"/>
      <c r="O195" s="132"/>
      <c r="P195" s="132"/>
      <c r="Q195" s="132"/>
      <c r="R195" s="132"/>
      <c r="S195" s="135">
        <v>1</v>
      </c>
    </row>
    <row r="196" spans="1:19">
      <c r="A196" s="132"/>
      <c r="B196" s="798" t="s">
        <v>1572</v>
      </c>
      <c r="C196" s="132"/>
      <c r="D196" s="132"/>
      <c r="E196" s="132"/>
      <c r="F196" s="132"/>
      <c r="G196" s="132"/>
      <c r="H196" s="132"/>
      <c r="I196" s="132"/>
      <c r="J196" s="132"/>
      <c r="K196" s="132"/>
      <c r="L196" s="132"/>
      <c r="M196" s="132"/>
      <c r="N196" s="132"/>
      <c r="O196" s="132"/>
      <c r="P196" s="132"/>
      <c r="Q196" s="132"/>
      <c r="R196" s="132"/>
      <c r="S196" s="135">
        <v>1</v>
      </c>
    </row>
    <row r="197" spans="1:19">
      <c r="A197" s="132"/>
      <c r="B197" s="132"/>
      <c r="C197" s="132"/>
      <c r="D197" s="132"/>
      <c r="E197" s="132"/>
      <c r="F197" s="132"/>
      <c r="G197" s="132"/>
      <c r="H197" s="132"/>
      <c r="I197" s="132"/>
      <c r="J197" s="132"/>
      <c r="K197" s="132"/>
      <c r="L197" s="132"/>
      <c r="M197" s="132"/>
      <c r="N197" s="132"/>
      <c r="O197" s="132"/>
      <c r="P197" s="132"/>
      <c r="Q197" s="132"/>
      <c r="R197" s="132"/>
      <c r="S197" s="135">
        <v>1</v>
      </c>
    </row>
    <row r="198" spans="1:19" ht="18">
      <c r="A198" s="132"/>
      <c r="B198" s="708" t="s">
        <v>1571</v>
      </c>
      <c r="C198" s="132"/>
      <c r="D198" s="132"/>
      <c r="E198" s="132"/>
      <c r="F198" s="132"/>
      <c r="G198" s="132"/>
      <c r="H198" s="132"/>
      <c r="I198" s="132"/>
      <c r="J198" s="132"/>
      <c r="K198" s="132"/>
      <c r="L198" s="132"/>
      <c r="M198" s="132"/>
      <c r="N198" s="132"/>
      <c r="O198" s="132"/>
      <c r="P198" s="132"/>
      <c r="Q198" s="132"/>
      <c r="R198" s="132"/>
      <c r="S198" s="135">
        <v>1</v>
      </c>
    </row>
    <row r="199" spans="1:19">
      <c r="A199" s="132"/>
      <c r="B199" s="794" t="s">
        <v>1570</v>
      </c>
      <c r="C199" s="132"/>
      <c r="D199" s="132"/>
      <c r="E199" s="132"/>
      <c r="F199" s="132"/>
      <c r="G199" s="132"/>
      <c r="H199" s="132"/>
      <c r="I199" s="132"/>
      <c r="J199" s="132"/>
      <c r="K199" s="132"/>
      <c r="L199" s="132"/>
      <c r="M199" s="132"/>
      <c r="N199" s="132"/>
      <c r="O199" s="132"/>
      <c r="P199" s="132"/>
      <c r="Q199" s="132"/>
      <c r="R199" s="132"/>
      <c r="S199" s="135">
        <v>1</v>
      </c>
    </row>
    <row r="200" spans="1:19">
      <c r="A200" s="132"/>
      <c r="B200" s="752" t="s">
        <v>1569</v>
      </c>
      <c r="C200" s="132"/>
      <c r="D200" s="132"/>
      <c r="E200" s="132"/>
      <c r="F200" s="132"/>
      <c r="G200" s="132"/>
      <c r="H200" s="132"/>
      <c r="I200" s="132"/>
      <c r="J200" s="132"/>
      <c r="K200" s="132"/>
      <c r="L200" s="132"/>
      <c r="M200" s="132"/>
      <c r="N200" s="132"/>
      <c r="O200" s="132"/>
      <c r="P200" s="132"/>
      <c r="Q200" s="132"/>
      <c r="R200" s="132"/>
      <c r="S200" s="135">
        <v>1</v>
      </c>
    </row>
    <row r="201" spans="1:19">
      <c r="A201" s="132"/>
      <c r="B201" s="800" t="str" cm="1">
        <f t="array" aca="1" ref="B201" ca="1">IF(SUM(IF(ISNA(A1:A11),1,0))&gt;0,"#N/A détecté","Pas d'erreur #N/A")</f>
        <v>Pas d'erreur #N/A</v>
      </c>
      <c r="C201" s="132"/>
      <c r="D201" s="132"/>
      <c r="E201" s="132"/>
      <c r="F201" s="132"/>
      <c r="G201" s="132"/>
      <c r="H201" s="132"/>
      <c r="I201" s="132"/>
      <c r="J201" s="132"/>
      <c r="K201" s="132"/>
      <c r="L201" s="132"/>
      <c r="M201" s="132"/>
      <c r="N201" s="132"/>
      <c r="O201" s="132"/>
      <c r="P201" s="132"/>
      <c r="Q201" s="132"/>
      <c r="R201" s="132"/>
      <c r="S201" s="135">
        <v>1</v>
      </c>
    </row>
    <row r="202" spans="1:19">
      <c r="A202" s="132"/>
      <c r="B202" s="709"/>
      <c r="C202" s="132"/>
      <c r="D202" s="132"/>
      <c r="E202" s="132"/>
      <c r="F202" s="132"/>
      <c r="G202" s="132"/>
      <c r="H202" s="132"/>
      <c r="I202" s="132"/>
      <c r="J202" s="132"/>
      <c r="K202" s="132"/>
      <c r="L202" s="132"/>
      <c r="M202" s="132"/>
      <c r="N202" s="132"/>
      <c r="O202" s="132"/>
      <c r="P202" s="132"/>
      <c r="Q202" s="132"/>
      <c r="R202" s="132"/>
      <c r="S202" s="135">
        <v>1</v>
      </c>
    </row>
    <row r="203" spans="1:19">
      <c r="A203" s="132"/>
      <c r="B203" s="752" t="s">
        <v>1568</v>
      </c>
      <c r="C203" s="132"/>
      <c r="D203" s="132"/>
      <c r="E203" s="132"/>
      <c r="F203" s="132"/>
      <c r="G203" s="132"/>
      <c r="H203" s="132"/>
      <c r="I203" s="132"/>
      <c r="J203" s="132"/>
      <c r="K203" s="132"/>
      <c r="L203" s="132"/>
      <c r="M203" s="132"/>
      <c r="N203" s="132"/>
      <c r="O203" s="132"/>
      <c r="P203" s="132"/>
      <c r="Q203" s="132"/>
      <c r="R203" s="132"/>
      <c r="S203" s="135">
        <v>1</v>
      </c>
    </row>
    <row r="204" spans="1:19">
      <c r="A204" s="132"/>
      <c r="B204" s="800" t="str" cm="1">
        <f t="array" aca="1" ref="B204" ca="1">IF(SUM(IF(ISERR(A1:A11),1,0))&gt;0,"Erreur de référence","Pas d'erreur de référence")</f>
        <v>Pas d'erreur de référence</v>
      </c>
      <c r="C204" s="132"/>
      <c r="D204" s="132"/>
      <c r="E204" s="132"/>
      <c r="F204" s="132"/>
      <c r="G204" s="132"/>
      <c r="H204" s="132"/>
      <c r="I204" s="132"/>
      <c r="J204" s="132"/>
      <c r="K204" s="132"/>
      <c r="L204" s="132"/>
      <c r="M204" s="132"/>
      <c r="N204" s="132"/>
      <c r="O204" s="132"/>
      <c r="P204" s="132"/>
      <c r="Q204" s="132"/>
      <c r="R204" s="132"/>
      <c r="S204" s="135">
        <v>1</v>
      </c>
    </row>
    <row r="205" spans="1:19">
      <c r="A205" s="132"/>
      <c r="B205" s="132"/>
      <c r="C205" s="132"/>
      <c r="D205" s="132"/>
      <c r="E205" s="132"/>
      <c r="F205" s="132"/>
      <c r="G205" s="132"/>
      <c r="H205" s="132"/>
      <c r="I205" s="132"/>
      <c r="J205" s="132"/>
      <c r="K205" s="132"/>
      <c r="L205" s="132"/>
      <c r="M205" s="132"/>
      <c r="N205" s="132"/>
      <c r="O205" s="132"/>
      <c r="P205" s="132"/>
      <c r="Q205" s="132"/>
      <c r="R205" s="132"/>
      <c r="S205" s="135">
        <v>1</v>
      </c>
    </row>
    <row r="206" spans="1:19" ht="18">
      <c r="A206" s="132"/>
      <c r="B206" s="708" t="s">
        <v>1567</v>
      </c>
      <c r="C206" s="132"/>
      <c r="D206" s="132"/>
      <c r="E206" s="132"/>
      <c r="F206" s="132"/>
      <c r="G206" s="132"/>
      <c r="H206" s="132"/>
      <c r="I206" s="132"/>
      <c r="J206" s="132"/>
      <c r="K206" s="132"/>
      <c r="L206" s="132"/>
      <c r="M206" s="132"/>
      <c r="N206" s="132"/>
      <c r="O206" s="132"/>
      <c r="P206" s="132"/>
      <c r="Q206" s="132"/>
      <c r="R206" s="132"/>
      <c r="S206" s="135">
        <v>1</v>
      </c>
    </row>
    <row r="207" spans="1:19">
      <c r="A207" s="132"/>
      <c r="B207" s="794" t="s">
        <v>1566</v>
      </c>
      <c r="C207" s="132"/>
      <c r="D207" s="132"/>
      <c r="E207" s="132"/>
      <c r="F207" s="132"/>
      <c r="G207" s="132"/>
      <c r="H207" s="132"/>
      <c r="I207" s="132"/>
      <c r="J207" s="132"/>
      <c r="K207" s="132"/>
      <c r="L207" s="132"/>
      <c r="M207" s="132"/>
      <c r="N207" s="132"/>
      <c r="O207" s="132"/>
      <c r="P207" s="132"/>
      <c r="Q207" s="132"/>
      <c r="R207" s="132"/>
      <c r="S207" s="135">
        <v>1</v>
      </c>
    </row>
    <row r="208" spans="1:19">
      <c r="A208" s="132"/>
      <c r="B208" s="752" t="s">
        <v>1565</v>
      </c>
      <c r="C208" s="132"/>
      <c r="D208" s="132"/>
      <c r="E208" s="132"/>
      <c r="F208" s="132"/>
      <c r="G208" s="132"/>
      <c r="H208" s="132"/>
      <c r="I208" s="132"/>
      <c r="J208" s="132"/>
      <c r="K208" s="132"/>
      <c r="L208" s="132"/>
      <c r="M208" s="132"/>
      <c r="N208" s="132"/>
      <c r="O208" s="132"/>
      <c r="P208" s="132"/>
      <c r="Q208" s="132"/>
      <c r="R208" s="132"/>
      <c r="S208" s="135">
        <v>1</v>
      </c>
    </row>
    <row r="209" spans="1:19">
      <c r="A209" s="132"/>
      <c r="B209" s="794" t="s">
        <v>1564</v>
      </c>
      <c r="C209" s="132"/>
      <c r="D209" s="132"/>
      <c r="E209" s="132"/>
      <c r="F209" s="132"/>
      <c r="G209" s="132"/>
      <c r="H209" s="132"/>
      <c r="I209" s="132"/>
      <c r="J209" s="132"/>
      <c r="K209" s="132"/>
      <c r="L209" s="132"/>
      <c r="M209" s="132"/>
      <c r="N209" s="132"/>
      <c r="O209" s="132"/>
      <c r="P209" s="132"/>
      <c r="Q209" s="132"/>
      <c r="R209" s="132"/>
      <c r="S209" s="135">
        <v>1</v>
      </c>
    </row>
    <row r="210" spans="1:19">
      <c r="A210" s="132"/>
      <c r="B210" s="132"/>
      <c r="C210" s="132"/>
      <c r="D210" s="132"/>
      <c r="E210" s="132"/>
      <c r="F210" s="132"/>
      <c r="G210" s="132"/>
      <c r="H210" s="132"/>
      <c r="I210" s="132"/>
      <c r="J210" s="132"/>
      <c r="K210" s="132"/>
      <c r="L210" s="132"/>
      <c r="M210" s="132"/>
      <c r="N210" s="132"/>
      <c r="O210" s="132"/>
      <c r="P210" s="132"/>
      <c r="Q210" s="132"/>
      <c r="R210" s="132"/>
      <c r="S210" s="135">
        <v>1</v>
      </c>
    </row>
    <row r="211" spans="1:19" ht="18">
      <c r="A211" s="132"/>
      <c r="B211" s="708" t="s">
        <v>1563</v>
      </c>
      <c r="C211" s="132"/>
      <c r="D211" s="132"/>
      <c r="E211" s="132"/>
      <c r="F211" s="132"/>
      <c r="G211" s="132"/>
      <c r="H211" s="132"/>
      <c r="I211" s="132"/>
      <c r="J211" s="132"/>
      <c r="K211" s="132"/>
      <c r="L211" s="132"/>
      <c r="M211" s="132"/>
      <c r="N211" s="132"/>
      <c r="O211" s="132"/>
      <c r="P211" s="132"/>
      <c r="Q211" s="132"/>
      <c r="R211" s="132"/>
      <c r="S211" s="135">
        <v>1</v>
      </c>
    </row>
    <row r="212" spans="1:19">
      <c r="A212" s="132"/>
      <c r="B212" s="794" t="s">
        <v>1562</v>
      </c>
      <c r="C212" s="132"/>
      <c r="D212" s="132"/>
      <c r="E212" s="132"/>
      <c r="F212" s="132"/>
      <c r="G212" s="132"/>
      <c r="H212" s="132"/>
      <c r="I212" s="132"/>
      <c r="J212" s="132"/>
      <c r="K212" s="132"/>
      <c r="L212" s="132"/>
      <c r="M212" s="132"/>
      <c r="N212" s="132"/>
      <c r="O212" s="132"/>
      <c r="P212" s="132"/>
      <c r="Q212" s="132"/>
      <c r="R212" s="132"/>
      <c r="S212" s="135">
        <v>1</v>
      </c>
    </row>
    <row r="213" spans="1:19">
      <c r="A213" s="132"/>
      <c r="B213" s="752" t="s">
        <v>1561</v>
      </c>
      <c r="C213" s="132"/>
      <c r="D213" s="132"/>
      <c r="E213" s="132"/>
      <c r="F213" s="132"/>
      <c r="G213" s="132"/>
      <c r="H213" s="132"/>
      <c r="I213" s="132"/>
      <c r="J213" s="132"/>
      <c r="K213" s="132"/>
      <c r="L213" s="132"/>
      <c r="M213" s="132"/>
      <c r="N213" s="132"/>
      <c r="O213" s="132"/>
      <c r="P213" s="132"/>
      <c r="Q213" s="132"/>
      <c r="R213" s="132"/>
      <c r="S213" s="135">
        <v>1</v>
      </c>
    </row>
    <row r="214" spans="1:19">
      <c r="A214" s="132"/>
      <c r="B214" s="799" t="s">
        <v>1560</v>
      </c>
      <c r="C214" s="132"/>
      <c r="D214" s="132"/>
      <c r="E214" s="132"/>
      <c r="F214" s="132"/>
      <c r="G214" s="132"/>
      <c r="H214" s="132"/>
      <c r="I214" s="132"/>
      <c r="J214" s="132"/>
      <c r="K214" s="132"/>
      <c r="L214" s="132"/>
      <c r="M214" s="132"/>
      <c r="N214" s="132"/>
      <c r="O214" s="132"/>
      <c r="P214" s="132"/>
      <c r="Q214" s="132"/>
      <c r="R214" s="132"/>
      <c r="S214" s="135">
        <v>1</v>
      </c>
    </row>
    <row r="215" spans="1:19">
      <c r="A215" s="132"/>
      <c r="B215" s="799" t="s">
        <v>1559</v>
      </c>
      <c r="C215" s="132"/>
      <c r="D215" s="132"/>
      <c r="E215" s="132"/>
      <c r="F215" s="132"/>
      <c r="G215" s="132"/>
      <c r="H215" s="132"/>
      <c r="I215" s="132"/>
      <c r="J215" s="132"/>
      <c r="K215" s="132"/>
      <c r="L215" s="132"/>
      <c r="M215" s="132"/>
      <c r="N215" s="132"/>
      <c r="O215" s="132"/>
      <c r="P215" s="132"/>
      <c r="Q215" s="132"/>
      <c r="R215" s="132"/>
      <c r="S215" s="135">
        <v>1</v>
      </c>
    </row>
    <row r="216" spans="1:19">
      <c r="A216" s="132"/>
      <c r="B216" s="752" t="s">
        <v>1558</v>
      </c>
      <c r="C216" s="132"/>
      <c r="D216" s="132"/>
      <c r="E216" s="132"/>
      <c r="F216" s="132"/>
      <c r="G216" s="132"/>
      <c r="H216" s="132"/>
      <c r="I216" s="132"/>
      <c r="J216" s="132"/>
      <c r="K216" s="132"/>
      <c r="L216" s="132"/>
      <c r="M216" s="132"/>
      <c r="N216" s="132"/>
      <c r="O216" s="132"/>
      <c r="P216" s="132"/>
      <c r="Q216" s="132"/>
      <c r="R216" s="132"/>
      <c r="S216" s="135">
        <v>1</v>
      </c>
    </row>
    <row r="217" spans="1:19">
      <c r="A217" s="132"/>
      <c r="B217" s="709"/>
      <c r="C217" s="132"/>
      <c r="D217" s="132"/>
      <c r="E217" s="132"/>
      <c r="F217" s="132"/>
      <c r="G217" s="132"/>
      <c r="H217" s="132"/>
      <c r="I217" s="132"/>
      <c r="J217" s="132"/>
      <c r="K217" s="132"/>
      <c r="L217" s="132"/>
      <c r="M217" s="132"/>
      <c r="N217" s="132"/>
      <c r="O217" s="132"/>
      <c r="P217" s="132"/>
      <c r="Q217" s="132"/>
      <c r="R217" s="132"/>
      <c r="S217" s="135">
        <v>1</v>
      </c>
    </row>
    <row r="218" spans="1:19">
      <c r="A218" s="132"/>
      <c r="B218" s="798" t="s">
        <v>1557</v>
      </c>
      <c r="C218" s="132"/>
      <c r="D218" s="132"/>
      <c r="E218" s="132"/>
      <c r="F218" s="132"/>
      <c r="G218" s="132"/>
      <c r="H218" s="132"/>
      <c r="I218" s="132"/>
      <c r="J218" s="132"/>
      <c r="K218" s="132"/>
      <c r="L218" s="132"/>
      <c r="M218" s="132"/>
      <c r="N218" s="132"/>
      <c r="O218" s="132"/>
      <c r="P218" s="132"/>
      <c r="Q218" s="132"/>
      <c r="R218" s="132"/>
      <c r="S218" s="135">
        <v>1</v>
      </c>
    </row>
    <row r="219" spans="1:19">
      <c r="A219" s="132"/>
      <c r="B219" s="132"/>
      <c r="C219" s="132"/>
      <c r="D219" s="132"/>
      <c r="E219" s="132"/>
      <c r="F219" s="132"/>
      <c r="G219" s="132"/>
      <c r="H219" s="132"/>
      <c r="I219" s="132"/>
      <c r="J219" s="132"/>
      <c r="K219" s="132"/>
      <c r="L219" s="132"/>
      <c r="M219" s="132"/>
      <c r="N219" s="132"/>
      <c r="O219" s="132"/>
      <c r="P219" s="132"/>
      <c r="Q219" s="132"/>
      <c r="R219" s="132"/>
      <c r="S219" s="135">
        <v>1</v>
      </c>
    </row>
    <row r="220" spans="1:19" ht="18">
      <c r="A220" s="132"/>
      <c r="B220" s="708" t="s">
        <v>964</v>
      </c>
      <c r="C220" s="132"/>
      <c r="D220" s="132"/>
      <c r="E220" s="132"/>
      <c r="F220" s="132"/>
      <c r="G220" s="132"/>
      <c r="H220" s="132"/>
      <c r="I220" s="132"/>
      <c r="J220" s="132"/>
      <c r="K220" s="132"/>
      <c r="L220" s="132"/>
      <c r="M220" s="132"/>
      <c r="N220" s="132"/>
      <c r="O220" s="132"/>
      <c r="P220" s="132"/>
      <c r="Q220" s="132"/>
      <c r="R220" s="132"/>
      <c r="S220" s="135">
        <v>1</v>
      </c>
    </row>
    <row r="221" spans="1:19">
      <c r="A221" s="132"/>
      <c r="B221" s="132"/>
      <c r="C221" s="132"/>
      <c r="D221" s="132"/>
      <c r="E221" s="132"/>
      <c r="F221" s="132"/>
      <c r="G221" s="132"/>
      <c r="H221" s="132"/>
      <c r="I221" s="132"/>
      <c r="J221" s="132"/>
      <c r="K221" s="132"/>
      <c r="L221" s="132"/>
      <c r="M221" s="132"/>
      <c r="N221" s="132"/>
      <c r="O221" s="132"/>
      <c r="P221" s="132"/>
      <c r="Q221" s="132"/>
      <c r="R221" s="132"/>
      <c r="S221" s="135">
        <v>1</v>
      </c>
    </row>
    <row r="222" spans="1:19">
      <c r="A222" s="132"/>
      <c r="B222" s="794" t="s">
        <v>1556</v>
      </c>
      <c r="C222" s="132"/>
      <c r="D222" s="132"/>
      <c r="E222" s="132"/>
      <c r="F222" s="132"/>
      <c r="G222" s="132"/>
      <c r="H222" s="132"/>
      <c r="I222" s="132"/>
      <c r="J222" s="132"/>
      <c r="K222" s="132"/>
      <c r="L222" s="132"/>
      <c r="M222" s="132"/>
      <c r="N222" s="132"/>
      <c r="O222" s="132"/>
      <c r="P222" s="132"/>
      <c r="Q222" s="132"/>
      <c r="R222" s="132"/>
      <c r="S222" s="135">
        <v>1</v>
      </c>
    </row>
    <row r="223" spans="1:19">
      <c r="A223" s="132"/>
      <c r="B223" s="132" t="s">
        <v>1555</v>
      </c>
      <c r="C223" s="132"/>
      <c r="D223" s="132"/>
      <c r="E223" s="132"/>
      <c r="F223" s="132"/>
      <c r="G223" s="132"/>
      <c r="H223" s="132"/>
      <c r="I223" s="132"/>
      <c r="J223" s="132"/>
      <c r="K223" s="132"/>
      <c r="L223" s="132"/>
      <c r="M223" s="132"/>
      <c r="N223" s="132"/>
      <c r="O223" s="132"/>
      <c r="P223" s="132"/>
      <c r="Q223" s="132"/>
      <c r="R223" s="132"/>
      <c r="S223" s="135">
        <v>1</v>
      </c>
    </row>
    <row r="224" spans="1:19">
      <c r="A224" s="132"/>
      <c r="B224" s="132"/>
      <c r="C224" s="132"/>
      <c r="D224" s="132"/>
      <c r="E224" s="132"/>
      <c r="F224" s="132"/>
      <c r="G224" s="132"/>
      <c r="H224" s="132"/>
      <c r="I224" s="132"/>
      <c r="J224" s="132"/>
      <c r="K224" s="132"/>
      <c r="L224" s="132"/>
      <c r="M224" s="132"/>
      <c r="N224" s="132"/>
      <c r="O224" s="132"/>
      <c r="P224" s="132"/>
      <c r="Q224" s="132"/>
      <c r="R224" s="132"/>
      <c r="S224" s="135">
        <v>1</v>
      </c>
    </row>
    <row r="225" spans="1:19">
      <c r="A225" s="132"/>
      <c r="B225" s="132"/>
      <c r="C225" s="132"/>
      <c r="D225" s="132"/>
      <c r="E225" s="132"/>
      <c r="F225" s="132"/>
      <c r="G225" s="132"/>
      <c r="H225" s="132"/>
      <c r="I225" s="132"/>
      <c r="J225" s="132"/>
      <c r="K225" s="132"/>
      <c r="L225" s="132"/>
      <c r="M225" s="132"/>
      <c r="N225" s="132"/>
      <c r="O225" s="132"/>
      <c r="P225" s="132"/>
      <c r="Q225" s="132"/>
      <c r="R225" s="132"/>
      <c r="S225" s="135">
        <v>1</v>
      </c>
    </row>
    <row r="226" spans="1:19">
      <c r="A226" s="132"/>
      <c r="B226" s="132"/>
      <c r="C226" s="132"/>
      <c r="D226" s="132"/>
      <c r="E226" s="132"/>
      <c r="F226" s="132"/>
      <c r="G226" s="132"/>
      <c r="H226" s="132"/>
      <c r="I226" s="132"/>
      <c r="J226" s="132"/>
      <c r="K226" s="132"/>
      <c r="L226" s="132"/>
      <c r="M226" s="132"/>
      <c r="N226" s="132"/>
      <c r="O226" s="132"/>
      <c r="P226" s="132"/>
      <c r="Q226" s="132"/>
      <c r="R226" s="132"/>
      <c r="S226" s="135">
        <v>1</v>
      </c>
    </row>
    <row r="227" spans="1:19">
      <c r="A227" s="132"/>
      <c r="B227" s="132"/>
      <c r="C227" s="132"/>
      <c r="D227" s="132"/>
      <c r="E227" s="132"/>
      <c r="F227" s="132"/>
      <c r="G227" s="132"/>
      <c r="H227" s="132"/>
      <c r="I227" s="132"/>
      <c r="J227" s="132"/>
      <c r="K227" s="132"/>
      <c r="L227" s="132"/>
      <c r="M227" s="132"/>
      <c r="N227" s="132"/>
      <c r="O227" s="132"/>
      <c r="P227" s="132"/>
      <c r="Q227" s="132"/>
      <c r="R227" s="132"/>
      <c r="S227" s="135">
        <v>1</v>
      </c>
    </row>
    <row r="228" spans="1:19" ht="18.75">
      <c r="A228" s="797"/>
      <c r="B228" s="797" t="s">
        <v>1554</v>
      </c>
      <c r="C228" s="797"/>
      <c r="D228" s="797"/>
      <c r="E228" s="797"/>
      <c r="F228" s="797"/>
      <c r="G228" s="797"/>
      <c r="H228" s="797"/>
      <c r="I228" s="797"/>
      <c r="J228" s="797"/>
      <c r="K228" s="797"/>
      <c r="L228" s="797"/>
      <c r="M228" s="797"/>
      <c r="N228" s="797"/>
      <c r="O228" s="797"/>
      <c r="P228" s="797"/>
      <c r="Q228" s="797"/>
      <c r="R228" s="797"/>
      <c r="S228" s="135">
        <v>1</v>
      </c>
    </row>
    <row r="229" spans="1:19">
      <c r="A229" s="132"/>
      <c r="B229" s="132"/>
      <c r="C229" s="132"/>
      <c r="D229" s="132"/>
      <c r="E229" s="132"/>
      <c r="F229" s="132"/>
      <c r="G229" s="132"/>
      <c r="H229" s="132"/>
      <c r="I229" s="132"/>
      <c r="J229" s="132"/>
      <c r="K229" s="132"/>
      <c r="L229" s="132"/>
      <c r="M229" s="132"/>
      <c r="N229" s="132"/>
      <c r="O229" s="132"/>
      <c r="P229" s="132"/>
      <c r="Q229" s="132"/>
      <c r="R229" s="132"/>
      <c r="S229" s="135">
        <v>1</v>
      </c>
    </row>
    <row r="230" spans="1:19">
      <c r="A230" s="132"/>
      <c r="B230" s="794" t="s">
        <v>1553</v>
      </c>
      <c r="C230" s="132"/>
      <c r="D230" s="132"/>
      <c r="E230" s="132"/>
      <c r="F230" s="132"/>
      <c r="G230" s="132"/>
      <c r="H230" s="132"/>
      <c r="I230" s="132"/>
      <c r="J230" s="132"/>
      <c r="K230" s="132"/>
      <c r="L230" s="132"/>
      <c r="M230" s="132"/>
      <c r="N230" s="132"/>
      <c r="O230" s="132"/>
      <c r="P230" s="132"/>
      <c r="Q230" s="132"/>
      <c r="R230" s="132"/>
      <c r="S230" s="135">
        <v>1</v>
      </c>
    </row>
    <row r="231" spans="1:19">
      <c r="A231" s="132"/>
      <c r="B231" s="132" t="s">
        <v>1552</v>
      </c>
      <c r="C231" s="132"/>
      <c r="D231" s="132"/>
      <c r="E231" s="132"/>
      <c r="F231" s="132"/>
      <c r="G231" s="132"/>
      <c r="H231" s="132"/>
      <c r="I231" s="132"/>
      <c r="J231" s="132"/>
      <c r="K231" s="132"/>
      <c r="L231" s="132"/>
      <c r="M231" s="132"/>
      <c r="N231" s="132"/>
      <c r="O231" s="132"/>
      <c r="P231" s="132"/>
      <c r="Q231" s="132"/>
      <c r="R231" s="132"/>
      <c r="S231" s="135">
        <v>1</v>
      </c>
    </row>
    <row r="232" spans="1:19">
      <c r="A232" s="132"/>
      <c r="B232" s="132"/>
      <c r="C232" s="132"/>
      <c r="D232" s="132"/>
      <c r="E232" s="132"/>
      <c r="F232" s="132"/>
      <c r="G232" s="132"/>
      <c r="H232" s="132"/>
      <c r="I232" s="132"/>
      <c r="J232" s="132"/>
      <c r="K232" s="132"/>
      <c r="L232" s="132"/>
      <c r="M232" s="132"/>
      <c r="N232" s="132"/>
      <c r="O232" s="132"/>
      <c r="P232" s="132"/>
      <c r="Q232" s="132"/>
      <c r="R232" s="132"/>
      <c r="S232" s="135">
        <v>1</v>
      </c>
    </row>
    <row r="233" spans="1:19">
      <c r="A233" s="132"/>
      <c r="B233" s="794" t="s">
        <v>1551</v>
      </c>
      <c r="C233" s="132"/>
      <c r="D233" s="132"/>
      <c r="E233" s="132"/>
      <c r="F233" s="132"/>
      <c r="G233" s="132"/>
      <c r="H233" s="132"/>
      <c r="I233" s="132"/>
      <c r="J233" s="132"/>
      <c r="K233" s="132"/>
      <c r="L233" s="132"/>
      <c r="M233" s="132"/>
      <c r="N233" s="132"/>
      <c r="O233" s="132"/>
      <c r="P233" s="132"/>
      <c r="Q233" s="132"/>
      <c r="R233" s="132"/>
      <c r="S233" s="135">
        <v>1</v>
      </c>
    </row>
    <row r="234" spans="1:19">
      <c r="A234" s="132"/>
      <c r="B234" s="132"/>
      <c r="C234" s="132"/>
      <c r="D234" s="132"/>
      <c r="E234" s="132"/>
      <c r="F234" s="132"/>
      <c r="G234" s="132"/>
      <c r="H234" s="132"/>
      <c r="I234" s="132"/>
      <c r="J234" s="132"/>
      <c r="K234" s="132"/>
      <c r="L234" s="132"/>
      <c r="M234" s="132"/>
      <c r="N234" s="132"/>
      <c r="O234" s="132"/>
      <c r="P234" s="132"/>
      <c r="Q234" s="132"/>
      <c r="R234" s="132"/>
      <c r="S234" s="135">
        <v>1</v>
      </c>
    </row>
    <row r="235" spans="1:19" ht="18">
      <c r="A235" s="132"/>
      <c r="B235" s="708" t="s">
        <v>1550</v>
      </c>
      <c r="C235" s="132"/>
      <c r="D235" s="132"/>
      <c r="E235" s="132"/>
      <c r="F235" s="132"/>
      <c r="G235" s="132"/>
      <c r="H235" s="132"/>
      <c r="I235" s="132"/>
      <c r="J235" s="132"/>
      <c r="K235" s="132"/>
      <c r="L235" s="132"/>
      <c r="M235" s="132"/>
      <c r="N235" s="132"/>
      <c r="O235" s="132"/>
      <c r="P235" s="132"/>
      <c r="Q235" s="132"/>
      <c r="R235" s="132"/>
      <c r="S235" s="135">
        <v>1</v>
      </c>
    </row>
    <row r="236" spans="1:19">
      <c r="A236" s="132"/>
      <c r="B236" s="132"/>
      <c r="C236" s="132"/>
      <c r="D236" s="132"/>
      <c r="E236" s="132"/>
      <c r="F236" s="132"/>
      <c r="G236" s="132"/>
      <c r="H236" s="132"/>
      <c r="I236" s="132"/>
      <c r="J236" s="132"/>
      <c r="K236" s="132"/>
      <c r="L236" s="132"/>
      <c r="M236" s="132"/>
      <c r="N236" s="132"/>
      <c r="O236" s="132"/>
      <c r="P236" s="132"/>
      <c r="Q236" s="132"/>
      <c r="R236" s="132"/>
      <c r="S236" s="135">
        <v>1</v>
      </c>
    </row>
    <row r="237" spans="1:19">
      <c r="A237" s="132"/>
      <c r="B237" s="794" t="s">
        <v>1549</v>
      </c>
      <c r="C237" s="132"/>
      <c r="D237" s="132"/>
      <c r="E237" s="132"/>
      <c r="F237" s="132"/>
      <c r="G237" s="132"/>
      <c r="H237" s="132"/>
      <c r="I237" s="132"/>
      <c r="J237" s="132"/>
      <c r="K237" s="132"/>
      <c r="L237" s="132"/>
      <c r="M237" s="132"/>
      <c r="N237" s="132"/>
      <c r="O237" s="132"/>
      <c r="P237" s="132"/>
      <c r="Q237" s="132"/>
      <c r="R237" s="132"/>
      <c r="S237" s="135">
        <v>1</v>
      </c>
    </row>
    <row r="238" spans="1:19">
      <c r="A238" s="132"/>
      <c r="B238" s="132"/>
      <c r="C238" s="132"/>
      <c r="D238" s="132"/>
      <c r="E238" s="132"/>
      <c r="F238" s="132"/>
      <c r="G238" s="132"/>
      <c r="H238" s="132"/>
      <c r="I238" s="132"/>
      <c r="J238" s="132"/>
      <c r="K238" s="132"/>
      <c r="L238" s="132"/>
      <c r="M238" s="132"/>
      <c r="N238" s="132"/>
      <c r="O238" s="132"/>
      <c r="P238" s="132"/>
      <c r="Q238" s="132"/>
      <c r="R238" s="132"/>
      <c r="S238" s="135">
        <v>1</v>
      </c>
    </row>
    <row r="239" spans="1:19">
      <c r="A239" s="132"/>
      <c r="B239" s="794" t="s">
        <v>1545</v>
      </c>
      <c r="C239" s="132"/>
      <c r="D239" s="132"/>
      <c r="E239" s="132"/>
      <c r="F239" s="132"/>
      <c r="G239" s="132"/>
      <c r="H239" s="132"/>
      <c r="I239" s="132"/>
      <c r="J239" s="132"/>
      <c r="K239" s="132"/>
      <c r="L239" s="132"/>
      <c r="M239" s="132"/>
      <c r="N239" s="132"/>
      <c r="O239" s="132"/>
      <c r="P239" s="132"/>
      <c r="Q239" s="132"/>
      <c r="R239" s="132"/>
      <c r="S239" s="135">
        <v>1</v>
      </c>
    </row>
    <row r="240" spans="1:19">
      <c r="A240" s="132"/>
      <c r="B240" s="132"/>
      <c r="C240" s="132"/>
      <c r="D240" s="132"/>
      <c r="E240" s="132"/>
      <c r="F240" s="132"/>
      <c r="G240" s="132"/>
      <c r="H240" s="132"/>
      <c r="I240" s="132"/>
      <c r="J240" s="132"/>
      <c r="K240" s="132"/>
      <c r="L240" s="132"/>
      <c r="M240" s="132"/>
      <c r="N240" s="132"/>
      <c r="O240" s="132"/>
      <c r="P240" s="132"/>
      <c r="Q240" s="132"/>
      <c r="R240" s="132"/>
      <c r="S240" s="135">
        <v>1</v>
      </c>
    </row>
    <row r="241" spans="1:19" ht="18">
      <c r="A241" s="132"/>
      <c r="B241" s="708" t="s">
        <v>1548</v>
      </c>
      <c r="C241" s="132"/>
      <c r="D241" s="132"/>
      <c r="E241" s="132"/>
      <c r="F241" s="132"/>
      <c r="G241" s="132"/>
      <c r="H241" s="132"/>
      <c r="I241" s="132"/>
      <c r="J241" s="132"/>
      <c r="K241" s="132"/>
      <c r="L241" s="132"/>
      <c r="M241" s="132"/>
      <c r="N241" s="132"/>
      <c r="O241" s="132"/>
      <c r="P241" s="132"/>
      <c r="Q241" s="132"/>
      <c r="R241" s="132"/>
      <c r="S241" s="135">
        <v>1</v>
      </c>
    </row>
    <row r="242" spans="1:19">
      <c r="A242" s="132"/>
      <c r="B242" s="709"/>
      <c r="C242" s="132"/>
      <c r="D242" s="132"/>
      <c r="E242" s="132"/>
      <c r="F242" s="132"/>
      <c r="G242" s="132"/>
      <c r="H242" s="132"/>
      <c r="I242" s="132"/>
      <c r="J242" s="132"/>
      <c r="K242" s="132"/>
      <c r="L242" s="132"/>
      <c r="M242" s="132"/>
      <c r="N242" s="132"/>
      <c r="O242" s="132"/>
      <c r="P242" s="132"/>
      <c r="Q242" s="132"/>
      <c r="R242" s="132"/>
      <c r="S242" s="135">
        <v>1</v>
      </c>
    </row>
    <row r="243" spans="1:19">
      <c r="A243" s="132"/>
      <c r="B243" s="752" t="s">
        <v>1547</v>
      </c>
      <c r="C243" s="132"/>
      <c r="D243" s="132"/>
      <c r="E243" s="132"/>
      <c r="F243" s="132"/>
      <c r="G243" s="132"/>
      <c r="H243" s="132"/>
      <c r="I243" s="132"/>
      <c r="J243" s="132"/>
      <c r="K243" s="132"/>
      <c r="L243" s="132"/>
      <c r="M243" s="132"/>
      <c r="N243" s="132"/>
      <c r="O243" s="132"/>
      <c r="P243" s="132"/>
      <c r="Q243" s="132"/>
      <c r="R243" s="132"/>
      <c r="S243" s="135">
        <v>1</v>
      </c>
    </row>
    <row r="244" spans="1:19">
      <c r="A244" s="132"/>
      <c r="B244" s="752" t="s">
        <v>1546</v>
      </c>
      <c r="C244" s="132"/>
      <c r="D244" s="132"/>
      <c r="E244" s="132"/>
      <c r="F244" s="132"/>
      <c r="G244" s="132"/>
      <c r="H244" s="132"/>
      <c r="I244" s="132"/>
      <c r="J244" s="132"/>
      <c r="K244" s="132"/>
      <c r="L244" s="132"/>
      <c r="M244" s="132"/>
      <c r="N244" s="132"/>
      <c r="O244" s="132"/>
      <c r="P244" s="132"/>
      <c r="Q244" s="132"/>
      <c r="R244" s="132"/>
      <c r="S244" s="135">
        <v>1</v>
      </c>
    </row>
    <row r="245" spans="1:19">
      <c r="A245" s="132"/>
      <c r="B245" s="132"/>
      <c r="C245" s="132"/>
      <c r="D245" s="132"/>
      <c r="E245" s="132"/>
      <c r="F245" s="132"/>
      <c r="G245" s="132"/>
      <c r="H245" s="132"/>
      <c r="I245" s="132"/>
      <c r="J245" s="132"/>
      <c r="K245" s="132"/>
      <c r="L245" s="132"/>
      <c r="M245" s="132"/>
      <c r="N245" s="132"/>
      <c r="O245" s="132"/>
      <c r="P245" s="132"/>
      <c r="Q245" s="132"/>
      <c r="R245" s="132"/>
      <c r="S245" s="135">
        <v>1</v>
      </c>
    </row>
    <row r="246" spans="1:19">
      <c r="A246" s="132"/>
      <c r="B246" s="794" t="s">
        <v>1545</v>
      </c>
      <c r="C246" s="132"/>
      <c r="D246" s="132"/>
      <c r="E246" s="132"/>
      <c r="F246" s="132"/>
      <c r="G246" s="132"/>
      <c r="H246" s="132"/>
      <c r="I246" s="132"/>
      <c r="J246" s="132"/>
      <c r="K246" s="132"/>
      <c r="L246" s="132"/>
      <c r="M246" s="132"/>
      <c r="N246" s="132"/>
      <c r="O246" s="132"/>
      <c r="P246" s="132"/>
      <c r="Q246" s="132"/>
      <c r="R246" s="132"/>
      <c r="S246" s="135">
        <v>1</v>
      </c>
    </row>
    <row r="247" spans="1:19">
      <c r="A247" s="132"/>
      <c r="B247" s="132"/>
      <c r="C247" s="132"/>
      <c r="D247" s="132"/>
      <c r="E247" s="132"/>
      <c r="F247" s="132"/>
      <c r="G247" s="132"/>
      <c r="H247" s="132"/>
      <c r="I247" s="132"/>
      <c r="J247" s="132"/>
      <c r="K247" s="132"/>
      <c r="L247" s="132"/>
      <c r="M247" s="132"/>
      <c r="N247" s="132"/>
      <c r="O247" s="132"/>
      <c r="P247" s="132"/>
      <c r="Q247" s="132"/>
      <c r="R247" s="132"/>
      <c r="S247" s="135">
        <v>1</v>
      </c>
    </row>
    <row r="248" spans="1:19">
      <c r="A248" s="132"/>
      <c r="B248" s="752" t="s">
        <v>1544</v>
      </c>
      <c r="C248" s="132"/>
      <c r="D248" s="132"/>
      <c r="E248" s="132"/>
      <c r="F248" s="132"/>
      <c r="G248" s="132"/>
      <c r="H248" s="132"/>
      <c r="I248" s="132"/>
      <c r="J248" s="132"/>
      <c r="K248" s="132"/>
      <c r="L248" s="132"/>
      <c r="M248" s="132"/>
      <c r="N248" s="132"/>
      <c r="O248" s="132"/>
      <c r="P248" s="132"/>
      <c r="Q248" s="132"/>
      <c r="R248" s="132"/>
      <c r="S248" s="135">
        <v>1</v>
      </c>
    </row>
    <row r="249" spans="1:19">
      <c r="A249" s="132"/>
      <c r="B249" s="132"/>
      <c r="C249" s="132"/>
      <c r="D249" s="132"/>
      <c r="E249" s="132"/>
      <c r="F249" s="132"/>
      <c r="G249" s="132"/>
      <c r="H249" s="132"/>
      <c r="I249" s="132"/>
      <c r="J249" s="132"/>
      <c r="K249" s="132"/>
      <c r="L249" s="132"/>
      <c r="M249" s="132"/>
      <c r="N249" s="132"/>
      <c r="O249" s="132"/>
      <c r="P249" s="132"/>
      <c r="Q249" s="132"/>
      <c r="R249" s="132"/>
      <c r="S249" s="135">
        <v>1</v>
      </c>
    </row>
    <row r="250" spans="1:19" ht="18">
      <c r="A250" s="132"/>
      <c r="B250" s="708" t="s">
        <v>1543</v>
      </c>
      <c r="C250" s="132"/>
      <c r="D250" s="132"/>
      <c r="E250" s="132"/>
      <c r="F250" s="132"/>
      <c r="G250" s="132"/>
      <c r="H250" s="132"/>
      <c r="I250" s="132"/>
      <c r="J250" s="132"/>
      <c r="K250" s="132"/>
      <c r="L250" s="132"/>
      <c r="M250" s="132"/>
      <c r="N250" s="132"/>
      <c r="O250" s="132"/>
      <c r="P250" s="132"/>
      <c r="Q250" s="132"/>
      <c r="R250" s="132"/>
      <c r="S250" s="135">
        <v>1</v>
      </c>
    </row>
    <row r="251" spans="1:19">
      <c r="A251" s="132"/>
      <c r="B251" s="709"/>
      <c r="C251" s="132"/>
      <c r="D251" s="132"/>
      <c r="E251" s="132"/>
      <c r="F251" s="132"/>
      <c r="G251" s="132"/>
      <c r="H251" s="132"/>
      <c r="I251" s="132"/>
      <c r="J251" s="132"/>
      <c r="K251" s="132"/>
      <c r="L251" s="132"/>
      <c r="M251" s="132"/>
      <c r="N251" s="132"/>
      <c r="O251" s="132"/>
      <c r="P251" s="132"/>
      <c r="Q251" s="132"/>
      <c r="R251" s="132"/>
      <c r="S251" s="135">
        <v>1</v>
      </c>
    </row>
    <row r="252" spans="1:19">
      <c r="A252" s="132"/>
      <c r="B252" s="796" t="s">
        <v>1542</v>
      </c>
      <c r="C252" s="132"/>
      <c r="D252" s="132"/>
      <c r="E252" s="132"/>
      <c r="F252" s="132"/>
      <c r="G252" s="132"/>
      <c r="H252" s="132"/>
      <c r="I252" s="132"/>
      <c r="J252" s="132"/>
      <c r="K252" s="132"/>
      <c r="L252" s="132"/>
      <c r="M252" s="132"/>
      <c r="N252" s="132"/>
      <c r="O252" s="132"/>
      <c r="P252" s="132"/>
      <c r="Q252" s="132"/>
      <c r="R252" s="132"/>
      <c r="S252" s="135">
        <v>1</v>
      </c>
    </row>
    <row r="253" spans="1:19">
      <c r="A253" s="132"/>
      <c r="B253" s="796" t="s">
        <v>1541</v>
      </c>
      <c r="C253" s="132"/>
      <c r="D253" s="132"/>
      <c r="E253" s="132"/>
      <c r="F253" s="132"/>
      <c r="G253" s="132"/>
      <c r="H253" s="132"/>
      <c r="I253" s="132"/>
      <c r="J253" s="132"/>
      <c r="K253" s="132"/>
      <c r="L253" s="132"/>
      <c r="M253" s="132"/>
      <c r="N253" s="132"/>
      <c r="O253" s="132"/>
      <c r="P253" s="132"/>
      <c r="Q253" s="132"/>
      <c r="R253" s="132"/>
      <c r="S253" s="135">
        <v>1</v>
      </c>
    </row>
    <row r="254" spans="1:19">
      <c r="A254" s="132"/>
      <c r="B254" s="796" t="s">
        <v>1540</v>
      </c>
      <c r="C254" s="132"/>
      <c r="D254" s="132"/>
      <c r="E254" s="132"/>
      <c r="F254" s="132"/>
      <c r="G254" s="132"/>
      <c r="H254" s="132"/>
      <c r="I254" s="132"/>
      <c r="J254" s="132"/>
      <c r="K254" s="132"/>
      <c r="L254" s="132"/>
      <c r="M254" s="132"/>
      <c r="N254" s="132"/>
      <c r="O254" s="132"/>
      <c r="P254" s="132"/>
      <c r="Q254" s="132"/>
      <c r="R254" s="132"/>
      <c r="S254" s="135">
        <v>1</v>
      </c>
    </row>
    <row r="255" spans="1:19">
      <c r="A255" s="132"/>
      <c r="B255" s="796" t="s">
        <v>1539</v>
      </c>
      <c r="C255" s="132"/>
      <c r="D255" s="132"/>
      <c r="E255" s="132"/>
      <c r="F255" s="132"/>
      <c r="G255" s="132"/>
      <c r="H255" s="132"/>
      <c r="I255" s="132"/>
      <c r="J255" s="132"/>
      <c r="K255" s="132"/>
      <c r="L255" s="132"/>
      <c r="M255" s="132"/>
      <c r="N255" s="132"/>
      <c r="O255" s="132"/>
      <c r="P255" s="132"/>
      <c r="Q255" s="132"/>
      <c r="R255" s="132"/>
      <c r="S255" s="135">
        <v>1</v>
      </c>
    </row>
    <row r="256" spans="1:19">
      <c r="A256" s="132"/>
      <c r="B256" s="796" t="s">
        <v>1538</v>
      </c>
      <c r="C256" s="132"/>
      <c r="D256" s="132"/>
      <c r="E256" s="132"/>
      <c r="F256" s="132"/>
      <c r="G256" s="132"/>
      <c r="H256" s="132"/>
      <c r="I256" s="132"/>
      <c r="J256" s="132"/>
      <c r="K256" s="132"/>
      <c r="L256" s="132"/>
      <c r="M256" s="132"/>
      <c r="N256" s="132"/>
      <c r="O256" s="132"/>
      <c r="P256" s="132"/>
      <c r="Q256" s="132"/>
      <c r="R256" s="132"/>
      <c r="S256" s="135">
        <v>1</v>
      </c>
    </row>
    <row r="257" spans="1:21">
      <c r="A257" s="132"/>
      <c r="B257" s="796" t="s">
        <v>1537</v>
      </c>
      <c r="C257" s="132"/>
      <c r="D257" s="132"/>
      <c r="E257" s="132"/>
      <c r="F257" s="132"/>
      <c r="G257" s="132"/>
      <c r="H257" s="132"/>
      <c r="I257" s="132"/>
      <c r="J257" s="132"/>
      <c r="K257" s="132"/>
      <c r="L257" s="132"/>
      <c r="M257" s="132"/>
      <c r="N257" s="132"/>
      <c r="O257" s="132"/>
      <c r="P257" s="132"/>
      <c r="Q257" s="132"/>
      <c r="R257" s="132"/>
      <c r="S257" s="135">
        <v>1</v>
      </c>
    </row>
    <row r="258" spans="1:21">
      <c r="A258" s="132"/>
      <c r="B258" s="132"/>
      <c r="C258" s="132"/>
      <c r="D258" s="132"/>
      <c r="E258" s="132"/>
      <c r="F258" s="132"/>
      <c r="G258" s="132"/>
      <c r="H258" s="132"/>
      <c r="I258" s="132"/>
      <c r="J258" s="132"/>
      <c r="K258" s="132"/>
      <c r="L258" s="132"/>
      <c r="M258" s="132"/>
      <c r="N258" s="132"/>
      <c r="O258" s="132"/>
      <c r="P258" s="132"/>
      <c r="Q258" s="132"/>
      <c r="R258" s="132"/>
      <c r="S258" s="135">
        <v>1</v>
      </c>
    </row>
    <row r="259" spans="1:21" ht="18">
      <c r="A259" s="132"/>
      <c r="B259" s="708" t="s">
        <v>1536</v>
      </c>
      <c r="C259" s="132"/>
      <c r="D259" s="132"/>
      <c r="E259" s="132"/>
      <c r="F259" s="132"/>
      <c r="G259" s="132"/>
      <c r="H259" s="132"/>
      <c r="I259" s="132"/>
      <c r="J259" s="132"/>
      <c r="K259" s="132"/>
      <c r="L259" s="132"/>
      <c r="M259" s="132"/>
      <c r="N259" s="132"/>
      <c r="O259" s="132"/>
      <c r="P259" s="132"/>
      <c r="Q259" s="132"/>
      <c r="R259" s="132"/>
      <c r="S259" s="135">
        <v>1</v>
      </c>
    </row>
    <row r="260" spans="1:21">
      <c r="A260" s="132"/>
      <c r="B260" s="709"/>
      <c r="C260" s="132"/>
      <c r="D260" s="132"/>
      <c r="E260" s="132"/>
      <c r="F260" s="132"/>
      <c r="G260" s="132"/>
      <c r="H260" s="132"/>
      <c r="I260" s="132"/>
      <c r="J260" s="132"/>
      <c r="K260" s="132"/>
      <c r="L260" s="132"/>
      <c r="M260" s="132"/>
      <c r="N260" s="132"/>
      <c r="O260" s="132"/>
      <c r="P260" s="132"/>
      <c r="Q260" s="132"/>
      <c r="R260" s="132"/>
      <c r="S260" s="135">
        <v>1</v>
      </c>
    </row>
    <row r="261" spans="1:21">
      <c r="A261" s="132"/>
      <c r="B261" s="795" t="s">
        <v>1535</v>
      </c>
      <c r="C261" s="132"/>
      <c r="D261" s="132"/>
      <c r="E261" s="132"/>
      <c r="F261" s="132"/>
      <c r="G261" s="132"/>
      <c r="H261" s="132"/>
      <c r="I261" s="132"/>
      <c r="J261" s="132"/>
      <c r="K261" s="132"/>
      <c r="L261" s="132"/>
      <c r="M261" s="132"/>
      <c r="N261" s="132"/>
      <c r="O261" s="132"/>
      <c r="P261" s="132"/>
      <c r="Q261" s="132"/>
      <c r="R261" s="132"/>
      <c r="S261" s="135">
        <v>1</v>
      </c>
    </row>
    <row r="262" spans="1:21">
      <c r="A262" s="132"/>
      <c r="B262" s="795" t="s">
        <v>1534</v>
      </c>
      <c r="C262" s="132"/>
      <c r="D262" s="132"/>
      <c r="E262" s="132"/>
      <c r="F262" s="132"/>
      <c r="G262" s="132"/>
      <c r="H262" s="132"/>
      <c r="I262" s="132"/>
      <c r="J262" s="132"/>
      <c r="K262" s="132"/>
      <c r="L262" s="132"/>
      <c r="M262" s="132"/>
      <c r="N262" s="132"/>
      <c r="O262" s="132"/>
      <c r="P262" s="132"/>
      <c r="Q262" s="132"/>
      <c r="R262" s="132"/>
      <c r="S262" s="135">
        <v>1</v>
      </c>
    </row>
    <row r="263" spans="1:21">
      <c r="A263" s="132"/>
      <c r="B263" s="132"/>
      <c r="C263" s="132"/>
      <c r="D263" s="132"/>
      <c r="E263" s="132"/>
      <c r="F263" s="132"/>
      <c r="G263" s="132"/>
      <c r="H263" s="132"/>
      <c r="I263" s="132"/>
      <c r="J263" s="132"/>
      <c r="K263" s="132"/>
      <c r="L263" s="132"/>
      <c r="M263" s="132"/>
      <c r="N263" s="132"/>
      <c r="O263" s="132"/>
      <c r="P263" s="132"/>
      <c r="Q263" s="132"/>
      <c r="R263" s="132"/>
      <c r="S263" s="135">
        <v>1</v>
      </c>
    </row>
    <row r="264" spans="1:21">
      <c r="A264" s="132"/>
      <c r="B264" s="794" t="s">
        <v>1533</v>
      </c>
      <c r="C264" s="132"/>
      <c r="D264" s="132"/>
      <c r="E264" s="132"/>
      <c r="F264" s="132"/>
      <c r="G264" s="132"/>
      <c r="H264" s="132"/>
      <c r="I264" s="132"/>
      <c r="J264" s="132"/>
      <c r="K264" s="132"/>
      <c r="L264" s="132"/>
      <c r="M264" s="132"/>
      <c r="N264" s="132"/>
      <c r="O264" s="132"/>
      <c r="P264" s="132"/>
      <c r="Q264" s="132"/>
      <c r="R264" s="132"/>
      <c r="S264" s="135">
        <v>1</v>
      </c>
    </row>
    <row r="265" spans="1:21">
      <c r="A265" s="132"/>
      <c r="B265" s="132"/>
      <c r="C265" s="132"/>
      <c r="D265" s="132"/>
      <c r="E265" s="132"/>
      <c r="F265" s="132"/>
      <c r="G265" s="132"/>
      <c r="H265" s="132"/>
      <c r="I265" s="132"/>
      <c r="J265" s="132"/>
      <c r="K265" s="132"/>
      <c r="L265" s="132"/>
      <c r="M265" s="132"/>
      <c r="N265" s="132"/>
      <c r="O265" s="132"/>
      <c r="P265" s="132"/>
      <c r="Q265" s="132"/>
      <c r="R265" s="132"/>
      <c r="S265" s="135">
        <v>1</v>
      </c>
    </row>
    <row r="266" spans="1:21">
      <c r="A266" s="132"/>
      <c r="B266" s="132"/>
      <c r="C266" s="132"/>
      <c r="D266" s="132"/>
      <c r="E266" s="132"/>
      <c r="F266" s="132"/>
      <c r="G266" s="132"/>
      <c r="H266" s="132"/>
      <c r="I266" s="132"/>
      <c r="J266" s="132"/>
      <c r="K266" s="132"/>
      <c r="L266" s="132"/>
      <c r="M266" s="132"/>
      <c r="N266" s="132"/>
      <c r="O266" s="132"/>
      <c r="P266" s="132"/>
      <c r="Q266" s="132"/>
      <c r="R266" s="132"/>
      <c r="S266" s="640" t="s">
        <v>997</v>
      </c>
    </row>
    <row r="267" spans="1:21">
      <c r="A267" s="135">
        <v>1</v>
      </c>
      <c r="B267" s="135">
        <v>1</v>
      </c>
      <c r="C267" s="135">
        <v>1</v>
      </c>
      <c r="D267" s="135">
        <v>1</v>
      </c>
      <c r="E267" s="135">
        <v>1</v>
      </c>
      <c r="F267" s="135">
        <v>1</v>
      </c>
      <c r="G267" s="135">
        <v>1</v>
      </c>
      <c r="H267" s="135">
        <v>1</v>
      </c>
      <c r="I267" s="135">
        <v>1</v>
      </c>
      <c r="J267" s="135">
        <v>1</v>
      </c>
      <c r="K267" s="135">
        <v>1</v>
      </c>
      <c r="L267" s="135">
        <v>1</v>
      </c>
      <c r="M267" s="135">
        <v>1</v>
      </c>
      <c r="N267" s="135">
        <v>1</v>
      </c>
      <c r="O267" s="135">
        <v>1</v>
      </c>
      <c r="P267" s="135">
        <v>1</v>
      </c>
      <c r="Q267" s="135">
        <v>1</v>
      </c>
      <c r="R267" s="135">
        <v>1</v>
      </c>
      <c r="S267" s="133" t="str">
        <f>ADDRESS(ROW(),COLUMN(),4)</f>
        <v>S267</v>
      </c>
      <c r="T267" s="689"/>
      <c r="U267" s="690" t="str">
        <f>ADDRESS(ROW(),COLUMN(),4)</f>
        <v>U267</v>
      </c>
    </row>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07E0B-BC64-4653-8D3B-9E44DD8AC99A}">
  <dimension ref="A1:R267"/>
  <sheetViews>
    <sheetView workbookViewId="0">
      <selection activeCell="R32" sqref="R32"/>
    </sheetView>
  </sheetViews>
  <sheetFormatPr baseColWidth="10" defaultRowHeight="15"/>
  <cols>
    <col min="1" max="1" width="3.5703125" customWidth="1"/>
    <col min="16" max="16" width="5.140625" customWidth="1"/>
    <col min="17" max="17" width="11.42578125" style="641"/>
    <col min="18" max="18" width="43.5703125" style="641" customWidth="1"/>
  </cols>
  <sheetData>
    <row r="1" spans="1:18">
      <c r="A1" s="133" t="str">
        <f>ADDRESS(ROW(),COLUMN(),4)</f>
        <v>A1</v>
      </c>
      <c r="B1" s="134" t="str">
        <f t="shared" ref="B1:O1" si="0">SUBSTITUTE(ADDRESS(1,COLUMN(),4),"1","")</f>
        <v>B</v>
      </c>
      <c r="C1" s="134" t="str">
        <f t="shared" si="0"/>
        <v>C</v>
      </c>
      <c r="D1" s="134" t="str">
        <f t="shared" si="0"/>
        <v>D</v>
      </c>
      <c r="E1" s="134" t="str">
        <f t="shared" si="0"/>
        <v>E</v>
      </c>
      <c r="F1" s="134" t="str">
        <f t="shared" si="0"/>
        <v>F</v>
      </c>
      <c r="G1" s="134" t="str">
        <f t="shared" si="0"/>
        <v>G</v>
      </c>
      <c r="H1" s="134" t="str">
        <f t="shared" si="0"/>
        <v>H</v>
      </c>
      <c r="I1" s="134" t="str">
        <f t="shared" si="0"/>
        <v>I</v>
      </c>
      <c r="J1" s="134" t="str">
        <f t="shared" si="0"/>
        <v>J</v>
      </c>
      <c r="K1" s="134" t="str">
        <f t="shared" si="0"/>
        <v>K</v>
      </c>
      <c r="L1" s="134" t="str">
        <f t="shared" si="0"/>
        <v>L</v>
      </c>
      <c r="M1" s="134" t="str">
        <f t="shared" si="0"/>
        <v>M</v>
      </c>
      <c r="N1" s="134" t="str">
        <f t="shared" si="0"/>
        <v>N</v>
      </c>
      <c r="O1" s="134" t="str">
        <f t="shared" si="0"/>
        <v>O</v>
      </c>
      <c r="P1" s="747">
        <v>1</v>
      </c>
      <c r="Q1" s="134" t="str">
        <f>SUBSTITUTE(ADDRESS(1,COLUMN(),4),"1","")</f>
        <v>Q</v>
      </c>
      <c r="R1" s="136" t="str">
        <f>SUBSTITUTE(ADDRESS(1,COLUMN(),4),"1","")</f>
        <v>R</v>
      </c>
    </row>
    <row r="2" spans="1:18">
      <c r="A2" s="1">
        <f t="shared" ref="A2:O2" ca="1" si="1">CELL("largeur",A2)</f>
        <v>3</v>
      </c>
      <c r="B2" s="1">
        <f t="shared" ca="1" si="1"/>
        <v>11</v>
      </c>
      <c r="C2" s="1">
        <f t="shared" ca="1" si="1"/>
        <v>11</v>
      </c>
      <c r="D2" s="1">
        <f t="shared" ca="1" si="1"/>
        <v>11</v>
      </c>
      <c r="E2" s="1">
        <f t="shared" ca="1" si="1"/>
        <v>11</v>
      </c>
      <c r="F2" s="1">
        <f t="shared" ca="1" si="1"/>
        <v>11</v>
      </c>
      <c r="G2" s="1">
        <f t="shared" ca="1" si="1"/>
        <v>11</v>
      </c>
      <c r="H2" s="1">
        <f t="shared" ca="1" si="1"/>
        <v>11</v>
      </c>
      <c r="I2" s="1">
        <f t="shared" ca="1" si="1"/>
        <v>11</v>
      </c>
      <c r="J2" s="1">
        <f t="shared" ca="1" si="1"/>
        <v>11</v>
      </c>
      <c r="K2" s="1">
        <f t="shared" ca="1" si="1"/>
        <v>11</v>
      </c>
      <c r="L2" s="1">
        <f t="shared" ca="1" si="1"/>
        <v>11</v>
      </c>
      <c r="M2" s="1">
        <f t="shared" ca="1" si="1"/>
        <v>11</v>
      </c>
      <c r="N2" s="1">
        <f t="shared" ca="1" si="1"/>
        <v>11</v>
      </c>
      <c r="O2" s="1">
        <f t="shared" ca="1" si="1"/>
        <v>11</v>
      </c>
      <c r="P2" s="747">
        <v>1</v>
      </c>
      <c r="Q2" s="142"/>
      <c r="R2" s="142" t="s">
        <v>1166</v>
      </c>
    </row>
    <row r="3" spans="1:18" ht="15.75">
      <c r="B3" s="759"/>
      <c r="C3" s="759"/>
      <c r="D3" s="759"/>
      <c r="E3" s="759"/>
      <c r="F3" s="759"/>
      <c r="G3" s="759"/>
      <c r="H3" s="759"/>
      <c r="I3" s="759"/>
      <c r="J3" s="759"/>
      <c r="K3" s="759"/>
      <c r="L3" s="759"/>
      <c r="M3" s="759"/>
      <c r="N3" s="759"/>
      <c r="O3" s="759"/>
      <c r="P3" s="747">
        <v>1</v>
      </c>
      <c r="Q3" s="156">
        <f ca="1">COUNTA(A1:P72) + COUNTBLANK(A1:P72)</f>
        <v>1152</v>
      </c>
      <c r="R3" s="145" t="str">
        <f>"cellules entre"&amp;" " &amp;A1&amp;" et  "&amp;P72</f>
        <v>cellules entre A1 et  P72</v>
      </c>
    </row>
    <row r="4" spans="1:18" ht="18.75">
      <c r="B4" s="809" t="s">
        <v>1713</v>
      </c>
      <c r="C4" s="759"/>
      <c r="D4" s="759"/>
      <c r="E4" s="759"/>
      <c r="F4" s="759"/>
      <c r="G4" s="759"/>
      <c r="H4" s="759"/>
      <c r="I4" s="759"/>
      <c r="J4" s="759"/>
      <c r="K4" s="759"/>
      <c r="L4" s="759"/>
      <c r="M4" s="759"/>
      <c r="N4" s="759"/>
      <c r="O4" s="759" t="s">
        <v>1712</v>
      </c>
      <c r="P4" s="747">
        <v>1</v>
      </c>
      <c r="Q4" s="156">
        <f ca="1">COUNTA(A1:P72)</f>
        <v>172</v>
      </c>
      <c r="R4" s="145" t="s">
        <v>1161</v>
      </c>
    </row>
    <row r="5" spans="1:18" ht="15.75">
      <c r="B5" s="759" t="s">
        <v>1711</v>
      </c>
      <c r="C5" s="759"/>
      <c r="D5" s="759"/>
      <c r="E5" s="759"/>
      <c r="F5" s="759"/>
      <c r="G5" s="759"/>
      <c r="H5" s="759"/>
      <c r="I5" s="759"/>
      <c r="J5" s="759"/>
      <c r="K5" s="759"/>
      <c r="L5" s="759"/>
      <c r="M5" s="759"/>
      <c r="N5" s="759"/>
      <c r="O5" s="759"/>
      <c r="P5" s="747">
        <v>1</v>
      </c>
      <c r="Q5" s="156">
        <f ca="1">COUNTBLANK(A1:P72)</f>
        <v>980</v>
      </c>
      <c r="R5" s="145" t="s">
        <v>134</v>
      </c>
    </row>
    <row r="6" spans="1:18" ht="15.75">
      <c r="B6" s="759" t="s">
        <v>1310</v>
      </c>
      <c r="C6" s="759"/>
      <c r="D6" s="759"/>
      <c r="E6" s="759"/>
      <c r="F6" s="759"/>
      <c r="G6" s="759"/>
      <c r="H6" s="759"/>
      <c r="I6" s="759"/>
      <c r="J6" s="759"/>
      <c r="K6" s="759"/>
      <c r="L6" s="759"/>
      <c r="M6" s="759"/>
      <c r="N6" s="759"/>
      <c r="O6" s="759"/>
      <c r="P6" s="747">
        <v>1</v>
      </c>
      <c r="Q6" s="156" cm="1">
        <f t="array" ref="Q6">SUM(P1:P70+2)</f>
        <v>210</v>
      </c>
      <c r="R6" s="145" t="s">
        <v>1162</v>
      </c>
    </row>
    <row r="7" spans="1:18" ht="15.75">
      <c r="B7" s="759"/>
      <c r="C7" s="759"/>
      <c r="D7" s="759"/>
      <c r="E7" s="759"/>
      <c r="F7" s="759"/>
      <c r="G7" s="759"/>
      <c r="H7" s="759"/>
      <c r="I7" s="759"/>
      <c r="J7" s="759"/>
      <c r="K7" s="759"/>
      <c r="L7" s="759"/>
      <c r="M7" s="759"/>
      <c r="N7" s="759"/>
      <c r="O7" s="759"/>
      <c r="P7" s="747">
        <v>1</v>
      </c>
      <c r="Q7" s="156">
        <f>SUM(A72:O72)+1</f>
        <v>16</v>
      </c>
      <c r="R7" s="145" t="s">
        <v>1163</v>
      </c>
    </row>
    <row r="8" spans="1:18">
      <c r="B8" s="808" t="s">
        <v>1710</v>
      </c>
      <c r="C8" s="759"/>
      <c r="D8" s="759"/>
      <c r="E8" s="759"/>
      <c r="F8" s="759"/>
      <c r="G8" s="759"/>
      <c r="H8" s="759"/>
      <c r="I8" s="759"/>
      <c r="J8" s="759"/>
      <c r="K8" s="759"/>
      <c r="L8" s="759"/>
      <c r="M8" s="759"/>
      <c r="N8" s="759"/>
      <c r="O8" s="759"/>
      <c r="P8" s="747">
        <v>1</v>
      </c>
    </row>
    <row r="9" spans="1:18">
      <c r="B9" s="762"/>
      <c r="C9" s="759"/>
      <c r="D9" s="759"/>
      <c r="E9" s="759"/>
      <c r="F9" s="759"/>
      <c r="G9" s="759"/>
      <c r="H9" s="759"/>
      <c r="I9" s="759"/>
      <c r="J9" s="759"/>
      <c r="K9" s="759"/>
      <c r="L9" s="759"/>
      <c r="M9" s="759"/>
      <c r="N9" s="759"/>
      <c r="O9" s="759"/>
      <c r="P9" s="747">
        <v>1</v>
      </c>
    </row>
    <row r="10" spans="1:18">
      <c r="B10" s="762" t="s">
        <v>1309</v>
      </c>
      <c r="C10" s="759"/>
      <c r="D10" s="759"/>
      <c r="E10" s="759"/>
      <c r="F10" s="759"/>
      <c r="G10" s="759"/>
      <c r="H10" s="759"/>
      <c r="I10" s="759"/>
      <c r="J10" s="759"/>
      <c r="K10" s="759"/>
      <c r="L10" s="759"/>
      <c r="M10" s="759"/>
      <c r="N10" s="759"/>
      <c r="O10" s="759"/>
      <c r="P10" s="747">
        <v>1</v>
      </c>
    </row>
    <row r="11" spans="1:18">
      <c r="B11" s="762" t="s">
        <v>1709</v>
      </c>
      <c r="C11" s="759"/>
      <c r="D11" s="759"/>
      <c r="E11" s="759"/>
      <c r="F11" s="759"/>
      <c r="G11" s="759"/>
      <c r="H11" s="759"/>
      <c r="I11" s="759"/>
      <c r="J11" s="759"/>
      <c r="K11" s="759"/>
      <c r="L11" s="759"/>
      <c r="M11" s="759"/>
      <c r="N11" s="759"/>
      <c r="O11" s="759"/>
      <c r="P11" s="747">
        <v>1</v>
      </c>
    </row>
    <row r="12" spans="1:18">
      <c r="B12" s="762" t="s">
        <v>1708</v>
      </c>
      <c r="C12" s="759"/>
      <c r="D12" s="759"/>
      <c r="E12" s="759"/>
      <c r="F12" s="759"/>
      <c r="G12" s="759"/>
      <c r="H12" s="759"/>
      <c r="I12" s="759"/>
      <c r="J12" s="759"/>
      <c r="K12" s="759"/>
      <c r="L12" s="759"/>
      <c r="M12" s="759"/>
      <c r="N12" s="759"/>
      <c r="O12" s="759"/>
      <c r="P12" s="747">
        <v>1</v>
      </c>
    </row>
    <row r="13" spans="1:18">
      <c r="B13" s="762" t="s">
        <v>1707</v>
      </c>
      <c r="C13" s="759"/>
      <c r="D13" s="759"/>
      <c r="E13" s="759"/>
      <c r="F13" s="759"/>
      <c r="G13" s="759"/>
      <c r="H13" s="759"/>
      <c r="I13" s="759"/>
      <c r="J13" s="759"/>
      <c r="K13" s="759"/>
      <c r="L13" s="759"/>
      <c r="M13" s="759"/>
      <c r="N13" s="759"/>
      <c r="O13" s="759"/>
      <c r="P13" s="747">
        <v>1</v>
      </c>
    </row>
    <row r="14" spans="1:18">
      <c r="B14" s="759"/>
      <c r="C14" s="759"/>
      <c r="D14" s="759"/>
      <c r="E14" s="759"/>
      <c r="F14" s="759"/>
      <c r="G14" s="759"/>
      <c r="H14" s="759"/>
      <c r="I14" s="759"/>
      <c r="J14" s="759"/>
      <c r="K14" s="759"/>
      <c r="L14" s="759"/>
      <c r="M14" s="759"/>
      <c r="N14" s="759"/>
      <c r="O14" s="759"/>
      <c r="P14" s="747">
        <v>1</v>
      </c>
    </row>
    <row r="15" spans="1:18">
      <c r="B15" s="759"/>
      <c r="C15" s="759" t="s">
        <v>1706</v>
      </c>
      <c r="D15" s="759"/>
      <c r="E15" s="759"/>
      <c r="F15" s="759"/>
      <c r="G15" s="759"/>
      <c r="H15" s="759"/>
      <c r="I15" s="759"/>
      <c r="J15" s="759"/>
      <c r="K15" s="759"/>
      <c r="L15" s="759"/>
      <c r="M15" s="759"/>
      <c r="N15" s="759"/>
      <c r="O15" s="759"/>
      <c r="P15" s="747">
        <v>1</v>
      </c>
    </row>
    <row r="16" spans="1:18">
      <c r="B16" s="759"/>
      <c r="C16" s="759" t="s">
        <v>1705</v>
      </c>
      <c r="D16" s="759"/>
      <c r="E16" s="759"/>
      <c r="F16" s="759"/>
      <c r="G16" s="759"/>
      <c r="H16" s="759"/>
      <c r="I16" s="759"/>
      <c r="J16" s="759"/>
      <c r="K16" s="759"/>
      <c r="L16" s="759"/>
      <c r="M16" s="759"/>
      <c r="N16" s="759"/>
      <c r="O16" s="759"/>
      <c r="P16" s="747">
        <v>1</v>
      </c>
    </row>
    <row r="17" spans="2:16">
      <c r="B17" s="759"/>
      <c r="C17" s="759" t="s">
        <v>1704</v>
      </c>
      <c r="D17" s="759"/>
      <c r="E17" s="759"/>
      <c r="F17" s="759"/>
      <c r="G17" s="759"/>
      <c r="H17" s="759"/>
      <c r="I17" s="759"/>
      <c r="J17" s="759"/>
      <c r="K17" s="759"/>
      <c r="L17" s="759"/>
      <c r="M17" s="759"/>
      <c r="N17" s="759"/>
      <c r="O17" s="759"/>
      <c r="P17" s="747">
        <v>1</v>
      </c>
    </row>
    <row r="18" spans="2:16">
      <c r="B18" s="759"/>
      <c r="C18" s="759" t="s">
        <v>1703</v>
      </c>
      <c r="D18" s="759"/>
      <c r="E18" s="759"/>
      <c r="F18" s="759"/>
      <c r="G18" s="759"/>
      <c r="H18" s="759"/>
      <c r="I18" s="759"/>
      <c r="J18" s="759"/>
      <c r="K18" s="759"/>
      <c r="L18" s="759"/>
      <c r="M18" s="759"/>
      <c r="N18" s="759"/>
      <c r="O18" s="759"/>
      <c r="P18" s="747">
        <v>1</v>
      </c>
    </row>
    <row r="19" spans="2:16">
      <c r="B19" s="759"/>
      <c r="C19" s="759" t="s">
        <v>1702</v>
      </c>
      <c r="D19" s="759"/>
      <c r="E19" s="759"/>
      <c r="F19" s="759"/>
      <c r="G19" s="759"/>
      <c r="H19" s="759"/>
      <c r="I19" s="759"/>
      <c r="J19" s="759"/>
      <c r="K19" s="759"/>
      <c r="L19" s="759"/>
      <c r="M19" s="759"/>
      <c r="N19" s="759"/>
      <c r="O19" s="759"/>
      <c r="P19" s="747">
        <v>1</v>
      </c>
    </row>
    <row r="20" spans="2:16">
      <c r="B20" s="759"/>
      <c r="C20" s="759" t="s">
        <v>1701</v>
      </c>
      <c r="D20" s="759"/>
      <c r="E20" s="759"/>
      <c r="F20" s="759"/>
      <c r="G20" s="759"/>
      <c r="H20" s="759"/>
      <c r="I20" s="759"/>
      <c r="J20" s="759"/>
      <c r="K20" s="759"/>
      <c r="L20" s="759"/>
      <c r="M20" s="759"/>
      <c r="N20" s="759"/>
      <c r="O20" s="759"/>
      <c r="P20" s="747">
        <v>1</v>
      </c>
    </row>
    <row r="21" spans="2:16">
      <c r="B21" s="759"/>
      <c r="C21" s="759" t="s">
        <v>1700</v>
      </c>
      <c r="D21" s="759"/>
      <c r="E21" s="759"/>
      <c r="F21" s="759"/>
      <c r="G21" s="759"/>
      <c r="H21" s="759"/>
      <c r="I21" s="759"/>
      <c r="J21" s="759"/>
      <c r="K21" s="759"/>
      <c r="L21" s="759"/>
      <c r="M21" s="759"/>
      <c r="N21" s="759"/>
      <c r="O21" s="759"/>
      <c r="P21" s="747">
        <v>1</v>
      </c>
    </row>
    <row r="22" spans="2:16">
      <c r="B22" s="759"/>
      <c r="C22" s="759" t="s">
        <v>1699</v>
      </c>
      <c r="D22" s="759"/>
      <c r="E22" s="759"/>
      <c r="F22" s="759"/>
      <c r="G22" s="759"/>
      <c r="H22" s="759"/>
      <c r="I22" s="759"/>
      <c r="J22" s="759"/>
      <c r="K22" s="759"/>
      <c r="L22" s="759"/>
      <c r="M22" s="759"/>
      <c r="N22" s="759"/>
      <c r="O22" s="759"/>
      <c r="P22" s="747">
        <v>1</v>
      </c>
    </row>
    <row r="23" spans="2:16">
      <c r="B23" s="759"/>
      <c r="C23" s="759"/>
      <c r="D23" s="759"/>
      <c r="E23" s="759"/>
      <c r="F23" s="759"/>
      <c r="G23" s="759"/>
      <c r="H23" s="759"/>
      <c r="I23" s="759"/>
      <c r="J23" s="759"/>
      <c r="K23" s="759"/>
      <c r="L23" s="759"/>
      <c r="M23" s="759"/>
      <c r="N23" s="759"/>
      <c r="O23" s="759"/>
      <c r="P23" s="747">
        <v>1</v>
      </c>
    </row>
    <row r="24" spans="2:16">
      <c r="B24" s="759"/>
      <c r="C24" s="759" t="s">
        <v>1698</v>
      </c>
      <c r="D24" s="759"/>
      <c r="E24" s="759"/>
      <c r="F24" s="759"/>
      <c r="G24" s="759"/>
      <c r="H24" s="759"/>
      <c r="I24" s="759"/>
      <c r="J24" s="759"/>
      <c r="K24" s="759"/>
      <c r="L24" s="759"/>
      <c r="M24" s="759"/>
      <c r="N24" s="759"/>
      <c r="O24" s="759"/>
      <c r="P24" s="747">
        <v>1</v>
      </c>
    </row>
    <row r="25" spans="2:16">
      <c r="B25" s="759"/>
      <c r="C25" s="759" t="s">
        <v>1697</v>
      </c>
      <c r="D25" s="759"/>
      <c r="E25" s="759"/>
      <c r="F25" s="759"/>
      <c r="G25" s="759"/>
      <c r="H25" s="759"/>
      <c r="I25" s="759"/>
      <c r="J25" s="759"/>
      <c r="K25" s="759"/>
      <c r="L25" s="759"/>
      <c r="M25" s="759"/>
      <c r="N25" s="759"/>
      <c r="O25" s="759"/>
      <c r="P25" s="747">
        <v>1</v>
      </c>
    </row>
    <row r="26" spans="2:16">
      <c r="B26" s="759"/>
      <c r="C26" s="759" t="s">
        <v>1696</v>
      </c>
      <c r="D26" s="759"/>
      <c r="E26" s="759"/>
      <c r="F26" s="759"/>
      <c r="G26" s="759"/>
      <c r="H26" s="759"/>
      <c r="I26" s="759"/>
      <c r="J26" s="759"/>
      <c r="K26" s="759"/>
      <c r="L26" s="759"/>
      <c r="M26" s="759"/>
      <c r="N26" s="759"/>
      <c r="O26" s="759"/>
      <c r="P26" s="747">
        <v>1</v>
      </c>
    </row>
    <row r="27" spans="2:16">
      <c r="B27" s="759"/>
      <c r="C27" s="759"/>
      <c r="D27" s="759"/>
      <c r="E27" s="759"/>
      <c r="F27" s="759"/>
      <c r="G27" s="759"/>
      <c r="H27" s="759"/>
      <c r="I27" s="759"/>
      <c r="J27" s="759"/>
      <c r="K27" s="759"/>
      <c r="L27" s="759"/>
      <c r="M27" s="759"/>
      <c r="N27" s="759"/>
      <c r="O27" s="759"/>
      <c r="P27" s="747">
        <v>1</v>
      </c>
    </row>
    <row r="28" spans="2:16">
      <c r="B28" s="759"/>
      <c r="C28" s="759" t="s">
        <v>1695</v>
      </c>
      <c r="D28" s="759"/>
      <c r="E28" s="759"/>
      <c r="F28" s="759"/>
      <c r="G28" s="759"/>
      <c r="H28" s="759"/>
      <c r="I28" s="759"/>
      <c r="J28" s="759"/>
      <c r="K28" s="759"/>
      <c r="L28" s="759"/>
      <c r="M28" s="759"/>
      <c r="N28" s="759"/>
      <c r="O28" s="759"/>
      <c r="P28" s="747">
        <v>1</v>
      </c>
    </row>
    <row r="29" spans="2:16">
      <c r="B29" s="759"/>
      <c r="C29" s="759" t="s">
        <v>1694</v>
      </c>
      <c r="D29" s="759"/>
      <c r="E29" s="759"/>
      <c r="F29" s="759"/>
      <c r="G29" s="759"/>
      <c r="H29" s="759"/>
      <c r="I29" s="759"/>
      <c r="J29" s="759"/>
      <c r="K29" s="759"/>
      <c r="L29" s="759"/>
      <c r="M29" s="759"/>
      <c r="N29" s="759"/>
      <c r="O29" s="759"/>
      <c r="P29" s="747">
        <v>1</v>
      </c>
    </row>
    <row r="30" spans="2:16">
      <c r="B30" s="759"/>
      <c r="C30" s="759" t="s">
        <v>1693</v>
      </c>
      <c r="D30" s="759"/>
      <c r="E30" s="759"/>
      <c r="F30" s="759"/>
      <c r="G30" s="759"/>
      <c r="H30" s="759"/>
      <c r="I30" s="759"/>
      <c r="J30" s="759"/>
      <c r="K30" s="759"/>
      <c r="L30" s="759"/>
      <c r="M30" s="759"/>
      <c r="N30" s="759"/>
      <c r="O30" s="759"/>
      <c r="P30" s="747">
        <v>1</v>
      </c>
    </row>
    <row r="31" spans="2:16">
      <c r="B31" s="759"/>
      <c r="C31" s="759"/>
      <c r="D31" s="759"/>
      <c r="E31" s="759"/>
      <c r="F31" s="759"/>
      <c r="G31" s="759"/>
      <c r="H31" s="759"/>
      <c r="I31" s="759"/>
      <c r="J31" s="759"/>
      <c r="K31" s="759"/>
      <c r="L31" s="759"/>
      <c r="M31" s="759"/>
      <c r="N31" s="759"/>
      <c r="O31" s="759"/>
      <c r="P31" s="747">
        <v>1</v>
      </c>
    </row>
    <row r="32" spans="2:16">
      <c r="B32" s="759"/>
      <c r="C32" s="759" t="s">
        <v>1692</v>
      </c>
      <c r="D32" s="759"/>
      <c r="E32" s="759"/>
      <c r="F32" s="759"/>
      <c r="G32" s="759"/>
      <c r="H32" s="759"/>
      <c r="I32" s="759"/>
      <c r="J32" s="759"/>
      <c r="K32" s="759"/>
      <c r="L32" s="759"/>
      <c r="M32" s="759"/>
      <c r="N32" s="759"/>
      <c r="O32" s="759"/>
      <c r="P32" s="747">
        <v>1</v>
      </c>
    </row>
    <row r="33" spans="2:16">
      <c r="B33" s="759"/>
      <c r="C33" s="759"/>
      <c r="D33" s="759"/>
      <c r="E33" s="759"/>
      <c r="F33" s="759"/>
      <c r="G33" s="759"/>
      <c r="H33" s="759"/>
      <c r="I33" s="759"/>
      <c r="J33" s="759"/>
      <c r="K33" s="759"/>
      <c r="L33" s="759"/>
      <c r="M33" s="759"/>
      <c r="N33" s="759"/>
      <c r="O33" s="759"/>
      <c r="P33" s="747">
        <v>1</v>
      </c>
    </row>
    <row r="34" spans="2:16">
      <c r="B34" s="759"/>
      <c r="C34" s="759" t="s">
        <v>1691</v>
      </c>
      <c r="D34" s="759"/>
      <c r="E34" s="759"/>
      <c r="F34" s="759"/>
      <c r="G34" s="759"/>
      <c r="H34" s="759"/>
      <c r="I34" s="759"/>
      <c r="J34" s="759"/>
      <c r="K34" s="759"/>
      <c r="L34" s="759"/>
      <c r="M34" s="759"/>
      <c r="N34" s="759"/>
      <c r="O34" s="759"/>
      <c r="P34" s="747">
        <v>1</v>
      </c>
    </row>
    <row r="35" spans="2:16">
      <c r="B35" s="759"/>
      <c r="C35" s="759" t="s">
        <v>1690</v>
      </c>
      <c r="D35" s="759"/>
      <c r="E35" s="759"/>
      <c r="F35" s="759"/>
      <c r="G35" s="759"/>
      <c r="H35" s="759"/>
      <c r="I35" s="759"/>
      <c r="J35" s="759"/>
      <c r="K35" s="759"/>
      <c r="L35" s="759"/>
      <c r="M35" s="759"/>
      <c r="N35" s="759"/>
      <c r="O35" s="759"/>
      <c r="P35" s="747">
        <v>1</v>
      </c>
    </row>
    <row r="36" spans="2:16">
      <c r="B36" s="759"/>
      <c r="C36" s="759" t="s">
        <v>1689</v>
      </c>
      <c r="D36" s="759"/>
      <c r="E36" s="759"/>
      <c r="F36" s="759"/>
      <c r="G36" s="759"/>
      <c r="H36" s="759"/>
      <c r="I36" s="759"/>
      <c r="J36" s="759"/>
      <c r="K36" s="759"/>
      <c r="L36" s="759"/>
      <c r="M36" s="759"/>
      <c r="N36" s="759"/>
      <c r="O36" s="759"/>
      <c r="P36" s="747">
        <v>1</v>
      </c>
    </row>
    <row r="37" spans="2:16">
      <c r="B37" s="759"/>
      <c r="C37" s="759" t="s">
        <v>1688</v>
      </c>
      <c r="D37" s="759"/>
      <c r="E37" s="759"/>
      <c r="F37" s="759"/>
      <c r="G37" s="759"/>
      <c r="H37" s="759"/>
      <c r="I37" s="759"/>
      <c r="J37" s="759"/>
      <c r="K37" s="759"/>
      <c r="L37" s="759"/>
      <c r="M37" s="759"/>
      <c r="N37" s="759"/>
      <c r="O37" s="759"/>
      <c r="P37" s="747">
        <v>1</v>
      </c>
    </row>
    <row r="38" spans="2:16">
      <c r="B38" s="759"/>
      <c r="C38" s="759" t="s">
        <v>1687</v>
      </c>
      <c r="D38" s="759"/>
      <c r="E38" s="759"/>
      <c r="F38" s="759"/>
      <c r="G38" s="759"/>
      <c r="H38" s="759"/>
      <c r="I38" s="759"/>
      <c r="J38" s="759"/>
      <c r="K38" s="759"/>
      <c r="L38" s="759"/>
      <c r="M38" s="759"/>
      <c r="N38" s="759"/>
      <c r="O38" s="759"/>
      <c r="P38" s="747">
        <v>1</v>
      </c>
    </row>
    <row r="39" spans="2:16">
      <c r="B39" s="759"/>
      <c r="C39" s="759"/>
      <c r="D39" s="759"/>
      <c r="E39" s="759"/>
      <c r="F39" s="759"/>
      <c r="G39" s="759"/>
      <c r="H39" s="759"/>
      <c r="I39" s="759"/>
      <c r="J39" s="759"/>
      <c r="K39" s="759"/>
      <c r="L39" s="759"/>
      <c r="M39" s="759"/>
      <c r="N39" s="759"/>
      <c r="O39" s="759"/>
      <c r="P39" s="747">
        <v>1</v>
      </c>
    </row>
    <row r="40" spans="2:16">
      <c r="B40" s="759"/>
      <c r="C40" s="759" t="s">
        <v>1686</v>
      </c>
      <c r="D40" s="759"/>
      <c r="E40" s="759"/>
      <c r="F40" s="759"/>
      <c r="G40" s="759"/>
      <c r="H40" s="759"/>
      <c r="I40" s="759"/>
      <c r="J40" s="759"/>
      <c r="K40" s="759"/>
      <c r="L40" s="759"/>
      <c r="M40" s="759"/>
      <c r="N40" s="759"/>
      <c r="O40" s="759"/>
      <c r="P40" s="747">
        <v>1</v>
      </c>
    </row>
    <row r="41" spans="2:16">
      <c r="B41" s="759"/>
      <c r="C41" s="759" t="s">
        <v>1685</v>
      </c>
      <c r="D41" s="759"/>
      <c r="E41" s="759"/>
      <c r="F41" s="759"/>
      <c r="G41" s="759"/>
      <c r="H41" s="759"/>
      <c r="I41" s="759"/>
      <c r="J41" s="759"/>
      <c r="K41" s="759"/>
      <c r="L41" s="759"/>
      <c r="M41" s="759"/>
      <c r="N41" s="759"/>
      <c r="O41" s="759"/>
      <c r="P41" s="747">
        <v>1</v>
      </c>
    </row>
    <row r="42" spans="2:16">
      <c r="B42" s="759"/>
      <c r="C42" s="759" t="s">
        <v>1684</v>
      </c>
      <c r="D42" s="759"/>
      <c r="E42" s="759"/>
      <c r="F42" s="759"/>
      <c r="G42" s="759"/>
      <c r="H42" s="759"/>
      <c r="I42" s="759"/>
      <c r="J42" s="759"/>
      <c r="K42" s="759"/>
      <c r="L42" s="759"/>
      <c r="M42" s="759"/>
      <c r="N42" s="759"/>
      <c r="O42" s="759"/>
      <c r="P42" s="747">
        <v>1</v>
      </c>
    </row>
    <row r="43" spans="2:16">
      <c r="B43" s="759"/>
      <c r="C43" s="759" t="s">
        <v>1683</v>
      </c>
      <c r="D43" s="759"/>
      <c r="E43" s="759"/>
      <c r="F43" s="759"/>
      <c r="G43" s="759"/>
      <c r="H43" s="759"/>
      <c r="I43" s="759"/>
      <c r="J43" s="759"/>
      <c r="K43" s="759"/>
      <c r="L43" s="759"/>
      <c r="M43" s="759"/>
      <c r="N43" s="759"/>
      <c r="O43" s="759"/>
      <c r="P43" s="747">
        <v>1</v>
      </c>
    </row>
    <row r="44" spans="2:16">
      <c r="B44" s="759"/>
      <c r="C44" s="759" t="s">
        <v>1287</v>
      </c>
      <c r="D44" s="759"/>
      <c r="E44" s="759"/>
      <c r="F44" s="759"/>
      <c r="G44" s="759"/>
      <c r="H44" s="759"/>
      <c r="I44" s="759"/>
      <c r="J44" s="759"/>
      <c r="K44" s="759"/>
      <c r="L44" s="759"/>
      <c r="M44" s="759"/>
      <c r="N44" s="759"/>
      <c r="O44" s="759"/>
      <c r="P44" s="747">
        <v>1</v>
      </c>
    </row>
    <row r="45" spans="2:16">
      <c r="B45" s="759"/>
      <c r="C45" s="759" t="s">
        <v>1682</v>
      </c>
      <c r="D45" s="759"/>
      <c r="E45" s="759"/>
      <c r="F45" s="759"/>
      <c r="G45" s="759"/>
      <c r="H45" s="759"/>
      <c r="I45" s="759"/>
      <c r="J45" s="759"/>
      <c r="K45" s="759"/>
      <c r="L45" s="759"/>
      <c r="M45" s="759"/>
      <c r="N45" s="759"/>
      <c r="O45" s="759"/>
      <c r="P45" s="747">
        <v>1</v>
      </c>
    </row>
    <row r="46" spans="2:16">
      <c r="B46" s="759"/>
      <c r="C46" s="759" t="s">
        <v>1681</v>
      </c>
      <c r="D46" s="759"/>
      <c r="E46" s="759"/>
      <c r="F46" s="759"/>
      <c r="G46" s="759"/>
      <c r="H46" s="759"/>
      <c r="I46" s="759"/>
      <c r="J46" s="759"/>
      <c r="K46" s="759"/>
      <c r="L46" s="759"/>
      <c r="M46" s="759"/>
      <c r="N46" s="759"/>
      <c r="O46" s="759"/>
      <c r="P46" s="747">
        <v>1</v>
      </c>
    </row>
    <row r="47" spans="2:16">
      <c r="B47" s="759"/>
      <c r="C47" s="759"/>
      <c r="D47" s="759"/>
      <c r="E47" s="759"/>
      <c r="F47" s="759"/>
      <c r="G47" s="759"/>
      <c r="H47" s="759"/>
      <c r="I47" s="759"/>
      <c r="J47" s="759"/>
      <c r="K47" s="759"/>
      <c r="L47" s="759"/>
      <c r="M47" s="759"/>
      <c r="N47" s="759"/>
      <c r="O47" s="759"/>
      <c r="P47" s="747">
        <v>1</v>
      </c>
    </row>
    <row r="48" spans="2:16">
      <c r="B48" s="759"/>
      <c r="C48" s="759" t="s">
        <v>1680</v>
      </c>
      <c r="D48" s="759"/>
      <c r="E48" s="759"/>
      <c r="F48" s="759"/>
      <c r="G48" s="759"/>
      <c r="H48" s="759"/>
      <c r="I48" s="759"/>
      <c r="J48" s="759"/>
      <c r="K48" s="759"/>
      <c r="L48" s="759"/>
      <c r="M48" s="759"/>
      <c r="N48" s="759"/>
      <c r="O48" s="759"/>
      <c r="P48" s="747">
        <v>1</v>
      </c>
    </row>
    <row r="49" spans="2:16">
      <c r="B49" s="759"/>
      <c r="C49" s="759" t="s">
        <v>1679</v>
      </c>
      <c r="D49" s="759"/>
      <c r="E49" s="759"/>
      <c r="F49" s="759"/>
      <c r="G49" s="759"/>
      <c r="H49" s="759"/>
      <c r="I49" s="759"/>
      <c r="J49" s="759"/>
      <c r="K49" s="759"/>
      <c r="L49" s="759"/>
      <c r="M49" s="759"/>
      <c r="N49" s="759"/>
      <c r="O49" s="759"/>
      <c r="P49" s="747">
        <v>1</v>
      </c>
    </row>
    <row r="50" spans="2:16">
      <c r="B50" s="759"/>
      <c r="C50" s="759" t="s">
        <v>1678</v>
      </c>
      <c r="D50" s="759"/>
      <c r="E50" s="759"/>
      <c r="F50" s="759"/>
      <c r="G50" s="759"/>
      <c r="H50" s="759"/>
      <c r="I50" s="759"/>
      <c r="J50" s="759"/>
      <c r="K50" s="759"/>
      <c r="L50" s="759"/>
      <c r="M50" s="759"/>
      <c r="N50" s="759"/>
      <c r="O50" s="759"/>
      <c r="P50" s="747">
        <v>1</v>
      </c>
    </row>
    <row r="51" spans="2:16">
      <c r="B51" s="759"/>
      <c r="C51" s="759" t="s">
        <v>1281</v>
      </c>
      <c r="D51" s="759"/>
      <c r="E51" s="759"/>
      <c r="F51" s="759"/>
      <c r="G51" s="759"/>
      <c r="H51" s="759"/>
      <c r="I51" s="759"/>
      <c r="J51" s="759"/>
      <c r="K51" s="759"/>
      <c r="L51" s="759"/>
      <c r="M51" s="759"/>
      <c r="N51" s="759"/>
      <c r="O51" s="759"/>
      <c r="P51" s="747">
        <v>1</v>
      </c>
    </row>
    <row r="52" spans="2:16">
      <c r="B52" s="759"/>
      <c r="C52" s="759" t="s">
        <v>1677</v>
      </c>
      <c r="D52" s="759"/>
      <c r="E52" s="759"/>
      <c r="F52" s="759"/>
      <c r="G52" s="759"/>
      <c r="H52" s="759"/>
      <c r="I52" s="759"/>
      <c r="J52" s="759"/>
      <c r="K52" s="759"/>
      <c r="L52" s="759"/>
      <c r="M52" s="759"/>
      <c r="N52" s="759"/>
      <c r="O52" s="759"/>
      <c r="P52" s="747">
        <v>1</v>
      </c>
    </row>
    <row r="53" spans="2:16">
      <c r="B53" s="759"/>
      <c r="C53" s="759" t="s">
        <v>1279</v>
      </c>
      <c r="D53" s="759"/>
      <c r="E53" s="759"/>
      <c r="F53" s="759"/>
      <c r="G53" s="759"/>
      <c r="H53" s="759"/>
      <c r="I53" s="759"/>
      <c r="J53" s="759"/>
      <c r="K53" s="759"/>
      <c r="L53" s="759"/>
      <c r="M53" s="759"/>
      <c r="N53" s="759"/>
      <c r="O53" s="759"/>
      <c r="P53" s="747">
        <v>1</v>
      </c>
    </row>
    <row r="54" spans="2:16">
      <c r="B54" s="759"/>
      <c r="C54" s="759" t="s">
        <v>1278</v>
      </c>
      <c r="D54" s="759"/>
      <c r="E54" s="759"/>
      <c r="F54" s="759"/>
      <c r="G54" s="759"/>
      <c r="H54" s="759"/>
      <c r="I54" s="759"/>
      <c r="J54" s="759"/>
      <c r="K54" s="759"/>
      <c r="L54" s="759"/>
      <c r="M54" s="759"/>
      <c r="N54" s="759"/>
      <c r="O54" s="759"/>
      <c r="P54" s="747">
        <v>1</v>
      </c>
    </row>
    <row r="55" spans="2:16">
      <c r="B55" s="759"/>
      <c r="C55" s="759"/>
      <c r="D55" s="759"/>
      <c r="E55" s="759"/>
      <c r="F55" s="759"/>
      <c r="G55" s="759"/>
      <c r="H55" s="759"/>
      <c r="I55" s="759"/>
      <c r="J55" s="759"/>
      <c r="K55" s="759"/>
      <c r="L55" s="759"/>
      <c r="M55" s="759"/>
      <c r="N55" s="759"/>
      <c r="O55" s="759"/>
      <c r="P55" s="747">
        <v>1</v>
      </c>
    </row>
    <row r="56" spans="2:16" ht="18">
      <c r="B56" s="807" t="s">
        <v>1676</v>
      </c>
      <c r="C56" s="759"/>
      <c r="D56" s="759"/>
      <c r="E56" s="759"/>
      <c r="F56" s="759"/>
      <c r="G56" s="759"/>
      <c r="H56" s="759"/>
      <c r="I56" s="759"/>
      <c r="J56" s="759"/>
      <c r="K56" s="759"/>
      <c r="L56" s="759"/>
      <c r="M56" s="759"/>
      <c r="N56" s="759"/>
      <c r="O56" s="759"/>
      <c r="P56" s="747">
        <v>1</v>
      </c>
    </row>
    <row r="57" spans="2:16">
      <c r="B57" s="762"/>
      <c r="C57" s="759"/>
      <c r="D57" s="759"/>
      <c r="E57" s="759"/>
      <c r="F57" s="759"/>
      <c r="G57" s="759"/>
      <c r="H57" s="759"/>
      <c r="I57" s="759"/>
      <c r="J57" s="759"/>
      <c r="K57" s="759"/>
      <c r="L57" s="759"/>
      <c r="M57" s="759"/>
      <c r="N57" s="759"/>
      <c r="O57" s="759"/>
      <c r="P57" s="747">
        <v>1</v>
      </c>
    </row>
    <row r="58" spans="2:16">
      <c r="B58" s="761" t="s">
        <v>1675</v>
      </c>
      <c r="C58" s="759"/>
      <c r="D58" s="759"/>
      <c r="E58" s="759"/>
      <c r="F58" s="759"/>
      <c r="G58" s="759"/>
      <c r="H58" s="759"/>
      <c r="I58" s="759"/>
      <c r="J58" s="759"/>
      <c r="K58" s="759"/>
      <c r="L58" s="759"/>
      <c r="M58" s="759"/>
      <c r="N58" s="759"/>
      <c r="O58" s="759"/>
      <c r="P58" s="747">
        <v>1</v>
      </c>
    </row>
    <row r="59" spans="2:16">
      <c r="B59" s="761" t="s">
        <v>1674</v>
      </c>
      <c r="C59" s="759"/>
      <c r="D59" s="759"/>
      <c r="E59" s="759"/>
      <c r="F59" s="759"/>
      <c r="G59" s="759"/>
      <c r="H59" s="759"/>
      <c r="I59" s="759"/>
      <c r="J59" s="759"/>
      <c r="K59" s="759"/>
      <c r="L59" s="759"/>
      <c r="M59" s="759"/>
      <c r="N59" s="759"/>
      <c r="O59" s="759"/>
      <c r="P59" s="747">
        <v>1</v>
      </c>
    </row>
    <row r="60" spans="2:16">
      <c r="B60" s="761" t="s">
        <v>1673</v>
      </c>
      <c r="C60" s="759"/>
      <c r="D60" s="759"/>
      <c r="E60" s="759"/>
      <c r="F60" s="759"/>
      <c r="G60" s="759"/>
      <c r="H60" s="759"/>
      <c r="I60" s="759"/>
      <c r="J60" s="759"/>
      <c r="K60" s="759"/>
      <c r="L60" s="759"/>
      <c r="M60" s="759"/>
      <c r="N60" s="759"/>
      <c r="O60" s="759"/>
      <c r="P60" s="747">
        <v>1</v>
      </c>
    </row>
    <row r="61" spans="2:16">
      <c r="B61" s="761" t="s">
        <v>1672</v>
      </c>
      <c r="C61" s="759"/>
      <c r="D61" s="759"/>
      <c r="E61" s="759"/>
      <c r="F61" s="759"/>
      <c r="G61" s="759"/>
      <c r="H61" s="759"/>
      <c r="I61" s="759"/>
      <c r="J61" s="759"/>
      <c r="K61" s="759"/>
      <c r="L61" s="759"/>
      <c r="M61" s="759"/>
      <c r="N61" s="759"/>
      <c r="O61" s="759"/>
      <c r="P61" s="747">
        <v>1</v>
      </c>
    </row>
    <row r="62" spans="2:16">
      <c r="B62" s="761" t="s">
        <v>1671</v>
      </c>
      <c r="C62" s="759"/>
      <c r="D62" s="759"/>
      <c r="E62" s="759"/>
      <c r="F62" s="759"/>
      <c r="G62" s="759"/>
      <c r="H62" s="759"/>
      <c r="I62" s="759"/>
      <c r="J62" s="759"/>
      <c r="K62" s="759"/>
      <c r="L62" s="759"/>
      <c r="M62" s="759"/>
      <c r="N62" s="759"/>
      <c r="O62" s="759"/>
      <c r="P62" s="747">
        <v>1</v>
      </c>
    </row>
    <row r="63" spans="2:16">
      <c r="B63" s="761" t="s">
        <v>1670</v>
      </c>
      <c r="C63" s="759"/>
      <c r="D63" s="759"/>
      <c r="E63" s="759"/>
      <c r="F63" s="759"/>
      <c r="G63" s="759"/>
      <c r="H63" s="759"/>
      <c r="I63" s="759"/>
      <c r="J63" s="759"/>
      <c r="K63" s="759"/>
      <c r="L63" s="759"/>
      <c r="M63" s="759"/>
      <c r="N63" s="759"/>
      <c r="O63" s="759"/>
      <c r="P63" s="747">
        <v>1</v>
      </c>
    </row>
    <row r="64" spans="2:16">
      <c r="B64" s="762"/>
      <c r="C64" s="759"/>
      <c r="D64" s="759"/>
      <c r="E64" s="759"/>
      <c r="F64" s="759"/>
      <c r="G64" s="759"/>
      <c r="H64" s="759"/>
      <c r="I64" s="759"/>
      <c r="J64" s="759"/>
      <c r="K64" s="759"/>
      <c r="L64" s="759"/>
      <c r="M64" s="759"/>
      <c r="N64" s="759"/>
      <c r="O64" s="759"/>
      <c r="P64" s="747">
        <v>1</v>
      </c>
    </row>
    <row r="65" spans="1:16">
      <c r="B65" s="762" t="s">
        <v>1669</v>
      </c>
      <c r="C65" s="759"/>
      <c r="D65" s="759"/>
      <c r="E65" s="759"/>
      <c r="F65" s="759"/>
      <c r="G65" s="759"/>
      <c r="H65" s="759"/>
      <c r="I65" s="759"/>
      <c r="J65" s="759"/>
      <c r="K65" s="759"/>
      <c r="L65" s="759"/>
      <c r="M65" s="759"/>
      <c r="N65" s="759"/>
      <c r="O65" s="759"/>
      <c r="P65" s="747">
        <v>1</v>
      </c>
    </row>
    <row r="66" spans="1:16">
      <c r="B66" s="762" t="s">
        <v>1668</v>
      </c>
      <c r="C66" s="759"/>
      <c r="D66" s="759"/>
      <c r="E66" s="759"/>
      <c r="F66" s="759"/>
      <c r="G66" s="759"/>
      <c r="H66" s="759"/>
      <c r="I66" s="759"/>
      <c r="J66" s="759"/>
      <c r="K66" s="759"/>
      <c r="L66" s="759"/>
      <c r="M66" s="759"/>
      <c r="N66" s="759"/>
      <c r="O66" s="759"/>
      <c r="P66" s="747">
        <v>1</v>
      </c>
    </row>
    <row r="67" spans="1:16">
      <c r="B67" s="759"/>
      <c r="C67" s="759"/>
      <c r="D67" s="759"/>
      <c r="E67" s="759"/>
      <c r="F67" s="759"/>
      <c r="G67" s="759"/>
      <c r="H67" s="759"/>
      <c r="I67" s="759"/>
      <c r="J67" s="759"/>
      <c r="K67" s="759"/>
      <c r="L67" s="759"/>
      <c r="M67" s="759"/>
      <c r="N67" s="759"/>
      <c r="O67" s="759"/>
      <c r="P67" s="747">
        <v>1</v>
      </c>
    </row>
    <row r="68" spans="1:16">
      <c r="B68" s="759" t="s">
        <v>1667</v>
      </c>
      <c r="C68" s="759"/>
      <c r="D68" s="759"/>
      <c r="E68" s="759"/>
      <c r="F68" s="759"/>
      <c r="G68" s="759"/>
      <c r="H68" s="759"/>
      <c r="I68" s="759"/>
      <c r="J68" s="759"/>
      <c r="K68" s="759"/>
      <c r="L68" s="759"/>
      <c r="M68" s="759"/>
      <c r="N68" s="759"/>
      <c r="O68" s="759"/>
      <c r="P68" s="747">
        <v>1</v>
      </c>
    </row>
    <row r="69" spans="1:16">
      <c r="B69" s="759" t="s">
        <v>1666</v>
      </c>
      <c r="C69" s="759"/>
      <c r="D69" s="759"/>
      <c r="E69" s="759"/>
      <c r="F69" s="759"/>
      <c r="G69" s="759"/>
      <c r="H69" s="759"/>
      <c r="I69" s="759"/>
      <c r="J69" s="759"/>
      <c r="K69" s="759"/>
      <c r="L69" s="759"/>
      <c r="M69" s="759"/>
      <c r="N69" s="759"/>
      <c r="O69" s="759"/>
      <c r="P69" s="747">
        <v>1</v>
      </c>
    </row>
    <row r="70" spans="1:16">
      <c r="B70" s="759"/>
      <c r="C70" s="759"/>
      <c r="D70" s="759"/>
      <c r="E70" s="759"/>
      <c r="F70" s="759"/>
      <c r="G70" s="759"/>
      <c r="H70" s="759"/>
      <c r="I70" s="759"/>
      <c r="J70" s="759"/>
      <c r="K70" s="759"/>
      <c r="L70" s="759"/>
      <c r="M70" s="759"/>
      <c r="N70" s="759"/>
      <c r="O70" s="759"/>
      <c r="P70" s="747">
        <v>1</v>
      </c>
    </row>
    <row r="71" spans="1:16">
      <c r="B71" s="759"/>
      <c r="C71" s="759"/>
      <c r="D71" s="759"/>
      <c r="E71" s="759"/>
      <c r="F71" s="759"/>
      <c r="G71" s="759"/>
      <c r="H71" s="759"/>
      <c r="I71" s="759"/>
      <c r="J71" s="759"/>
      <c r="K71" s="759"/>
      <c r="L71" s="759"/>
      <c r="M71" s="759"/>
      <c r="N71" s="759"/>
      <c r="O71" s="748" t="str">
        <f>ADDRESS(ROW(),COLUMN(),4)</f>
        <v>O71</v>
      </c>
      <c r="P71" s="640" t="s">
        <v>997</v>
      </c>
    </row>
    <row r="72" spans="1:16">
      <c r="A72" s="747">
        <v>1</v>
      </c>
      <c r="B72" s="747">
        <v>1</v>
      </c>
      <c r="C72" s="747">
        <v>1</v>
      </c>
      <c r="D72" s="747">
        <v>1</v>
      </c>
      <c r="E72" s="747">
        <v>1</v>
      </c>
      <c r="F72" s="747">
        <v>1</v>
      </c>
      <c r="G72" s="747">
        <v>1</v>
      </c>
      <c r="H72" s="747">
        <v>1</v>
      </c>
      <c r="I72" s="747">
        <v>1</v>
      </c>
      <c r="J72" s="747">
        <v>1</v>
      </c>
      <c r="K72" s="747">
        <v>1</v>
      </c>
      <c r="L72" s="747">
        <v>1</v>
      </c>
      <c r="M72" s="747">
        <v>1</v>
      </c>
      <c r="N72" s="747">
        <v>1</v>
      </c>
      <c r="O72" s="747">
        <v>1</v>
      </c>
      <c r="P72" s="133" t="str">
        <f>ADDRESS(ROW(),COLUMN(),4)</f>
        <v>P72</v>
      </c>
    </row>
    <row r="267" spans="17:18">
      <c r="Q267" s="689"/>
      <c r="R267" s="690" t="str">
        <f>ADDRESS(ROW(),COLUMN(),4)</f>
        <v>R267</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D3FBE-A1DA-4EFE-A817-8E31586C6F47}">
  <dimension ref="A1:U267"/>
  <sheetViews>
    <sheetView workbookViewId="0">
      <selection activeCell="U25" sqref="U25"/>
    </sheetView>
  </sheetViews>
  <sheetFormatPr baseColWidth="10" defaultRowHeight="15"/>
  <cols>
    <col min="1" max="17" width="11.42578125" style="641"/>
    <col min="19" max="19" width="4.42578125" style="641" customWidth="1"/>
    <col min="20" max="20" width="11.42578125" style="641"/>
    <col min="21" max="21" width="43.5703125" style="641" customWidth="1"/>
    <col min="22" max="16384" width="11.42578125" style="641"/>
  </cols>
  <sheetData>
    <row r="1" spans="1:21">
      <c r="A1" s="133" t="str">
        <f>ADDRESS(ROW(),COLUMN(),4)</f>
        <v>A1</v>
      </c>
      <c r="B1" s="134" t="str">
        <f t="shared" ref="B1:R1" si="0">SUBSTITUTE(ADDRESS(1,COLUMN(),4),"1","")</f>
        <v>B</v>
      </c>
      <c r="C1" s="134" t="str">
        <f t="shared" si="0"/>
        <v>C</v>
      </c>
      <c r="D1" s="134" t="str">
        <f t="shared" si="0"/>
        <v>D</v>
      </c>
      <c r="E1" s="134" t="str">
        <f t="shared" si="0"/>
        <v>E</v>
      </c>
      <c r="F1" s="134" t="str">
        <f t="shared" si="0"/>
        <v>F</v>
      </c>
      <c r="G1" s="134" t="str">
        <f t="shared" si="0"/>
        <v>G</v>
      </c>
      <c r="H1" s="134" t="str">
        <f t="shared" si="0"/>
        <v>H</v>
      </c>
      <c r="I1" s="134" t="str">
        <f t="shared" si="0"/>
        <v>I</v>
      </c>
      <c r="J1" s="134" t="str">
        <f t="shared" si="0"/>
        <v>J</v>
      </c>
      <c r="K1" s="134" t="str">
        <f t="shared" si="0"/>
        <v>K</v>
      </c>
      <c r="L1" s="134" t="str">
        <f t="shared" si="0"/>
        <v>L</v>
      </c>
      <c r="M1" s="134" t="str">
        <f t="shared" si="0"/>
        <v>M</v>
      </c>
      <c r="N1" s="134" t="str">
        <f t="shared" si="0"/>
        <v>N</v>
      </c>
      <c r="O1" s="134" t="str">
        <f t="shared" si="0"/>
        <v>O</v>
      </c>
      <c r="P1" s="134" t="str">
        <f t="shared" si="0"/>
        <v>P</v>
      </c>
      <c r="Q1" s="134" t="str">
        <f t="shared" si="0"/>
        <v>Q</v>
      </c>
      <c r="R1" s="134" t="str">
        <f t="shared" si="0"/>
        <v>R</v>
      </c>
      <c r="S1" s="747">
        <v>1</v>
      </c>
      <c r="T1" s="134" t="str">
        <f>SUBSTITUTE(ADDRESS(1,COLUMN(),4),"1","")</f>
        <v>T</v>
      </c>
      <c r="U1" s="136" t="str">
        <f>SUBSTITUTE(ADDRESS(1,COLUMN(),4),"1","")</f>
        <v>U</v>
      </c>
    </row>
    <row r="2" spans="1:21">
      <c r="A2" s="1">
        <f t="shared" ref="A2:R2" ca="1" si="1">CELL("largeur",A2)</f>
        <v>11</v>
      </c>
      <c r="B2" s="1">
        <f t="shared" ca="1" si="1"/>
        <v>11</v>
      </c>
      <c r="C2" s="1">
        <f t="shared" ca="1" si="1"/>
        <v>11</v>
      </c>
      <c r="D2" s="1">
        <f t="shared" ca="1" si="1"/>
        <v>11</v>
      </c>
      <c r="E2" s="1">
        <f t="shared" ca="1" si="1"/>
        <v>11</v>
      </c>
      <c r="F2" s="1">
        <f t="shared" ca="1" si="1"/>
        <v>11</v>
      </c>
      <c r="G2" s="1">
        <f t="shared" ca="1" si="1"/>
        <v>11</v>
      </c>
      <c r="H2" s="1">
        <f t="shared" ca="1" si="1"/>
        <v>11</v>
      </c>
      <c r="I2" s="1">
        <f t="shared" ca="1" si="1"/>
        <v>11</v>
      </c>
      <c r="J2" s="1">
        <f t="shared" ca="1" si="1"/>
        <v>11</v>
      </c>
      <c r="K2" s="1">
        <f t="shared" ca="1" si="1"/>
        <v>11</v>
      </c>
      <c r="L2" s="1">
        <f t="shared" ca="1" si="1"/>
        <v>11</v>
      </c>
      <c r="M2" s="1">
        <f t="shared" ca="1" si="1"/>
        <v>11</v>
      </c>
      <c r="N2" s="1">
        <f t="shared" ca="1" si="1"/>
        <v>11</v>
      </c>
      <c r="O2" s="1">
        <f t="shared" ca="1" si="1"/>
        <v>11</v>
      </c>
      <c r="P2" s="1">
        <f t="shared" ca="1" si="1"/>
        <v>11</v>
      </c>
      <c r="Q2" s="1">
        <f t="shared" ca="1" si="1"/>
        <v>11</v>
      </c>
      <c r="R2" s="1">
        <f t="shared" ca="1" si="1"/>
        <v>11</v>
      </c>
      <c r="S2" s="747">
        <v>1</v>
      </c>
      <c r="T2" s="142"/>
      <c r="U2" s="142" t="s">
        <v>1166</v>
      </c>
    </row>
    <row r="3" spans="1:21" ht="18.75">
      <c r="A3" s="132"/>
      <c r="B3" s="811" t="s">
        <v>1766</v>
      </c>
      <c r="C3" s="712"/>
      <c r="D3" s="712"/>
      <c r="E3" s="712"/>
      <c r="F3" s="712"/>
      <c r="G3" s="712"/>
      <c r="H3" s="712"/>
      <c r="I3" s="712"/>
      <c r="J3" s="712"/>
      <c r="K3" s="712"/>
      <c r="L3" s="712"/>
      <c r="M3" s="132"/>
      <c r="N3" s="132"/>
      <c r="O3" s="132"/>
      <c r="P3" s="132"/>
      <c r="Q3" s="132"/>
      <c r="R3" s="132"/>
      <c r="S3" s="747">
        <v>1</v>
      </c>
      <c r="T3" s="156">
        <f ca="1">COUNTA(A1:S140) + COUNTBLANK(A1:S140)</f>
        <v>2660</v>
      </c>
      <c r="U3" s="145" t="str">
        <f>"cellules entre"&amp;" " &amp;A1&amp;" et  "&amp;S140</f>
        <v>cellules entre A1 et  S140</v>
      </c>
    </row>
    <row r="4" spans="1:21" ht="18.75">
      <c r="A4" s="132"/>
      <c r="B4" s="815" t="s">
        <v>996</v>
      </c>
      <c r="C4" s="814" t="s">
        <v>1765</v>
      </c>
      <c r="D4" s="811"/>
      <c r="E4" s="811"/>
      <c r="F4" s="811"/>
      <c r="G4" s="811"/>
      <c r="H4" s="811"/>
      <c r="I4" s="811"/>
      <c r="J4" s="811"/>
      <c r="K4" s="712"/>
      <c r="L4" s="712"/>
      <c r="M4" s="132"/>
      <c r="N4" s="132"/>
      <c r="O4" s="132"/>
      <c r="P4" s="132"/>
      <c r="Q4" s="132"/>
      <c r="R4" s="132"/>
      <c r="S4" s="747">
        <v>1</v>
      </c>
      <c r="T4" s="156">
        <f ca="1">COUNTA(A1:S140)</f>
        <v>574</v>
      </c>
      <c r="U4" s="145" t="s">
        <v>1161</v>
      </c>
    </row>
    <row r="5" spans="1:21" ht="15.75">
      <c r="A5" s="132"/>
      <c r="C5" s="712"/>
      <c r="D5" s="712"/>
      <c r="E5" s="712"/>
      <c r="F5" s="712"/>
      <c r="G5" s="712"/>
      <c r="H5" s="712"/>
      <c r="I5" s="712"/>
      <c r="J5" s="712"/>
      <c r="K5" s="712"/>
      <c r="L5" s="712"/>
      <c r="M5" s="132"/>
      <c r="N5" s="132"/>
      <c r="O5" s="132"/>
      <c r="P5" s="132"/>
      <c r="Q5" s="132"/>
      <c r="R5" s="132"/>
      <c r="S5" s="747">
        <v>1</v>
      </c>
      <c r="T5" s="156">
        <f ca="1">COUNTBLANK(A1:S140)</f>
        <v>2086</v>
      </c>
      <c r="U5" s="145" t="s">
        <v>134</v>
      </c>
    </row>
    <row r="6" spans="1:21" ht="18.75">
      <c r="A6" s="132"/>
      <c r="B6" s="815" t="s">
        <v>996</v>
      </c>
      <c r="C6" s="814" t="s">
        <v>1764</v>
      </c>
      <c r="D6" s="811"/>
      <c r="E6" s="811"/>
      <c r="F6" s="712"/>
      <c r="G6" s="712"/>
      <c r="H6" s="712"/>
      <c r="I6" s="712"/>
      <c r="J6" s="712"/>
      <c r="K6" s="712"/>
      <c r="L6" s="712" t="s">
        <v>798</v>
      </c>
      <c r="M6" s="132"/>
      <c r="N6" s="132"/>
      <c r="O6" s="132"/>
      <c r="P6" s="132"/>
      <c r="Q6" s="132"/>
      <c r="R6" s="132"/>
      <c r="S6" s="747">
        <v>1</v>
      </c>
      <c r="T6" s="156" cm="1">
        <f t="array" ref="T6">SUM(S1:S138+2)</f>
        <v>414</v>
      </c>
      <c r="U6" s="145" t="s">
        <v>1162</v>
      </c>
    </row>
    <row r="7" spans="1:21" ht="18.75">
      <c r="A7" s="132"/>
      <c r="B7" s="813" t="s">
        <v>1763</v>
      </c>
      <c r="C7" s="810"/>
      <c r="D7" s="810"/>
      <c r="E7" s="810"/>
      <c r="F7" s="810"/>
      <c r="G7" s="810"/>
      <c r="H7" s="810"/>
      <c r="I7" s="810"/>
      <c r="J7" s="712"/>
      <c r="K7" s="712"/>
      <c r="L7" s="712"/>
      <c r="M7" s="132"/>
      <c r="N7" s="132"/>
      <c r="O7" s="132"/>
      <c r="P7" s="132"/>
      <c r="Q7" s="132"/>
      <c r="R7" s="132"/>
      <c r="S7" s="747">
        <v>1</v>
      </c>
      <c r="T7" s="156">
        <f>SUM(A140:R140)+1</f>
        <v>19</v>
      </c>
      <c r="U7" s="145" t="s">
        <v>1163</v>
      </c>
    </row>
    <row r="8" spans="1:21" ht="18.75">
      <c r="A8" s="132"/>
      <c r="B8" s="813" t="s">
        <v>1762</v>
      </c>
      <c r="C8" s="810"/>
      <c r="D8" s="810"/>
      <c r="E8" s="810"/>
      <c r="F8" s="810"/>
      <c r="G8" s="810"/>
      <c r="H8" s="810"/>
      <c r="I8" s="810"/>
      <c r="J8" s="712"/>
      <c r="K8" s="712"/>
      <c r="L8" s="712"/>
      <c r="M8" s="132"/>
      <c r="N8" s="132"/>
      <c r="O8" s="132"/>
      <c r="P8" s="132"/>
      <c r="Q8" s="132"/>
      <c r="R8" s="132"/>
      <c r="S8" s="747">
        <v>1</v>
      </c>
    </row>
    <row r="9" spans="1:21" ht="18.75">
      <c r="A9" s="132"/>
      <c r="B9" s="810"/>
      <c r="C9" s="810"/>
      <c r="D9" s="810"/>
      <c r="E9" s="810"/>
      <c r="F9" s="810"/>
      <c r="G9" s="810"/>
      <c r="H9" s="810"/>
      <c r="I9" s="810"/>
      <c r="J9" s="712"/>
      <c r="K9" s="712"/>
      <c r="L9" s="712"/>
      <c r="M9" s="712"/>
      <c r="N9" s="132"/>
      <c r="O9" s="132"/>
      <c r="P9" s="132"/>
      <c r="Q9" s="132"/>
      <c r="R9" s="132"/>
      <c r="S9" s="747">
        <v>1</v>
      </c>
    </row>
    <row r="10" spans="1:21" ht="18.75">
      <c r="A10" s="132"/>
      <c r="B10" s="810"/>
      <c r="C10" s="810"/>
      <c r="D10" s="810"/>
      <c r="E10" s="810"/>
      <c r="F10" s="810"/>
      <c r="G10" s="810"/>
      <c r="H10" s="810"/>
      <c r="I10" s="810"/>
      <c r="J10" s="712"/>
      <c r="K10" s="712"/>
      <c r="L10" s="712"/>
      <c r="M10" s="712"/>
      <c r="N10" s="132"/>
      <c r="O10" s="132"/>
      <c r="P10" s="132"/>
      <c r="Q10" s="132"/>
      <c r="R10" s="132"/>
      <c r="S10" s="747">
        <v>1</v>
      </c>
    </row>
    <row r="11" spans="1:21" ht="18.75">
      <c r="A11" s="132"/>
      <c r="B11" s="811" t="s">
        <v>1761</v>
      </c>
      <c r="C11" s="810"/>
      <c r="D11" s="810"/>
      <c r="E11" s="810"/>
      <c r="F11" s="810"/>
      <c r="G11" s="810"/>
      <c r="H11" s="810"/>
      <c r="I11" s="810"/>
      <c r="J11" s="712"/>
      <c r="K11" s="712"/>
      <c r="L11" s="712"/>
      <c r="M11" s="712"/>
      <c r="N11" s="132"/>
      <c r="O11" s="132"/>
      <c r="P11" s="132"/>
      <c r="Q11" s="132"/>
      <c r="R11" s="132"/>
      <c r="S11" s="747">
        <v>1</v>
      </c>
    </row>
    <row r="12" spans="1:21" ht="18.75">
      <c r="A12" s="132"/>
      <c r="B12" s="810"/>
      <c r="C12" s="810"/>
      <c r="D12" s="810"/>
      <c r="E12" s="810"/>
      <c r="F12" s="810"/>
      <c r="G12" s="810"/>
      <c r="H12" s="810"/>
      <c r="I12" s="810"/>
      <c r="J12" s="712"/>
      <c r="K12" s="712"/>
      <c r="L12" s="712"/>
      <c r="M12" s="712"/>
      <c r="N12" s="132"/>
      <c r="O12" s="132"/>
      <c r="P12" s="132"/>
      <c r="Q12" s="132"/>
      <c r="R12" s="132"/>
      <c r="S12" s="747">
        <v>1</v>
      </c>
    </row>
    <row r="13" spans="1:21" ht="18.75">
      <c r="A13" s="132"/>
      <c r="B13" s="810" t="s">
        <v>1760</v>
      </c>
      <c r="C13" s="810"/>
      <c r="D13" s="810"/>
      <c r="E13" s="810"/>
      <c r="F13" s="810"/>
      <c r="G13" s="810"/>
      <c r="H13" s="810"/>
      <c r="I13" s="810"/>
      <c r="J13" s="712"/>
      <c r="K13" s="712"/>
      <c r="L13" s="712"/>
      <c r="M13" s="712"/>
      <c r="N13" s="132"/>
      <c r="O13" s="132"/>
      <c r="P13" s="132"/>
      <c r="Q13" s="132"/>
      <c r="R13" s="132"/>
      <c r="S13" s="747">
        <v>1</v>
      </c>
    </row>
    <row r="14" spans="1:21" ht="18.75">
      <c r="A14" s="132"/>
      <c r="B14" s="810" t="s">
        <v>1759</v>
      </c>
      <c r="C14" s="810"/>
      <c r="D14" s="810"/>
      <c r="E14" s="810"/>
      <c r="F14" s="810"/>
      <c r="G14" s="810"/>
      <c r="H14" s="810"/>
      <c r="I14" s="810"/>
      <c r="J14" s="712"/>
      <c r="K14" s="712"/>
      <c r="L14" s="712"/>
      <c r="M14" s="712"/>
      <c r="N14" s="132"/>
      <c r="O14" s="132"/>
      <c r="P14" s="132"/>
      <c r="Q14" s="132"/>
      <c r="R14" s="132"/>
      <c r="S14" s="747">
        <v>1</v>
      </c>
    </row>
    <row r="15" spans="1:21" ht="18.75">
      <c r="A15" s="132"/>
      <c r="B15" s="810" t="s">
        <v>1758</v>
      </c>
      <c r="C15" s="810"/>
      <c r="D15" s="810"/>
      <c r="E15" s="810"/>
      <c r="F15" s="810"/>
      <c r="G15" s="810"/>
      <c r="H15" s="810"/>
      <c r="I15" s="810"/>
      <c r="J15" s="712"/>
      <c r="K15" s="712"/>
      <c r="L15" s="712"/>
      <c r="M15" s="712"/>
      <c r="N15" s="132"/>
      <c r="O15" s="132"/>
      <c r="P15" s="132"/>
      <c r="Q15" s="132"/>
      <c r="R15" s="132"/>
      <c r="S15" s="747">
        <v>1</v>
      </c>
    </row>
    <row r="16" spans="1:21" ht="18.75">
      <c r="A16" s="132"/>
      <c r="B16" s="810"/>
      <c r="C16" s="810"/>
      <c r="D16" s="810"/>
      <c r="E16" s="810"/>
      <c r="F16" s="810"/>
      <c r="G16" s="810"/>
      <c r="H16" s="810"/>
      <c r="I16" s="810"/>
      <c r="J16" s="712"/>
      <c r="K16" s="712"/>
      <c r="L16" s="712"/>
      <c r="M16" s="712"/>
      <c r="N16" s="132"/>
      <c r="O16" s="132"/>
      <c r="P16" s="132"/>
      <c r="Q16" s="132"/>
      <c r="R16" s="132"/>
      <c r="S16" s="747">
        <v>1</v>
      </c>
    </row>
    <row r="17" spans="1:19" ht="18.75">
      <c r="A17" s="132"/>
      <c r="B17" s="810"/>
      <c r="C17" s="810"/>
      <c r="D17" s="810"/>
      <c r="E17" s="810"/>
      <c r="F17" s="810"/>
      <c r="G17" s="810"/>
      <c r="H17" s="810"/>
      <c r="I17" s="810"/>
      <c r="J17" s="712"/>
      <c r="K17" s="712"/>
      <c r="L17" s="712"/>
      <c r="M17" s="712"/>
      <c r="N17" s="132"/>
      <c r="O17" s="132"/>
      <c r="P17" s="132"/>
      <c r="Q17" s="132"/>
      <c r="R17" s="132"/>
      <c r="S17" s="747">
        <v>1</v>
      </c>
    </row>
    <row r="18" spans="1:19" ht="18.75">
      <c r="A18" s="132"/>
      <c r="B18" s="810"/>
      <c r="C18" s="810"/>
      <c r="D18" s="810"/>
      <c r="E18" s="810"/>
      <c r="F18" s="810"/>
      <c r="G18" s="810"/>
      <c r="H18" s="810"/>
      <c r="I18" s="810"/>
      <c r="J18" s="712"/>
      <c r="K18" s="712"/>
      <c r="L18" s="712"/>
      <c r="M18" s="712"/>
      <c r="N18" s="132"/>
      <c r="O18" s="132"/>
      <c r="P18" s="132"/>
      <c r="Q18" s="132"/>
      <c r="R18" s="132"/>
      <c r="S18" s="747">
        <v>1</v>
      </c>
    </row>
    <row r="19" spans="1:19" ht="18.75">
      <c r="A19" s="132"/>
      <c r="B19" s="810"/>
      <c r="C19" s="810"/>
      <c r="D19" s="810"/>
      <c r="E19" s="810"/>
      <c r="F19" s="810"/>
      <c r="G19" s="810"/>
      <c r="H19" s="810"/>
      <c r="I19" s="810"/>
      <c r="J19" s="712"/>
      <c r="K19" s="712"/>
      <c r="L19" s="712"/>
      <c r="M19" s="712"/>
      <c r="N19" s="132"/>
      <c r="O19" s="132"/>
      <c r="P19" s="132"/>
      <c r="Q19" s="132"/>
      <c r="R19" s="132"/>
      <c r="S19" s="747">
        <v>1</v>
      </c>
    </row>
    <row r="20" spans="1:19" ht="18.75">
      <c r="A20" s="132"/>
      <c r="B20" s="810"/>
      <c r="C20" s="810"/>
      <c r="D20" s="810"/>
      <c r="E20" s="810"/>
      <c r="F20" s="810"/>
      <c r="G20" s="810"/>
      <c r="H20" s="810"/>
      <c r="I20" s="810"/>
      <c r="J20" s="712"/>
      <c r="K20" s="712"/>
      <c r="L20" s="712"/>
      <c r="M20" s="712"/>
      <c r="N20" s="132"/>
      <c r="O20" s="132"/>
      <c r="P20" s="132"/>
      <c r="Q20" s="132"/>
      <c r="R20" s="132"/>
      <c r="S20" s="747">
        <v>1</v>
      </c>
    </row>
    <row r="21" spans="1:19" ht="18.75">
      <c r="A21" s="132"/>
      <c r="B21" s="810"/>
      <c r="C21" s="810"/>
      <c r="D21" s="810"/>
      <c r="E21" s="810"/>
      <c r="F21" s="810"/>
      <c r="G21" s="810"/>
      <c r="H21" s="810"/>
      <c r="I21" s="810"/>
      <c r="J21" s="712"/>
      <c r="K21" s="712"/>
      <c r="L21" s="712"/>
      <c r="M21" s="712"/>
      <c r="N21" s="132"/>
      <c r="O21" s="132"/>
      <c r="P21" s="132"/>
      <c r="Q21" s="132"/>
      <c r="R21" s="132"/>
      <c r="S21" s="747">
        <v>1</v>
      </c>
    </row>
    <row r="22" spans="1:19" ht="18.75">
      <c r="A22" s="132"/>
      <c r="B22" s="810"/>
      <c r="C22" s="810"/>
      <c r="D22" s="810"/>
      <c r="E22" s="810"/>
      <c r="F22" s="810"/>
      <c r="G22" s="810"/>
      <c r="H22" s="810"/>
      <c r="I22" s="810"/>
      <c r="J22" s="712"/>
      <c r="K22" s="712"/>
      <c r="L22" s="712"/>
      <c r="M22" s="712"/>
      <c r="N22" s="132"/>
      <c r="O22" s="132"/>
      <c r="P22" s="132"/>
      <c r="Q22" s="132"/>
      <c r="R22" s="132"/>
      <c r="S22" s="747">
        <v>1</v>
      </c>
    </row>
    <row r="23" spans="1:19" ht="18.75">
      <c r="A23" s="132"/>
      <c r="B23" s="810"/>
      <c r="C23" s="810"/>
      <c r="D23" s="810"/>
      <c r="E23" s="810"/>
      <c r="F23" s="810"/>
      <c r="G23" s="810"/>
      <c r="H23" s="810"/>
      <c r="I23" s="810"/>
      <c r="J23" s="712"/>
      <c r="K23" s="712"/>
      <c r="L23" s="712"/>
      <c r="M23" s="712"/>
      <c r="N23" s="132"/>
      <c r="O23" s="132"/>
      <c r="P23" s="132"/>
      <c r="Q23" s="132"/>
      <c r="R23" s="132"/>
      <c r="S23" s="747">
        <v>1</v>
      </c>
    </row>
    <row r="24" spans="1:19" ht="18.75">
      <c r="A24" s="132"/>
      <c r="B24" s="810"/>
      <c r="C24" s="810"/>
      <c r="D24" s="810"/>
      <c r="E24" s="810"/>
      <c r="F24" s="810"/>
      <c r="G24" s="810"/>
      <c r="H24" s="810"/>
      <c r="I24" s="810"/>
      <c r="J24" s="712"/>
      <c r="K24" s="712"/>
      <c r="L24" s="712"/>
      <c r="M24" s="712"/>
      <c r="N24" s="132"/>
      <c r="O24" s="132"/>
      <c r="P24" s="132"/>
      <c r="Q24" s="132"/>
      <c r="R24" s="132"/>
      <c r="S24" s="747">
        <v>1</v>
      </c>
    </row>
    <row r="25" spans="1:19" ht="18.75">
      <c r="A25" s="132"/>
      <c r="B25" s="811" t="s">
        <v>1757</v>
      </c>
      <c r="C25" s="810"/>
      <c r="D25" s="810"/>
      <c r="E25" s="810"/>
      <c r="F25" s="810"/>
      <c r="G25" s="810"/>
      <c r="H25" s="810"/>
      <c r="I25" s="810"/>
      <c r="J25" s="712"/>
      <c r="K25" s="712"/>
      <c r="L25" s="712"/>
      <c r="M25" s="712"/>
      <c r="N25" s="132"/>
      <c r="O25" s="132"/>
      <c r="P25" s="132"/>
      <c r="Q25" s="132"/>
      <c r="R25" s="132"/>
      <c r="S25" s="747">
        <v>1</v>
      </c>
    </row>
    <row r="26" spans="1:19" ht="18.75">
      <c r="A26" s="132"/>
      <c r="B26" s="810"/>
      <c r="C26" s="810"/>
      <c r="D26" s="810"/>
      <c r="E26" s="810"/>
      <c r="F26" s="810"/>
      <c r="G26" s="810"/>
      <c r="H26" s="810"/>
      <c r="I26" s="810"/>
      <c r="J26" s="712"/>
      <c r="K26" s="712"/>
      <c r="L26" s="712"/>
      <c r="M26" s="712"/>
      <c r="N26" s="132"/>
      <c r="O26" s="132"/>
      <c r="P26" s="132"/>
      <c r="Q26" s="132"/>
      <c r="R26" s="132"/>
      <c r="S26" s="747">
        <v>1</v>
      </c>
    </row>
    <row r="27" spans="1:19" ht="18.75">
      <c r="A27" s="132"/>
      <c r="B27" s="810" t="s">
        <v>1756</v>
      </c>
      <c r="C27" s="810"/>
      <c r="D27" s="810"/>
      <c r="E27" s="810"/>
      <c r="F27" s="810"/>
      <c r="G27" s="810"/>
      <c r="H27" s="810"/>
      <c r="I27" s="810"/>
      <c r="J27" s="712"/>
      <c r="K27" s="712"/>
      <c r="L27" s="712"/>
      <c r="M27" s="712"/>
      <c r="N27" s="132"/>
      <c r="O27" s="132"/>
      <c r="P27" s="132"/>
      <c r="Q27" s="132"/>
      <c r="R27" s="132"/>
      <c r="S27" s="747">
        <v>1</v>
      </c>
    </row>
    <row r="28" spans="1:19" ht="18.75">
      <c r="A28" s="132"/>
      <c r="B28" s="810"/>
      <c r="C28" s="810"/>
      <c r="D28" s="810"/>
      <c r="E28" s="810"/>
      <c r="F28" s="810"/>
      <c r="G28" s="810"/>
      <c r="H28" s="810"/>
      <c r="I28" s="810"/>
      <c r="J28" s="712"/>
      <c r="K28" s="712"/>
      <c r="L28" s="712"/>
      <c r="M28" s="712"/>
      <c r="N28" s="132"/>
      <c r="O28" s="132"/>
      <c r="P28" s="132"/>
      <c r="Q28" s="132"/>
      <c r="R28" s="132"/>
      <c r="S28" s="747">
        <v>1</v>
      </c>
    </row>
    <row r="29" spans="1:19" ht="18.75">
      <c r="A29" s="132"/>
      <c r="B29" s="810"/>
      <c r="C29" s="810"/>
      <c r="D29" s="810"/>
      <c r="E29" s="810"/>
      <c r="F29" s="810"/>
      <c r="G29" s="810"/>
      <c r="H29" s="810"/>
      <c r="I29" s="810"/>
      <c r="J29" s="712"/>
      <c r="K29" s="712"/>
      <c r="L29" s="712"/>
      <c r="M29" s="712"/>
      <c r="N29" s="132"/>
      <c r="O29" s="132"/>
      <c r="P29" s="132"/>
      <c r="Q29" s="132"/>
      <c r="R29" s="132"/>
      <c r="S29" s="747">
        <v>1</v>
      </c>
    </row>
    <row r="30" spans="1:19" ht="18.75">
      <c r="A30" s="132"/>
      <c r="B30" s="810"/>
      <c r="C30" s="810"/>
      <c r="D30" s="810"/>
      <c r="E30" s="810"/>
      <c r="F30" s="810"/>
      <c r="G30" s="810"/>
      <c r="H30" s="810"/>
      <c r="I30" s="810"/>
      <c r="J30" s="712"/>
      <c r="K30" s="712"/>
      <c r="L30" s="712"/>
      <c r="M30" s="712"/>
      <c r="N30" s="132"/>
      <c r="O30" s="132"/>
      <c r="P30" s="132"/>
      <c r="Q30" s="132"/>
      <c r="R30" s="132"/>
      <c r="S30" s="747">
        <v>1</v>
      </c>
    </row>
    <row r="31" spans="1:19" ht="18.75">
      <c r="A31" s="132"/>
      <c r="B31" s="810"/>
      <c r="C31" s="810"/>
      <c r="D31" s="810"/>
      <c r="E31" s="810"/>
      <c r="F31" s="810"/>
      <c r="G31" s="810"/>
      <c r="H31" s="810"/>
      <c r="I31" s="810"/>
      <c r="J31" s="712"/>
      <c r="K31" s="712"/>
      <c r="L31" s="712"/>
      <c r="M31" s="712"/>
      <c r="N31" s="132"/>
      <c r="O31" s="132"/>
      <c r="P31" s="132"/>
      <c r="Q31" s="132"/>
      <c r="R31" s="132"/>
      <c r="S31" s="747">
        <v>1</v>
      </c>
    </row>
    <row r="32" spans="1:19" ht="18.75">
      <c r="A32" s="132"/>
      <c r="B32" s="810"/>
      <c r="C32" s="810"/>
      <c r="D32" s="810"/>
      <c r="E32" s="810"/>
      <c r="F32" s="810"/>
      <c r="G32" s="810"/>
      <c r="H32" s="810"/>
      <c r="I32" s="810"/>
      <c r="J32" s="712"/>
      <c r="K32" s="712"/>
      <c r="L32" s="712"/>
      <c r="M32" s="712"/>
      <c r="N32" s="132"/>
      <c r="O32" s="132"/>
      <c r="P32" s="132"/>
      <c r="Q32" s="132"/>
      <c r="R32" s="132"/>
      <c r="S32" s="747">
        <v>1</v>
      </c>
    </row>
    <row r="33" spans="1:19" ht="18.75">
      <c r="A33" s="132"/>
      <c r="B33" s="810"/>
      <c r="C33" s="810"/>
      <c r="D33" s="810"/>
      <c r="E33" s="810"/>
      <c r="F33" s="810"/>
      <c r="G33" s="810"/>
      <c r="H33" s="810"/>
      <c r="I33" s="810"/>
      <c r="J33" s="712"/>
      <c r="K33" s="712"/>
      <c r="L33" s="712"/>
      <c r="M33" s="712"/>
      <c r="N33" s="132"/>
      <c r="O33" s="132"/>
      <c r="P33" s="132"/>
      <c r="Q33" s="132"/>
      <c r="R33" s="132"/>
      <c r="S33" s="747">
        <v>1</v>
      </c>
    </row>
    <row r="34" spans="1:19" ht="18.75">
      <c r="A34" s="132"/>
      <c r="B34" s="810"/>
      <c r="C34" s="810"/>
      <c r="D34" s="810"/>
      <c r="E34" s="810"/>
      <c r="F34" s="810"/>
      <c r="G34" s="810"/>
      <c r="H34" s="810"/>
      <c r="I34" s="810"/>
      <c r="J34" s="712"/>
      <c r="K34" s="712"/>
      <c r="L34" s="712"/>
      <c r="M34" s="712"/>
      <c r="N34" s="132"/>
      <c r="O34" s="132"/>
      <c r="P34" s="132"/>
      <c r="Q34" s="132"/>
      <c r="R34" s="132"/>
      <c r="S34" s="747">
        <v>1</v>
      </c>
    </row>
    <row r="35" spans="1:19" ht="18.75">
      <c r="A35" s="132"/>
      <c r="B35" s="810"/>
      <c r="C35" s="810"/>
      <c r="D35" s="810"/>
      <c r="E35" s="810"/>
      <c r="F35" s="810"/>
      <c r="G35" s="810"/>
      <c r="H35" s="810"/>
      <c r="I35" s="810"/>
      <c r="J35" s="712"/>
      <c r="K35" s="712"/>
      <c r="L35" s="712"/>
      <c r="M35" s="712"/>
      <c r="N35" s="132"/>
      <c r="O35" s="132"/>
      <c r="P35" s="132"/>
      <c r="Q35" s="132"/>
      <c r="R35" s="132"/>
      <c r="S35" s="747">
        <v>1</v>
      </c>
    </row>
    <row r="36" spans="1:19" ht="18.75">
      <c r="A36" s="132"/>
      <c r="B36" s="810"/>
      <c r="C36" s="810"/>
      <c r="D36" s="810"/>
      <c r="E36" s="810"/>
      <c r="F36" s="810"/>
      <c r="G36" s="810"/>
      <c r="H36" s="810"/>
      <c r="I36" s="810"/>
      <c r="J36" s="712"/>
      <c r="K36" s="712"/>
      <c r="L36" s="712"/>
      <c r="M36" s="712"/>
      <c r="N36" s="132"/>
      <c r="O36" s="132"/>
      <c r="P36" s="132"/>
      <c r="Q36" s="132"/>
      <c r="R36" s="132"/>
      <c r="S36" s="747">
        <v>1</v>
      </c>
    </row>
    <row r="37" spans="1:19" ht="18.75">
      <c r="A37" s="132"/>
      <c r="B37" s="810"/>
      <c r="C37" s="810"/>
      <c r="D37" s="810"/>
      <c r="E37" s="810"/>
      <c r="F37" s="810"/>
      <c r="G37" s="810"/>
      <c r="H37" s="810"/>
      <c r="I37" s="810"/>
      <c r="J37" s="712"/>
      <c r="K37" s="712"/>
      <c r="L37" s="712"/>
      <c r="M37" s="712"/>
      <c r="N37" s="132"/>
      <c r="O37" s="132"/>
      <c r="P37" s="132"/>
      <c r="Q37" s="132"/>
      <c r="R37" s="132"/>
      <c r="S37" s="747">
        <v>1</v>
      </c>
    </row>
    <row r="38" spans="1:19" ht="18.75">
      <c r="A38" s="132"/>
      <c r="B38" s="810"/>
      <c r="C38" s="810"/>
      <c r="D38" s="810"/>
      <c r="E38" s="810"/>
      <c r="F38" s="810"/>
      <c r="G38" s="810"/>
      <c r="H38" s="810"/>
      <c r="I38" s="810"/>
      <c r="J38" s="712"/>
      <c r="K38" s="712"/>
      <c r="L38" s="712"/>
      <c r="M38" s="712"/>
      <c r="N38" s="132"/>
      <c r="O38" s="132"/>
      <c r="P38" s="132"/>
      <c r="Q38" s="132"/>
      <c r="R38" s="132"/>
      <c r="S38" s="747">
        <v>1</v>
      </c>
    </row>
    <row r="39" spans="1:19" ht="18.75">
      <c r="A39" s="132"/>
      <c r="B39" s="810"/>
      <c r="C39" s="810"/>
      <c r="D39" s="810"/>
      <c r="E39" s="810"/>
      <c r="F39" s="810"/>
      <c r="G39" s="810"/>
      <c r="H39" s="810"/>
      <c r="I39" s="810"/>
      <c r="J39" s="712"/>
      <c r="K39" s="712"/>
      <c r="L39" s="712"/>
      <c r="M39" s="712"/>
      <c r="N39" s="132"/>
      <c r="O39" s="132"/>
      <c r="P39" s="132"/>
      <c r="Q39" s="132"/>
      <c r="R39" s="132"/>
      <c r="S39" s="747">
        <v>1</v>
      </c>
    </row>
    <row r="40" spans="1:19" ht="18.75">
      <c r="A40" s="132"/>
      <c r="B40" s="810"/>
      <c r="C40" s="810"/>
      <c r="D40" s="810"/>
      <c r="E40" s="810"/>
      <c r="F40" s="810"/>
      <c r="G40" s="810"/>
      <c r="H40" s="810"/>
      <c r="I40" s="810"/>
      <c r="J40" s="712"/>
      <c r="K40" s="712"/>
      <c r="L40" s="712"/>
      <c r="M40" s="712"/>
      <c r="N40" s="132"/>
      <c r="O40" s="132"/>
      <c r="P40" s="132"/>
      <c r="Q40" s="132"/>
      <c r="R40" s="132"/>
      <c r="S40" s="747">
        <v>1</v>
      </c>
    </row>
    <row r="41" spans="1:19" ht="18.75">
      <c r="A41" s="132"/>
      <c r="B41" s="810"/>
      <c r="C41" s="810"/>
      <c r="D41" s="810"/>
      <c r="E41" s="810"/>
      <c r="F41" s="810"/>
      <c r="G41" s="810"/>
      <c r="H41" s="810"/>
      <c r="I41" s="810"/>
      <c r="J41" s="712"/>
      <c r="K41" s="712"/>
      <c r="L41" s="712"/>
      <c r="M41" s="712"/>
      <c r="N41" s="132"/>
      <c r="O41" s="132"/>
      <c r="P41" s="132"/>
      <c r="Q41" s="132"/>
      <c r="R41" s="132"/>
      <c r="S41" s="747">
        <v>1</v>
      </c>
    </row>
    <row r="42" spans="1:19" ht="18.75">
      <c r="A42" s="132"/>
      <c r="B42" s="810"/>
      <c r="C42" s="810"/>
      <c r="D42" s="810"/>
      <c r="E42" s="810"/>
      <c r="F42" s="810"/>
      <c r="G42" s="810"/>
      <c r="H42" s="810"/>
      <c r="I42" s="810"/>
      <c r="J42" s="712"/>
      <c r="K42" s="712"/>
      <c r="L42" s="712"/>
      <c r="M42" s="712"/>
      <c r="N42" s="132"/>
      <c r="O42" s="132"/>
      <c r="P42" s="132"/>
      <c r="Q42" s="132"/>
      <c r="R42" s="132"/>
      <c r="S42" s="747">
        <v>1</v>
      </c>
    </row>
    <row r="43" spans="1:19" ht="18.75">
      <c r="A43" s="132"/>
      <c r="B43" s="810"/>
      <c r="C43" s="810"/>
      <c r="D43" s="810"/>
      <c r="E43" s="810"/>
      <c r="F43" s="810"/>
      <c r="G43" s="810"/>
      <c r="H43" s="810"/>
      <c r="I43" s="810"/>
      <c r="J43" s="712"/>
      <c r="K43" s="712"/>
      <c r="L43" s="712"/>
      <c r="M43" s="712"/>
      <c r="N43" s="132"/>
      <c r="O43" s="132"/>
      <c r="P43" s="132"/>
      <c r="Q43" s="132"/>
      <c r="R43" s="132"/>
      <c r="S43" s="747">
        <v>1</v>
      </c>
    </row>
    <row r="44" spans="1:19" ht="18.75">
      <c r="A44" s="132"/>
      <c r="B44" s="810"/>
      <c r="C44" s="810"/>
      <c r="D44" s="810"/>
      <c r="E44" s="810"/>
      <c r="F44" s="810"/>
      <c r="G44" s="810"/>
      <c r="H44" s="810"/>
      <c r="I44" s="810"/>
      <c r="J44" s="712"/>
      <c r="K44" s="712"/>
      <c r="L44" s="712"/>
      <c r="M44" s="712"/>
      <c r="N44" s="132"/>
      <c r="O44" s="132"/>
      <c r="P44" s="132"/>
      <c r="Q44" s="132"/>
      <c r="R44" s="132"/>
      <c r="S44" s="747">
        <v>1</v>
      </c>
    </row>
    <row r="45" spans="1:19" ht="18.75">
      <c r="A45" s="132"/>
      <c r="B45" s="811" t="s">
        <v>1755</v>
      </c>
      <c r="C45" s="810"/>
      <c r="D45" s="810"/>
      <c r="E45" s="810"/>
      <c r="F45" s="810"/>
      <c r="G45" s="810"/>
      <c r="H45" s="810"/>
      <c r="I45" s="810"/>
      <c r="J45" s="712"/>
      <c r="K45" s="712"/>
      <c r="L45" s="712"/>
      <c r="M45" s="712"/>
      <c r="N45" s="132"/>
      <c r="O45" s="132"/>
      <c r="P45" s="132"/>
      <c r="Q45" s="132"/>
      <c r="R45" s="132"/>
      <c r="S45" s="747">
        <v>1</v>
      </c>
    </row>
    <row r="46" spans="1:19" ht="18.75">
      <c r="A46" s="132"/>
      <c r="B46" s="810"/>
      <c r="C46" s="810"/>
      <c r="D46" s="810"/>
      <c r="E46" s="810"/>
      <c r="F46" s="810"/>
      <c r="G46" s="810"/>
      <c r="H46" s="810"/>
      <c r="I46" s="810"/>
      <c r="J46" s="712"/>
      <c r="K46" s="712"/>
      <c r="L46" s="712"/>
      <c r="M46" s="712"/>
      <c r="N46" s="132"/>
      <c r="O46" s="132"/>
      <c r="P46" s="132"/>
      <c r="Q46" s="132"/>
      <c r="R46" s="132"/>
      <c r="S46" s="747">
        <v>1</v>
      </c>
    </row>
    <row r="47" spans="1:19" ht="18.75">
      <c r="A47" s="132"/>
      <c r="B47" s="812" t="s">
        <v>1754</v>
      </c>
      <c r="C47" s="810"/>
      <c r="D47" s="810"/>
      <c r="E47" s="810"/>
      <c r="F47" s="810"/>
      <c r="G47" s="810"/>
      <c r="H47" s="810"/>
      <c r="I47" s="810"/>
      <c r="J47" s="712"/>
      <c r="K47" s="712"/>
      <c r="L47" s="712"/>
      <c r="M47" s="712"/>
      <c r="N47" s="132"/>
      <c r="O47" s="132"/>
      <c r="P47" s="132"/>
      <c r="Q47" s="132"/>
      <c r="R47" s="132"/>
      <c r="S47" s="747">
        <v>1</v>
      </c>
    </row>
    <row r="48" spans="1:19" ht="18.75">
      <c r="A48" s="132"/>
      <c r="B48" s="811" t="s">
        <v>1753</v>
      </c>
      <c r="C48" s="810"/>
      <c r="D48" s="810"/>
      <c r="E48" s="810"/>
      <c r="F48" s="810"/>
      <c r="G48" s="810"/>
      <c r="H48" s="810"/>
      <c r="I48" s="810"/>
      <c r="J48" s="712"/>
      <c r="K48" s="712"/>
      <c r="L48" s="712"/>
      <c r="M48" s="712"/>
      <c r="N48" s="132"/>
      <c r="O48" s="132"/>
      <c r="P48" s="132"/>
      <c r="Q48" s="132"/>
      <c r="R48" s="132"/>
      <c r="S48" s="747">
        <v>1</v>
      </c>
    </row>
    <row r="49" spans="1:19" ht="18.75">
      <c r="A49" s="132"/>
      <c r="B49" s="810" t="s">
        <v>1752</v>
      </c>
      <c r="C49" s="810"/>
      <c r="D49" s="810"/>
      <c r="E49" s="810"/>
      <c r="F49" s="810"/>
      <c r="G49" s="810"/>
      <c r="H49" s="810"/>
      <c r="I49" s="810"/>
      <c r="J49" s="712"/>
      <c r="K49" s="712"/>
      <c r="L49" s="712"/>
      <c r="M49" s="712"/>
      <c r="N49" s="132"/>
      <c r="O49" s="132"/>
      <c r="P49" s="132"/>
      <c r="Q49" s="132"/>
      <c r="R49" s="132"/>
      <c r="S49" s="747">
        <v>1</v>
      </c>
    </row>
    <row r="50" spans="1:19" ht="18.75">
      <c r="A50" s="132"/>
      <c r="B50" s="810" t="s">
        <v>1751</v>
      </c>
      <c r="C50" s="810"/>
      <c r="D50" s="810"/>
      <c r="E50" s="810"/>
      <c r="F50" s="810"/>
      <c r="G50" s="810"/>
      <c r="H50" s="810"/>
      <c r="I50" s="810"/>
      <c r="J50" s="712"/>
      <c r="K50" s="712"/>
      <c r="L50" s="712"/>
      <c r="M50" s="712"/>
      <c r="N50" s="132"/>
      <c r="O50" s="132"/>
      <c r="P50" s="132"/>
      <c r="Q50" s="132"/>
      <c r="R50" s="132"/>
      <c r="S50" s="747">
        <v>1</v>
      </c>
    </row>
    <row r="51" spans="1:19" ht="18.75">
      <c r="A51" s="132"/>
      <c r="B51" s="810" t="s">
        <v>1750</v>
      </c>
      <c r="C51" s="810"/>
      <c r="D51" s="810"/>
      <c r="E51" s="810"/>
      <c r="F51" s="810"/>
      <c r="G51" s="810"/>
      <c r="H51" s="810"/>
      <c r="I51" s="810"/>
      <c r="J51" s="712"/>
      <c r="K51" s="712"/>
      <c r="L51" s="712"/>
      <c r="M51" s="712"/>
      <c r="N51" s="132"/>
      <c r="O51" s="132"/>
      <c r="P51" s="132"/>
      <c r="Q51" s="132"/>
      <c r="R51" s="132"/>
      <c r="S51" s="747">
        <v>1</v>
      </c>
    </row>
    <row r="52" spans="1:19" ht="18.75">
      <c r="A52" s="132"/>
      <c r="B52" s="810" t="s">
        <v>1749</v>
      </c>
      <c r="C52" s="810"/>
      <c r="D52" s="810"/>
      <c r="E52" s="810"/>
      <c r="F52" s="810"/>
      <c r="G52" s="810"/>
      <c r="H52" s="810"/>
      <c r="I52" s="810"/>
      <c r="J52" s="712"/>
      <c r="K52" s="712"/>
      <c r="L52" s="712"/>
      <c r="M52" s="712"/>
      <c r="N52" s="132"/>
      <c r="O52" s="132"/>
      <c r="P52" s="132"/>
      <c r="Q52" s="132"/>
      <c r="R52" s="132"/>
      <c r="S52" s="747">
        <v>1</v>
      </c>
    </row>
    <row r="53" spans="1:19" ht="18.75">
      <c r="A53" s="132"/>
      <c r="B53" s="810"/>
      <c r="C53" s="810"/>
      <c r="D53" s="810"/>
      <c r="E53" s="810"/>
      <c r="F53" s="810"/>
      <c r="G53" s="810"/>
      <c r="H53" s="810"/>
      <c r="I53" s="810"/>
      <c r="J53" s="712"/>
      <c r="K53" s="712"/>
      <c r="L53" s="712"/>
      <c r="M53" s="712"/>
      <c r="N53" s="132"/>
      <c r="O53" s="132"/>
      <c r="P53" s="132"/>
      <c r="Q53" s="132"/>
      <c r="R53" s="132"/>
      <c r="S53" s="747">
        <v>1</v>
      </c>
    </row>
    <row r="54" spans="1:19" ht="18.75">
      <c r="A54" s="132"/>
      <c r="B54" s="811" t="s">
        <v>1748</v>
      </c>
      <c r="C54" s="810"/>
      <c r="D54" s="810"/>
      <c r="E54" s="810"/>
      <c r="F54" s="810"/>
      <c r="G54" s="810"/>
      <c r="H54" s="810"/>
      <c r="I54" s="810"/>
      <c r="J54" s="712"/>
      <c r="K54" s="712"/>
      <c r="L54" s="712"/>
      <c r="M54" s="712"/>
      <c r="N54" s="132"/>
      <c r="O54" s="132"/>
      <c r="P54" s="132"/>
      <c r="Q54" s="132"/>
      <c r="R54" s="132"/>
      <c r="S54" s="747">
        <v>1</v>
      </c>
    </row>
    <row r="55" spans="1:19" ht="18.75">
      <c r="A55" s="132"/>
      <c r="B55" s="810" t="s">
        <v>1747</v>
      </c>
      <c r="C55" s="810"/>
      <c r="D55" s="810"/>
      <c r="E55" s="810"/>
      <c r="F55" s="810"/>
      <c r="G55" s="810"/>
      <c r="H55" s="810"/>
      <c r="I55" s="810"/>
      <c r="J55" s="712"/>
      <c r="K55" s="712"/>
      <c r="L55" s="712"/>
      <c r="M55" s="712"/>
      <c r="N55" s="132"/>
      <c r="O55" s="132"/>
      <c r="P55" s="132"/>
      <c r="Q55" s="132"/>
      <c r="R55" s="132"/>
      <c r="S55" s="747">
        <v>1</v>
      </c>
    </row>
    <row r="56" spans="1:19" ht="18.75">
      <c r="A56" s="132"/>
      <c r="B56" s="810" t="s">
        <v>1746</v>
      </c>
      <c r="C56" s="810"/>
      <c r="D56" s="810"/>
      <c r="E56" s="810"/>
      <c r="F56" s="810"/>
      <c r="G56" s="810"/>
      <c r="H56" s="810"/>
      <c r="I56" s="810"/>
      <c r="J56" s="712"/>
      <c r="K56" s="712"/>
      <c r="L56" s="712"/>
      <c r="M56" s="712"/>
      <c r="N56" s="132"/>
      <c r="O56" s="132"/>
      <c r="P56" s="132"/>
      <c r="Q56" s="132"/>
      <c r="R56" s="132"/>
      <c r="S56" s="747">
        <v>1</v>
      </c>
    </row>
    <row r="57" spans="1:19" ht="18.75">
      <c r="A57" s="132"/>
      <c r="B57" s="810" t="s">
        <v>1745</v>
      </c>
      <c r="C57" s="810"/>
      <c r="D57" s="810"/>
      <c r="E57" s="810"/>
      <c r="F57" s="810"/>
      <c r="G57" s="810"/>
      <c r="H57" s="810"/>
      <c r="I57" s="810"/>
      <c r="J57" s="712"/>
      <c r="K57" s="712"/>
      <c r="L57" s="712"/>
      <c r="M57" s="712"/>
      <c r="N57" s="132"/>
      <c r="O57" s="132"/>
      <c r="P57" s="132"/>
      <c r="Q57" s="132"/>
      <c r="R57" s="132"/>
      <c r="S57" s="747">
        <v>1</v>
      </c>
    </row>
    <row r="58" spans="1:19" ht="18.75">
      <c r="A58" s="132"/>
      <c r="B58" s="810" t="s">
        <v>1744</v>
      </c>
      <c r="C58" s="810"/>
      <c r="D58" s="810"/>
      <c r="E58" s="810"/>
      <c r="F58" s="810"/>
      <c r="G58" s="810"/>
      <c r="H58" s="810"/>
      <c r="I58" s="810"/>
      <c r="J58" s="712"/>
      <c r="K58" s="712"/>
      <c r="L58" s="712"/>
      <c r="M58" s="712"/>
      <c r="N58" s="132"/>
      <c r="O58" s="132"/>
      <c r="P58" s="132"/>
      <c r="Q58" s="132"/>
      <c r="R58" s="132"/>
      <c r="S58" s="747">
        <v>1</v>
      </c>
    </row>
    <row r="59" spans="1:19" ht="18.75">
      <c r="A59" s="132"/>
      <c r="B59" s="810"/>
      <c r="C59" s="810"/>
      <c r="D59" s="810"/>
      <c r="E59" s="810"/>
      <c r="F59" s="810"/>
      <c r="G59" s="810"/>
      <c r="H59" s="810"/>
      <c r="I59" s="810"/>
      <c r="J59" s="712"/>
      <c r="K59" s="712"/>
      <c r="L59" s="712"/>
      <c r="M59" s="712"/>
      <c r="N59" s="132"/>
      <c r="O59" s="132"/>
      <c r="P59" s="132"/>
      <c r="Q59" s="132"/>
      <c r="R59" s="132"/>
      <c r="S59" s="747">
        <v>1</v>
      </c>
    </row>
    <row r="60" spans="1:19" ht="18.75">
      <c r="A60" s="132"/>
      <c r="B60" s="811" t="s">
        <v>1743</v>
      </c>
      <c r="C60" s="810"/>
      <c r="D60" s="810"/>
      <c r="E60" s="810"/>
      <c r="F60" s="810"/>
      <c r="G60" s="810"/>
      <c r="H60" s="810"/>
      <c r="I60" s="810"/>
      <c r="J60" s="712"/>
      <c r="K60" s="712"/>
      <c r="L60" s="712"/>
      <c r="M60" s="712"/>
      <c r="N60" s="132"/>
      <c r="O60" s="132"/>
      <c r="P60" s="132"/>
      <c r="Q60" s="132"/>
      <c r="R60" s="132"/>
      <c r="S60" s="747">
        <v>1</v>
      </c>
    </row>
    <row r="61" spans="1:19" ht="18.75">
      <c r="A61" s="132"/>
      <c r="B61" s="810"/>
      <c r="C61" s="810"/>
      <c r="D61" s="810"/>
      <c r="E61" s="810"/>
      <c r="F61" s="810"/>
      <c r="G61" s="810"/>
      <c r="H61" s="810"/>
      <c r="I61" s="810"/>
      <c r="J61" s="712"/>
      <c r="K61" s="712"/>
      <c r="L61" s="712"/>
      <c r="M61" s="712"/>
      <c r="N61" s="132"/>
      <c r="O61" s="132"/>
      <c r="P61" s="132"/>
      <c r="Q61" s="132"/>
      <c r="R61" s="132"/>
      <c r="S61" s="747">
        <v>1</v>
      </c>
    </row>
    <row r="62" spans="1:19" ht="18.75">
      <c r="A62" s="132"/>
      <c r="B62" s="810" t="s">
        <v>1742</v>
      </c>
      <c r="C62" s="810"/>
      <c r="D62" s="810"/>
      <c r="E62" s="810"/>
      <c r="F62" s="810"/>
      <c r="G62" s="810"/>
      <c r="H62" s="810"/>
      <c r="I62" s="810"/>
      <c r="J62" s="712"/>
      <c r="K62" s="712"/>
      <c r="L62" s="712"/>
      <c r="M62" s="712"/>
      <c r="N62" s="132"/>
      <c r="O62" s="132"/>
      <c r="P62" s="132"/>
      <c r="Q62" s="132"/>
      <c r="R62" s="132"/>
      <c r="S62" s="747">
        <v>1</v>
      </c>
    </row>
    <row r="63" spans="1:19" ht="18.75">
      <c r="A63" s="132"/>
      <c r="B63" s="810" t="s">
        <v>1741</v>
      </c>
      <c r="C63" s="810"/>
      <c r="D63" s="810"/>
      <c r="E63" s="810"/>
      <c r="F63" s="810"/>
      <c r="G63" s="810"/>
      <c r="H63" s="810"/>
      <c r="I63" s="810"/>
      <c r="J63" s="712"/>
      <c r="K63" s="712"/>
      <c r="L63" s="712"/>
      <c r="M63" s="712"/>
      <c r="N63" s="132"/>
      <c r="O63" s="132"/>
      <c r="P63" s="132"/>
      <c r="Q63" s="132"/>
      <c r="R63" s="132"/>
      <c r="S63" s="747">
        <v>1</v>
      </c>
    </row>
    <row r="64" spans="1:19" ht="18.75">
      <c r="A64" s="132"/>
      <c r="B64" s="810"/>
      <c r="C64" s="810"/>
      <c r="D64" s="810"/>
      <c r="E64" s="810"/>
      <c r="F64" s="810"/>
      <c r="G64" s="810"/>
      <c r="H64" s="810"/>
      <c r="I64" s="810"/>
      <c r="J64" s="712"/>
      <c r="K64" s="712"/>
      <c r="L64" s="712"/>
      <c r="M64" s="712"/>
      <c r="N64" s="132"/>
      <c r="O64" s="132"/>
      <c r="P64" s="132"/>
      <c r="Q64" s="132"/>
      <c r="R64" s="132"/>
      <c r="S64" s="747">
        <v>1</v>
      </c>
    </row>
    <row r="65" spans="1:19" ht="18.75">
      <c r="A65" s="132"/>
      <c r="B65" s="811" t="s">
        <v>1740</v>
      </c>
      <c r="C65" s="810"/>
      <c r="D65" s="810"/>
      <c r="E65" s="810"/>
      <c r="F65" s="810"/>
      <c r="G65" s="810"/>
      <c r="H65" s="810"/>
      <c r="I65" s="810"/>
      <c r="J65" s="712"/>
      <c r="K65" s="712"/>
      <c r="L65" s="712"/>
      <c r="M65" s="712"/>
      <c r="N65" s="132"/>
      <c r="O65" s="132"/>
      <c r="P65" s="132"/>
      <c r="Q65" s="132"/>
      <c r="R65" s="132"/>
      <c r="S65" s="747">
        <v>1</v>
      </c>
    </row>
    <row r="66" spans="1:19" ht="18.75">
      <c r="A66" s="132"/>
      <c r="B66" s="810"/>
      <c r="C66" s="810"/>
      <c r="D66" s="810"/>
      <c r="E66" s="810"/>
      <c r="F66" s="810"/>
      <c r="G66" s="810"/>
      <c r="H66" s="810"/>
      <c r="I66" s="810"/>
      <c r="J66" s="712"/>
      <c r="K66" s="712"/>
      <c r="L66" s="712"/>
      <c r="M66" s="712"/>
      <c r="N66" s="132"/>
      <c r="O66" s="132"/>
      <c r="P66" s="132"/>
      <c r="Q66" s="132"/>
      <c r="R66" s="132"/>
      <c r="S66" s="747">
        <v>1</v>
      </c>
    </row>
    <row r="67" spans="1:19" ht="18.75">
      <c r="A67" s="132"/>
      <c r="B67" s="810" t="s">
        <v>1739</v>
      </c>
      <c r="C67" s="810"/>
      <c r="D67" s="810"/>
      <c r="E67" s="810"/>
      <c r="F67" s="810"/>
      <c r="G67" s="810"/>
      <c r="H67" s="810"/>
      <c r="I67" s="810"/>
      <c r="J67" s="712"/>
      <c r="K67" s="712"/>
      <c r="L67" s="712"/>
      <c r="M67" s="712"/>
      <c r="N67" s="132"/>
      <c r="O67" s="132"/>
      <c r="P67" s="132"/>
      <c r="Q67" s="132"/>
      <c r="R67" s="132"/>
      <c r="S67" s="747">
        <v>1</v>
      </c>
    </row>
    <row r="68" spans="1:19" ht="18.75">
      <c r="A68" s="132"/>
      <c r="B68" s="810" t="s">
        <v>1738</v>
      </c>
      <c r="C68" s="810"/>
      <c r="D68" s="810"/>
      <c r="E68" s="810"/>
      <c r="F68" s="810"/>
      <c r="G68" s="810"/>
      <c r="H68" s="810"/>
      <c r="I68" s="810"/>
      <c r="J68" s="712"/>
      <c r="K68" s="712"/>
      <c r="L68" s="712"/>
      <c r="M68" s="712"/>
      <c r="N68" s="132"/>
      <c r="O68" s="132"/>
      <c r="P68" s="132"/>
      <c r="Q68" s="132"/>
      <c r="R68" s="132"/>
      <c r="S68" s="747">
        <v>1</v>
      </c>
    </row>
    <row r="69" spans="1:19" ht="18.75">
      <c r="A69" s="132"/>
      <c r="B69" s="810"/>
      <c r="C69" s="810"/>
      <c r="D69" s="810"/>
      <c r="E69" s="810"/>
      <c r="F69" s="810"/>
      <c r="G69" s="810"/>
      <c r="H69" s="810"/>
      <c r="I69" s="810"/>
      <c r="J69" s="712"/>
      <c r="K69" s="712"/>
      <c r="L69" s="712"/>
      <c r="M69" s="712"/>
      <c r="N69" s="132"/>
      <c r="O69" s="132"/>
      <c r="P69" s="132"/>
      <c r="Q69" s="132"/>
      <c r="R69" s="132"/>
      <c r="S69" s="747">
        <v>1</v>
      </c>
    </row>
    <row r="70" spans="1:19" ht="18.75">
      <c r="A70" s="132"/>
      <c r="B70" s="811" t="s">
        <v>1737</v>
      </c>
      <c r="C70" s="810"/>
      <c r="D70" s="810"/>
      <c r="E70" s="810"/>
      <c r="F70" s="810"/>
      <c r="G70" s="810"/>
      <c r="H70" s="810"/>
      <c r="I70" s="810"/>
      <c r="J70" s="712"/>
      <c r="K70" s="712"/>
      <c r="L70" s="712"/>
      <c r="M70" s="712"/>
      <c r="N70" s="132"/>
      <c r="O70" s="132"/>
      <c r="P70" s="132"/>
      <c r="Q70" s="132"/>
      <c r="R70" s="132"/>
      <c r="S70" s="747">
        <v>1</v>
      </c>
    </row>
    <row r="71" spans="1:19" ht="18.75">
      <c r="A71" s="132"/>
      <c r="B71" s="811" t="s">
        <v>1736</v>
      </c>
      <c r="C71" s="810"/>
      <c r="D71" s="810"/>
      <c r="E71" s="810"/>
      <c r="F71" s="810"/>
      <c r="G71" s="810"/>
      <c r="H71" s="810"/>
      <c r="I71" s="810"/>
      <c r="J71" s="712"/>
      <c r="K71" s="712"/>
      <c r="L71" s="712"/>
      <c r="M71" s="712"/>
      <c r="N71" s="132"/>
      <c r="O71" s="132"/>
      <c r="P71" s="132"/>
      <c r="Q71" s="132"/>
      <c r="R71" s="132"/>
      <c r="S71" s="747">
        <v>1</v>
      </c>
    </row>
    <row r="72" spans="1:19" ht="18.75">
      <c r="A72" s="132"/>
      <c r="B72" s="810" t="s">
        <v>1735</v>
      </c>
      <c r="C72" s="810"/>
      <c r="D72" s="810"/>
      <c r="E72" s="810"/>
      <c r="F72" s="810"/>
      <c r="G72" s="810"/>
      <c r="H72" s="810"/>
      <c r="I72" s="810"/>
      <c r="J72" s="712"/>
      <c r="K72" s="712"/>
      <c r="L72" s="712"/>
      <c r="M72" s="712"/>
      <c r="N72" s="132"/>
      <c r="O72" s="132"/>
      <c r="P72" s="132"/>
      <c r="Q72" s="132"/>
      <c r="R72" s="132"/>
      <c r="S72" s="747">
        <v>1</v>
      </c>
    </row>
    <row r="73" spans="1:19" ht="18.75">
      <c r="A73" s="132"/>
      <c r="B73" s="810" t="s">
        <v>1734</v>
      </c>
      <c r="C73" s="810"/>
      <c r="D73" s="810"/>
      <c r="E73" s="810"/>
      <c r="F73" s="810"/>
      <c r="G73" s="810"/>
      <c r="H73" s="810"/>
      <c r="I73" s="810"/>
      <c r="J73" s="712"/>
      <c r="K73" s="712"/>
      <c r="L73" s="712"/>
      <c r="M73" s="712"/>
      <c r="N73" s="132"/>
      <c r="O73" s="132"/>
      <c r="P73" s="132"/>
      <c r="Q73" s="132"/>
      <c r="R73" s="132"/>
      <c r="S73" s="747">
        <v>1</v>
      </c>
    </row>
    <row r="74" spans="1:19" ht="18.75">
      <c r="A74" s="132"/>
      <c r="B74" s="810"/>
      <c r="C74" s="810"/>
      <c r="D74" s="810"/>
      <c r="E74" s="810"/>
      <c r="F74" s="810"/>
      <c r="G74" s="810"/>
      <c r="H74" s="810"/>
      <c r="I74" s="810"/>
      <c r="J74" s="712"/>
      <c r="K74" s="712"/>
      <c r="L74" s="712"/>
      <c r="M74" s="712"/>
      <c r="N74" s="132"/>
      <c r="O74" s="132"/>
      <c r="P74" s="132"/>
      <c r="Q74" s="132"/>
      <c r="R74" s="132"/>
      <c r="S74" s="747">
        <v>1</v>
      </c>
    </row>
    <row r="75" spans="1:19" ht="18.75">
      <c r="A75" s="132"/>
      <c r="B75" s="811" t="s">
        <v>1733</v>
      </c>
      <c r="C75" s="810"/>
      <c r="D75" s="810"/>
      <c r="E75" s="810"/>
      <c r="F75" s="810"/>
      <c r="G75" s="810"/>
      <c r="H75" s="810"/>
      <c r="I75" s="810"/>
      <c r="J75" s="712"/>
      <c r="K75" s="712"/>
      <c r="L75" s="712"/>
      <c r="M75" s="712"/>
      <c r="N75" s="132"/>
      <c r="O75" s="132"/>
      <c r="P75" s="132"/>
      <c r="Q75" s="132"/>
      <c r="R75" s="132"/>
      <c r="S75" s="747">
        <v>1</v>
      </c>
    </row>
    <row r="76" spans="1:19" ht="18.75">
      <c r="A76" s="132"/>
      <c r="B76" s="810" t="s">
        <v>1732</v>
      </c>
      <c r="C76" s="810"/>
      <c r="D76" s="810"/>
      <c r="E76" s="810"/>
      <c r="F76" s="810"/>
      <c r="G76" s="810"/>
      <c r="H76" s="810"/>
      <c r="I76" s="810"/>
      <c r="J76" s="712"/>
      <c r="K76" s="712"/>
      <c r="L76" s="712"/>
      <c r="M76" s="712"/>
      <c r="N76" s="132"/>
      <c r="O76" s="132"/>
      <c r="P76" s="132"/>
      <c r="Q76" s="132"/>
      <c r="R76" s="132"/>
      <c r="S76" s="747">
        <v>1</v>
      </c>
    </row>
    <row r="77" spans="1:19" ht="18.75">
      <c r="A77" s="132"/>
      <c r="B77" s="810" t="s">
        <v>1731</v>
      </c>
      <c r="C77" s="810"/>
      <c r="D77" s="810"/>
      <c r="E77" s="810"/>
      <c r="F77" s="810"/>
      <c r="G77" s="810"/>
      <c r="H77" s="810"/>
      <c r="I77" s="810"/>
      <c r="J77" s="712"/>
      <c r="K77" s="712"/>
      <c r="L77" s="712"/>
      <c r="M77" s="712"/>
      <c r="N77" s="132"/>
      <c r="O77" s="132"/>
      <c r="P77" s="132"/>
      <c r="Q77" s="132"/>
      <c r="R77" s="132"/>
      <c r="S77" s="747">
        <v>1</v>
      </c>
    </row>
    <row r="78" spans="1:19" ht="18.75">
      <c r="A78" s="132"/>
      <c r="B78" s="810" t="s">
        <v>1730</v>
      </c>
      <c r="C78" s="810"/>
      <c r="D78" s="810"/>
      <c r="E78" s="810"/>
      <c r="F78" s="810"/>
      <c r="G78" s="810"/>
      <c r="H78" s="810"/>
      <c r="I78" s="810"/>
      <c r="J78" s="712"/>
      <c r="K78" s="712"/>
      <c r="L78" s="712"/>
      <c r="M78" s="712"/>
      <c r="N78" s="132"/>
      <c r="O78" s="132"/>
      <c r="P78" s="132"/>
      <c r="Q78" s="132"/>
      <c r="R78" s="132"/>
      <c r="S78" s="747">
        <v>1</v>
      </c>
    </row>
    <row r="79" spans="1:19" ht="18.75">
      <c r="A79" s="132"/>
      <c r="B79" s="810" t="s">
        <v>1729</v>
      </c>
      <c r="C79" s="810"/>
      <c r="D79" s="810"/>
      <c r="E79" s="810"/>
      <c r="F79" s="810"/>
      <c r="G79" s="810"/>
      <c r="H79" s="810"/>
      <c r="I79" s="810"/>
      <c r="J79" s="712"/>
      <c r="K79" s="712"/>
      <c r="L79" s="712"/>
      <c r="M79" s="712"/>
      <c r="N79" s="132"/>
      <c r="O79" s="132"/>
      <c r="P79" s="132"/>
      <c r="Q79" s="132"/>
      <c r="R79" s="132"/>
      <c r="S79" s="747">
        <v>1</v>
      </c>
    </row>
    <row r="80" spans="1:19" ht="18.75">
      <c r="A80" s="132"/>
      <c r="B80" s="810"/>
      <c r="C80" s="810"/>
      <c r="D80" s="810"/>
      <c r="E80" s="810"/>
      <c r="F80" s="810"/>
      <c r="G80" s="810"/>
      <c r="H80" s="810"/>
      <c r="I80" s="810"/>
      <c r="J80" s="712"/>
      <c r="K80" s="712"/>
      <c r="L80" s="712"/>
      <c r="M80" s="712"/>
      <c r="N80" s="132"/>
      <c r="O80" s="132"/>
      <c r="P80" s="132"/>
      <c r="Q80" s="132"/>
      <c r="R80" s="132"/>
      <c r="S80" s="747">
        <v>1</v>
      </c>
    </row>
    <row r="81" spans="1:19" ht="18.75">
      <c r="A81" s="132"/>
      <c r="B81" s="811" t="s">
        <v>1728</v>
      </c>
      <c r="C81" s="810"/>
      <c r="D81" s="810"/>
      <c r="E81" s="810"/>
      <c r="F81" s="810"/>
      <c r="G81" s="810"/>
      <c r="H81" s="810"/>
      <c r="I81" s="810"/>
      <c r="J81" s="712"/>
      <c r="K81" s="712"/>
      <c r="L81" s="712"/>
      <c r="M81" s="712"/>
      <c r="N81" s="132"/>
      <c r="O81" s="132"/>
      <c r="P81" s="132"/>
      <c r="Q81" s="132"/>
      <c r="R81" s="132"/>
      <c r="S81" s="747">
        <v>1</v>
      </c>
    </row>
    <row r="82" spans="1:19" ht="18.75">
      <c r="A82" s="132"/>
      <c r="B82" s="810" t="s">
        <v>1727</v>
      </c>
      <c r="C82" s="810"/>
      <c r="D82" s="810"/>
      <c r="E82" s="810"/>
      <c r="F82" s="810"/>
      <c r="G82" s="810"/>
      <c r="H82" s="810"/>
      <c r="I82" s="810"/>
      <c r="J82" s="712"/>
      <c r="K82" s="712"/>
      <c r="L82" s="712"/>
      <c r="M82" s="712"/>
      <c r="N82" s="132"/>
      <c r="O82" s="132"/>
      <c r="P82" s="132"/>
      <c r="Q82" s="132"/>
      <c r="R82" s="132"/>
      <c r="S82" s="747">
        <v>1</v>
      </c>
    </row>
    <row r="83" spans="1:19" ht="18.75">
      <c r="A83" s="132"/>
      <c r="B83" s="810" t="s">
        <v>1726</v>
      </c>
      <c r="C83" s="810"/>
      <c r="D83" s="810"/>
      <c r="E83" s="810"/>
      <c r="F83" s="810"/>
      <c r="G83" s="810"/>
      <c r="H83" s="810"/>
      <c r="I83" s="810"/>
      <c r="J83" s="712"/>
      <c r="K83" s="712"/>
      <c r="L83" s="712"/>
      <c r="M83" s="712"/>
      <c r="N83" s="132"/>
      <c r="O83" s="132"/>
      <c r="P83" s="132"/>
      <c r="Q83" s="132"/>
      <c r="R83" s="132"/>
      <c r="S83" s="747">
        <v>1</v>
      </c>
    </row>
    <row r="84" spans="1:19" ht="18.75">
      <c r="A84" s="132"/>
      <c r="B84" s="810" t="s">
        <v>1725</v>
      </c>
      <c r="C84" s="810"/>
      <c r="D84" s="810"/>
      <c r="E84" s="810"/>
      <c r="F84" s="810"/>
      <c r="G84" s="810"/>
      <c r="H84" s="810"/>
      <c r="I84" s="810"/>
      <c r="J84" s="712"/>
      <c r="K84" s="712"/>
      <c r="L84" s="712"/>
      <c r="M84" s="712"/>
      <c r="N84" s="132"/>
      <c r="O84" s="132"/>
      <c r="P84" s="132"/>
      <c r="Q84" s="132"/>
      <c r="R84" s="132"/>
      <c r="S84" s="747">
        <v>1</v>
      </c>
    </row>
    <row r="85" spans="1:19" ht="18.75">
      <c r="A85" s="132"/>
      <c r="B85" s="810" t="s">
        <v>1724</v>
      </c>
      <c r="C85" s="810"/>
      <c r="D85" s="810"/>
      <c r="E85" s="810"/>
      <c r="F85" s="810"/>
      <c r="G85" s="810"/>
      <c r="H85" s="810"/>
      <c r="I85" s="810"/>
      <c r="J85" s="712"/>
      <c r="K85" s="712"/>
      <c r="L85" s="712"/>
      <c r="M85" s="712"/>
      <c r="N85" s="132"/>
      <c r="O85" s="132"/>
      <c r="P85" s="132"/>
      <c r="Q85" s="132"/>
      <c r="R85" s="132"/>
      <c r="S85" s="747">
        <v>1</v>
      </c>
    </row>
    <row r="86" spans="1:19" ht="18.75">
      <c r="A86" s="132"/>
      <c r="B86" s="810"/>
      <c r="C86" s="810"/>
      <c r="D86" s="810"/>
      <c r="E86" s="810"/>
      <c r="F86" s="810"/>
      <c r="G86" s="810"/>
      <c r="H86" s="810"/>
      <c r="I86" s="810"/>
      <c r="J86" s="712"/>
      <c r="K86" s="712"/>
      <c r="L86" s="712"/>
      <c r="M86" s="712"/>
      <c r="N86" s="132"/>
      <c r="O86" s="132"/>
      <c r="P86" s="132"/>
      <c r="Q86" s="132"/>
      <c r="R86" s="132"/>
      <c r="S86" s="747">
        <v>1</v>
      </c>
    </row>
    <row r="87" spans="1:19" ht="18.75">
      <c r="A87" s="132"/>
      <c r="B87" s="811" t="s">
        <v>1723</v>
      </c>
      <c r="C87" s="810"/>
      <c r="D87" s="810"/>
      <c r="E87" s="810"/>
      <c r="F87" s="810"/>
      <c r="G87" s="810"/>
      <c r="H87" s="810"/>
      <c r="I87" s="810"/>
      <c r="J87" s="712"/>
      <c r="K87" s="712"/>
      <c r="L87" s="712"/>
      <c r="M87" s="712"/>
      <c r="N87" s="132"/>
      <c r="O87" s="132"/>
      <c r="P87" s="132"/>
      <c r="Q87" s="132"/>
      <c r="R87" s="132"/>
      <c r="S87" s="747">
        <v>1</v>
      </c>
    </row>
    <row r="88" spans="1:19" ht="18.75">
      <c r="A88" s="132"/>
      <c r="B88" s="810" t="s">
        <v>1722</v>
      </c>
      <c r="C88" s="810"/>
      <c r="D88" s="810"/>
      <c r="E88" s="810"/>
      <c r="F88" s="810"/>
      <c r="G88" s="810"/>
      <c r="H88" s="810"/>
      <c r="I88" s="810"/>
      <c r="J88" s="712"/>
      <c r="K88" s="712"/>
      <c r="L88" s="712"/>
      <c r="M88" s="712"/>
      <c r="N88" s="132"/>
      <c r="O88" s="132"/>
      <c r="P88" s="132"/>
      <c r="Q88" s="132"/>
      <c r="R88" s="132"/>
      <c r="S88" s="747">
        <v>1</v>
      </c>
    </row>
    <row r="89" spans="1:19" ht="18.75">
      <c r="A89" s="132"/>
      <c r="B89" s="810" t="s">
        <v>1721</v>
      </c>
      <c r="C89" s="810"/>
      <c r="D89" s="810"/>
      <c r="E89" s="810"/>
      <c r="F89" s="810"/>
      <c r="G89" s="810"/>
      <c r="H89" s="810"/>
      <c r="I89" s="810"/>
      <c r="J89" s="712"/>
      <c r="K89" s="712"/>
      <c r="L89" s="712"/>
      <c r="M89" s="712"/>
      <c r="N89" s="132"/>
      <c r="O89" s="132"/>
      <c r="P89" s="132"/>
      <c r="Q89" s="132"/>
      <c r="R89" s="132"/>
      <c r="S89" s="747">
        <v>1</v>
      </c>
    </row>
    <row r="90" spans="1:19" ht="18.75">
      <c r="A90" s="132"/>
      <c r="B90" s="810" t="s">
        <v>1720</v>
      </c>
      <c r="C90" s="810"/>
      <c r="D90" s="810"/>
      <c r="E90" s="810"/>
      <c r="F90" s="810"/>
      <c r="G90" s="810"/>
      <c r="H90" s="810"/>
      <c r="I90" s="810"/>
      <c r="J90" s="712"/>
      <c r="K90" s="712"/>
      <c r="L90" s="712"/>
      <c r="M90" s="712"/>
      <c r="N90" s="132"/>
      <c r="O90" s="132"/>
      <c r="P90" s="132"/>
      <c r="Q90" s="132"/>
      <c r="R90" s="132"/>
      <c r="S90" s="747">
        <v>1</v>
      </c>
    </row>
    <row r="91" spans="1:19" ht="18.75">
      <c r="A91" s="132"/>
      <c r="B91" s="810" t="s">
        <v>1719</v>
      </c>
      <c r="C91" s="810"/>
      <c r="D91" s="810"/>
      <c r="E91" s="810"/>
      <c r="F91" s="810"/>
      <c r="G91" s="810"/>
      <c r="H91" s="810"/>
      <c r="I91" s="810"/>
      <c r="J91" s="712"/>
      <c r="K91" s="712"/>
      <c r="L91" s="712"/>
      <c r="M91" s="712"/>
      <c r="N91" s="132"/>
      <c r="O91" s="132"/>
      <c r="P91" s="132"/>
      <c r="Q91" s="132"/>
      <c r="R91" s="132"/>
      <c r="S91" s="747">
        <v>1</v>
      </c>
    </row>
    <row r="92" spans="1:19" ht="18.75">
      <c r="A92" s="132"/>
      <c r="B92" s="810" t="s">
        <v>1718</v>
      </c>
      <c r="C92" s="810"/>
      <c r="D92" s="810"/>
      <c r="E92" s="810"/>
      <c r="F92" s="810"/>
      <c r="G92" s="810"/>
      <c r="H92" s="810"/>
      <c r="I92" s="810"/>
      <c r="J92" s="712"/>
      <c r="K92" s="712"/>
      <c r="L92" s="712"/>
      <c r="M92" s="712"/>
      <c r="N92" s="132"/>
      <c r="O92" s="132"/>
      <c r="P92" s="132"/>
      <c r="Q92" s="132"/>
      <c r="R92" s="132"/>
      <c r="S92" s="747">
        <v>1</v>
      </c>
    </row>
    <row r="93" spans="1:19" ht="18.75">
      <c r="A93" s="132"/>
      <c r="B93" s="810" t="s">
        <v>1717</v>
      </c>
      <c r="C93" s="810"/>
      <c r="D93" s="810"/>
      <c r="E93" s="810"/>
      <c r="F93" s="810"/>
      <c r="G93" s="810"/>
      <c r="H93" s="810"/>
      <c r="I93" s="810"/>
      <c r="J93" s="712"/>
      <c r="K93" s="712"/>
      <c r="L93" s="712"/>
      <c r="M93" s="712"/>
      <c r="N93" s="132"/>
      <c r="O93" s="132"/>
      <c r="P93" s="132"/>
      <c r="Q93" s="132"/>
      <c r="R93" s="132"/>
      <c r="S93" s="747">
        <v>1</v>
      </c>
    </row>
    <row r="94" spans="1:19" ht="18.75">
      <c r="A94" s="132"/>
      <c r="B94" s="810"/>
      <c r="C94" s="810"/>
      <c r="D94" s="810"/>
      <c r="E94" s="810"/>
      <c r="F94" s="810"/>
      <c r="G94" s="810"/>
      <c r="H94" s="810"/>
      <c r="I94" s="810"/>
      <c r="J94" s="712"/>
      <c r="K94" s="712"/>
      <c r="L94" s="712"/>
      <c r="M94" s="712"/>
      <c r="N94" s="132"/>
      <c r="O94" s="132"/>
      <c r="P94" s="132"/>
      <c r="Q94" s="132"/>
      <c r="R94" s="132"/>
      <c r="S94" s="747">
        <v>1</v>
      </c>
    </row>
    <row r="95" spans="1:19" ht="18.75">
      <c r="A95" s="132"/>
      <c r="B95" s="811" t="s">
        <v>1716</v>
      </c>
      <c r="C95" s="810"/>
      <c r="D95" s="810"/>
      <c r="E95" s="810"/>
      <c r="F95" s="810"/>
      <c r="G95" s="810"/>
      <c r="H95" s="810"/>
      <c r="I95" s="810"/>
      <c r="J95" s="712"/>
      <c r="K95" s="712"/>
      <c r="L95" s="712"/>
      <c r="M95" s="712"/>
      <c r="N95" s="132"/>
      <c r="O95" s="132"/>
      <c r="P95" s="132"/>
      <c r="Q95" s="132"/>
      <c r="R95" s="132"/>
      <c r="S95" s="747">
        <v>1</v>
      </c>
    </row>
    <row r="96" spans="1:19" ht="18.75">
      <c r="A96" s="132"/>
      <c r="B96" s="810"/>
      <c r="C96" s="810"/>
      <c r="D96" s="810"/>
      <c r="E96" s="810"/>
      <c r="F96" s="810"/>
      <c r="G96" s="810"/>
      <c r="H96" s="810"/>
      <c r="I96" s="810"/>
      <c r="J96" s="712"/>
      <c r="K96" s="712"/>
      <c r="L96" s="712"/>
      <c r="M96" s="712"/>
      <c r="N96" s="132"/>
      <c r="O96" s="132"/>
      <c r="P96" s="132"/>
      <c r="Q96" s="132"/>
      <c r="R96" s="132"/>
      <c r="S96" s="747">
        <v>1</v>
      </c>
    </row>
    <row r="97" spans="1:19" ht="18.75">
      <c r="A97" s="132"/>
      <c r="B97" s="810" t="s">
        <v>1715</v>
      </c>
      <c r="C97" s="810"/>
      <c r="D97" s="810"/>
      <c r="E97" s="810"/>
      <c r="F97" s="810"/>
      <c r="G97" s="810"/>
      <c r="H97" s="810"/>
      <c r="I97" s="810"/>
      <c r="J97" s="712"/>
      <c r="K97" s="712"/>
      <c r="L97" s="712"/>
      <c r="M97" s="712"/>
      <c r="N97" s="132"/>
      <c r="O97" s="132"/>
      <c r="P97" s="132"/>
      <c r="Q97" s="132"/>
      <c r="R97" s="132"/>
      <c r="S97" s="747">
        <v>1</v>
      </c>
    </row>
    <row r="98" spans="1:19" ht="18.75">
      <c r="A98" s="132"/>
      <c r="B98" s="810" t="s">
        <v>1714</v>
      </c>
      <c r="C98" s="810"/>
      <c r="D98" s="810"/>
      <c r="E98" s="810"/>
      <c r="F98" s="810"/>
      <c r="G98" s="810"/>
      <c r="H98" s="810"/>
      <c r="I98" s="810"/>
      <c r="J98" s="712"/>
      <c r="K98" s="712"/>
      <c r="L98" s="712"/>
      <c r="M98" s="712"/>
      <c r="N98" s="132"/>
      <c r="O98" s="132"/>
      <c r="P98" s="132"/>
      <c r="Q98" s="132"/>
      <c r="R98" s="132"/>
      <c r="S98" s="747">
        <v>1</v>
      </c>
    </row>
    <row r="99" spans="1:19">
      <c r="A99" s="132"/>
      <c r="B99" s="132"/>
      <c r="C99" s="132"/>
      <c r="D99" s="132"/>
      <c r="E99" s="132"/>
      <c r="F99" s="132"/>
      <c r="G99" s="132"/>
      <c r="H99" s="132"/>
      <c r="I99" s="132"/>
      <c r="J99" s="132"/>
      <c r="K99" s="132"/>
      <c r="L99" s="132"/>
      <c r="M99" s="132"/>
      <c r="N99" s="132"/>
      <c r="O99" s="132"/>
      <c r="P99" s="132"/>
      <c r="Q99" s="132"/>
      <c r="R99" s="132"/>
      <c r="S99" s="747">
        <v>1</v>
      </c>
    </row>
    <row r="100" spans="1:19">
      <c r="A100" s="132"/>
      <c r="B100" s="139">
        <v>1</v>
      </c>
      <c r="C100" s="139">
        <v>1</v>
      </c>
      <c r="D100" s="139">
        <v>1</v>
      </c>
      <c r="E100" s="139">
        <v>1</v>
      </c>
      <c r="F100" s="139">
        <v>1</v>
      </c>
      <c r="G100" s="139">
        <v>1</v>
      </c>
      <c r="H100" s="139">
        <v>1</v>
      </c>
      <c r="I100" s="139">
        <v>1</v>
      </c>
      <c r="J100" s="132"/>
      <c r="K100" s="132"/>
      <c r="L100" s="132"/>
      <c r="M100" s="132"/>
      <c r="N100" s="132"/>
      <c r="O100" s="132"/>
      <c r="P100" s="132"/>
      <c r="Q100" s="132"/>
      <c r="R100" s="132"/>
      <c r="S100" s="747">
        <v>1</v>
      </c>
    </row>
    <row r="101" spans="1:19">
      <c r="A101" s="132"/>
      <c r="B101" s="139">
        <v>1</v>
      </c>
      <c r="C101" s="139">
        <v>1</v>
      </c>
      <c r="D101" s="139">
        <v>1</v>
      </c>
      <c r="E101" s="139">
        <v>1</v>
      </c>
      <c r="F101" s="139">
        <v>1</v>
      </c>
      <c r="G101" s="139">
        <v>1</v>
      </c>
      <c r="H101" s="139">
        <v>1</v>
      </c>
      <c r="I101" s="139">
        <v>1</v>
      </c>
      <c r="J101" s="132"/>
      <c r="K101" s="132"/>
      <c r="L101" s="132"/>
      <c r="M101" s="132"/>
      <c r="N101" s="132"/>
      <c r="O101" s="132"/>
      <c r="P101" s="132"/>
      <c r="Q101" s="132"/>
      <c r="R101" s="132"/>
      <c r="S101" s="747">
        <v>1</v>
      </c>
    </row>
    <row r="102" spans="1:19">
      <c r="A102" s="132"/>
      <c r="B102" s="139">
        <v>1</v>
      </c>
      <c r="C102" s="139">
        <v>1</v>
      </c>
      <c r="D102" s="139">
        <v>1</v>
      </c>
      <c r="E102" s="139">
        <v>1</v>
      </c>
      <c r="F102" s="139">
        <v>1</v>
      </c>
      <c r="G102" s="139">
        <v>1</v>
      </c>
      <c r="H102" s="139">
        <v>1</v>
      </c>
      <c r="I102" s="139">
        <v>1</v>
      </c>
      <c r="J102" s="132"/>
      <c r="K102" s="132"/>
      <c r="L102" s="132"/>
      <c r="M102" s="132"/>
      <c r="N102" s="132"/>
      <c r="O102" s="132"/>
      <c r="P102" s="132"/>
      <c r="Q102" s="132"/>
      <c r="R102" s="132"/>
      <c r="S102" s="747">
        <v>1</v>
      </c>
    </row>
    <row r="103" spans="1:19">
      <c r="A103" s="132"/>
      <c r="B103" s="139">
        <v>1</v>
      </c>
      <c r="C103" s="139">
        <v>1</v>
      </c>
      <c r="D103" s="139">
        <v>1</v>
      </c>
      <c r="E103" s="139">
        <v>1</v>
      </c>
      <c r="F103" s="139">
        <v>1</v>
      </c>
      <c r="G103" s="139">
        <v>1</v>
      </c>
      <c r="H103" s="139">
        <v>1</v>
      </c>
      <c r="I103" s="139">
        <v>1</v>
      </c>
      <c r="J103" s="132"/>
      <c r="K103" s="132"/>
      <c r="L103" s="132"/>
      <c r="M103" s="132"/>
      <c r="N103" s="132"/>
      <c r="O103" s="132"/>
      <c r="P103" s="132"/>
      <c r="Q103" s="132"/>
      <c r="R103" s="132"/>
      <c r="S103" s="747">
        <v>1</v>
      </c>
    </row>
    <row r="104" spans="1:19">
      <c r="A104" s="132"/>
      <c r="B104" s="139">
        <v>1</v>
      </c>
      <c r="C104" s="139">
        <v>1</v>
      </c>
      <c r="D104" s="139">
        <v>1</v>
      </c>
      <c r="E104" s="139">
        <v>1</v>
      </c>
      <c r="F104" s="139">
        <v>1</v>
      </c>
      <c r="G104" s="139">
        <v>1</v>
      </c>
      <c r="H104" s="139">
        <v>1</v>
      </c>
      <c r="I104" s="139">
        <v>1</v>
      </c>
      <c r="J104" s="132"/>
      <c r="K104" s="132"/>
      <c r="L104" s="132"/>
      <c r="M104" s="132"/>
      <c r="N104" s="132"/>
      <c r="O104" s="132"/>
      <c r="P104" s="132"/>
      <c r="Q104" s="132"/>
      <c r="R104" s="132"/>
      <c r="S104" s="747">
        <v>1</v>
      </c>
    </row>
    <row r="105" spans="1:19">
      <c r="A105" s="132"/>
      <c r="B105" s="139">
        <v>1</v>
      </c>
      <c r="C105" s="139">
        <v>1</v>
      </c>
      <c r="D105" s="139">
        <v>1</v>
      </c>
      <c r="E105" s="139">
        <v>1</v>
      </c>
      <c r="F105" s="139">
        <v>1</v>
      </c>
      <c r="G105" s="139">
        <v>1</v>
      </c>
      <c r="H105" s="139">
        <v>1</v>
      </c>
      <c r="I105" s="139">
        <v>1</v>
      </c>
      <c r="J105" s="132"/>
      <c r="K105" s="132"/>
      <c r="L105" s="132"/>
      <c r="M105" s="132"/>
      <c r="N105" s="132"/>
      <c r="O105" s="132"/>
      <c r="P105" s="132"/>
      <c r="Q105" s="132"/>
      <c r="R105" s="132"/>
      <c r="S105" s="747">
        <v>1</v>
      </c>
    </row>
    <row r="106" spans="1:19">
      <c r="A106" s="132"/>
      <c r="B106" s="139">
        <v>1</v>
      </c>
      <c r="C106" s="139">
        <v>1</v>
      </c>
      <c r="D106" s="139">
        <v>1</v>
      </c>
      <c r="E106" s="139">
        <v>1</v>
      </c>
      <c r="F106" s="139">
        <v>1</v>
      </c>
      <c r="G106" s="139">
        <v>1</v>
      </c>
      <c r="H106" s="139">
        <v>1</v>
      </c>
      <c r="I106" s="139">
        <v>1</v>
      </c>
      <c r="J106" s="132"/>
      <c r="K106" s="132"/>
      <c r="L106" s="132"/>
      <c r="M106" s="132"/>
      <c r="N106" s="132"/>
      <c r="O106" s="132"/>
      <c r="P106" s="132"/>
      <c r="Q106" s="132"/>
      <c r="R106" s="132"/>
      <c r="S106" s="747">
        <v>1</v>
      </c>
    </row>
    <row r="107" spans="1:19">
      <c r="A107" s="132"/>
      <c r="B107" s="139">
        <v>1</v>
      </c>
      <c r="C107" s="139">
        <v>1</v>
      </c>
      <c r="D107" s="139">
        <v>1</v>
      </c>
      <c r="E107" s="139">
        <v>1</v>
      </c>
      <c r="F107" s="139">
        <v>1</v>
      </c>
      <c r="G107" s="139">
        <v>1</v>
      </c>
      <c r="H107" s="139">
        <v>1</v>
      </c>
      <c r="I107" s="139">
        <v>1</v>
      </c>
      <c r="J107" s="132"/>
      <c r="K107" s="132"/>
      <c r="L107" s="132"/>
      <c r="M107" s="132"/>
      <c r="N107" s="132"/>
      <c r="O107" s="132"/>
      <c r="P107" s="132"/>
      <c r="Q107" s="132"/>
      <c r="R107" s="132"/>
      <c r="S107" s="747">
        <v>1</v>
      </c>
    </row>
    <row r="108" spans="1:19">
      <c r="A108" s="132"/>
      <c r="B108" s="139">
        <v>1</v>
      </c>
      <c r="C108" s="139">
        <v>1</v>
      </c>
      <c r="D108" s="139">
        <v>1</v>
      </c>
      <c r="E108" s="139">
        <v>1</v>
      </c>
      <c r="F108" s="139">
        <v>1</v>
      </c>
      <c r="G108" s="139">
        <v>1</v>
      </c>
      <c r="H108" s="139">
        <v>1</v>
      </c>
      <c r="I108" s="139">
        <v>1</v>
      </c>
      <c r="J108" s="132"/>
      <c r="K108" s="132"/>
      <c r="L108" s="132"/>
      <c r="M108" s="132"/>
      <c r="N108" s="132"/>
      <c r="O108" s="132"/>
      <c r="P108" s="132"/>
      <c r="Q108" s="132"/>
      <c r="R108" s="132"/>
      <c r="S108" s="747">
        <v>1</v>
      </c>
    </row>
    <row r="109" spans="1:19">
      <c r="A109" s="132"/>
      <c r="B109" s="139">
        <v>1</v>
      </c>
      <c r="C109" s="139">
        <v>1</v>
      </c>
      <c r="D109" s="139">
        <v>1</v>
      </c>
      <c r="E109" s="139">
        <v>1</v>
      </c>
      <c r="F109" s="139">
        <v>1</v>
      </c>
      <c r="G109" s="139">
        <v>1</v>
      </c>
      <c r="H109" s="139">
        <v>1</v>
      </c>
      <c r="I109" s="139">
        <v>1</v>
      </c>
      <c r="J109" s="132"/>
      <c r="K109" s="132"/>
      <c r="L109" s="132"/>
      <c r="M109" s="132"/>
      <c r="N109" s="132"/>
      <c r="O109" s="132"/>
      <c r="P109" s="132"/>
      <c r="Q109" s="132"/>
      <c r="R109" s="132"/>
      <c r="S109" s="747">
        <v>1</v>
      </c>
    </row>
    <row r="110" spans="1:19">
      <c r="A110" s="132"/>
      <c r="B110" s="139">
        <v>1</v>
      </c>
      <c r="C110" s="139">
        <v>1</v>
      </c>
      <c r="D110" s="139">
        <v>1</v>
      </c>
      <c r="E110" s="139">
        <v>1</v>
      </c>
      <c r="F110" s="139">
        <v>1</v>
      </c>
      <c r="G110" s="139">
        <v>1</v>
      </c>
      <c r="H110" s="139">
        <v>1</v>
      </c>
      <c r="I110" s="139">
        <v>1</v>
      </c>
      <c r="J110" s="132"/>
      <c r="K110" s="132"/>
      <c r="L110" s="132"/>
      <c r="M110" s="132"/>
      <c r="N110" s="132"/>
      <c r="O110" s="132"/>
      <c r="P110" s="132"/>
      <c r="Q110" s="132"/>
      <c r="R110" s="132"/>
      <c r="S110" s="747">
        <v>1</v>
      </c>
    </row>
    <row r="111" spans="1:19">
      <c r="A111" s="132"/>
      <c r="B111" s="139">
        <v>1</v>
      </c>
      <c r="C111" s="139">
        <v>1</v>
      </c>
      <c r="D111" s="139">
        <v>1</v>
      </c>
      <c r="E111" s="139">
        <v>1</v>
      </c>
      <c r="F111" s="139">
        <v>1</v>
      </c>
      <c r="G111" s="139">
        <v>1</v>
      </c>
      <c r="H111" s="139">
        <v>1</v>
      </c>
      <c r="I111" s="139">
        <v>1</v>
      </c>
      <c r="J111" s="132"/>
      <c r="K111" s="132"/>
      <c r="L111" s="132"/>
      <c r="M111" s="132"/>
      <c r="N111" s="132"/>
      <c r="O111" s="132"/>
      <c r="P111" s="132"/>
      <c r="Q111" s="132"/>
      <c r="R111" s="132"/>
      <c r="S111" s="747">
        <v>1</v>
      </c>
    </row>
    <row r="112" spans="1:19">
      <c r="A112" s="132"/>
      <c r="B112" s="139">
        <v>1</v>
      </c>
      <c r="C112" s="139">
        <v>1</v>
      </c>
      <c r="D112" s="139">
        <v>1</v>
      </c>
      <c r="E112" s="139">
        <v>1</v>
      </c>
      <c r="F112" s="139">
        <v>1</v>
      </c>
      <c r="G112" s="139">
        <v>1</v>
      </c>
      <c r="H112" s="139">
        <v>1</v>
      </c>
      <c r="I112" s="139">
        <v>1</v>
      </c>
      <c r="J112" s="132"/>
      <c r="K112" s="132"/>
      <c r="L112" s="132"/>
      <c r="M112" s="132"/>
      <c r="N112" s="132"/>
      <c r="O112" s="132"/>
      <c r="P112" s="132"/>
      <c r="Q112" s="132"/>
      <c r="R112" s="132"/>
      <c r="S112" s="747">
        <v>1</v>
      </c>
    </row>
    <row r="113" spans="1:19">
      <c r="A113" s="132"/>
      <c r="B113" s="139">
        <v>1</v>
      </c>
      <c r="C113" s="139">
        <v>1</v>
      </c>
      <c r="D113" s="139">
        <v>1</v>
      </c>
      <c r="E113" s="139">
        <v>1</v>
      </c>
      <c r="F113" s="139">
        <v>1</v>
      </c>
      <c r="G113" s="139">
        <v>1</v>
      </c>
      <c r="H113" s="139">
        <v>1</v>
      </c>
      <c r="I113" s="139">
        <v>1</v>
      </c>
      <c r="J113" s="132"/>
      <c r="K113" s="132"/>
      <c r="L113" s="132"/>
      <c r="M113" s="132"/>
      <c r="N113" s="132"/>
      <c r="O113" s="132"/>
      <c r="P113" s="132"/>
      <c r="Q113" s="132"/>
      <c r="R113" s="132"/>
      <c r="S113" s="747">
        <v>1</v>
      </c>
    </row>
    <row r="114" spans="1:19">
      <c r="A114" s="132"/>
      <c r="B114" s="139">
        <v>1</v>
      </c>
      <c r="C114" s="139">
        <v>1</v>
      </c>
      <c r="D114" s="139">
        <v>1</v>
      </c>
      <c r="E114" s="139">
        <v>1</v>
      </c>
      <c r="F114" s="139">
        <v>1</v>
      </c>
      <c r="G114" s="139">
        <v>1</v>
      </c>
      <c r="H114" s="139">
        <v>1</v>
      </c>
      <c r="I114" s="139">
        <v>1</v>
      </c>
      <c r="J114" s="132"/>
      <c r="K114" s="132"/>
      <c r="L114" s="132"/>
      <c r="M114" s="132"/>
      <c r="N114" s="132"/>
      <c r="O114" s="132"/>
      <c r="P114" s="132"/>
      <c r="Q114" s="132"/>
      <c r="R114" s="132"/>
      <c r="S114" s="747">
        <v>1</v>
      </c>
    </row>
    <row r="115" spans="1:19">
      <c r="A115" s="132"/>
      <c r="B115" s="139">
        <v>1</v>
      </c>
      <c r="C115" s="139">
        <v>1</v>
      </c>
      <c r="D115" s="139">
        <v>1</v>
      </c>
      <c r="E115" s="139">
        <v>1</v>
      </c>
      <c r="F115" s="139">
        <v>1</v>
      </c>
      <c r="G115" s="139">
        <v>1</v>
      </c>
      <c r="H115" s="139">
        <v>1</v>
      </c>
      <c r="I115" s="139">
        <v>1</v>
      </c>
      <c r="J115" s="132"/>
      <c r="K115" s="132"/>
      <c r="L115" s="132"/>
      <c r="M115" s="132"/>
      <c r="N115" s="132"/>
      <c r="O115" s="132"/>
      <c r="P115" s="132"/>
      <c r="Q115" s="132"/>
      <c r="R115" s="132"/>
      <c r="S115" s="747">
        <v>1</v>
      </c>
    </row>
    <row r="116" spans="1:19">
      <c r="A116" s="132"/>
      <c r="B116" s="139">
        <v>1</v>
      </c>
      <c r="C116" s="139">
        <v>1</v>
      </c>
      <c r="D116" s="139">
        <v>1</v>
      </c>
      <c r="E116" s="139">
        <v>1</v>
      </c>
      <c r="F116" s="139">
        <v>1</v>
      </c>
      <c r="G116" s="139">
        <v>1</v>
      </c>
      <c r="H116" s="139">
        <v>1</v>
      </c>
      <c r="I116" s="139">
        <v>1</v>
      </c>
      <c r="J116" s="132"/>
      <c r="K116" s="132"/>
      <c r="L116" s="132"/>
      <c r="M116" s="132"/>
      <c r="N116" s="132"/>
      <c r="O116" s="132"/>
      <c r="P116" s="132"/>
      <c r="Q116" s="132"/>
      <c r="R116" s="132"/>
      <c r="S116" s="747">
        <v>1</v>
      </c>
    </row>
    <row r="117" spans="1:19">
      <c r="A117" s="132"/>
      <c r="B117" s="139">
        <v>1</v>
      </c>
      <c r="C117" s="139">
        <v>1</v>
      </c>
      <c r="D117" s="139">
        <v>1</v>
      </c>
      <c r="E117" s="139">
        <v>1</v>
      </c>
      <c r="F117" s="139">
        <v>1</v>
      </c>
      <c r="G117" s="139">
        <v>1</v>
      </c>
      <c r="H117" s="139">
        <v>1</v>
      </c>
      <c r="I117" s="139">
        <v>1</v>
      </c>
      <c r="J117" s="132"/>
      <c r="K117" s="132"/>
      <c r="L117" s="132"/>
      <c r="M117" s="132"/>
      <c r="N117" s="132"/>
      <c r="O117" s="132"/>
      <c r="P117" s="132"/>
      <c r="Q117" s="132"/>
      <c r="R117" s="132"/>
      <c r="S117" s="747">
        <v>1</v>
      </c>
    </row>
    <row r="118" spans="1:19">
      <c r="A118" s="132"/>
      <c r="B118" s="139">
        <v>1</v>
      </c>
      <c r="C118" s="139">
        <v>1</v>
      </c>
      <c r="D118" s="139">
        <v>1</v>
      </c>
      <c r="E118" s="139">
        <v>1</v>
      </c>
      <c r="F118" s="139">
        <v>1</v>
      </c>
      <c r="G118" s="139">
        <v>1</v>
      </c>
      <c r="H118" s="139">
        <v>1</v>
      </c>
      <c r="I118" s="139">
        <v>1</v>
      </c>
      <c r="J118" s="132"/>
      <c r="K118" s="132"/>
      <c r="L118" s="132"/>
      <c r="M118" s="132"/>
      <c r="N118" s="132"/>
      <c r="O118" s="132"/>
      <c r="P118" s="132"/>
      <c r="Q118" s="132"/>
      <c r="R118" s="132"/>
      <c r="S118" s="747">
        <v>1</v>
      </c>
    </row>
    <row r="119" spans="1:19">
      <c r="A119" s="132"/>
      <c r="B119" s="139">
        <v>1</v>
      </c>
      <c r="C119" s="139">
        <v>1</v>
      </c>
      <c r="D119" s="139">
        <v>1</v>
      </c>
      <c r="E119" s="139">
        <v>1</v>
      </c>
      <c r="F119" s="139">
        <v>1</v>
      </c>
      <c r="G119" s="139">
        <v>1</v>
      </c>
      <c r="H119" s="139">
        <v>1</v>
      </c>
      <c r="I119" s="139">
        <v>1</v>
      </c>
      <c r="J119" s="132"/>
      <c r="K119" s="132"/>
      <c r="L119" s="132"/>
      <c r="M119" s="132"/>
      <c r="N119" s="132"/>
      <c r="O119" s="132"/>
      <c r="P119" s="132"/>
      <c r="Q119" s="132"/>
      <c r="R119" s="132"/>
      <c r="S119" s="747">
        <v>1</v>
      </c>
    </row>
    <row r="120" spans="1:19">
      <c r="A120" s="132"/>
      <c r="B120" s="139">
        <v>1</v>
      </c>
      <c r="C120" s="139">
        <v>1</v>
      </c>
      <c r="D120" s="139">
        <v>1</v>
      </c>
      <c r="E120" s="139">
        <v>1</v>
      </c>
      <c r="F120" s="139">
        <v>1</v>
      </c>
      <c r="G120" s="139">
        <v>1</v>
      </c>
      <c r="H120" s="139">
        <v>1</v>
      </c>
      <c r="I120" s="139">
        <v>1</v>
      </c>
      <c r="J120" s="132"/>
      <c r="K120" s="132"/>
      <c r="L120" s="132"/>
      <c r="M120" s="132"/>
      <c r="N120" s="132"/>
      <c r="O120" s="132"/>
      <c r="P120" s="132"/>
      <c r="Q120" s="132"/>
      <c r="R120" s="132"/>
      <c r="S120" s="747">
        <v>1</v>
      </c>
    </row>
    <row r="121" spans="1:19">
      <c r="A121" s="132"/>
      <c r="B121" s="139">
        <v>1</v>
      </c>
      <c r="C121" s="139">
        <v>1</v>
      </c>
      <c r="D121" s="139">
        <v>1</v>
      </c>
      <c r="E121" s="139">
        <v>1</v>
      </c>
      <c r="F121" s="139">
        <v>1</v>
      </c>
      <c r="G121" s="139">
        <v>1</v>
      </c>
      <c r="H121" s="139">
        <v>1</v>
      </c>
      <c r="I121" s="139">
        <v>1</v>
      </c>
      <c r="J121" s="132"/>
      <c r="K121" s="132"/>
      <c r="L121" s="132"/>
      <c r="M121" s="132"/>
      <c r="N121" s="132"/>
      <c r="O121" s="132"/>
      <c r="P121" s="132"/>
      <c r="Q121" s="132"/>
      <c r="R121" s="132"/>
      <c r="S121" s="747">
        <v>1</v>
      </c>
    </row>
    <row r="122" spans="1:19">
      <c r="A122" s="132"/>
      <c r="B122" s="139">
        <v>1</v>
      </c>
      <c r="C122" s="139">
        <v>1</v>
      </c>
      <c r="D122" s="139">
        <v>1</v>
      </c>
      <c r="E122" s="139">
        <v>1</v>
      </c>
      <c r="F122" s="139">
        <v>1</v>
      </c>
      <c r="G122" s="139">
        <v>1</v>
      </c>
      <c r="H122" s="139">
        <v>1</v>
      </c>
      <c r="I122" s="139">
        <v>1</v>
      </c>
      <c r="J122" s="132"/>
      <c r="K122" s="132"/>
      <c r="L122" s="132"/>
      <c r="M122" s="132"/>
      <c r="N122" s="132"/>
      <c r="O122" s="132"/>
      <c r="P122" s="132"/>
      <c r="Q122" s="132"/>
      <c r="R122" s="132"/>
      <c r="S122" s="747">
        <v>1</v>
      </c>
    </row>
    <row r="123" spans="1:19">
      <c r="A123" s="132"/>
      <c r="B123" s="139">
        <v>1</v>
      </c>
      <c r="C123" s="139">
        <v>1</v>
      </c>
      <c r="D123" s="139">
        <v>1</v>
      </c>
      <c r="E123" s="139">
        <v>1</v>
      </c>
      <c r="F123" s="139">
        <v>1</v>
      </c>
      <c r="G123" s="139">
        <v>1</v>
      </c>
      <c r="H123" s="139">
        <v>1</v>
      </c>
      <c r="I123" s="139">
        <v>1</v>
      </c>
      <c r="J123" s="132"/>
      <c r="K123" s="132"/>
      <c r="L123" s="132"/>
      <c r="M123" s="132"/>
      <c r="N123" s="132"/>
      <c r="O123" s="132"/>
      <c r="P123" s="132"/>
      <c r="Q123" s="132"/>
      <c r="R123" s="132"/>
      <c r="S123" s="747">
        <v>1</v>
      </c>
    </row>
    <row r="124" spans="1:19">
      <c r="A124" s="132"/>
      <c r="B124" s="139">
        <v>1</v>
      </c>
      <c r="C124" s="139">
        <v>1</v>
      </c>
      <c r="D124" s="139">
        <v>1</v>
      </c>
      <c r="E124" s="139">
        <v>1</v>
      </c>
      <c r="F124" s="139">
        <v>1</v>
      </c>
      <c r="G124" s="139">
        <v>1</v>
      </c>
      <c r="H124" s="139">
        <v>1</v>
      </c>
      <c r="I124" s="139">
        <v>1</v>
      </c>
      <c r="J124" s="132"/>
      <c r="K124" s="132"/>
      <c r="L124" s="132"/>
      <c r="M124" s="132"/>
      <c r="N124" s="132"/>
      <c r="O124" s="132"/>
      <c r="P124" s="132"/>
      <c r="Q124" s="132"/>
      <c r="R124" s="132"/>
      <c r="S124" s="747">
        <v>1</v>
      </c>
    </row>
    <row r="125" spans="1:19">
      <c r="A125" s="132"/>
      <c r="B125" s="139">
        <v>1</v>
      </c>
      <c r="C125" s="139">
        <v>1</v>
      </c>
      <c r="D125" s="139">
        <v>1</v>
      </c>
      <c r="E125" s="139">
        <v>1</v>
      </c>
      <c r="F125" s="139">
        <v>1</v>
      </c>
      <c r="G125" s="139">
        <v>1</v>
      </c>
      <c r="H125" s="139">
        <v>1</v>
      </c>
      <c r="I125" s="139">
        <v>1</v>
      </c>
      <c r="J125" s="132"/>
      <c r="K125" s="132"/>
      <c r="L125" s="132"/>
      <c r="M125" s="132"/>
      <c r="N125" s="132"/>
      <c r="O125" s="132"/>
      <c r="P125" s="132"/>
      <c r="Q125" s="132"/>
      <c r="R125" s="132"/>
      <c r="S125" s="747">
        <v>1</v>
      </c>
    </row>
    <row r="126" spans="1:19">
      <c r="A126" s="132"/>
      <c r="B126" s="139">
        <v>1</v>
      </c>
      <c r="C126" s="139">
        <v>1</v>
      </c>
      <c r="D126" s="139">
        <v>1</v>
      </c>
      <c r="E126" s="139">
        <v>1</v>
      </c>
      <c r="F126" s="139">
        <v>1</v>
      </c>
      <c r="G126" s="139">
        <v>1</v>
      </c>
      <c r="H126" s="139">
        <v>1</v>
      </c>
      <c r="I126" s="139">
        <v>1</v>
      </c>
      <c r="J126" s="132"/>
      <c r="K126" s="132"/>
      <c r="L126" s="132"/>
      <c r="M126" s="132"/>
      <c r="N126" s="132"/>
      <c r="O126" s="132"/>
      <c r="P126" s="132"/>
      <c r="Q126" s="132"/>
      <c r="R126" s="132"/>
      <c r="S126" s="747">
        <v>1</v>
      </c>
    </row>
    <row r="127" spans="1:19">
      <c r="A127" s="132"/>
      <c r="B127" s="139">
        <v>1</v>
      </c>
      <c r="C127" s="139">
        <v>1</v>
      </c>
      <c r="D127" s="139">
        <v>1</v>
      </c>
      <c r="E127" s="139">
        <v>1</v>
      </c>
      <c r="F127" s="139">
        <v>1</v>
      </c>
      <c r="G127" s="139">
        <v>1</v>
      </c>
      <c r="H127" s="139">
        <v>1</v>
      </c>
      <c r="I127" s="139">
        <v>1</v>
      </c>
      <c r="J127" s="132"/>
      <c r="K127" s="132"/>
      <c r="L127" s="132"/>
      <c r="M127" s="132"/>
      <c r="N127" s="132"/>
      <c r="O127" s="132"/>
      <c r="P127" s="132"/>
      <c r="Q127" s="132"/>
      <c r="R127" s="132"/>
      <c r="S127" s="747">
        <v>1</v>
      </c>
    </row>
    <row r="128" spans="1:19">
      <c r="A128" s="132"/>
      <c r="B128" s="139">
        <v>1</v>
      </c>
      <c r="C128" s="139">
        <v>1</v>
      </c>
      <c r="D128" s="139">
        <v>1</v>
      </c>
      <c r="E128" s="139">
        <v>1</v>
      </c>
      <c r="F128" s="139">
        <v>1</v>
      </c>
      <c r="G128" s="139">
        <v>1</v>
      </c>
      <c r="H128" s="139">
        <v>1</v>
      </c>
      <c r="I128" s="139">
        <v>1</v>
      </c>
      <c r="J128" s="132"/>
      <c r="K128" s="132"/>
      <c r="L128" s="132"/>
      <c r="M128" s="132"/>
      <c r="N128" s="132"/>
      <c r="O128" s="132"/>
      <c r="P128" s="132"/>
      <c r="Q128" s="132"/>
      <c r="R128" s="132"/>
      <c r="S128" s="747">
        <v>1</v>
      </c>
    </row>
    <row r="129" spans="1:19">
      <c r="A129" s="132"/>
      <c r="B129" s="139">
        <v>1</v>
      </c>
      <c r="C129" s="139">
        <v>1</v>
      </c>
      <c r="D129" s="139">
        <v>1</v>
      </c>
      <c r="E129" s="139">
        <v>1</v>
      </c>
      <c r="F129" s="139">
        <v>1</v>
      </c>
      <c r="G129" s="139">
        <v>1</v>
      </c>
      <c r="H129" s="139">
        <v>1</v>
      </c>
      <c r="I129" s="139">
        <v>1</v>
      </c>
      <c r="J129" s="132"/>
      <c r="K129" s="132"/>
      <c r="L129" s="132"/>
      <c r="M129" s="132"/>
      <c r="N129" s="132"/>
      <c r="O129" s="132"/>
      <c r="P129" s="132"/>
      <c r="Q129" s="132"/>
      <c r="R129" s="132"/>
      <c r="S129" s="747">
        <v>1</v>
      </c>
    </row>
    <row r="130" spans="1:19">
      <c r="A130" s="132"/>
      <c r="B130" s="139">
        <v>1</v>
      </c>
      <c r="C130" s="139">
        <v>1</v>
      </c>
      <c r="D130" s="139">
        <v>1</v>
      </c>
      <c r="E130" s="139">
        <v>1</v>
      </c>
      <c r="F130" s="139">
        <v>1</v>
      </c>
      <c r="G130" s="139">
        <v>1</v>
      </c>
      <c r="H130" s="139">
        <v>1</v>
      </c>
      <c r="I130" s="139">
        <v>1</v>
      </c>
      <c r="J130" s="132"/>
      <c r="K130" s="132"/>
      <c r="L130" s="132"/>
      <c r="M130" s="132"/>
      <c r="N130" s="132"/>
      <c r="O130" s="132"/>
      <c r="P130" s="132"/>
      <c r="Q130" s="132"/>
      <c r="R130" s="132"/>
      <c r="S130" s="747">
        <v>1</v>
      </c>
    </row>
    <row r="131" spans="1:19">
      <c r="A131" s="132"/>
      <c r="B131" s="139">
        <v>1</v>
      </c>
      <c r="C131" s="139">
        <v>1</v>
      </c>
      <c r="D131" s="139">
        <v>1</v>
      </c>
      <c r="E131" s="139">
        <v>1</v>
      </c>
      <c r="F131" s="139">
        <v>1</v>
      </c>
      <c r="G131" s="139">
        <v>1</v>
      </c>
      <c r="H131" s="139">
        <v>1</v>
      </c>
      <c r="I131" s="139">
        <v>1</v>
      </c>
      <c r="J131" s="132"/>
      <c r="K131" s="132"/>
      <c r="L131" s="132"/>
      <c r="M131" s="132"/>
      <c r="N131" s="132"/>
      <c r="O131" s="132"/>
      <c r="P131" s="132"/>
      <c r="Q131" s="132"/>
      <c r="R131" s="132"/>
      <c r="S131" s="747">
        <v>1</v>
      </c>
    </row>
    <row r="132" spans="1:19">
      <c r="A132" s="132"/>
      <c r="B132" s="139">
        <v>1</v>
      </c>
      <c r="C132" s="139">
        <v>1</v>
      </c>
      <c r="D132" s="139">
        <v>1</v>
      </c>
      <c r="E132" s="139">
        <v>1</v>
      </c>
      <c r="F132" s="139">
        <v>1</v>
      </c>
      <c r="G132" s="139">
        <v>1</v>
      </c>
      <c r="H132" s="139">
        <v>1</v>
      </c>
      <c r="I132" s="139">
        <v>1</v>
      </c>
      <c r="J132" s="132"/>
      <c r="K132" s="132"/>
      <c r="L132" s="132"/>
      <c r="M132" s="132"/>
      <c r="N132" s="132"/>
      <c r="O132" s="132"/>
      <c r="P132" s="132"/>
      <c r="Q132" s="132"/>
      <c r="R132" s="132"/>
      <c r="S132" s="747">
        <v>1</v>
      </c>
    </row>
    <row r="133" spans="1:19">
      <c r="A133" s="132"/>
      <c r="B133" s="139">
        <v>1</v>
      </c>
      <c r="C133" s="139">
        <v>1</v>
      </c>
      <c r="D133" s="139">
        <v>1</v>
      </c>
      <c r="E133" s="139">
        <v>1</v>
      </c>
      <c r="F133" s="139">
        <v>1</v>
      </c>
      <c r="G133" s="139">
        <v>1</v>
      </c>
      <c r="H133" s="139">
        <v>1</v>
      </c>
      <c r="I133" s="139">
        <v>1</v>
      </c>
      <c r="J133" s="132"/>
      <c r="K133" s="132"/>
      <c r="L133" s="132"/>
      <c r="M133" s="132"/>
      <c r="N133" s="132"/>
      <c r="O133" s="132"/>
      <c r="P133" s="132"/>
      <c r="Q133" s="132"/>
      <c r="R133" s="132"/>
      <c r="S133" s="747">
        <v>1</v>
      </c>
    </row>
    <row r="134" spans="1:19">
      <c r="A134" s="132"/>
      <c r="B134" s="139">
        <v>1</v>
      </c>
      <c r="C134" s="139">
        <v>1</v>
      </c>
      <c r="D134" s="139">
        <v>1</v>
      </c>
      <c r="E134" s="139">
        <v>1</v>
      </c>
      <c r="F134" s="139">
        <v>1</v>
      </c>
      <c r="G134" s="139">
        <v>1</v>
      </c>
      <c r="H134" s="139">
        <v>1</v>
      </c>
      <c r="I134" s="139">
        <v>1</v>
      </c>
      <c r="J134" s="132"/>
      <c r="K134" s="132"/>
      <c r="L134" s="132"/>
      <c r="M134" s="132"/>
      <c r="N134" s="132"/>
      <c r="O134" s="132"/>
      <c r="P134" s="132"/>
      <c r="Q134" s="132"/>
      <c r="R134" s="132"/>
      <c r="S134" s="747">
        <v>1</v>
      </c>
    </row>
    <row r="135" spans="1:19">
      <c r="A135" s="132"/>
      <c r="B135" s="139">
        <v>1</v>
      </c>
      <c r="C135" s="139">
        <v>1</v>
      </c>
      <c r="D135" s="139">
        <v>1</v>
      </c>
      <c r="E135" s="139">
        <v>1</v>
      </c>
      <c r="F135" s="139">
        <v>1</v>
      </c>
      <c r="G135" s="139">
        <v>1</v>
      </c>
      <c r="H135" s="139">
        <v>1</v>
      </c>
      <c r="I135" s="139">
        <v>1</v>
      </c>
      <c r="J135" s="132"/>
      <c r="K135" s="132"/>
      <c r="L135" s="132"/>
      <c r="M135" s="132"/>
      <c r="N135" s="132"/>
      <c r="O135" s="132"/>
      <c r="P135" s="132"/>
      <c r="Q135" s="132"/>
      <c r="R135" s="132"/>
      <c r="S135" s="747">
        <v>1</v>
      </c>
    </row>
    <row r="136" spans="1:19">
      <c r="A136" s="132"/>
      <c r="B136" s="139">
        <v>1</v>
      </c>
      <c r="C136" s="139">
        <v>1</v>
      </c>
      <c r="D136" s="139">
        <v>1</v>
      </c>
      <c r="E136" s="139">
        <v>1</v>
      </c>
      <c r="F136" s="139">
        <v>1</v>
      </c>
      <c r="G136" s="139">
        <v>1</v>
      </c>
      <c r="H136" s="139">
        <v>1</v>
      </c>
      <c r="I136" s="139">
        <v>1</v>
      </c>
      <c r="J136" s="132"/>
      <c r="K136" s="132"/>
      <c r="L136" s="132"/>
      <c r="M136" s="132"/>
      <c r="N136" s="132"/>
      <c r="O136" s="132"/>
      <c r="P136" s="132"/>
      <c r="Q136" s="132"/>
      <c r="R136" s="132"/>
      <c r="S136" s="747">
        <v>1</v>
      </c>
    </row>
    <row r="137" spans="1:19">
      <c r="A137" s="132"/>
      <c r="B137" s="139">
        <v>1</v>
      </c>
      <c r="C137" s="139">
        <v>1</v>
      </c>
      <c r="D137" s="139">
        <v>1</v>
      </c>
      <c r="E137" s="139">
        <v>1</v>
      </c>
      <c r="F137" s="139">
        <v>1</v>
      </c>
      <c r="G137" s="139">
        <v>1</v>
      </c>
      <c r="H137" s="139">
        <v>1</v>
      </c>
      <c r="I137" s="139">
        <v>1</v>
      </c>
      <c r="J137" s="132"/>
      <c r="K137" s="132"/>
      <c r="L137" s="132"/>
      <c r="M137" s="132"/>
      <c r="N137" s="132"/>
      <c r="O137" s="132"/>
      <c r="P137" s="132"/>
      <c r="Q137" s="132"/>
      <c r="R137" s="132"/>
      <c r="S137" s="747">
        <v>1</v>
      </c>
    </row>
    <row r="138" spans="1:19">
      <c r="A138" s="132"/>
      <c r="B138" s="139">
        <v>1</v>
      </c>
      <c r="C138" s="139">
        <v>1</v>
      </c>
      <c r="D138" s="139">
        <v>1</v>
      </c>
      <c r="E138" s="139">
        <v>1</v>
      </c>
      <c r="F138" s="139">
        <v>1</v>
      </c>
      <c r="G138" s="139">
        <v>1</v>
      </c>
      <c r="H138" s="139">
        <v>1</v>
      </c>
      <c r="I138" s="139">
        <v>1</v>
      </c>
      <c r="J138" s="132"/>
      <c r="K138" s="132"/>
      <c r="L138" s="132"/>
      <c r="M138" s="132"/>
      <c r="N138" s="132"/>
      <c r="O138" s="132"/>
      <c r="P138" s="132"/>
      <c r="Q138" s="132"/>
      <c r="R138" s="132"/>
      <c r="S138" s="747">
        <v>1</v>
      </c>
    </row>
    <row r="139" spans="1:19">
      <c r="A139" s="132"/>
      <c r="B139" s="139">
        <v>1</v>
      </c>
      <c r="C139" s="139">
        <v>1</v>
      </c>
      <c r="D139" s="139">
        <v>1</v>
      </c>
      <c r="E139" s="139">
        <v>1</v>
      </c>
      <c r="F139" s="139">
        <v>1</v>
      </c>
      <c r="G139" s="139">
        <v>1</v>
      </c>
      <c r="H139" s="139">
        <v>1</v>
      </c>
      <c r="I139" s="139">
        <v>1</v>
      </c>
      <c r="J139" s="132"/>
      <c r="K139" s="132"/>
      <c r="L139" s="132"/>
      <c r="M139" s="132"/>
      <c r="N139" s="132"/>
      <c r="O139" s="139">
        <v>1</v>
      </c>
      <c r="P139" s="139">
        <v>1</v>
      </c>
      <c r="Q139" s="139">
        <v>1</v>
      </c>
      <c r="R139" s="748" t="str">
        <f>ADDRESS(ROW(),COLUMN(),4)</f>
        <v>R139</v>
      </c>
      <c r="S139" s="640" t="s">
        <v>997</v>
      </c>
    </row>
    <row r="140" spans="1:19">
      <c r="A140" s="747">
        <v>1</v>
      </c>
      <c r="B140" s="747">
        <v>1</v>
      </c>
      <c r="C140" s="747">
        <v>1</v>
      </c>
      <c r="D140" s="747">
        <v>1</v>
      </c>
      <c r="E140" s="747">
        <v>1</v>
      </c>
      <c r="F140" s="747">
        <v>1</v>
      </c>
      <c r="G140" s="747">
        <v>1</v>
      </c>
      <c r="H140" s="747">
        <v>1</v>
      </c>
      <c r="I140" s="747">
        <v>1</v>
      </c>
      <c r="J140" s="747">
        <v>1</v>
      </c>
      <c r="K140" s="747">
        <v>1</v>
      </c>
      <c r="L140" s="747">
        <v>1</v>
      </c>
      <c r="M140" s="747">
        <v>1</v>
      </c>
      <c r="N140" s="747">
        <v>1</v>
      </c>
      <c r="O140" s="747">
        <v>1</v>
      </c>
      <c r="P140" s="747">
        <v>1</v>
      </c>
      <c r="Q140" s="747">
        <v>1</v>
      </c>
      <c r="R140" s="747">
        <v>1</v>
      </c>
      <c r="S140" s="133" t="str">
        <f>ADDRESS(ROW(),COLUMN(),4)</f>
        <v>S140</v>
      </c>
    </row>
    <row r="267" spans="20:21">
      <c r="T267" s="689"/>
      <c r="U267" s="690" t="str">
        <f>ADDRESS(ROW(),COLUMN(),4)</f>
        <v>U267</v>
      </c>
    </row>
  </sheetData>
  <hyperlinks>
    <hyperlink ref="C4" r:id="rId1" xr:uid="{05565627-4FEB-4780-ABAC-DAD485E71EFD}"/>
    <hyperlink ref="C6" r:id="rId2" xr:uid="{62A64DA8-86D0-4178-94E1-CB1AB753A8EC}"/>
  </hyperlinks>
  <pageMargins left="0.7" right="0.7" top="0.75" bottom="0.75" header="0.3" footer="0.3"/>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CC32C-0820-4A5E-85EF-0F8694A75915}">
  <dimension ref="A1:X267"/>
  <sheetViews>
    <sheetView zoomScaleNormal="100" workbookViewId="0">
      <selection activeCell="P16" sqref="P16"/>
    </sheetView>
  </sheetViews>
  <sheetFormatPr baseColWidth="10" defaultRowHeight="15.75"/>
  <cols>
    <col min="1" max="1" width="3" style="1245" customWidth="1"/>
    <col min="2" max="2" width="4.140625" style="1245" customWidth="1"/>
    <col min="3" max="3" width="13.28515625" style="1245" customWidth="1"/>
    <col min="4" max="4" width="21.28515625" style="1245" customWidth="1"/>
    <col min="5" max="8" width="13.28515625" style="1245" customWidth="1"/>
    <col min="9" max="9" width="17.140625" style="1245" customWidth="1"/>
    <col min="10" max="10" width="19" style="1245" customWidth="1"/>
    <col min="11" max="12" width="16.7109375" style="1245" customWidth="1"/>
    <col min="13" max="13" width="18.28515625" style="1245" customWidth="1"/>
    <col min="14" max="16" width="16.7109375" style="1245" customWidth="1"/>
    <col min="17" max="21" width="11.42578125" style="1245"/>
    <col min="22" max="22" width="4.42578125" style="641" customWidth="1"/>
    <col min="23" max="23" width="11.42578125" style="641"/>
    <col min="24" max="24" width="43.5703125" style="641" customWidth="1"/>
    <col min="25" max="16384" width="11.42578125" style="1245"/>
  </cols>
  <sheetData>
    <row r="1" spans="1:24" s="1230" customFormat="1" ht="15">
      <c r="A1" s="133" t="str">
        <f>ADDRESS(ROW(),COLUMN(),4)</f>
        <v>A1</v>
      </c>
      <c r="B1" s="1229"/>
      <c r="C1" s="1232"/>
      <c r="D1" s="1232"/>
      <c r="E1" s="1232"/>
      <c r="F1" s="1232"/>
      <c r="G1" s="1232"/>
      <c r="H1" s="1232"/>
      <c r="I1" s="1232"/>
      <c r="J1" s="1232"/>
      <c r="K1" s="1232"/>
      <c r="L1" s="1232"/>
      <c r="M1" s="1232"/>
      <c r="N1" s="1232"/>
      <c r="O1" s="1232"/>
      <c r="P1" s="1232"/>
      <c r="Q1" s="1232"/>
      <c r="R1" s="1232"/>
      <c r="S1" s="1232"/>
      <c r="T1" s="1232"/>
      <c r="U1" s="1232"/>
      <c r="V1" s="747">
        <v>1</v>
      </c>
      <c r="W1" s="134" t="str">
        <f>SUBSTITUTE(ADDRESS(1,COLUMN(),4),"1","")</f>
        <v>W</v>
      </c>
      <c r="X1" s="136" t="str">
        <f>SUBSTITUTE(ADDRESS(1,COLUMN(),4),"1","")</f>
        <v>X</v>
      </c>
    </row>
    <row r="2" spans="1:24" s="1230" customFormat="1" ht="29.25">
      <c r="A2" s="1232"/>
      <c r="B2" s="1229"/>
      <c r="C2" s="1231" t="s">
        <v>2951</v>
      </c>
      <c r="D2" s="1232"/>
      <c r="E2" s="1232"/>
      <c r="F2" s="1232"/>
      <c r="G2" s="1232"/>
      <c r="H2" s="1232"/>
      <c r="I2" s="1232"/>
      <c r="J2" s="1232"/>
      <c r="K2" s="1232"/>
      <c r="L2" s="1232"/>
      <c r="M2" s="1232"/>
      <c r="N2" s="1232"/>
      <c r="O2" s="1232"/>
      <c r="P2" s="1232"/>
      <c r="Q2" s="1232"/>
      <c r="R2" s="1232"/>
      <c r="S2" s="1232"/>
      <c r="T2" s="1232"/>
      <c r="U2" s="1232"/>
      <c r="V2" s="747">
        <v>1</v>
      </c>
      <c r="W2" s="142"/>
      <c r="X2" s="142" t="s">
        <v>1166</v>
      </c>
    </row>
    <row r="3" spans="1:24" s="1230" customFormat="1" ht="29.25">
      <c r="A3" s="1232"/>
      <c r="B3" s="1229"/>
      <c r="C3" s="1231" t="s">
        <v>2952</v>
      </c>
      <c r="D3" s="1233"/>
      <c r="E3" s="1233"/>
      <c r="F3" s="1233"/>
      <c r="G3" s="1233"/>
      <c r="H3" s="1233"/>
      <c r="I3" s="1233"/>
      <c r="J3" s="1233"/>
      <c r="K3" s="1233"/>
      <c r="L3" s="1232"/>
      <c r="M3" s="1232"/>
      <c r="N3" s="1232"/>
      <c r="O3" s="1232"/>
      <c r="P3" s="1232"/>
      <c r="Q3" s="1232"/>
      <c r="R3" s="1232"/>
      <c r="S3" s="1232"/>
      <c r="T3" s="1232"/>
      <c r="U3" s="1232"/>
      <c r="V3" s="747">
        <v>1</v>
      </c>
      <c r="W3" s="156">
        <f ca="1">COUNTA(A1:V236) + COUNTBLANK(A1:V236)</f>
        <v>5196</v>
      </c>
      <c r="X3" s="145" t="str">
        <f>"cellules entre"&amp;" " &amp;A1&amp;" et  "&amp;V236</f>
        <v>cellules entre A1 et  V236</v>
      </c>
    </row>
    <row r="4" spans="1:24" s="1230" customFormat="1" ht="29.25">
      <c r="A4" s="1232"/>
      <c r="B4" s="1229"/>
      <c r="C4" s="1231" t="s">
        <v>2953</v>
      </c>
      <c r="D4" s="1234"/>
      <c r="E4" s="1234"/>
      <c r="F4" s="1234"/>
      <c r="G4" s="1234"/>
      <c r="H4" s="1234"/>
      <c r="I4" s="1234"/>
      <c r="J4" s="1234"/>
      <c r="K4" s="1234"/>
      <c r="L4" s="1234"/>
      <c r="M4" s="1234"/>
      <c r="N4" s="1234"/>
      <c r="O4" s="1234"/>
      <c r="P4" s="1234"/>
      <c r="Q4" s="1234"/>
      <c r="R4" s="1234"/>
      <c r="S4" s="1234"/>
      <c r="T4" s="1232"/>
      <c r="U4" s="1232"/>
      <c r="V4" s="747">
        <v>1</v>
      </c>
      <c r="W4" s="156">
        <f ca="1">COUNTA(A1:V236)</f>
        <v>1100</v>
      </c>
      <c r="X4" s="145" t="s">
        <v>1161</v>
      </c>
    </row>
    <row r="5" spans="1:24" s="1230" customFormat="1" ht="29.25">
      <c r="A5" s="1232"/>
      <c r="B5" s="1229"/>
      <c r="C5" s="1231" t="s">
        <v>2954</v>
      </c>
      <c r="D5" s="1234"/>
      <c r="E5" s="1234"/>
      <c r="F5" s="1234"/>
      <c r="G5" s="1234"/>
      <c r="H5" s="1234"/>
      <c r="I5" s="1234"/>
      <c r="J5" s="1234"/>
      <c r="K5" s="1234"/>
      <c r="L5" s="1234"/>
      <c r="M5" s="1234"/>
      <c r="N5" s="1234"/>
      <c r="O5" s="1234"/>
      <c r="P5" s="1234"/>
      <c r="Q5" s="1234"/>
      <c r="R5" s="1234"/>
      <c r="S5" s="1234"/>
      <c r="T5" s="1232"/>
      <c r="U5" s="1232"/>
      <c r="V5" s="747">
        <v>1</v>
      </c>
      <c r="W5" s="156">
        <f ca="1">COUNTBLANK(A1:V236)</f>
        <v>4096</v>
      </c>
      <c r="X5" s="145" t="s">
        <v>134</v>
      </c>
    </row>
    <row r="6" spans="1:24" s="1230" customFormat="1" ht="29.25">
      <c r="A6" s="1232"/>
      <c r="B6" s="1229"/>
      <c r="C6" s="1231" t="s">
        <v>2955</v>
      </c>
      <c r="D6" s="1234"/>
      <c r="E6" s="1234"/>
      <c r="F6" s="1234"/>
      <c r="G6" s="1234"/>
      <c r="H6" s="1234"/>
      <c r="I6" s="1234"/>
      <c r="J6" s="1234"/>
      <c r="K6" s="1234"/>
      <c r="L6" s="1234"/>
      <c r="M6" s="1234"/>
      <c r="N6" s="1234"/>
      <c r="O6" s="1234"/>
      <c r="P6" s="1234"/>
      <c r="Q6" s="1234"/>
      <c r="R6" s="1234"/>
      <c r="S6" s="1234"/>
      <c r="T6" s="1232"/>
      <c r="U6" s="1232"/>
      <c r="V6" s="747">
        <v>1</v>
      </c>
      <c r="W6" s="156" cm="1">
        <f t="array" ref="W6">SUM(V1:V234+2)</f>
        <v>702</v>
      </c>
      <c r="X6" s="145" t="s">
        <v>1162</v>
      </c>
    </row>
    <row r="7" spans="1:24" s="1230" customFormat="1" ht="29.25">
      <c r="A7" s="1232"/>
      <c r="B7" s="1229"/>
      <c r="C7" s="1231" t="s">
        <v>2956</v>
      </c>
      <c r="D7" s="1234"/>
      <c r="E7" s="1234"/>
      <c r="F7" s="1234"/>
      <c r="G7" s="1234"/>
      <c r="H7" s="1234"/>
      <c r="I7" s="1234"/>
      <c r="J7" s="1234"/>
      <c r="K7" s="1234"/>
      <c r="L7" s="1234"/>
      <c r="M7" s="1234"/>
      <c r="N7" s="1234"/>
      <c r="O7" s="1234"/>
      <c r="P7" s="1234"/>
      <c r="Q7" s="1234"/>
      <c r="R7" s="1234"/>
      <c r="S7" s="1234"/>
      <c r="T7" s="1232"/>
      <c r="U7" s="1232"/>
      <c r="V7" s="747">
        <v>1</v>
      </c>
      <c r="W7" s="156">
        <f>SUM(A236:U236)+1</f>
        <v>22</v>
      </c>
      <c r="X7" s="145" t="s">
        <v>1163</v>
      </c>
    </row>
    <row r="8" spans="1:24" s="1230" customFormat="1" ht="29.25">
      <c r="A8" s="1232"/>
      <c r="B8" s="1229"/>
      <c r="C8" s="1231"/>
      <c r="D8" s="1234"/>
      <c r="E8" s="1234"/>
      <c r="F8" s="1234"/>
      <c r="G8" s="1234"/>
      <c r="H8" s="1234"/>
      <c r="I8" s="1234"/>
      <c r="J8" s="1234"/>
      <c r="K8" s="1234"/>
      <c r="L8" s="1234"/>
      <c r="M8" s="1234"/>
      <c r="N8" s="1234"/>
      <c r="O8" s="1234"/>
      <c r="P8" s="1234"/>
      <c r="Q8" s="1234"/>
      <c r="R8" s="1234"/>
      <c r="S8" s="1234"/>
      <c r="T8" s="1232"/>
      <c r="U8" s="1232"/>
      <c r="V8" s="747">
        <v>1</v>
      </c>
      <c r="W8" s="641"/>
      <c r="X8" s="641"/>
    </row>
    <row r="9" spans="1:24" s="1230" customFormat="1" ht="29.25">
      <c r="A9" s="1232"/>
      <c r="B9" s="1229"/>
      <c r="C9" s="1231" t="s">
        <v>2957</v>
      </c>
      <c r="D9" s="1234"/>
      <c r="E9" s="1234"/>
      <c r="F9" s="1234"/>
      <c r="G9" s="1234"/>
      <c r="H9" s="1234"/>
      <c r="I9" s="1234"/>
      <c r="J9" s="1234"/>
      <c r="K9" s="1234"/>
      <c r="L9" s="1234"/>
      <c r="M9" s="1234"/>
      <c r="N9" s="1234"/>
      <c r="O9" s="1234"/>
      <c r="P9" s="1234"/>
      <c r="Q9" s="1234"/>
      <c r="R9" s="1234"/>
      <c r="S9" s="1234"/>
      <c r="T9" s="1232"/>
      <c r="U9" s="1232"/>
      <c r="V9" s="747">
        <v>1</v>
      </c>
      <c r="W9" s="641"/>
      <c r="X9" s="641"/>
    </row>
    <row r="10" spans="1:24" s="1230" customFormat="1" ht="29.25">
      <c r="A10" s="1232"/>
      <c r="B10" s="1229"/>
      <c r="C10" s="1231" t="s">
        <v>2958</v>
      </c>
      <c r="D10" s="1234"/>
      <c r="E10" s="1234"/>
      <c r="F10" s="1234"/>
      <c r="G10" s="1234"/>
      <c r="H10" s="1234"/>
      <c r="I10" s="1234"/>
      <c r="J10" s="1234"/>
      <c r="K10" s="1234"/>
      <c r="L10" s="1234"/>
      <c r="M10" s="1234"/>
      <c r="N10" s="1234"/>
      <c r="O10" s="1234"/>
      <c r="P10" s="1234"/>
      <c r="Q10" s="1234"/>
      <c r="R10" s="1234"/>
      <c r="S10" s="1234"/>
      <c r="T10" s="1232"/>
      <c r="U10" s="1232"/>
      <c r="V10" s="747">
        <v>1</v>
      </c>
      <c r="W10" s="641"/>
      <c r="X10" s="641"/>
    </row>
    <row r="11" spans="1:24" s="1230" customFormat="1" ht="29.25">
      <c r="A11" s="1232"/>
      <c r="B11" s="1229"/>
      <c r="C11" s="1231" t="s">
        <v>2959</v>
      </c>
      <c r="D11" s="1234"/>
      <c r="E11" s="1234"/>
      <c r="F11" s="1234"/>
      <c r="G11" s="1234"/>
      <c r="H11" s="1234"/>
      <c r="I11" s="1234"/>
      <c r="J11" s="1234"/>
      <c r="K11" s="1234"/>
      <c r="L11" s="1234"/>
      <c r="M11" s="1234"/>
      <c r="N11" s="1234"/>
      <c r="O11" s="1234"/>
      <c r="P11" s="1234"/>
      <c r="Q11" s="1234"/>
      <c r="R11" s="1234"/>
      <c r="S11" s="1234"/>
      <c r="T11" s="1232"/>
      <c r="U11" s="1232"/>
      <c r="V11" s="747">
        <v>1</v>
      </c>
      <c r="W11" s="641"/>
      <c r="X11" s="641"/>
    </row>
    <row r="12" spans="1:24" s="1230" customFormat="1" ht="29.25">
      <c r="A12" s="1232"/>
      <c r="B12" s="1229"/>
      <c r="C12" s="1231" t="s">
        <v>2960</v>
      </c>
      <c r="D12" s="1234"/>
      <c r="E12" s="1234"/>
      <c r="F12" s="1234"/>
      <c r="G12" s="1234"/>
      <c r="H12" s="1234"/>
      <c r="I12" s="1234"/>
      <c r="J12" s="1234"/>
      <c r="K12" s="1234"/>
      <c r="L12" s="1234"/>
      <c r="M12" s="1234"/>
      <c r="N12" s="1234"/>
      <c r="O12" s="1234"/>
      <c r="P12" s="1234"/>
      <c r="Q12" s="1234"/>
      <c r="R12" s="1234"/>
      <c r="S12" s="1234"/>
      <c r="T12" s="1232"/>
      <c r="U12" s="1232"/>
      <c r="V12" s="747">
        <v>1</v>
      </c>
      <c r="W12" s="641"/>
      <c r="X12" s="641"/>
    </row>
    <row r="13" spans="1:24" s="1230" customFormat="1" ht="29.25">
      <c r="A13" s="1232"/>
      <c r="B13" s="1229"/>
      <c r="C13" s="1231"/>
      <c r="D13" s="1234"/>
      <c r="E13" s="1234"/>
      <c r="F13" s="1234"/>
      <c r="G13" s="1234"/>
      <c r="H13" s="1234"/>
      <c r="I13" s="1234"/>
      <c r="J13" s="1234"/>
      <c r="K13" s="1234"/>
      <c r="L13" s="1234"/>
      <c r="M13" s="1234"/>
      <c r="N13" s="1234"/>
      <c r="O13" s="1234"/>
      <c r="P13" s="1234"/>
      <c r="Q13" s="1234"/>
      <c r="R13" s="1234"/>
      <c r="S13" s="1234"/>
      <c r="T13" s="1232"/>
      <c r="U13" s="1232"/>
      <c r="V13" s="747">
        <v>1</v>
      </c>
      <c r="W13" s="641"/>
      <c r="X13" s="641"/>
    </row>
    <row r="14" spans="1:24" s="1230" customFormat="1" ht="29.25">
      <c r="A14" s="1232"/>
      <c r="B14" s="1229"/>
      <c r="C14" s="1231" t="s">
        <v>2961</v>
      </c>
      <c r="D14" s="1234"/>
      <c r="E14" s="1234"/>
      <c r="F14" s="1234"/>
      <c r="G14" s="1234"/>
      <c r="H14" s="1234"/>
      <c r="I14" s="1234"/>
      <c r="J14" s="1234"/>
      <c r="K14" s="1234"/>
      <c r="L14" s="1234"/>
      <c r="M14" s="1234"/>
      <c r="N14" s="1234"/>
      <c r="O14" s="1234"/>
      <c r="P14" s="1234"/>
      <c r="Q14" s="1234"/>
      <c r="R14" s="1234"/>
      <c r="S14" s="1234"/>
      <c r="T14" s="1232"/>
      <c r="U14" s="1232"/>
      <c r="V14" s="747">
        <v>1</v>
      </c>
      <c r="W14" s="641"/>
      <c r="X14" s="641"/>
    </row>
    <row r="15" spans="1:24" s="1230" customFormat="1" ht="29.25">
      <c r="A15" s="1232"/>
      <c r="B15" s="1229"/>
      <c r="C15" s="1231" t="s">
        <v>2962</v>
      </c>
      <c r="D15" s="1234"/>
      <c r="E15" s="1234"/>
      <c r="F15" s="1234"/>
      <c r="G15" s="1234"/>
      <c r="H15" s="1234"/>
      <c r="I15" s="1234"/>
      <c r="J15" s="1234"/>
      <c r="K15" s="1234"/>
      <c r="L15" s="1234"/>
      <c r="M15" s="1234"/>
      <c r="N15" s="1234"/>
      <c r="O15" s="1234"/>
      <c r="P15" s="1234"/>
      <c r="Q15" s="1234"/>
      <c r="R15" s="1234"/>
      <c r="S15" s="1234"/>
      <c r="T15" s="1232"/>
      <c r="U15" s="1232"/>
      <c r="V15" s="747">
        <v>1</v>
      </c>
      <c r="W15" s="641"/>
      <c r="X15" s="641"/>
    </row>
    <row r="16" spans="1:24" s="1230" customFormat="1" ht="18.75">
      <c r="A16" s="1232"/>
      <c r="B16" s="1229"/>
      <c r="C16" s="1234"/>
      <c r="D16" s="1234"/>
      <c r="E16" s="1234"/>
      <c r="F16" s="1234"/>
      <c r="G16" s="1234"/>
      <c r="H16" s="1234"/>
      <c r="I16" s="1234"/>
      <c r="J16" s="1234"/>
      <c r="K16" s="1234"/>
      <c r="L16" s="1234"/>
      <c r="M16" s="1234"/>
      <c r="N16" s="1234"/>
      <c r="O16" s="1234"/>
      <c r="P16" s="1234"/>
      <c r="Q16" s="1234"/>
      <c r="R16" s="1234"/>
      <c r="S16" s="1234"/>
      <c r="T16" s="1232"/>
      <c r="U16" s="1232"/>
      <c r="V16" s="747">
        <v>1</v>
      </c>
      <c r="W16" s="641"/>
      <c r="X16" s="641"/>
    </row>
    <row r="17" spans="1:24" s="1230" customFormat="1" ht="29.25">
      <c r="A17" s="1232"/>
      <c r="B17" s="1229"/>
      <c r="C17" s="1231" t="s">
        <v>2963</v>
      </c>
      <c r="D17" s="1234"/>
      <c r="E17" s="1234"/>
      <c r="F17" s="1234"/>
      <c r="G17" s="1234"/>
      <c r="H17" s="1234"/>
      <c r="I17" s="1234"/>
      <c r="J17" s="1234"/>
      <c r="K17" s="1234"/>
      <c r="L17" s="1234"/>
      <c r="M17" s="1234"/>
      <c r="N17" s="1234"/>
      <c r="O17" s="1234"/>
      <c r="P17" s="1234"/>
      <c r="Q17" s="1234"/>
      <c r="R17" s="1234"/>
      <c r="S17" s="1234"/>
      <c r="T17" s="1232"/>
      <c r="U17" s="1232"/>
      <c r="V17" s="747">
        <v>1</v>
      </c>
      <c r="W17" s="641"/>
      <c r="X17" s="641"/>
    </row>
    <row r="18" spans="1:24" s="1230" customFormat="1" ht="18.75">
      <c r="A18" s="1232"/>
      <c r="B18" s="1229"/>
      <c r="C18" s="1235" t="s">
        <v>2</v>
      </c>
      <c r="D18" s="5" t="str">
        <f ca="1">CELL("nomfichier")</f>
        <v>C:\Users\Joel\Desktop\[ff.fiches.repositionnables.xlsx]13.col.40.produits</v>
      </c>
      <c r="E18" s="1234"/>
      <c r="F18" s="1234"/>
      <c r="G18" s="1234"/>
      <c r="H18" s="1234"/>
      <c r="I18" s="1234"/>
      <c r="J18" s="1234"/>
      <c r="K18" s="1234"/>
      <c r="L18" s="1234"/>
      <c r="M18" s="1234"/>
      <c r="N18" s="1234"/>
      <c r="O18" s="1234"/>
      <c r="P18" s="1234"/>
      <c r="Q18" s="1234"/>
      <c r="R18" s="1234"/>
      <c r="S18" s="1234"/>
      <c r="T18" s="1232"/>
      <c r="U18" s="1232"/>
      <c r="V18" s="747">
        <v>1</v>
      </c>
      <c r="W18" s="641"/>
      <c r="X18" s="641"/>
    </row>
    <row r="19" spans="1:24" s="1230" customFormat="1" ht="18.75">
      <c r="A19" s="1232"/>
      <c r="B19" s="1229"/>
      <c r="C19" s="5"/>
      <c r="D19" s="5"/>
      <c r="E19" s="1234"/>
      <c r="F19" s="1234"/>
      <c r="G19" s="1234"/>
      <c r="H19" s="1234"/>
      <c r="I19" s="1234"/>
      <c r="J19" s="1234"/>
      <c r="K19" s="1234"/>
      <c r="L19" s="1234"/>
      <c r="M19" s="1234"/>
      <c r="N19" s="1234"/>
      <c r="O19" s="1234"/>
      <c r="P19" s="1234"/>
      <c r="Q19" s="1234"/>
      <c r="R19" s="1234"/>
      <c r="S19" s="1234"/>
      <c r="T19" s="1232"/>
      <c r="U19" s="1232"/>
      <c r="V19" s="747">
        <v>1</v>
      </c>
      <c r="W19" s="641"/>
      <c r="X19" s="641"/>
    </row>
    <row r="20" spans="1:24" s="1230" customFormat="1" ht="18.75">
      <c r="A20" s="1232"/>
      <c r="B20" s="1229"/>
      <c r="C20" s="1236"/>
      <c r="D20" s="5"/>
      <c r="E20" s="1234"/>
      <c r="F20" s="1234"/>
      <c r="G20" s="1234"/>
      <c r="H20" s="1234"/>
      <c r="I20" s="1237" t="s">
        <v>2964</v>
      </c>
      <c r="J20" s="1238" t="s">
        <v>2965</v>
      </c>
      <c r="K20" s="1234"/>
      <c r="L20" s="1234"/>
      <c r="M20" s="1234"/>
      <c r="N20" s="1234"/>
      <c r="O20" s="1234"/>
      <c r="P20" s="1234"/>
      <c r="Q20" s="1234"/>
      <c r="R20" s="1234"/>
      <c r="S20" s="1234"/>
      <c r="T20" s="1232"/>
      <c r="U20" s="1232"/>
      <c r="V20" s="747">
        <v>1</v>
      </c>
      <c r="W20" s="641"/>
      <c r="X20" s="641"/>
    </row>
    <row r="21" spans="1:24" s="1230" customFormat="1" ht="18.75">
      <c r="A21" s="1232"/>
      <c r="B21" s="1229"/>
      <c r="C21" s="5"/>
      <c r="D21" s="5"/>
      <c r="E21" s="1234"/>
      <c r="F21" s="1234"/>
      <c r="G21" s="1234"/>
      <c r="H21" s="1234"/>
      <c r="I21" s="1234"/>
      <c r="J21" s="1234"/>
      <c r="K21" s="1234"/>
      <c r="L21" s="1234"/>
      <c r="M21" s="1234"/>
      <c r="N21" s="1234"/>
      <c r="O21" s="1234"/>
      <c r="P21" s="1234"/>
      <c r="Q21" s="1234"/>
      <c r="R21" s="1234"/>
      <c r="S21" s="1234"/>
      <c r="T21" s="1232"/>
      <c r="U21" s="1232"/>
      <c r="V21" s="747">
        <v>1</v>
      </c>
      <c r="W21" s="641"/>
      <c r="X21" s="641"/>
    </row>
    <row r="22" spans="1:24" s="1230" customFormat="1" ht="18.75">
      <c r="A22" s="1232"/>
      <c r="B22" s="1229"/>
      <c r="C22" s="794"/>
      <c r="D22" s="794"/>
      <c r="E22" s="1239" t="s">
        <v>2966</v>
      </c>
      <c r="F22" s="1238" t="s">
        <v>2967</v>
      </c>
      <c r="G22" s="1234"/>
      <c r="H22" s="1234"/>
      <c r="I22" s="1234"/>
      <c r="J22" s="1234"/>
      <c r="K22" s="1234"/>
      <c r="L22" s="1234"/>
      <c r="M22" s="1234"/>
      <c r="N22" s="1240" t="s">
        <v>2968</v>
      </c>
      <c r="O22" s="768" t="s">
        <v>507</v>
      </c>
      <c r="P22" s="1234"/>
      <c r="Q22" s="1234"/>
      <c r="R22" s="1234"/>
      <c r="S22" s="1234"/>
      <c r="T22" s="1232"/>
      <c r="U22" s="1232"/>
      <c r="V22" s="747">
        <v>1</v>
      </c>
      <c r="W22" s="641"/>
      <c r="X22" s="641"/>
    </row>
    <row r="23" spans="1:24" s="1230" customFormat="1" ht="18.75">
      <c r="A23" s="1232"/>
      <c r="B23" s="1229"/>
      <c r="C23" s="1233"/>
      <c r="D23" s="1234"/>
      <c r="E23" s="740"/>
      <c r="F23" s="1234"/>
      <c r="G23" s="1234"/>
      <c r="H23" s="1234"/>
      <c r="I23" s="1234"/>
      <c r="J23" s="1234"/>
      <c r="K23" s="1241" t="s">
        <v>2969</v>
      </c>
      <c r="L23" s="1234"/>
      <c r="M23" s="1234"/>
      <c r="N23" s="1234"/>
      <c r="O23" s="1234"/>
      <c r="P23" s="1234"/>
      <c r="Q23" s="1234"/>
      <c r="R23" s="1234"/>
      <c r="S23" s="1234"/>
      <c r="T23" s="1232"/>
      <c r="U23" s="1232"/>
      <c r="V23" s="747">
        <v>1</v>
      </c>
      <c r="W23" s="641"/>
      <c r="X23" s="641"/>
    </row>
    <row r="24" spans="1:24" s="1230" customFormat="1" ht="18.75">
      <c r="A24" s="1232"/>
      <c r="B24" s="1229"/>
      <c r="C24" s="1233"/>
      <c r="D24" s="794"/>
      <c r="E24" s="1242" t="s">
        <v>2970</v>
      </c>
      <c r="F24" s="1238" t="s">
        <v>2971</v>
      </c>
      <c r="G24" s="1234"/>
      <c r="H24" s="1234"/>
      <c r="I24" s="1234"/>
      <c r="J24" s="1234"/>
      <c r="K24" s="1241" t="s">
        <v>2972</v>
      </c>
      <c r="L24" s="1234"/>
      <c r="M24" s="1234"/>
      <c r="N24" s="1234"/>
      <c r="O24" s="1234"/>
      <c r="P24" s="1234"/>
      <c r="Q24" s="1234"/>
      <c r="R24" s="1234"/>
      <c r="S24" s="1234"/>
      <c r="T24" s="1232"/>
      <c r="U24" s="1232"/>
      <c r="V24" s="747">
        <v>1</v>
      </c>
      <c r="W24" s="641"/>
      <c r="X24" s="641"/>
    </row>
    <row r="25" spans="1:24" s="1230" customFormat="1" ht="18.75">
      <c r="A25" s="1232"/>
      <c r="B25" s="1229"/>
      <c r="C25" s="1233"/>
      <c r="D25" s="1234"/>
      <c r="E25" s="740"/>
      <c r="F25" s="1234"/>
      <c r="G25" s="1234"/>
      <c r="H25" s="1234"/>
      <c r="I25" s="1234"/>
      <c r="J25" s="1234"/>
      <c r="K25" s="1234"/>
      <c r="L25" s="1234"/>
      <c r="M25" s="1234"/>
      <c r="N25" s="1234"/>
      <c r="O25" s="1234"/>
      <c r="P25" s="1234"/>
      <c r="Q25" s="1234"/>
      <c r="R25" s="1234"/>
      <c r="S25" s="1234"/>
      <c r="T25" s="1232"/>
      <c r="U25" s="1232"/>
      <c r="V25" s="747">
        <v>1</v>
      </c>
      <c r="W25" s="641"/>
      <c r="X25" s="641"/>
    </row>
    <row r="26" spans="1:24" s="1230" customFormat="1" ht="29.25">
      <c r="A26" s="1232"/>
      <c r="B26" s="1229"/>
      <c r="C26" s="1231" t="s">
        <v>2973</v>
      </c>
      <c r="D26" s="1234"/>
      <c r="E26" s="1234"/>
      <c r="F26" s="1234"/>
      <c r="G26" s="1234"/>
      <c r="H26" s="1234"/>
      <c r="I26" s="1234"/>
      <c r="J26" s="1234"/>
      <c r="K26" s="1234"/>
      <c r="L26" s="1234"/>
      <c r="M26" s="1234"/>
      <c r="N26" s="1234"/>
      <c r="O26" s="1234"/>
      <c r="P26" s="1234"/>
      <c r="Q26" s="1234"/>
      <c r="R26" s="1234"/>
      <c r="S26" s="1234"/>
      <c r="T26" s="1232"/>
      <c r="U26" s="1232"/>
      <c r="V26" s="747">
        <v>1</v>
      </c>
      <c r="W26" s="641"/>
      <c r="X26" s="641"/>
    </row>
    <row r="27" spans="1:24" s="1230" customFormat="1" ht="29.25">
      <c r="A27" s="1232"/>
      <c r="B27" s="1229"/>
      <c r="C27" s="1231"/>
      <c r="D27" s="1231" t="s">
        <v>2974</v>
      </c>
      <c r="E27" s="1234"/>
      <c r="F27" s="1234"/>
      <c r="G27" s="1234"/>
      <c r="H27" s="1234"/>
      <c r="I27" s="1234"/>
      <c r="J27" s="1234"/>
      <c r="K27" s="1234"/>
      <c r="L27" s="1234"/>
      <c r="M27" s="1234"/>
      <c r="N27" s="1234"/>
      <c r="O27" s="1234"/>
      <c r="P27" s="1234"/>
      <c r="Q27" s="1234"/>
      <c r="R27" s="1234"/>
      <c r="S27" s="1234"/>
      <c r="T27" s="1232"/>
      <c r="U27" s="1232"/>
      <c r="V27" s="747">
        <v>1</v>
      </c>
      <c r="W27" s="641"/>
      <c r="X27" s="641"/>
    </row>
    <row r="28" spans="1:24" ht="26.25">
      <c r="A28" s="1232"/>
      <c r="B28" s="1229">
        <v>1</v>
      </c>
      <c r="C28" s="1243" t="s">
        <v>2975</v>
      </c>
      <c r="D28" s="1229"/>
      <c r="E28" s="1229"/>
      <c r="F28" s="1229"/>
      <c r="G28" s="1229"/>
      <c r="H28" s="1229"/>
      <c r="I28" s="1229"/>
      <c r="J28" s="1229"/>
      <c r="K28" s="1229"/>
      <c r="L28" s="1229"/>
      <c r="M28" s="1229"/>
      <c r="N28" s="1229"/>
      <c r="O28" s="1229"/>
      <c r="P28" s="1229"/>
      <c r="Q28" s="1229"/>
      <c r="R28" s="1229">
        <v>1</v>
      </c>
      <c r="S28" s="1229">
        <v>1</v>
      </c>
      <c r="T28" s="1232"/>
      <c r="U28" s="1232"/>
      <c r="V28" s="747">
        <v>1</v>
      </c>
    </row>
    <row r="29" spans="1:24" ht="26.25">
      <c r="A29" s="1232"/>
      <c r="B29" s="1229"/>
      <c r="C29" s="1243" t="s">
        <v>2976</v>
      </c>
      <c r="D29" s="1229"/>
      <c r="E29" s="1229"/>
      <c r="F29" s="1229"/>
      <c r="G29" s="1229"/>
      <c r="H29" s="1229"/>
      <c r="I29" s="1229"/>
      <c r="J29" s="1229"/>
      <c r="K29" s="1229"/>
      <c r="L29" s="1229"/>
      <c r="M29" s="1229"/>
      <c r="N29" s="1229"/>
      <c r="O29" s="1229"/>
      <c r="P29" s="1229"/>
      <c r="Q29" s="1229"/>
      <c r="R29" s="1229"/>
      <c r="S29" s="1229"/>
      <c r="T29" s="1232"/>
      <c r="U29" s="1232"/>
      <c r="V29" s="747">
        <v>1</v>
      </c>
    </row>
    <row r="30" spans="1:24" ht="26.25">
      <c r="A30" s="1232"/>
      <c r="B30" s="1229"/>
      <c r="C30" s="1243" t="s">
        <v>2977</v>
      </c>
      <c r="D30" s="1229"/>
      <c r="E30" s="1229"/>
      <c r="F30" s="1229"/>
      <c r="G30" s="1229"/>
      <c r="H30" s="1229"/>
      <c r="I30" s="1229"/>
      <c r="J30" s="1229"/>
      <c r="K30" s="1229"/>
      <c r="L30" s="1229"/>
      <c r="M30" s="1229"/>
      <c r="N30" s="1229"/>
      <c r="O30" s="1229"/>
      <c r="P30" s="1229"/>
      <c r="Q30" s="1229"/>
      <c r="R30" s="1229"/>
      <c r="S30" s="1229"/>
      <c r="T30" s="1232"/>
      <c r="U30" s="1232"/>
      <c r="V30" s="747">
        <v>1</v>
      </c>
    </row>
    <row r="31" spans="1:24">
      <c r="A31" s="1232"/>
      <c r="B31" s="1229"/>
      <c r="C31" s="1229"/>
      <c r="D31" s="1229"/>
      <c r="E31" s="1229"/>
      <c r="F31" s="1229"/>
      <c r="G31" s="1229"/>
      <c r="H31" s="1229"/>
      <c r="I31" s="1229"/>
      <c r="J31" s="1229"/>
      <c r="K31" s="1229"/>
      <c r="L31" s="1229"/>
      <c r="M31" s="1229"/>
      <c r="N31" s="1229"/>
      <c r="O31" s="1229"/>
      <c r="P31" s="1229"/>
      <c r="Q31" s="1229"/>
      <c r="R31" s="1229"/>
      <c r="S31" s="1229"/>
      <c r="T31" s="1232"/>
      <c r="U31" s="1232"/>
      <c r="V31" s="747">
        <v>1</v>
      </c>
    </row>
    <row r="32" spans="1:24">
      <c r="A32" s="1232"/>
      <c r="B32" s="1246" t="s">
        <v>395</v>
      </c>
      <c r="C32" s="1247" t="s">
        <v>2978</v>
      </c>
      <c r="F32" s="1247"/>
      <c r="G32" s="1247"/>
      <c r="H32" s="1247"/>
      <c r="I32" s="1229"/>
      <c r="J32" s="1229"/>
      <c r="K32" s="1229"/>
      <c r="L32" s="1232"/>
      <c r="M32" s="1232"/>
      <c r="N32" s="1232"/>
      <c r="O32" s="1232"/>
      <c r="P32" s="1232"/>
      <c r="Q32" s="1232"/>
      <c r="R32" s="1232"/>
      <c r="S32" s="1232"/>
      <c r="T32" s="1232"/>
      <c r="U32" s="1232"/>
      <c r="V32" s="747">
        <v>1</v>
      </c>
    </row>
    <row r="33" spans="1:22" ht="16.5" thickBot="1">
      <c r="A33" s="1232"/>
      <c r="B33" s="1232"/>
      <c r="C33" s="1232"/>
      <c r="D33" s="1232"/>
      <c r="E33" s="1232"/>
      <c r="F33" s="1232"/>
      <c r="G33" s="1232"/>
      <c r="H33" s="1232"/>
      <c r="I33" s="1232"/>
      <c r="J33" s="1232"/>
      <c r="K33" s="1232"/>
      <c r="L33" s="1232"/>
      <c r="M33" s="1232"/>
      <c r="N33" s="1232"/>
      <c r="O33" s="1232"/>
      <c r="P33" s="1232"/>
      <c r="Q33" s="1232"/>
      <c r="R33" s="1232"/>
      <c r="S33" s="1232"/>
      <c r="T33" s="1232"/>
      <c r="U33" s="1232"/>
      <c r="V33" s="747">
        <v>1</v>
      </c>
    </row>
    <row r="34" spans="1:22" ht="18.75">
      <c r="A34" s="1232"/>
      <c r="B34" s="5029" t="s">
        <v>395</v>
      </c>
      <c r="C34" s="5059" t="s">
        <v>2979</v>
      </c>
      <c r="D34" s="5059"/>
      <c r="E34" s="5059"/>
      <c r="F34" s="5059"/>
      <c r="G34" s="5059"/>
      <c r="H34" s="5060"/>
      <c r="I34" s="1232"/>
      <c r="J34" s="1232"/>
      <c r="K34" s="1232"/>
      <c r="L34" s="1232"/>
      <c r="M34" s="1232"/>
      <c r="N34" s="1232"/>
      <c r="O34" s="1232"/>
      <c r="P34" s="1232"/>
      <c r="Q34" s="1232"/>
      <c r="R34" s="1232"/>
      <c r="S34" s="1232"/>
      <c r="T34" s="1232"/>
      <c r="U34" s="1232"/>
      <c r="V34" s="747">
        <v>1</v>
      </c>
    </row>
    <row r="35" spans="1:22">
      <c r="A35" s="1232"/>
      <c r="B35" s="5030"/>
      <c r="D35" s="1249"/>
      <c r="E35" s="1249"/>
      <c r="F35" s="1249"/>
      <c r="G35" s="1249"/>
      <c r="H35" s="1250"/>
      <c r="I35" s="1232"/>
      <c r="J35" s="1232"/>
      <c r="K35" s="1232"/>
      <c r="L35" s="1232"/>
      <c r="M35" s="1232"/>
      <c r="N35" s="1251" t="s">
        <v>2980</v>
      </c>
      <c r="O35" s="1229"/>
      <c r="P35" s="1229"/>
      <c r="Q35" s="1229"/>
      <c r="R35" s="1229"/>
      <c r="S35" s="1229"/>
      <c r="T35" s="1232"/>
      <c r="U35" s="1232"/>
      <c r="V35" s="747">
        <v>1</v>
      </c>
    </row>
    <row r="36" spans="1:22">
      <c r="A36" s="1232"/>
      <c r="B36" s="5061" t="str">
        <f>C34</f>
        <v>Quelques liens hypertexte internes exemple de formules</v>
      </c>
      <c r="C36" s="1252" t="str">
        <f>ADDRESS(ROW(),COLUMN(),4)</f>
        <v>C36</v>
      </c>
      <c r="D36" s="1253" t="str">
        <f>_xlfn.UNICHAR(128269)</f>
        <v>🔍</v>
      </c>
      <c r="E36" s="1249" t="str">
        <f ca="1">_xlfn.FORMULATEXT(D36)</f>
        <v>=UNICAR(128269)</v>
      </c>
      <c r="F36" s="1249"/>
      <c r="G36" s="1249"/>
      <c r="H36" s="1250"/>
      <c r="I36" s="1232"/>
      <c r="J36" s="1232"/>
      <c r="K36" s="1232"/>
      <c r="L36" s="1232"/>
      <c r="M36" s="1232"/>
      <c r="N36" s="1251" t="s">
        <v>2981</v>
      </c>
      <c r="O36" s="1229"/>
      <c r="P36" s="1229"/>
      <c r="Q36" s="1229"/>
      <c r="R36" s="1229"/>
      <c r="S36" s="1229"/>
      <c r="T36" s="1232"/>
      <c r="U36" s="1232"/>
      <c r="V36" s="747">
        <v>1</v>
      </c>
    </row>
    <row r="37" spans="1:22">
      <c r="A37" s="1232"/>
      <c r="B37" s="5061"/>
      <c r="C37" s="1249" t="s">
        <v>2982</v>
      </c>
      <c r="D37" s="1253"/>
      <c r="E37" s="1249"/>
      <c r="F37" s="1249"/>
      <c r="G37" s="1249"/>
      <c r="H37" s="1250"/>
      <c r="I37" s="1232"/>
      <c r="J37" s="1232"/>
      <c r="K37" s="1232"/>
      <c r="L37" s="1232"/>
      <c r="M37" s="1232"/>
      <c r="N37" s="1251" t="s">
        <v>2983</v>
      </c>
      <c r="O37" s="1229"/>
      <c r="P37" s="1229"/>
      <c r="Q37" s="1229"/>
      <c r="R37" s="1229"/>
      <c r="S37" s="1229"/>
      <c r="T37" s="1232"/>
      <c r="U37" s="1232"/>
      <c r="V37" s="747">
        <v>1</v>
      </c>
    </row>
    <row r="38" spans="1:22">
      <c r="A38" s="1232"/>
      <c r="B38" s="5061"/>
      <c r="C38" s="1249" t="s">
        <v>2984</v>
      </c>
      <c r="D38" s="1253"/>
      <c r="E38" s="1249"/>
      <c r="F38" s="1249"/>
      <c r="G38" s="1249"/>
      <c r="H38" s="1250"/>
      <c r="I38" s="1232"/>
      <c r="J38" s="1232"/>
      <c r="K38" s="1232"/>
      <c r="L38" s="1232"/>
      <c r="M38" s="1232"/>
      <c r="N38" s="1254" t="s">
        <v>2985</v>
      </c>
      <c r="O38" s="1229"/>
      <c r="P38" s="1229"/>
      <c r="Q38" s="1229"/>
      <c r="R38" s="1229"/>
      <c r="S38" s="1229"/>
      <c r="T38" s="1232"/>
      <c r="U38" s="1232"/>
      <c r="V38" s="747">
        <v>1</v>
      </c>
    </row>
    <row r="39" spans="1:22">
      <c r="A39" s="1232"/>
      <c r="B39" s="5061"/>
      <c r="C39" s="1255" t="s">
        <v>2986</v>
      </c>
      <c r="D39" s="1253"/>
      <c r="E39" s="1249"/>
      <c r="F39" s="1249"/>
      <c r="G39" s="1249"/>
      <c r="H39" s="1250"/>
      <c r="I39" s="1232"/>
      <c r="J39" s="1232"/>
      <c r="K39" s="1232"/>
      <c r="L39" s="1232"/>
      <c r="M39" s="1232"/>
      <c r="N39" s="1251" t="s">
        <v>2987</v>
      </c>
      <c r="O39" s="1229"/>
      <c r="P39" s="1229"/>
      <c r="Q39" s="1229"/>
      <c r="R39" s="1229"/>
      <c r="S39" s="1229"/>
      <c r="T39" s="1232"/>
      <c r="U39" s="1232"/>
      <c r="V39" s="747">
        <v>1</v>
      </c>
    </row>
    <row r="40" spans="1:22">
      <c r="A40" s="1232"/>
      <c r="B40" s="5061"/>
      <c r="C40" s="1255"/>
      <c r="D40" s="1253"/>
      <c r="E40" s="1249"/>
      <c r="F40" s="1249"/>
      <c r="G40" s="1249"/>
      <c r="H40" s="1250"/>
      <c r="I40" s="1232"/>
      <c r="J40" s="1232"/>
      <c r="K40" s="1232"/>
      <c r="L40" s="1232"/>
      <c r="M40" s="1232"/>
      <c r="N40" s="1251" t="s">
        <v>2988</v>
      </c>
      <c r="O40" s="1229"/>
      <c r="P40" s="1229"/>
      <c r="Q40" s="1229"/>
      <c r="R40" s="1229"/>
      <c r="S40" s="1229"/>
      <c r="T40" s="1232"/>
      <c r="U40" s="1232"/>
      <c r="V40" s="747">
        <v>1</v>
      </c>
    </row>
    <row r="41" spans="1:22">
      <c r="A41" s="1232"/>
      <c r="B41" s="5061"/>
      <c r="C41" s="5063" t="s">
        <v>2989</v>
      </c>
      <c r="D41" s="5063"/>
      <c r="E41" s="5063"/>
      <c r="F41" s="5063"/>
      <c r="G41" s="5063"/>
      <c r="H41" s="5064"/>
      <c r="I41" s="1232"/>
      <c r="J41" s="1232"/>
      <c r="K41" s="1232"/>
      <c r="L41" s="1232"/>
      <c r="M41" s="1232"/>
      <c r="N41" s="1232"/>
      <c r="O41" s="1232"/>
      <c r="P41" s="1232"/>
      <c r="Q41" s="1232"/>
      <c r="R41" s="1232"/>
      <c r="S41" s="1232"/>
      <c r="T41" s="1232"/>
      <c r="U41" s="1232"/>
      <c r="V41" s="747">
        <v>1</v>
      </c>
    </row>
    <row r="42" spans="1:22">
      <c r="A42" s="1232"/>
      <c r="B42" s="5061"/>
      <c r="C42" s="5063"/>
      <c r="D42" s="5063"/>
      <c r="E42" s="5063"/>
      <c r="F42" s="5063"/>
      <c r="G42" s="5063"/>
      <c r="H42" s="5064"/>
      <c r="I42" s="1232"/>
      <c r="J42" s="1232"/>
      <c r="K42" s="1232"/>
      <c r="L42" s="1232"/>
      <c r="M42" s="1232"/>
      <c r="N42" s="1256" t="s">
        <v>2990</v>
      </c>
      <c r="O42" s="1257"/>
      <c r="P42" s="1258" t="s">
        <v>2991</v>
      </c>
      <c r="Q42" s="1257"/>
      <c r="R42" s="1229"/>
      <c r="S42" s="1229"/>
      <c r="T42" s="1232"/>
      <c r="U42" s="1232"/>
      <c r="V42" s="747">
        <v>1</v>
      </c>
    </row>
    <row r="43" spans="1:22">
      <c r="A43" s="1232"/>
      <c r="B43" s="5061"/>
      <c r="C43" s="1259" t="s">
        <v>2992</v>
      </c>
      <c r="D43" s="1249"/>
      <c r="E43" s="1249" t="s">
        <v>2993</v>
      </c>
      <c r="F43" s="1249"/>
      <c r="G43" s="1249"/>
      <c r="H43" s="1250"/>
      <c r="I43" s="1232"/>
      <c r="J43" s="1232"/>
      <c r="K43" s="1232"/>
      <c r="L43" s="1232"/>
      <c r="M43" s="1232"/>
      <c r="N43" s="1260" t="s">
        <v>2994</v>
      </c>
      <c r="O43" s="1260" t="s">
        <v>1897</v>
      </c>
      <c r="P43" s="1260" t="s">
        <v>2995</v>
      </c>
      <c r="Q43" s="1257" t="s">
        <v>2996</v>
      </c>
      <c r="R43" s="1229"/>
      <c r="S43" s="1229"/>
      <c r="T43" s="1232"/>
      <c r="U43" s="1232"/>
      <c r="V43" s="747">
        <v>1</v>
      </c>
    </row>
    <row r="44" spans="1:22">
      <c r="A44" s="1232"/>
      <c r="B44" s="5061"/>
      <c r="C44" s="1261" t="str">
        <f>HYPERLINK("#"&amp;ADDRESS(ROW(C36),COLUMN(C36),4))</f>
        <v>#C36</v>
      </c>
      <c r="D44" s="1262" t="str">
        <f ca="1">_xlfn.FORMULATEXT(C44)</f>
        <v>=LIEN_HYPERTEXTE("#"&amp;ADRESSE(LIGNE(C36);COLONNE(C36);4))</v>
      </c>
      <c r="E44" s="1262"/>
      <c r="F44" s="1262"/>
      <c r="G44" s="1262"/>
      <c r="H44" s="1263"/>
      <c r="I44" s="1232"/>
      <c r="J44" s="1232"/>
      <c r="K44" s="1232"/>
      <c r="L44" s="1232"/>
      <c r="M44" s="1232"/>
      <c r="N44" s="1257" t="s">
        <v>2997</v>
      </c>
      <c r="O44" s="1257" t="s">
        <v>2998</v>
      </c>
      <c r="P44" s="1264" t="str">
        <f>N44 &amp; " " &amp; O44</f>
        <v>Robert Spière</v>
      </c>
      <c r="Q44" s="1265" t="str">
        <f ca="1">_xlfn.FORMULATEXT(P44)</f>
        <v>=N44 &amp; " " &amp; O44</v>
      </c>
      <c r="R44" s="1229"/>
      <c r="S44" s="1229"/>
      <c r="T44" s="1232"/>
      <c r="U44" s="1232"/>
      <c r="V44" s="747">
        <v>1</v>
      </c>
    </row>
    <row r="45" spans="1:22">
      <c r="A45" s="1232"/>
      <c r="B45" s="5061"/>
      <c r="C45" s="1266"/>
      <c r="D45" s="1262"/>
      <c r="E45" s="1262"/>
      <c r="F45" s="1262"/>
      <c r="G45" s="1262"/>
      <c r="H45" s="1263"/>
      <c r="I45" s="1232"/>
      <c r="J45" s="1232"/>
      <c r="K45" s="1232"/>
      <c r="L45" s="1232"/>
      <c r="M45" s="1232"/>
      <c r="N45" s="1257" t="s">
        <v>2999</v>
      </c>
      <c r="O45" s="1257" t="s">
        <v>3000</v>
      </c>
      <c r="P45" s="1264" t="str">
        <f>_xlfn.CONCAT(N45," ",O45)</f>
        <v>Guillaume Tell</v>
      </c>
      <c r="Q45" s="1265" t="str">
        <f ca="1">_xlfn.FORMULATEXT(P45)</f>
        <v>=CONCAT(N45;" ";O45)</v>
      </c>
      <c r="R45" s="1229"/>
      <c r="S45" s="1229"/>
      <c r="T45" s="1232"/>
      <c r="U45" s="1232"/>
      <c r="V45" s="747">
        <v>1</v>
      </c>
    </row>
    <row r="46" spans="1:22">
      <c r="A46" s="1232"/>
      <c r="B46" s="5061"/>
      <c r="C46" s="1266"/>
      <c r="D46" s="1249"/>
      <c r="E46" s="1249"/>
      <c r="F46" s="1249"/>
      <c r="G46" s="1249"/>
      <c r="H46" s="1250"/>
      <c r="I46" s="1232"/>
      <c r="J46" s="1232"/>
      <c r="K46" s="1232"/>
      <c r="L46" s="1232"/>
      <c r="M46" s="1232"/>
      <c r="N46" s="1232"/>
      <c r="O46" s="1232"/>
      <c r="P46" s="1232"/>
      <c r="Q46" s="1232"/>
      <c r="R46" s="1232"/>
      <c r="S46" s="1232"/>
      <c r="T46" s="1232"/>
      <c r="U46" s="1232"/>
      <c r="V46" s="747">
        <v>1</v>
      </c>
    </row>
    <row r="47" spans="1:22">
      <c r="A47" s="1232"/>
      <c r="B47" s="5061"/>
      <c r="C47" s="1267" t="str">
        <f>HYPERLINK("#"&amp;ADDRESS(ROW(C36),COLUMN(C36),4)," 🔗 Lien")</f>
        <v xml:space="preserve"> 🔗 Lien</v>
      </c>
      <c r="D47" s="5065" t="str">
        <f ca="1">_xlfn.FORMULATEXT(C47)</f>
        <v>=LIEN_HYPERTEXTE("#"&amp;ADRESSE(LIGNE(C36);COLONNE(C36);4);" 🔗 Lien")</v>
      </c>
      <c r="E47" s="5065"/>
      <c r="F47" s="5065"/>
      <c r="G47" s="5065"/>
      <c r="H47" s="5066"/>
      <c r="I47" s="1232"/>
      <c r="J47" s="1232"/>
      <c r="K47" s="1232"/>
      <c r="L47" s="1232"/>
      <c r="M47" s="1232"/>
      <c r="N47" s="1260" t="s">
        <v>3001</v>
      </c>
      <c r="O47" s="1256" t="s">
        <v>3002</v>
      </c>
      <c r="P47" s="1268"/>
      <c r="Q47" s="1257" t="s">
        <v>2996</v>
      </c>
      <c r="R47" s="1229"/>
      <c r="S47" s="1229"/>
      <c r="T47" s="1232"/>
      <c r="U47" s="1232"/>
      <c r="V47" s="747">
        <v>1</v>
      </c>
    </row>
    <row r="48" spans="1:22">
      <c r="A48" s="1232"/>
      <c r="B48" s="5061"/>
      <c r="C48" s="1266"/>
      <c r="D48" s="5065"/>
      <c r="E48" s="5065"/>
      <c r="F48" s="5065"/>
      <c r="G48" s="5065"/>
      <c r="H48" s="5066"/>
      <c r="I48" s="1232"/>
      <c r="J48" s="1232"/>
      <c r="K48" s="1232"/>
      <c r="L48" s="1232"/>
      <c r="M48" s="1232"/>
      <c r="N48" s="1257" t="s">
        <v>3003</v>
      </c>
      <c r="O48" s="1269" t="str">
        <f>LEFT(N48,SEARCH(" ",N48)-1)</f>
        <v>Guillaume</v>
      </c>
      <c r="P48" s="1265" t="s">
        <v>3004</v>
      </c>
      <c r="Q48" s="1229"/>
      <c r="R48" s="1229"/>
      <c r="S48" s="1232"/>
      <c r="T48" s="1232"/>
      <c r="U48" s="1232"/>
      <c r="V48" s="747">
        <v>1</v>
      </c>
    </row>
    <row r="49" spans="1:22">
      <c r="A49" s="1232"/>
      <c r="B49" s="5061"/>
      <c r="C49" s="1266"/>
      <c r="D49" s="1270"/>
      <c r="E49" s="1270"/>
      <c r="F49" s="1270"/>
      <c r="G49" s="1270"/>
      <c r="H49" s="1271"/>
      <c r="I49" s="1232"/>
      <c r="J49" s="1232"/>
      <c r="K49" s="1232"/>
      <c r="L49" s="1232"/>
      <c r="M49" s="1232"/>
      <c r="N49" s="1257" t="s">
        <v>3003</v>
      </c>
      <c r="O49" s="1269" t="str">
        <f>RIGHT(N49,LEN(N49)-SEARCH(" ",N49))</f>
        <v>Tell</v>
      </c>
      <c r="P49" s="1265" t="str">
        <f ca="1">_xlfn.FORMULATEXT(O49)</f>
        <v>=DROITE(N49;NBCAR(N49)-CHERCHE(" ";N49))</v>
      </c>
      <c r="Q49" s="1229"/>
      <c r="R49" s="1229"/>
      <c r="S49" s="1232"/>
      <c r="T49" s="1232"/>
      <c r="U49" s="1232"/>
      <c r="V49" s="747">
        <v>1</v>
      </c>
    </row>
    <row r="50" spans="1:22">
      <c r="A50" s="1232"/>
      <c r="B50" s="5061"/>
      <c r="C50" s="1267" t="str">
        <f>HYPERLINK("#"&amp;ADDRESS(ROW(C36),COLUMN(C36),4)," 🔗 ICI")</f>
        <v xml:space="preserve"> 🔗 ICI</v>
      </c>
      <c r="D50" s="5067" t="str">
        <f ca="1">_xlfn.FORMULATEXT(C50)</f>
        <v>=LIEN_HYPERTEXTE("#"&amp;ADRESSE(LIGNE(C36);COLONNE(C36);4);" 🔗 ICI")</v>
      </c>
      <c r="E50" s="5067"/>
      <c r="F50" s="5067"/>
      <c r="G50" s="5067"/>
      <c r="H50" s="5068"/>
      <c r="I50" s="1232"/>
      <c r="J50" s="1232"/>
      <c r="K50" s="1232"/>
      <c r="L50" s="1232"/>
      <c r="M50" s="1232"/>
      <c r="N50" s="1272" t="s">
        <v>3005</v>
      </c>
      <c r="O50" s="1273" t="str">
        <f>LEFT(N50,SEARCH(",",N50)-1)</f>
        <v>Guillaume</v>
      </c>
      <c r="P50" s="1265" t="str">
        <f ca="1">_xlfn.FORMULATEXT(O50)</f>
        <v>=GAUCHE(N50;CHERCHE(",";N50)-1)</v>
      </c>
      <c r="Q50" s="1265"/>
      <c r="R50" s="1257"/>
      <c r="S50" s="1232"/>
      <c r="T50" s="1232"/>
      <c r="U50" s="1232"/>
      <c r="V50" s="747">
        <v>1</v>
      </c>
    </row>
    <row r="51" spans="1:22">
      <c r="A51" s="1232"/>
      <c r="B51" s="5061"/>
      <c r="C51" s="1266"/>
      <c r="D51" s="5067"/>
      <c r="E51" s="5067"/>
      <c r="F51" s="5067"/>
      <c r="G51" s="5067"/>
      <c r="H51" s="5068"/>
      <c r="I51" s="1232"/>
      <c r="J51" s="1232"/>
      <c r="K51" s="1232"/>
      <c r="L51" s="1232"/>
      <c r="M51" s="1232"/>
      <c r="N51" s="1232"/>
      <c r="O51" s="1273" t="str">
        <f>RIGHT(N50,LEN(N50)-SEARCH(",",N50))</f>
        <v>Tell</v>
      </c>
      <c r="P51" s="1265" t="str">
        <f ca="1">_xlfn.FORMULATEXT(O51)</f>
        <v>=DROITE(N50;NBCAR(N50)-CHERCHE(",";N50))</v>
      </c>
      <c r="T51" s="1232"/>
      <c r="U51" s="1232"/>
      <c r="V51" s="747">
        <v>1</v>
      </c>
    </row>
    <row r="52" spans="1:22">
      <c r="A52" s="1232"/>
      <c r="B52" s="5061"/>
      <c r="C52" s="1266"/>
      <c r="D52" s="1265"/>
      <c r="E52" s="1265"/>
      <c r="F52" s="1265"/>
      <c r="G52" s="1265"/>
      <c r="H52" s="1274"/>
      <c r="I52" s="1232"/>
      <c r="J52" s="1232"/>
      <c r="K52" s="1232"/>
      <c r="L52" s="1232"/>
      <c r="M52" s="1232"/>
      <c r="N52" s="1232"/>
      <c r="O52" s="1257" t="s">
        <v>3006</v>
      </c>
      <c r="P52" s="1229"/>
      <c r="Q52" s="1229"/>
      <c r="R52" s="1229"/>
      <c r="S52" s="1229"/>
      <c r="T52" s="1232"/>
      <c r="U52" s="1232"/>
      <c r="V52" s="747">
        <v>1</v>
      </c>
    </row>
    <row r="53" spans="1:22">
      <c r="A53" s="1232"/>
      <c r="B53" s="5061"/>
      <c r="C53" s="1275" t="str">
        <f>HYPERLINK("#"&amp;ADDRESS(ROW(C36),COLUMN(C36),4)," 🔗 "&amp;ADDRESS(ROW(C36),COLUMN(C36),4))</f>
        <v xml:space="preserve"> 🔗 C36</v>
      </c>
      <c r="D53" s="5067" t="str">
        <f ca="1">_xlfn.FORMULATEXT(C53)</f>
        <v>=LIEN_HYPERTEXTE("#"&amp;ADRESSE(LIGNE(C36);COLONNE(C36);4);" 🔗 "&amp;ADRESSE(LIGNE(C36);COLONNE(C36);4))</v>
      </c>
      <c r="E53" s="5067"/>
      <c r="F53" s="5067"/>
      <c r="G53" s="5067"/>
      <c r="H53" s="5068"/>
      <c r="I53" s="1232"/>
      <c r="J53" s="1232"/>
      <c r="K53" s="1232"/>
      <c r="L53" s="1232"/>
      <c r="M53" s="1232"/>
      <c r="N53" s="1232"/>
      <c r="O53" s="1229"/>
      <c r="P53" s="1276"/>
      <c r="Q53" s="1277" t="s">
        <v>3007</v>
      </c>
      <c r="R53" s="1278" t="s">
        <v>3008</v>
      </c>
      <c r="S53" s="1276"/>
      <c r="T53" s="1232"/>
      <c r="U53" s="1232"/>
      <c r="V53" s="747">
        <v>1</v>
      </c>
    </row>
    <row r="54" spans="1:22">
      <c r="A54" s="1232"/>
      <c r="B54" s="5061"/>
      <c r="C54" s="1266"/>
      <c r="D54" s="5067"/>
      <c r="E54" s="5067"/>
      <c r="F54" s="5067"/>
      <c r="G54" s="5067"/>
      <c r="H54" s="5068"/>
      <c r="I54" s="1232"/>
      <c r="J54" s="1232"/>
      <c r="K54" s="1232"/>
      <c r="L54" s="1232"/>
      <c r="M54" s="1232"/>
      <c r="N54" s="1232"/>
      <c r="O54" s="1232"/>
      <c r="P54" s="1232"/>
      <c r="Q54" s="1232"/>
      <c r="R54" s="1232"/>
      <c r="S54" s="1232"/>
      <c r="T54" s="1232"/>
      <c r="U54" s="1232"/>
      <c r="V54" s="747">
        <v>1</v>
      </c>
    </row>
    <row r="55" spans="1:22" ht="16.5" thickBot="1">
      <c r="A55" s="1232"/>
      <c r="B55" s="5061"/>
      <c r="C55" s="1266"/>
      <c r="D55" s="1249"/>
      <c r="E55" s="1249"/>
      <c r="F55" s="1249"/>
      <c r="G55" s="1249"/>
      <c r="H55" s="1250"/>
      <c r="I55" s="1232"/>
      <c r="J55" s="1232"/>
      <c r="K55" s="1232"/>
      <c r="L55" s="1232"/>
      <c r="M55" s="1232"/>
      <c r="N55" s="1232"/>
      <c r="O55" s="1232"/>
      <c r="P55" s="1232"/>
      <c r="Q55" s="1232"/>
      <c r="R55" s="1232"/>
      <c r="S55" s="1232"/>
      <c r="T55" s="1232"/>
      <c r="U55" s="1232"/>
      <c r="V55" s="747">
        <v>1</v>
      </c>
    </row>
    <row r="56" spans="1:22">
      <c r="A56" s="1232"/>
      <c r="B56" s="5061"/>
      <c r="C56" s="1275" t="str">
        <f>HYPERLINK("#"&amp;ADDRESS(ROW(C36),COLUMN(C36),4),"◀"&amp;ADDRESS(ROW(C36),COLUMN(C36),4))</f>
        <v>◀C36</v>
      </c>
      <c r="D56" s="5069" t="str">
        <f ca="1">_xlfn.FORMULATEXT(C56)</f>
        <v>=LIEN_HYPERTEXTE("#"&amp;ADRESSE(LIGNE(C36);COLONNE(C36);4);"◀"&amp;ADRESSE(LIGNE(C36);COLONNE(C36);4))</v>
      </c>
      <c r="E56" s="5069"/>
      <c r="F56" s="5069"/>
      <c r="G56" s="5069"/>
      <c r="H56" s="5070"/>
      <c r="I56" s="1232"/>
      <c r="J56" s="907" t="s">
        <v>1798</v>
      </c>
      <c r="K56" s="1279"/>
      <c r="L56" s="1279"/>
      <c r="M56" s="1279"/>
      <c r="N56" s="1279"/>
      <c r="O56" s="1279"/>
      <c r="P56" s="1280"/>
      <c r="Q56" s="1232"/>
      <c r="R56" s="1232"/>
      <c r="S56" s="1232"/>
      <c r="T56" s="1232"/>
      <c r="U56" s="1232"/>
      <c r="V56" s="747">
        <v>1</v>
      </c>
    </row>
    <row r="57" spans="1:22">
      <c r="A57" s="1232"/>
      <c r="B57" s="5061"/>
      <c r="C57" s="1266"/>
      <c r="D57" s="5069"/>
      <c r="E57" s="5069"/>
      <c r="F57" s="5069"/>
      <c r="G57" s="5069"/>
      <c r="H57" s="5070"/>
      <c r="I57" s="1232"/>
      <c r="J57" s="889" t="s">
        <v>1795</v>
      </c>
      <c r="K57" s="1281"/>
      <c r="L57" s="1281"/>
      <c r="M57" s="1281"/>
      <c r="N57" s="1281"/>
      <c r="O57" s="1281"/>
      <c r="P57" s="1282"/>
      <c r="Q57" s="1232"/>
      <c r="R57" s="1232"/>
      <c r="S57" s="1232"/>
      <c r="T57" s="1232"/>
      <c r="U57" s="1232"/>
      <c r="V57" s="747">
        <v>1</v>
      </c>
    </row>
    <row r="58" spans="1:22">
      <c r="A58" s="1232"/>
      <c r="B58" s="5061"/>
      <c r="C58" s="1266"/>
      <c r="D58" s="1270"/>
      <c r="E58" s="1270"/>
      <c r="F58" s="1270"/>
      <c r="G58" s="1270"/>
      <c r="H58" s="1271"/>
      <c r="I58" s="1232"/>
      <c r="J58" s="889" t="s">
        <v>1792</v>
      </c>
      <c r="K58" s="1281"/>
      <c r="L58" s="1281"/>
      <c r="M58" s="1281"/>
      <c r="N58" s="1281"/>
      <c r="O58" s="1281"/>
      <c r="P58" s="1282"/>
      <c r="Q58" s="1232"/>
      <c r="R58" s="1232"/>
      <c r="S58" s="1232"/>
      <c r="T58" s="1232"/>
      <c r="U58" s="1232"/>
      <c r="V58" s="747">
        <v>1</v>
      </c>
    </row>
    <row r="59" spans="1:22">
      <c r="A59" s="1232"/>
      <c r="B59" s="5061"/>
      <c r="C59" s="1275" t="str">
        <f>HYPERLINK("#"&amp;ADDRESS(ROW(C36),COLUMN(C36),4),_xlfn.UNICHAR(128269)&amp;ADDRESS(ROW(C36),COLUMN(C36),4))</f>
        <v>🔍C36</v>
      </c>
      <c r="D59" s="5071" t="str">
        <f ca="1">_xlfn.FORMULATEXT(C59)</f>
        <v>=LIEN_HYPERTEXTE("#"&amp;ADRESSE(LIGNE(C36);COLONNE(C36);4);UNICAR(128269)&amp;ADRESSE(LIGNE(C36);COLONNE(C36);4))</v>
      </c>
      <c r="E59" s="5071"/>
      <c r="F59" s="5071"/>
      <c r="G59" s="5071"/>
      <c r="H59" s="5072"/>
      <c r="I59" s="1232"/>
      <c r="J59" s="889" t="s">
        <v>1791</v>
      </c>
      <c r="K59" s="1281"/>
      <c r="L59" s="1281"/>
      <c r="M59" s="1281"/>
      <c r="N59" s="1281"/>
      <c r="O59" s="1281"/>
      <c r="P59" s="1282"/>
      <c r="Q59" s="1232"/>
      <c r="R59" s="1232"/>
      <c r="S59" s="1232"/>
      <c r="T59" s="1232"/>
      <c r="U59" s="1232"/>
      <c r="V59" s="747">
        <v>1</v>
      </c>
    </row>
    <row r="60" spans="1:22">
      <c r="A60" s="1232"/>
      <c r="B60" s="5061"/>
      <c r="C60" s="1266"/>
      <c r="D60" s="5071"/>
      <c r="E60" s="5071"/>
      <c r="F60" s="5071"/>
      <c r="G60" s="5071"/>
      <c r="H60" s="5072"/>
      <c r="I60" s="1232"/>
      <c r="J60" s="886" t="s">
        <v>535</v>
      </c>
      <c r="K60" s="1285"/>
      <c r="L60" s="1285"/>
      <c r="M60" s="1285"/>
      <c r="N60" s="1285"/>
      <c r="O60" s="1285"/>
      <c r="P60" s="1286"/>
      <c r="Q60" s="1232"/>
      <c r="R60" s="1232"/>
      <c r="S60" s="1232"/>
      <c r="T60" s="1232"/>
      <c r="U60" s="1232"/>
      <c r="V60" s="747">
        <v>1</v>
      </c>
    </row>
    <row r="61" spans="1:22">
      <c r="A61" s="1232"/>
      <c r="B61" s="5061"/>
      <c r="C61" s="1266"/>
      <c r="D61" s="1283"/>
      <c r="E61" s="1283"/>
      <c r="F61" s="1283"/>
      <c r="G61" s="1283"/>
      <c r="H61" s="1284"/>
      <c r="I61" s="1232"/>
      <c r="J61" s="1287">
        <v>14</v>
      </c>
      <c r="K61" s="1288">
        <v>14</v>
      </c>
      <c r="L61" s="1288">
        <v>14</v>
      </c>
      <c r="M61" s="1288">
        <v>14</v>
      </c>
      <c r="N61" s="1288">
        <v>14</v>
      </c>
      <c r="O61" s="1288">
        <v>14</v>
      </c>
      <c r="P61" s="1289">
        <v>14</v>
      </c>
      <c r="Q61" s="1290" t="s">
        <v>3009</v>
      </c>
      <c r="R61" s="1229"/>
      <c r="S61" s="1229"/>
      <c r="T61" s="1232"/>
      <c r="U61" s="1232"/>
      <c r="V61" s="747">
        <v>1</v>
      </c>
    </row>
    <row r="62" spans="1:22" ht="16.5" thickBot="1">
      <c r="A62" s="1232"/>
      <c r="B62" s="5061"/>
      <c r="C62" s="1291"/>
      <c r="D62" s="1292" t="s">
        <v>3010</v>
      </c>
      <c r="E62" s="1283" t="str">
        <f>C36</f>
        <v>C36</v>
      </c>
      <c r="F62" s="1293" t="s">
        <v>3011</v>
      </c>
      <c r="G62" s="1283"/>
      <c r="H62" s="1284"/>
      <c r="I62" s="1232"/>
      <c r="J62" s="1294">
        <f t="shared" ref="J62:O62" ca="1" si="0">CELL("largeur",J62)</f>
        <v>18</v>
      </c>
      <c r="K62" s="1295">
        <f t="shared" ca="1" si="0"/>
        <v>16</v>
      </c>
      <c r="L62" s="1295">
        <f t="shared" ca="1" si="0"/>
        <v>16</v>
      </c>
      <c r="M62" s="1295">
        <f t="shared" ca="1" si="0"/>
        <v>18</v>
      </c>
      <c r="N62" s="1295">
        <f t="shared" ca="1" si="0"/>
        <v>16</v>
      </c>
      <c r="O62" s="1295">
        <f t="shared" ca="1" si="0"/>
        <v>16</v>
      </c>
      <c r="P62" s="1296">
        <f ca="1">CELL("largeur",P62)</f>
        <v>16</v>
      </c>
      <c r="Q62" s="1290" t="s">
        <v>3012</v>
      </c>
      <c r="R62" s="1229"/>
      <c r="S62" s="1229"/>
      <c r="T62" s="1232"/>
      <c r="U62" s="1232"/>
      <c r="V62" s="747">
        <v>1</v>
      </c>
    </row>
    <row r="63" spans="1:22">
      <c r="A63" s="1232"/>
      <c r="B63" s="5061"/>
      <c r="C63" s="5073" t="s">
        <v>3013</v>
      </c>
      <c r="D63" s="5073"/>
      <c r="E63" s="5073"/>
      <c r="F63" s="5073"/>
      <c r="G63" s="5073"/>
      <c r="H63" s="5074"/>
      <c r="I63" s="1232"/>
      <c r="J63" s="1232"/>
      <c r="K63" s="1232"/>
      <c r="L63" s="1232"/>
      <c r="M63" s="1232"/>
      <c r="N63" s="1232"/>
      <c r="O63" s="1232"/>
      <c r="P63" s="1232"/>
      <c r="Q63" s="1232"/>
      <c r="R63" s="1232"/>
      <c r="S63" s="1232"/>
      <c r="T63" s="1232"/>
      <c r="U63" s="1232"/>
      <c r="V63" s="747">
        <v>1</v>
      </c>
    </row>
    <row r="64" spans="1:22">
      <c r="A64" s="1232"/>
      <c r="B64" s="5061"/>
      <c r="C64" s="5073"/>
      <c r="D64" s="5073"/>
      <c r="E64" s="5073"/>
      <c r="F64" s="5073"/>
      <c r="G64" s="5073"/>
      <c r="H64" s="5074"/>
      <c r="I64" s="1232"/>
      <c r="J64" s="1297" t="s">
        <v>3014</v>
      </c>
      <c r="K64" s="1229"/>
      <c r="L64" s="1232"/>
      <c r="M64" s="1232"/>
      <c r="N64" s="1232"/>
      <c r="O64" s="1232"/>
      <c r="P64" s="1232"/>
      <c r="Q64" s="1232"/>
      <c r="R64" s="1232"/>
      <c r="S64" s="1232"/>
      <c r="T64" s="1232"/>
      <c r="U64" s="1232"/>
      <c r="V64" s="747">
        <v>1</v>
      </c>
    </row>
    <row r="65" spans="1:22">
      <c r="A65" s="1232"/>
      <c r="B65" s="5061"/>
      <c r="C65" s="1266"/>
      <c r="D65" s="1298"/>
      <c r="E65" s="1298"/>
      <c r="F65" s="1298"/>
      <c r="G65" s="1298"/>
      <c r="H65" s="1299"/>
      <c r="I65" s="1232"/>
      <c r="J65" s="1300" t="s">
        <v>3015</v>
      </c>
      <c r="K65" s="1232"/>
      <c r="L65" s="1232"/>
      <c r="M65" s="1232"/>
      <c r="O65" s="1301"/>
      <c r="P65" s="1302" t="s">
        <v>3016</v>
      </c>
      <c r="Q65" s="1278" t="s">
        <v>3017</v>
      </c>
      <c r="R65" s="1301"/>
      <c r="S65" s="1301"/>
      <c r="T65" s="1232"/>
      <c r="U65" s="1232"/>
      <c r="V65" s="747">
        <v>1</v>
      </c>
    </row>
    <row r="66" spans="1:22" ht="16.5" thickBot="1">
      <c r="A66" s="1232"/>
      <c r="B66" s="5061"/>
      <c r="C66" s="1303" t="s">
        <v>3018</v>
      </c>
      <c r="D66" s="1298"/>
      <c r="E66" s="1298"/>
      <c r="F66" s="1298"/>
      <c r="G66" s="1298"/>
      <c r="H66" s="1299"/>
      <c r="I66" s="1232"/>
      <c r="J66" s="1304" t="s">
        <v>3019</v>
      </c>
      <c r="K66" s="1232"/>
      <c r="L66" s="1232"/>
      <c r="M66" s="1232"/>
      <c r="N66" s="1229">
        <v>1</v>
      </c>
      <c r="O66" s="1229">
        <v>1</v>
      </c>
      <c r="P66" s="1229">
        <v>1</v>
      </c>
      <c r="Q66" s="1229">
        <v>1</v>
      </c>
      <c r="R66" s="1229">
        <v>1</v>
      </c>
      <c r="S66" s="1229">
        <v>1</v>
      </c>
      <c r="T66" s="1232"/>
      <c r="U66" s="1232"/>
      <c r="V66" s="747">
        <v>1</v>
      </c>
    </row>
    <row r="67" spans="1:22">
      <c r="A67" s="1232"/>
      <c r="B67" s="5061"/>
      <c r="C67" s="1305" t="s">
        <v>3020</v>
      </c>
      <c r="D67" s="1298"/>
      <c r="E67" s="1298"/>
      <c r="F67" s="1298"/>
      <c r="G67" s="1298"/>
      <c r="H67" s="1299"/>
      <c r="I67" s="1232"/>
      <c r="J67" s="1306" t="s">
        <v>3021</v>
      </c>
      <c r="K67" s="1232"/>
      <c r="L67" s="1232"/>
      <c r="M67" s="1232"/>
      <c r="N67" s="1307" t="s">
        <v>395</v>
      </c>
      <c r="O67" s="5075" t="s">
        <v>3022</v>
      </c>
      <c r="P67" s="5075"/>
      <c r="Q67" s="5075"/>
      <c r="R67" s="5075"/>
      <c r="S67" s="5076"/>
      <c r="T67" s="1232"/>
      <c r="U67" s="1232"/>
      <c r="V67" s="747">
        <v>1</v>
      </c>
    </row>
    <row r="68" spans="1:22">
      <c r="A68" s="1232"/>
      <c r="B68" s="5061"/>
      <c r="C68" s="5077" t="s">
        <v>3023</v>
      </c>
      <c r="D68" s="5077"/>
      <c r="E68" s="5077"/>
      <c r="F68" s="5077"/>
      <c r="G68" s="5077"/>
      <c r="H68" s="5078"/>
      <c r="I68" s="1232"/>
      <c r="J68" s="1308" t="s">
        <v>3024</v>
      </c>
      <c r="K68" s="1232"/>
      <c r="L68" s="1232"/>
      <c r="M68" s="1232"/>
      <c r="N68" s="5079">
        <v>3</v>
      </c>
      <c r="O68"/>
      <c r="P68" s="1309" t="s">
        <v>3025</v>
      </c>
      <c r="Q68" s="1310" t="s">
        <v>3026</v>
      </c>
      <c r="R68" s="1311"/>
      <c r="S68" s="1312"/>
      <c r="T68" s="1232"/>
      <c r="U68" s="1232"/>
      <c r="V68" s="747">
        <v>1</v>
      </c>
    </row>
    <row r="69" spans="1:22">
      <c r="A69" s="1232"/>
      <c r="B69" s="5061"/>
      <c r="C69" s="5077"/>
      <c r="D69" s="5077"/>
      <c r="E69" s="5077"/>
      <c r="F69" s="5077"/>
      <c r="G69" s="5077"/>
      <c r="H69" s="5078"/>
      <c r="I69" s="1232"/>
      <c r="J69" s="1313" t="s">
        <v>3027</v>
      </c>
      <c r="K69" s="1232"/>
      <c r="L69" s="1232"/>
      <c r="M69" s="1232"/>
      <c r="N69" s="5079"/>
      <c r="O69" s="712"/>
      <c r="P69" s="712"/>
      <c r="Q69" s="712"/>
      <c r="R69" s="712"/>
      <c r="S69" s="1314"/>
      <c r="T69" s="1232"/>
      <c r="U69" s="1232"/>
      <c r="V69" s="747">
        <v>1</v>
      </c>
    </row>
    <row r="70" spans="1:22">
      <c r="A70" s="1232"/>
      <c r="B70" s="5061"/>
      <c r="C70" s="1305"/>
      <c r="D70" s="1298"/>
      <c r="E70" s="1298"/>
      <c r="F70" s="1298"/>
      <c r="G70" s="1298"/>
      <c r="H70" s="1299"/>
      <c r="I70" s="1232"/>
      <c r="J70" s="1315" t="s">
        <v>974</v>
      </c>
      <c r="K70" s="1232"/>
      <c r="L70" s="1232"/>
      <c r="M70" s="1232"/>
      <c r="N70" s="5079"/>
      <c r="O70" s="132"/>
      <c r="P70" s="132"/>
      <c r="Q70" s="1316" t="s">
        <v>3028</v>
      </c>
      <c r="R70" s="1317">
        <v>6</v>
      </c>
      <c r="S70" s="704"/>
      <c r="T70" s="1232"/>
      <c r="U70" s="1232"/>
      <c r="V70" s="747">
        <v>1</v>
      </c>
    </row>
    <row r="71" spans="1:22">
      <c r="A71" s="1232"/>
      <c r="B71" s="5061"/>
      <c r="C71" s="1318" t="str">
        <f>HYPERLINK("# c131",_xlfn.UNICHAR(128269)&amp;" 🔗 Lien")</f>
        <v>🔍 🔗 Lien</v>
      </c>
      <c r="D71" s="1319" t="str">
        <f ca="1">_xlfn.FORMULATEXT(C71)</f>
        <v>=LIEN_HYPERTEXTE("# c131";UNICAR(128269)&amp;" 🔗 Lien")</v>
      </c>
      <c r="E71" s="1249"/>
      <c r="F71" s="1249"/>
      <c r="G71" s="1249"/>
      <c r="H71" s="1250"/>
      <c r="I71" s="1232"/>
      <c r="J71" s="1320" t="s">
        <v>3029</v>
      </c>
      <c r="K71" s="1232"/>
      <c r="L71" s="1232"/>
      <c r="M71" s="1232"/>
      <c r="N71" s="5079"/>
      <c r="O71" s="132"/>
      <c r="P71" s="132"/>
      <c r="Q71" s="1316" t="s">
        <v>3030</v>
      </c>
      <c r="R71" s="1317">
        <v>4</v>
      </c>
      <c r="S71" s="704"/>
      <c r="T71" s="1232"/>
      <c r="U71" s="1232"/>
      <c r="V71" s="747">
        <v>1</v>
      </c>
    </row>
    <row r="72" spans="1:22">
      <c r="A72" s="1232"/>
      <c r="B72" s="5061"/>
      <c r="C72" s="1321"/>
      <c r="D72" s="1319"/>
      <c r="E72" s="1249"/>
      <c r="F72" s="1249"/>
      <c r="G72" s="1249"/>
      <c r="H72" s="1250"/>
      <c r="I72" s="1232"/>
      <c r="J72" s="1322" t="s">
        <v>3031</v>
      </c>
      <c r="K72" s="1232"/>
      <c r="L72" s="1232"/>
      <c r="M72" s="1232"/>
      <c r="N72" s="5079"/>
      <c r="O72" s="132"/>
      <c r="P72" s="132"/>
      <c r="Q72" s="132" t="s">
        <v>3032</v>
      </c>
      <c r="R72" s="833" t="str">
        <f>MID(Q68,R70,R71)</f>
        <v>4522</v>
      </c>
      <c r="S72" s="704"/>
      <c r="T72" s="1232"/>
      <c r="U72" s="1232"/>
      <c r="V72" s="747">
        <v>1</v>
      </c>
    </row>
    <row r="73" spans="1:22">
      <c r="A73" s="1232"/>
      <c r="B73" s="5061"/>
      <c r="C73" s="1318" t="str">
        <f>HYPERLINK("#c131",_xlfn.UNICHAR(128269)&amp;"La bas")</f>
        <v>🔍La bas</v>
      </c>
      <c r="D73" s="1319" t="str">
        <f ca="1">_xlfn.FORMULATEXT(C73)</f>
        <v>=LIEN_HYPERTEXTE("#c131";UNICAR(128269)&amp;"La bas")</v>
      </c>
      <c r="E73" s="1249"/>
      <c r="F73" s="1249"/>
      <c r="G73" s="1249"/>
      <c r="H73" s="1250"/>
      <c r="I73" s="1232"/>
      <c r="J73" s="1323" t="s">
        <v>3033</v>
      </c>
      <c r="K73" s="1232"/>
      <c r="L73" s="1232"/>
      <c r="M73" s="1232"/>
      <c r="N73" s="5079"/>
      <c r="O73" s="132"/>
      <c r="P73" s="132"/>
      <c r="Q73" s="132"/>
      <c r="R73" s="132"/>
      <c r="S73" s="704"/>
      <c r="T73" s="1232"/>
      <c r="U73" s="1232"/>
      <c r="V73" s="747">
        <v>1</v>
      </c>
    </row>
    <row r="74" spans="1:22">
      <c r="A74" s="1232"/>
      <c r="B74" s="5061"/>
      <c r="C74" s="1321"/>
      <c r="D74" s="1319"/>
      <c r="E74" s="1249"/>
      <c r="F74" s="1249"/>
      <c r="G74" s="1249"/>
      <c r="H74" s="1250"/>
      <c r="I74" s="1232"/>
      <c r="J74" s="1324" t="s">
        <v>980</v>
      </c>
      <c r="K74" s="1232"/>
      <c r="L74" s="1232"/>
      <c r="M74" s="1232"/>
      <c r="N74" s="5079"/>
      <c r="O74" s="5081" t="s">
        <v>3034</v>
      </c>
      <c r="P74" s="5081"/>
      <c r="Q74" s="5081"/>
      <c r="R74" s="5081"/>
      <c r="S74" s="5082"/>
      <c r="T74" s="1232"/>
      <c r="U74" s="1232"/>
      <c r="V74" s="747">
        <v>1</v>
      </c>
    </row>
    <row r="75" spans="1:22">
      <c r="A75" s="1232"/>
      <c r="B75" s="5061"/>
      <c r="C75" s="1325" t="str">
        <f>HYPERLINK("# c131"," 🔗 Cliquez")</f>
        <v xml:space="preserve"> 🔗 Cliquez</v>
      </c>
      <c r="D75" s="1319" t="str">
        <f ca="1">_xlfn.FORMULATEXT(C75)</f>
        <v>=LIEN_HYPERTEXTE("# c131";" 🔗 Cliquez")</v>
      </c>
      <c r="E75" s="1249"/>
      <c r="F75" s="1249"/>
      <c r="G75" s="1249"/>
      <c r="H75" s="1250"/>
      <c r="I75" s="1232"/>
      <c r="J75" s="1326" t="s">
        <v>3035</v>
      </c>
      <c r="K75" s="1232"/>
      <c r="L75" s="1232"/>
      <c r="M75" s="1232"/>
      <c r="N75" s="5079"/>
      <c r="O75" s="5081"/>
      <c r="P75" s="5081"/>
      <c r="Q75" s="5081"/>
      <c r="R75" s="5081"/>
      <c r="S75" s="5082"/>
      <c r="T75" s="1232"/>
      <c r="U75" s="1232"/>
      <c r="V75" s="747">
        <v>1</v>
      </c>
    </row>
    <row r="76" spans="1:22">
      <c r="A76" s="1232"/>
      <c r="B76" s="5061"/>
      <c r="C76" s="1249"/>
      <c r="D76" s="1249"/>
      <c r="E76" s="1249"/>
      <c r="F76" s="1249"/>
      <c r="G76" s="1249"/>
      <c r="H76" s="1250"/>
      <c r="I76" s="1232"/>
      <c r="J76" s="1327" t="s">
        <v>3036</v>
      </c>
      <c r="K76" s="1232"/>
      <c r="L76" s="1232"/>
      <c r="M76" s="1232"/>
      <c r="N76" s="5079"/>
      <c r="O76" s="1328">
        <v>11</v>
      </c>
      <c r="P76" s="1328">
        <v>11</v>
      </c>
      <c r="Q76" s="1328">
        <v>11</v>
      </c>
      <c r="R76" s="1328">
        <v>11</v>
      </c>
      <c r="S76" s="1329">
        <v>11</v>
      </c>
      <c r="T76" s="1232"/>
      <c r="U76" s="1232"/>
      <c r="V76" s="747">
        <v>1</v>
      </c>
    </row>
    <row r="77" spans="1:22" ht="16.5" thickBot="1">
      <c r="A77" s="1232"/>
      <c r="B77" s="5061"/>
      <c r="C77" s="1255" t="s">
        <v>3037</v>
      </c>
      <c r="D77" s="1249"/>
      <c r="E77" s="1249"/>
      <c r="F77" s="1249"/>
      <c r="G77" s="1249"/>
      <c r="H77" s="1250"/>
      <c r="I77" s="1232"/>
      <c r="J77" s="1330" t="s">
        <v>3038</v>
      </c>
      <c r="K77" s="1232"/>
      <c r="L77" s="1232"/>
      <c r="M77" s="1232"/>
      <c r="N77" s="5080"/>
      <c r="O77" s="1295">
        <f t="shared" ref="O77:S77" ca="1" si="1">CELL("largeur",O77)</f>
        <v>16</v>
      </c>
      <c r="P77" s="1295">
        <f t="shared" ca="1" si="1"/>
        <v>16</v>
      </c>
      <c r="Q77" s="1295">
        <f t="shared" ca="1" si="1"/>
        <v>11</v>
      </c>
      <c r="R77" s="1295">
        <f t="shared" ca="1" si="1"/>
        <v>11</v>
      </c>
      <c r="S77" s="1296">
        <f t="shared" ca="1" si="1"/>
        <v>11</v>
      </c>
      <c r="T77" s="1232"/>
      <c r="U77" s="1232"/>
      <c r="V77" s="747">
        <v>1</v>
      </c>
    </row>
    <row r="78" spans="1:22" ht="18.75">
      <c r="A78" s="1232"/>
      <c r="B78" s="5061"/>
      <c r="C78" s="1331" t="s">
        <v>3039</v>
      </c>
      <c r="D78" s="1249"/>
      <c r="E78" s="1249"/>
      <c r="F78" s="1249"/>
      <c r="G78" s="1249"/>
      <c r="H78" s="1250"/>
      <c r="I78" s="1232"/>
      <c r="J78" s="1332" t="s">
        <v>3040</v>
      </c>
      <c r="K78" s="1232"/>
      <c r="L78" s="1232"/>
      <c r="M78" s="1232"/>
      <c r="N78" s="1232"/>
      <c r="O78" s="1232"/>
      <c r="P78" s="1232"/>
      <c r="Q78" s="1232"/>
      <c r="R78" s="1232"/>
      <c r="S78" s="1232"/>
      <c r="T78" s="1232"/>
      <c r="U78" s="1232"/>
      <c r="V78" s="747">
        <v>1</v>
      </c>
    </row>
    <row r="79" spans="1:22">
      <c r="A79" s="1232"/>
      <c r="B79" s="5061"/>
      <c r="C79" s="1333"/>
      <c r="D79" s="1249"/>
      <c r="E79" s="1249"/>
      <c r="F79" s="1249"/>
      <c r="G79" s="1249"/>
      <c r="H79" s="1250"/>
      <c r="I79" s="1232"/>
      <c r="J79" s="1334" t="s">
        <v>971</v>
      </c>
      <c r="K79" s="1232"/>
      <c r="L79" s="1232"/>
      <c r="M79" s="1232"/>
      <c r="N79" s="1232"/>
      <c r="O79" s="1232"/>
      <c r="P79" s="1232"/>
      <c r="Q79" s="1232"/>
      <c r="R79" s="1232"/>
      <c r="S79" s="1232"/>
      <c r="T79" s="1232"/>
      <c r="U79" s="1232"/>
      <c r="V79" s="747">
        <v>1</v>
      </c>
    </row>
    <row r="80" spans="1:22" ht="18.75">
      <c r="A80" s="1232"/>
      <c r="B80" s="5061"/>
      <c r="C80" s="1335" t="s">
        <v>3041</v>
      </c>
      <c r="D80" s="1249"/>
      <c r="E80" s="1249"/>
      <c r="F80" s="1249"/>
      <c r="G80" s="1249"/>
      <c r="H80" s="1250"/>
      <c r="I80" s="1232"/>
      <c r="J80" s="746" t="s">
        <v>3042</v>
      </c>
      <c r="K80" s="1232"/>
      <c r="L80" s="1232"/>
      <c r="M80" s="1232"/>
      <c r="N80" s="1336" t="s">
        <v>127</v>
      </c>
      <c r="O80" s="5058" t="s">
        <v>3043</v>
      </c>
      <c r="P80" s="5058"/>
      <c r="Q80" s="5058"/>
      <c r="R80" s="5058"/>
      <c r="S80" s="5058"/>
      <c r="T80" s="5058"/>
      <c r="U80" s="1232"/>
      <c r="V80" s="747">
        <v>1</v>
      </c>
    </row>
    <row r="81" spans="1:22" ht="18.75">
      <c r="A81" s="1232"/>
      <c r="B81" s="5061"/>
      <c r="C81" s="1249"/>
      <c r="D81" s="1249"/>
      <c r="E81" s="1249"/>
      <c r="F81" s="1249"/>
      <c r="G81" s="1249"/>
      <c r="H81" s="1250"/>
      <c r="I81" s="1232"/>
      <c r="J81" s="1337" t="s">
        <v>3044</v>
      </c>
      <c r="K81" s="1232"/>
      <c r="L81" s="1232"/>
      <c r="M81" s="1232"/>
      <c r="N81" s="1336" t="s">
        <v>127</v>
      </c>
      <c r="O81" s="5058" t="s">
        <v>3045</v>
      </c>
      <c r="P81" s="5058"/>
      <c r="Q81" s="5058"/>
      <c r="R81" s="5058"/>
      <c r="S81" s="5058"/>
      <c r="T81" s="5058"/>
      <c r="U81" s="1232"/>
      <c r="V81" s="747">
        <v>1</v>
      </c>
    </row>
    <row r="82" spans="1:22">
      <c r="A82" s="1232"/>
      <c r="B82" s="5061"/>
      <c r="C82" s="1249" t="s">
        <v>3046</v>
      </c>
      <c r="D82" s="1249" t="s">
        <v>3047</v>
      </c>
      <c r="E82" s="1249"/>
      <c r="F82" s="1249"/>
      <c r="G82" s="1249"/>
      <c r="H82" s="1250"/>
      <c r="I82" s="1232"/>
      <c r="J82" s="1338" t="s">
        <v>3048</v>
      </c>
      <c r="K82" s="1232"/>
      <c r="L82" s="1232"/>
      <c r="M82" s="1232"/>
      <c r="N82" s="1232"/>
      <c r="O82" s="1232"/>
      <c r="P82" s="1232"/>
      <c r="Q82" s="1232"/>
      <c r="R82" s="1232"/>
      <c r="S82" s="1232"/>
      <c r="T82" s="1232"/>
      <c r="U82" s="1232"/>
      <c r="V82" s="747">
        <v>1</v>
      </c>
    </row>
    <row r="83" spans="1:22">
      <c r="A83" s="1232"/>
      <c r="B83" s="5061"/>
      <c r="C83" s="1249"/>
      <c r="D83" s="1249"/>
      <c r="E83" s="1249"/>
      <c r="F83" s="1249"/>
      <c r="G83" s="1249"/>
      <c r="H83" s="1250"/>
      <c r="I83" s="1232"/>
      <c r="J83" s="1339" t="s">
        <v>3049</v>
      </c>
      <c r="K83" s="1232"/>
      <c r="L83" s="1232"/>
      <c r="M83" s="1232"/>
      <c r="N83" s="1232"/>
      <c r="O83" s="1232"/>
      <c r="P83" s="1232"/>
      <c r="Q83" s="1232"/>
      <c r="R83" s="1232"/>
      <c r="S83" s="1232"/>
      <c r="T83" s="1232"/>
      <c r="U83" s="1232"/>
      <c r="V83" s="747">
        <v>1</v>
      </c>
    </row>
    <row r="84" spans="1:22">
      <c r="A84" s="1232"/>
      <c r="B84" s="5061"/>
      <c r="C84" s="1249" t="s">
        <v>3050</v>
      </c>
      <c r="D84" s="1249"/>
      <c r="E84" s="1249"/>
      <c r="F84" s="1249"/>
      <c r="G84" s="1249"/>
      <c r="H84" s="1250"/>
      <c r="I84" s="1232"/>
      <c r="J84" s="1340" t="s">
        <v>3051</v>
      </c>
      <c r="K84" s="1232"/>
      <c r="L84" s="1232"/>
      <c r="M84" s="1232"/>
      <c r="N84" s="1232"/>
      <c r="O84" s="1232"/>
      <c r="P84" s="1232"/>
      <c r="Q84" s="1232"/>
      <c r="R84" s="1232"/>
      <c r="S84" s="1232"/>
      <c r="T84" s="1232"/>
      <c r="U84" s="1232"/>
      <c r="V84" s="747">
        <v>1</v>
      </c>
    </row>
    <row r="85" spans="1:22">
      <c r="A85" s="1232"/>
      <c r="B85" s="5061"/>
      <c r="C85" s="1249"/>
      <c r="D85" s="1341" t="s">
        <v>3052</v>
      </c>
      <c r="E85" s="1249"/>
      <c r="F85" s="1341" t="s">
        <v>3053</v>
      </c>
      <c r="G85" s="1249"/>
      <c r="H85" s="1250" t="s">
        <v>798</v>
      </c>
      <c r="I85" s="1232"/>
      <c r="J85" s="1342" t="s">
        <v>3054</v>
      </c>
      <c r="K85" s="1232"/>
      <c r="L85" s="1232"/>
      <c r="M85" s="1232"/>
      <c r="N85" s="1232"/>
      <c r="O85" s="1232"/>
      <c r="P85" s="1232"/>
      <c r="Q85" s="1232"/>
      <c r="R85" s="1232"/>
      <c r="S85" s="1232"/>
      <c r="T85" s="1232"/>
      <c r="U85" s="1232"/>
      <c r="V85" s="747">
        <v>1</v>
      </c>
    </row>
    <row r="86" spans="1:22">
      <c r="A86" s="1232"/>
      <c r="B86" s="5061"/>
      <c r="C86" s="1249" t="s">
        <v>3055</v>
      </c>
      <c r="D86" s="1249"/>
      <c r="E86" s="1249"/>
      <c r="F86" s="1249"/>
      <c r="G86" s="1249"/>
      <c r="H86" s="1250"/>
      <c r="I86" s="1232"/>
      <c r="J86" s="1343" t="s">
        <v>3056</v>
      </c>
      <c r="K86" s="1232"/>
      <c r="L86" s="1232"/>
      <c r="M86" s="1232"/>
      <c r="N86" s="1232"/>
      <c r="O86" s="1232"/>
      <c r="P86" s="1232"/>
      <c r="Q86" s="1232"/>
      <c r="R86" s="1232"/>
      <c r="S86" s="1232"/>
      <c r="T86" s="1232"/>
      <c r="U86" s="1232"/>
      <c r="V86" s="747">
        <v>1</v>
      </c>
    </row>
    <row r="87" spans="1:22">
      <c r="A87" s="1232"/>
      <c r="B87" s="5061"/>
      <c r="C87" s="1249"/>
      <c r="D87" s="1341" t="s">
        <v>3057</v>
      </c>
      <c r="E87" s="1249"/>
      <c r="F87" s="1341" t="s">
        <v>3058</v>
      </c>
      <c r="G87" s="1249"/>
      <c r="H87" s="1250"/>
      <c r="I87" s="1232"/>
      <c r="J87" s="1344" t="s">
        <v>3059</v>
      </c>
      <c r="K87" s="1232"/>
      <c r="L87" s="1232"/>
      <c r="M87" s="1232"/>
      <c r="N87" s="1232"/>
      <c r="O87" s="1232"/>
      <c r="P87" s="1232"/>
      <c r="Q87" s="1232"/>
      <c r="R87" s="1232"/>
      <c r="S87" s="1232"/>
      <c r="T87" s="1232"/>
      <c r="U87" s="1232"/>
      <c r="V87" s="747">
        <v>1</v>
      </c>
    </row>
    <row r="88" spans="1:22">
      <c r="A88" s="1232"/>
      <c r="B88" s="5061"/>
      <c r="C88" s="1249"/>
      <c r="D88" s="1341"/>
      <c r="E88" s="1249"/>
      <c r="F88" s="1341"/>
      <c r="G88" s="1249"/>
      <c r="H88" s="1250"/>
      <c r="I88" s="1232"/>
      <c r="J88" s="1345" t="s">
        <v>3060</v>
      </c>
      <c r="K88" s="1232"/>
      <c r="L88" s="1232"/>
      <c r="M88" s="1232"/>
      <c r="N88" s="1232"/>
      <c r="O88" s="1232"/>
      <c r="P88" s="1232"/>
      <c r="Q88" s="1232"/>
      <c r="R88" s="1232"/>
      <c r="S88" s="1232"/>
      <c r="T88" s="1232"/>
      <c r="U88" s="1232"/>
      <c r="V88" s="747">
        <v>1</v>
      </c>
    </row>
    <row r="89" spans="1:22">
      <c r="A89" s="1232"/>
      <c r="B89" s="5061"/>
      <c r="C89" s="1249"/>
      <c r="D89" s="1341"/>
      <c r="E89" s="1292" t="s">
        <v>3061</v>
      </c>
      <c r="F89" s="1341" t="s">
        <v>3062</v>
      </c>
      <c r="G89" s="1249"/>
      <c r="H89" s="1250"/>
      <c r="I89" s="1232"/>
      <c r="J89" s="1229">
        <v>1</v>
      </c>
      <c r="K89" s="1232"/>
      <c r="L89" s="1232"/>
      <c r="M89" s="1232"/>
      <c r="N89" s="1232"/>
      <c r="O89" s="1232"/>
      <c r="P89" s="1232"/>
      <c r="Q89" s="1232"/>
      <c r="R89" s="1232"/>
      <c r="S89" s="1232"/>
      <c r="T89" s="1232"/>
      <c r="U89" s="1232"/>
      <c r="V89" s="747">
        <v>1</v>
      </c>
    </row>
    <row r="90" spans="1:22">
      <c r="A90" s="1232"/>
      <c r="B90" s="5061"/>
      <c r="C90" s="1249"/>
      <c r="D90" s="1341"/>
      <c r="E90" s="1249"/>
      <c r="F90" s="1341"/>
      <c r="G90" s="1249"/>
      <c r="H90" s="1250"/>
      <c r="I90" s="1232"/>
      <c r="J90" s="1229">
        <v>1</v>
      </c>
      <c r="K90" s="1232"/>
      <c r="L90" s="1232"/>
      <c r="M90" s="1232"/>
      <c r="N90" s="1232"/>
      <c r="O90" s="1232"/>
      <c r="P90" s="1232"/>
      <c r="Q90" s="1232"/>
      <c r="R90" s="1232"/>
      <c r="S90" s="1232"/>
      <c r="T90" s="1232"/>
      <c r="U90" s="1232"/>
      <c r="V90" s="747">
        <v>1</v>
      </c>
    </row>
    <row r="91" spans="1:22">
      <c r="A91" s="1232"/>
      <c r="B91" s="5061"/>
      <c r="C91" s="1249" t="s">
        <v>3063</v>
      </c>
      <c r="D91" s="1341"/>
      <c r="E91" s="1249"/>
      <c r="F91" s="1341"/>
      <c r="G91" s="1249"/>
      <c r="H91" s="1250"/>
      <c r="I91" s="1232"/>
      <c r="J91" s="1229">
        <v>1</v>
      </c>
      <c r="K91" s="1232"/>
      <c r="L91" s="1232"/>
      <c r="M91" s="1232"/>
      <c r="N91" s="1232"/>
      <c r="O91" s="1232"/>
      <c r="P91" s="1232"/>
      <c r="Q91" s="1232"/>
      <c r="R91" s="1232"/>
      <c r="S91" s="1232"/>
      <c r="T91" s="1232"/>
      <c r="U91" s="1232"/>
      <c r="V91" s="747">
        <v>1</v>
      </c>
    </row>
    <row r="92" spans="1:22">
      <c r="A92" s="1232"/>
      <c r="B92" s="5061"/>
      <c r="C92" s="1249"/>
      <c r="D92" s="1341" t="s">
        <v>3064</v>
      </c>
      <c r="E92" s="1249"/>
      <c r="F92" s="1341"/>
      <c r="G92" s="1249"/>
      <c r="H92" s="1250" t="s">
        <v>798</v>
      </c>
      <c r="I92" s="1232"/>
      <c r="J92" s="1229">
        <v>1</v>
      </c>
      <c r="K92" s="1232"/>
      <c r="L92" s="1232"/>
      <c r="M92" s="1232"/>
      <c r="N92" s="1232"/>
      <c r="O92" s="1232"/>
      <c r="P92" s="1232"/>
      <c r="Q92" s="1232"/>
      <c r="R92" s="1232"/>
      <c r="S92" s="1232"/>
      <c r="T92" s="1232"/>
      <c r="U92" s="1232"/>
      <c r="V92" s="747">
        <v>1</v>
      </c>
    </row>
    <row r="93" spans="1:22" ht="16.5" thickBot="1">
      <c r="A93" s="1232"/>
      <c r="B93" s="5062"/>
      <c r="C93" s="1346"/>
      <c r="D93" s="1346"/>
      <c r="E93" s="1346"/>
      <c r="F93" s="1346"/>
      <c r="G93" s="1346"/>
      <c r="H93" s="1347"/>
      <c r="I93" s="1232"/>
      <c r="J93" s="1229">
        <v>1</v>
      </c>
      <c r="K93" s="1232"/>
      <c r="L93" s="1232"/>
      <c r="M93" s="1232"/>
      <c r="N93" s="1232"/>
      <c r="O93" s="1232"/>
      <c r="P93" s="1232"/>
      <c r="Q93" s="1232"/>
      <c r="R93" s="1232"/>
      <c r="S93" s="1232"/>
      <c r="T93" s="1232"/>
      <c r="U93" s="1232"/>
      <c r="V93" s="747">
        <v>1</v>
      </c>
    </row>
    <row r="94" spans="1:22" ht="23.25">
      <c r="A94" s="1232"/>
      <c r="B94" s="1229"/>
      <c r="C94" s="1233"/>
      <c r="D94" s="1233"/>
      <c r="E94" s="1233"/>
      <c r="F94" s="1233"/>
      <c r="G94" s="1233"/>
      <c r="H94" s="1348"/>
      <c r="I94" s="1232"/>
      <c r="J94" s="1349" t="s">
        <v>3065</v>
      </c>
      <c r="K94" s="1229"/>
      <c r="L94" s="1229"/>
      <c r="M94" s="1229"/>
      <c r="N94" s="1229"/>
      <c r="O94" s="1350" t="s">
        <v>3066</v>
      </c>
      <c r="P94" s="1297"/>
      <c r="Q94" s="1297"/>
      <c r="R94" s="1229"/>
      <c r="S94" s="1229">
        <v>1</v>
      </c>
      <c r="T94" s="1229"/>
      <c r="U94"/>
      <c r="V94" s="747">
        <v>1</v>
      </c>
    </row>
    <row r="95" spans="1:22" ht="18.75">
      <c r="A95" s="1232"/>
      <c r="B95" s="1229"/>
      <c r="C95" s="1241" t="s">
        <v>3067</v>
      </c>
      <c r="D95" s="1233"/>
      <c r="E95" s="1233"/>
      <c r="F95" s="1233"/>
      <c r="G95" s="1233"/>
      <c r="H95" s="1233"/>
      <c r="I95" s="1233"/>
      <c r="J95" s="1349" t="s">
        <v>3068</v>
      </c>
      <c r="K95" s="1229"/>
      <c r="L95" s="1229"/>
      <c r="M95" s="1229"/>
      <c r="N95" s="1229"/>
      <c r="O95" s="5050" t="s">
        <v>3069</v>
      </c>
      <c r="P95" s="5051" t="s">
        <v>3070</v>
      </c>
      <c r="Q95" s="1232"/>
      <c r="R95" s="1232"/>
      <c r="S95" s="1232"/>
      <c r="T95" s="1232"/>
      <c r="U95" s="1232"/>
      <c r="V95" s="747">
        <v>1</v>
      </c>
    </row>
    <row r="96" spans="1:22">
      <c r="A96" s="1232"/>
      <c r="B96" s="1229"/>
      <c r="C96" s="1233" t="s">
        <v>3071</v>
      </c>
      <c r="D96" s="1233"/>
      <c r="E96" s="1233"/>
      <c r="F96" s="1233"/>
      <c r="G96" s="1233"/>
      <c r="H96" s="1351" t="s">
        <v>3072</v>
      </c>
      <c r="I96" s="1352">
        <f>IF(H97=D123,E106/(100-F107)*100)</f>
        <v>2.5</v>
      </c>
      <c r="J96" s="1319" t="str">
        <f ca="1">_xlfn.FORMULATEXT(I96)</f>
        <v>=SI(H97=D123;E106/(100-F107)*100)</v>
      </c>
      <c r="K96" s="1255"/>
      <c r="L96" s="1232"/>
      <c r="M96" s="1232"/>
      <c r="N96" s="1232"/>
      <c r="O96" s="5050"/>
      <c r="P96" s="5051"/>
      <c r="Q96" s="1232"/>
      <c r="R96" s="1232"/>
      <c r="S96" s="1232"/>
      <c r="T96" s="1232"/>
      <c r="U96" s="1232"/>
      <c r="V96" s="747">
        <v>1</v>
      </c>
    </row>
    <row r="97" spans="1:22">
      <c r="A97" s="1232"/>
      <c r="B97" s="1229"/>
      <c r="C97" s="1233" t="s">
        <v>3073</v>
      </c>
      <c r="D97" s="1233"/>
      <c r="E97" s="1233"/>
      <c r="F97" s="1233"/>
      <c r="G97" s="1233"/>
      <c r="H97" s="1353" t="s">
        <v>3074</v>
      </c>
      <c r="I97" s="1352">
        <f>IF(H106=D123,E106-(E106*F107%))</f>
        <v>0.625</v>
      </c>
      <c r="J97" s="1319" t="str">
        <f ca="1">_xlfn.FORMULATEXT(I97)</f>
        <v>=SI(H106=D123;E106-(E106*F107%))</v>
      </c>
      <c r="K97" s="1255"/>
      <c r="L97" s="1232"/>
      <c r="M97" s="1232"/>
      <c r="N97" s="1232"/>
      <c r="O97" s="1229">
        <v>1</v>
      </c>
      <c r="P97" s="1232"/>
      <c r="Q97" s="1232"/>
      <c r="R97" s="1232"/>
      <c r="S97" s="1232"/>
      <c r="T97" s="1232"/>
      <c r="U97" s="1232"/>
      <c r="V97" s="747">
        <v>1</v>
      </c>
    </row>
    <row r="98" spans="1:22" ht="16.5" thickBot="1">
      <c r="A98" s="1232"/>
      <c r="B98" s="1229"/>
      <c r="C98" s="1229">
        <v>1</v>
      </c>
      <c r="D98" s="1229">
        <v>1</v>
      </c>
      <c r="E98" s="1229">
        <v>1</v>
      </c>
      <c r="F98" s="1229">
        <v>1</v>
      </c>
      <c r="G98" s="1229">
        <v>1</v>
      </c>
      <c r="H98" s="1229">
        <v>1</v>
      </c>
      <c r="I98" s="1229">
        <v>1</v>
      </c>
      <c r="J98" s="1354"/>
      <c r="K98" s="1229"/>
      <c r="L98" s="1232"/>
      <c r="M98" s="1232"/>
      <c r="N98" s="1232"/>
      <c r="O98" s="5052" t="s">
        <v>3075</v>
      </c>
      <c r="P98" s="1232"/>
      <c r="Q98" s="1232"/>
      <c r="R98" s="1232"/>
      <c r="S98" s="1232"/>
      <c r="T98" s="1232"/>
      <c r="U98" s="1232"/>
      <c r="V98" s="747">
        <v>1</v>
      </c>
    </row>
    <row r="99" spans="1:22" ht="23.25">
      <c r="A99" s="1232"/>
      <c r="B99" s="5029" t="s">
        <v>395</v>
      </c>
      <c r="C99" s="5053" t="s">
        <v>3076</v>
      </c>
      <c r="D99" s="5053"/>
      <c r="E99" s="5053"/>
      <c r="F99" s="5053"/>
      <c r="G99" s="1355"/>
      <c r="H99" s="1356" t="str">
        <f>E107</f>
        <v>❻ %  de PERTE &gt;</v>
      </c>
      <c r="I99" s="1357" t="str">
        <f>_xlfn.UNICHAR(128269)&amp;"Cliquez sur les loupes"</f>
        <v>🔍Cliquez sur les loupes</v>
      </c>
      <c r="J99" s="1297"/>
      <c r="K99" s="1358" t="s">
        <v>2996</v>
      </c>
      <c r="L99" s="1232"/>
      <c r="M99" s="1232"/>
      <c r="N99" s="1232"/>
      <c r="O99" s="5052"/>
      <c r="P99" s="1232"/>
      <c r="Q99" s="1232"/>
      <c r="R99" s="1232"/>
      <c r="S99" s="1232"/>
      <c r="T99" s="1232"/>
      <c r="U99" s="1232"/>
      <c r="V99" s="747">
        <v>1</v>
      </c>
    </row>
    <row r="100" spans="1:22">
      <c r="A100" s="1232"/>
      <c r="B100" s="5030"/>
      <c r="C100" s="1359"/>
      <c r="D100" s="1359"/>
      <c r="E100" s="1360"/>
      <c r="F100" s="1361" t="s">
        <v>3077</v>
      </c>
      <c r="G100" s="1362" t="str">
        <f>IF(F106=D122,"CRU- Brut ou à cuire","CUIT - Net à servir")</f>
        <v>CRU- Brut ou à cuire</v>
      </c>
      <c r="H100" s="1363"/>
      <c r="I100" s="1364" t="str">
        <f>HYPERLINK("#"&amp;ADDRESS(ROW(G100),COLUMN(G100),4),_xlfn.UNICHAR(128269)&amp;"cellule "&amp;ADDRESS(ROW(G100),COLUMN(G100),4))</f>
        <v>🔍cellule G100</v>
      </c>
      <c r="J100" s="1365" t="str">
        <f>G100</f>
        <v>CRU- Brut ou à cuire</v>
      </c>
      <c r="K100" s="1319" t="str">
        <f ca="1">_xlfn.FORMULATEXT(G100)</f>
        <v>=SI(F106=D122;"CRU- Brut ou à cuire";"CUIT - Net à servir")</v>
      </c>
      <c r="L100" s="1255"/>
      <c r="M100" s="1255"/>
      <c r="N100" s="1232"/>
      <c r="O100" s="1232"/>
      <c r="P100" s="1232"/>
      <c r="Q100" s="1232"/>
      <c r="R100" s="1232"/>
      <c r="S100" s="1232"/>
      <c r="T100" s="1232"/>
      <c r="U100" s="1232"/>
      <c r="V100" s="747">
        <v>1</v>
      </c>
    </row>
    <row r="101" spans="1:22" ht="23.25">
      <c r="A101" s="1232"/>
      <c r="B101" s="5054">
        <v>3</v>
      </c>
      <c r="C101" s="5048" t="str">
        <f>D103</f>
        <v>Sautés en morceaux service au poids</v>
      </c>
      <c r="D101" s="5048"/>
      <c r="E101" s="5048"/>
      <c r="F101" s="5048"/>
      <c r="G101" s="5048"/>
      <c r="H101" s="5049"/>
      <c r="I101" s="1364" t="str">
        <f>HYPERLINK("#"&amp;ADDRESS(ROW(E102),COLUMN(E102),4),_xlfn.UNICHAR(128269)&amp;"cellule "&amp;ADDRESS(ROW(E102),COLUMN(E102),4))</f>
        <v>🔍cellule E102</v>
      </c>
      <c r="J101" s="1366">
        <f>E102</f>
        <v>46</v>
      </c>
      <c r="K101" s="1319" t="str">
        <f ca="1">_xlfn.FORMULATEXT(E102)</f>
        <v>=ENT(E112/E106)</v>
      </c>
      <c r="L101" s="1255"/>
      <c r="M101" s="1255"/>
      <c r="N101" s="1232"/>
      <c r="O101" s="1232"/>
      <c r="P101" s="1232"/>
      <c r="Q101" s="1232"/>
      <c r="R101" s="1232"/>
      <c r="S101" s="1232"/>
      <c r="T101" s="1232"/>
      <c r="U101" s="1232"/>
      <c r="V101" s="747">
        <v>1</v>
      </c>
    </row>
    <row r="102" spans="1:22">
      <c r="A102" s="1232"/>
      <c r="B102" s="5054"/>
      <c r="C102" s="1367"/>
      <c r="D102" s="1368" t="s">
        <v>3078</v>
      </c>
      <c r="E102" s="1369">
        <f>INT(E112/E106)</f>
        <v>46</v>
      </c>
      <c r="F102" s="1370">
        <f>IF(E102=0,0,IF(E113=0,0,E106))</f>
        <v>1.25</v>
      </c>
      <c r="G102" s="1371" t="str">
        <f>IF(F102*E102=0,"1 de",IF(E112=0,0,IF(E106=0,0,IF(F102*E102=E112,"",IF(H102&gt;0,"Plus 1 de")))))</f>
        <v>Plus 1 de</v>
      </c>
      <c r="H102" s="1372">
        <f>IF(E106=0,0,IF(F102*E102=E112,"",MOD(E112,E106)))</f>
        <v>0.10000000000000142</v>
      </c>
      <c r="I102" s="1364" t="str">
        <f>HYPERLINK("#"&amp;ADDRESS(ROW(F102),COLUMN(F102),4),_xlfn.UNICHAR(128269)&amp;"cellule "&amp;ADDRESS(ROW(F102),COLUMN(F102),4))</f>
        <v>🔍cellule F102</v>
      </c>
      <c r="J102" s="1373">
        <f>F102</f>
        <v>1.25</v>
      </c>
      <c r="K102" s="1319" t="str">
        <f ca="1">_xlfn.FORMULATEXT(F102)</f>
        <v>=SI(E102=0;0;SI(E113=0;0;E106))</v>
      </c>
      <c r="L102" s="1255"/>
      <c r="M102" s="1255"/>
      <c r="N102" s="1232"/>
      <c r="O102" s="1232"/>
      <c r="P102" s="1232"/>
      <c r="Q102" s="1232"/>
      <c r="R102" s="1232"/>
      <c r="S102" s="1232"/>
      <c r="T102" s="1232"/>
      <c r="U102" s="1232"/>
      <c r="V102" s="747">
        <v>1</v>
      </c>
    </row>
    <row r="103" spans="1:22" ht="18.75">
      <c r="A103" s="1232"/>
      <c r="B103" s="5054"/>
      <c r="C103" s="1374" t="s">
        <v>288</v>
      </c>
      <c r="D103" s="1375" t="s">
        <v>3079</v>
      </c>
      <c r="E103" s="1376"/>
      <c r="F103" s="1255"/>
      <c r="G103" s="1255"/>
      <c r="H103" s="1377"/>
      <c r="I103" s="1364" t="str">
        <f>HYPERLINK("#"&amp;ADDRESS(ROW(G102),COLUMN(G102),4),_xlfn.UNICHAR(128269)&amp;"cellule "&amp;ADDRESS(ROW(G102),COLUMN(G102),4))</f>
        <v>🔍cellule G102</v>
      </c>
      <c r="J103" s="1378" t="str">
        <f>HYPERLINK("# G31",G102)</f>
        <v>Plus 1 de</v>
      </c>
      <c r="K103" s="1319" t="str">
        <f ca="1">_xlfn.FORMULATEXT(G102)</f>
        <v>=SI(F102*E102=0;"1 de";SI(E112=0;0;SI(E106=0;0;SI(F102*E102=E112;"";SI(H102&gt;0;"Plus 1 de")))))</v>
      </c>
      <c r="L103" s="1255"/>
      <c r="M103" s="1255"/>
      <c r="N103" s="1255"/>
      <c r="O103" s="1255"/>
      <c r="P103" s="1232"/>
      <c r="Q103" s="1232"/>
      <c r="R103" s="1232"/>
      <c r="S103" s="1232"/>
      <c r="T103" s="1232"/>
      <c r="U103" s="1232"/>
      <c r="V103" s="747">
        <v>1</v>
      </c>
    </row>
    <row r="104" spans="1:22">
      <c r="A104" s="1232"/>
      <c r="B104" s="5054"/>
      <c r="C104" s="1255"/>
      <c r="D104" s="1255"/>
      <c r="E104" s="1379" t="s">
        <v>3080</v>
      </c>
      <c r="F104" s="5036" t="s">
        <v>3081</v>
      </c>
      <c r="G104" s="5036"/>
      <c r="H104" s="5037"/>
      <c r="I104" s="1364" t="str">
        <f>HYPERLINK("#"&amp;ADDRESS(ROW(H102),COLUMN(H102),4),_xlfn.UNICHAR(128269)&amp;"cellule "&amp;ADDRESS(ROW(H102),COLUMN(H102),4))</f>
        <v>🔍cellule H102</v>
      </c>
      <c r="J104" s="1380">
        <f>H102</f>
        <v>0.10000000000000142</v>
      </c>
      <c r="K104" s="1319" t="str">
        <f ca="1">_xlfn.FORMULATEXT(H102)</f>
        <v>=SI(E106=0;0;SI(F102*E102=E112;"";MOD(E112;E106)))</v>
      </c>
      <c r="L104" s="1255"/>
      <c r="M104" s="1255"/>
      <c r="N104" s="1255"/>
      <c r="O104" s="1255"/>
      <c r="P104" s="1232"/>
      <c r="Q104" s="1232"/>
      <c r="R104" s="1232"/>
      <c r="S104" s="1232"/>
      <c r="T104" s="1232"/>
      <c r="U104" s="1232"/>
      <c r="V104" s="747">
        <v>1</v>
      </c>
    </row>
    <row r="105" spans="1:22">
      <c r="A105" s="1232"/>
      <c r="B105" s="5054"/>
      <c r="C105" s="1255"/>
      <c r="D105" s="1381"/>
      <c r="E105" s="1382"/>
      <c r="F105" s="1383" t="s">
        <v>3082</v>
      </c>
      <c r="G105" s="1381"/>
      <c r="H105" s="1377"/>
      <c r="I105" s="1249"/>
      <c r="J105" s="1384"/>
      <c r="K105" s="1255"/>
      <c r="L105" s="1255"/>
      <c r="M105" s="1255"/>
      <c r="N105" s="1255"/>
      <c r="O105" s="1255"/>
      <c r="P105" s="1232"/>
      <c r="Q105" s="1232"/>
      <c r="R105" s="1232"/>
      <c r="S105" s="1232"/>
      <c r="T105" s="1232"/>
      <c r="U105" s="1232"/>
      <c r="V105" s="747">
        <v>1</v>
      </c>
    </row>
    <row r="106" spans="1:22">
      <c r="A106" s="1232"/>
      <c r="B106" s="5054"/>
      <c r="C106" s="1385"/>
      <c r="D106" s="1386" t="s">
        <v>3083</v>
      </c>
      <c r="E106" s="1387">
        <v>1.25</v>
      </c>
      <c r="F106" s="1388" t="s">
        <v>3072</v>
      </c>
      <c r="G106" s="1389">
        <f>IF(F106=D122,E106-(E106*F107%),IF(F106=D123,E106/(100-F107)*100))</f>
        <v>0.625</v>
      </c>
      <c r="H106" s="1390" t="str">
        <f>H109</f>
        <v>❺ Kg cuit</v>
      </c>
      <c r="I106" s="1364" t="str">
        <f>HYPERLINK("#"&amp;ADDRESS(ROW(G106),COLUMN(G106),4),_xlfn.UNICHAR(128269)&amp;"cellule "&amp;ADDRESS(ROW(G106),COLUMN(G106),4))</f>
        <v>🔍cellule G106</v>
      </c>
      <c r="J106" s="1352">
        <f>G106</f>
        <v>0.625</v>
      </c>
      <c r="K106" s="1319" t="str">
        <f ca="1">_xlfn.FORMULATEXT(G106)</f>
        <v>=SI(F106=D122;E106-(E106*F107%);SI(F106=D123;E106/(100-F107)*100))</v>
      </c>
      <c r="L106" s="1255"/>
      <c r="M106" s="1255"/>
      <c r="N106" s="1255"/>
      <c r="O106" s="1255"/>
      <c r="P106" s="1232"/>
      <c r="Q106" s="1232"/>
      <c r="R106" s="1232"/>
      <c r="S106" s="1232"/>
      <c r="T106" s="1232"/>
      <c r="U106" s="1232"/>
      <c r="V106" s="747">
        <v>1</v>
      </c>
    </row>
    <row r="107" spans="1:22">
      <c r="A107" s="1232"/>
      <c r="B107" s="5054"/>
      <c r="C107" s="1255"/>
      <c r="D107" s="1297"/>
      <c r="E107" s="1391" t="str">
        <f>IF(F109=D123,"❻ % de BONI &gt;",IF(F109=D122,"❻ %  de PERTE &gt;",IF(ISBLANK(F107),0)))</f>
        <v>❻ %  de PERTE &gt;</v>
      </c>
      <c r="F107" s="1392">
        <v>50</v>
      </c>
      <c r="G107" s="1255"/>
      <c r="H107" s="1377"/>
      <c r="I107" s="1364" t="str">
        <f>HYPERLINK("#"&amp;ADDRESS(ROW(E107),COLUMN(E107),4),_xlfn.UNICHAR(128269)&amp;"cellule "&amp;ADDRESS(ROW(E107),COLUMN(E107),4))</f>
        <v>🔍cellule E107</v>
      </c>
      <c r="J107" s="1393" t="str">
        <f>E107</f>
        <v>❻ %  de PERTE &gt;</v>
      </c>
      <c r="K107" s="1319" t="str">
        <f ca="1">_xlfn.FORMULATEXT(E107)</f>
        <v>=SI(F109=D123;"❻ % de BONI &gt;";SI(F109=D122;"❻ %  de PERTE &gt;";SI(ESTVIDE(F107);0)))</v>
      </c>
      <c r="L107" s="1255"/>
      <c r="M107" s="1255"/>
      <c r="N107" s="1255"/>
      <c r="O107" s="1255"/>
      <c r="P107" s="1232"/>
      <c r="Q107" s="1232"/>
      <c r="R107" s="1232"/>
      <c r="S107" s="1232"/>
      <c r="T107" s="1232"/>
      <c r="U107" s="1232"/>
      <c r="V107" s="747">
        <v>1</v>
      </c>
    </row>
    <row r="108" spans="1:22">
      <c r="A108" s="1232"/>
      <c r="B108" s="5054"/>
      <c r="C108" s="1255"/>
      <c r="D108" s="1255"/>
      <c r="E108" s="1255"/>
      <c r="F108" s="1255"/>
      <c r="G108" s="1255"/>
      <c r="H108" s="1377"/>
      <c r="I108" s="1249"/>
      <c r="J108" s="1384"/>
      <c r="K108" s="1255"/>
      <c r="L108" s="1255"/>
      <c r="M108" s="1255"/>
      <c r="N108" s="1255"/>
      <c r="O108" s="1255"/>
      <c r="P108" s="1232"/>
      <c r="Q108" s="1232"/>
      <c r="R108" s="1232"/>
      <c r="S108" s="1232"/>
      <c r="T108" s="1232"/>
      <c r="U108" s="1232"/>
      <c r="V108" s="747">
        <v>1</v>
      </c>
    </row>
    <row r="109" spans="1:22">
      <c r="A109" s="1232"/>
      <c r="B109" s="5054"/>
      <c r="C109" s="1255"/>
      <c r="D109" s="1394" t="s">
        <v>3084</v>
      </c>
      <c r="E109" s="1395">
        <v>4.8000000000000001E-2</v>
      </c>
      <c r="F109" s="1396" t="str">
        <f>F106</f>
        <v>❹ Kg cru</v>
      </c>
      <c r="G109" s="1389">
        <f>IF(F109=D122,E109-(E109*F107%),IF(F109=D123,E109/(100-F107)*100))</f>
        <v>2.4E-2</v>
      </c>
      <c r="H109" s="1397" t="str">
        <f>IF(F109=D122,D123,D122)</f>
        <v>❺ Kg cuit</v>
      </c>
      <c r="I109" s="1364" t="str">
        <f>HYPERLINK("#"&amp;ADDRESS(ROW(G109),COLUMN(G109),4),_xlfn.UNICHAR(128269)&amp;"cellule "&amp;ADDRESS(ROW(G109),COLUMN(G109),4))</f>
        <v>🔍cellule G109</v>
      </c>
      <c r="J109" s="1352">
        <f>G109</f>
        <v>2.4E-2</v>
      </c>
      <c r="K109" s="1319" t="str">
        <f ca="1">_xlfn.FORMULATEXT(G109)</f>
        <v>=SI(F109=D122;E109-(E109*F107%);SI(F109=D123;E109/(100-F107)*100))</v>
      </c>
      <c r="L109" s="1255"/>
      <c r="M109" s="1255"/>
      <c r="N109" s="1255"/>
      <c r="O109" s="1255"/>
      <c r="P109" s="1232"/>
      <c r="Q109" s="1232"/>
      <c r="R109" s="1232"/>
      <c r="S109" s="1232"/>
      <c r="T109" s="1232"/>
      <c r="U109" s="1232"/>
      <c r="V109" s="747">
        <v>1</v>
      </c>
    </row>
    <row r="110" spans="1:22">
      <c r="A110" s="1232"/>
      <c r="B110" s="5054"/>
      <c r="C110" s="1255"/>
      <c r="D110" s="1398" t="s">
        <v>3085</v>
      </c>
      <c r="E110" s="1399">
        <v>1200</v>
      </c>
      <c r="F110" s="1400" t="s">
        <v>108</v>
      </c>
      <c r="G110" s="1255"/>
      <c r="H110" s="1401"/>
      <c r="I110" s="1249"/>
      <c r="J110" s="1384"/>
      <c r="K110" s="1255"/>
      <c r="L110" s="1255"/>
      <c r="M110" s="1255"/>
      <c r="N110" s="1255"/>
      <c r="O110" s="1255"/>
      <c r="P110" s="1232"/>
      <c r="Q110" s="1232"/>
      <c r="R110" s="1232"/>
      <c r="S110" s="1232"/>
      <c r="T110" s="1232"/>
      <c r="U110" s="1232"/>
      <c r="V110" s="747">
        <v>1</v>
      </c>
    </row>
    <row r="111" spans="1:22">
      <c r="A111" s="1232"/>
      <c r="B111" s="5054"/>
      <c r="C111" s="1255"/>
      <c r="D111" s="1255"/>
      <c r="E111" s="1255"/>
      <c r="F111" s="1255"/>
      <c r="G111" s="1255"/>
      <c r="H111" s="1377"/>
      <c r="I111" s="1249"/>
      <c r="J111" s="1384"/>
      <c r="K111" s="1255"/>
      <c r="L111" s="1255"/>
      <c r="M111" s="1255"/>
      <c r="N111" s="1255"/>
      <c r="O111" s="1255"/>
      <c r="P111" s="1232"/>
      <c r="Q111" s="1232"/>
      <c r="R111" s="1232"/>
      <c r="S111" s="1232"/>
      <c r="T111" s="1232"/>
      <c r="U111" s="1232"/>
      <c r="V111" s="747">
        <v>1</v>
      </c>
    </row>
    <row r="112" spans="1:22">
      <c r="A112" s="1232"/>
      <c r="B112" s="5054"/>
      <c r="C112" s="1255"/>
      <c r="D112" s="1402" t="s">
        <v>3086</v>
      </c>
      <c r="E112" s="1403">
        <f>IF(E106=0,0,E109*E110)</f>
        <v>57.6</v>
      </c>
      <c r="F112" s="1404" t="str">
        <f>F106</f>
        <v>❹ Kg cru</v>
      </c>
      <c r="G112" s="1405">
        <f>IF(E106=0,0,G109*E110)</f>
        <v>28.8</v>
      </c>
      <c r="H112" s="1406" t="str">
        <f>H109</f>
        <v>❺ Kg cuit</v>
      </c>
      <c r="I112" s="1364" t="str">
        <f>HYPERLINK("#"&amp;ADDRESS(ROW(E112),COLUMN(E112),4),_xlfn.UNICHAR(128269)&amp;"cellule "&amp;ADDRESS(ROW(E112),COLUMN(E112),4))</f>
        <v>🔍cellule E112</v>
      </c>
      <c r="J112" s="1403">
        <f>E112</f>
        <v>57.6</v>
      </c>
      <c r="K112" s="1319" t="str">
        <f ca="1">_xlfn.FORMULATEXT(E112)</f>
        <v>=SI(E106=0;0;E109*E110)</v>
      </c>
      <c r="L112" s="1255"/>
      <c r="M112" s="1255"/>
      <c r="N112" s="1255"/>
      <c r="O112" s="1255"/>
      <c r="P112" s="1232"/>
      <c r="Q112" s="1232"/>
      <c r="R112" s="1232"/>
      <c r="S112" s="1232"/>
      <c r="T112" s="1232"/>
      <c r="U112" s="1232"/>
      <c r="V112" s="747">
        <v>1</v>
      </c>
    </row>
    <row r="113" spans="1:22">
      <c r="A113" s="1232"/>
      <c r="B113" s="5054"/>
      <c r="C113" s="1297"/>
      <c r="D113" s="1407" t="s">
        <v>3087</v>
      </c>
      <c r="E113" s="1408">
        <f>IF(E106=0,0,IF(MOD(E112,E106)&gt;MOD(E112,E106)/2,INT(E112/E106)+1,INT(E112/E106)))</f>
        <v>47</v>
      </c>
      <c r="F113" s="1409" t="s">
        <v>3088</v>
      </c>
      <c r="G113" s="1410">
        <f>IF(ISBLANK(E109),0,E106/E109)</f>
        <v>26.041666666666668</v>
      </c>
      <c r="H113" s="1377"/>
      <c r="I113" s="1364" t="str">
        <f>HYPERLINK("#"&amp;ADDRESS(ROW(E113),COLUMN(E113),4),_xlfn.UNICHAR(128269)&amp;"cellule "&amp;ADDRESS(ROW(E113),COLUMN(E113),4))</f>
        <v>🔍cellule E113</v>
      </c>
      <c r="J113" s="1408">
        <f>E113</f>
        <v>47</v>
      </c>
      <c r="K113" s="1319" t="str">
        <f ca="1">_xlfn.FORMULATEXT(E113)</f>
        <v>=SI(E106=0;0;SI(MOD(E112;E106)&gt;MOD(E112;E106)/2;ENT(E112/E106)+1;ENT(E112/E106)))</v>
      </c>
      <c r="L113" s="1255"/>
      <c r="M113" s="1255"/>
      <c r="N113" s="1255"/>
      <c r="O113" s="1255"/>
      <c r="P113" s="1232"/>
      <c r="Q113" s="1232"/>
      <c r="R113" s="1232"/>
      <c r="S113" s="1232"/>
      <c r="T113" s="1232"/>
      <c r="U113" s="1232"/>
      <c r="V113" s="747">
        <v>1</v>
      </c>
    </row>
    <row r="114" spans="1:22">
      <c r="A114" s="1232"/>
      <c r="B114" s="5054"/>
      <c r="C114" s="1255"/>
      <c r="D114" s="1407"/>
      <c r="E114" s="1408"/>
      <c r="F114" s="1411"/>
      <c r="G114" s="1410"/>
      <c r="H114" s="1377"/>
      <c r="I114" s="1364" t="str">
        <f>HYPERLINK("#"&amp;ADDRESS(ROW(G113),COLUMN(G113),4),_xlfn.UNICHAR(128269)&amp;"cellule "&amp;ADDRESS(ROW(G113),COLUMN(G113),4))</f>
        <v>🔍cellule G113</v>
      </c>
      <c r="J114" s="1410">
        <f>G113</f>
        <v>26.041666666666668</v>
      </c>
      <c r="K114" s="1319" t="str">
        <f ca="1">_xlfn.FORMULATEXT(G113)</f>
        <v>=SI(ESTVIDE(E109);0;E106/E109)</v>
      </c>
      <c r="L114" s="1255"/>
      <c r="M114" s="1255"/>
      <c r="N114" s="1255"/>
      <c r="O114" s="1255"/>
      <c r="P114" s="1232"/>
      <c r="Q114" s="1232"/>
      <c r="R114" s="1232"/>
      <c r="S114" s="1232"/>
      <c r="T114" s="1232"/>
      <c r="U114" s="1232"/>
      <c r="V114" s="747">
        <v>1</v>
      </c>
    </row>
    <row r="115" spans="1:22">
      <c r="A115" s="1232"/>
      <c r="B115" s="5054"/>
      <c r="C115" s="5038" t="s">
        <v>3089</v>
      </c>
      <c r="D115" s="5038"/>
      <c r="E115" s="5038"/>
      <c r="F115" s="5038"/>
      <c r="G115" s="5038"/>
      <c r="H115" s="5039"/>
      <c r="I115" s="1232"/>
      <c r="J115" s="1232"/>
      <c r="K115" s="1232"/>
      <c r="L115" s="1232"/>
      <c r="M115" s="1232"/>
      <c r="N115" s="1232"/>
      <c r="O115" s="1232"/>
      <c r="P115" s="1232"/>
      <c r="Q115" s="1232"/>
      <c r="R115" s="1232"/>
      <c r="S115" s="1232"/>
      <c r="T115" s="1232"/>
      <c r="U115" s="1232"/>
      <c r="V115" s="747">
        <v>1</v>
      </c>
    </row>
    <row r="116" spans="1:22">
      <c r="A116" s="1232"/>
      <c r="B116" s="5054"/>
      <c r="C116" s="5038"/>
      <c r="D116" s="5038"/>
      <c r="E116" s="5038"/>
      <c r="F116" s="5038"/>
      <c r="G116" s="5038"/>
      <c r="H116" s="5039"/>
      <c r="I116" s="1232"/>
      <c r="J116" s="1232"/>
      <c r="K116" s="1232"/>
      <c r="L116" s="1232"/>
      <c r="M116" s="1232"/>
      <c r="N116" s="1232"/>
      <c r="O116" s="1232"/>
      <c r="P116" s="1232"/>
      <c r="Q116" s="1232"/>
      <c r="R116" s="1232"/>
      <c r="S116" s="1232"/>
      <c r="T116" s="1232"/>
      <c r="U116" s="1232"/>
      <c r="V116" s="747">
        <v>1</v>
      </c>
    </row>
    <row r="117" spans="1:22">
      <c r="A117" s="1232"/>
      <c r="B117" s="5054"/>
      <c r="C117" s="1412" t="s">
        <v>3090</v>
      </c>
      <c r="D117" s="1413"/>
      <c r="E117" s="1413"/>
      <c r="F117" s="1413"/>
      <c r="G117" s="1413"/>
      <c r="H117" s="1414"/>
      <c r="I117" s="1232"/>
      <c r="J117" s="1232"/>
      <c r="K117" s="1232"/>
      <c r="L117" s="1232"/>
      <c r="M117" s="1232"/>
      <c r="N117" s="1232"/>
      <c r="O117" s="1232"/>
      <c r="P117" s="1232"/>
      <c r="Q117" s="1232"/>
      <c r="R117" s="1232"/>
      <c r="S117" s="1232"/>
      <c r="T117" s="1232"/>
      <c r="U117" s="1232"/>
      <c r="V117" s="747">
        <v>1</v>
      </c>
    </row>
    <row r="118" spans="1:22">
      <c r="A118" s="1232"/>
      <c r="B118" s="5054"/>
      <c r="C118" s="5056" t="s">
        <v>3091</v>
      </c>
      <c r="D118" s="5056"/>
      <c r="E118" s="5056"/>
      <c r="F118" s="5056"/>
      <c r="G118" s="5056"/>
      <c r="H118" s="5057"/>
      <c r="I118" s="1232"/>
      <c r="J118" s="1232"/>
      <c r="K118" s="1232"/>
      <c r="L118" s="1232"/>
      <c r="M118" s="1232"/>
      <c r="N118" s="1232"/>
      <c r="O118" s="1232"/>
      <c r="P118" s="1232"/>
      <c r="Q118" s="1232"/>
      <c r="R118" s="1232"/>
      <c r="S118" s="1232"/>
      <c r="T118" s="1232"/>
      <c r="U118" s="1232"/>
      <c r="V118" s="747">
        <v>1</v>
      </c>
    </row>
    <row r="119" spans="1:22">
      <c r="A119" s="1232"/>
      <c r="B119" s="5054"/>
      <c r="C119" s="1415" t="s">
        <v>3092</v>
      </c>
      <c r="D119" s="1255"/>
      <c r="E119" s="1255"/>
      <c r="F119" s="1351" t="s">
        <v>3093</v>
      </c>
      <c r="G119" s="1255"/>
      <c r="H119" s="1377"/>
      <c r="I119" s="1232"/>
      <c r="J119" s="1232"/>
      <c r="K119" s="1232"/>
      <c r="L119" s="1232"/>
      <c r="M119" s="1232"/>
      <c r="N119" s="1232"/>
      <c r="O119" s="1232"/>
      <c r="P119" s="1232"/>
      <c r="Q119" s="1232"/>
      <c r="R119" s="1232"/>
      <c r="S119" s="1232"/>
      <c r="T119" s="1232"/>
      <c r="U119" s="1232"/>
      <c r="V119" s="747">
        <v>1</v>
      </c>
    </row>
    <row r="120" spans="1:22">
      <c r="A120" s="1232"/>
      <c r="B120" s="5054"/>
      <c r="C120" s="1416" t="s">
        <v>3080</v>
      </c>
      <c r="D120" s="1255"/>
      <c r="E120" s="1255"/>
      <c r="F120" s="1417" t="s">
        <v>3094</v>
      </c>
      <c r="G120" s="1255"/>
      <c r="H120" s="1377"/>
      <c r="I120" s="1232"/>
      <c r="J120" s="1232"/>
      <c r="K120" s="1232"/>
      <c r="L120" s="1232"/>
      <c r="M120" s="1232"/>
      <c r="N120" s="1232"/>
      <c r="O120" s="1232"/>
      <c r="P120" s="1232"/>
      <c r="Q120" s="1232"/>
      <c r="R120" s="1232"/>
      <c r="S120" s="1232"/>
      <c r="T120" s="1232"/>
      <c r="U120" s="1232"/>
      <c r="V120" s="747">
        <v>1</v>
      </c>
    </row>
    <row r="121" spans="1:22">
      <c r="A121" s="1232"/>
      <c r="B121" s="5054"/>
      <c r="C121" s="1418" t="s">
        <v>3095</v>
      </c>
      <c r="D121" s="1255"/>
      <c r="E121" s="1255"/>
      <c r="F121" s="1419" t="s">
        <v>3096</v>
      </c>
      <c r="G121" s="1255"/>
      <c r="H121" s="1377"/>
      <c r="I121" s="1232"/>
      <c r="J121" s="1232"/>
      <c r="K121" s="1232"/>
      <c r="L121" s="1232"/>
      <c r="M121" s="1232"/>
      <c r="N121" s="1232"/>
      <c r="O121" s="1232"/>
      <c r="P121" s="1232"/>
      <c r="Q121" s="1232"/>
      <c r="R121" s="1232"/>
      <c r="S121" s="1232"/>
      <c r="T121" s="1232"/>
      <c r="U121" s="1232"/>
      <c r="V121" s="747">
        <v>1</v>
      </c>
    </row>
    <row r="122" spans="1:22">
      <c r="A122" s="1232"/>
      <c r="B122" s="5054"/>
      <c r="C122" s="1351"/>
      <c r="D122" s="1388" t="s">
        <v>3072</v>
      </c>
      <c r="E122" s="1255"/>
      <c r="F122" s="1420" t="s">
        <v>3097</v>
      </c>
      <c r="G122" s="1255"/>
      <c r="H122" s="1377"/>
      <c r="I122" s="1232"/>
      <c r="J122" s="1232"/>
      <c r="K122" s="1232"/>
      <c r="L122" s="1232"/>
      <c r="M122" s="1232"/>
      <c r="N122" s="1232"/>
      <c r="O122" s="1232"/>
      <c r="P122" s="1232"/>
      <c r="Q122" s="1232"/>
      <c r="R122" s="1232"/>
      <c r="S122" s="1232"/>
      <c r="T122" s="1232"/>
      <c r="U122" s="1232"/>
      <c r="V122" s="747">
        <v>1</v>
      </c>
    </row>
    <row r="123" spans="1:22">
      <c r="A123" s="1232"/>
      <c r="B123" s="5054"/>
      <c r="C123" s="1353"/>
      <c r="D123" s="1421" t="s">
        <v>3074</v>
      </c>
      <c r="E123" s="1255"/>
      <c r="F123" s="1422" t="s">
        <v>3098</v>
      </c>
      <c r="G123" s="1255"/>
      <c r="H123" s="1377"/>
      <c r="I123" s="1232"/>
      <c r="J123" s="1232"/>
      <c r="K123" s="1232"/>
      <c r="L123" s="1232"/>
      <c r="M123" s="1232"/>
      <c r="N123" s="1232"/>
      <c r="O123" s="1232"/>
      <c r="P123" s="1232"/>
      <c r="Q123" s="1232"/>
      <c r="R123" s="1232"/>
      <c r="S123" s="1232"/>
      <c r="T123" s="1232"/>
      <c r="U123" s="1232"/>
      <c r="V123" s="747">
        <v>1</v>
      </c>
    </row>
    <row r="124" spans="1:22">
      <c r="A124" s="1232"/>
      <c r="B124" s="5054"/>
      <c r="C124" s="1423"/>
      <c r="D124" s="1255"/>
      <c r="E124" s="1424" t="s">
        <v>3099</v>
      </c>
      <c r="F124" s="1422"/>
      <c r="G124" s="1423" t="s">
        <v>3100</v>
      </c>
      <c r="H124" s="1425" t="str">
        <f>ADDRESS(ROW(F106),COLUMN(F106),4)</f>
        <v>F106</v>
      </c>
      <c r="I124" s="1232"/>
      <c r="J124" s="1232"/>
      <c r="K124" s="1232"/>
      <c r="L124" s="1232"/>
      <c r="M124" s="1232"/>
      <c r="N124" s="1232"/>
      <c r="O124" s="1232"/>
      <c r="P124" s="1232"/>
      <c r="Q124" s="1232"/>
      <c r="R124" s="1232"/>
      <c r="S124" s="1232"/>
      <c r="T124" s="1232"/>
      <c r="U124" s="1232"/>
      <c r="V124" s="747">
        <v>1</v>
      </c>
    </row>
    <row r="125" spans="1:22">
      <c r="A125" s="1232"/>
      <c r="B125" s="5054"/>
      <c r="C125" s="1285" t="s">
        <v>3101</v>
      </c>
      <c r="D125" s="1426"/>
      <c r="E125" s="1424"/>
      <c r="F125" s="1285" t="s">
        <v>3102</v>
      </c>
      <c r="G125" s="1255"/>
      <c r="H125" s="1377"/>
      <c r="I125" s="1232"/>
      <c r="J125" s="1232"/>
      <c r="K125" s="1232"/>
      <c r="L125" s="1232"/>
      <c r="M125" s="1232"/>
      <c r="N125" s="1232"/>
      <c r="O125" s="1232"/>
      <c r="P125" s="1232"/>
      <c r="Q125" s="1232"/>
      <c r="R125" s="1232"/>
      <c r="S125" s="1232"/>
      <c r="T125" s="1232"/>
      <c r="U125" s="1232"/>
      <c r="V125" s="747">
        <v>1</v>
      </c>
    </row>
    <row r="126" spans="1:22">
      <c r="A126" s="1232"/>
      <c r="B126" s="5054"/>
      <c r="C126" s="1288">
        <v>11</v>
      </c>
      <c r="D126" s="1288">
        <v>11</v>
      </c>
      <c r="E126" s="1288">
        <v>11</v>
      </c>
      <c r="F126" s="1288">
        <v>11</v>
      </c>
      <c r="G126" s="1288">
        <v>11</v>
      </c>
      <c r="H126" s="1289">
        <v>11</v>
      </c>
      <c r="I126" s="1290" t="s">
        <v>3009</v>
      </c>
      <c r="J126" s="1297"/>
      <c r="K126" s="1232"/>
      <c r="L126" s="1232"/>
      <c r="M126" s="1232"/>
      <c r="N126" s="1232"/>
      <c r="O126" s="1232"/>
      <c r="P126" s="1232"/>
      <c r="Q126" s="1232"/>
      <c r="R126" s="1232"/>
      <c r="S126" s="1232"/>
      <c r="T126" s="1232"/>
      <c r="U126" s="1232"/>
      <c r="V126" s="747">
        <v>1</v>
      </c>
    </row>
    <row r="127" spans="1:22" ht="16.5" thickBot="1">
      <c r="A127" s="1232"/>
      <c r="B127" s="5055"/>
      <c r="C127" s="1295">
        <f ca="1">CELL("largeur",C127)</f>
        <v>13</v>
      </c>
      <c r="D127" s="1295">
        <f t="shared" ref="D127:H127" ca="1" si="2">CELL("largeur",D127)</f>
        <v>21</v>
      </c>
      <c r="E127" s="1295">
        <f t="shared" ca="1" si="2"/>
        <v>13</v>
      </c>
      <c r="F127" s="1295">
        <f t="shared" ca="1" si="2"/>
        <v>13</v>
      </c>
      <c r="G127" s="1295">
        <f t="shared" ca="1" si="2"/>
        <v>13</v>
      </c>
      <c r="H127" s="1296">
        <f t="shared" ca="1" si="2"/>
        <v>13</v>
      </c>
      <c r="I127" s="1290" t="s">
        <v>3012</v>
      </c>
      <c r="J127" s="1297"/>
      <c r="K127" s="1232"/>
      <c r="L127" s="1232"/>
      <c r="M127" s="1232"/>
      <c r="N127" s="1232"/>
      <c r="O127" s="1232"/>
      <c r="P127" s="1232"/>
      <c r="Q127" s="1232"/>
      <c r="R127" s="1232"/>
      <c r="S127" s="1232"/>
      <c r="T127" s="1232"/>
      <c r="U127" s="1232"/>
      <c r="V127" s="747">
        <v>1</v>
      </c>
    </row>
    <row r="128" spans="1:22">
      <c r="A128" s="1232"/>
      <c r="B128" s="1229"/>
      <c r="C128" s="1229">
        <v>1</v>
      </c>
      <c r="D128" s="1229">
        <v>1</v>
      </c>
      <c r="E128" s="1229">
        <v>1</v>
      </c>
      <c r="F128" s="1229">
        <v>1</v>
      </c>
      <c r="G128" s="1229">
        <v>1</v>
      </c>
      <c r="H128" s="1229">
        <v>1</v>
      </c>
      <c r="I128" s="1229">
        <v>1</v>
      </c>
      <c r="J128" s="1229"/>
      <c r="K128" s="1427" t="s">
        <v>3065</v>
      </c>
      <c r="L128" s="1229"/>
      <c r="M128" s="1229"/>
      <c r="N128" s="1229"/>
      <c r="O128" s="1229"/>
      <c r="P128" s="1232"/>
      <c r="Q128" s="1232"/>
      <c r="R128" s="1232"/>
      <c r="S128" s="1232"/>
      <c r="T128" s="1232"/>
      <c r="U128" s="1232"/>
      <c r="V128" s="747">
        <v>1</v>
      </c>
    </row>
    <row r="129" spans="1:22" ht="16.5" thickBot="1">
      <c r="A129" s="1232"/>
      <c r="B129" s="1247" t="s">
        <v>3103</v>
      </c>
      <c r="C129" s="1247"/>
      <c r="D129" s="1229"/>
      <c r="E129" s="1229"/>
      <c r="F129" s="1229"/>
      <c r="G129" s="1229"/>
      <c r="H129" s="1229"/>
      <c r="I129" s="1428" t="s">
        <v>3104</v>
      </c>
      <c r="J129" s="1229"/>
      <c r="K129" s="1427" t="s">
        <v>3068</v>
      </c>
      <c r="L129" s="1229"/>
      <c r="M129" s="1229"/>
      <c r="N129" s="1229"/>
      <c r="O129" s="1229"/>
      <c r="P129" s="1232"/>
      <c r="Q129" s="1232"/>
      <c r="R129" s="1232"/>
      <c r="S129" s="1232"/>
      <c r="T129" s="1232"/>
      <c r="U129" s="1232"/>
      <c r="V129" s="747">
        <v>1</v>
      </c>
    </row>
    <row r="130" spans="1:22" ht="23.25">
      <c r="A130" s="1232"/>
      <c r="B130" s="5029" t="s">
        <v>395</v>
      </c>
      <c r="C130" s="5031" t="s">
        <v>3076</v>
      </c>
      <c r="D130" s="5031"/>
      <c r="E130" s="5031"/>
      <c r="F130" s="5031"/>
      <c r="G130" s="1429"/>
      <c r="H130" s="1430" t="str">
        <f>E138</f>
        <v>❻ Foisonnement</v>
      </c>
      <c r="I130" s="1431" t="s">
        <v>1230</v>
      </c>
      <c r="J130" s="1297"/>
      <c r="K130" s="1297"/>
      <c r="L130" s="1358" t="s">
        <v>2996</v>
      </c>
      <c r="M130" s="1229"/>
      <c r="N130" s="1229"/>
      <c r="O130" s="1229"/>
      <c r="P130" s="1232"/>
      <c r="Q130" s="1232"/>
      <c r="R130" s="1232"/>
      <c r="S130" s="1232"/>
      <c r="T130" s="1232"/>
      <c r="U130" s="1232"/>
      <c r="V130" s="747">
        <v>1</v>
      </c>
    </row>
    <row r="131" spans="1:22">
      <c r="A131" s="1232"/>
      <c r="B131" s="5030"/>
      <c r="C131" s="1432"/>
      <c r="D131" s="1432"/>
      <c r="E131" s="1433"/>
      <c r="F131" s="1434" t="s">
        <v>3105</v>
      </c>
      <c r="G131" s="1435" t="str">
        <f>IF(F137=D153,"CRU- Brut ou à cuire","CUIT - Net à servir")</f>
        <v>CUIT - Net à servir</v>
      </c>
      <c r="H131" s="1436"/>
      <c r="I131" s="1437" t="str">
        <f>HYPERLINK("#"&amp;ADDRESS(ROW(G131),COLUMN(G131),4),"◀"&amp;ADDRESS(ROW(G131),COLUMN(G131),4))</f>
        <v>◀G131</v>
      </c>
      <c r="J131" s="1438" t="str">
        <f>G131</f>
        <v>CUIT - Net à servir</v>
      </c>
      <c r="K131" s="1319" t="str">
        <f ca="1">_xlfn.FORMULATEXT(G131)</f>
        <v>=SI(F137=D153;"CRU- Brut ou à cuire";"CUIT - Net à servir")</v>
      </c>
      <c r="L131" s="1229"/>
      <c r="M131" s="1229"/>
      <c r="N131" s="1229"/>
      <c r="O131" s="1229"/>
      <c r="P131" s="1232"/>
      <c r="Q131" s="1232"/>
      <c r="R131" s="1232"/>
      <c r="S131" s="1232"/>
      <c r="T131" s="1232"/>
      <c r="U131" s="1232"/>
      <c r="V131" s="747">
        <v>1</v>
      </c>
    </row>
    <row r="132" spans="1:22" ht="23.25">
      <c r="A132" s="1232"/>
      <c r="B132" s="5032">
        <v>3</v>
      </c>
      <c r="C132" s="5034" t="str">
        <f>D134</f>
        <v>Semoule (poids cru)</v>
      </c>
      <c r="D132" s="5034"/>
      <c r="E132" s="5034"/>
      <c r="F132" s="5034"/>
      <c r="G132" s="5034"/>
      <c r="H132" s="5035"/>
      <c r="I132" s="1437" t="str">
        <f>HYPERLINK("#"&amp;ADDRESS(ROW(E133),COLUMN(E133),4),"◀"&amp;ADDRESS(ROW(E133),COLUMN(E133),4))</f>
        <v>◀E133</v>
      </c>
      <c r="J132" s="1439">
        <f>E133</f>
        <v>5</v>
      </c>
      <c r="K132" s="1319" t="str">
        <f ca="1">_xlfn.FORMULATEXT(E133)</f>
        <v>=ENT(E143/E137)</v>
      </c>
      <c r="L132" s="1229"/>
      <c r="M132" s="1229"/>
      <c r="N132" s="1229"/>
      <c r="O132" s="1229"/>
      <c r="P132" s="1232"/>
      <c r="Q132" s="1232"/>
      <c r="R132" s="1232"/>
      <c r="S132" s="1232"/>
      <c r="T132" s="1232"/>
      <c r="U132" s="1232"/>
      <c r="V132" s="747">
        <v>1</v>
      </c>
    </row>
    <row r="133" spans="1:22">
      <c r="A133" s="1232"/>
      <c r="B133" s="5032"/>
      <c r="C133" s="1440"/>
      <c r="D133" s="1441" t="s">
        <v>3078</v>
      </c>
      <c r="E133" s="1442">
        <f>INT(E143/E137)</f>
        <v>5</v>
      </c>
      <c r="F133" s="1443">
        <f>IF(E133=0,0,IF(E144=0,0,E137))</f>
        <v>1</v>
      </c>
      <c r="G133" s="1444" t="str">
        <f>IF(F133*E133=0,"1 de",IF(E143=0,0,IF(E137=0,0,IF(F133*E133=E143,"",IF(H133&gt;0,"Plus 1 de")))))</f>
        <v/>
      </c>
      <c r="H133" s="1445" t="str">
        <f>IF(E137=0,0,IF(F133*E133=E143,"",MOD(E143,E137)))</f>
        <v/>
      </c>
      <c r="I133" s="1437" t="str">
        <f>HYPERLINK("#"&amp;ADDRESS(ROW(F133),COLUMN(F133),4),"◀"&amp;ADDRESS(ROW(F133),COLUMN(F133),4))</f>
        <v>◀F133</v>
      </c>
      <c r="J133" s="1446">
        <f>F133</f>
        <v>1</v>
      </c>
      <c r="K133" s="1319" t="str">
        <f ca="1">_xlfn.FORMULATEXT(F133)</f>
        <v>=SI(E133=0;0;SI(E144=0;0;E137))</v>
      </c>
      <c r="L133" s="1229"/>
      <c r="M133" s="1229"/>
      <c r="N133" s="1229"/>
      <c r="O133" s="1229"/>
      <c r="P133" s="1232"/>
      <c r="Q133" s="1232"/>
      <c r="R133" s="1232"/>
      <c r="S133" s="1232"/>
      <c r="T133" s="1232"/>
      <c r="U133" s="1232"/>
      <c r="V133" s="747">
        <v>1</v>
      </c>
    </row>
    <row r="134" spans="1:22" ht="18.75">
      <c r="A134" s="1232"/>
      <c r="B134" s="5032"/>
      <c r="C134" s="1447" t="s">
        <v>3106</v>
      </c>
      <c r="D134" s="1448" t="s">
        <v>3107</v>
      </c>
      <c r="E134" s="1376"/>
      <c r="F134" s="1255"/>
      <c r="G134" s="1255"/>
      <c r="H134" s="1377"/>
      <c r="I134" s="1437" t="str">
        <f>HYPERLINK("#"&amp;ADDRESS(ROW(G133),COLUMN(G133),4),"◀"&amp;ADDRESS(ROW(G133),COLUMN(G133),4))</f>
        <v>◀G133</v>
      </c>
      <c r="J134" s="1449" t="str">
        <f>G133</f>
        <v/>
      </c>
      <c r="K134" s="1319" t="str">
        <f ca="1">_xlfn.FORMULATEXT(G133)</f>
        <v>=SI(F133*E133=0;"1 de";SI(E143=0;0;SI(E137=0;0;SI(F133*E133=E143;"";SI(H133&gt;0;"Plus 1 de")))))</v>
      </c>
      <c r="L134" s="1229"/>
      <c r="M134" s="1229"/>
      <c r="N134" s="1229"/>
      <c r="O134" s="1229"/>
      <c r="P134" s="1232"/>
      <c r="Q134" s="1232"/>
      <c r="R134" s="1232"/>
      <c r="S134" s="1232"/>
      <c r="T134" s="1232"/>
      <c r="U134" s="1232"/>
      <c r="V134" s="747">
        <v>1</v>
      </c>
    </row>
    <row r="135" spans="1:22">
      <c r="A135" s="1232"/>
      <c r="B135" s="5032"/>
      <c r="C135" s="1255"/>
      <c r="D135" s="1255"/>
      <c r="E135" s="1379" t="s">
        <v>3080</v>
      </c>
      <c r="F135" s="5036" t="s">
        <v>3081</v>
      </c>
      <c r="G135" s="5036"/>
      <c r="H135" s="5037"/>
      <c r="I135" s="1437" t="str">
        <f>HYPERLINK("#"&amp;ADDRESS(ROW(H133),COLUMN(H133),4),"◀"&amp;ADDRESS(ROW(H133),COLUMN(H133),4))</f>
        <v>◀H133</v>
      </c>
      <c r="J135" s="1450" t="str">
        <f>H133</f>
        <v/>
      </c>
      <c r="K135" s="1319" t="str">
        <f ca="1">_xlfn.FORMULATEXT(H133)</f>
        <v>=SI(E137=0;0;SI(F133*E133=E143;"";MOD(E143;E137)))</v>
      </c>
      <c r="L135" s="1229"/>
      <c r="M135" s="1229"/>
      <c r="N135" s="1229"/>
      <c r="O135" s="1229"/>
      <c r="P135" s="1232"/>
      <c r="Q135" s="1232"/>
      <c r="R135" s="1232"/>
      <c r="S135" s="1232"/>
      <c r="T135" s="1232"/>
      <c r="U135" s="1232"/>
      <c r="V135" s="747">
        <v>1</v>
      </c>
    </row>
    <row r="136" spans="1:22">
      <c r="A136" s="1232"/>
      <c r="B136" s="5032"/>
      <c r="C136" s="1255"/>
      <c r="D136" s="1381"/>
      <c r="E136" s="1382"/>
      <c r="F136" s="1383" t="s">
        <v>3082</v>
      </c>
      <c r="G136" s="1381"/>
      <c r="H136" s="1377"/>
      <c r="I136" s="1437"/>
      <c r="J136" s="1451"/>
      <c r="K136" s="1255"/>
      <c r="L136" s="1229"/>
      <c r="M136" s="1229"/>
      <c r="N136" s="1229"/>
      <c r="O136" s="1229"/>
      <c r="P136" s="1232"/>
      <c r="Q136" s="1232"/>
      <c r="R136" s="1232"/>
      <c r="S136" s="1232"/>
      <c r="T136" s="1232"/>
      <c r="U136" s="1232"/>
      <c r="V136" s="747">
        <v>1</v>
      </c>
    </row>
    <row r="137" spans="1:22">
      <c r="A137" s="1232"/>
      <c r="B137" s="5032"/>
      <c r="C137" s="1385"/>
      <c r="D137" s="1386" t="s">
        <v>3083</v>
      </c>
      <c r="E137" s="1452">
        <v>1</v>
      </c>
      <c r="F137" s="1421" t="s">
        <v>3074</v>
      </c>
      <c r="G137" s="1389">
        <f>IF(F137=D153,E137*F138,IF(F137=D154,E137/F138))</f>
        <v>0.5</v>
      </c>
      <c r="H137" s="1390" t="str">
        <f>H140</f>
        <v>❹ Kg cru</v>
      </c>
      <c r="I137" s="1453" t="str">
        <f>HYPERLINK("#"&amp;ADDRESS(ROW(G139),COLUMN(G139),4),"◀"&amp;ADDRESS(ROW(G139),COLUMN(G139),4))</f>
        <v>◀G139</v>
      </c>
      <c r="J137" s="1352">
        <f>G137</f>
        <v>0.5</v>
      </c>
      <c r="K137" s="1319" t="str">
        <f ca="1">_xlfn.FORMULATEXT(G137)</f>
        <v>=SI(F137=D153;E137*F138;SI(F137=D154;E137/F138))</v>
      </c>
      <c r="L137" s="1229"/>
      <c r="M137" s="1229"/>
      <c r="N137" s="1229"/>
      <c r="O137" s="1229"/>
      <c r="P137" s="1232"/>
      <c r="Q137" s="1232"/>
      <c r="R137" s="1232"/>
      <c r="S137" s="1232"/>
      <c r="T137" s="1232"/>
      <c r="U137" s="1232"/>
      <c r="V137" s="747">
        <v>1</v>
      </c>
    </row>
    <row r="138" spans="1:22">
      <c r="A138" s="1232"/>
      <c r="B138" s="5032"/>
      <c r="C138" s="1255"/>
      <c r="D138" s="1297"/>
      <c r="E138" s="1454" t="s">
        <v>3096</v>
      </c>
      <c r="F138" s="1455">
        <v>2</v>
      </c>
      <c r="G138" s="1456" t="str">
        <f>IF(F137=D153,"cru X par","cuit / par")</f>
        <v>cuit / par</v>
      </c>
      <c r="H138" s="1457">
        <f>F138</f>
        <v>2</v>
      </c>
      <c r="I138" s="1437" t="str">
        <f>HYPERLINK("#"&amp;ADDRESS(ROW(G138),COLUMN(G138),4),"◀"&amp;ADDRESS(ROW(G138),COLUMN(G138),4))</f>
        <v>◀G138</v>
      </c>
      <c r="J138" s="1458" t="str">
        <f>G138</f>
        <v>cuit / par</v>
      </c>
      <c r="K138" s="1319" t="str">
        <f ca="1">_xlfn.FORMULATEXT(G138)</f>
        <v>=SI(F137=D153;"cru X par";"cuit / par")</v>
      </c>
      <c r="L138" s="1229"/>
      <c r="M138" s="1229"/>
      <c r="N138" s="1229"/>
      <c r="O138" s="1229"/>
      <c r="P138" s="1232"/>
      <c r="Q138" s="1232"/>
      <c r="R138" s="1232"/>
      <c r="S138" s="1232"/>
      <c r="T138" s="1232"/>
      <c r="U138" s="1232"/>
      <c r="V138" s="747">
        <v>1</v>
      </c>
    </row>
    <row r="139" spans="1:22">
      <c r="A139" s="1232"/>
      <c r="B139" s="5032"/>
      <c r="C139" s="1255"/>
      <c r="D139" s="1255"/>
      <c r="E139" s="1255"/>
      <c r="F139" s="1255"/>
      <c r="G139" s="1255"/>
      <c r="H139" s="1377"/>
      <c r="I139" s="1437"/>
      <c r="J139" s="1451"/>
      <c r="K139" s="1255"/>
      <c r="L139" s="1229"/>
      <c r="M139" s="1229"/>
      <c r="N139" s="1229"/>
      <c r="O139" s="1229"/>
      <c r="P139" s="1232"/>
      <c r="Q139" s="1232"/>
      <c r="R139" s="1232"/>
      <c r="S139" s="1232"/>
      <c r="T139" s="1232"/>
      <c r="U139" s="1232"/>
      <c r="V139" s="747">
        <v>1</v>
      </c>
    </row>
    <row r="140" spans="1:22">
      <c r="A140" s="1232"/>
      <c r="B140" s="5032"/>
      <c r="C140" s="1255"/>
      <c r="D140" s="1394" t="s">
        <v>3084</v>
      </c>
      <c r="E140" s="1459">
        <v>0.05</v>
      </c>
      <c r="F140" s="1396" t="str">
        <f>F137</f>
        <v>❺ Kg cuit</v>
      </c>
      <c r="G140" s="1389">
        <f>IF(F137=D153,E140*F138,IF(F137=D154,E140/F138))</f>
        <v>2.5000000000000001E-2</v>
      </c>
      <c r="H140" s="1397" t="str">
        <f>IF(F140=D153,D154,D153)</f>
        <v>❹ Kg cru</v>
      </c>
      <c r="I140" s="1437" t="str">
        <f>HYPERLINK("#"&amp;ADDRESS(ROW(G140),COLUMN(G140),4),"◀"&amp;ADDRESS(ROW(G140),COLUMN(G140),4))</f>
        <v>◀G140</v>
      </c>
      <c r="J140" s="1352">
        <f>G140</f>
        <v>2.5000000000000001E-2</v>
      </c>
      <c r="K140" s="1460" t="str">
        <f ca="1">_xlfn.FORMULATEXT(G140)</f>
        <v>=SI(F137=D153;E140*F138;SI(F137=D154;E140/F138))</v>
      </c>
      <c r="L140" s="1229"/>
      <c r="M140" s="1229"/>
      <c r="N140" s="1229"/>
      <c r="O140" s="1229"/>
      <c r="P140" s="1232"/>
      <c r="Q140" s="1232"/>
      <c r="R140" s="1232"/>
      <c r="S140" s="1232"/>
      <c r="T140" s="1232"/>
      <c r="U140" s="1232"/>
      <c r="V140" s="747">
        <v>1</v>
      </c>
    </row>
    <row r="141" spans="1:22">
      <c r="A141" s="1232"/>
      <c r="B141" s="5032"/>
      <c r="C141" s="1255"/>
      <c r="D141" s="1398" t="s">
        <v>3085</v>
      </c>
      <c r="E141" s="1461">
        <v>100</v>
      </c>
      <c r="F141" s="1462" t="s">
        <v>108</v>
      </c>
      <c r="G141" s="1255"/>
      <c r="H141" s="1401"/>
      <c r="I141" s="1437" t="str">
        <f>HYPERLINK("#"&amp;ADDRESS(ROW(H140),COLUMN(H140),4),"◀"&amp;ADDRESS(ROW(H140),COLUMN(H140),4))</f>
        <v>◀H140</v>
      </c>
      <c r="J141" s="1463" t="str">
        <f>H140</f>
        <v>❹ Kg cru</v>
      </c>
      <c r="K141" s="1319" t="str">
        <f ca="1">_xlfn.FORMULATEXT(H140)</f>
        <v>=SI(F140=D153;D154;D153)</v>
      </c>
      <c r="L141" s="1229"/>
      <c r="M141" s="1229"/>
      <c r="N141" s="1229"/>
      <c r="O141" s="1229"/>
      <c r="P141" s="1232"/>
      <c r="Q141" s="1232"/>
      <c r="R141" s="1232"/>
      <c r="S141" s="1232"/>
      <c r="T141" s="1232"/>
      <c r="U141" s="1232"/>
      <c r="V141" s="747">
        <v>1</v>
      </c>
    </row>
    <row r="142" spans="1:22">
      <c r="A142" s="1232"/>
      <c r="B142" s="5032"/>
      <c r="C142" s="1255"/>
      <c r="D142" s="1255"/>
      <c r="E142" s="1255"/>
      <c r="F142" s="1255"/>
      <c r="G142" s="1255"/>
      <c r="H142" s="1377"/>
      <c r="I142" s="1437"/>
      <c r="J142" s="1451"/>
      <c r="K142" s="1255"/>
      <c r="L142" s="1229"/>
      <c r="M142" s="1229"/>
      <c r="N142" s="1229"/>
      <c r="O142" s="1229"/>
      <c r="P142" s="1232"/>
      <c r="Q142" s="1232"/>
      <c r="R142" s="1232"/>
      <c r="S142" s="1232"/>
      <c r="T142" s="1232"/>
      <c r="U142" s="1232"/>
      <c r="V142" s="747">
        <v>1</v>
      </c>
    </row>
    <row r="143" spans="1:22">
      <c r="A143" s="1232"/>
      <c r="B143" s="5032"/>
      <c r="C143" s="1255"/>
      <c r="D143" s="1402" t="s">
        <v>3086</v>
      </c>
      <c r="E143" s="1403">
        <f>IF(E137=0,0,E140*E141)</f>
        <v>5</v>
      </c>
      <c r="F143" s="1404" t="str">
        <f>F137</f>
        <v>❺ Kg cuit</v>
      </c>
      <c r="G143" s="1405">
        <f>IF(E137=0,0,G140*E141)</f>
        <v>2.5</v>
      </c>
      <c r="H143" s="1406" t="str">
        <f>H140</f>
        <v>❹ Kg cru</v>
      </c>
      <c r="I143" s="1437" t="str">
        <f>HYPERLINK("#"&amp;ADDRESS(ROW(E143),COLUMN(E143),4),"◀"&amp;ADDRESS(ROW(E143),COLUMN(E143),4))</f>
        <v>◀E143</v>
      </c>
      <c r="J143" s="1403">
        <f>E143</f>
        <v>5</v>
      </c>
      <c r="K143" s="1319" t="str">
        <f ca="1">_xlfn.FORMULATEXT(E143)</f>
        <v>=SI(E137=0;0;E140*E141)</v>
      </c>
      <c r="L143" s="1229"/>
      <c r="M143" s="1464" t="str">
        <f>ADDRESS(ROW(G143),COLUMN(G143),4)</f>
        <v>G143</v>
      </c>
      <c r="N143" s="1319" t="str">
        <f ca="1">_xlfn.FORMULATEXT(G143)</f>
        <v>=SI(E137=0;0;G140*E141)</v>
      </c>
      <c r="O143" s="1229"/>
      <c r="P143" s="1232"/>
      <c r="Q143" s="1232"/>
      <c r="R143" s="1232"/>
      <c r="S143" s="1232"/>
      <c r="T143" s="1232"/>
      <c r="U143" s="1232"/>
      <c r="V143" s="747">
        <v>1</v>
      </c>
    </row>
    <row r="144" spans="1:22">
      <c r="A144" s="1232"/>
      <c r="B144" s="5032"/>
      <c r="C144" s="1255"/>
      <c r="D144" s="1407" t="s">
        <v>3087</v>
      </c>
      <c r="E144" s="1408">
        <f>IF(E137=0,0,IF(MOD(E143,E137)&gt;MOD(E143,E137)/2,INT(E143/E137)+1,INT(E143/E137)))</f>
        <v>5</v>
      </c>
      <c r="F144" s="1411" t="s">
        <v>3088</v>
      </c>
      <c r="G144" s="1410">
        <f>IF(ISBLANK(E140),0,E137/E140)</f>
        <v>20</v>
      </c>
      <c r="H144" s="1377"/>
      <c r="I144" s="1437" t="str">
        <f>HYPERLINK("#"&amp;ADDRESS(ROW(E144),COLUMN(E144),4),"◀"&amp;ADDRESS(ROW(E144),COLUMN(E144),4))</f>
        <v>◀E144</v>
      </c>
      <c r="J144" s="1408">
        <f>E144</f>
        <v>5</v>
      </c>
      <c r="K144" s="1319" t="str">
        <f ca="1">_xlfn.FORMULATEXT(E144)</f>
        <v>=SI(E137=0;0;SI(MOD(E143;E137)&gt;MOD(E143;E137)/2;ENT(E143/E137)+1;ENT(E143/E137)))</v>
      </c>
      <c r="L144" s="1229"/>
      <c r="M144" s="1229"/>
      <c r="N144" s="1229"/>
      <c r="O144" s="1229"/>
      <c r="P144" s="1232"/>
      <c r="Q144" s="1232"/>
      <c r="R144" s="1232"/>
      <c r="S144" s="1232"/>
      <c r="T144" s="1232"/>
      <c r="U144" s="1232"/>
      <c r="V144" s="747">
        <v>1</v>
      </c>
    </row>
    <row r="145" spans="1:22">
      <c r="A145" s="1232"/>
      <c r="B145" s="5032"/>
      <c r="C145" s="1255"/>
      <c r="D145" s="1407"/>
      <c r="E145" s="1408"/>
      <c r="F145" s="1411"/>
      <c r="G145" s="1410"/>
      <c r="H145" s="1377"/>
      <c r="I145" s="1437" t="str">
        <f>HYPERLINK("#"&amp;ADDRESS(ROW(G144),COLUMN(G144),4),"◀"&amp;ADDRESS(ROW(G144),COLUMN(G144),4))</f>
        <v>◀G144</v>
      </c>
      <c r="J145" s="1410">
        <f>G144</f>
        <v>20</v>
      </c>
      <c r="K145" s="1319" t="str">
        <f ca="1">_xlfn.FORMULATEXT(G144)</f>
        <v>=SI(ESTVIDE(E140);0;E137/E140)</v>
      </c>
      <c r="L145" s="1229"/>
      <c r="M145" s="1229"/>
      <c r="N145" s="1229"/>
      <c r="O145" s="1229"/>
      <c r="P145" s="1232"/>
      <c r="Q145" s="1232"/>
      <c r="R145" s="1232"/>
      <c r="S145" s="1232"/>
      <c r="T145" s="1232"/>
      <c r="U145" s="1232"/>
      <c r="V145" s="747">
        <v>1</v>
      </c>
    </row>
    <row r="146" spans="1:22">
      <c r="A146" s="1232"/>
      <c r="B146" s="5032"/>
      <c r="C146" s="5038" t="s">
        <v>3089</v>
      </c>
      <c r="D146" s="5038"/>
      <c r="E146" s="5038"/>
      <c r="F146" s="5038"/>
      <c r="G146" s="5038"/>
      <c r="H146" s="5039"/>
      <c r="I146" s="1232"/>
      <c r="J146" s="1232"/>
      <c r="K146" s="1232"/>
      <c r="L146" s="1232"/>
      <c r="M146" s="1232"/>
      <c r="N146" s="1232"/>
      <c r="O146" s="1232"/>
      <c r="P146" s="1232"/>
      <c r="Q146" s="1232"/>
      <c r="R146" s="1232"/>
      <c r="S146" s="1232"/>
      <c r="T146" s="1232"/>
      <c r="U146" s="1232"/>
      <c r="V146" s="747">
        <v>1</v>
      </c>
    </row>
    <row r="147" spans="1:22">
      <c r="A147" s="1232"/>
      <c r="B147" s="5032"/>
      <c r="C147" s="5038"/>
      <c r="D147" s="5038"/>
      <c r="E147" s="5038"/>
      <c r="F147" s="5038"/>
      <c r="G147" s="5038"/>
      <c r="H147" s="5039"/>
      <c r="I147" s="1232"/>
      <c r="J147" s="1232"/>
      <c r="K147" s="1232"/>
      <c r="L147" s="1232"/>
      <c r="M147" s="1232"/>
      <c r="N147" s="1232"/>
      <c r="O147" s="1232"/>
      <c r="P147" s="1232"/>
      <c r="Q147" s="1232"/>
      <c r="R147" s="1232"/>
      <c r="S147" s="1232"/>
      <c r="T147" s="1232"/>
      <c r="U147" s="1232"/>
      <c r="V147" s="747">
        <v>1</v>
      </c>
    </row>
    <row r="148" spans="1:22">
      <c r="A148" s="1232"/>
      <c r="B148" s="5032"/>
      <c r="C148" s="1412" t="s">
        <v>3090</v>
      </c>
      <c r="D148" s="1413"/>
      <c r="E148" s="1413"/>
      <c r="F148" s="1413"/>
      <c r="G148" s="1413"/>
      <c r="H148" s="1414"/>
      <c r="I148" s="1232"/>
      <c r="J148" s="1232"/>
      <c r="K148" s="1232"/>
      <c r="L148" s="1232"/>
      <c r="M148" s="1232"/>
      <c r="N148" s="1232"/>
      <c r="O148" s="1232"/>
      <c r="P148" s="1232"/>
      <c r="Q148" s="1232"/>
      <c r="R148" s="1232"/>
      <c r="S148" s="1232"/>
      <c r="T148" s="1232"/>
      <c r="U148" s="1232"/>
      <c r="V148" s="747">
        <v>1</v>
      </c>
    </row>
    <row r="149" spans="1:22">
      <c r="A149" s="1232"/>
      <c r="B149" s="5032"/>
      <c r="C149" s="5040" t="s">
        <v>3091</v>
      </c>
      <c r="D149" s="5040"/>
      <c r="E149" s="5040"/>
      <c r="F149" s="5040"/>
      <c r="G149" s="5040"/>
      <c r="H149" s="5041"/>
      <c r="I149" s="1232"/>
      <c r="J149" s="1232"/>
      <c r="K149" s="1232"/>
      <c r="L149" s="1232"/>
      <c r="M149" s="1232"/>
      <c r="N149" s="1232"/>
      <c r="O149" s="1232"/>
      <c r="P149" s="1232"/>
      <c r="Q149" s="1232"/>
      <c r="R149" s="1232"/>
      <c r="S149" s="1232"/>
      <c r="T149" s="1232"/>
      <c r="U149" s="1232"/>
      <c r="V149" s="747">
        <v>1</v>
      </c>
    </row>
    <row r="150" spans="1:22">
      <c r="A150" s="1232"/>
      <c r="B150" s="5032"/>
      <c r="C150" s="1415" t="s">
        <v>3092</v>
      </c>
      <c r="D150" s="1255"/>
      <c r="E150" s="1255"/>
      <c r="F150" s="1419" t="s">
        <v>3096</v>
      </c>
      <c r="G150" s="1255"/>
      <c r="H150" s="1377"/>
      <c r="I150" s="1232"/>
      <c r="J150" s="1232"/>
      <c r="K150" s="1232"/>
      <c r="L150" s="1232"/>
      <c r="M150" s="1232"/>
      <c r="N150" s="1232"/>
      <c r="O150" s="1232"/>
      <c r="P150" s="1232"/>
      <c r="Q150" s="1232"/>
      <c r="R150" s="1232"/>
      <c r="S150" s="1232"/>
      <c r="T150" s="1232"/>
      <c r="U150" s="1232"/>
      <c r="V150" s="747">
        <v>1</v>
      </c>
    </row>
    <row r="151" spans="1:22">
      <c r="A151" s="1232"/>
      <c r="B151" s="5032"/>
      <c r="C151" s="1416" t="s">
        <v>3080</v>
      </c>
      <c r="D151" s="1255"/>
      <c r="E151" s="1255"/>
      <c r="F151" s="1420" t="s">
        <v>3097</v>
      </c>
      <c r="G151" s="1255"/>
      <c r="H151" s="1377"/>
      <c r="I151" s="1232"/>
      <c r="J151" s="1232"/>
      <c r="K151" s="1232"/>
      <c r="L151" s="1232"/>
      <c r="M151" s="1232"/>
      <c r="N151" s="1232"/>
      <c r="O151" s="1232"/>
      <c r="P151" s="1232"/>
      <c r="Q151" s="1232"/>
      <c r="R151" s="1232"/>
      <c r="S151" s="1232"/>
      <c r="T151" s="1232"/>
      <c r="U151" s="1232"/>
      <c r="V151" s="747">
        <v>1</v>
      </c>
    </row>
    <row r="152" spans="1:22">
      <c r="A152" s="1232"/>
      <c r="B152" s="5032"/>
      <c r="C152" s="1418" t="s">
        <v>3095</v>
      </c>
      <c r="D152" s="1255"/>
      <c r="E152" s="1255"/>
      <c r="F152" s="1422" t="s">
        <v>3098</v>
      </c>
      <c r="G152" s="1255"/>
      <c r="H152" s="1377"/>
      <c r="I152" s="1232"/>
      <c r="J152" s="1232"/>
      <c r="K152" s="1232"/>
      <c r="L152" s="1232"/>
      <c r="M152" s="1232"/>
      <c r="N152" s="1232"/>
      <c r="O152" s="1232"/>
      <c r="P152" s="1232"/>
      <c r="Q152" s="1232"/>
      <c r="R152" s="1232"/>
      <c r="S152" s="1232"/>
      <c r="T152" s="1232"/>
      <c r="U152" s="1232"/>
      <c r="V152" s="747">
        <v>1</v>
      </c>
    </row>
    <row r="153" spans="1:22">
      <c r="A153" s="1232"/>
      <c r="B153" s="5032"/>
      <c r="C153" s="1351"/>
      <c r="D153" s="1388" t="s">
        <v>3072</v>
      </c>
      <c r="E153" s="1255"/>
      <c r="F153" s="1420"/>
      <c r="G153" s="1255"/>
      <c r="H153" s="1377"/>
      <c r="I153" s="1232"/>
      <c r="J153" s="1232"/>
      <c r="K153" s="1232"/>
      <c r="L153" s="1232"/>
      <c r="M153" s="1232"/>
      <c r="N153" s="1232"/>
      <c r="O153" s="1232"/>
      <c r="P153" s="1232"/>
      <c r="Q153" s="1232"/>
      <c r="R153" s="1232"/>
      <c r="S153" s="1232"/>
      <c r="T153" s="1232"/>
      <c r="U153" s="1232"/>
      <c r="V153" s="747">
        <v>1</v>
      </c>
    </row>
    <row r="154" spans="1:22">
      <c r="A154" s="1232"/>
      <c r="B154" s="5032"/>
      <c r="C154" s="1353"/>
      <c r="D154" s="1421" t="s">
        <v>3074</v>
      </c>
      <c r="E154" s="1255"/>
      <c r="F154" s="1422"/>
      <c r="G154" s="1255"/>
      <c r="H154" s="1377"/>
      <c r="I154" s="1232"/>
      <c r="J154" s="1232"/>
      <c r="K154" s="1232"/>
      <c r="L154" s="1232"/>
      <c r="M154" s="1232"/>
      <c r="N154" s="1232"/>
      <c r="O154" s="1232"/>
      <c r="P154" s="1232"/>
      <c r="Q154" s="1232"/>
      <c r="R154" s="1232"/>
      <c r="S154" s="1232"/>
      <c r="T154" s="1232"/>
      <c r="U154" s="1232"/>
      <c r="V154" s="747">
        <v>1</v>
      </c>
    </row>
    <row r="155" spans="1:22">
      <c r="A155" s="1232"/>
      <c r="B155" s="5032"/>
      <c r="C155" s="1423"/>
      <c r="D155" s="1255"/>
      <c r="E155" s="1424" t="s">
        <v>3099</v>
      </c>
      <c r="F155" s="1422"/>
      <c r="G155" s="1423" t="s">
        <v>3100</v>
      </c>
      <c r="H155" s="1425" t="str">
        <f>ADDRESS(ROW(F137),COLUMN(F137),4)</f>
        <v>F137</v>
      </c>
      <c r="I155" s="1232"/>
      <c r="J155" s="1232"/>
      <c r="K155" s="1232"/>
      <c r="L155" s="1232"/>
      <c r="M155" s="1232"/>
      <c r="N155" s="1232"/>
      <c r="O155" s="1232"/>
      <c r="P155" s="1232"/>
      <c r="Q155" s="1232"/>
      <c r="R155" s="1232"/>
      <c r="S155" s="1232"/>
      <c r="T155" s="1232"/>
      <c r="U155" s="1232"/>
      <c r="V155" s="747">
        <v>1</v>
      </c>
    </row>
    <row r="156" spans="1:22">
      <c r="A156" s="1232"/>
      <c r="B156" s="5032"/>
      <c r="C156" s="1285" t="s">
        <v>3108</v>
      </c>
      <c r="D156" s="1426"/>
      <c r="E156" s="1424"/>
      <c r="F156" s="1285" t="s">
        <v>3109</v>
      </c>
      <c r="G156" s="1255"/>
      <c r="H156" s="1377"/>
      <c r="I156" s="1232"/>
      <c r="J156" s="1232"/>
      <c r="K156" s="1232"/>
      <c r="L156" s="1232"/>
      <c r="M156" s="1232"/>
      <c r="N156" s="1232"/>
      <c r="O156" s="1232"/>
      <c r="P156" s="1232"/>
      <c r="Q156" s="1232"/>
      <c r="R156" s="1232"/>
      <c r="S156" s="1232"/>
      <c r="T156" s="1232"/>
      <c r="U156" s="1232"/>
      <c r="V156" s="747">
        <v>1</v>
      </c>
    </row>
    <row r="157" spans="1:22">
      <c r="A157" s="1232"/>
      <c r="B157" s="5032"/>
      <c r="C157" s="1288">
        <v>12</v>
      </c>
      <c r="D157" s="1288">
        <v>11</v>
      </c>
      <c r="E157" s="1288">
        <v>11</v>
      </c>
      <c r="F157" s="1288">
        <v>11</v>
      </c>
      <c r="G157" s="1288">
        <v>11</v>
      </c>
      <c r="H157" s="1289">
        <v>11</v>
      </c>
      <c r="I157" s="1290" t="s">
        <v>3009</v>
      </c>
      <c r="J157" s="1229"/>
      <c r="K157" s="1232"/>
      <c r="L157" s="1232"/>
      <c r="M157" s="1232"/>
      <c r="N157" s="1232"/>
      <c r="O157" s="1232"/>
      <c r="P157" s="1232"/>
      <c r="Q157" s="1232"/>
      <c r="R157" s="1232"/>
      <c r="S157" s="1232"/>
      <c r="T157" s="1232"/>
      <c r="U157" s="1232"/>
      <c r="V157" s="747">
        <v>1</v>
      </c>
    </row>
    <row r="158" spans="1:22" ht="16.5" thickBot="1">
      <c r="A158" s="1232"/>
      <c r="B158" s="5033"/>
      <c r="C158" s="1295">
        <f ca="1">CELL("largeur",C158)</f>
        <v>13</v>
      </c>
      <c r="D158" s="1295">
        <f t="shared" ref="D158:H158" ca="1" si="3">CELL("largeur",D158)</f>
        <v>21</v>
      </c>
      <c r="E158" s="1295">
        <f t="shared" ca="1" si="3"/>
        <v>13</v>
      </c>
      <c r="F158" s="1295">
        <f t="shared" ca="1" si="3"/>
        <v>13</v>
      </c>
      <c r="G158" s="1295">
        <f t="shared" ca="1" si="3"/>
        <v>13</v>
      </c>
      <c r="H158" s="1296">
        <f t="shared" ca="1" si="3"/>
        <v>13</v>
      </c>
      <c r="I158" s="1290" t="s">
        <v>3012</v>
      </c>
      <c r="J158" s="1229"/>
      <c r="K158" s="1232"/>
      <c r="L158" s="1232"/>
      <c r="M158" s="1232"/>
      <c r="N158" s="1232"/>
      <c r="O158" s="1232"/>
      <c r="P158" s="1232"/>
      <c r="Q158" s="1232"/>
      <c r="R158" s="1232"/>
      <c r="S158" s="1232"/>
      <c r="T158" s="1232"/>
      <c r="U158" s="1232"/>
      <c r="V158" s="747">
        <v>1</v>
      </c>
    </row>
    <row r="159" spans="1:22" ht="16.5" thickBot="1">
      <c r="A159" s="1232"/>
      <c r="B159" s="1229"/>
      <c r="C159" s="1229"/>
      <c r="D159" s="1229"/>
      <c r="E159" s="1229"/>
      <c r="F159" s="1229"/>
      <c r="G159" s="1229"/>
      <c r="H159" s="1229"/>
      <c r="I159" s="1232"/>
      <c r="J159" s="1232"/>
      <c r="K159" s="1232"/>
      <c r="L159" s="1232"/>
      <c r="M159" s="1232"/>
      <c r="N159" s="1232"/>
      <c r="O159" s="1232"/>
      <c r="P159" s="1232"/>
      <c r="Q159" s="1232"/>
      <c r="R159" s="1232"/>
      <c r="S159" s="1232"/>
      <c r="T159" s="1232"/>
      <c r="U159" s="1232"/>
      <c r="V159" s="747">
        <v>1</v>
      </c>
    </row>
    <row r="160" spans="1:22" ht="23.25">
      <c r="A160" s="1232"/>
      <c r="B160" s="5029" t="s">
        <v>395</v>
      </c>
      <c r="C160" s="5045" t="s">
        <v>3076</v>
      </c>
      <c r="D160" s="5045"/>
      <c r="E160" s="5045"/>
      <c r="F160" s="5045"/>
      <c r="G160" s="1465"/>
      <c r="H160" s="1466" t="str">
        <f>F168</f>
        <v>Morceaux</v>
      </c>
      <c r="I160" s="1232"/>
      <c r="J160" s="1232"/>
      <c r="K160" s="1232"/>
      <c r="L160" s="1232"/>
      <c r="M160" s="1232"/>
      <c r="N160" s="1232"/>
      <c r="O160" s="1232"/>
      <c r="P160" s="1232"/>
      <c r="Q160" s="1232"/>
      <c r="R160" s="1232"/>
      <c r="S160" s="1232"/>
      <c r="T160" s="1232"/>
      <c r="U160" s="1232"/>
      <c r="V160" s="747">
        <v>1</v>
      </c>
    </row>
    <row r="161" spans="1:22">
      <c r="A161" s="1232"/>
      <c r="B161" s="5030"/>
      <c r="C161" s="1467"/>
      <c r="D161" s="1467"/>
      <c r="E161" s="1468"/>
      <c r="F161" s="1469" t="s">
        <v>3077</v>
      </c>
      <c r="G161" s="1470" t="str">
        <f>G170</f>
        <v>❹ Cru</v>
      </c>
      <c r="H161" s="1471"/>
      <c r="I161" s="1232"/>
      <c r="J161" s="1232"/>
      <c r="K161" s="1232"/>
      <c r="L161" s="1232"/>
      <c r="M161" s="1232"/>
      <c r="N161" s="1232"/>
      <c r="O161" s="1232"/>
      <c r="P161" s="1232"/>
      <c r="Q161" s="1232"/>
      <c r="R161" s="1232"/>
      <c r="S161" s="1232"/>
      <c r="T161" s="1232"/>
      <c r="U161" s="1232"/>
      <c r="V161" s="747">
        <v>1</v>
      </c>
    </row>
    <row r="162" spans="1:22" ht="23.25">
      <c r="A162" s="1232"/>
      <c r="B162" s="5046">
        <v>3</v>
      </c>
      <c r="C162" s="5048" t="str">
        <f>D166</f>
        <v>Sautés en morceaux service au poids</v>
      </c>
      <c r="D162" s="5048"/>
      <c r="E162" s="5048"/>
      <c r="F162" s="5048"/>
      <c r="G162" s="5048"/>
      <c r="H162" s="5049"/>
      <c r="I162" s="1232"/>
      <c r="J162" s="1232"/>
      <c r="K162" s="1232"/>
      <c r="L162" s="1232"/>
      <c r="M162" s="1232"/>
      <c r="N162" s="1232"/>
      <c r="O162" s="1232"/>
      <c r="P162" s="1232"/>
      <c r="Q162" s="1232"/>
      <c r="R162" s="1232"/>
      <c r="S162" s="1232"/>
      <c r="T162" s="1232"/>
      <c r="U162" s="1232"/>
      <c r="V162" s="747">
        <v>1</v>
      </c>
    </row>
    <row r="163" spans="1:22" ht="15.75" customHeight="1">
      <c r="A163" s="1232"/>
      <c r="B163" s="5046"/>
      <c r="C163" s="1472"/>
      <c r="D163" s="1473" t="s">
        <v>3078</v>
      </c>
      <c r="E163" s="1474">
        <f>IF(E170=0,0,IF(MOD(E177,E170)&gt;MOD(E177,E170)/2,INT(E177/E170)+1,INT(E177/E170)))</f>
        <v>86</v>
      </c>
      <c r="F163" s="1475" t="str">
        <f>F167</f>
        <v xml:space="preserve"> GN 1/ 1 = 35 morceaux</v>
      </c>
      <c r="G163" s="1476"/>
      <c r="H163" s="1477"/>
      <c r="I163" s="1232"/>
      <c r="J163" s="1232"/>
      <c r="K163" s="1232"/>
      <c r="L163" s="1232"/>
      <c r="M163" s="1232"/>
      <c r="N163" s="1232"/>
      <c r="O163" s="1232"/>
      <c r="P163" s="1232"/>
      <c r="Q163" s="1232"/>
      <c r="R163" s="1232"/>
      <c r="S163" s="1232"/>
      <c r="T163" s="1232"/>
      <c r="U163" s="1232"/>
      <c r="V163" s="747">
        <v>1</v>
      </c>
    </row>
    <row r="164" spans="1:22" ht="15.75" customHeight="1">
      <c r="A164" s="1232"/>
      <c r="B164" s="5046"/>
      <c r="C164" s="1478">
        <f>INT(E177/E170)</f>
        <v>85</v>
      </c>
      <c r="D164" s="1479">
        <f>IF(C164=0,0,IF(E163=0,0,E170))</f>
        <v>21</v>
      </c>
      <c r="E164" s="1480" t="str">
        <f>F170</f>
        <v>Morceaux</v>
      </c>
      <c r="F164" s="1478" t="str">
        <f>IF(D164*C164=0,"1 de",IF(E177=0,0,IF(E170=0,0,IF(D164*C164=E177,"",IF(G164&gt;0,"Plus 1 de")))))</f>
        <v>Plus 1 de</v>
      </c>
      <c r="G164" s="1474">
        <f>IF(E170=0,0,IF(D164*C164=E177,"",MOD(E177,E170)))</f>
        <v>15</v>
      </c>
      <c r="H164" s="1481" t="str">
        <f>E164</f>
        <v>Morceaux</v>
      </c>
      <c r="I164" s="1232"/>
      <c r="J164" s="1232"/>
      <c r="K164" s="1232"/>
      <c r="L164" s="1232"/>
      <c r="M164" s="1232"/>
      <c r="N164" s="1232"/>
      <c r="O164" s="1232"/>
      <c r="P164" s="1232"/>
      <c r="Q164" s="1232"/>
      <c r="R164" s="1232"/>
      <c r="S164" s="1232"/>
      <c r="T164" s="1232"/>
      <c r="U164" s="1232"/>
      <c r="V164" s="747">
        <v>1</v>
      </c>
    </row>
    <row r="165" spans="1:22" ht="15.75" customHeight="1">
      <c r="A165" s="1232"/>
      <c r="B165" s="5046"/>
      <c r="C165" s="1482" t="str">
        <f>F177</f>
        <v>Morceaux</v>
      </c>
      <c r="D165" s="1483">
        <f>E177</f>
        <v>1800</v>
      </c>
      <c r="E165" s="1484" t="str">
        <f>H175</f>
        <v>❹ Cru</v>
      </c>
      <c r="F165" s="1485">
        <f>E178</f>
        <v>86.4</v>
      </c>
      <c r="G165" s="1484" t="str">
        <f>H176</f>
        <v>❺ Cuit</v>
      </c>
      <c r="H165" s="1486">
        <f>E179</f>
        <v>43.2</v>
      </c>
      <c r="I165" s="1232"/>
      <c r="J165" s="1232"/>
      <c r="K165" s="1232"/>
      <c r="L165" s="1232"/>
      <c r="M165" s="1232"/>
      <c r="N165" s="1232"/>
      <c r="O165" s="1232"/>
      <c r="P165" s="1232"/>
      <c r="Q165" s="1232"/>
      <c r="R165" s="1232"/>
      <c r="S165" s="1232"/>
      <c r="T165" s="1232"/>
      <c r="U165" s="1232"/>
      <c r="V165" s="747">
        <v>1</v>
      </c>
    </row>
    <row r="166" spans="1:22" ht="18.75" customHeight="1">
      <c r="A166" s="1232"/>
      <c r="B166" s="5046"/>
      <c r="C166" s="1374" t="s">
        <v>288</v>
      </c>
      <c r="D166" s="1375" t="s">
        <v>3079</v>
      </c>
      <c r="E166" s="1376"/>
      <c r="F166" s="1255"/>
      <c r="G166" s="1255"/>
      <c r="H166" s="1377"/>
      <c r="I166" s="1232"/>
      <c r="J166" s="1232"/>
      <c r="K166" s="1232"/>
      <c r="L166" s="1232"/>
      <c r="M166" s="1232"/>
      <c r="N166" s="1232"/>
      <c r="O166" s="1232"/>
      <c r="P166" s="1232"/>
      <c r="Q166" s="1232"/>
      <c r="R166" s="1232"/>
      <c r="S166" s="1232"/>
      <c r="T166" s="1232"/>
      <c r="U166" s="1232"/>
      <c r="V166" s="747">
        <v>1</v>
      </c>
    </row>
    <row r="167" spans="1:22" ht="15.75" customHeight="1">
      <c r="A167" s="1232"/>
      <c r="B167" s="5046"/>
      <c r="C167" s="1255"/>
      <c r="D167" s="1255"/>
      <c r="E167" s="1379" t="s">
        <v>3080</v>
      </c>
      <c r="F167" s="1487" t="s">
        <v>3110</v>
      </c>
      <c r="G167" s="1487"/>
      <c r="H167" s="1488"/>
      <c r="I167" s="1232"/>
      <c r="J167" s="1232"/>
      <c r="K167" s="1232"/>
      <c r="L167" s="1232"/>
      <c r="M167" s="1232"/>
      <c r="N167" s="1232"/>
      <c r="O167" s="1232"/>
      <c r="P167" s="1232"/>
      <c r="Q167" s="1232"/>
      <c r="R167" s="1232"/>
      <c r="S167" s="1232"/>
      <c r="T167" s="1232"/>
      <c r="U167" s="1232"/>
      <c r="V167" s="747">
        <v>1</v>
      </c>
    </row>
    <row r="168" spans="1:22" ht="15.75" customHeight="1">
      <c r="A168" s="1232"/>
      <c r="B168" s="5046"/>
      <c r="C168" s="1255"/>
      <c r="D168" s="1255"/>
      <c r="E168" s="1489" t="s">
        <v>3111</v>
      </c>
      <c r="F168" s="1490" t="s">
        <v>3112</v>
      </c>
      <c r="G168" s="1491" t="s">
        <v>3113</v>
      </c>
      <c r="H168" s="1492"/>
      <c r="I168" s="1232"/>
      <c r="J168" s="1232"/>
      <c r="K168" s="1232"/>
      <c r="L168" s="1232"/>
      <c r="M168" s="1232"/>
      <c r="N168" s="1232"/>
      <c r="O168" s="1232"/>
      <c r="P168" s="1232"/>
      <c r="Q168" s="1232"/>
      <c r="R168" s="1232"/>
      <c r="S168" s="1232"/>
      <c r="T168" s="1232"/>
      <c r="U168" s="1232"/>
      <c r="V168" s="747">
        <v>1</v>
      </c>
    </row>
    <row r="169" spans="1:22" ht="15.75" customHeight="1">
      <c r="A169" s="1232"/>
      <c r="B169" s="5046"/>
      <c r="C169" s="1255"/>
      <c r="D169" s="1381"/>
      <c r="E169" s="1382"/>
      <c r="F169" s="1383"/>
      <c r="G169" s="1383" t="s">
        <v>3082</v>
      </c>
      <c r="H169" s="1377"/>
      <c r="I169" s="1232"/>
      <c r="J169" s="1232"/>
      <c r="K169" s="1232"/>
      <c r="L169" s="1232"/>
      <c r="M169" s="1232"/>
      <c r="N169" s="1232"/>
      <c r="O169" s="1232"/>
      <c r="P169" s="1232"/>
      <c r="Q169" s="1232"/>
      <c r="R169" s="1232"/>
      <c r="S169" s="1232"/>
      <c r="T169" s="1232"/>
      <c r="U169" s="1232"/>
      <c r="V169" s="747">
        <v>1</v>
      </c>
    </row>
    <row r="170" spans="1:22" ht="15.75" customHeight="1">
      <c r="A170" s="1232"/>
      <c r="B170" s="5046"/>
      <c r="C170" s="1385"/>
      <c r="D170" s="1386" t="s">
        <v>3083</v>
      </c>
      <c r="E170" s="1493">
        <v>21</v>
      </c>
      <c r="F170" s="712" t="str">
        <f>F168</f>
        <v>Morceaux</v>
      </c>
      <c r="G170" s="1388" t="s">
        <v>3114</v>
      </c>
      <c r="H170" s="692"/>
      <c r="I170" s="1232"/>
      <c r="J170" s="1232"/>
      <c r="K170" s="1232"/>
      <c r="L170" s="1232"/>
      <c r="M170" s="1232"/>
      <c r="N170" s="1232"/>
      <c r="O170" s="1232"/>
      <c r="P170" s="1232"/>
      <c r="Q170" s="1232"/>
      <c r="R170" s="1232"/>
      <c r="S170" s="1232"/>
      <c r="T170" s="1232"/>
      <c r="U170" s="1232"/>
      <c r="V170" s="747">
        <v>1</v>
      </c>
    </row>
    <row r="171" spans="1:22" ht="15.75" customHeight="1">
      <c r="A171" s="1232"/>
      <c r="B171" s="5046"/>
      <c r="C171" s="1385"/>
      <c r="D171" s="1494" t="s">
        <v>3115</v>
      </c>
      <c r="E171" s="1395">
        <v>4.8000000000000001E-2</v>
      </c>
      <c r="F171" s="1495" t="str">
        <f>G170</f>
        <v>❹ Cru</v>
      </c>
      <c r="G171" s="1352">
        <f>IF(F171=E189,E171-(E171*E172%),IF(F171=E190,E171/(100-E172)*100))</f>
        <v>2.4E-2</v>
      </c>
      <c r="H171" s="1397" t="str">
        <f>IF(F171=E189,E190,E189)</f>
        <v>❺ Cuit</v>
      </c>
      <c r="I171" s="1232"/>
      <c r="J171" s="1232"/>
      <c r="K171" s="1232"/>
      <c r="L171" s="1232"/>
      <c r="M171" s="1232"/>
      <c r="N171" s="1232"/>
      <c r="O171" s="1232"/>
      <c r="P171" s="1232"/>
      <c r="Q171" s="1232"/>
      <c r="R171" s="1232"/>
      <c r="S171" s="1232"/>
      <c r="T171" s="1232"/>
      <c r="U171" s="1232"/>
      <c r="V171" s="747">
        <v>1</v>
      </c>
    </row>
    <row r="172" spans="1:22" ht="15.75" customHeight="1">
      <c r="A172" s="1232"/>
      <c r="B172" s="5046"/>
      <c r="C172" s="1255"/>
      <c r="D172" s="1496" t="str">
        <f>IF(G170=E190,"❻ % de BONI &gt;",IF(G170=E189,"❻ %  de PERTE &gt;",IF(ISBLANK(E172),0)))</f>
        <v>❻ %  de PERTE &gt;</v>
      </c>
      <c r="E172" s="1392">
        <v>50</v>
      </c>
      <c r="F172"/>
      <c r="G172" s="1389"/>
      <c r="H172" s="1390"/>
      <c r="I172" s="1232"/>
      <c r="J172" s="1232"/>
      <c r="K172" s="1232"/>
      <c r="L172" s="1232"/>
      <c r="M172" s="1232"/>
      <c r="N172" s="1232"/>
      <c r="O172" s="1232"/>
      <c r="P172" s="1232"/>
      <c r="Q172" s="1232"/>
      <c r="R172" s="1232"/>
      <c r="S172" s="1232"/>
      <c r="T172" s="1232"/>
      <c r="U172" s="1232"/>
      <c r="V172" s="747">
        <v>1</v>
      </c>
    </row>
    <row r="173" spans="1:22" ht="15.75" customHeight="1">
      <c r="A173" s="1232"/>
      <c r="B173" s="5046"/>
      <c r="C173" s="1255"/>
      <c r="D173" s="132"/>
      <c r="E173" s="132"/>
      <c r="F173" s="132"/>
      <c r="G173" s="132"/>
      <c r="H173" s="704"/>
      <c r="I173" s="1232"/>
      <c r="J173" s="1232"/>
      <c r="K173" s="1232"/>
      <c r="L173" s="1232"/>
      <c r="M173" s="1232"/>
      <c r="N173" s="1232"/>
      <c r="O173" s="1232"/>
      <c r="P173" s="1232"/>
      <c r="Q173" s="1232"/>
      <c r="R173" s="1232"/>
      <c r="S173" s="1232"/>
      <c r="T173" s="1232"/>
      <c r="U173" s="1232"/>
      <c r="V173" s="747">
        <v>1</v>
      </c>
    </row>
    <row r="174" spans="1:22" ht="15.75" customHeight="1">
      <c r="A174" s="1232"/>
      <c r="B174" s="5046"/>
      <c r="C174" s="1255"/>
      <c r="D174" s="1497" t="s">
        <v>3085</v>
      </c>
      <c r="E174" s="1498">
        <v>1200</v>
      </c>
      <c r="F174" s="1499" t="s">
        <v>108</v>
      </c>
      <c r="G174" s="1255"/>
      <c r="H174" s="1401"/>
      <c r="I174" s="1232"/>
      <c r="J174" s="1232"/>
      <c r="K174" s="1232"/>
      <c r="L174" s="1232"/>
      <c r="M174" s="1232"/>
      <c r="N174" s="1232"/>
      <c r="O174" s="1232"/>
      <c r="P174" s="1232"/>
      <c r="Q174" s="1232"/>
      <c r="R174" s="1232"/>
      <c r="S174" s="1232"/>
      <c r="T174" s="1232"/>
      <c r="U174" s="1232"/>
      <c r="V174" s="747">
        <v>1</v>
      </c>
    </row>
    <row r="175" spans="1:22" ht="15.75" customHeight="1">
      <c r="A175" s="1232"/>
      <c r="B175" s="5046"/>
      <c r="C175" s="1255"/>
      <c r="D175" s="1394" t="s">
        <v>3116</v>
      </c>
      <c r="E175" s="1500">
        <v>1.5</v>
      </c>
      <c r="F175" t="str">
        <f>F168</f>
        <v>Morceaux</v>
      </c>
      <c r="G175" s="1501">
        <f>E171*E175</f>
        <v>7.2000000000000008E-2</v>
      </c>
      <c r="H175" s="1397" t="str">
        <f>F171</f>
        <v>❹ Cru</v>
      </c>
      <c r="I175" s="1232"/>
      <c r="J175" s="1232"/>
      <c r="K175" s="1232"/>
      <c r="L175" s="1232"/>
      <c r="M175" s="1232"/>
      <c r="N175" s="1232"/>
      <c r="O175" s="1232"/>
      <c r="P175" s="1232"/>
      <c r="Q175" s="1232"/>
      <c r="R175" s="1232"/>
      <c r="S175" s="1232"/>
      <c r="T175" s="1232"/>
      <c r="U175" s="1232"/>
      <c r="V175" s="747">
        <v>1</v>
      </c>
    </row>
    <row r="176" spans="1:22" ht="15.75" customHeight="1">
      <c r="A176" s="1232"/>
      <c r="B176" s="5046"/>
      <c r="C176" s="1255"/>
      <c r="D176" s="1394"/>
      <c r="E176" s="1502"/>
      <c r="F176" s="132"/>
      <c r="G176" s="1501">
        <f>G171*E175</f>
        <v>3.6000000000000004E-2</v>
      </c>
      <c r="H176" s="1397" t="str">
        <f>H171</f>
        <v>❺ Cuit</v>
      </c>
      <c r="I176" s="1232"/>
      <c r="J176" s="1232"/>
      <c r="K176" s="1232"/>
      <c r="L176" s="1232"/>
      <c r="M176" s="1232"/>
      <c r="N176" s="1232"/>
      <c r="O176" s="1232"/>
      <c r="P176" s="1232"/>
      <c r="Q176" s="1232"/>
      <c r="R176" s="1232"/>
      <c r="S176" s="1232"/>
      <c r="T176" s="1232"/>
      <c r="U176" s="1232"/>
      <c r="V176" s="747">
        <v>1</v>
      </c>
    </row>
    <row r="177" spans="1:22" ht="15.75" customHeight="1">
      <c r="A177" s="1232"/>
      <c r="B177" s="5046"/>
      <c r="C177" s="1255"/>
      <c r="D177" s="1402" t="s">
        <v>3086</v>
      </c>
      <c r="E177" s="833">
        <f>E175*E174</f>
        <v>1800</v>
      </c>
      <c r="F177" s="1503" t="str">
        <f>F168</f>
        <v>Morceaux</v>
      </c>
      <c r="G177" s="1405"/>
      <c r="H177" s="1406"/>
      <c r="I177" s="1232"/>
      <c r="J177" s="1232"/>
      <c r="K177" s="1232"/>
      <c r="L177" s="1232"/>
      <c r="M177" s="1232"/>
      <c r="N177" s="1232"/>
      <c r="O177" s="1232"/>
      <c r="P177" s="1232"/>
      <c r="Q177" s="1232"/>
      <c r="R177" s="1232"/>
      <c r="S177" s="1232"/>
      <c r="T177" s="1232"/>
      <c r="U177" s="1232"/>
      <c r="V177" s="747">
        <v>1</v>
      </c>
    </row>
    <row r="178" spans="1:22" ht="15.75" customHeight="1">
      <c r="A178" s="1232"/>
      <c r="B178" s="5046"/>
      <c r="C178" s="1255"/>
      <c r="D178" s="1402"/>
      <c r="E178" s="1504">
        <f>G175*E174</f>
        <v>86.4</v>
      </c>
      <c r="F178" s="1505" t="str">
        <f>F171</f>
        <v>❹ Cru</v>
      </c>
      <c r="G178" s="1405"/>
      <c r="H178" s="1406"/>
      <c r="I178" s="1232"/>
      <c r="J178" s="1232"/>
      <c r="K178" s="1232"/>
      <c r="L178" s="1232"/>
      <c r="M178" s="1232"/>
      <c r="N178" s="1232"/>
      <c r="O178" s="1232"/>
      <c r="P178" s="1232"/>
      <c r="Q178" s="1232"/>
      <c r="R178" s="1232"/>
      <c r="S178" s="1232"/>
      <c r="T178" s="1232"/>
      <c r="U178" s="1232"/>
      <c r="V178" s="747">
        <v>1</v>
      </c>
    </row>
    <row r="179" spans="1:22" ht="15.75" customHeight="1">
      <c r="A179" s="1232"/>
      <c r="B179" s="5046"/>
      <c r="C179" s="1255"/>
      <c r="D179" s="1402"/>
      <c r="E179" s="1504">
        <f>G176*E174</f>
        <v>43.2</v>
      </c>
      <c r="F179" s="1495" t="str">
        <f>H171</f>
        <v>❺ Cuit</v>
      </c>
      <c r="G179" s="1405"/>
      <c r="H179" s="1406"/>
      <c r="I179" s="1232"/>
      <c r="J179" s="1232"/>
      <c r="K179" s="1232"/>
      <c r="L179" s="1232"/>
      <c r="M179" s="1232"/>
      <c r="N179" s="1232"/>
      <c r="O179" s="1232"/>
      <c r="P179" s="1232"/>
      <c r="Q179" s="1232"/>
      <c r="R179" s="1232"/>
      <c r="S179" s="1232"/>
      <c r="T179" s="1232"/>
      <c r="U179" s="1232"/>
      <c r="V179" s="747">
        <v>1</v>
      </c>
    </row>
    <row r="180" spans="1:22" ht="15.75" customHeight="1">
      <c r="A180" s="1232"/>
      <c r="B180" s="5046"/>
      <c r="C180" s="1297"/>
      <c r="D180" s="1407" t="s">
        <v>3087</v>
      </c>
      <c r="E180" s="1408">
        <f>E163</f>
        <v>86</v>
      </c>
      <c r="F180" s="1409" t="s">
        <v>3088</v>
      </c>
      <c r="G180" s="1410">
        <f>IF(ISBLANK(E175),0,E170/E175)</f>
        <v>14</v>
      </c>
      <c r="H180" s="1377"/>
      <c r="I180" s="1232"/>
      <c r="J180" s="1232"/>
      <c r="K180" s="1232"/>
      <c r="L180" s="1232"/>
      <c r="M180" s="1232"/>
      <c r="N180" s="1232"/>
      <c r="O180" s="1232"/>
      <c r="P180" s="1232"/>
      <c r="Q180" s="1232"/>
      <c r="R180" s="1232"/>
      <c r="S180" s="1232"/>
      <c r="T180" s="1232"/>
      <c r="U180" s="1232"/>
      <c r="V180" s="747">
        <v>1</v>
      </c>
    </row>
    <row r="181" spans="1:22" ht="15.75" customHeight="1">
      <c r="A181" s="1232"/>
      <c r="B181" s="5046"/>
      <c r="C181" s="1255"/>
      <c r="D181" s="1407"/>
      <c r="E181" s="1408"/>
      <c r="F181" s="1411"/>
      <c r="G181" s="1410"/>
      <c r="H181" s="1377"/>
      <c r="I181" s="1232"/>
      <c r="J181" s="1232"/>
      <c r="K181" s="1232"/>
      <c r="L181" s="1232"/>
      <c r="M181" s="1232"/>
      <c r="N181" s="1232"/>
      <c r="O181" s="1232"/>
      <c r="P181" s="1232"/>
      <c r="Q181" s="1232"/>
      <c r="R181" s="1232"/>
      <c r="S181" s="1232"/>
      <c r="T181" s="1232"/>
      <c r="U181" s="1232"/>
      <c r="V181" s="747">
        <v>1</v>
      </c>
    </row>
    <row r="182" spans="1:22" ht="15.75" customHeight="1">
      <c r="A182" s="1232"/>
      <c r="B182" s="5046"/>
      <c r="C182" s="5038" t="s">
        <v>3089</v>
      </c>
      <c r="D182" s="5038"/>
      <c r="E182" s="5038"/>
      <c r="F182" s="5038"/>
      <c r="G182" s="5038"/>
      <c r="H182" s="5039"/>
      <c r="I182" s="1232"/>
      <c r="J182" s="1232"/>
      <c r="K182" s="1232"/>
      <c r="L182" s="1232"/>
      <c r="M182" s="1232"/>
      <c r="N182" s="1232"/>
      <c r="O182" s="1232"/>
      <c r="P182" s="1232"/>
      <c r="Q182" s="1232"/>
      <c r="R182" s="1232"/>
      <c r="S182" s="1232"/>
      <c r="T182" s="1232"/>
      <c r="U182" s="1232"/>
      <c r="V182" s="747">
        <v>1</v>
      </c>
    </row>
    <row r="183" spans="1:22" ht="15.75" customHeight="1">
      <c r="A183" s="1232"/>
      <c r="B183" s="5046"/>
      <c r="C183" s="5038"/>
      <c r="D183" s="5038"/>
      <c r="E183" s="5038"/>
      <c r="F183" s="5038"/>
      <c r="G183" s="5038"/>
      <c r="H183" s="5039"/>
      <c r="I183" s="1232"/>
      <c r="J183" s="1232"/>
      <c r="K183" s="1232"/>
      <c r="L183" s="1232"/>
      <c r="M183" s="1232"/>
      <c r="N183" s="1232"/>
      <c r="O183" s="1232"/>
      <c r="P183" s="1232"/>
      <c r="Q183" s="1232"/>
      <c r="R183" s="1232"/>
      <c r="S183" s="1232"/>
      <c r="T183" s="1232"/>
      <c r="U183" s="1232"/>
      <c r="V183" s="747">
        <v>1</v>
      </c>
    </row>
    <row r="184" spans="1:22" ht="15.75" customHeight="1">
      <c r="A184" s="1232"/>
      <c r="B184" s="5046"/>
      <c r="C184" s="1412" t="s">
        <v>3117</v>
      </c>
      <c r="D184" s="1413"/>
      <c r="E184" s="1413"/>
      <c r="F184" s="1413"/>
      <c r="G184" s="1413"/>
      <c r="H184" s="1414"/>
      <c r="I184" s="1232"/>
      <c r="J184" s="1232"/>
      <c r="K184" s="1232"/>
      <c r="L184" s="1232"/>
      <c r="M184" s="1232"/>
      <c r="N184" s="1232"/>
      <c r="O184" s="1232"/>
      <c r="P184" s="1232"/>
      <c r="Q184" s="1232"/>
      <c r="R184" s="1232"/>
      <c r="S184" s="1232"/>
      <c r="T184" s="1232"/>
      <c r="U184" s="1232"/>
      <c r="V184" s="747">
        <v>1</v>
      </c>
    </row>
    <row r="185" spans="1:22" ht="15.75" customHeight="1">
      <c r="A185" s="1232"/>
      <c r="B185" s="5046"/>
      <c r="C185" s="4997" t="s">
        <v>3091</v>
      </c>
      <c r="D185" s="4997"/>
      <c r="E185" s="4997"/>
      <c r="F185" s="4997"/>
      <c r="G185" s="4997"/>
      <c r="H185" s="4998"/>
      <c r="I185" s="1232"/>
      <c r="J185" s="1232"/>
      <c r="K185" s="1232"/>
      <c r="L185" s="1232"/>
      <c r="M185" s="1232"/>
      <c r="N185" s="1232"/>
      <c r="O185" s="1232"/>
      <c r="P185" s="1232"/>
      <c r="Q185" s="1232"/>
      <c r="R185" s="1232"/>
      <c r="S185" s="1232"/>
      <c r="T185" s="1232"/>
      <c r="U185" s="1232"/>
      <c r="V185" s="747">
        <v>1</v>
      </c>
    </row>
    <row r="186" spans="1:22" ht="15.75" customHeight="1">
      <c r="A186" s="1232"/>
      <c r="B186" s="5046"/>
      <c r="C186" s="1415" t="s">
        <v>3092</v>
      </c>
      <c r="D186" s="1255"/>
      <c r="E186" s="1255"/>
      <c r="F186" s="1351" t="s">
        <v>3093</v>
      </c>
      <c r="G186" s="1255"/>
      <c r="H186" s="1377"/>
      <c r="I186" s="1232"/>
      <c r="J186" s="1232"/>
      <c r="K186" s="1232"/>
      <c r="L186" s="1232"/>
      <c r="M186" s="1232"/>
      <c r="N186" s="1232"/>
      <c r="O186" s="1232"/>
      <c r="P186" s="1232"/>
      <c r="Q186" s="1232"/>
      <c r="R186" s="1232"/>
      <c r="S186" s="1232"/>
      <c r="T186" s="1232"/>
      <c r="U186" s="1232"/>
      <c r="V186" s="747">
        <v>1</v>
      </c>
    </row>
    <row r="187" spans="1:22" ht="15.75" customHeight="1">
      <c r="A187" s="1232"/>
      <c r="B187" s="5046"/>
      <c r="C187" s="1416" t="s">
        <v>3080</v>
      </c>
      <c r="D187" s="1255"/>
      <c r="E187" s="1255"/>
      <c r="F187" s="1417" t="s">
        <v>3094</v>
      </c>
      <c r="G187" s="1255"/>
      <c r="H187" s="1377"/>
      <c r="I187" s="1232"/>
      <c r="J187" s="1232"/>
      <c r="K187" s="1232"/>
      <c r="L187" s="1232"/>
      <c r="M187" s="1232"/>
      <c r="N187" s="1232"/>
      <c r="O187" s="1232"/>
      <c r="P187" s="1232"/>
      <c r="Q187" s="1232"/>
      <c r="R187" s="1232"/>
      <c r="S187" s="1232"/>
      <c r="T187" s="1232"/>
      <c r="U187" s="1232"/>
      <c r="V187" s="747">
        <v>1</v>
      </c>
    </row>
    <row r="188" spans="1:22" ht="15.75" customHeight="1">
      <c r="A188" s="1232"/>
      <c r="B188" s="5046"/>
      <c r="C188" s="1418" t="s">
        <v>3095</v>
      </c>
      <c r="D188" s="1255"/>
      <c r="E188" s="1255"/>
      <c r="F188" s="1419" t="s">
        <v>3096</v>
      </c>
      <c r="G188" s="1255"/>
      <c r="H188" s="1377"/>
      <c r="I188" s="1232"/>
      <c r="J188" s="1232"/>
      <c r="K188" s="1232"/>
      <c r="L188" s="1232"/>
      <c r="M188" s="1232"/>
      <c r="N188" s="1232"/>
      <c r="O188" s="1232"/>
      <c r="P188" s="1232"/>
      <c r="Q188" s="1232"/>
      <c r="R188" s="1232"/>
      <c r="S188" s="1232"/>
      <c r="T188" s="1232"/>
      <c r="U188" s="1232"/>
      <c r="V188" s="747">
        <v>1</v>
      </c>
    </row>
    <row r="189" spans="1:22" ht="15.75" customHeight="1">
      <c r="A189" s="1232"/>
      <c r="B189" s="5046"/>
      <c r="C189" s="1351"/>
      <c r="D189" s="1249"/>
      <c r="E189" s="1388" t="s">
        <v>3114</v>
      </c>
      <c r="F189" s="1420" t="s">
        <v>3118</v>
      </c>
      <c r="G189" s="1255"/>
      <c r="H189" s="1377"/>
      <c r="I189" s="1232"/>
      <c r="J189" s="1232"/>
      <c r="K189" s="1232"/>
      <c r="L189" s="1232"/>
      <c r="M189" s="1232"/>
      <c r="N189" s="1232"/>
      <c r="O189" s="1232"/>
      <c r="P189" s="1232"/>
      <c r="Q189" s="1232"/>
      <c r="R189" s="1232"/>
      <c r="S189" s="1232"/>
      <c r="T189" s="1232"/>
      <c r="U189" s="1232"/>
      <c r="V189" s="747">
        <v>1</v>
      </c>
    </row>
    <row r="190" spans="1:22" ht="15.75" customHeight="1">
      <c r="A190" s="1232"/>
      <c r="B190" s="5046"/>
      <c r="C190" s="1353"/>
      <c r="D190" s="1249"/>
      <c r="E190" s="1421" t="s">
        <v>3119</v>
      </c>
      <c r="F190" s="1506" t="s">
        <v>3098</v>
      </c>
      <c r="G190" s="1255"/>
      <c r="H190" s="1377"/>
      <c r="I190" s="1232"/>
      <c r="J190" s="1232"/>
      <c r="K190" s="1232"/>
      <c r="L190" s="1232"/>
      <c r="M190" s="1232"/>
      <c r="N190" s="1232"/>
      <c r="O190" s="1232"/>
      <c r="P190" s="1232"/>
      <c r="Q190" s="1232"/>
      <c r="R190" s="1232"/>
      <c r="S190" s="1232"/>
      <c r="T190" s="1232"/>
      <c r="U190" s="1232"/>
      <c r="V190" s="747">
        <v>1</v>
      </c>
    </row>
    <row r="191" spans="1:22" ht="15.75" customHeight="1">
      <c r="A191" s="1232"/>
      <c r="B191" s="5046"/>
      <c r="C191" s="1353"/>
      <c r="D191" s="1507" t="s">
        <v>3120</v>
      </c>
      <c r="E191" s="1508" t="str">
        <f>ADDRESS(ROW(G170),COLUMN(G170),4)</f>
        <v>G170</v>
      </c>
      <c r="G191" s="1255"/>
      <c r="H191" s="1377"/>
      <c r="I191" s="1232"/>
      <c r="J191" s="1232"/>
      <c r="K191" s="1232"/>
      <c r="L191" s="1232"/>
      <c r="M191" s="1232"/>
      <c r="N191" s="1232"/>
      <c r="O191" s="1232"/>
      <c r="P191" s="1232"/>
      <c r="Q191" s="1232"/>
      <c r="R191" s="1232"/>
      <c r="S191" s="1232"/>
      <c r="T191" s="1232"/>
      <c r="U191" s="1232"/>
      <c r="V191" s="747">
        <v>1</v>
      </c>
    </row>
    <row r="192" spans="1:22" ht="15.75" customHeight="1">
      <c r="A192" s="1232"/>
      <c r="B192" s="5046"/>
      <c r="C192" s="1285" t="s">
        <v>3101</v>
      </c>
      <c r="D192" s="1426"/>
      <c r="E192" s="1424"/>
      <c r="F192" s="1285" t="s">
        <v>3102</v>
      </c>
      <c r="G192" s="1255"/>
      <c r="H192" s="1377"/>
      <c r="I192" s="1232"/>
      <c r="J192" s="1232"/>
      <c r="K192" s="1232"/>
      <c r="L192" s="1232"/>
      <c r="M192" s="1232"/>
      <c r="N192" s="1232"/>
      <c r="O192" s="1232"/>
      <c r="P192" s="1232"/>
      <c r="Q192" s="1232"/>
      <c r="R192" s="1232"/>
      <c r="S192" s="1232"/>
      <c r="T192" s="1232"/>
      <c r="U192" s="1232"/>
      <c r="V192" s="747">
        <v>1</v>
      </c>
    </row>
    <row r="193" spans="1:24">
      <c r="A193" s="1232"/>
      <c r="B193" s="5046"/>
      <c r="C193" s="1288">
        <v>12</v>
      </c>
      <c r="D193" s="1288">
        <v>11</v>
      </c>
      <c r="E193" s="1288">
        <v>11</v>
      </c>
      <c r="F193" s="1288">
        <v>11</v>
      </c>
      <c r="G193" s="1288">
        <v>11</v>
      </c>
      <c r="H193" s="1289">
        <v>11</v>
      </c>
      <c r="I193" s="1290" t="s">
        <v>3009</v>
      </c>
      <c r="J193" s="1229"/>
      <c r="K193" s="1232"/>
      <c r="L193" s="1232"/>
      <c r="M193" s="1232"/>
      <c r="N193" s="1232"/>
      <c r="O193" s="1232"/>
      <c r="P193" s="1232"/>
      <c r="Q193" s="1232"/>
      <c r="R193" s="1232"/>
      <c r="S193" s="1232"/>
      <c r="T193" s="1232"/>
      <c r="U193" s="1232"/>
      <c r="V193" s="747">
        <v>1</v>
      </c>
    </row>
    <row r="194" spans="1:24" ht="16.5" thickBot="1">
      <c r="A194" s="1232"/>
      <c r="B194" s="5047"/>
      <c r="C194" s="1295">
        <f ca="1">CELL("largeur",C194)</f>
        <v>13</v>
      </c>
      <c r="D194" s="1295">
        <f t="shared" ref="D194:H194" ca="1" si="4">CELL("largeur",D194)</f>
        <v>21</v>
      </c>
      <c r="E194" s="1295">
        <f t="shared" ca="1" si="4"/>
        <v>13</v>
      </c>
      <c r="F194" s="1295">
        <f t="shared" ca="1" si="4"/>
        <v>13</v>
      </c>
      <c r="G194" s="1295">
        <f t="shared" ca="1" si="4"/>
        <v>13</v>
      </c>
      <c r="H194" s="1296">
        <f t="shared" ca="1" si="4"/>
        <v>13</v>
      </c>
      <c r="I194" s="1290" t="s">
        <v>3012</v>
      </c>
      <c r="J194" s="1229"/>
      <c r="K194" s="1232"/>
      <c r="L194" s="1232"/>
      <c r="M194" s="1232"/>
      <c r="N194" s="1232"/>
      <c r="O194" s="1232"/>
      <c r="P194" s="1232"/>
      <c r="Q194" s="1232"/>
      <c r="R194" s="1232"/>
      <c r="S194" s="1232"/>
      <c r="T194" s="1232"/>
      <c r="U194" s="1232"/>
      <c r="V194" s="747">
        <v>1</v>
      </c>
    </row>
    <row r="195" spans="1:24" ht="16.5" thickBot="1">
      <c r="A195" s="1232"/>
      <c r="B195" s="1229"/>
      <c r="C195" s="1229"/>
      <c r="D195" s="1229"/>
      <c r="E195" s="1229"/>
      <c r="F195" s="1229"/>
      <c r="G195" s="1229"/>
      <c r="H195" s="1229"/>
      <c r="I195" s="1229"/>
      <c r="J195" s="1229"/>
      <c r="K195" s="1232"/>
      <c r="L195" s="1232"/>
      <c r="M195" s="1232"/>
      <c r="N195" s="1232"/>
      <c r="O195" s="1232"/>
      <c r="P195" s="1232"/>
      <c r="Q195" s="1232"/>
      <c r="R195" s="1232"/>
      <c r="S195" s="1232"/>
      <c r="T195" s="1232"/>
      <c r="U195" s="1232"/>
      <c r="V195" s="747">
        <v>1</v>
      </c>
    </row>
    <row r="196" spans="1:24" s="1230" customFormat="1">
      <c r="A196" s="1232"/>
      <c r="B196" s="1248" t="s">
        <v>395</v>
      </c>
      <c r="C196" s="1509"/>
      <c r="D196" s="1510"/>
      <c r="E196" s="1510"/>
      <c r="F196" s="1510"/>
      <c r="G196" s="1510"/>
      <c r="H196" s="1511"/>
      <c r="I196" s="1510"/>
      <c r="J196" s="1510"/>
      <c r="K196" s="1512" t="s">
        <v>3121</v>
      </c>
      <c r="L196" s="1513" t="s">
        <v>3122</v>
      </c>
      <c r="M196" s="1229"/>
      <c r="N196" s="1229"/>
      <c r="O196" s="1229"/>
      <c r="P196" s="1232"/>
      <c r="Q196" s="1232"/>
      <c r="R196" s="1232"/>
      <c r="S196" s="1232"/>
      <c r="T196" s="1232"/>
      <c r="U196" s="1232"/>
      <c r="V196" s="747">
        <v>1</v>
      </c>
      <c r="W196" s="641"/>
      <c r="X196" s="641"/>
    </row>
    <row r="197" spans="1:24" s="1230" customFormat="1" ht="15" customHeight="1">
      <c r="A197" s="1232"/>
      <c r="B197" s="5003">
        <v>3</v>
      </c>
      <c r="C197" s="1514" t="str">
        <f>ADDRESS(ROW(),COLUMN(),4)</f>
        <v>C197</v>
      </c>
      <c r="D197" s="1515" t="s">
        <v>3123</v>
      </c>
      <c r="E197" s="1516"/>
      <c r="F197" s="1516"/>
      <c r="G197" s="1516"/>
      <c r="H197" s="1516"/>
      <c r="I197" s="1516"/>
      <c r="J197" s="1516"/>
      <c r="K197" s="1517"/>
      <c r="L197" s="1229">
        <v>1</v>
      </c>
      <c r="M197" s="1229">
        <v>1</v>
      </c>
      <c r="N197" s="1229">
        <v>1</v>
      </c>
      <c r="O197" s="1229">
        <v>1</v>
      </c>
      <c r="P197" s="1232"/>
      <c r="Q197" s="1232"/>
      <c r="R197" s="1232"/>
      <c r="S197" s="1232"/>
      <c r="T197" s="1232"/>
      <c r="U197" s="1232"/>
      <c r="V197" s="747">
        <v>1</v>
      </c>
      <c r="W197" s="641"/>
      <c r="X197" s="641"/>
    </row>
    <row r="198" spans="1:24" s="1230" customFormat="1" ht="15">
      <c r="A198" s="1232"/>
      <c r="B198" s="5003"/>
      <c r="C198" s="1518"/>
      <c r="D198" s="1519" t="s">
        <v>3124</v>
      </c>
      <c r="E198" s="1520">
        <v>0.44</v>
      </c>
      <c r="F198" s="1521"/>
      <c r="G198" s="1522" t="s">
        <v>3124</v>
      </c>
      <c r="H198" s="1520">
        <v>100</v>
      </c>
      <c r="I198" s="1521"/>
      <c r="J198" s="1523" t="s">
        <v>3125</v>
      </c>
      <c r="K198" s="1524">
        <v>115</v>
      </c>
      <c r="L198" s="1251" t="s">
        <v>3065</v>
      </c>
      <c r="M198" s="1229"/>
      <c r="N198" s="1229"/>
      <c r="O198" s="1229"/>
      <c r="P198" s="1232"/>
      <c r="Q198" s="1232"/>
      <c r="R198" s="1232"/>
      <c r="S198" s="1232"/>
      <c r="T198" s="1232"/>
      <c r="U198" s="1232"/>
      <c r="V198" s="747">
        <v>1</v>
      </c>
      <c r="W198" s="641"/>
      <c r="X198" s="641"/>
    </row>
    <row r="199" spans="1:24" s="1230" customFormat="1">
      <c r="A199" s="1232"/>
      <c r="B199" s="5003"/>
      <c r="C199" s="1525"/>
      <c r="D199" s="1526" t="s">
        <v>3126</v>
      </c>
      <c r="E199" s="1527">
        <v>60</v>
      </c>
      <c r="F199" s="1521"/>
      <c r="G199" s="1526" t="s">
        <v>3127</v>
      </c>
      <c r="H199" s="1528">
        <v>10</v>
      </c>
      <c r="I199" s="1521"/>
      <c r="J199" s="1522" t="s">
        <v>3124</v>
      </c>
      <c r="K199" s="1529">
        <v>133</v>
      </c>
      <c r="L199" s="1251" t="s">
        <v>3068</v>
      </c>
      <c r="M199" s="1229"/>
      <c r="N199" s="1229"/>
      <c r="O199" s="1229"/>
      <c r="P199" s="1232"/>
      <c r="Q199" s="1232"/>
      <c r="R199" s="1232"/>
      <c r="S199" s="1232"/>
      <c r="T199" s="1232"/>
      <c r="U199" s="1232"/>
      <c r="V199" s="747">
        <v>1</v>
      </c>
      <c r="W199" s="641"/>
      <c r="X199" s="641"/>
    </row>
    <row r="200" spans="1:24" s="1230" customFormat="1">
      <c r="A200" s="1232"/>
      <c r="B200" s="5003"/>
      <c r="C200" s="1530"/>
      <c r="D200" s="1531" t="s">
        <v>3127</v>
      </c>
      <c r="E200" s="1532">
        <f>E198*E199%</f>
        <v>0.26400000000000001</v>
      </c>
      <c r="F200" s="1521"/>
      <c r="G200" s="1533" t="s">
        <v>3125</v>
      </c>
      <c r="H200" s="1532">
        <f>IF(H198=0,0,H198+H199)</f>
        <v>110</v>
      </c>
      <c r="I200" s="1521"/>
      <c r="J200" s="1531" t="s">
        <v>3127</v>
      </c>
      <c r="K200" s="1534">
        <f>IF(K198=0,0,IF(K199=0,0,K198-K199))</f>
        <v>-18</v>
      </c>
      <c r="L200" s="1453" t="str">
        <f>HYPERLINK("#"&amp;ADDRESS(ROW(K200),COLUMN(K200),4),"◀"&amp;ADDRESS(ROW(K200),COLUMN(K200),4))</f>
        <v>◀K200</v>
      </c>
      <c r="M200" s="1535" t="str">
        <f ca="1">_xlfn.FORMULATEXT(K200)</f>
        <v>=SI(K198=0;0;SI(K199=0;0;K198-K199))</v>
      </c>
      <c r="N200" s="1229"/>
      <c r="O200" s="1229">
        <v>1</v>
      </c>
      <c r="P200" s="1232"/>
      <c r="Q200" s="1232"/>
      <c r="R200" s="1232"/>
      <c r="S200" s="1232"/>
      <c r="T200" s="1232"/>
      <c r="U200" s="1232"/>
      <c r="V200" s="747">
        <v>1</v>
      </c>
      <c r="W200" s="641"/>
      <c r="X200" s="641"/>
    </row>
    <row r="201" spans="1:24" s="1230" customFormat="1" ht="15">
      <c r="A201" s="1232"/>
      <c r="B201" s="5003"/>
      <c r="C201" s="1536"/>
      <c r="D201" s="1533" t="s">
        <v>3125</v>
      </c>
      <c r="E201" s="1532">
        <f>((E198*E199)/100)+E198</f>
        <v>0.70399999999999996</v>
      </c>
      <c r="F201" s="1521"/>
      <c r="G201" s="1537" t="s">
        <v>3126</v>
      </c>
      <c r="H201" s="1538">
        <f>IF(H198=0,0,IF(ISBLANK(H198),0,(H199/H198)*100))</f>
        <v>10</v>
      </c>
      <c r="I201" s="1521"/>
      <c r="J201" s="1537" t="s">
        <v>3126</v>
      </c>
      <c r="K201" s="1539">
        <f>IF(K199=0,0,IF(ISBLANK(K199),0,(K200/K199)*100))</f>
        <v>-13.533834586466165</v>
      </c>
      <c r="L201" s="1453" t="str">
        <f>HYPERLINK("#"&amp;ADDRESS(ROW(K201),COLUMN(K201),4),"◀"&amp;ADDRESS(ROW(K201),COLUMN(K201),4))</f>
        <v>◀K201</v>
      </c>
      <c r="M201" s="1535" t="str">
        <f ca="1">_xlfn.FORMULATEXT(K201)</f>
        <v>=SI(K199=0;0;SI(ESTVIDE(K199);0;(K200/K199)*100))</v>
      </c>
      <c r="N201" s="1229"/>
      <c r="O201" s="1229"/>
      <c r="P201" s="1232"/>
      <c r="Q201" s="1232"/>
      <c r="R201" s="1232"/>
      <c r="S201" s="1232"/>
      <c r="T201" s="1232"/>
      <c r="U201" s="1232"/>
      <c r="V201" s="747">
        <v>1</v>
      </c>
      <c r="W201" s="641"/>
      <c r="X201" s="641"/>
    </row>
    <row r="202" spans="1:24" s="1230" customFormat="1" ht="15">
      <c r="A202" s="1232"/>
      <c r="B202" s="5003"/>
      <c r="C202" s="1540"/>
      <c r="D202" s="1541"/>
      <c r="E202" s="1542"/>
      <c r="F202" s="1543"/>
      <c r="G202" s="1544"/>
      <c r="H202" s="1545"/>
      <c r="I202" s="1543"/>
      <c r="J202" s="1544"/>
      <c r="K202" s="1546"/>
      <c r="L202" s="1232"/>
      <c r="M202" s="1232"/>
      <c r="N202" s="1232"/>
      <c r="O202" s="1232"/>
      <c r="P202" s="1232"/>
      <c r="Q202" s="1232"/>
      <c r="R202" s="1232"/>
      <c r="S202" s="1232"/>
      <c r="T202" s="1232"/>
      <c r="U202" s="1232"/>
      <c r="V202" s="747">
        <v>1</v>
      </c>
      <c r="W202" s="641"/>
      <c r="X202" s="641"/>
    </row>
    <row r="203" spans="1:24" s="1230" customFormat="1" ht="15">
      <c r="A203" s="1232"/>
      <c r="B203" s="5003"/>
      <c r="C203" s="1518"/>
      <c r="D203" s="1522" t="s">
        <v>3124</v>
      </c>
      <c r="E203" s="1520">
        <v>5.8970000000000002</v>
      </c>
      <c r="F203" s="1521"/>
      <c r="G203" s="1523" t="s">
        <v>3125</v>
      </c>
      <c r="H203" s="1528">
        <v>9.64</v>
      </c>
      <c r="I203" s="1521"/>
      <c r="J203" s="1523" t="s">
        <v>3125</v>
      </c>
      <c r="K203" s="1524">
        <v>100</v>
      </c>
      <c r="L203" s="1232"/>
      <c r="M203" s="1232"/>
      <c r="N203" s="1232"/>
      <c r="O203" s="1232"/>
      <c r="P203" s="1232"/>
      <c r="Q203" s="1232"/>
      <c r="R203" s="1232"/>
      <c r="S203" s="1232"/>
      <c r="T203" s="1232"/>
      <c r="U203" s="1232"/>
      <c r="V203" s="747">
        <v>1</v>
      </c>
      <c r="W203" s="641"/>
      <c r="X203" s="641"/>
    </row>
    <row r="204" spans="1:24" s="1230" customFormat="1">
      <c r="A204" s="1232"/>
      <c r="B204" s="5003"/>
      <c r="C204" s="1547"/>
      <c r="D204" s="1523" t="s">
        <v>3125</v>
      </c>
      <c r="E204" s="1528">
        <v>9.64</v>
      </c>
      <c r="F204" s="1521"/>
      <c r="G204" s="1526" t="s">
        <v>3126</v>
      </c>
      <c r="H204" s="1548">
        <v>63.5</v>
      </c>
      <c r="I204" s="1521"/>
      <c r="J204" s="1526" t="s">
        <v>3127</v>
      </c>
      <c r="K204" s="1524">
        <v>50</v>
      </c>
      <c r="L204" s="1232"/>
      <c r="M204" s="1232"/>
      <c r="N204" s="1232"/>
      <c r="O204" s="1232"/>
      <c r="P204" s="1232"/>
      <c r="Q204" s="1232"/>
      <c r="R204" s="1232"/>
      <c r="S204" s="1232"/>
      <c r="T204" s="1232"/>
      <c r="U204" s="1232"/>
      <c r="V204" s="747">
        <v>1</v>
      </c>
      <c r="W204" s="641"/>
      <c r="X204" s="641"/>
    </row>
    <row r="205" spans="1:24" s="1230" customFormat="1">
      <c r="A205" s="1232"/>
      <c r="B205" s="5003"/>
      <c r="C205" s="1530"/>
      <c r="D205" s="1531" t="s">
        <v>3127</v>
      </c>
      <c r="E205" s="1532">
        <f>IF(E203=0,0,IF(E204=0,0,E204-E203))</f>
        <v>3.7430000000000003</v>
      </c>
      <c r="F205" s="1521"/>
      <c r="G205" s="1531" t="s">
        <v>3127</v>
      </c>
      <c r="H205" s="1532">
        <f>H203-H206</f>
        <v>3.7439755351681958</v>
      </c>
      <c r="I205" s="1521"/>
      <c r="J205" s="1533" t="s">
        <v>3124</v>
      </c>
      <c r="K205" s="1534">
        <f>IF(K203=0,0,IF(ISBLANK(K203),0,K203-K204))</f>
        <v>50</v>
      </c>
      <c r="L205" s="1453" t="str">
        <f>HYPERLINK("#"&amp;ADDRESS(ROW(E205),COLUMN(E205),4),"◀"&amp;ADDRESS(ROW(E205),COLUMN(E205),4))</f>
        <v>◀E205</v>
      </c>
      <c r="M205" s="1535" t="str">
        <f ca="1">_xlfn.FORMULATEXT(E205)</f>
        <v>=SI(E203=0;0;SI(E204=0;0;E204-E203))</v>
      </c>
      <c r="N205" s="1229"/>
      <c r="O205" s="1232"/>
      <c r="P205" s="1232"/>
      <c r="Q205" s="1232"/>
      <c r="R205" s="1232"/>
      <c r="S205" s="1232"/>
      <c r="T205" s="1232"/>
      <c r="U205" s="1232"/>
      <c r="V205" s="747">
        <v>1</v>
      </c>
      <c r="W205" s="641"/>
      <c r="X205" s="641"/>
    </row>
    <row r="206" spans="1:24" s="1230" customFormat="1" ht="15">
      <c r="A206" s="1232"/>
      <c r="B206" s="5003"/>
      <c r="C206" s="1549"/>
      <c r="D206" s="1550" t="s">
        <v>3126</v>
      </c>
      <c r="E206" s="1551">
        <f>IF(E203=0,0,IF(ISBLANK(E203),0,(E205/E203)*100))</f>
        <v>63.472952348651859</v>
      </c>
      <c r="F206" s="1521"/>
      <c r="G206" s="1552" t="s">
        <v>3124</v>
      </c>
      <c r="H206" s="1553">
        <f>(H203/(100+H204)*100)</f>
        <v>5.8960244648318048</v>
      </c>
      <c r="I206" s="1521"/>
      <c r="J206" s="1550" t="s">
        <v>3126</v>
      </c>
      <c r="K206" s="1554">
        <f>IF(K205=0,0,IF(ISBLANK(K204),0,(K204/K205)*100))</f>
        <v>100</v>
      </c>
      <c r="L206" s="1453" t="str">
        <f>HYPERLINK("#"&amp;ADDRESS(ROW(E206),COLUMN(E206),4),"◀"&amp;ADDRESS(ROW(E206),COLUMN(E206),4))</f>
        <v>◀E206</v>
      </c>
      <c r="M206" s="1535" t="str">
        <f ca="1">_xlfn.FORMULATEXT(E206)</f>
        <v>=SI(E203=0;0;SI(ESTVIDE(E203);0;(E205/E203)*100))</v>
      </c>
      <c r="N206" s="1229"/>
      <c r="O206" s="1229"/>
      <c r="P206" s="1232"/>
      <c r="Q206" s="1232"/>
      <c r="R206" s="1232"/>
      <c r="S206" s="1232"/>
      <c r="T206" s="1232"/>
      <c r="U206" s="1232"/>
      <c r="V206" s="747">
        <v>1</v>
      </c>
      <c r="W206" s="641"/>
      <c r="X206" s="641"/>
    </row>
    <row r="207" spans="1:24" s="1230" customFormat="1" ht="15">
      <c r="A207" s="1232"/>
      <c r="B207" s="5003"/>
      <c r="C207" s="5005" t="s">
        <v>3128</v>
      </c>
      <c r="D207" s="5005"/>
      <c r="E207" s="5005"/>
      <c r="F207" s="5005"/>
      <c r="G207" s="5005"/>
      <c r="H207" s="5005"/>
      <c r="I207" s="5005"/>
      <c r="J207" s="5005"/>
      <c r="K207" s="5006"/>
      <c r="L207" s="1229">
        <v>1</v>
      </c>
      <c r="M207" s="1232"/>
      <c r="N207" s="1232"/>
      <c r="O207" s="1232"/>
      <c r="P207" s="1232"/>
      <c r="Q207" s="1232"/>
      <c r="R207" s="1232"/>
      <c r="S207" s="1232"/>
      <c r="T207" s="1232"/>
      <c r="U207" s="1232"/>
      <c r="V207" s="747">
        <v>1</v>
      </c>
      <c r="W207" s="641"/>
      <c r="X207" s="641"/>
    </row>
    <row r="208" spans="1:24" s="1230" customFormat="1" ht="15">
      <c r="A208" s="1232"/>
      <c r="B208" s="5003"/>
      <c r="C208" s="1288">
        <v>12</v>
      </c>
      <c r="D208" s="1288">
        <v>11</v>
      </c>
      <c r="E208" s="1288">
        <v>11</v>
      </c>
      <c r="F208" s="1288">
        <v>11</v>
      </c>
      <c r="G208" s="1288">
        <v>11</v>
      </c>
      <c r="H208" s="1288">
        <v>11</v>
      </c>
      <c r="I208" s="1288">
        <v>11</v>
      </c>
      <c r="J208" s="1288">
        <v>11</v>
      </c>
      <c r="K208" s="1289">
        <v>11</v>
      </c>
      <c r="L208" s="1290" t="s">
        <v>3009</v>
      </c>
      <c r="M208" s="1232"/>
      <c r="N208" s="1232"/>
      <c r="O208" s="1232"/>
      <c r="P208" s="1232"/>
      <c r="Q208" s="1232"/>
      <c r="R208" s="1232"/>
      <c r="S208" s="1232"/>
      <c r="T208" s="1232"/>
      <c r="U208" s="1232"/>
      <c r="V208" s="747">
        <v>1</v>
      </c>
      <c r="W208" s="641"/>
      <c r="X208" s="641"/>
    </row>
    <row r="209" spans="1:24" s="1230" customFormat="1" thickBot="1">
      <c r="A209" s="1232"/>
      <c r="B209" s="5004"/>
      <c r="C209" s="1295">
        <f ca="1">CELL("largeur",C209)</f>
        <v>13</v>
      </c>
      <c r="D209" s="1295">
        <f t="shared" ref="D209:K209" ca="1" si="5">CELL("largeur",D209)</f>
        <v>21</v>
      </c>
      <c r="E209" s="1295">
        <f t="shared" ca="1" si="5"/>
        <v>13</v>
      </c>
      <c r="F209" s="1295">
        <f ca="1">CELL("largeur",F209)</f>
        <v>13</v>
      </c>
      <c r="G209" s="1295">
        <f t="shared" ca="1" si="5"/>
        <v>13</v>
      </c>
      <c r="H209" s="1295">
        <f t="shared" ca="1" si="5"/>
        <v>13</v>
      </c>
      <c r="I209" s="1295">
        <f t="shared" ca="1" si="5"/>
        <v>16</v>
      </c>
      <c r="J209" s="1295">
        <f t="shared" ca="1" si="5"/>
        <v>18</v>
      </c>
      <c r="K209" s="1296">
        <f t="shared" ca="1" si="5"/>
        <v>16</v>
      </c>
      <c r="L209" s="1290" t="s">
        <v>3012</v>
      </c>
      <c r="M209" s="1232"/>
      <c r="N209" s="1232"/>
      <c r="O209" s="1232"/>
      <c r="P209" s="1232"/>
      <c r="Q209" s="1232"/>
      <c r="R209" s="1232"/>
      <c r="S209" s="1232"/>
      <c r="T209" s="1232"/>
      <c r="U209" s="1232"/>
      <c r="V209" s="747">
        <v>1</v>
      </c>
      <c r="W209" s="641"/>
      <c r="X209" s="641"/>
    </row>
    <row r="210" spans="1:24" s="1230" customFormat="1" thickBot="1">
      <c r="A210" s="1232"/>
      <c r="B210" s="1232"/>
      <c r="C210" s="1232"/>
      <c r="D210" s="1232"/>
      <c r="E210" s="1232"/>
      <c r="F210" s="1232"/>
      <c r="G210" s="1232"/>
      <c r="H210" s="1232"/>
      <c r="I210" s="1232"/>
      <c r="J210" s="1232"/>
      <c r="K210" s="1232"/>
      <c r="L210" s="1232"/>
      <c r="M210" s="1232"/>
      <c r="N210" s="1232"/>
      <c r="O210" s="1232"/>
      <c r="P210" s="1232"/>
      <c r="Q210" s="1232"/>
      <c r="R210" s="1232"/>
      <c r="S210" s="1232"/>
      <c r="T210" s="1232"/>
      <c r="U210" s="1232"/>
      <c r="V210" s="747">
        <v>1</v>
      </c>
      <c r="W210" s="641"/>
      <c r="X210" s="641"/>
    </row>
    <row r="211" spans="1:24" s="1230" customFormat="1" ht="21">
      <c r="A211" s="1232"/>
      <c r="B211" s="1248" t="s">
        <v>395</v>
      </c>
      <c r="C211" s="1555" t="s">
        <v>3129</v>
      </c>
      <c r="D211" s="1556"/>
      <c r="E211" s="1556"/>
      <c r="F211" s="1556"/>
      <c r="G211" s="1556"/>
      <c r="H211" s="1556"/>
      <c r="I211" s="1556"/>
      <c r="J211" s="1556"/>
      <c r="K211" s="1557" t="s">
        <v>3130</v>
      </c>
      <c r="L211" s="1232"/>
      <c r="M211" s="1248" t="s">
        <v>395</v>
      </c>
      <c r="N211" s="5007" t="s">
        <v>3131</v>
      </c>
      <c r="O211" s="5007"/>
      <c r="P211" s="5007"/>
      <c r="Q211" s="5007"/>
      <c r="R211" s="5007"/>
      <c r="S211" s="5007"/>
      <c r="T211" s="5008"/>
      <c r="U211" s="1232"/>
      <c r="V211" s="747">
        <v>1</v>
      </c>
      <c r="W211" s="641"/>
      <c r="X211" s="641"/>
    </row>
    <row r="212" spans="1:24" s="1230" customFormat="1" ht="15" customHeight="1">
      <c r="A212" s="1232"/>
      <c r="B212" s="5003">
        <v>3</v>
      </c>
      <c r="C212" s="1558" t="str">
        <f>ADDRESS(ROW(),COLUMN(),4)</f>
        <v>C212</v>
      </c>
      <c r="D212" s="1559"/>
      <c r="E212" s="1559"/>
      <c r="F212" s="1560"/>
      <c r="G212" s="1559"/>
      <c r="H212" s="1559"/>
      <c r="I212" s="1561"/>
      <c r="J212" s="1561"/>
      <c r="K212" s="1562"/>
      <c r="L212" s="1232"/>
      <c r="M212" s="5003">
        <v>3</v>
      </c>
      <c r="N212" s="1563" t="str">
        <f>ADDRESS(ROW(),COLUMN(),4)</f>
        <v>N212</v>
      </c>
      <c r="O212" s="1515" t="s">
        <v>3123</v>
      </c>
      <c r="P212" s="1516"/>
      <c r="Q212" s="1516"/>
      <c r="R212" s="1516"/>
      <c r="S212" s="1516"/>
      <c r="T212" s="1517"/>
      <c r="U212" s="1232"/>
      <c r="V212" s="747">
        <v>1</v>
      </c>
      <c r="W212" s="641"/>
      <c r="X212" s="641"/>
    </row>
    <row r="213" spans="1:24" s="1230" customFormat="1" ht="15.75" customHeight="1">
      <c r="A213" s="1232"/>
      <c r="B213" s="5003"/>
      <c r="C213" s="1560"/>
      <c r="D213" s="1564" t="s">
        <v>3132</v>
      </c>
      <c r="E213" s="1565">
        <v>1</v>
      </c>
      <c r="F213" s="1566"/>
      <c r="G213" s="1567" t="s">
        <v>3132</v>
      </c>
      <c r="H213" s="1565">
        <v>1</v>
      </c>
      <c r="I213" s="1568"/>
      <c r="J213" s="1564" t="s">
        <v>3132</v>
      </c>
      <c r="K213" s="1569">
        <v>1</v>
      </c>
      <c r="L213" s="1232"/>
      <c r="M213" s="5003"/>
      <c r="N213" s="5009" t="s">
        <v>3133</v>
      </c>
      <c r="O213" s="5009"/>
      <c r="P213" s="5011" t="s">
        <v>3134</v>
      </c>
      <c r="Q213" s="5011"/>
      <c r="R213" s="5011"/>
      <c r="S213" s="5011"/>
      <c r="T213" s="5012"/>
      <c r="U213" s="1232"/>
      <c r="V213" s="747">
        <v>1</v>
      </c>
      <c r="W213" s="641"/>
      <c r="X213" s="641"/>
    </row>
    <row r="214" spans="1:24" s="1230" customFormat="1" ht="15.75" customHeight="1">
      <c r="A214" s="1232"/>
      <c r="B214" s="5003"/>
      <c r="C214" s="794"/>
      <c r="D214" s="1570" t="s">
        <v>3135</v>
      </c>
      <c r="E214" s="1571">
        <v>2</v>
      </c>
      <c r="F214" s="1572"/>
      <c r="G214" s="1573" t="s">
        <v>3136</v>
      </c>
      <c r="H214" s="1571">
        <v>2</v>
      </c>
      <c r="I214" s="1574"/>
      <c r="J214" s="1570" t="s">
        <v>3137</v>
      </c>
      <c r="K214" s="1575">
        <v>50</v>
      </c>
      <c r="L214" s="1232"/>
      <c r="M214" s="5003"/>
      <c r="N214" s="5010"/>
      <c r="O214" s="5010"/>
      <c r="P214" s="5013"/>
      <c r="Q214" s="5013"/>
      <c r="R214" s="5013"/>
      <c r="S214" s="5013"/>
      <c r="T214" s="5014"/>
      <c r="U214" s="1232"/>
      <c r="V214" s="747">
        <v>1</v>
      </c>
      <c r="W214" s="641"/>
      <c r="X214" s="641"/>
    </row>
    <row r="215" spans="1:24" s="1230" customFormat="1" ht="15.75" customHeight="1">
      <c r="A215" s="1232"/>
      <c r="B215" s="5003"/>
      <c r="C215" s="794"/>
      <c r="D215" s="1576" t="s">
        <v>3138</v>
      </c>
      <c r="E215" s="1577">
        <f>IF(E213=0,0,IF(E214=0,0,E214-E213))</f>
        <v>1</v>
      </c>
      <c r="F215" s="1572"/>
      <c r="G215" s="1576" t="s">
        <v>3139</v>
      </c>
      <c r="H215" s="1577">
        <f>IF(H213=0,0,H213+H214)</f>
        <v>3</v>
      </c>
      <c r="I215" s="1574"/>
      <c r="J215" s="1576" t="s">
        <v>3138</v>
      </c>
      <c r="K215" s="1578">
        <f>K216*K214%</f>
        <v>1</v>
      </c>
      <c r="L215" s="1232"/>
      <c r="M215" s="5003"/>
      <c r="N215" s="5015" t="s">
        <v>3140</v>
      </c>
      <c r="O215" s="5017">
        <f>SUM(N219:N228)</f>
        <v>0.97000000000000008</v>
      </c>
      <c r="P215" s="5019" t="str">
        <f>IF(N218&lt;S218,"Recette incomplète, il manque",IF(N218&gt;S218,"Trop de produits dans la recette",IF(N218=S218,"OK")))</f>
        <v>Recette incomplète, il manque</v>
      </c>
      <c r="Q215" s="5019"/>
      <c r="R215" s="5019"/>
      <c r="S215" s="5019"/>
      <c r="T215" s="5021">
        <f>IF(N218=S218,"",IF(N218&lt;S218,S218-N218,IF(N218&gt;S218,N218-S218)))</f>
        <v>2.9999999999999916E-2</v>
      </c>
      <c r="U215" s="1232"/>
      <c r="V215" s="747">
        <v>1</v>
      </c>
      <c r="W215" s="641"/>
      <c r="X215" s="641"/>
    </row>
    <row r="216" spans="1:24" s="1230" customFormat="1" ht="15.75" customHeight="1">
      <c r="A216" s="1232"/>
      <c r="B216" s="5003"/>
      <c r="C216" s="1579"/>
      <c r="D216" s="1580" t="s">
        <v>3141</v>
      </c>
      <c r="E216" s="1581">
        <f>IF(E213=0,0,IF(E214=0,0,E215/E214))</f>
        <v>0.5</v>
      </c>
      <c r="F216" s="1582"/>
      <c r="G216" s="1580" t="s">
        <v>3141</v>
      </c>
      <c r="H216" s="1581">
        <f>IF(H213=0,0,H214/H215)</f>
        <v>0.66666666666666663</v>
      </c>
      <c r="I216" s="1583"/>
      <c r="J216" s="1580" t="s">
        <v>3139</v>
      </c>
      <c r="K216" s="1584">
        <f>K213/(100-K214)*100</f>
        <v>2</v>
      </c>
      <c r="L216" s="1232"/>
      <c r="M216" s="5003"/>
      <c r="N216" s="5016"/>
      <c r="O216" s="5018"/>
      <c r="P216" s="5020"/>
      <c r="Q216" s="5020"/>
      <c r="R216" s="5020"/>
      <c r="S216" s="5020"/>
      <c r="T216" s="5022"/>
      <c r="U216" s="1232"/>
      <c r="V216" s="747">
        <v>1</v>
      </c>
      <c r="W216" s="641"/>
      <c r="X216" s="641"/>
    </row>
    <row r="217" spans="1:24" s="1230" customFormat="1">
      <c r="A217" s="1232"/>
      <c r="B217" s="5003"/>
      <c r="C217" s="1560"/>
      <c r="D217" s="1585" t="s">
        <v>3135</v>
      </c>
      <c r="E217" s="1586">
        <v>2</v>
      </c>
      <c r="F217" s="1566"/>
      <c r="G217" s="1585" t="s">
        <v>3135</v>
      </c>
      <c r="H217" s="1586">
        <v>2</v>
      </c>
      <c r="I217" s="1568"/>
      <c r="J217" s="1585" t="s">
        <v>3135</v>
      </c>
      <c r="K217" s="1587">
        <v>1</v>
      </c>
      <c r="L217" s="1232"/>
      <c r="M217" s="5003"/>
      <c r="N217" s="1588" t="s">
        <v>3142</v>
      </c>
      <c r="O217" s="1589"/>
      <c r="P217" s="1589"/>
      <c r="Q217" s="1589"/>
      <c r="R217" s="1590" t="s">
        <v>3143</v>
      </c>
      <c r="S217" s="1591" t="s">
        <v>1815</v>
      </c>
      <c r="T217" s="1592" t="s">
        <v>3144</v>
      </c>
      <c r="U217" s="1232"/>
      <c r="V217" s="747">
        <v>1</v>
      </c>
      <c r="W217" s="641"/>
      <c r="X217" s="641"/>
    </row>
    <row r="218" spans="1:24" s="1230" customFormat="1">
      <c r="A218" s="1232"/>
      <c r="B218" s="5003"/>
      <c r="C218" s="794"/>
      <c r="D218" s="1593" t="s">
        <v>3132</v>
      </c>
      <c r="E218" s="1594">
        <v>1</v>
      </c>
      <c r="F218" s="1572"/>
      <c r="G218" s="1593" t="s">
        <v>3136</v>
      </c>
      <c r="H218" s="1594">
        <v>1</v>
      </c>
      <c r="I218" s="1574"/>
      <c r="J218" s="1593" t="s">
        <v>3137</v>
      </c>
      <c r="K218" s="1595">
        <v>50</v>
      </c>
      <c r="L218" s="1232"/>
      <c r="M218" s="5003"/>
      <c r="N218" s="1596">
        <f>SUM(N219:N228)</f>
        <v>0.97000000000000008</v>
      </c>
      <c r="O218" s="1597"/>
      <c r="P218" s="1598"/>
      <c r="Q218" s="1599" t="s">
        <v>3145</v>
      </c>
      <c r="R218" s="1600">
        <v>7</v>
      </c>
      <c r="S218" s="1601">
        <v>1</v>
      </c>
      <c r="T218" s="1602">
        <f>SUM(T219:T228)</f>
        <v>6.9300000000000006</v>
      </c>
      <c r="U218" s="1232"/>
      <c r="V218" s="747">
        <v>1</v>
      </c>
      <c r="W218" s="641"/>
      <c r="X218" s="641"/>
    </row>
    <row r="219" spans="1:24" s="1230" customFormat="1">
      <c r="A219" s="1232"/>
      <c r="B219" s="5003"/>
      <c r="C219" s="794"/>
      <c r="D219" s="1576" t="s">
        <v>3138</v>
      </c>
      <c r="E219" s="1577">
        <f>IF(E217=0,0,IF(E218=0,0,E217-E218))</f>
        <v>1</v>
      </c>
      <c r="F219" s="1572"/>
      <c r="G219" s="1576" t="s">
        <v>3146</v>
      </c>
      <c r="H219" s="1577">
        <f>IF(H217=0,0,IF(H218=0,0,H217-H218))</f>
        <v>1</v>
      </c>
      <c r="I219" s="1574"/>
      <c r="J219" s="1576" t="s">
        <v>3138</v>
      </c>
      <c r="K219" s="1578">
        <f>K217*K218%</f>
        <v>0.5</v>
      </c>
      <c r="L219" s="1232"/>
      <c r="M219" s="5003"/>
      <c r="N219" s="1603">
        <v>0.12</v>
      </c>
      <c r="O219" s="1604" t="s">
        <v>3147</v>
      </c>
      <c r="P219" s="1604"/>
      <c r="Q219" s="1604"/>
      <c r="R219" s="1605">
        <f>R218*N219</f>
        <v>0.84</v>
      </c>
      <c r="S219" s="1606">
        <v>0</v>
      </c>
      <c r="T219" s="1607">
        <f t="shared" ref="T219:T228" si="6">IF(S219=0,R219,IF(R219="","",R219/(100-S219)*100))</f>
        <v>0.84</v>
      </c>
      <c r="U219" s="1232"/>
      <c r="V219" s="747">
        <v>1</v>
      </c>
      <c r="W219" s="641"/>
      <c r="X219" s="641"/>
    </row>
    <row r="220" spans="1:24" s="1230" customFormat="1">
      <c r="A220" s="1232"/>
      <c r="B220" s="5003"/>
      <c r="C220" s="1579"/>
      <c r="D220" s="1580" t="s">
        <v>3141</v>
      </c>
      <c r="E220" s="1581">
        <f>IF(E217=0,0,E219/E217)</f>
        <v>0.5</v>
      </c>
      <c r="F220" s="1582"/>
      <c r="G220" s="1580" t="s">
        <v>3141</v>
      </c>
      <c r="H220" s="1581">
        <f>IF(H217=0,0,IF(H218=0,0,H218/H217))</f>
        <v>0.5</v>
      </c>
      <c r="I220" s="1583"/>
      <c r="J220" s="1580" t="s">
        <v>3146</v>
      </c>
      <c r="K220" s="1608">
        <f>K217-K219</f>
        <v>0.5</v>
      </c>
      <c r="L220" s="1232"/>
      <c r="M220" s="5003"/>
      <c r="N220" s="1603">
        <v>0.08</v>
      </c>
      <c r="O220" s="1604" t="s">
        <v>3148</v>
      </c>
      <c r="P220" s="1604"/>
      <c r="Q220" s="1604"/>
      <c r="R220" s="1609">
        <f>R218*N220</f>
        <v>0.56000000000000005</v>
      </c>
      <c r="S220" s="1610">
        <v>0</v>
      </c>
      <c r="T220" s="1607">
        <f t="shared" si="6"/>
        <v>0.56000000000000005</v>
      </c>
      <c r="U220" s="1232"/>
      <c r="V220" s="747">
        <v>1</v>
      </c>
      <c r="W220" s="641"/>
      <c r="X220" s="641"/>
    </row>
    <row r="221" spans="1:24" s="1230" customFormat="1">
      <c r="A221" s="1232"/>
      <c r="B221" s="5003"/>
      <c r="C221" s="5023" t="s">
        <v>3128</v>
      </c>
      <c r="D221" s="5023"/>
      <c r="E221" s="5023"/>
      <c r="F221" s="5023"/>
      <c r="G221" s="5023"/>
      <c r="H221" s="5023"/>
      <c r="I221" s="5023"/>
      <c r="J221" s="5023"/>
      <c r="K221" s="5024"/>
      <c r="L221" s="1232"/>
      <c r="M221" s="5003"/>
      <c r="N221" s="1603">
        <v>0.2</v>
      </c>
      <c r="O221" s="1604" t="s">
        <v>3149</v>
      </c>
      <c r="P221" s="1604"/>
      <c r="Q221" s="1604"/>
      <c r="R221" s="1609">
        <f>R218*N221</f>
        <v>1.4000000000000001</v>
      </c>
      <c r="S221" s="1610">
        <v>0</v>
      </c>
      <c r="T221" s="1607">
        <f t="shared" si="6"/>
        <v>1.4000000000000001</v>
      </c>
      <c r="U221" s="1232"/>
      <c r="V221" s="747">
        <v>1</v>
      </c>
      <c r="W221" s="641"/>
      <c r="X221" s="641"/>
    </row>
    <row r="222" spans="1:24" s="1230" customFormat="1">
      <c r="A222" s="1232"/>
      <c r="B222" s="5003"/>
      <c r="C222" s="1288">
        <v>8</v>
      </c>
      <c r="D222" s="1288">
        <v>8</v>
      </c>
      <c r="E222" s="1288">
        <v>11</v>
      </c>
      <c r="F222" s="1288">
        <v>8</v>
      </c>
      <c r="G222" s="1288">
        <v>8</v>
      </c>
      <c r="H222" s="1288">
        <v>11</v>
      </c>
      <c r="I222" s="1288">
        <v>8</v>
      </c>
      <c r="J222" s="1288">
        <v>8</v>
      </c>
      <c r="K222" s="1289">
        <v>11</v>
      </c>
      <c r="L222" s="1232"/>
      <c r="M222" s="5003"/>
      <c r="N222" s="1603">
        <v>0.55000000000000004</v>
      </c>
      <c r="O222" s="1604" t="s">
        <v>3150</v>
      </c>
      <c r="P222" s="1604"/>
      <c r="Q222" s="1604"/>
      <c r="R222" s="1609">
        <f>R218*N222</f>
        <v>3.8500000000000005</v>
      </c>
      <c r="S222" s="1610">
        <v>0</v>
      </c>
      <c r="T222" s="1607">
        <f t="shared" si="6"/>
        <v>3.8500000000000005</v>
      </c>
      <c r="U222" s="1232"/>
      <c r="V222" s="747">
        <v>1</v>
      </c>
      <c r="W222" s="641"/>
      <c r="X222" s="641"/>
    </row>
    <row r="223" spans="1:24" s="1230" customFormat="1" ht="16.5" thickBot="1">
      <c r="A223" s="1232"/>
      <c r="B223" s="5004"/>
      <c r="C223" s="1295">
        <f t="shared" ref="C223:K223" ca="1" si="7">CELL("largeur",C223)</f>
        <v>13</v>
      </c>
      <c r="D223" s="1295">
        <f t="shared" ca="1" si="7"/>
        <v>21</v>
      </c>
      <c r="E223" s="1295">
        <f t="shared" ca="1" si="7"/>
        <v>13</v>
      </c>
      <c r="F223" s="1295">
        <f t="shared" ca="1" si="7"/>
        <v>13</v>
      </c>
      <c r="G223" s="1295">
        <f t="shared" ca="1" si="7"/>
        <v>13</v>
      </c>
      <c r="H223" s="1295">
        <f t="shared" ca="1" si="7"/>
        <v>13</v>
      </c>
      <c r="I223" s="1295">
        <f t="shared" ca="1" si="7"/>
        <v>16</v>
      </c>
      <c r="J223" s="1295">
        <f t="shared" ca="1" si="7"/>
        <v>18</v>
      </c>
      <c r="K223" s="1296">
        <f t="shared" ca="1" si="7"/>
        <v>16</v>
      </c>
      <c r="L223" s="1232"/>
      <c r="M223" s="5003"/>
      <c r="N223" s="1603">
        <v>0.02</v>
      </c>
      <c r="O223" s="1604" t="s">
        <v>3151</v>
      </c>
      <c r="P223" s="1604"/>
      <c r="Q223" s="1604"/>
      <c r="R223" s="1609">
        <f>R218*N223</f>
        <v>0.14000000000000001</v>
      </c>
      <c r="S223" s="1610">
        <v>50</v>
      </c>
      <c r="T223" s="1607">
        <f t="shared" si="6"/>
        <v>0.28000000000000003</v>
      </c>
      <c r="U223" s="1232"/>
      <c r="V223" s="747">
        <v>1</v>
      </c>
      <c r="W223" s="641"/>
      <c r="X223" s="641"/>
    </row>
    <row r="224" spans="1:24" s="1230" customFormat="1" ht="16.5" thickBot="1">
      <c r="A224" s="1232"/>
      <c r="B224" s="1232"/>
      <c r="C224" s="1232"/>
      <c r="D224" s="1232"/>
      <c r="E224" s="1232"/>
      <c r="F224" s="1232"/>
      <c r="G224" s="1232"/>
      <c r="H224" s="1232"/>
      <c r="I224" s="1232"/>
      <c r="J224" s="1232"/>
      <c r="K224" s="1232"/>
      <c r="L224" s="1232"/>
      <c r="M224" s="5003"/>
      <c r="N224" s="1603"/>
      <c r="O224" s="1604"/>
      <c r="P224" s="1604"/>
      <c r="Q224" s="1604"/>
      <c r="R224" s="1609">
        <f>R218*N224</f>
        <v>0</v>
      </c>
      <c r="S224" s="1610"/>
      <c r="T224" s="1607">
        <f t="shared" si="6"/>
        <v>0</v>
      </c>
      <c r="U224" s="1232"/>
      <c r="V224" s="747">
        <v>1</v>
      </c>
      <c r="W224" s="641"/>
      <c r="X224" s="641"/>
    </row>
    <row r="225" spans="1:24" s="1230" customFormat="1">
      <c r="A225" s="1232"/>
      <c r="B225" s="1248" t="s">
        <v>395</v>
      </c>
      <c r="C225" s="5025" t="s">
        <v>3152</v>
      </c>
      <c r="D225" s="5025"/>
      <c r="E225" s="5025"/>
      <c r="F225" s="5025"/>
      <c r="G225" s="5025"/>
      <c r="H225" s="5026"/>
      <c r="I225" s="1232"/>
      <c r="J225" s="1232"/>
      <c r="K225" s="1232"/>
      <c r="L225" s="1232"/>
      <c r="M225" s="5003"/>
      <c r="N225" s="1603"/>
      <c r="O225" s="1604"/>
      <c r="P225" s="1604"/>
      <c r="Q225" s="1604"/>
      <c r="R225" s="1609">
        <f>R218*N225</f>
        <v>0</v>
      </c>
      <c r="S225" s="1610"/>
      <c r="T225" s="1607">
        <f t="shared" si="6"/>
        <v>0</v>
      </c>
      <c r="U225" s="1232"/>
      <c r="V225" s="747">
        <v>1</v>
      </c>
      <c r="W225" s="641"/>
      <c r="X225" s="641"/>
    </row>
    <row r="226" spans="1:24" s="1230" customFormat="1" ht="18.75">
      <c r="A226" s="1232"/>
      <c r="B226" s="4995">
        <v>3</v>
      </c>
      <c r="C226" s="1563" t="str">
        <f>ADDRESS(ROW(),COLUMN(),4)</f>
        <v>C226</v>
      </c>
      <c r="D226" s="1515" t="s">
        <v>3123</v>
      </c>
      <c r="E226" s="1611"/>
      <c r="F226" s="1612"/>
      <c r="G226" s="1613"/>
      <c r="H226" s="1614"/>
      <c r="I226" s="1232"/>
      <c r="J226" s="1232"/>
      <c r="K226" s="1232"/>
      <c r="L226" s="1232"/>
      <c r="M226" s="5003"/>
      <c r="N226" s="1603"/>
      <c r="O226" s="1604"/>
      <c r="P226" s="1604"/>
      <c r="Q226" s="1604"/>
      <c r="R226" s="1609">
        <f>R218*N226</f>
        <v>0</v>
      </c>
      <c r="S226" s="1610"/>
      <c r="T226" s="1607">
        <f t="shared" si="6"/>
        <v>0</v>
      </c>
      <c r="U226" s="1232"/>
      <c r="V226" s="747">
        <v>1</v>
      </c>
      <c r="W226" s="641"/>
      <c r="X226" s="641"/>
    </row>
    <row r="227" spans="1:24" s="1230" customFormat="1">
      <c r="A227" s="1232"/>
      <c r="B227" s="4995"/>
      <c r="C227" s="5042" t="s">
        <v>3153</v>
      </c>
      <c r="D227" s="5042"/>
      <c r="E227" s="1616" t="s">
        <v>3154</v>
      </c>
      <c r="F227" s="1615" t="s">
        <v>3155</v>
      </c>
      <c r="G227" s="5043" t="s">
        <v>81</v>
      </c>
      <c r="H227" s="5044"/>
      <c r="I227" s="1232"/>
      <c r="J227" s="1232"/>
      <c r="K227" s="1232"/>
      <c r="L227" s="1232"/>
      <c r="M227" s="5003"/>
      <c r="N227" s="1603"/>
      <c r="O227" s="1604"/>
      <c r="P227" s="1604"/>
      <c r="Q227" s="1604"/>
      <c r="R227" s="1609">
        <f>R218*N227</f>
        <v>0</v>
      </c>
      <c r="S227" s="1610"/>
      <c r="T227" s="1607">
        <f t="shared" si="6"/>
        <v>0</v>
      </c>
      <c r="U227" s="1232"/>
      <c r="V227" s="747">
        <v>1</v>
      </c>
      <c r="W227" s="641"/>
      <c r="X227" s="641"/>
    </row>
    <row r="228" spans="1:24" s="1230" customFormat="1">
      <c r="A228" s="1232"/>
      <c r="B228" s="4995"/>
      <c r="C228" s="5027">
        <v>20</v>
      </c>
      <c r="D228" s="5028">
        <f>C228/100</f>
        <v>0.2</v>
      </c>
      <c r="E228" s="1617" t="s">
        <v>1802</v>
      </c>
      <c r="F228" s="1618">
        <v>1</v>
      </c>
      <c r="G228" s="1619">
        <f>(C228*F228)*10</f>
        <v>200</v>
      </c>
      <c r="H228" s="1620">
        <f>G228/1000</f>
        <v>0.2</v>
      </c>
      <c r="I228" s="1232"/>
      <c r="J228" s="1232"/>
      <c r="K228" s="1232"/>
      <c r="L228" s="1232"/>
      <c r="M228" s="5003"/>
      <c r="N228" s="1621"/>
      <c r="O228" s="1622"/>
      <c r="P228" s="1622"/>
      <c r="Q228" s="1622"/>
      <c r="R228" s="1623">
        <f>R218*N228</f>
        <v>0</v>
      </c>
      <c r="S228" s="1624"/>
      <c r="T228" s="1625">
        <f t="shared" si="6"/>
        <v>0</v>
      </c>
      <c r="U228" s="1232"/>
      <c r="V228" s="747">
        <v>1</v>
      </c>
      <c r="W228" s="641"/>
      <c r="X228" s="641"/>
    </row>
    <row r="229" spans="1:24" s="1230" customFormat="1" ht="15.75" customHeight="1">
      <c r="A229" s="1232"/>
      <c r="B229" s="4995"/>
      <c r="C229" s="5027"/>
      <c r="D229" s="5028"/>
      <c r="E229" s="1617" t="s">
        <v>3156</v>
      </c>
      <c r="F229" s="1618">
        <v>1.03</v>
      </c>
      <c r="G229" s="1619">
        <f>(C228*F229)*10</f>
        <v>206</v>
      </c>
      <c r="H229" s="1620">
        <f>G229/1000</f>
        <v>0.20599999999999999</v>
      </c>
      <c r="I229" s="1232"/>
      <c r="J229" s="1232"/>
      <c r="K229" s="1232"/>
      <c r="L229" s="1232"/>
      <c r="M229" s="5003"/>
      <c r="N229" s="4999" t="s">
        <v>3157</v>
      </c>
      <c r="O229" s="4999"/>
      <c r="P229" s="4999"/>
      <c r="Q229" s="4999"/>
      <c r="R229" s="4999"/>
      <c r="S229" s="4999"/>
      <c r="T229" s="5000"/>
      <c r="U229" s="1232"/>
      <c r="V229" s="747">
        <v>1</v>
      </c>
      <c r="W229" s="641"/>
      <c r="X229" s="641"/>
    </row>
    <row r="230" spans="1:24" s="1230" customFormat="1">
      <c r="A230" s="1232"/>
      <c r="B230" s="4995"/>
      <c r="C230" s="5027"/>
      <c r="D230" s="5028"/>
      <c r="E230" s="1617" t="s">
        <v>3158</v>
      </c>
      <c r="F230" s="1618">
        <v>1.0149999999999999</v>
      </c>
      <c r="G230" s="1619">
        <f>(F230*C228)*10</f>
        <v>202.99999999999997</v>
      </c>
      <c r="H230" s="1620">
        <f>G230/1000</f>
        <v>0.20299999999999996</v>
      </c>
      <c r="I230" s="1232"/>
      <c r="J230" s="1232"/>
      <c r="K230" s="1232"/>
      <c r="L230" s="1232"/>
      <c r="M230" s="5003"/>
      <c r="N230" s="259"/>
      <c r="O230" s="259" t="s">
        <v>3159</v>
      </c>
      <c r="P230" s="1131"/>
      <c r="Q230" s="1626" t="s">
        <v>3160</v>
      </c>
      <c r="R230" s="1627"/>
      <c r="S230" s="1627"/>
      <c r="T230" s="1628"/>
      <c r="U230" s="1232"/>
      <c r="V230" s="747">
        <v>1</v>
      </c>
      <c r="W230" s="641"/>
      <c r="X230" s="641"/>
    </row>
    <row r="231" spans="1:24" s="1230" customFormat="1" ht="16.5" customHeight="1">
      <c r="A231" s="1232"/>
      <c r="B231" s="4995"/>
      <c r="C231" s="5027"/>
      <c r="D231" s="5028"/>
      <c r="E231" s="1617" t="s">
        <v>1872</v>
      </c>
      <c r="F231" s="1618">
        <v>0.92</v>
      </c>
      <c r="G231" s="1619">
        <f>(F231*C228)*10</f>
        <v>184.00000000000003</v>
      </c>
      <c r="H231" s="1620">
        <f>G231/1000</f>
        <v>0.18400000000000002</v>
      </c>
      <c r="I231" s="1232"/>
      <c r="J231" s="1232"/>
      <c r="K231" s="1232"/>
      <c r="L231" s="1232"/>
      <c r="M231" s="5003"/>
      <c r="N231" s="1131"/>
      <c r="O231" s="1131" t="s">
        <v>3161</v>
      </c>
      <c r="P231" s="1131"/>
      <c r="Q231" s="1131" t="s">
        <v>3162</v>
      </c>
      <c r="R231" s="1627"/>
      <c r="S231" s="1131" t="s">
        <v>1815</v>
      </c>
      <c r="T231" s="1628"/>
      <c r="U231" s="1232"/>
      <c r="V231" s="747">
        <v>1</v>
      </c>
      <c r="W231" s="641"/>
      <c r="X231" s="641"/>
    </row>
    <row r="232" spans="1:24">
      <c r="A232" s="1232"/>
      <c r="B232" s="4995"/>
      <c r="C232" s="5027"/>
      <c r="D232" s="5028"/>
      <c r="E232" s="1617" t="s">
        <v>3163</v>
      </c>
      <c r="F232" s="1618">
        <v>0.8</v>
      </c>
      <c r="G232" s="1619">
        <f>(F232*C228)*10</f>
        <v>160</v>
      </c>
      <c r="H232" s="1620">
        <f>G232/1000</f>
        <v>0.16</v>
      </c>
      <c r="I232" s="1232"/>
      <c r="J232" s="1232"/>
      <c r="K232" s="1232"/>
      <c r="L232" s="1232"/>
      <c r="M232" s="5003"/>
      <c r="N232" s="1288">
        <v>10</v>
      </c>
      <c r="O232" s="1288">
        <v>10</v>
      </c>
      <c r="P232" s="1288">
        <v>10</v>
      </c>
      <c r="Q232" s="1288">
        <v>10</v>
      </c>
      <c r="R232" s="1288">
        <v>13</v>
      </c>
      <c r="S232" s="1288">
        <v>8</v>
      </c>
      <c r="T232" s="1289">
        <v>13</v>
      </c>
      <c r="U232" s="1232"/>
      <c r="V232" s="747">
        <v>1</v>
      </c>
    </row>
    <row r="233" spans="1:24" ht="16.5" thickBot="1">
      <c r="A233" s="1232"/>
      <c r="B233" s="4995"/>
      <c r="C233" s="5001" t="s">
        <v>3164</v>
      </c>
      <c r="D233" s="5001"/>
      <c r="E233" s="5001"/>
      <c r="F233" s="5001"/>
      <c r="G233" s="5001"/>
      <c r="H233" s="5002"/>
      <c r="I233" s="1232"/>
      <c r="J233" s="1232"/>
      <c r="K233" s="1232"/>
      <c r="L233" s="1232"/>
      <c r="M233" s="5004"/>
      <c r="N233" s="1295">
        <f ca="1">CELL("largeur",N233)</f>
        <v>16</v>
      </c>
      <c r="O233" s="1295">
        <f t="shared" ref="O233:T233" ca="1" si="8">CELL("largeur",O233)</f>
        <v>16</v>
      </c>
      <c r="P233" s="1295">
        <f t="shared" ca="1" si="8"/>
        <v>16</v>
      </c>
      <c r="Q233" s="1295">
        <f t="shared" ca="1" si="8"/>
        <v>11</v>
      </c>
      <c r="R233" s="1295">
        <f t="shared" ca="1" si="8"/>
        <v>11</v>
      </c>
      <c r="S233" s="1295">
        <f ca="1">CELL("largeur",S233)</f>
        <v>11</v>
      </c>
      <c r="T233" s="1296">
        <f t="shared" ca="1" si="8"/>
        <v>11</v>
      </c>
      <c r="U233" s="1232"/>
      <c r="V233" s="747">
        <v>1</v>
      </c>
    </row>
    <row r="234" spans="1:24">
      <c r="A234" s="1232"/>
      <c r="B234" s="4995"/>
      <c r="C234" s="1288">
        <v>8</v>
      </c>
      <c r="D234" s="1288">
        <v>9</v>
      </c>
      <c r="E234" s="1288">
        <v>11</v>
      </c>
      <c r="F234" s="1288">
        <v>11</v>
      </c>
      <c r="G234" s="1288">
        <v>11</v>
      </c>
      <c r="H234" s="1629">
        <v>11</v>
      </c>
      <c r="I234" s="1232"/>
      <c r="J234" s="1232"/>
      <c r="K234" s="1232"/>
      <c r="L234" s="1232"/>
      <c r="M234" s="1232"/>
      <c r="N234" s="1232"/>
      <c r="O234" s="1232"/>
      <c r="P234" s="1232"/>
      <c r="Q234" s="1232"/>
      <c r="R234" s="1232"/>
      <c r="S234" s="1232"/>
      <c r="T234" s="1232"/>
      <c r="U234" s="1232"/>
      <c r="V234" s="747">
        <v>1</v>
      </c>
    </row>
    <row r="235" spans="1:24" ht="16.5" thickBot="1">
      <c r="A235" s="1232"/>
      <c r="B235" s="4996"/>
      <c r="C235" s="1295">
        <f t="shared" ref="C235:H235" ca="1" si="9">CELL("largeur",C235)</f>
        <v>13</v>
      </c>
      <c r="D235" s="1295">
        <f t="shared" ca="1" si="9"/>
        <v>21</v>
      </c>
      <c r="E235" s="1295">
        <f t="shared" ca="1" si="9"/>
        <v>13</v>
      </c>
      <c r="F235" s="1295">
        <f t="shared" ca="1" si="9"/>
        <v>13</v>
      </c>
      <c r="G235" s="1295">
        <f t="shared" ca="1" si="9"/>
        <v>13</v>
      </c>
      <c r="H235" s="1630">
        <f t="shared" ca="1" si="9"/>
        <v>13</v>
      </c>
      <c r="I235" s="1232"/>
      <c r="J235" s="1232"/>
      <c r="K235" s="1232"/>
      <c r="L235" s="1232"/>
      <c r="M235" s="1232"/>
      <c r="N235" s="1232"/>
      <c r="O235" s="1232"/>
      <c r="P235" s="1232"/>
      <c r="Q235" s="1232"/>
      <c r="R235" s="1232"/>
      <c r="S235" s="1232"/>
      <c r="T235" s="1232"/>
      <c r="U235" s="1232"/>
      <c r="V235" s="640" t="s">
        <v>997</v>
      </c>
    </row>
    <row r="236" spans="1:24">
      <c r="A236" s="747">
        <v>1</v>
      </c>
      <c r="B236" s="747">
        <v>1</v>
      </c>
      <c r="C236" s="747">
        <v>1</v>
      </c>
      <c r="D236" s="747">
        <v>1</v>
      </c>
      <c r="E236" s="747">
        <v>1</v>
      </c>
      <c r="F236" s="747">
        <v>1</v>
      </c>
      <c r="G236" s="747">
        <v>1</v>
      </c>
      <c r="H236" s="747">
        <v>1</v>
      </c>
      <c r="I236" s="747">
        <v>1</v>
      </c>
      <c r="J236" s="747">
        <v>1</v>
      </c>
      <c r="K236" s="747">
        <v>1</v>
      </c>
      <c r="L236" s="747">
        <v>1</v>
      </c>
      <c r="M236" s="747">
        <v>1</v>
      </c>
      <c r="N236" s="747">
        <v>1</v>
      </c>
      <c r="O236" s="747">
        <v>1</v>
      </c>
      <c r="P236" s="747">
        <v>1</v>
      </c>
      <c r="Q236" s="747">
        <v>1</v>
      </c>
      <c r="R236" s="747">
        <v>1</v>
      </c>
      <c r="S236" s="747">
        <v>1</v>
      </c>
      <c r="T236" s="747">
        <v>1</v>
      </c>
      <c r="U236" s="747">
        <v>1</v>
      </c>
      <c r="V236" s="133" t="str">
        <f>ADDRESS(ROW(),COLUMN(),4)</f>
        <v>V236</v>
      </c>
    </row>
    <row r="267" spans="23:24">
      <c r="W267" s="689"/>
      <c r="X267" s="690" t="str">
        <f>ADDRESS(ROW(),COLUMN(),4)</f>
        <v>X267</v>
      </c>
    </row>
  </sheetData>
  <mergeCells count="59">
    <mergeCell ref="O81:T81"/>
    <mergeCell ref="B34:B35"/>
    <mergeCell ref="C34:H34"/>
    <mergeCell ref="B36:B93"/>
    <mergeCell ref="C41:H42"/>
    <mergeCell ref="D47:H48"/>
    <mergeCell ref="D50:H51"/>
    <mergeCell ref="D53:H54"/>
    <mergeCell ref="D56:H57"/>
    <mergeCell ref="D59:H60"/>
    <mergeCell ref="C63:H64"/>
    <mergeCell ref="O67:S67"/>
    <mergeCell ref="C68:H69"/>
    <mergeCell ref="N68:N77"/>
    <mergeCell ref="O74:S75"/>
    <mergeCell ref="O80:T80"/>
    <mergeCell ref="C182:H183"/>
    <mergeCell ref="O95:O96"/>
    <mergeCell ref="P95:P96"/>
    <mergeCell ref="O98:O99"/>
    <mergeCell ref="B99:B100"/>
    <mergeCell ref="C99:F99"/>
    <mergeCell ref="B101:B127"/>
    <mergeCell ref="C101:H101"/>
    <mergeCell ref="F104:H104"/>
    <mergeCell ref="C115:H116"/>
    <mergeCell ref="C118:H118"/>
    <mergeCell ref="C225:H225"/>
    <mergeCell ref="C228:C232"/>
    <mergeCell ref="D228:D232"/>
    <mergeCell ref="B130:B131"/>
    <mergeCell ref="C130:F130"/>
    <mergeCell ref="B132:B158"/>
    <mergeCell ref="C132:H132"/>
    <mergeCell ref="F135:H135"/>
    <mergeCell ref="C146:H147"/>
    <mergeCell ref="C149:H149"/>
    <mergeCell ref="C227:D227"/>
    <mergeCell ref="G227:H227"/>
    <mergeCell ref="B160:B161"/>
    <mergeCell ref="C160:F160"/>
    <mergeCell ref="B162:B194"/>
    <mergeCell ref="C162:H162"/>
    <mergeCell ref="B226:B235"/>
    <mergeCell ref="C185:H185"/>
    <mergeCell ref="N229:T229"/>
    <mergeCell ref="C233:H233"/>
    <mergeCell ref="B197:B209"/>
    <mergeCell ref="C207:K207"/>
    <mergeCell ref="N211:T211"/>
    <mergeCell ref="B212:B223"/>
    <mergeCell ref="M212:M233"/>
    <mergeCell ref="N213:O214"/>
    <mergeCell ref="P213:T214"/>
    <mergeCell ref="N215:N216"/>
    <mergeCell ref="O215:O216"/>
    <mergeCell ref="P215:S216"/>
    <mergeCell ref="T215:T216"/>
    <mergeCell ref="C221:K221"/>
  </mergeCells>
  <conditionalFormatting sqref="B225">
    <cfRule type="expression" dxfId="20" priority="1" stopIfTrue="1">
      <formula>OR(ROW()=CELL("ligne"),COLUMN()=CELL("colonne"))</formula>
    </cfRule>
  </conditionalFormatting>
  <conditionalFormatting sqref="E106 E112">
    <cfRule type="cellIs" dxfId="19" priority="20" operator="equal">
      <formula>#REF!</formula>
    </cfRule>
    <cfRule type="cellIs" dxfId="18" priority="21" operator="equal">
      <formula>#REF!</formula>
    </cfRule>
  </conditionalFormatting>
  <conditionalFormatting sqref="E106">
    <cfRule type="cellIs" dxfId="17" priority="18" operator="equal">
      <formula>#REF!</formula>
    </cfRule>
    <cfRule type="cellIs" dxfId="16" priority="19" operator="equal">
      <formula>#REF!</formula>
    </cfRule>
  </conditionalFormatting>
  <conditionalFormatting sqref="E137 E143">
    <cfRule type="cellIs" dxfId="15" priority="12" operator="equal">
      <formula>#REF!</formula>
    </cfRule>
    <cfRule type="cellIs" dxfId="14" priority="13" operator="equal">
      <formula>#REF!</formula>
    </cfRule>
  </conditionalFormatting>
  <conditionalFormatting sqref="E137">
    <cfRule type="cellIs" dxfId="13" priority="10" operator="equal">
      <formula>#REF!</formula>
    </cfRule>
    <cfRule type="cellIs" dxfId="12" priority="11" operator="equal">
      <formula>#REF!</formula>
    </cfRule>
  </conditionalFormatting>
  <conditionalFormatting sqref="G106">
    <cfRule type="cellIs" dxfId="11" priority="16" operator="equal">
      <formula>#REF!</formula>
    </cfRule>
    <cfRule type="cellIs" dxfId="10" priority="17" operator="equal">
      <formula>#REF!</formula>
    </cfRule>
  </conditionalFormatting>
  <conditionalFormatting sqref="G172">
    <cfRule type="cellIs" dxfId="9" priority="2" operator="equal">
      <formula>#REF!</formula>
    </cfRule>
    <cfRule type="cellIs" dxfId="8" priority="3" operator="equal">
      <formula>#REF!</formula>
    </cfRule>
  </conditionalFormatting>
  <conditionalFormatting sqref="I96:I97">
    <cfRule type="cellIs" dxfId="7" priority="14" operator="equal">
      <formula>#REF!</formula>
    </cfRule>
    <cfRule type="cellIs" dxfId="6" priority="15" operator="equal">
      <formula>#REF!</formula>
    </cfRule>
  </conditionalFormatting>
  <conditionalFormatting sqref="J106">
    <cfRule type="cellIs" dxfId="5" priority="8" operator="equal">
      <formula>#REF!</formula>
    </cfRule>
    <cfRule type="cellIs" dxfId="4" priority="9" operator="equal">
      <formula>#REF!</formula>
    </cfRule>
  </conditionalFormatting>
  <conditionalFormatting sqref="J112">
    <cfRule type="cellIs" dxfId="3" priority="6" operator="equal">
      <formula>#REF!</formula>
    </cfRule>
    <cfRule type="cellIs" dxfId="2" priority="7" operator="equal">
      <formula>#REF!</formula>
    </cfRule>
  </conditionalFormatting>
  <conditionalFormatting sqref="J143">
    <cfRule type="cellIs" dxfId="1" priority="4" operator="equal">
      <formula>#REF!</formula>
    </cfRule>
    <cfRule type="cellIs" dxfId="0" priority="5" operator="equal">
      <formula>#REF!</formula>
    </cfRule>
  </conditionalFormatting>
  <hyperlinks>
    <hyperlink ref="D85" r:id="rId1" xr:uid="{C3552DA9-2DDC-4236-9336-0BA9FD5C9E91}"/>
    <hyperlink ref="D87" r:id="rId2" xr:uid="{BBF1D859-BE70-4F69-8C72-99F646704683}"/>
    <hyperlink ref="F87" r:id="rId3" xr:uid="{2A8E6D51-A85C-461E-9E7A-2DC005A259FD}"/>
    <hyperlink ref="F85" r:id="rId4" xr:uid="{14F0BF47-3D8C-4BC7-85B9-C232E9FC6893}"/>
    <hyperlink ref="D92" r:id="rId5" xr:uid="{11E874B0-D432-402D-A175-527071A04C09}"/>
    <hyperlink ref="R53" r:id="rId6" xr:uid="{808AC237-11A2-4FD2-94F9-AE421070B02D}"/>
    <hyperlink ref="Q65" r:id="rId7" xr:uid="{4E83B971-C088-4986-AB42-621FC98F2C3A}"/>
    <hyperlink ref="F22" r:id="rId8" xr:uid="{F7BAE3EF-0CE7-49CA-A95E-83D57A30A61D}"/>
    <hyperlink ref="F24" r:id="rId9" xr:uid="{74E75A3A-9F3E-4C78-81B6-98A8C1BDF66E}"/>
    <hyperlink ref="J20" r:id="rId10" xr:uid="{C7FC98EB-B838-46A4-BE0D-DF6207997868}"/>
    <hyperlink ref="O80" r:id="rId11" xr:uid="{E15C6EAD-7BEC-42CD-ADFB-DD8C8EF54A2A}"/>
    <hyperlink ref="O81" r:id="rId12" xr:uid="{795DFDBE-45BB-41A5-9845-EB905848829E}"/>
    <hyperlink ref="O22" r:id="rId13" xr:uid="{073704B1-C1CF-4E26-ABF6-FE7BF3E52311}"/>
  </hyperlinks>
  <pageMargins left="0.7" right="0.7" top="0.75" bottom="0.75" header="0.3" footer="0.3"/>
  <pageSetup paperSize="9" orientation="portrait" r:id="rId14"/>
  <drawing r:id="rId1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7DBBF-4E0E-4AE0-98B7-1168240453AE}">
  <sheetPr>
    <pageSetUpPr fitToPage="1"/>
  </sheetPr>
  <dimension ref="A1:AQ181"/>
  <sheetViews>
    <sheetView showZeros="0" topLeftCell="Z1" zoomScaleNormal="100" workbookViewId="0">
      <selection activeCell="L29" sqref="L29"/>
    </sheetView>
  </sheetViews>
  <sheetFormatPr baseColWidth="10" defaultRowHeight="15"/>
  <cols>
    <col min="1" max="1" width="4.42578125" style="1230" customWidth="1"/>
    <col min="2" max="2" width="4.7109375" style="1230" customWidth="1"/>
    <col min="3" max="3" width="17.85546875" style="1230" customWidth="1"/>
    <col min="4" max="4" width="16" style="1230" customWidth="1"/>
    <col min="5" max="5" width="8" style="1230" customWidth="1"/>
    <col min="6" max="6" width="6.7109375" style="1230" customWidth="1"/>
    <col min="7" max="7" width="22.42578125" style="1230" customWidth="1"/>
    <col min="8" max="8" width="18.7109375" style="1230" customWidth="1"/>
    <col min="9" max="9" width="17.42578125" style="1230" customWidth="1"/>
    <col min="10" max="10" width="14.140625" style="1230" customWidth="1"/>
    <col min="11" max="11" width="17.140625" style="1230" customWidth="1"/>
    <col min="12" max="12" width="35.7109375" style="1230" customWidth="1"/>
    <col min="13" max="21" width="12.7109375" style="1230" customWidth="1"/>
    <col min="22" max="22" width="7.7109375" style="1230" customWidth="1"/>
    <col min="23" max="23" width="36.7109375" style="1230" customWidth="1"/>
    <col min="24" max="24" width="11.7109375" style="1230" customWidth="1"/>
    <col min="25" max="25" width="14.140625" style="1230" customWidth="1"/>
    <col min="26" max="26" width="21.5703125" style="1230" customWidth="1"/>
    <col min="27" max="27" width="12.7109375" style="1230" customWidth="1"/>
    <col min="28" max="28" width="9" style="1633" customWidth="1"/>
    <col min="29" max="29" width="28" style="1633" customWidth="1"/>
    <col min="30" max="30" width="11.5703125" style="1633" customWidth="1"/>
    <col min="31" max="31" width="14.7109375" style="1633" customWidth="1"/>
    <col min="32" max="32" width="11.42578125" style="1632"/>
    <col min="33" max="40" width="11.42578125" style="1230"/>
    <col min="41" max="41" width="4.42578125" style="641" customWidth="1"/>
    <col min="42" max="42" width="11.42578125" style="641"/>
    <col min="43" max="43" width="43.5703125" style="641" customWidth="1"/>
    <col min="44" max="16384" width="11.42578125" style="1230"/>
  </cols>
  <sheetData>
    <row r="1" spans="1:43">
      <c r="A1" s="133" t="str">
        <f>ADDRESS(ROW(),COLUMN(),4)</f>
        <v>A1</v>
      </c>
      <c r="B1" s="1693" t="str">
        <f t="shared" ref="B1:AB1" si="0">SUBSTITUTE(ADDRESS(1,COLUMN(),4),"1","")</f>
        <v>B</v>
      </c>
      <c r="C1" s="1693" t="str">
        <f t="shared" si="0"/>
        <v>C</v>
      </c>
      <c r="D1" s="1693" t="str">
        <f t="shared" si="0"/>
        <v>D</v>
      </c>
      <c r="E1" s="1693" t="str">
        <f t="shared" si="0"/>
        <v>E</v>
      </c>
      <c r="F1" s="1693" t="str">
        <f t="shared" si="0"/>
        <v>F</v>
      </c>
      <c r="G1" s="1693" t="str">
        <f t="shared" si="0"/>
        <v>G</v>
      </c>
      <c r="H1" s="1693" t="str">
        <f t="shared" si="0"/>
        <v>H</v>
      </c>
      <c r="I1" s="1693" t="str">
        <f t="shared" si="0"/>
        <v>I</v>
      </c>
      <c r="J1" s="1693" t="str">
        <f t="shared" si="0"/>
        <v>J</v>
      </c>
      <c r="K1" s="1693" t="str">
        <f t="shared" si="0"/>
        <v>K</v>
      </c>
      <c r="L1" s="1693" t="str">
        <f t="shared" si="0"/>
        <v>L</v>
      </c>
      <c r="M1" s="1693" t="str">
        <f t="shared" si="0"/>
        <v>M</v>
      </c>
      <c r="N1" s="1693" t="str">
        <f t="shared" si="0"/>
        <v>N</v>
      </c>
      <c r="O1" s="1693" t="str">
        <f t="shared" si="0"/>
        <v>O</v>
      </c>
      <c r="P1" s="1693" t="str">
        <f t="shared" si="0"/>
        <v>P</v>
      </c>
      <c r="Q1" s="1693" t="str">
        <f t="shared" si="0"/>
        <v>Q</v>
      </c>
      <c r="R1" s="1693" t="str">
        <f t="shared" si="0"/>
        <v>R</v>
      </c>
      <c r="S1" s="1693" t="str">
        <f t="shared" si="0"/>
        <v>S</v>
      </c>
      <c r="T1" s="1693" t="str">
        <f t="shared" si="0"/>
        <v>T</v>
      </c>
      <c r="U1" s="1693" t="str">
        <f t="shared" si="0"/>
        <v>U</v>
      </c>
      <c r="V1" s="1693" t="str">
        <f t="shared" si="0"/>
        <v>V</v>
      </c>
      <c r="W1" s="1693" t="str">
        <f t="shared" si="0"/>
        <v>W</v>
      </c>
      <c r="X1" s="1693" t="str">
        <f t="shared" si="0"/>
        <v>X</v>
      </c>
      <c r="Y1" s="1693" t="str">
        <f t="shared" si="0"/>
        <v>Y</v>
      </c>
      <c r="Z1" s="1693" t="str">
        <f t="shared" si="0"/>
        <v>Z</v>
      </c>
      <c r="AA1" s="1693" t="str">
        <f t="shared" si="0"/>
        <v>AA</v>
      </c>
      <c r="AB1" s="1693" t="str">
        <f t="shared" si="0"/>
        <v>AB</v>
      </c>
      <c r="AC1" s="132"/>
      <c r="AD1" s="132"/>
      <c r="AE1" s="132"/>
      <c r="AF1" s="132"/>
      <c r="AG1" s="132"/>
      <c r="AH1" s="132"/>
      <c r="AI1" s="132"/>
      <c r="AJ1" s="132"/>
      <c r="AK1" s="132"/>
      <c r="AL1" s="132"/>
      <c r="AM1" s="132"/>
      <c r="AN1" s="132"/>
      <c r="AO1" s="747">
        <v>1</v>
      </c>
      <c r="AP1" s="134" t="str">
        <f>SUBSTITUTE(ADDRESS(1,COLUMN(),4),"1","")</f>
        <v>AP</v>
      </c>
      <c r="AQ1" s="136" t="str">
        <f>SUBSTITUTE(ADDRESS(1,COLUMN(),4),"1","")</f>
        <v>AQ</v>
      </c>
    </row>
    <row r="2" spans="1:43" ht="19.5" customHeight="1">
      <c r="A2" s="132"/>
      <c r="B2" s="794"/>
      <c r="C2" s="794"/>
      <c r="D2" s="794"/>
      <c r="E2" s="794"/>
      <c r="F2" s="794"/>
      <c r="G2" s="794"/>
      <c r="H2" s="794"/>
      <c r="I2" s="794"/>
      <c r="J2" s="794"/>
      <c r="K2" s="794"/>
      <c r="L2" s="794"/>
      <c r="M2" s="794"/>
      <c r="N2" s="794"/>
      <c r="O2" s="794"/>
      <c r="P2" s="794"/>
      <c r="Q2" s="833"/>
      <c r="R2" s="833"/>
      <c r="S2" s="833"/>
      <c r="T2" s="833"/>
      <c r="U2" s="833"/>
      <c r="V2" s="833"/>
      <c r="W2" s="833"/>
      <c r="X2" s="833"/>
      <c r="Y2" s="833"/>
      <c r="Z2" s="833"/>
      <c r="AA2" s="833"/>
      <c r="AB2" s="132"/>
      <c r="AC2" s="132"/>
      <c r="AD2" s="132"/>
      <c r="AE2" s="132"/>
      <c r="AF2" s="132"/>
      <c r="AG2" s="132"/>
      <c r="AH2" s="132"/>
      <c r="AI2" s="132"/>
      <c r="AJ2" s="132"/>
      <c r="AK2" s="132"/>
      <c r="AL2" s="132"/>
      <c r="AM2" s="132"/>
      <c r="AN2" s="132"/>
      <c r="AO2" s="747">
        <v>1</v>
      </c>
      <c r="AP2" s="142"/>
      <c r="AQ2" s="142" t="s">
        <v>1166</v>
      </c>
    </row>
    <row r="3" spans="1:43" ht="18.75" customHeight="1">
      <c r="A3" s="132"/>
      <c r="B3" s="794"/>
      <c r="C3" s="1686" t="s">
        <v>3332</v>
      </c>
      <c r="D3" s="794"/>
      <c r="E3" s="794"/>
      <c r="F3" s="794"/>
      <c r="G3" s="1686"/>
      <c r="H3" s="794"/>
      <c r="I3" s="794"/>
      <c r="J3" s="794"/>
      <c r="K3" s="794"/>
      <c r="L3" s="794"/>
      <c r="M3" s="794"/>
      <c r="N3" s="794"/>
      <c r="O3" s="794"/>
      <c r="P3" s="794"/>
      <c r="Q3" s="833"/>
      <c r="R3" s="833"/>
      <c r="S3" s="833"/>
      <c r="T3" s="833"/>
      <c r="U3" s="5093" t="s">
        <v>3331</v>
      </c>
      <c r="V3" s="833"/>
      <c r="W3" s="833"/>
      <c r="X3" s="1688"/>
      <c r="Y3" s="1688"/>
      <c r="Z3" s="1688"/>
      <c r="AA3" s="1688"/>
      <c r="AB3" s="132"/>
      <c r="AC3" s="132"/>
      <c r="AD3" s="132"/>
      <c r="AE3" s="132"/>
      <c r="AF3" s="132"/>
      <c r="AG3" s="132"/>
      <c r="AH3" s="132"/>
      <c r="AI3" s="132"/>
      <c r="AJ3" s="132"/>
      <c r="AK3" s="132"/>
      <c r="AL3" s="132"/>
      <c r="AM3" s="132"/>
      <c r="AN3" s="132"/>
      <c r="AO3" s="747">
        <v>1</v>
      </c>
      <c r="AP3" s="156">
        <f ca="1">COUNTA(A1:AO72) + COUNTBLANK(A1:AO72)</f>
        <v>2952</v>
      </c>
      <c r="AQ3" s="145" t="str">
        <f>"cellules entre"&amp;" " &amp;A1&amp;" et  "&amp;AO72</f>
        <v>cellules entre A1 et  AO72</v>
      </c>
    </row>
    <row r="4" spans="1:43" ht="18.75" customHeight="1">
      <c r="A4" s="132"/>
      <c r="B4" s="794"/>
      <c r="C4" s="794"/>
      <c r="D4" s="794"/>
      <c r="E4" s="794"/>
      <c r="F4" s="794"/>
      <c r="G4" s="3952" t="s">
        <v>3330</v>
      </c>
      <c r="H4" s="3952"/>
      <c r="I4" s="3952"/>
      <c r="J4" s="3952"/>
      <c r="K4" s="3952"/>
      <c r="L4" s="3952"/>
      <c r="M4" s="3952"/>
      <c r="N4" s="794"/>
      <c r="O4" s="794"/>
      <c r="P4" s="794"/>
      <c r="Q4" s="833"/>
      <c r="R4" s="833"/>
      <c r="S4" s="833"/>
      <c r="T4" s="833"/>
      <c r="U4" s="5093"/>
      <c r="V4" s="833"/>
      <c r="W4" s="833"/>
      <c r="X4" s="1688"/>
      <c r="Y4" s="1688"/>
      <c r="Z4" s="1688"/>
      <c r="AA4" s="1688"/>
      <c r="AB4" s="132"/>
      <c r="AC4" s="132"/>
      <c r="AD4" s="132"/>
      <c r="AE4" s="132"/>
      <c r="AF4" s="132"/>
      <c r="AG4" s="132"/>
      <c r="AH4" s="132"/>
      <c r="AI4" s="132"/>
      <c r="AJ4" s="132"/>
      <c r="AK4" s="132"/>
      <c r="AL4" s="132"/>
      <c r="AM4" s="132"/>
      <c r="AN4" s="132"/>
      <c r="AO4" s="747">
        <v>1</v>
      </c>
      <c r="AP4" s="156">
        <f ca="1">COUNTA(A1:AO72)</f>
        <v>462</v>
      </c>
      <c r="AQ4" s="145" t="s">
        <v>1161</v>
      </c>
    </row>
    <row r="5" spans="1:43" ht="21.75" customHeight="1">
      <c r="A5" s="132"/>
      <c r="B5" s="132"/>
      <c r="C5" s="1691"/>
      <c r="D5" s="1691"/>
      <c r="E5" s="1691"/>
      <c r="F5" s="1691"/>
      <c r="G5" s="3952"/>
      <c r="H5" s="3952"/>
      <c r="I5" s="3952"/>
      <c r="J5" s="3952"/>
      <c r="K5" s="3952"/>
      <c r="L5" s="3952"/>
      <c r="M5" s="3952"/>
      <c r="N5" s="1691"/>
      <c r="O5" s="1692"/>
      <c r="P5" s="1691"/>
      <c r="Q5" s="833"/>
      <c r="R5" s="833"/>
      <c r="S5" s="833"/>
      <c r="T5" s="833"/>
      <c r="U5" s="833"/>
      <c r="V5" s="833"/>
      <c r="W5" s="833"/>
      <c r="X5" s="1688"/>
      <c r="Y5" s="1665" t="s">
        <v>3329</v>
      </c>
      <c r="Z5" s="1688"/>
      <c r="AA5" s="1688"/>
      <c r="AB5" s="132"/>
      <c r="AC5" s="132"/>
      <c r="AD5" s="132"/>
      <c r="AE5" s="132"/>
      <c r="AF5" s="132"/>
      <c r="AG5" s="132"/>
      <c r="AH5" s="132"/>
      <c r="AI5" s="132"/>
      <c r="AJ5" s="132"/>
      <c r="AK5" s="132"/>
      <c r="AL5" s="132"/>
      <c r="AM5" s="132"/>
      <c r="AN5" s="132"/>
      <c r="AO5" s="747">
        <v>1</v>
      </c>
      <c r="AP5" s="156">
        <f ca="1">COUNTBLANK(A1:AO72)</f>
        <v>2490</v>
      </c>
      <c r="AQ5" s="145" t="s">
        <v>134</v>
      </c>
    </row>
    <row r="6" spans="1:43" ht="30" customHeight="1">
      <c r="A6" s="132"/>
      <c r="B6" s="132"/>
      <c r="C6" s="1687" t="s">
        <v>3328</v>
      </c>
      <c r="D6" s="1691"/>
      <c r="E6" s="1691"/>
      <c r="F6" s="1691"/>
      <c r="G6" s="1686"/>
      <c r="H6" s="1691"/>
      <c r="I6" s="1691"/>
      <c r="J6" s="1691"/>
      <c r="K6" s="1691"/>
      <c r="L6" s="1691"/>
      <c r="M6" s="1691"/>
      <c r="N6" s="1691"/>
      <c r="O6" s="1691"/>
      <c r="P6" s="1691"/>
      <c r="Q6" s="833"/>
      <c r="R6" s="833"/>
      <c r="S6" s="833"/>
      <c r="T6" s="1690"/>
      <c r="U6" s="1690"/>
      <c r="V6" s="1690"/>
      <c r="W6" s="1690"/>
      <c r="X6" s="1688"/>
      <c r="Y6" s="1689" t="s">
        <v>3327</v>
      </c>
      <c r="Z6" s="1688"/>
      <c r="AA6" s="1688"/>
      <c r="AB6" s="132"/>
      <c r="AC6" s="132"/>
      <c r="AD6" s="132"/>
      <c r="AE6" s="132"/>
      <c r="AF6" s="132"/>
      <c r="AG6" s="132"/>
      <c r="AH6" s="132"/>
      <c r="AI6" s="132"/>
      <c r="AJ6" s="132"/>
      <c r="AK6" s="132"/>
      <c r="AL6" s="132"/>
      <c r="AM6" s="132"/>
      <c r="AN6" s="132"/>
      <c r="AO6" s="747">
        <v>1</v>
      </c>
      <c r="AP6" s="156" cm="1">
        <f t="array" ref="AP6">SUM(AO1:AO70+2)</f>
        <v>210</v>
      </c>
      <c r="AQ6" s="145" t="s">
        <v>1162</v>
      </c>
    </row>
    <row r="7" spans="1:43" ht="18.75">
      <c r="A7" s="132"/>
      <c r="B7" s="132"/>
      <c r="C7" s="1687" t="s">
        <v>3326</v>
      </c>
      <c r="D7" s="1229"/>
      <c r="E7" s="1229"/>
      <c r="F7" s="1229"/>
      <c r="G7" s="1229"/>
      <c r="H7" s="1229"/>
      <c r="I7" s="1674"/>
      <c r="J7" s="1674"/>
      <c r="K7" s="1674"/>
      <c r="L7" s="1674"/>
      <c r="M7" s="1674"/>
      <c r="N7" s="1674"/>
      <c r="O7" s="1674"/>
      <c r="P7" s="1674"/>
      <c r="Q7" s="1674"/>
      <c r="R7" s="1674"/>
      <c r="S7" s="132"/>
      <c r="T7" s="132"/>
      <c r="U7" s="132"/>
      <c r="V7" s="132"/>
      <c r="W7" s="132"/>
      <c r="X7" s="132"/>
      <c r="Y7" s="132"/>
      <c r="Z7" s="132"/>
      <c r="AA7" s="132"/>
      <c r="AB7" s="132"/>
      <c r="AC7" s="132"/>
      <c r="AD7" s="132"/>
      <c r="AE7" s="132"/>
      <c r="AF7" s="132"/>
      <c r="AG7" s="132"/>
      <c r="AH7" s="132"/>
      <c r="AI7" s="132"/>
      <c r="AJ7" s="132"/>
      <c r="AK7" s="132"/>
      <c r="AL7" s="132"/>
      <c r="AM7" s="132"/>
      <c r="AN7" s="132"/>
      <c r="AO7" s="747">
        <v>1</v>
      </c>
      <c r="AP7" s="156">
        <f>SUM(A72:AN72)+1</f>
        <v>41</v>
      </c>
      <c r="AQ7" s="145" t="s">
        <v>1163</v>
      </c>
    </row>
    <row r="8" spans="1:43" ht="18.75">
      <c r="A8" s="132"/>
      <c r="B8" s="132"/>
      <c r="C8" s="1687"/>
      <c r="D8" s="1229"/>
      <c r="E8" s="1229"/>
      <c r="F8" s="1229"/>
      <c r="G8" s="1229"/>
      <c r="H8" s="1229"/>
      <c r="I8" s="1674"/>
      <c r="J8" s="1674"/>
      <c r="K8" s="1674"/>
      <c r="L8" s="1674"/>
      <c r="M8" s="1674"/>
      <c r="N8" s="1674"/>
      <c r="O8" s="1674"/>
      <c r="P8" s="1674"/>
      <c r="Q8" s="1674"/>
      <c r="R8" s="1674"/>
      <c r="S8" s="132"/>
      <c r="T8" s="132"/>
      <c r="U8" s="132"/>
      <c r="V8" s="132"/>
      <c r="W8" s="132"/>
      <c r="X8" s="132"/>
      <c r="Y8" s="132"/>
      <c r="Z8" s="132"/>
      <c r="AA8" s="132"/>
      <c r="AB8" s="132"/>
      <c r="AC8" s="132"/>
      <c r="AD8" s="132"/>
      <c r="AE8" s="132"/>
      <c r="AF8" s="132"/>
      <c r="AG8" s="132"/>
      <c r="AH8" s="132"/>
      <c r="AI8" s="132"/>
      <c r="AJ8" s="132"/>
      <c r="AK8" s="132"/>
      <c r="AL8" s="132"/>
      <c r="AM8" s="132"/>
      <c r="AN8" s="132"/>
      <c r="AO8" s="747">
        <v>1</v>
      </c>
    </row>
    <row r="9" spans="1:43" ht="18.75">
      <c r="A9" s="132"/>
      <c r="B9" s="132"/>
      <c r="C9" s="1687" t="s">
        <v>3325</v>
      </c>
      <c r="D9" s="1229"/>
      <c r="E9" s="1229"/>
      <c r="F9" s="1229"/>
      <c r="G9" s="1229"/>
      <c r="H9" s="1229"/>
      <c r="I9" s="1674"/>
      <c r="J9" s="1674"/>
      <c r="K9" s="1674"/>
      <c r="L9" s="1674"/>
      <c r="M9" s="1674"/>
      <c r="N9" s="1674"/>
      <c r="O9" s="1674"/>
      <c r="P9" s="1674"/>
      <c r="Q9" s="1674"/>
      <c r="R9" s="1674"/>
      <c r="S9" s="132"/>
      <c r="T9" s="132"/>
      <c r="U9" s="132"/>
      <c r="V9" s="132"/>
      <c r="W9" s="132"/>
      <c r="X9" s="132"/>
      <c r="Y9" s="132"/>
      <c r="Z9" s="132"/>
      <c r="AA9" s="132"/>
      <c r="AB9" s="132"/>
      <c r="AC9" s="132"/>
      <c r="AD9" s="132"/>
      <c r="AE9" s="132"/>
      <c r="AF9" s="132"/>
      <c r="AG9" s="132"/>
      <c r="AH9" s="132"/>
      <c r="AI9" s="132"/>
      <c r="AJ9" s="132"/>
      <c r="AK9" s="132"/>
      <c r="AL9" s="132"/>
      <c r="AM9" s="132"/>
      <c r="AN9" s="132"/>
      <c r="AO9" s="747">
        <v>1</v>
      </c>
    </row>
    <row r="10" spans="1:43" ht="18.75">
      <c r="A10" s="132"/>
      <c r="B10" s="132"/>
      <c r="C10" s="1686" t="s">
        <v>3324</v>
      </c>
      <c r="D10" s="1229"/>
      <c r="E10" s="1229"/>
      <c r="F10" s="1229"/>
      <c r="G10" s="1229"/>
      <c r="H10" s="1229"/>
      <c r="I10" s="1674"/>
      <c r="J10" s="1674"/>
      <c r="K10" s="1674"/>
      <c r="L10" s="1674"/>
      <c r="M10" s="1674"/>
      <c r="N10" s="1674"/>
      <c r="O10" s="1674"/>
      <c r="P10" s="1674"/>
      <c r="Q10" s="1674"/>
      <c r="R10" s="1674"/>
      <c r="S10" s="132"/>
      <c r="T10" s="132"/>
      <c r="U10" s="132"/>
      <c r="V10" s="132"/>
      <c r="W10" s="132"/>
      <c r="X10" s="132"/>
      <c r="Y10" s="132"/>
      <c r="Z10" s="132"/>
      <c r="AA10" s="132"/>
      <c r="AB10" s="132"/>
      <c r="AC10" s="132"/>
      <c r="AD10" s="132"/>
      <c r="AE10" s="132"/>
      <c r="AF10" s="132"/>
      <c r="AG10" s="132"/>
      <c r="AH10" s="132"/>
      <c r="AI10" s="132"/>
      <c r="AJ10" s="132"/>
      <c r="AK10" s="132"/>
      <c r="AL10" s="132"/>
      <c r="AM10" s="132"/>
      <c r="AN10" s="132"/>
      <c r="AO10" s="747">
        <v>1</v>
      </c>
    </row>
    <row r="11" spans="1:43" ht="18.75">
      <c r="A11" s="132"/>
      <c r="B11" s="132"/>
      <c r="C11" s="1687" t="s">
        <v>3323</v>
      </c>
      <c r="D11" s="1229"/>
      <c r="E11" s="1229"/>
      <c r="F11" s="1229"/>
      <c r="G11" s="1229"/>
      <c r="H11" s="1229"/>
      <c r="I11" s="1674"/>
      <c r="J11" s="1674"/>
      <c r="K11" s="1674"/>
      <c r="L11" s="1674"/>
      <c r="M11" s="1674"/>
      <c r="N11" s="1674"/>
      <c r="O11" s="1674"/>
      <c r="P11" s="1674"/>
      <c r="Q11" s="1674"/>
      <c r="R11" s="1674"/>
      <c r="S11" s="132"/>
      <c r="T11" s="132"/>
      <c r="U11" s="132"/>
      <c r="V11" s="132"/>
      <c r="W11" s="132"/>
      <c r="X11" s="132"/>
      <c r="Y11" s="132"/>
      <c r="Z11" s="132"/>
      <c r="AA11" s="132"/>
      <c r="AB11" s="132"/>
      <c r="AC11" s="132"/>
      <c r="AD11" s="132"/>
      <c r="AE11" s="132"/>
      <c r="AF11" s="132"/>
      <c r="AG11" s="132"/>
      <c r="AH11" s="132"/>
      <c r="AI11" s="132"/>
      <c r="AJ11" s="132"/>
      <c r="AK11" s="132"/>
      <c r="AL11" s="132"/>
      <c r="AM11" s="132"/>
      <c r="AN11" s="132"/>
      <c r="AO11" s="747">
        <v>1</v>
      </c>
    </row>
    <row r="12" spans="1:43" ht="18.75">
      <c r="A12" s="132"/>
      <c r="B12" s="132"/>
      <c r="C12" s="1686" t="s">
        <v>3322</v>
      </c>
      <c r="D12" s="1229"/>
      <c r="E12" s="1229"/>
      <c r="F12" s="1229"/>
      <c r="G12" s="1229"/>
      <c r="H12" s="1229"/>
      <c r="I12" s="1674"/>
      <c r="J12" s="1674"/>
      <c r="K12" s="1674"/>
      <c r="L12" s="1674"/>
      <c r="M12" s="1674"/>
      <c r="N12" s="1674"/>
      <c r="O12" s="1674"/>
      <c r="P12" s="1674"/>
      <c r="Q12" s="1674"/>
      <c r="R12" s="1674"/>
      <c r="S12" s="132"/>
      <c r="T12" s="132"/>
      <c r="U12" s="132"/>
      <c r="V12" s="132"/>
      <c r="W12" s="132"/>
      <c r="X12" s="132"/>
      <c r="Y12" s="132"/>
      <c r="Z12" s="132"/>
      <c r="AA12" s="132"/>
      <c r="AB12" s="132"/>
      <c r="AC12" s="132"/>
      <c r="AD12" s="132"/>
      <c r="AE12" s="132"/>
      <c r="AF12" s="132"/>
      <c r="AG12" s="132"/>
      <c r="AH12" s="132"/>
      <c r="AI12" s="132"/>
      <c r="AJ12" s="132"/>
      <c r="AK12" s="132"/>
      <c r="AL12" s="132"/>
      <c r="AM12" s="132"/>
      <c r="AN12" s="132"/>
      <c r="AO12" s="747">
        <v>1</v>
      </c>
    </row>
    <row r="13" spans="1:43" ht="15.75">
      <c r="A13" s="132"/>
      <c r="B13" s="132"/>
      <c r="C13" s="1229"/>
      <c r="D13" s="1229"/>
      <c r="E13" s="1229"/>
      <c r="F13" s="1229"/>
      <c r="G13" s="1229"/>
      <c r="H13" s="1229"/>
      <c r="I13" s="1674"/>
      <c r="J13" s="1674"/>
      <c r="K13" s="1674"/>
      <c r="L13" s="1674"/>
      <c r="M13" s="1674"/>
      <c r="N13" s="1674"/>
      <c r="O13" s="1674"/>
      <c r="P13" s="1674"/>
      <c r="Q13" s="1674"/>
      <c r="R13" s="1674"/>
      <c r="S13" s="132"/>
      <c r="T13" s="132"/>
      <c r="U13" s="132"/>
      <c r="V13" s="132"/>
      <c r="W13" s="132"/>
      <c r="X13" s="132"/>
      <c r="Y13" s="132"/>
      <c r="Z13" s="132"/>
      <c r="AA13" s="132"/>
      <c r="AB13" s="132"/>
      <c r="AC13" s="132"/>
      <c r="AD13" s="132"/>
      <c r="AE13" s="132"/>
      <c r="AF13" s="132"/>
      <c r="AG13" s="132"/>
      <c r="AH13" s="132"/>
      <c r="AI13" s="132"/>
      <c r="AJ13" s="132"/>
      <c r="AK13" s="132"/>
      <c r="AL13" s="132"/>
      <c r="AM13" s="132"/>
      <c r="AN13" s="132"/>
      <c r="AO13" s="747">
        <v>1</v>
      </c>
    </row>
    <row r="14" spans="1:43" ht="15.75" customHeight="1">
      <c r="A14" s="132"/>
      <c r="B14" s="132"/>
      <c r="C14" s="811" t="s">
        <v>3321</v>
      </c>
      <c r="D14" s="811"/>
      <c r="E14" s="1229"/>
      <c r="F14" s="1229"/>
      <c r="G14" s="1229"/>
      <c r="H14" s="1229"/>
      <c r="I14" s="1674"/>
      <c r="J14" s="1674"/>
      <c r="K14" s="1674"/>
      <c r="L14" s="1674"/>
      <c r="M14" s="1674"/>
      <c r="N14" s="1674"/>
      <c r="O14" s="1674"/>
      <c r="P14" s="1674"/>
      <c r="Q14" s="1674"/>
      <c r="R14" s="1674"/>
      <c r="S14" s="1674"/>
      <c r="T14" s="1674"/>
      <c r="U14" s="1674"/>
      <c r="V14" s="1674"/>
      <c r="W14" s="1229">
        <v>1</v>
      </c>
      <c r="X14" s="1229">
        <v>1</v>
      </c>
      <c r="Y14" s="1665" t="s">
        <v>3320</v>
      </c>
      <c r="Z14" s="1229"/>
      <c r="AB14" s="132"/>
      <c r="AC14" s="132"/>
      <c r="AD14" s="132"/>
      <c r="AE14" s="1643" t="s">
        <v>3319</v>
      </c>
      <c r="AF14" s="1670"/>
      <c r="AG14" s="132"/>
      <c r="AH14" s="132"/>
      <c r="AI14" s="132"/>
      <c r="AJ14" s="132"/>
      <c r="AK14" s="132"/>
      <c r="AL14" s="132"/>
      <c r="AM14" s="132"/>
      <c r="AN14" s="132"/>
      <c r="AO14" s="747">
        <v>1</v>
      </c>
    </row>
    <row r="15" spans="1:43" ht="21.75" thickBot="1">
      <c r="A15" s="132"/>
      <c r="B15" s="132"/>
      <c r="C15" s="1685" t="s">
        <v>3318</v>
      </c>
      <c r="D15" s="518"/>
      <c r="E15" s="1229"/>
      <c r="F15" s="1229"/>
      <c r="G15" s="1229"/>
      <c r="H15" s="1229"/>
      <c r="I15" s="518"/>
      <c r="J15" s="518"/>
      <c r="K15" s="518"/>
      <c r="L15" s="518"/>
      <c r="M15" s="811"/>
      <c r="N15" s="794"/>
      <c r="O15" s="794"/>
      <c r="P15" s="1674"/>
      <c r="Q15" s="1674"/>
      <c r="R15" s="1684" t="s">
        <v>3317</v>
      </c>
      <c r="S15" s="1674"/>
      <c r="T15" s="1674"/>
      <c r="U15" s="1674"/>
      <c r="V15" s="1674"/>
      <c r="W15" s="1229">
        <v>1</v>
      </c>
      <c r="X15" s="1229">
        <v>1</v>
      </c>
      <c r="Y15" s="1660" t="s">
        <v>3316</v>
      </c>
      <c r="Z15" s="1229"/>
      <c r="AB15" s="132"/>
      <c r="AC15" s="132"/>
      <c r="AD15" s="132"/>
      <c r="AE15" s="1678" t="s">
        <v>3315</v>
      </c>
      <c r="AF15" s="1670"/>
      <c r="AI15" s="132"/>
      <c r="AJ15" s="132"/>
      <c r="AK15" s="132"/>
      <c r="AL15" s="132"/>
      <c r="AM15" s="132"/>
      <c r="AN15" s="132"/>
      <c r="AO15" s="747">
        <v>1</v>
      </c>
    </row>
    <row r="16" spans="1:43" ht="18.75" customHeight="1">
      <c r="A16" s="132"/>
      <c r="B16" s="132"/>
      <c r="C16" s="1683" t="s">
        <v>0</v>
      </c>
      <c r="D16" s="1682" t="s">
        <v>3314</v>
      </c>
      <c r="E16" s="1229"/>
      <c r="F16" s="1229"/>
      <c r="G16" s="1229"/>
      <c r="H16" s="1229"/>
      <c r="I16" s="518"/>
      <c r="J16" s="518"/>
      <c r="K16" s="518"/>
      <c r="L16" s="518"/>
      <c r="O16" s="794"/>
      <c r="P16" s="1674"/>
      <c r="Q16" s="1674"/>
      <c r="R16" s="1674"/>
      <c r="S16" s="1674"/>
      <c r="T16" s="1674"/>
      <c r="U16" s="1674"/>
      <c r="V16" s="1674"/>
      <c r="W16" s="1229">
        <v>1</v>
      </c>
      <c r="X16" s="1229">
        <v>1</v>
      </c>
      <c r="Y16" s="1665" t="s">
        <v>3313</v>
      </c>
      <c r="AB16" s="132"/>
      <c r="AC16" s="132"/>
      <c r="AD16" s="132"/>
      <c r="AE16" s="1678" t="s">
        <v>3312</v>
      </c>
      <c r="AF16" s="1670"/>
      <c r="AI16" s="132"/>
      <c r="AJ16" s="132"/>
      <c r="AK16" s="132"/>
      <c r="AL16" s="132"/>
      <c r="AM16" s="132"/>
      <c r="AN16" s="132"/>
      <c r="AO16" s="747">
        <v>1</v>
      </c>
    </row>
    <row r="17" spans="1:41" ht="15.75">
      <c r="A17" s="132"/>
      <c r="B17" s="132"/>
      <c r="C17" s="1681" t="s">
        <v>15</v>
      </c>
      <c r="D17" s="1680" t="s">
        <v>3311</v>
      </c>
      <c r="E17" s="1229"/>
      <c r="F17" s="1229"/>
      <c r="G17" s="1229"/>
      <c r="H17" s="1229"/>
      <c r="I17" s="518"/>
      <c r="J17" s="518"/>
      <c r="K17" s="518"/>
      <c r="L17" s="518"/>
      <c r="M17" s="794"/>
      <c r="N17" s="794"/>
      <c r="O17" s="794"/>
      <c r="P17" s="1674"/>
      <c r="Q17" s="1674"/>
      <c r="R17" s="1674"/>
      <c r="S17" s="1674"/>
      <c r="T17" s="1674"/>
      <c r="U17" s="1674"/>
      <c r="V17" s="1674"/>
      <c r="W17" s="1229">
        <v>1</v>
      </c>
      <c r="X17" s="1229">
        <v>1</v>
      </c>
      <c r="Y17" s="1660" t="s">
        <v>3310</v>
      </c>
      <c r="AB17" s="132"/>
      <c r="AC17" s="132"/>
      <c r="AD17" s="132"/>
      <c r="AE17" s="1678" t="s">
        <v>3309</v>
      </c>
      <c r="AF17" s="1670"/>
      <c r="AI17" s="132"/>
      <c r="AJ17" s="132"/>
      <c r="AK17" s="132"/>
      <c r="AL17" s="132"/>
      <c r="AM17" s="132"/>
      <c r="AN17" s="132"/>
      <c r="AO17" s="747">
        <v>1</v>
      </c>
    </row>
    <row r="18" spans="1:41" ht="15.75">
      <c r="A18" s="132"/>
      <c r="B18" s="132"/>
      <c r="C18" s="1679"/>
      <c r="E18" s="1229"/>
      <c r="F18" s="1229"/>
      <c r="G18" s="1229"/>
      <c r="H18" s="1229"/>
      <c r="K18" s="518"/>
      <c r="L18" s="518"/>
      <c r="M18" s="794"/>
      <c r="N18" s="794"/>
      <c r="O18" s="794"/>
      <c r="P18" s="1674"/>
      <c r="Q18" s="1674"/>
      <c r="R18" s="1674"/>
      <c r="S18" s="1674"/>
      <c r="T18" s="1674"/>
      <c r="U18" s="1674"/>
      <c r="V18" s="1674"/>
      <c r="W18" s="1229">
        <v>1</v>
      </c>
      <c r="X18" s="1229">
        <v>1</v>
      </c>
      <c r="Y18" s="1660" t="s">
        <v>3308</v>
      </c>
      <c r="AB18" s="132"/>
      <c r="AC18" s="132"/>
      <c r="AD18" s="132"/>
      <c r="AE18" s="1678" t="s">
        <v>3307</v>
      </c>
      <c r="AF18" s="1670"/>
      <c r="AI18" s="132"/>
      <c r="AJ18" s="132"/>
      <c r="AK18" s="132"/>
      <c r="AL18" s="132"/>
      <c r="AM18" s="132"/>
      <c r="AN18" s="132"/>
      <c r="AO18" s="747">
        <v>1</v>
      </c>
    </row>
    <row r="19" spans="1:41" ht="15.75">
      <c r="A19" s="132"/>
      <c r="B19" s="132"/>
      <c r="C19" s="1676" t="s">
        <v>3306</v>
      </c>
      <c r="D19" s="1229"/>
      <c r="E19" s="1229"/>
      <c r="F19" s="1229"/>
      <c r="G19" s="1229"/>
      <c r="H19" s="1229"/>
      <c r="I19" s="1229"/>
      <c r="J19" s="1229"/>
      <c r="K19" s="1229"/>
      <c r="L19" s="445"/>
      <c r="M19" s="794"/>
      <c r="N19" s="794"/>
      <c r="O19" s="712"/>
      <c r="P19" s="1674"/>
      <c r="Q19" s="1674"/>
      <c r="R19" s="1674"/>
      <c r="S19" s="1674"/>
      <c r="T19" s="1674"/>
      <c r="U19" s="1674"/>
      <c r="V19" s="1674"/>
      <c r="W19" s="1229">
        <v>1</v>
      </c>
      <c r="X19" s="1229">
        <v>1</v>
      </c>
      <c r="AA19" s="1229"/>
      <c r="AB19" s="132"/>
      <c r="AC19" s="132"/>
      <c r="AD19" s="132"/>
      <c r="AE19" s="1678" t="s">
        <v>3305</v>
      </c>
      <c r="AF19" s="1670"/>
      <c r="AI19" s="132"/>
      <c r="AJ19" s="132"/>
      <c r="AK19" s="132"/>
      <c r="AL19" s="132"/>
      <c r="AM19" s="132"/>
      <c r="AN19" s="132"/>
      <c r="AO19" s="747">
        <v>1</v>
      </c>
    </row>
    <row r="20" spans="1:41" ht="18.75" customHeight="1">
      <c r="A20" s="132"/>
      <c r="B20" s="132"/>
      <c r="C20" s="1676" t="s">
        <v>3304</v>
      </c>
      <c r="D20" s="1229"/>
      <c r="E20" s="1229"/>
      <c r="F20" s="1229"/>
      <c r="G20" s="1229"/>
      <c r="H20" s="1229"/>
      <c r="I20" s="1229"/>
      <c r="J20" s="1229"/>
      <c r="K20" s="1229"/>
      <c r="L20" s="1676"/>
      <c r="M20" s="1676"/>
      <c r="N20" s="794"/>
      <c r="O20" s="794"/>
      <c r="P20" s="1674"/>
      <c r="Q20" s="1674"/>
      <c r="R20" s="1674"/>
      <c r="S20" s="1674"/>
      <c r="T20" s="1674"/>
      <c r="U20" s="1674"/>
      <c r="V20" s="1674"/>
      <c r="W20" s="1229">
        <v>1</v>
      </c>
      <c r="X20" s="1229">
        <v>1</v>
      </c>
      <c r="Y20" s="1664" t="s">
        <v>3303</v>
      </c>
      <c r="Z20" s="1229"/>
      <c r="AA20" s="1229"/>
      <c r="AB20" s="132"/>
      <c r="AC20" s="132"/>
      <c r="AD20" s="132"/>
      <c r="AE20" s="1233" t="s">
        <v>3302</v>
      </c>
      <c r="AF20" s="1670"/>
      <c r="AI20" s="132"/>
      <c r="AJ20" s="132"/>
      <c r="AK20" s="132"/>
      <c r="AL20" s="132"/>
      <c r="AM20" s="132"/>
      <c r="AN20" s="132"/>
      <c r="AO20" s="747">
        <v>1</v>
      </c>
    </row>
    <row r="21" spans="1:41" ht="15.75">
      <c r="A21" s="132"/>
      <c r="B21" s="132"/>
      <c r="C21" s="1676" t="s">
        <v>3301</v>
      </c>
      <c r="D21" s="1229"/>
      <c r="E21" s="1229"/>
      <c r="F21" s="1229"/>
      <c r="G21" s="1229"/>
      <c r="H21" s="1229"/>
      <c r="I21" s="1229"/>
      <c r="J21" s="1229"/>
      <c r="K21" s="1229"/>
      <c r="L21" s="1676"/>
      <c r="M21" s="1676"/>
      <c r="N21" s="794"/>
      <c r="O21" s="794"/>
      <c r="P21" s="1674"/>
      <c r="Q21" s="1674"/>
      <c r="R21" s="1674"/>
      <c r="S21" s="1674"/>
      <c r="T21" s="1674"/>
      <c r="U21" s="1674"/>
      <c r="V21" s="1674"/>
      <c r="W21" s="1229">
        <v>1</v>
      </c>
      <c r="X21" s="1229">
        <v>1</v>
      </c>
      <c r="Y21" s="1660" t="s">
        <v>3300</v>
      </c>
      <c r="Z21" s="1229"/>
      <c r="AA21" s="1229"/>
      <c r="AB21" s="132"/>
      <c r="AC21" s="132"/>
      <c r="AD21" s="132"/>
      <c r="AE21" s="1672" t="s">
        <v>3299</v>
      </c>
      <c r="AF21" s="1670"/>
      <c r="AI21" s="132"/>
      <c r="AJ21" s="132"/>
      <c r="AK21" s="132"/>
      <c r="AL21" s="132"/>
      <c r="AM21" s="132"/>
      <c r="AN21" s="132"/>
      <c r="AO21" s="747">
        <v>1</v>
      </c>
    </row>
    <row r="22" spans="1:41" ht="18.75" customHeight="1">
      <c r="A22" s="132"/>
      <c r="B22" s="132"/>
      <c r="C22" s="1676" t="s">
        <v>3298</v>
      </c>
      <c r="D22" s="1229"/>
      <c r="E22" s="1229"/>
      <c r="F22" s="1229"/>
      <c r="G22" s="1229"/>
      <c r="H22" s="1229"/>
      <c r="I22" s="1229"/>
      <c r="J22" s="1229"/>
      <c r="K22" s="1229"/>
      <c r="L22" s="1676"/>
      <c r="M22" s="1676"/>
      <c r="N22" s="794"/>
      <c r="O22" s="794"/>
      <c r="P22" s="1674"/>
      <c r="Q22" s="1674"/>
      <c r="R22" s="1674"/>
      <c r="S22" s="1674"/>
      <c r="T22" s="1674"/>
      <c r="U22" s="1674"/>
      <c r="V22" s="1674"/>
      <c r="W22" s="1229">
        <v>1</v>
      </c>
      <c r="X22" s="1229">
        <v>1</v>
      </c>
      <c r="Y22" s="1660" t="s">
        <v>3297</v>
      </c>
      <c r="Z22" s="1229"/>
      <c r="AA22" s="1229"/>
      <c r="AB22" s="132"/>
      <c r="AC22" s="132"/>
      <c r="AD22" s="132"/>
      <c r="AE22" s="1233" t="s">
        <v>3296</v>
      </c>
      <c r="AF22" s="1670"/>
      <c r="AI22" s="132"/>
      <c r="AJ22" s="132"/>
      <c r="AK22" s="132"/>
      <c r="AL22" s="132"/>
      <c r="AM22" s="132"/>
      <c r="AN22" s="132"/>
      <c r="AO22" s="747">
        <v>1</v>
      </c>
    </row>
    <row r="23" spans="1:41" ht="18.75">
      <c r="A23" s="132"/>
      <c r="B23" s="132"/>
      <c r="C23" s="1667"/>
      <c r="D23" s="1229"/>
      <c r="E23" s="1229"/>
      <c r="F23" s="1229"/>
      <c r="G23" s="1229"/>
      <c r="H23" s="1229"/>
      <c r="I23" s="1229"/>
      <c r="J23" s="1229"/>
      <c r="K23" s="1229"/>
      <c r="L23" s="1676"/>
      <c r="M23" s="1676"/>
      <c r="N23" s="495" t="s">
        <v>3295</v>
      </c>
      <c r="O23" s="1674"/>
      <c r="P23" s="1674"/>
      <c r="Q23" s="1674"/>
      <c r="R23" s="1674"/>
      <c r="S23" s="1674"/>
      <c r="T23" s="1674"/>
      <c r="U23" s="1674"/>
      <c r="V23" s="1674"/>
      <c r="W23" s="1229">
        <v>1</v>
      </c>
      <c r="X23" s="1229">
        <v>1</v>
      </c>
      <c r="Y23" s="1664" t="s">
        <v>3294</v>
      </c>
      <c r="Z23" s="1229"/>
      <c r="AA23" s="1229"/>
      <c r="AB23" s="132"/>
      <c r="AC23" s="132"/>
      <c r="AD23" s="132"/>
      <c r="AE23" s="1672" t="s">
        <v>3293</v>
      </c>
      <c r="AF23" s="1670"/>
      <c r="AI23" s="132"/>
      <c r="AJ23" s="132"/>
      <c r="AK23" s="132"/>
      <c r="AL23" s="132"/>
      <c r="AM23" s="132"/>
      <c r="AN23" s="132"/>
      <c r="AO23" s="747">
        <v>1</v>
      </c>
    </row>
    <row r="24" spans="1:41" ht="15.75">
      <c r="A24" s="132"/>
      <c r="B24" s="132"/>
      <c r="C24" s="1667" t="s">
        <v>3292</v>
      </c>
      <c r="D24" s="1229"/>
      <c r="E24" s="1229"/>
      <c r="F24" s="1229"/>
      <c r="G24" s="1229"/>
      <c r="H24" s="1229"/>
      <c r="I24" s="1229"/>
      <c r="J24" s="1229"/>
      <c r="K24" s="1229"/>
      <c r="L24" s="1677"/>
      <c r="M24" s="1676"/>
      <c r="N24" s="1673" t="s">
        <v>3291</v>
      </c>
      <c r="O24" s="1673"/>
      <c r="P24" s="1673"/>
      <c r="Q24" s="1673"/>
      <c r="R24" s="1673"/>
      <c r="S24" s="1674"/>
      <c r="T24" s="1674"/>
      <c r="U24" s="1674"/>
      <c r="V24" s="1674"/>
      <c r="W24" s="1229">
        <v>1</v>
      </c>
      <c r="X24" s="1229">
        <v>1</v>
      </c>
      <c r="Y24" s="1660" t="s">
        <v>3290</v>
      </c>
      <c r="Z24" s="1229"/>
      <c r="AA24" s="1229"/>
      <c r="AB24" s="132"/>
      <c r="AC24" s="132"/>
      <c r="AD24" s="132"/>
      <c r="AE24" s="1233" t="s">
        <v>3289</v>
      </c>
      <c r="AF24" s="1670"/>
      <c r="AI24" s="132"/>
      <c r="AJ24" s="132"/>
      <c r="AK24" s="132"/>
      <c r="AL24" s="132"/>
      <c r="AM24" s="132"/>
      <c r="AN24" s="132"/>
      <c r="AO24" s="747">
        <v>1</v>
      </c>
    </row>
    <row r="25" spans="1:41" ht="18.75">
      <c r="A25" s="132"/>
      <c r="B25" s="132"/>
      <c r="C25" s="1233" t="s">
        <v>3288</v>
      </c>
      <c r="D25" s="1229"/>
      <c r="E25" s="1229"/>
      <c r="F25" s="1229"/>
      <c r="G25" s="1229"/>
      <c r="H25" s="1229"/>
      <c r="I25" s="1229"/>
      <c r="J25" s="1229"/>
      <c r="K25" s="1229"/>
      <c r="L25" s="1677"/>
      <c r="M25" s="1676"/>
      <c r="S25" s="1674"/>
      <c r="T25" s="1674"/>
      <c r="U25" s="1674"/>
      <c r="V25" s="1674"/>
      <c r="W25" s="1229">
        <v>1</v>
      </c>
      <c r="X25" s="1229">
        <v>1</v>
      </c>
      <c r="Y25" s="1664" t="s">
        <v>3287</v>
      </c>
      <c r="Z25" s="1229"/>
      <c r="AA25" s="1229"/>
      <c r="AB25" s="1229"/>
      <c r="AC25" s="132"/>
      <c r="AD25" s="132"/>
      <c r="AE25" s="1672" t="s">
        <v>3286</v>
      </c>
      <c r="AF25" s="1670"/>
      <c r="AI25" s="132"/>
      <c r="AJ25" s="132"/>
      <c r="AK25" s="132"/>
      <c r="AL25" s="132"/>
      <c r="AM25" s="132"/>
      <c r="AN25" s="132"/>
      <c r="AO25" s="747">
        <v>1</v>
      </c>
    </row>
    <row r="26" spans="1:41" ht="18.75" customHeight="1">
      <c r="A26" s="132"/>
      <c r="B26" s="132"/>
      <c r="C26" s="1233" t="s">
        <v>3285</v>
      </c>
      <c r="D26" s="1229"/>
      <c r="E26" s="1229"/>
      <c r="F26" s="1229"/>
      <c r="G26" s="1229"/>
      <c r="H26" s="1229"/>
      <c r="I26" s="1229"/>
      <c r="J26" s="1229"/>
      <c r="K26" s="1229"/>
      <c r="L26" s="1677"/>
      <c r="M26" s="1676"/>
      <c r="N26" s="1673" t="s">
        <v>3284</v>
      </c>
      <c r="O26" s="1673"/>
      <c r="P26" s="1673"/>
      <c r="Q26" s="1674"/>
      <c r="R26" s="1674"/>
      <c r="S26" s="1674"/>
      <c r="T26" s="1674"/>
      <c r="U26" s="1674"/>
      <c r="V26" s="1674"/>
      <c r="W26" s="1229">
        <v>1</v>
      </c>
      <c r="X26" s="1229">
        <v>1</v>
      </c>
      <c r="Y26" s="1660" t="s">
        <v>3283</v>
      </c>
      <c r="Z26" s="1229"/>
      <c r="AA26" s="1229"/>
      <c r="AB26" s="1229"/>
      <c r="AC26" s="132"/>
      <c r="AD26" s="132"/>
      <c r="AE26" s="1672" t="s">
        <v>3282</v>
      </c>
      <c r="AF26" s="1670"/>
      <c r="AI26" s="132"/>
      <c r="AJ26" s="132"/>
      <c r="AK26" s="132"/>
      <c r="AL26" s="132"/>
      <c r="AM26" s="132"/>
      <c r="AN26" s="132"/>
      <c r="AO26" s="747">
        <v>1</v>
      </c>
    </row>
    <row r="27" spans="1:41" ht="18.75">
      <c r="A27" s="132"/>
      <c r="B27" s="132"/>
      <c r="C27" s="1233" t="s">
        <v>3281</v>
      </c>
      <c r="D27" s="1229"/>
      <c r="E27" s="1229"/>
      <c r="F27" s="1229"/>
      <c r="G27" s="1229"/>
      <c r="H27" s="1229"/>
      <c r="I27" s="1229"/>
      <c r="J27" s="1229"/>
      <c r="K27" s="1229"/>
      <c r="L27" s="1677"/>
      <c r="M27" s="1676"/>
      <c r="N27" s="1673" t="s">
        <v>3280</v>
      </c>
      <c r="O27" s="1673"/>
      <c r="P27" s="1674"/>
      <c r="Q27" s="1674"/>
      <c r="R27" s="1674"/>
      <c r="S27" s="1674"/>
      <c r="T27" s="1674"/>
      <c r="U27" s="1674"/>
      <c r="X27" s="1229">
        <v>1</v>
      </c>
      <c r="Y27" s="1664" t="s">
        <v>3279</v>
      </c>
      <c r="Z27" s="1229"/>
      <c r="AA27" s="1229"/>
      <c r="AB27" s="1229"/>
      <c r="AC27" s="132"/>
      <c r="AD27" s="132"/>
      <c r="AE27" s="1672" t="s">
        <v>3278</v>
      </c>
      <c r="AF27" s="1670"/>
      <c r="AI27" s="132"/>
      <c r="AJ27" s="132"/>
      <c r="AK27" s="132"/>
      <c r="AL27" s="132"/>
      <c r="AM27" s="132"/>
      <c r="AN27" s="132"/>
      <c r="AO27" s="747">
        <v>1</v>
      </c>
    </row>
    <row r="28" spans="1:41" ht="18.75" customHeight="1">
      <c r="A28" s="132"/>
      <c r="B28" s="132"/>
      <c r="C28" s="1233" t="s">
        <v>3277</v>
      </c>
      <c r="D28" s="1229"/>
      <c r="E28" s="1229"/>
      <c r="F28" s="1229"/>
      <c r="G28" s="1229"/>
      <c r="H28" s="1229"/>
      <c r="I28" s="1229"/>
      <c r="J28" s="1229"/>
      <c r="K28" s="1229"/>
      <c r="L28" s="1233"/>
      <c r="M28" s="1229"/>
      <c r="N28" s="1673" t="s">
        <v>3276</v>
      </c>
      <c r="O28" s="1673"/>
      <c r="P28" s="1674"/>
      <c r="Q28" s="1674"/>
      <c r="R28" s="1674"/>
      <c r="S28" s="1674"/>
      <c r="T28" s="1674"/>
      <c r="U28" s="1674"/>
      <c r="V28" s="1674"/>
      <c r="W28" s="1229">
        <v>1</v>
      </c>
      <c r="X28" s="1229">
        <v>1</v>
      </c>
      <c r="Y28" s="1660" t="s">
        <v>3275</v>
      </c>
      <c r="Z28" s="1229"/>
      <c r="AA28" s="1229"/>
      <c r="AB28" s="1229"/>
      <c r="AC28" s="132"/>
      <c r="AD28" s="132"/>
      <c r="AE28" s="1233" t="s">
        <v>3274</v>
      </c>
      <c r="AF28" s="1670"/>
      <c r="AI28" s="132"/>
      <c r="AJ28" s="132"/>
      <c r="AK28" s="132"/>
      <c r="AL28" s="132"/>
      <c r="AM28" s="132"/>
      <c r="AN28" s="132"/>
      <c r="AO28" s="747">
        <v>1</v>
      </c>
    </row>
    <row r="29" spans="1:41" ht="18.75">
      <c r="A29" s="132"/>
      <c r="B29" s="132"/>
      <c r="C29" s="1233"/>
      <c r="D29" s="1229"/>
      <c r="E29" s="1229"/>
      <c r="F29" s="1229"/>
      <c r="G29" s="1229"/>
      <c r="H29" s="1229"/>
      <c r="I29" s="1229"/>
      <c r="J29" s="1229"/>
      <c r="K29" s="1229"/>
      <c r="L29" s="1233"/>
      <c r="M29" s="1229"/>
      <c r="P29" s="1674"/>
      <c r="Q29" s="1674"/>
      <c r="R29" s="1674"/>
      <c r="S29" s="1674"/>
      <c r="T29" s="1674"/>
      <c r="U29" s="1674"/>
      <c r="V29" s="1674"/>
      <c r="W29" s="1229">
        <v>1</v>
      </c>
      <c r="X29" s="1229">
        <v>1</v>
      </c>
      <c r="Y29" s="1664" t="s">
        <v>3273</v>
      </c>
      <c r="Z29" s="1229"/>
      <c r="AA29" s="1229"/>
      <c r="AB29" s="1229"/>
      <c r="AC29" s="132"/>
      <c r="AD29" s="132"/>
      <c r="AE29" s="1672" t="s">
        <v>3272</v>
      </c>
      <c r="AF29" s="1670"/>
      <c r="AI29" s="132"/>
      <c r="AJ29" s="132"/>
      <c r="AK29" s="132"/>
      <c r="AL29" s="132"/>
      <c r="AM29" s="132"/>
      <c r="AN29" s="132"/>
      <c r="AO29" s="747">
        <v>1</v>
      </c>
    </row>
    <row r="30" spans="1:41" ht="18.75" customHeight="1">
      <c r="A30" s="132"/>
      <c r="B30" s="132"/>
      <c r="C30" s="1233" t="s">
        <v>3271</v>
      </c>
      <c r="D30" s="1229"/>
      <c r="E30" s="1229"/>
      <c r="F30" s="1229"/>
      <c r="G30" s="1229"/>
      <c r="H30" s="1229"/>
      <c r="I30" s="1229"/>
      <c r="J30" s="1229"/>
      <c r="K30" s="1229"/>
      <c r="L30" s="1233"/>
      <c r="M30" s="1233"/>
      <c r="N30" s="1673" t="s">
        <v>3270</v>
      </c>
      <c r="O30" s="1673"/>
      <c r="P30" s="1673"/>
      <c r="Q30" s="1674"/>
      <c r="R30" s="1674"/>
      <c r="S30" s="1674"/>
      <c r="T30" s="1674"/>
      <c r="U30" s="1674"/>
      <c r="V30" s="1674"/>
      <c r="W30" s="1229">
        <v>1</v>
      </c>
      <c r="X30" s="1229">
        <v>1</v>
      </c>
      <c r="Y30" s="1660" t="s">
        <v>3269</v>
      </c>
      <c r="Z30" s="1229"/>
      <c r="AA30" s="1229"/>
      <c r="AB30" s="1229"/>
      <c r="AC30" s="132"/>
      <c r="AD30" s="132"/>
      <c r="AE30" s="1233" t="s">
        <v>3268</v>
      </c>
      <c r="AF30" s="1670"/>
      <c r="AI30" s="132"/>
      <c r="AJ30" s="132"/>
      <c r="AK30" s="132"/>
      <c r="AL30" s="132"/>
      <c r="AM30" s="132"/>
      <c r="AN30" s="132"/>
      <c r="AO30" s="747">
        <v>1</v>
      </c>
    </row>
    <row r="31" spans="1:41" ht="18.75">
      <c r="A31" s="132"/>
      <c r="B31" s="132"/>
      <c r="C31" s="1233" t="s">
        <v>3267</v>
      </c>
      <c r="D31" s="1229"/>
      <c r="E31" s="1229"/>
      <c r="F31" s="1229"/>
      <c r="G31" s="1229"/>
      <c r="H31" s="1229"/>
      <c r="I31" s="1229"/>
      <c r="J31" s="1229"/>
      <c r="K31" s="1229"/>
      <c r="L31" s="1233"/>
      <c r="M31" s="1229"/>
      <c r="N31" s="1675" t="s">
        <v>3266</v>
      </c>
      <c r="O31" s="1673"/>
      <c r="P31" s="1673"/>
      <c r="Q31" s="1674"/>
      <c r="R31" s="1674"/>
      <c r="S31" s="1674"/>
      <c r="T31" s="1674"/>
      <c r="U31" s="1674"/>
      <c r="V31" s="1674"/>
      <c r="W31" s="1229">
        <v>1</v>
      </c>
      <c r="X31" s="1229">
        <v>1</v>
      </c>
      <c r="Y31" s="1664" t="s">
        <v>3265</v>
      </c>
      <c r="Z31" s="1229"/>
      <c r="AA31" s="1229"/>
      <c r="AB31" s="1229"/>
      <c r="AC31" s="132"/>
      <c r="AD31" s="132"/>
      <c r="AE31" s="1672" t="s">
        <v>3264</v>
      </c>
      <c r="AF31" s="1670"/>
      <c r="AI31" s="132"/>
      <c r="AJ31" s="132"/>
      <c r="AK31" s="132"/>
      <c r="AL31" s="132"/>
      <c r="AM31" s="132"/>
      <c r="AN31" s="132"/>
      <c r="AO31" s="747">
        <v>1</v>
      </c>
    </row>
    <row r="32" spans="1:41" ht="15.75">
      <c r="A32" s="132"/>
      <c r="B32" s="132"/>
      <c r="C32" s="1230" t="s">
        <v>3263</v>
      </c>
      <c r="D32" s="1229"/>
      <c r="E32" s="1229"/>
      <c r="F32" s="1229"/>
      <c r="G32" s="1229"/>
      <c r="H32" s="1229"/>
      <c r="I32" s="1229"/>
      <c r="J32" s="1229"/>
      <c r="K32" s="1229"/>
      <c r="L32" s="1233"/>
      <c r="M32" s="1229"/>
      <c r="N32" s="1673" t="s">
        <v>3262</v>
      </c>
      <c r="O32" s="1673"/>
      <c r="P32" s="1673"/>
      <c r="Q32" s="1674"/>
      <c r="R32" s="1674"/>
      <c r="S32" s="1674"/>
      <c r="T32" s="1674"/>
      <c r="U32" s="1674"/>
      <c r="V32" s="1674"/>
      <c r="W32" s="1229">
        <v>1</v>
      </c>
      <c r="X32" s="1229">
        <v>1</v>
      </c>
      <c r="Y32" s="1660" t="s">
        <v>3261</v>
      </c>
      <c r="Z32" s="1229"/>
      <c r="AA32" s="1229"/>
      <c r="AB32" s="1229"/>
      <c r="AC32" s="132"/>
      <c r="AD32" s="132"/>
      <c r="AE32" s="1233" t="s">
        <v>3260</v>
      </c>
      <c r="AF32" s="1670"/>
      <c r="AI32" s="132"/>
      <c r="AJ32" s="132"/>
      <c r="AK32" s="132"/>
      <c r="AL32" s="132"/>
      <c r="AM32" s="132"/>
      <c r="AN32" s="132"/>
      <c r="AO32" s="747">
        <v>1</v>
      </c>
    </row>
    <row r="33" spans="1:41" ht="19.5" thickBot="1">
      <c r="A33" s="132"/>
      <c r="B33" s="132"/>
      <c r="C33" s="1230" t="s">
        <v>3259</v>
      </c>
      <c r="D33" s="1229"/>
      <c r="E33" s="1229"/>
      <c r="F33" s="1229"/>
      <c r="G33" s="1229"/>
      <c r="H33" s="1229"/>
      <c r="I33" s="1229"/>
      <c r="J33" s="1229"/>
      <c r="K33" s="1229"/>
      <c r="L33" s="1229"/>
      <c r="M33" s="1229"/>
      <c r="N33" s="1673" t="s">
        <v>3258</v>
      </c>
      <c r="O33" s="1673"/>
      <c r="P33" s="1673"/>
      <c r="Q33" s="1674"/>
      <c r="R33" s="1674"/>
      <c r="S33" s="1674"/>
      <c r="T33" s="1674"/>
      <c r="U33" s="1674"/>
      <c r="V33" s="1674"/>
      <c r="W33" s="1229">
        <v>1</v>
      </c>
      <c r="X33" s="1229">
        <v>1</v>
      </c>
      <c r="Y33" s="1664" t="s">
        <v>3257</v>
      </c>
      <c r="Z33" s="1229"/>
      <c r="AA33" s="1229"/>
      <c r="AB33" s="1229"/>
      <c r="AC33" s="132"/>
      <c r="AD33" s="132"/>
      <c r="AE33" s="1672" t="s">
        <v>3256</v>
      </c>
      <c r="AF33" s="1670"/>
      <c r="AI33" s="132"/>
      <c r="AJ33" s="132"/>
      <c r="AK33" s="132"/>
      <c r="AL33" s="132"/>
      <c r="AM33" s="132"/>
      <c r="AN33" s="132"/>
      <c r="AO33" s="747">
        <v>1</v>
      </c>
    </row>
    <row r="34" spans="1:41" ht="16.5" thickTop="1">
      <c r="A34" s="132"/>
      <c r="B34" s="132"/>
      <c r="C34" s="1233"/>
      <c r="D34" s="1229"/>
      <c r="E34" s="1229"/>
      <c r="F34" s="1229"/>
      <c r="G34" s="729"/>
      <c r="H34" s="727"/>
      <c r="I34" s="1926"/>
      <c r="J34" s="1926"/>
      <c r="K34" s="1926"/>
      <c r="L34" s="1927"/>
      <c r="M34" s="1229"/>
      <c r="Q34" s="1229"/>
      <c r="R34" s="1229"/>
      <c r="S34" s="1229">
        <v>1</v>
      </c>
      <c r="T34" s="1229">
        <v>1</v>
      </c>
      <c r="U34" s="1229">
        <v>1</v>
      </c>
      <c r="V34" s="1229">
        <v>1</v>
      </c>
      <c r="W34" s="1229">
        <v>1</v>
      </c>
      <c r="X34" s="1229">
        <v>1</v>
      </c>
      <c r="Y34" s="1660" t="s">
        <v>3255</v>
      </c>
      <c r="Z34" s="1229"/>
      <c r="AA34" s="1229"/>
      <c r="AB34" s="1229"/>
      <c r="AC34" s="132"/>
      <c r="AD34" s="132"/>
      <c r="AE34" s="1233" t="s">
        <v>3254</v>
      </c>
      <c r="AF34" s="1670"/>
      <c r="AI34" s="132"/>
      <c r="AJ34" s="132"/>
      <c r="AK34" s="132"/>
      <c r="AL34" s="132"/>
      <c r="AM34" s="132"/>
      <c r="AN34" s="132"/>
      <c r="AO34" s="747">
        <v>1</v>
      </c>
    </row>
    <row r="35" spans="1:41" ht="18.75" customHeight="1">
      <c r="A35" s="132"/>
      <c r="B35" s="132"/>
      <c r="C35" s="1233" t="s">
        <v>3253</v>
      </c>
      <c r="D35" s="1229"/>
      <c r="E35" s="1229"/>
      <c r="F35" s="1229"/>
      <c r="G35" s="730" t="s">
        <v>1155</v>
      </c>
      <c r="H35" s="724"/>
      <c r="I35" s="1928"/>
      <c r="J35" s="1928"/>
      <c r="K35" s="1928"/>
      <c r="L35" s="1929"/>
      <c r="M35" s="1229"/>
      <c r="N35" s="1229"/>
      <c r="O35" s="1229"/>
      <c r="P35" s="1229"/>
      <c r="Q35" s="1229"/>
      <c r="R35" s="1247" t="s">
        <v>3252</v>
      </c>
      <c r="S35" s="1251"/>
      <c r="T35" s="1251"/>
      <c r="U35" s="1251"/>
      <c r="V35" s="1251"/>
      <c r="W35" s="1251"/>
      <c r="X35" s="1229">
        <v>1</v>
      </c>
      <c r="Y35" s="1664" t="s">
        <v>3251</v>
      </c>
      <c r="Z35" s="1229"/>
      <c r="AA35" s="1229"/>
      <c r="AB35" s="1229"/>
      <c r="AC35" s="132"/>
      <c r="AD35" s="132"/>
      <c r="AE35" s="1672" t="s">
        <v>3250</v>
      </c>
      <c r="AF35" s="1670"/>
      <c r="AI35" s="132"/>
      <c r="AJ35" s="132"/>
      <c r="AK35" s="132"/>
      <c r="AL35" s="132"/>
      <c r="AM35" s="132"/>
      <c r="AN35" s="132"/>
      <c r="AO35" s="747">
        <v>1</v>
      </c>
    </row>
    <row r="36" spans="1:41" ht="15.75">
      <c r="A36" s="132"/>
      <c r="B36" s="132"/>
      <c r="C36" s="1233" t="s">
        <v>3249</v>
      </c>
      <c r="D36" s="1229"/>
      <c r="E36" s="1229"/>
      <c r="F36" s="1229"/>
      <c r="G36" s="728" t="s">
        <v>1156</v>
      </c>
      <c r="H36" s="724"/>
      <c r="I36" s="1928"/>
      <c r="J36" s="1928"/>
      <c r="K36" s="1928"/>
      <c r="L36" s="1929"/>
      <c r="M36" s="1229"/>
      <c r="N36" s="1673" t="s">
        <v>3248</v>
      </c>
      <c r="O36" s="1673"/>
      <c r="P36" s="1673"/>
      <c r="Q36" s="1229"/>
      <c r="R36" s="132" t="s">
        <v>3247</v>
      </c>
      <c r="S36" s="1251"/>
      <c r="T36" s="1251"/>
      <c r="U36" s="1251"/>
      <c r="V36" s="1251"/>
      <c r="W36" s="1251"/>
      <c r="X36" s="1229">
        <v>1</v>
      </c>
      <c r="Y36" s="1660" t="s">
        <v>3246</v>
      </c>
      <c r="Z36" s="1229"/>
      <c r="AA36" s="1229"/>
      <c r="AB36" s="1229"/>
      <c r="AC36" s="132"/>
      <c r="AD36" s="132"/>
      <c r="AE36" s="1672" t="s">
        <v>3245</v>
      </c>
      <c r="AF36" s="1670"/>
      <c r="AI36" s="132"/>
      <c r="AJ36" s="132"/>
      <c r="AK36" s="132"/>
      <c r="AL36" s="132"/>
      <c r="AM36" s="132"/>
      <c r="AN36" s="132"/>
      <c r="AO36" s="747">
        <v>1</v>
      </c>
    </row>
    <row r="37" spans="1:41" ht="18.75">
      <c r="A37" s="132"/>
      <c r="B37" s="132"/>
      <c r="C37" s="132"/>
      <c r="D37" s="132"/>
      <c r="E37" s="132"/>
      <c r="F37" s="132"/>
      <c r="G37" s="728" t="s">
        <v>1159</v>
      </c>
      <c r="H37" s="724"/>
      <c r="I37" s="734"/>
      <c r="J37" s="734"/>
      <c r="K37" s="734"/>
      <c r="L37" s="735"/>
      <c r="M37" s="132"/>
      <c r="N37" s="835" t="s">
        <v>3244</v>
      </c>
      <c r="O37" s="1229"/>
      <c r="P37" s="1229"/>
      <c r="Q37" s="1229"/>
      <c r="R37" s="132" t="s">
        <v>3243</v>
      </c>
      <c r="S37" s="1251"/>
      <c r="T37" s="1251"/>
      <c r="U37" s="1251"/>
      <c r="V37" s="1251"/>
      <c r="W37" s="1251"/>
      <c r="X37" s="1229">
        <v>1</v>
      </c>
      <c r="Y37" s="1664" t="s">
        <v>3242</v>
      </c>
      <c r="Z37" s="1229"/>
      <c r="AA37" s="1229"/>
      <c r="AB37" s="1229"/>
      <c r="AC37" s="132"/>
      <c r="AD37" s="132"/>
      <c r="AE37" s="1233" t="s">
        <v>3241</v>
      </c>
      <c r="AF37" s="1670"/>
      <c r="AI37" s="132"/>
      <c r="AJ37" s="132"/>
      <c r="AK37" s="132"/>
      <c r="AL37" s="132"/>
      <c r="AM37" s="132"/>
      <c r="AN37" s="132"/>
      <c r="AO37" s="747">
        <v>1</v>
      </c>
    </row>
    <row r="38" spans="1:41" ht="18.75">
      <c r="A38" s="132"/>
      <c r="B38" s="132"/>
      <c r="C38" s="132"/>
      <c r="D38" s="132"/>
      <c r="E38" s="132"/>
      <c r="F38" s="132"/>
      <c r="G38" s="728"/>
      <c r="H38" s="724"/>
      <c r="I38" s="734"/>
      <c r="J38" s="734"/>
      <c r="K38" s="734"/>
      <c r="L38" s="735"/>
      <c r="M38" s="132"/>
      <c r="N38" s="1229"/>
      <c r="O38" s="1229"/>
      <c r="P38" s="1229"/>
      <c r="Q38" s="1229"/>
      <c r="R38" s="1668" t="s">
        <v>3240</v>
      </c>
      <c r="S38" s="1251"/>
      <c r="T38" s="1251"/>
      <c r="U38" s="1251"/>
      <c r="V38" s="1251"/>
      <c r="W38" s="1251"/>
      <c r="X38" s="1229">
        <v>1</v>
      </c>
      <c r="Y38" s="1660" t="s">
        <v>3239</v>
      </c>
      <c r="Z38" s="1229"/>
      <c r="AA38" s="1229"/>
      <c r="AB38" s="1229"/>
      <c r="AC38" s="132"/>
      <c r="AD38" s="132"/>
      <c r="AE38" s="1238" t="s">
        <v>3238</v>
      </c>
      <c r="AF38" s="1670"/>
      <c r="AI38" s="132"/>
      <c r="AJ38" s="132"/>
      <c r="AK38" s="132"/>
      <c r="AL38" s="132"/>
      <c r="AM38" s="132"/>
      <c r="AN38" s="132"/>
      <c r="AO38" s="747">
        <v>1</v>
      </c>
    </row>
    <row r="39" spans="1:41" ht="26.25">
      <c r="A39" s="132"/>
      <c r="B39" s="132"/>
      <c r="C39" s="132"/>
      <c r="D39" s="132"/>
      <c r="E39" s="132"/>
      <c r="F39" s="132"/>
      <c r="G39" s="728" t="s">
        <v>1160</v>
      </c>
      <c r="H39" s="724"/>
      <c r="I39" s="734"/>
      <c r="J39" s="734"/>
      <c r="K39" s="734"/>
      <c r="L39" s="735"/>
      <c r="M39" s="132"/>
      <c r="N39" s="132"/>
      <c r="O39" s="1229"/>
      <c r="P39" s="1229"/>
      <c r="Q39" s="1229"/>
      <c r="R39" s="709" t="s">
        <v>3237</v>
      </c>
      <c r="S39" s="1251"/>
      <c r="T39" s="1251"/>
      <c r="U39" s="1251"/>
      <c r="V39" s="1251"/>
      <c r="W39" s="1251"/>
      <c r="X39" s="1229">
        <v>1</v>
      </c>
      <c r="Y39" s="1664" t="s">
        <v>3236</v>
      </c>
      <c r="Z39" s="1229"/>
      <c r="AA39" s="1229"/>
      <c r="AB39" s="1229"/>
      <c r="AC39" s="132"/>
      <c r="AD39" s="132"/>
      <c r="AE39" s="1671" t="s">
        <v>3235</v>
      </c>
      <c r="AF39" s="1670"/>
      <c r="AI39" s="132"/>
      <c r="AJ39" s="132"/>
      <c r="AK39" s="132"/>
      <c r="AL39" s="132"/>
      <c r="AM39" s="132"/>
      <c r="AN39" s="132"/>
      <c r="AO39" s="747">
        <v>1</v>
      </c>
    </row>
    <row r="40" spans="1:41" ht="18.75">
      <c r="A40" s="132"/>
      <c r="B40" s="132"/>
      <c r="C40" s="132"/>
      <c r="D40" s="132"/>
      <c r="E40" s="132"/>
      <c r="F40" s="132"/>
      <c r="G40" s="723" t="s">
        <v>1157</v>
      </c>
      <c r="H40" s="724"/>
      <c r="I40" s="734"/>
      <c r="J40" s="734"/>
      <c r="K40" s="734"/>
      <c r="L40" s="735"/>
      <c r="M40" s="132"/>
      <c r="N40" s="132"/>
      <c r="O40" s="1229"/>
      <c r="P40" s="1229"/>
      <c r="Q40" s="1229"/>
      <c r="R40" s="794" t="s">
        <v>3234</v>
      </c>
      <c r="S40" s="1251"/>
      <c r="T40" s="1251"/>
      <c r="U40" s="1251"/>
      <c r="V40" s="1251"/>
      <c r="W40" s="1251"/>
      <c r="X40" s="1229">
        <v>1</v>
      </c>
      <c r="Y40" s="1660" t="s">
        <v>3233</v>
      </c>
      <c r="Z40" s="1229"/>
      <c r="AA40" s="1229"/>
      <c r="AB40" s="1229"/>
      <c r="AC40" s="132"/>
      <c r="AD40" s="132"/>
      <c r="AE40" s="1642" t="s">
        <v>3232</v>
      </c>
      <c r="AF40" s="1670"/>
      <c r="AI40" s="132"/>
      <c r="AJ40" s="132"/>
      <c r="AK40" s="132"/>
      <c r="AL40" s="132"/>
      <c r="AM40" s="132"/>
      <c r="AN40" s="132"/>
      <c r="AO40" s="747">
        <v>1</v>
      </c>
    </row>
    <row r="41" spans="1:41" ht="26.25">
      <c r="A41" s="132"/>
      <c r="B41" s="132"/>
      <c r="C41" s="132"/>
      <c r="D41" s="132"/>
      <c r="E41" s="132"/>
      <c r="F41" s="132"/>
      <c r="G41" s="723" t="s">
        <v>1158</v>
      </c>
      <c r="H41" s="724"/>
      <c r="I41" s="734"/>
      <c r="J41" s="734"/>
      <c r="K41" s="734"/>
      <c r="L41" s="735"/>
      <c r="M41" s="132"/>
      <c r="N41" s="132"/>
      <c r="O41" s="1229"/>
      <c r="P41" s="1229"/>
      <c r="Q41" s="1229"/>
      <c r="R41" s="794"/>
      <c r="S41" s="1251"/>
      <c r="T41" s="1251"/>
      <c r="U41" s="1251"/>
      <c r="V41" s="1251"/>
      <c r="W41" s="1251"/>
      <c r="X41" s="1229">
        <v>1</v>
      </c>
      <c r="Y41" s="1664" t="s">
        <v>3231</v>
      </c>
      <c r="Z41" s="1229"/>
      <c r="AA41" s="1229"/>
      <c r="AB41" s="1229"/>
      <c r="AC41" s="132"/>
      <c r="AD41" s="132"/>
      <c r="AE41" s="1671" t="s">
        <v>3230</v>
      </c>
      <c r="AF41" s="1670"/>
      <c r="AI41" s="132"/>
      <c r="AJ41" s="132"/>
      <c r="AK41" s="132"/>
      <c r="AL41" s="132"/>
      <c r="AM41" s="132"/>
      <c r="AN41" s="132"/>
      <c r="AO41" s="747">
        <v>1</v>
      </c>
    </row>
    <row r="42" spans="1:41" ht="18.75" customHeight="1" thickBot="1">
      <c r="A42" s="132"/>
      <c r="B42" s="132"/>
      <c r="C42" s="132"/>
      <c r="D42" s="132"/>
      <c r="E42" s="132"/>
      <c r="F42" s="132"/>
      <c r="G42" s="725"/>
      <c r="H42" s="726"/>
      <c r="I42" s="736"/>
      <c r="J42" s="736"/>
      <c r="K42" s="736"/>
      <c r="L42" s="737"/>
      <c r="M42" s="132"/>
      <c r="N42" s="132"/>
      <c r="O42" s="1229"/>
      <c r="P42" s="1229"/>
      <c r="Q42" s="1229"/>
      <c r="R42" s="1668" t="s">
        <v>3229</v>
      </c>
      <c r="S42" s="1251"/>
      <c r="T42" s="1251"/>
      <c r="U42" s="1251"/>
      <c r="V42" s="1251"/>
      <c r="W42" s="1251"/>
      <c r="X42" s="1229">
        <v>1</v>
      </c>
      <c r="Y42" s="1660" t="s">
        <v>3228</v>
      </c>
      <c r="Z42" s="1229"/>
      <c r="AA42" s="1229"/>
      <c r="AB42" s="1229"/>
      <c r="AC42" s="132"/>
      <c r="AD42" s="132"/>
      <c r="AE42" s="1642" t="s">
        <v>3227</v>
      </c>
      <c r="AF42" s="1670"/>
      <c r="AI42" s="132"/>
      <c r="AJ42" s="132"/>
      <c r="AK42" s="132"/>
      <c r="AL42" s="132"/>
      <c r="AM42" s="132"/>
      <c r="AN42" s="132"/>
      <c r="AO42" s="747">
        <v>1</v>
      </c>
    </row>
    <row r="43" spans="1:41" ht="18.75" customHeight="1" thickTop="1">
      <c r="A43" s="132"/>
      <c r="B43" s="132"/>
      <c r="C43" s="132"/>
      <c r="D43" s="132"/>
      <c r="E43" s="132"/>
      <c r="F43" s="132"/>
      <c r="G43" s="132"/>
      <c r="H43" s="132"/>
      <c r="I43" s="132"/>
      <c r="J43" s="132"/>
      <c r="K43" s="132"/>
      <c r="L43" s="132"/>
      <c r="M43" s="132"/>
      <c r="N43" s="132"/>
      <c r="P43" s="1229"/>
      <c r="Q43" s="1229"/>
      <c r="R43" s="794" t="s">
        <v>3226</v>
      </c>
      <c r="S43" s="1251"/>
      <c r="T43" s="1251"/>
      <c r="U43" s="1251"/>
      <c r="V43" s="1251"/>
      <c r="W43" s="1251"/>
      <c r="X43" s="1229">
        <v>1</v>
      </c>
      <c r="Y43" s="1664" t="s">
        <v>3225</v>
      </c>
      <c r="Z43" s="1229"/>
      <c r="AA43" s="1229"/>
      <c r="AB43" s="1229"/>
      <c r="AC43" s="132"/>
      <c r="AD43" s="132"/>
      <c r="AE43"/>
      <c r="AF43"/>
      <c r="AG43"/>
      <c r="AH43"/>
      <c r="AI43" s="132"/>
      <c r="AJ43" s="132"/>
      <c r="AK43" s="132"/>
      <c r="AL43" s="132"/>
      <c r="AM43" s="132"/>
      <c r="AN43" s="132"/>
      <c r="AO43" s="747">
        <v>1</v>
      </c>
    </row>
    <row r="44" spans="1:41" ht="15.75">
      <c r="A44" s="132"/>
      <c r="B44" s="132"/>
      <c r="C44" s="1024" t="s">
        <v>3224</v>
      </c>
      <c r="D44" s="1229"/>
      <c r="E44" s="1229"/>
      <c r="F44" s="1229"/>
      <c r="G44" s="1229"/>
      <c r="H44" s="794"/>
      <c r="I44" s="794"/>
      <c r="J44" s="794"/>
      <c r="K44" s="794"/>
      <c r="L44" s="794"/>
      <c r="M44" s="1229"/>
      <c r="N44" s="132"/>
      <c r="P44" s="1229"/>
      <c r="Q44" s="1229"/>
      <c r="R44" s="709" t="s">
        <v>3223</v>
      </c>
      <c r="S44" s="1251"/>
      <c r="T44" s="1251"/>
      <c r="U44" s="1251"/>
      <c r="V44" s="1251"/>
      <c r="W44" s="1251"/>
      <c r="X44" s="1229">
        <v>1</v>
      </c>
      <c r="Y44" s="1660" t="s">
        <v>3222</v>
      </c>
      <c r="Z44" s="1229"/>
      <c r="AA44" s="1229"/>
      <c r="AB44" s="1229"/>
      <c r="AC44" s="132"/>
      <c r="AD44" s="132"/>
      <c r="AE44" s="1657" t="s">
        <v>3221</v>
      </c>
      <c r="AF44" s="1229"/>
      <c r="AG44" s="1229"/>
      <c r="AH44" s="1229"/>
      <c r="AI44" s="132"/>
      <c r="AJ44" s="132"/>
      <c r="AK44" s="132"/>
      <c r="AL44" s="132"/>
      <c r="AM44" s="132"/>
      <c r="AN44" s="132"/>
      <c r="AO44" s="747">
        <v>1</v>
      </c>
    </row>
    <row r="45" spans="1:41" ht="18.75">
      <c r="A45" s="132"/>
      <c r="B45" s="132"/>
      <c r="C45" s="1669" t="s">
        <v>3220</v>
      </c>
      <c r="E45" s="1229"/>
      <c r="F45" s="1229"/>
      <c r="G45" s="1229"/>
      <c r="H45" s="794"/>
      <c r="I45" s="794"/>
      <c r="J45" s="794"/>
      <c r="K45" s="794"/>
      <c r="L45" s="794"/>
      <c r="M45" s="1229"/>
      <c r="N45" s="132"/>
      <c r="O45" s="1229"/>
      <c r="P45" s="1229"/>
      <c r="Q45" s="1229"/>
      <c r="R45" s="794" t="s">
        <v>3219</v>
      </c>
      <c r="S45" s="1251"/>
      <c r="T45" s="1251"/>
      <c r="U45" s="1251"/>
      <c r="V45" s="1251"/>
      <c r="W45" s="1251"/>
      <c r="X45" s="1229">
        <v>1</v>
      </c>
      <c r="Y45" s="1664" t="s">
        <v>3218</v>
      </c>
      <c r="Z45" s="1229"/>
      <c r="AA45" s="1229"/>
      <c r="AB45" s="1229"/>
      <c r="AC45" s="132"/>
      <c r="AD45" s="132"/>
      <c r="AE45" s="1005" t="s">
        <v>3217</v>
      </c>
      <c r="AF45" s="1229"/>
      <c r="AG45" s="1229"/>
      <c r="AH45" s="1229"/>
      <c r="AI45" s="132"/>
      <c r="AJ45" s="132"/>
      <c r="AK45" s="132"/>
      <c r="AL45" s="132"/>
      <c r="AM45" s="132"/>
      <c r="AN45" s="132"/>
      <c r="AO45" s="747">
        <v>1</v>
      </c>
    </row>
    <row r="46" spans="1:41" ht="15.75">
      <c r="A46" s="132"/>
      <c r="B46" s="132"/>
      <c r="C46" s="1666" t="s">
        <v>3216</v>
      </c>
      <c r="E46" s="1229"/>
      <c r="F46" s="1229"/>
      <c r="G46" s="1229"/>
      <c r="H46" s="794"/>
      <c r="I46" s="794"/>
      <c r="J46" s="794"/>
      <c r="K46" s="794"/>
      <c r="L46" s="794"/>
      <c r="M46" s="794"/>
      <c r="N46" s="132"/>
      <c r="O46" s="1229"/>
      <c r="P46" s="1229"/>
      <c r="Q46" s="1229"/>
      <c r="R46" s="794"/>
      <c r="S46" s="1251"/>
      <c r="T46" s="1251"/>
      <c r="U46" s="1251"/>
      <c r="V46" s="1251"/>
      <c r="W46" s="1251"/>
      <c r="X46" s="1229">
        <v>1</v>
      </c>
      <c r="Y46" s="1660" t="s">
        <v>3215</v>
      </c>
      <c r="Z46" s="1229"/>
      <c r="AA46" s="1229"/>
      <c r="AB46" s="1229"/>
      <c r="AC46" s="132"/>
      <c r="AD46" s="132"/>
      <c r="AE46" s="1005" t="s">
        <v>3214</v>
      </c>
      <c r="AF46" s="1229"/>
      <c r="AG46" s="1229"/>
      <c r="AH46" s="1229"/>
      <c r="AI46" s="132"/>
      <c r="AJ46" s="132"/>
      <c r="AK46" s="132"/>
      <c r="AL46" s="132"/>
      <c r="AM46" s="132"/>
      <c r="AN46" s="132"/>
      <c r="AO46" s="747">
        <v>1</v>
      </c>
    </row>
    <row r="47" spans="1:41" ht="18.75" customHeight="1">
      <c r="A47" s="132"/>
      <c r="B47" s="132"/>
      <c r="C47" s="1666" t="s">
        <v>3213</v>
      </c>
      <c r="E47" s="1229"/>
      <c r="F47" s="1229"/>
      <c r="G47" s="1229"/>
      <c r="H47" s="794"/>
      <c r="I47" s="794"/>
      <c r="J47" s="794"/>
      <c r="K47" s="794"/>
      <c r="L47" s="794"/>
      <c r="M47" s="794"/>
      <c r="N47" s="132"/>
      <c r="O47" s="1229"/>
      <c r="P47" s="1229"/>
      <c r="Q47" s="1229"/>
      <c r="R47" s="1668" t="s">
        <v>3212</v>
      </c>
      <c r="S47" s="1251"/>
      <c r="T47" s="1251"/>
      <c r="U47" s="1251"/>
      <c r="V47" s="1251"/>
      <c r="W47" s="1251"/>
      <c r="X47" s="1229">
        <v>1</v>
      </c>
      <c r="Y47" s="1664" t="s">
        <v>3211</v>
      </c>
      <c r="Z47" s="1229"/>
      <c r="AA47" s="1229"/>
      <c r="AB47" s="1229"/>
      <c r="AC47" s="132"/>
      <c r="AD47" s="132"/>
      <c r="AE47" s="1657" t="s">
        <v>3210</v>
      </c>
      <c r="AF47" s="1229"/>
      <c r="AG47" s="1229"/>
      <c r="AH47" s="1229"/>
      <c r="AI47" s="132"/>
      <c r="AJ47" s="132"/>
      <c r="AK47" s="132"/>
      <c r="AL47" s="132"/>
      <c r="AM47" s="132"/>
      <c r="AN47" s="132"/>
      <c r="AO47" s="747">
        <v>1</v>
      </c>
    </row>
    <row r="48" spans="1:41" ht="15.75">
      <c r="A48" s="132"/>
      <c r="B48" s="132"/>
      <c r="C48" s="1666" t="s">
        <v>3209</v>
      </c>
      <c r="E48" s="1229"/>
      <c r="F48" s="1229"/>
      <c r="G48" s="1229"/>
      <c r="H48" s="794"/>
      <c r="I48" s="794"/>
      <c r="J48" s="794"/>
      <c r="K48" s="794"/>
      <c r="L48" s="794"/>
      <c r="M48" s="794"/>
      <c r="N48" s="132"/>
      <c r="O48" s="1229"/>
      <c r="P48" s="1229"/>
      <c r="Q48" s="1229"/>
      <c r="R48" s="132" t="s">
        <v>3208</v>
      </c>
      <c r="S48" s="1251"/>
      <c r="T48" s="1251"/>
      <c r="U48" s="1251"/>
      <c r="V48" s="1251"/>
      <c r="W48" s="1251"/>
      <c r="X48" s="1229">
        <v>1</v>
      </c>
      <c r="Y48" s="1660" t="s">
        <v>3207</v>
      </c>
      <c r="Z48" s="1229"/>
      <c r="AA48" s="1229"/>
      <c r="AB48" s="1229"/>
      <c r="AC48" s="132"/>
      <c r="AD48" s="132"/>
      <c r="AE48" s="1005" t="s">
        <v>3206</v>
      </c>
      <c r="AF48" s="1229"/>
      <c r="AG48" s="1229"/>
      <c r="AH48" s="1229"/>
      <c r="AI48" s="132"/>
      <c r="AJ48" s="132"/>
      <c r="AK48" s="132"/>
      <c r="AL48" s="132"/>
      <c r="AM48" s="132"/>
      <c r="AN48" s="132"/>
      <c r="AO48" s="747">
        <v>1</v>
      </c>
    </row>
    <row r="49" spans="1:41" ht="18.75" customHeight="1">
      <c r="A49" s="132"/>
      <c r="B49" s="132"/>
      <c r="C49" s="1667" t="s">
        <v>3205</v>
      </c>
      <c r="E49" s="1229"/>
      <c r="F49" s="1229"/>
      <c r="G49" s="1229"/>
      <c r="H49" s="794"/>
      <c r="I49" s="794"/>
      <c r="J49" s="794"/>
      <c r="K49" s="794"/>
      <c r="L49" s="794"/>
      <c r="M49" s="794"/>
      <c r="N49" s="132"/>
      <c r="O49" s="1229"/>
      <c r="P49" s="1229"/>
      <c r="Q49" s="1229"/>
      <c r="R49" s="794"/>
      <c r="S49" s="1251"/>
      <c r="T49" s="1251"/>
      <c r="U49" s="1251"/>
      <c r="V49" s="1251"/>
      <c r="W49" s="1251"/>
      <c r="X49" s="1229">
        <v>1</v>
      </c>
      <c r="Y49" s="1664" t="s">
        <v>3204</v>
      </c>
      <c r="Z49" s="1229"/>
      <c r="AA49" s="1229"/>
      <c r="AB49" s="1229"/>
      <c r="AC49" s="132"/>
      <c r="AD49" s="132"/>
      <c r="AE49" s="1657" t="s">
        <v>3203</v>
      </c>
      <c r="AF49" s="1229"/>
      <c r="AG49" s="1229"/>
      <c r="AH49" s="1229"/>
      <c r="AI49" s="132"/>
      <c r="AJ49" s="132"/>
      <c r="AK49" s="132"/>
      <c r="AL49" s="132"/>
      <c r="AM49" s="132"/>
      <c r="AN49" s="132"/>
      <c r="AO49" s="747">
        <v>1</v>
      </c>
    </row>
    <row r="50" spans="1:41" ht="18.75" customHeight="1">
      <c r="A50" s="132"/>
      <c r="B50" s="132"/>
      <c r="C50" s="1666" t="s">
        <v>3202</v>
      </c>
      <c r="E50" s="1229"/>
      <c r="F50" s="1229"/>
      <c r="G50" s="1229"/>
      <c r="H50" s="794"/>
      <c r="I50" s="794"/>
      <c r="J50" s="794"/>
      <c r="K50" s="794"/>
      <c r="L50" s="794"/>
      <c r="M50" s="794"/>
      <c r="N50" s="132"/>
      <c r="O50" s="1229"/>
      <c r="P50" s="1229"/>
      <c r="Q50" s="1229"/>
      <c r="R50" s="132" t="s">
        <v>3201</v>
      </c>
      <c r="S50" s="1251"/>
      <c r="T50" s="1251"/>
      <c r="U50" s="1251"/>
      <c r="V50" s="1251"/>
      <c r="W50" s="1251"/>
      <c r="X50" s="1229">
        <v>1</v>
      </c>
      <c r="Y50" s="1660" t="s">
        <v>3200</v>
      </c>
      <c r="Z50" s="1229"/>
      <c r="AA50" s="1229"/>
      <c r="AB50" s="1229"/>
      <c r="AC50" s="132"/>
      <c r="AD50" s="132"/>
      <c r="AE50" s="1005" t="s">
        <v>3199</v>
      </c>
      <c r="AF50" s="1229"/>
      <c r="AG50" s="1229"/>
      <c r="AH50" s="1229"/>
      <c r="AI50" s="132"/>
      <c r="AJ50" s="132"/>
      <c r="AK50" s="132"/>
      <c r="AL50" s="132"/>
      <c r="AM50" s="132"/>
      <c r="AN50" s="132"/>
      <c r="AO50" s="747">
        <v>1</v>
      </c>
    </row>
    <row r="51" spans="1:41" ht="18.75">
      <c r="A51" s="132"/>
      <c r="B51" s="132"/>
      <c r="C51" t="s">
        <v>3198</v>
      </c>
      <c r="G51" s="794"/>
      <c r="H51" s="794"/>
      <c r="I51" s="794"/>
      <c r="J51" s="794"/>
      <c r="K51" s="794"/>
      <c r="L51" s="794"/>
      <c r="M51" s="794"/>
      <c r="N51" s="132"/>
      <c r="O51" s="1229"/>
      <c r="P51" s="1229"/>
      <c r="Q51" s="1229"/>
      <c r="R51" s="1229">
        <v>1</v>
      </c>
      <c r="S51" s="1229">
        <v>1</v>
      </c>
      <c r="T51" s="1229">
        <v>1</v>
      </c>
      <c r="U51" s="1229">
        <v>1</v>
      </c>
      <c r="V51" s="1229">
        <v>1</v>
      </c>
      <c r="W51" s="1229">
        <v>1</v>
      </c>
      <c r="X51" s="1229">
        <v>1</v>
      </c>
      <c r="Y51" s="1664" t="s">
        <v>3197</v>
      </c>
      <c r="Z51" s="1229"/>
      <c r="AA51" s="1229"/>
      <c r="AB51" s="1229">
        <v>1</v>
      </c>
      <c r="AC51" s="132"/>
      <c r="AD51" s="132"/>
      <c r="AE51" s="1657" t="s">
        <v>3196</v>
      </c>
      <c r="AF51" s="1229"/>
      <c r="AG51" s="1229"/>
      <c r="AH51" s="1229"/>
      <c r="AI51" s="132"/>
      <c r="AJ51" s="132"/>
      <c r="AK51" s="132"/>
      <c r="AL51" s="132"/>
      <c r="AM51" s="132"/>
      <c r="AN51" s="132"/>
      <c r="AO51" s="747">
        <v>1</v>
      </c>
    </row>
    <row r="52" spans="1:41" ht="15.75">
      <c r="A52" s="132"/>
      <c r="B52" s="132"/>
      <c r="C52" t="s">
        <v>3195</v>
      </c>
      <c r="G52" s="794"/>
      <c r="H52" s="794"/>
      <c r="I52" s="794"/>
      <c r="J52" s="794"/>
      <c r="K52" s="794"/>
      <c r="L52" s="132"/>
      <c r="M52" s="132"/>
      <c r="N52" s="132"/>
      <c r="O52" s="132"/>
      <c r="P52" s="132"/>
      <c r="Q52" s="132"/>
      <c r="R52" s="1665" t="s">
        <v>3194</v>
      </c>
      <c r="S52" s="1229"/>
      <c r="T52" s="1229"/>
      <c r="U52" s="1229"/>
      <c r="V52" s="1229"/>
      <c r="W52" s="1229"/>
      <c r="X52" s="1229">
        <v>1</v>
      </c>
      <c r="Y52" s="1660" t="s">
        <v>3193</v>
      </c>
      <c r="Z52" s="1229"/>
      <c r="AA52" s="1229">
        <v>1</v>
      </c>
      <c r="AB52" s="1229">
        <v>1</v>
      </c>
      <c r="AC52" s="132"/>
      <c r="AD52" s="132"/>
      <c r="AE52" s="1005" t="s">
        <v>3192</v>
      </c>
      <c r="AF52" s="1229"/>
      <c r="AG52" s="1229"/>
      <c r="AH52" s="1229"/>
      <c r="AI52" s="132"/>
      <c r="AJ52" s="132"/>
      <c r="AK52" s="132"/>
      <c r="AL52" s="132"/>
      <c r="AM52" s="132"/>
      <c r="AN52" s="132"/>
      <c r="AO52" s="747">
        <v>1</v>
      </c>
    </row>
    <row r="53" spans="1:41" ht="18.75">
      <c r="A53" s="132"/>
      <c r="B53" s="132"/>
      <c r="C53" s="1233"/>
      <c r="D53" s="1233"/>
      <c r="E53" s="1233"/>
      <c r="F53" s="1233"/>
      <c r="G53" s="1233"/>
      <c r="H53" s="1233"/>
      <c r="I53" s="1233"/>
      <c r="J53" s="1233"/>
      <c r="K53" s="1233"/>
      <c r="L53" s="132"/>
      <c r="M53" s="132"/>
      <c r="N53" s="132"/>
      <c r="O53" s="132"/>
      <c r="P53" s="132"/>
      <c r="Q53" s="132"/>
      <c r="R53" s="1005" t="s">
        <v>3178</v>
      </c>
      <c r="S53" s="1229"/>
      <c r="T53" s="1229"/>
      <c r="U53" s="1229"/>
      <c r="V53" s="1229"/>
      <c r="W53" s="1229"/>
      <c r="X53" s="1229">
        <v>1</v>
      </c>
      <c r="Y53" s="1664" t="s">
        <v>3191</v>
      </c>
      <c r="Z53" s="1229"/>
      <c r="AA53" s="1229">
        <v>1</v>
      </c>
      <c r="AB53" s="1229">
        <v>1</v>
      </c>
      <c r="AC53" s="132"/>
      <c r="AD53" s="132"/>
      <c r="AE53" s="1657" t="s">
        <v>3190</v>
      </c>
      <c r="AF53" s="1229"/>
      <c r="AG53" s="1229"/>
      <c r="AH53" s="1229"/>
      <c r="AI53" s="132"/>
      <c r="AJ53" s="132"/>
      <c r="AK53" s="132"/>
      <c r="AL53" s="132"/>
      <c r="AM53" s="132"/>
      <c r="AN53" s="132"/>
      <c r="AO53" s="747">
        <v>1</v>
      </c>
    </row>
    <row r="54" spans="1:41" ht="15" customHeight="1">
      <c r="A54" s="132"/>
      <c r="B54" s="132"/>
      <c r="C54" s="1663">
        <v>1</v>
      </c>
      <c r="D54" s="1662">
        <v>1</v>
      </c>
      <c r="E54" s="1662">
        <v>1</v>
      </c>
      <c r="F54" s="1662">
        <v>1</v>
      </c>
      <c r="G54" s="1662">
        <v>1</v>
      </c>
      <c r="H54" s="1662"/>
      <c r="I54" s="1662"/>
      <c r="J54" s="1662"/>
      <c r="K54" s="1661"/>
      <c r="L54" s="132"/>
      <c r="M54" s="132"/>
      <c r="N54" s="132"/>
      <c r="O54" s="132"/>
      <c r="P54" s="132"/>
      <c r="Q54" s="132"/>
      <c r="R54" s="1229">
        <v>1</v>
      </c>
      <c r="S54" s="1229"/>
      <c r="T54" s="1229"/>
      <c r="U54" s="1229"/>
      <c r="V54" s="1229"/>
      <c r="W54" s="1229"/>
      <c r="X54" s="1229">
        <v>1</v>
      </c>
      <c r="Y54" s="1660" t="s">
        <v>3189</v>
      </c>
      <c r="Z54" s="1229"/>
      <c r="AA54" s="1229">
        <v>1</v>
      </c>
      <c r="AB54" s="1229">
        <v>1</v>
      </c>
      <c r="AC54" s="132"/>
      <c r="AD54" s="132"/>
      <c r="AE54" s="1005" t="s">
        <v>3188</v>
      </c>
      <c r="AF54" s="1229"/>
      <c r="AG54" s="1229"/>
      <c r="AH54" s="1229"/>
      <c r="AI54" s="132"/>
      <c r="AJ54" s="132"/>
      <c r="AK54" s="132"/>
      <c r="AL54" s="132"/>
      <c r="AM54" s="132"/>
      <c r="AN54" s="132"/>
      <c r="AO54" s="747">
        <v>1</v>
      </c>
    </row>
    <row r="55" spans="1:41" ht="15.75">
      <c r="A55" s="132"/>
      <c r="B55" s="132"/>
      <c r="C55" s="1659" t="s">
        <v>3187</v>
      </c>
      <c r="D55" s="1658">
        <v>45333</v>
      </c>
      <c r="E55" s="5092">
        <f>D55</f>
        <v>45333</v>
      </c>
      <c r="F55" s="5092"/>
      <c r="G55" s="5092"/>
      <c r="H55" s="1229"/>
      <c r="I55" s="1229"/>
      <c r="J55" s="1229"/>
      <c r="K55" s="1244"/>
      <c r="L55" s="132"/>
      <c r="M55" s="132"/>
      <c r="N55" s="132"/>
      <c r="O55" s="132"/>
      <c r="P55" s="132"/>
      <c r="Q55" s="132"/>
      <c r="R55" s="5086" t="s">
        <v>3186</v>
      </c>
      <c r="S55" s="5087"/>
      <c r="T55" s="5087"/>
      <c r="U55" s="5087"/>
      <c r="V55" s="5087"/>
      <c r="W55" s="5088"/>
      <c r="X55" s="1229">
        <v>1</v>
      </c>
      <c r="Y55" s="1229">
        <v>1</v>
      </c>
      <c r="Z55" s="1229">
        <v>1</v>
      </c>
      <c r="AA55" s="1229">
        <v>1</v>
      </c>
      <c r="AB55" s="1229">
        <v>1</v>
      </c>
      <c r="AC55" s="132"/>
      <c r="AD55" s="132"/>
      <c r="AE55" s="1657" t="s">
        <v>3185</v>
      </c>
      <c r="AF55" s="1229"/>
      <c r="AG55" s="1229"/>
      <c r="AH55" s="1229"/>
      <c r="AI55" s="132"/>
      <c r="AJ55" s="132"/>
      <c r="AK55" s="132"/>
      <c r="AL55" s="132"/>
      <c r="AM55" s="132"/>
      <c r="AN55" s="132"/>
      <c r="AO55" s="747">
        <v>1</v>
      </c>
    </row>
    <row r="56" spans="1:41" ht="15.75">
      <c r="A56" s="132"/>
      <c r="B56" s="132"/>
      <c r="C56" s="1655"/>
      <c r="D56" s="1652"/>
      <c r="E56" s="1656" t="s">
        <v>3184</v>
      </c>
      <c r="F56" s="1652" t="s">
        <v>3183</v>
      </c>
      <c r="G56" s="1229"/>
      <c r="H56" s="1229"/>
      <c r="I56" s="1229"/>
      <c r="J56" s="1229"/>
      <c r="K56" s="1244"/>
      <c r="L56" s="132"/>
      <c r="M56" s="132"/>
      <c r="N56" s="132"/>
      <c r="O56" s="132"/>
      <c r="P56" s="132"/>
      <c r="Q56" s="132"/>
      <c r="R56" s="5089" t="s">
        <v>3182</v>
      </c>
      <c r="S56" s="5090"/>
      <c r="T56" s="5090"/>
      <c r="U56" s="5090"/>
      <c r="V56" s="5090"/>
      <c r="W56" s="5091"/>
      <c r="X56" s="1229">
        <v>1</v>
      </c>
      <c r="Y56" s="636" t="s">
        <v>3181</v>
      </c>
      <c r="Z56" s="1229"/>
      <c r="AA56" s="1229"/>
      <c r="AB56" s="1229"/>
      <c r="AC56" s="132"/>
      <c r="AD56" s="132"/>
      <c r="AE56" s="1005" t="s">
        <v>3180</v>
      </c>
      <c r="AF56" s="1229"/>
      <c r="AG56" s="1229"/>
      <c r="AH56" s="1229"/>
      <c r="AI56" s="132"/>
      <c r="AJ56" s="132"/>
      <c r="AK56" s="132"/>
      <c r="AL56" s="132"/>
      <c r="AM56" s="132"/>
      <c r="AN56" s="132"/>
      <c r="AO56" s="747">
        <v>1</v>
      </c>
    </row>
    <row r="57" spans="1:41" ht="15.75">
      <c r="A57" s="132"/>
      <c r="B57" s="132"/>
      <c r="C57" s="1655"/>
      <c r="D57" s="1648" t="s">
        <v>3179</v>
      </c>
      <c r="E57" s="1647">
        <f>INT(MOD(INT((D55-1)/7)+0.6,52+5/28))+1</f>
        <v>7</v>
      </c>
      <c r="F57" s="1646" t="str">
        <f ca="1">_xlfn.FORMULATEXT(E57)</f>
        <v>=ENT(MOD(ENT((D55-1)/7)+0.6;52+5/28))+1</v>
      </c>
      <c r="G57" s="1229"/>
      <c r="H57" s="1229"/>
      <c r="I57" s="1229"/>
      <c r="J57" s="1229"/>
      <c r="K57" s="1244"/>
      <c r="L57" s="132"/>
      <c r="M57" s="132"/>
      <c r="N57" s="132"/>
      <c r="O57" s="132"/>
      <c r="P57" s="132"/>
      <c r="Q57" s="132"/>
      <c r="R57" s="5083" t="s">
        <v>3178</v>
      </c>
      <c r="S57" s="5084"/>
      <c r="T57" s="5084"/>
      <c r="U57" s="5084"/>
      <c r="V57" s="5084"/>
      <c r="W57" s="5085"/>
      <c r="X57" s="1229">
        <v>1</v>
      </c>
      <c r="Y57" s="740" t="s">
        <v>3177</v>
      </c>
      <c r="Z57" s="1229"/>
      <c r="AA57" s="1229"/>
      <c r="AB57" s="1229"/>
      <c r="AC57" s="132"/>
      <c r="AD57" s="132"/>
      <c r="AE57" s="132"/>
      <c r="AF57" s="132"/>
      <c r="AG57" s="132"/>
      <c r="AH57" s="132"/>
      <c r="AI57" s="132"/>
      <c r="AJ57" s="132"/>
      <c r="AK57" s="132"/>
      <c r="AL57" s="132"/>
      <c r="AM57" s="132"/>
      <c r="AN57" s="132"/>
      <c r="AO57" s="747">
        <v>1</v>
      </c>
    </row>
    <row r="58" spans="1:41">
      <c r="A58" s="132"/>
      <c r="B58" s="132"/>
      <c r="C58" s="1655"/>
      <c r="D58" s="1654"/>
      <c r="E58" s="1653"/>
      <c r="F58" s="1652"/>
      <c r="G58" s="1229"/>
      <c r="H58" s="1229"/>
      <c r="I58" s="1229"/>
      <c r="J58" s="1229"/>
      <c r="K58" s="1244"/>
      <c r="L58" s="132"/>
      <c r="M58" s="132"/>
      <c r="N58" s="132"/>
      <c r="O58" s="132"/>
      <c r="P58" s="132"/>
      <c r="Q58" s="132"/>
      <c r="R58" s="1229">
        <v>1</v>
      </c>
      <c r="S58" s="1229">
        <v>1</v>
      </c>
      <c r="T58" s="1229">
        <v>1</v>
      </c>
      <c r="U58" s="1229">
        <v>1</v>
      </c>
      <c r="V58" s="1229">
        <v>1</v>
      </c>
      <c r="W58" s="1229">
        <v>1</v>
      </c>
      <c r="X58" s="1229">
        <v>1</v>
      </c>
      <c r="Y58" s="740" t="s">
        <v>3176</v>
      </c>
      <c r="Z58" s="1229"/>
      <c r="AA58" s="1229"/>
      <c r="AB58" s="1229"/>
      <c r="AC58" s="132"/>
      <c r="AD58" s="132"/>
      <c r="AE58" s="132"/>
      <c r="AF58" s="132"/>
      <c r="AG58" s="132"/>
      <c r="AH58" s="132"/>
      <c r="AI58" s="132"/>
      <c r="AJ58" s="132"/>
      <c r="AK58" s="132"/>
      <c r="AL58" s="132"/>
      <c r="AM58" s="132"/>
      <c r="AN58" s="132"/>
      <c r="AO58" s="747">
        <v>1</v>
      </c>
    </row>
    <row r="59" spans="1:41" ht="15.75">
      <c r="A59" s="132"/>
      <c r="B59" s="132"/>
      <c r="C59" s="1655"/>
      <c r="D59" s="1648" t="s">
        <v>3175</v>
      </c>
      <c r="E59" s="1647">
        <f>INT((D55-(DATE(YEAR(D55-WEEKDAY(D55)+4),1,3)-WEEKDAY(DATE(YEAR(D55-WEEKDAY(D55-1)+4),1,3)))+5)/7)</f>
        <v>6</v>
      </c>
      <c r="F59" s="1646" t="str">
        <f ca="1">_xlfn.FORMULATEXT(E59)</f>
        <v>=ENT((D55-(DATE(ANNEE(D55-JOURSEM(D55)+4);1;3)-JOURSEM(DATE(ANNEE(D55-JOURSEM(D55-1)+4);1;3)))+5)/7)</v>
      </c>
      <c r="G59" s="1229"/>
      <c r="H59" s="1229"/>
      <c r="I59" s="1229"/>
      <c r="J59" s="1229"/>
      <c r="K59" s="1244"/>
      <c r="L59" s="132"/>
      <c r="M59" s="132"/>
      <c r="N59" s="132"/>
      <c r="O59" s="132"/>
      <c r="P59" s="132"/>
      <c r="Q59" s="132"/>
      <c r="S59" s="1229"/>
      <c r="T59" s="1229"/>
      <c r="U59" s="1229"/>
      <c r="V59" s="1229"/>
      <c r="W59" s="1229"/>
      <c r="X59" s="1229">
        <v>1</v>
      </c>
      <c r="Y59" s="1229">
        <v>1</v>
      </c>
      <c r="Z59" s="1229"/>
      <c r="AA59" s="1229"/>
      <c r="AB59" s="1229"/>
      <c r="AC59" s="132"/>
      <c r="AD59" s="132"/>
      <c r="AE59" s="132"/>
      <c r="AF59" s="132"/>
      <c r="AG59" s="132"/>
      <c r="AH59" s="132"/>
      <c r="AI59" s="132"/>
      <c r="AJ59" s="132"/>
      <c r="AK59" s="132"/>
      <c r="AL59" s="132"/>
      <c r="AM59" s="132"/>
      <c r="AN59" s="132"/>
      <c r="AO59" s="747">
        <v>1</v>
      </c>
    </row>
    <row r="60" spans="1:41" ht="23.25">
      <c r="A60" s="132"/>
      <c r="B60" s="132"/>
      <c r="C60" s="1655"/>
      <c r="D60" s="1654"/>
      <c r="E60" s="1653"/>
      <c r="F60" s="1652"/>
      <c r="G60" s="1229"/>
      <c r="H60" s="1229"/>
      <c r="I60" s="1229"/>
      <c r="J60" s="1229"/>
      <c r="K60" s="1244"/>
      <c r="L60" s="132"/>
      <c r="M60" s="132"/>
      <c r="N60" s="132"/>
      <c r="O60" s="132"/>
      <c r="P60" s="132"/>
      <c r="Q60" s="132"/>
      <c r="R60" s="1651" t="s">
        <v>3174</v>
      </c>
      <c r="S60" s="557"/>
      <c r="T60" s="1229"/>
      <c r="U60" s="1229"/>
      <c r="V60" s="1229"/>
      <c r="W60" s="1229"/>
      <c r="X60" s="1229">
        <v>1</v>
      </c>
      <c r="Y60" s="1650" t="s">
        <v>3173</v>
      </c>
      <c r="Z60" s="1229"/>
      <c r="AA60" s="1229"/>
      <c r="AB60" s="1229"/>
      <c r="AC60" s="132"/>
      <c r="AD60" s="132"/>
      <c r="AE60" s="132"/>
      <c r="AF60" s="132"/>
      <c r="AG60" s="132"/>
      <c r="AH60" s="132"/>
      <c r="AI60" s="132"/>
      <c r="AJ60" s="132"/>
      <c r="AK60" s="132"/>
      <c r="AL60" s="132"/>
      <c r="AM60" s="132"/>
      <c r="AN60" s="132"/>
      <c r="AO60" s="747">
        <v>1</v>
      </c>
    </row>
    <row r="61" spans="1:41" ht="18.75">
      <c r="A61" s="132"/>
      <c r="B61" s="132"/>
      <c r="C61" s="1649"/>
      <c r="D61" s="1648" t="s">
        <v>3172</v>
      </c>
      <c r="E61" s="1647">
        <f>WEEKNUM(D55,1)</f>
        <v>7</v>
      </c>
      <c r="F61" s="1646" t="str">
        <f ca="1">_xlfn.FORMULATEXT(E61)</f>
        <v>=NO.SEMAINE(D55;1)</v>
      </c>
      <c r="G61" s="1229"/>
      <c r="H61" s="1229"/>
      <c r="I61" s="1229"/>
      <c r="J61" s="1229"/>
      <c r="K61" s="1244"/>
      <c r="L61" s="132"/>
      <c r="M61" s="132"/>
      <c r="N61" s="132"/>
      <c r="O61" s="132"/>
      <c r="P61" s="132"/>
      <c r="Q61" s="132"/>
      <c r="R61" s="1642" t="s">
        <v>3171</v>
      </c>
      <c r="S61" s="557"/>
      <c r="T61" s="1229"/>
      <c r="U61" s="1229"/>
      <c r="V61" s="1229"/>
      <c r="W61" s="1229"/>
      <c r="X61" s="1229">
        <v>1</v>
      </c>
      <c r="Y61" s="740" t="s">
        <v>3170</v>
      </c>
      <c r="Z61" s="1229"/>
      <c r="AA61" s="1229"/>
      <c r="AB61" s="1229"/>
      <c r="AC61" s="132"/>
      <c r="AD61" s="132"/>
      <c r="AE61" s="132"/>
      <c r="AF61" s="132"/>
      <c r="AG61" s="132"/>
      <c r="AH61" s="132"/>
      <c r="AI61" s="132"/>
      <c r="AJ61" s="132"/>
      <c r="AK61" s="132"/>
      <c r="AL61" s="132"/>
      <c r="AM61" s="132"/>
      <c r="AN61" s="132"/>
      <c r="AO61" s="747">
        <v>1</v>
      </c>
    </row>
    <row r="62" spans="1:41" ht="18.75">
      <c r="A62" s="132"/>
      <c r="B62" s="132"/>
      <c r="C62" s="1645"/>
      <c r="D62" s="1631"/>
      <c r="E62" s="1631"/>
      <c r="F62" s="1631"/>
      <c r="G62" s="1631"/>
      <c r="H62" s="1631"/>
      <c r="I62" s="1631"/>
      <c r="J62" s="1631"/>
      <c r="K62" s="1644"/>
      <c r="L62" s="132"/>
      <c r="M62" s="132"/>
      <c r="N62" s="132"/>
      <c r="O62" s="132"/>
      <c r="P62" s="132"/>
      <c r="Q62" s="132"/>
      <c r="R62" s="1641" t="str">
        <f>SUBSTITUTE(ADDRESS(1,ROW(),4,1),"1","")</f>
        <v>BJ</v>
      </c>
      <c r="S62" s="1634" t="str">
        <f ca="1">_xlfn.FORMULATEXT(R62)</f>
        <v>=SUBSTITUE(ADRESSE(1;LIGNE();4;1);"1";"")</v>
      </c>
      <c r="T62" s="1229"/>
      <c r="U62" s="1229"/>
      <c r="V62" s="1229"/>
      <c r="W62" s="1229"/>
      <c r="X62" s="1229">
        <v>1</v>
      </c>
      <c r="Y62" s="1229">
        <v>1</v>
      </c>
      <c r="Z62" s="1229">
        <v>1</v>
      </c>
      <c r="AA62" s="1229">
        <v>1</v>
      </c>
      <c r="AB62" s="1229">
        <v>1</v>
      </c>
      <c r="AC62" s="132"/>
      <c r="AD62" s="132"/>
      <c r="AE62" s="132"/>
      <c r="AF62" s="132"/>
      <c r="AG62" s="132"/>
      <c r="AH62" s="132"/>
      <c r="AI62" s="132"/>
      <c r="AJ62" s="132"/>
      <c r="AK62" s="132"/>
      <c r="AL62" s="132"/>
      <c r="AM62" s="132"/>
      <c r="AN62" s="132"/>
      <c r="AO62" s="747">
        <v>1</v>
      </c>
    </row>
    <row r="63" spans="1:41" ht="21">
      <c r="A63" s="132"/>
      <c r="B63" s="132"/>
      <c r="C63" s="132"/>
      <c r="D63" s="132"/>
      <c r="E63" s="132"/>
      <c r="F63" s="132"/>
      <c r="G63" s="132"/>
      <c r="H63" s="132"/>
      <c r="I63" s="132"/>
      <c r="J63" s="132"/>
      <c r="K63" s="132"/>
      <c r="L63" s="132"/>
      <c r="M63" s="132"/>
      <c r="N63" s="132"/>
      <c r="O63" s="132"/>
      <c r="P63" s="132"/>
      <c r="Q63" s="132"/>
      <c r="R63" s="1643" t="s">
        <v>3169</v>
      </c>
      <c r="S63" s="557"/>
      <c r="T63" s="1229"/>
      <c r="U63" s="1229"/>
      <c r="V63" s="1229"/>
      <c r="W63" s="1229"/>
      <c r="X63" s="1229">
        <v>1</v>
      </c>
      <c r="Y63" s="1229">
        <v>1</v>
      </c>
      <c r="Z63" s="1229">
        <v>1</v>
      </c>
      <c r="AA63" s="1229">
        <v>1</v>
      </c>
      <c r="AB63" s="1229">
        <v>1</v>
      </c>
      <c r="AC63" s="132"/>
      <c r="AD63" s="132"/>
      <c r="AE63" s="132"/>
      <c r="AF63" s="132"/>
      <c r="AG63" s="132"/>
      <c r="AH63" s="132"/>
      <c r="AI63" s="132"/>
      <c r="AJ63" s="132"/>
      <c r="AK63" s="132"/>
      <c r="AL63" s="132"/>
      <c r="AM63" s="132"/>
      <c r="AN63" s="132"/>
      <c r="AO63" s="747">
        <v>1</v>
      </c>
    </row>
    <row r="64" spans="1:41" ht="15" customHeight="1">
      <c r="A64" s="132"/>
      <c r="B64" s="132"/>
      <c r="C64" s="132"/>
      <c r="D64" s="132"/>
      <c r="E64" s="132"/>
      <c r="F64" s="132"/>
      <c r="G64" s="132"/>
      <c r="H64" s="132"/>
      <c r="I64" s="132"/>
      <c r="J64" s="132"/>
      <c r="K64" s="132"/>
      <c r="L64" s="132"/>
      <c r="M64" s="132"/>
      <c r="N64" s="132"/>
      <c r="O64" s="132"/>
      <c r="P64" s="132"/>
      <c r="Q64" s="132"/>
      <c r="R64" s="1642" t="s">
        <v>3168</v>
      </c>
      <c r="S64" s="557"/>
      <c r="T64" s="1229"/>
      <c r="U64" s="1229"/>
      <c r="V64" s="1229"/>
      <c r="X64" s="1229">
        <v>1</v>
      </c>
      <c r="Y64" s="1229">
        <v>1</v>
      </c>
      <c r="Z64" s="1229">
        <v>1</v>
      </c>
      <c r="AA64" s="1229">
        <v>1</v>
      </c>
      <c r="AB64" s="1229">
        <v>1</v>
      </c>
      <c r="AC64" s="132"/>
      <c r="AD64" s="132"/>
      <c r="AE64" s="132"/>
      <c r="AF64" s="132"/>
      <c r="AG64" s="132"/>
      <c r="AH64" s="132"/>
      <c r="AI64" s="132"/>
      <c r="AJ64" s="132"/>
      <c r="AK64" s="132"/>
      <c r="AL64" s="132"/>
      <c r="AM64" s="132"/>
      <c r="AN64" s="132"/>
      <c r="AO64" s="747">
        <v>1</v>
      </c>
    </row>
    <row r="65" spans="1:41" ht="18.75">
      <c r="A65" s="132"/>
      <c r="B65" s="132"/>
      <c r="C65" s="132"/>
      <c r="D65" s="132"/>
      <c r="E65" s="132"/>
      <c r="F65" s="132"/>
      <c r="G65" s="132"/>
      <c r="H65" s="132"/>
      <c r="I65" s="132"/>
      <c r="J65" s="132"/>
      <c r="K65" s="132"/>
      <c r="L65" s="132"/>
      <c r="M65" s="132"/>
      <c r="N65" s="132"/>
      <c r="O65" s="132"/>
      <c r="P65" s="132"/>
      <c r="Q65" s="132"/>
      <c r="R65" s="1641" t="e">
        <f>CHAR(ROW(#REF!))</f>
        <v>#REF!</v>
      </c>
      <c r="S65" s="1634" t="str">
        <f ca="1">_xlfn.FORMULATEXT(R65)</f>
        <v>=CAR(LIGNE(#REF!))</v>
      </c>
      <c r="T65" s="1229"/>
      <c r="U65" s="1229"/>
      <c r="V65" s="1229"/>
      <c r="X65" s="1229">
        <v>1</v>
      </c>
      <c r="Y65" s="1229">
        <v>1</v>
      </c>
      <c r="Z65" s="1229">
        <v>1</v>
      </c>
      <c r="AA65" s="1229">
        <v>1</v>
      </c>
      <c r="AB65" s="1229">
        <v>1</v>
      </c>
      <c r="AC65" s="132"/>
      <c r="AD65" s="132"/>
      <c r="AE65" s="132"/>
      <c r="AF65" s="132"/>
      <c r="AG65" s="132"/>
      <c r="AH65" s="132"/>
      <c r="AI65" s="132"/>
      <c r="AJ65" s="132"/>
      <c r="AK65" s="132"/>
      <c r="AL65" s="132"/>
      <c r="AM65" s="132"/>
      <c r="AN65" s="132"/>
      <c r="AO65" s="747">
        <v>1</v>
      </c>
    </row>
    <row r="66" spans="1:41">
      <c r="A66" s="132"/>
      <c r="B66" s="132"/>
      <c r="C66" s="132"/>
      <c r="D66" s="132"/>
      <c r="E66" s="132"/>
      <c r="F66" s="132"/>
      <c r="G66" s="132"/>
      <c r="H66" s="132"/>
      <c r="I66" s="132"/>
      <c r="J66" s="132"/>
      <c r="K66" s="132"/>
      <c r="L66" s="132"/>
      <c r="M66" s="132"/>
      <c r="N66" s="132"/>
      <c r="O66" s="132"/>
      <c r="P66" s="1229"/>
      <c r="Q66" s="1229"/>
      <c r="R66" s="557"/>
      <c r="T66" s="1229"/>
      <c r="U66" s="1229"/>
      <c r="V66" s="1229"/>
      <c r="W66" s="1229">
        <v>1</v>
      </c>
      <c r="X66" s="1229">
        <v>1</v>
      </c>
      <c r="Y66" s="1229">
        <v>1</v>
      </c>
      <c r="Z66" s="1229">
        <v>1</v>
      </c>
      <c r="AA66" s="1229">
        <v>1</v>
      </c>
      <c r="AB66" s="1229">
        <v>1</v>
      </c>
      <c r="AC66" s="132"/>
      <c r="AD66" s="132"/>
      <c r="AE66" s="132"/>
      <c r="AF66" s="132"/>
      <c r="AG66" s="132"/>
      <c r="AH66" s="132"/>
      <c r="AI66" s="132"/>
      <c r="AJ66" s="132"/>
      <c r="AK66" s="132"/>
      <c r="AL66" s="132"/>
      <c r="AM66" s="132"/>
      <c r="AN66" s="132"/>
      <c r="AO66" s="747">
        <v>1</v>
      </c>
    </row>
    <row r="67" spans="1:41" ht="18.75">
      <c r="A67" s="132"/>
      <c r="B67" s="132"/>
      <c r="C67" s="132"/>
      <c r="D67" s="132"/>
      <c r="E67" s="132"/>
      <c r="F67" s="132"/>
      <c r="G67" s="132"/>
      <c r="H67" s="132"/>
      <c r="I67" s="132"/>
      <c r="J67" s="132"/>
      <c r="K67" s="132"/>
      <c r="L67" s="132"/>
      <c r="M67" s="132"/>
      <c r="N67" s="132"/>
      <c r="O67" s="132"/>
      <c r="P67" s="1229"/>
      <c r="Q67" s="1229"/>
      <c r="R67" s="557"/>
      <c r="S67" s="1640" t="s">
        <v>3167</v>
      </c>
      <c r="T67" s="1639" t="str">
        <f>CHAR(ROW(A41))</f>
        <v>)</v>
      </c>
      <c r="U67" s="1634" t="str">
        <f ca="1">_xlfn.FORMULATEXT(T67)</f>
        <v>=CAR(LIGNE(A41))</v>
      </c>
      <c r="W67" s="1638" t="s">
        <v>3166</v>
      </c>
      <c r="X67" s="1229"/>
      <c r="Y67" s="1229"/>
      <c r="Z67" s="1229"/>
      <c r="AA67" s="1229"/>
      <c r="AB67" s="1229">
        <v>1</v>
      </c>
      <c r="AC67" s="132"/>
      <c r="AD67" s="132"/>
      <c r="AE67" s="132"/>
      <c r="AF67" s="132"/>
      <c r="AG67" s="132"/>
      <c r="AH67" s="132"/>
      <c r="AI67" s="132"/>
      <c r="AJ67" s="132"/>
      <c r="AK67" s="132"/>
      <c r="AL67" s="132"/>
      <c r="AM67" s="132"/>
      <c r="AN67" s="132"/>
      <c r="AO67" s="747">
        <v>1</v>
      </c>
    </row>
    <row r="68" spans="1:41" ht="18.75">
      <c r="A68" s="132"/>
      <c r="B68" s="132"/>
      <c r="C68" s="132"/>
      <c r="D68" s="132"/>
      <c r="E68" s="132"/>
      <c r="F68" s="132"/>
      <c r="G68" s="132"/>
      <c r="H68" s="132"/>
      <c r="I68" s="132"/>
      <c r="J68" s="132"/>
      <c r="K68" s="132"/>
      <c r="L68" s="132"/>
      <c r="O68" s="1229"/>
      <c r="P68" s="1229"/>
      <c r="Q68" s="1229"/>
      <c r="R68" s="1637"/>
      <c r="S68" s="1636" t="s">
        <v>3165</v>
      </c>
      <c r="T68" s="1635" t="e">
        <f>IF(T67="","",IF(AND(CODE(LEFT(T67,1))=66,CODE(RIGHT(T67,1))=90),"",CHOOSE(MATCH((LEN(T67)&amp;CODE(RIGHT(T67,1)))*1,{165;190;265;290},1),CHAR(CODE(T67)+1),"AA",LEFT(T67,1)&amp;CHAR(CODE(RIGHT(T67,1))+1),"BA",LEFT(T67,2)&amp;CHAR(CODE(RIGHT(T67,1))+1))))</f>
        <v>#N/A</v>
      </c>
      <c r="U68" s="1634" t="str">
        <f ca="1">_xlfn.FORMULATEXT(T68)</f>
        <v>=SI(T67="";"";SI(ET(CODE(GAUCHE(T67;1))=66;CODE(DROITE(T67;1))=90);"";CHOISIR(EQUIV((NBCAR(T67)&amp;CODE(DROITE(T67;1)))*1;{165;190;265;290};1);CAR(CODE(T67)+1);"AA";GAUCHE(T67;1)&amp;CAR(CODE(DROITE(T67;1))+1);"BA";GAUCHE(T67;2)&amp;CAR(CODE(DROITE(T67;1))+1))))</v>
      </c>
      <c r="W68" s="1229"/>
      <c r="X68" s="1229"/>
      <c r="Y68" s="1229"/>
      <c r="Z68" s="1229"/>
      <c r="AA68" s="1229"/>
      <c r="AB68" s="1229"/>
      <c r="AC68" s="132"/>
      <c r="AD68" s="132"/>
      <c r="AE68" s="132"/>
      <c r="AF68" s="132"/>
      <c r="AG68" s="132"/>
      <c r="AH68" s="132"/>
      <c r="AI68" s="132"/>
      <c r="AJ68" s="132"/>
      <c r="AK68" s="132"/>
      <c r="AL68" s="132"/>
      <c r="AM68" s="132"/>
      <c r="AN68" s="132"/>
      <c r="AO68" s="747">
        <v>1</v>
      </c>
    </row>
    <row r="69" spans="1:41">
      <c r="A69" s="132"/>
      <c r="B69" s="132"/>
      <c r="C69" s="132"/>
      <c r="D69" s="132"/>
      <c r="E69" s="132"/>
      <c r="F69" s="132"/>
      <c r="G69" s="132"/>
      <c r="H69" s="132"/>
      <c r="I69" s="132"/>
      <c r="J69" s="132"/>
      <c r="K69" s="132"/>
      <c r="L69" s="132"/>
      <c r="M69" s="132"/>
      <c r="N69" s="132"/>
      <c r="O69" s="132"/>
      <c r="P69" s="132"/>
      <c r="Q69" s="132"/>
      <c r="R69" s="132"/>
      <c r="S69" s="132"/>
      <c r="T69" s="132"/>
      <c r="U69" s="132"/>
      <c r="V69" s="132"/>
      <c r="W69" s="132"/>
      <c r="X69" s="132"/>
      <c r="Y69" s="132"/>
      <c r="Z69" s="132"/>
      <c r="AA69" s="132"/>
      <c r="AB69" s="132"/>
      <c r="AC69" s="132"/>
      <c r="AD69" s="132"/>
      <c r="AE69" s="132"/>
      <c r="AF69" s="132"/>
      <c r="AG69" s="132"/>
      <c r="AH69" s="132"/>
      <c r="AI69" s="132"/>
      <c r="AJ69" s="132"/>
      <c r="AK69" s="132"/>
      <c r="AL69" s="132"/>
      <c r="AM69" s="132"/>
      <c r="AN69" s="132"/>
      <c r="AO69" s="747">
        <v>1</v>
      </c>
    </row>
    <row r="70" spans="1:41">
      <c r="A70" s="132"/>
      <c r="B70" s="132"/>
      <c r="C70" s="132"/>
      <c r="D70" s="132"/>
      <c r="E70" s="132"/>
      <c r="F70" s="132"/>
      <c r="G70" s="132"/>
      <c r="H70" s="132"/>
      <c r="I70" s="132"/>
      <c r="J70" s="132"/>
      <c r="K70" s="132"/>
      <c r="L70" s="132"/>
      <c r="M70" s="132"/>
      <c r="N70" s="132"/>
      <c r="O70" s="132"/>
      <c r="P70" s="132"/>
      <c r="Q70" s="132"/>
      <c r="R70" s="132"/>
      <c r="S70" s="132"/>
      <c r="T70" s="132"/>
      <c r="U70" s="132"/>
      <c r="V70" s="132"/>
      <c r="W70" s="132"/>
      <c r="X70" s="132"/>
      <c r="Y70" s="132"/>
      <c r="Z70" s="132"/>
      <c r="AA70" s="132"/>
      <c r="AB70" s="132"/>
      <c r="AC70" s="132"/>
      <c r="AD70" s="132"/>
      <c r="AE70" s="132"/>
      <c r="AF70" s="132"/>
      <c r="AG70" s="132"/>
      <c r="AH70" s="132"/>
      <c r="AI70" s="132"/>
      <c r="AJ70" s="132"/>
      <c r="AK70" s="132"/>
      <c r="AL70" s="132"/>
      <c r="AM70" s="132"/>
      <c r="AN70" s="132"/>
      <c r="AO70" s="747">
        <v>1</v>
      </c>
    </row>
    <row r="71" spans="1:41">
      <c r="A71" s="132"/>
      <c r="B71" s="132"/>
      <c r="C71" s="132"/>
      <c r="D71" s="132"/>
      <c r="E71" s="132"/>
      <c r="F71" s="132"/>
      <c r="G71" s="132"/>
      <c r="H71" s="132"/>
      <c r="I71" s="132"/>
      <c r="J71" s="132"/>
      <c r="K71" s="132"/>
      <c r="L71" s="132"/>
      <c r="M71" s="132"/>
      <c r="N71" s="132"/>
      <c r="O71" s="132"/>
      <c r="P71" s="132"/>
      <c r="Q71" s="132"/>
      <c r="R71" s="132"/>
      <c r="S71" s="132"/>
      <c r="T71" s="132"/>
      <c r="U71" s="132"/>
      <c r="V71" s="132"/>
      <c r="W71" s="132"/>
      <c r="X71" s="132"/>
      <c r="Y71" s="132"/>
      <c r="Z71" s="132"/>
      <c r="AA71" s="132"/>
      <c r="AB71" s="132"/>
      <c r="AC71" s="132"/>
      <c r="AD71" s="132"/>
      <c r="AE71" s="132"/>
      <c r="AF71" s="132"/>
      <c r="AG71" s="132"/>
      <c r="AH71" s="132"/>
      <c r="AI71" s="132"/>
      <c r="AJ71" s="132"/>
      <c r="AK71" s="132"/>
      <c r="AL71" s="132"/>
      <c r="AM71" s="132"/>
      <c r="AN71" s="132"/>
      <c r="AO71" s="640" t="s">
        <v>997</v>
      </c>
    </row>
    <row r="72" spans="1:41">
      <c r="A72" s="747">
        <v>1</v>
      </c>
      <c r="B72" s="747">
        <v>1</v>
      </c>
      <c r="C72" s="747">
        <v>1</v>
      </c>
      <c r="D72" s="747">
        <v>1</v>
      </c>
      <c r="E72" s="747">
        <v>1</v>
      </c>
      <c r="F72" s="747">
        <v>1</v>
      </c>
      <c r="G72" s="747">
        <v>1</v>
      </c>
      <c r="H72" s="747">
        <v>1</v>
      </c>
      <c r="I72" s="747">
        <v>1</v>
      </c>
      <c r="J72" s="747">
        <v>1</v>
      </c>
      <c r="K72" s="747">
        <v>1</v>
      </c>
      <c r="L72" s="747">
        <v>1</v>
      </c>
      <c r="M72" s="747">
        <v>1</v>
      </c>
      <c r="N72" s="747">
        <v>1</v>
      </c>
      <c r="O72" s="747">
        <v>1</v>
      </c>
      <c r="P72" s="747">
        <v>1</v>
      </c>
      <c r="Q72" s="747">
        <v>1</v>
      </c>
      <c r="R72" s="747">
        <v>1</v>
      </c>
      <c r="S72" s="747">
        <v>1</v>
      </c>
      <c r="T72" s="747">
        <v>1</v>
      </c>
      <c r="U72" s="747">
        <v>1</v>
      </c>
      <c r="V72" s="747">
        <v>1</v>
      </c>
      <c r="W72" s="747">
        <v>1</v>
      </c>
      <c r="X72" s="747">
        <v>1</v>
      </c>
      <c r="Y72" s="747">
        <v>1</v>
      </c>
      <c r="Z72" s="747">
        <v>1</v>
      </c>
      <c r="AA72" s="747">
        <v>1</v>
      </c>
      <c r="AB72" s="747">
        <v>1</v>
      </c>
      <c r="AC72" s="747">
        <v>1</v>
      </c>
      <c r="AD72" s="747">
        <v>1</v>
      </c>
      <c r="AE72" s="747">
        <v>1</v>
      </c>
      <c r="AF72" s="747">
        <v>1</v>
      </c>
      <c r="AG72" s="747">
        <v>1</v>
      </c>
      <c r="AH72" s="747">
        <v>1</v>
      </c>
      <c r="AI72" s="747">
        <v>1</v>
      </c>
      <c r="AJ72" s="747">
        <v>1</v>
      </c>
      <c r="AK72" s="747">
        <v>1</v>
      </c>
      <c r="AL72" s="747">
        <v>1</v>
      </c>
      <c r="AM72" s="747">
        <v>1</v>
      </c>
      <c r="AN72" s="747">
        <v>1</v>
      </c>
      <c r="AO72" s="133" t="str">
        <f>ADDRESS(ROW(),COLUMN(),4)</f>
        <v>AO72</v>
      </c>
    </row>
    <row r="181" spans="42:43">
      <c r="AP181" s="689"/>
      <c r="AQ181" s="690" t="str">
        <f>ADDRESS(ROW(),COLUMN(),4)</f>
        <v>AQ181</v>
      </c>
    </row>
  </sheetData>
  <mergeCells count="6">
    <mergeCell ref="R57:W57"/>
    <mergeCell ref="R55:W55"/>
    <mergeCell ref="R56:W56"/>
    <mergeCell ref="E55:G55"/>
    <mergeCell ref="U3:U4"/>
    <mergeCell ref="G4:M5"/>
  </mergeCells>
  <hyperlinks>
    <hyperlink ref="Y6" r:id="rId1" xr:uid="{4EE7BF96-9ADD-4B2C-97F7-FC8061CDB51F}"/>
    <hyperlink ref="R53" r:id="rId2" xr:uid="{1BE1EF24-CD25-4F0A-8821-831DDF5755A4}"/>
    <hyperlink ref="Y57" r:id="rId3" xr:uid="{FD49B9FB-021B-42A0-9B3A-2B4AEE8121AB}"/>
    <hyperlink ref="Y58" r:id="rId4" xr:uid="{7393E62F-A9CF-4DC2-A6D8-319619BD984A}"/>
    <hyperlink ref="R56" r:id="rId5" xr:uid="{B853B8EA-D324-4EE1-8C31-3F3E8FB36234}"/>
    <hyperlink ref="R55" r:id="rId6" xr:uid="{19BBD12E-7C8E-4BAE-ACAB-6989768D7E4B}"/>
    <hyperlink ref="R57" r:id="rId7" xr:uid="{CA064AC8-D93B-43EF-8DF3-B7999B7F7D5E}"/>
    <hyperlink ref="Y54" r:id="rId8" xr:uid="{7365F217-8EC6-48B9-BBBA-4B8E24AF1800}"/>
    <hyperlink ref="Y52" r:id="rId9" xr:uid="{EDBE341D-D5A4-4CEB-A63B-B2BB8736DCDF}"/>
    <hyperlink ref="Y50" r:id="rId10" xr:uid="{5D0F1E9F-B2FA-4876-9FD7-65B92BBFA50A}"/>
    <hyperlink ref="Y48" r:id="rId11" xr:uid="{92DAA8D1-3A8F-41AD-A59D-96624396B068}"/>
    <hyperlink ref="Y46" r:id="rId12" xr:uid="{0793CF54-DBF1-4084-81C6-93C76234E7C3}"/>
    <hyperlink ref="Y44" r:id="rId13" xr:uid="{682F32B4-B004-4258-AA3E-8EA7CA215BEA}"/>
    <hyperlink ref="Y42" r:id="rId14" xr:uid="{C2D7BCD6-14F6-4DA8-9627-40AFB6BDA6EA}"/>
    <hyperlink ref="Y40" r:id="rId15" xr:uid="{DCBECBF9-50C9-43DF-B2BC-EE8F06E8DA1B}"/>
    <hyperlink ref="Y38" r:id="rId16" xr:uid="{818D01D5-5FD5-4DCC-8995-1AB42D4EE164}"/>
    <hyperlink ref="Y36" r:id="rId17" xr:uid="{554019AC-AE1E-4132-9DBD-A9DE31B3CA27}"/>
    <hyperlink ref="Y32" r:id="rId18" xr:uid="{69BA52DB-0644-4EAB-876B-9DAEBA44FF86}"/>
    <hyperlink ref="Y30" r:id="rId19" xr:uid="{26BC19ED-B3EA-4C1C-8C6D-690A110C0A5D}"/>
    <hyperlink ref="Y28" r:id="rId20" xr:uid="{40460F0B-31D5-4469-B2A2-0855131D2731}"/>
    <hyperlink ref="Y26" r:id="rId21" xr:uid="{E6A79B09-6744-4FA1-908D-B0B106072280}"/>
    <hyperlink ref="Y24" r:id="rId22" xr:uid="{1AD467FF-7964-4AAC-9EA4-8CA0BA92E0C1}"/>
    <hyperlink ref="Y22" r:id="rId23" xr:uid="{1E4A9676-AF93-4FCE-8B14-F33429830149}"/>
    <hyperlink ref="Y21" r:id="rId24" xr:uid="{7A5C4809-1F2A-457E-B785-CBD5A169985C}"/>
    <hyperlink ref="AE42" r:id="rId25" xr:uid="{3B5FFFCB-2787-46DE-B934-9428062823CD}"/>
    <hyperlink ref="AE38" r:id="rId26" xr:uid="{A385C2FC-578A-47CE-A5B0-B9B90CD9F0EF}"/>
    <hyperlink ref="AE19" r:id="rId27" xr:uid="{88B8448C-CDE9-456C-9704-DBA8A4A3FE73}"/>
    <hyperlink ref="AE18" r:id="rId28" xr:uid="{C1637086-9FC2-4E77-BA6B-33269B7DFEAF}"/>
    <hyperlink ref="AE17" r:id="rId29" xr:uid="{0D914478-1AA0-4EDA-9FEB-F4BF1DC33967}"/>
    <hyperlink ref="AE16" r:id="rId30" xr:uid="{012737E4-1D41-4A9E-9DF8-723457966638}"/>
    <hyperlink ref="AE15" r:id="rId31" xr:uid="{1C592275-23CE-4628-BA71-5FE3221AC55C}"/>
    <hyperlink ref="AE36" r:id="rId32" xr:uid="{741F357C-2B24-43BF-8ABF-FD929C343B8F}"/>
    <hyperlink ref="AE35" r:id="rId33" xr:uid="{D90A63B8-6417-4A83-AC7A-23B31F77E06B}"/>
    <hyperlink ref="AE33" r:id="rId34" xr:uid="{2FE0361B-ABC4-4695-906F-04E6FA0E1162}"/>
    <hyperlink ref="AE31" r:id="rId35" xr:uid="{84E2C7BB-59D0-4980-BAC5-ACAE039F1D14}"/>
    <hyperlink ref="AE29" r:id="rId36" xr:uid="{88461700-E5E6-475F-8407-DB66BC0773EC}"/>
    <hyperlink ref="AE27" r:id="rId37" xr:uid="{C88E0CA4-1B2B-405D-9BE2-01570ABCF2F9}"/>
    <hyperlink ref="AE26" r:id="rId38" xr:uid="{903EC3E9-955E-4C2C-A54B-B38769DF1418}"/>
    <hyperlink ref="AE25" r:id="rId39" xr:uid="{5C463F08-8651-48D7-B3B3-1E12C1084EEC}"/>
    <hyperlink ref="AE23" r:id="rId40" xr:uid="{DEF97D7C-EE56-4A5F-A738-EA8F643F811D}"/>
    <hyperlink ref="AE21" r:id="rId41" xr:uid="{A4ECE8BD-BCEF-433E-9A3F-063F8E411463}"/>
    <hyperlink ref="Y61" r:id="rId42" xr:uid="{A4D39DA0-8C69-40F0-894E-DA8453C08900}"/>
    <hyperlink ref="AE48" r:id="rId43" xr:uid="{54B5BD3B-D662-4CBA-AE20-6A9AAE11A898}"/>
    <hyperlink ref="AE50" r:id="rId44" xr:uid="{9847F5FD-8029-428F-9F25-EC98862AB3DF}"/>
    <hyperlink ref="AE52" r:id="rId45" location="more-1918" xr:uid="{CDCF86A9-EF6A-4FC1-B34E-3DC46E51D51F}"/>
    <hyperlink ref="AE54" r:id="rId46" location="more-1349" xr:uid="{608BC7AA-1360-4A23-A086-47BFAEEF8F21}"/>
    <hyperlink ref="AE56" r:id="rId47" location="more-1173" xr:uid="{63785BBD-7473-4845-8D0A-10083D21E2CC}"/>
    <hyperlink ref="AE45" r:id="rId48" xr:uid="{59426F51-6508-4677-8E7D-E3CFA00F2537}"/>
    <hyperlink ref="AE46" r:id="rId49" xr:uid="{78FC2571-E373-4868-930E-774820BAF4ED}"/>
    <hyperlink ref="AE40" r:id="rId50" xr:uid="{79FD09DD-71AF-4FDF-9FB3-7053C59E6594}"/>
    <hyperlink ref="R61" r:id="rId51" xr:uid="{1827DF95-C890-4F1E-9261-92142D2AD455}"/>
    <hyperlink ref="R64" r:id="rId52" xr:uid="{3DAE4C3F-E9F1-4BC1-A394-A0342E8F6BE9}"/>
    <hyperlink ref="S68" r:id="rId53" xr:uid="{1B6FDD0F-C313-45C4-B8F6-F21F6E610FF3}"/>
  </hyperlinks>
  <printOptions horizontalCentered="1"/>
  <pageMargins left="0.31496062992125984" right="0.11811023622047245" top="0.15748031496062992" bottom="0.15748031496062992" header="0.11811023622047245" footer="0.11811023622047245"/>
  <pageSetup paperSize="9" scale="16" orientation="portrait" r:id="rId54"/>
  <drawing r:id="rId5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C565A-125F-4DE5-8BB0-AEB4F46DD404}">
  <dimension ref="A1:AH686"/>
  <sheetViews>
    <sheetView zoomScale="75" zoomScaleNormal="75" workbookViewId="0">
      <selection activeCell="V20" sqref="V20"/>
    </sheetView>
  </sheetViews>
  <sheetFormatPr baseColWidth="10" defaultRowHeight="15"/>
  <cols>
    <col min="1" max="1" width="3.85546875" customWidth="1"/>
    <col min="2" max="2" width="13.28515625" customWidth="1"/>
    <col min="4" max="4" width="13.7109375" customWidth="1"/>
    <col min="5" max="8" width="28.7109375" customWidth="1"/>
    <col min="9" max="9" width="13.7109375" customWidth="1"/>
    <col min="10" max="10" width="15.5703125" customWidth="1"/>
    <col min="11" max="11" width="16.28515625" customWidth="1"/>
    <col min="12" max="12" width="13.85546875" customWidth="1"/>
    <col min="16" max="16" width="29.7109375" customWidth="1"/>
    <col min="17" max="17" width="18" customWidth="1"/>
    <col min="18" max="19" width="16" customWidth="1"/>
    <col min="20" max="20" width="4.5703125" customWidth="1"/>
    <col min="21" max="21" width="10.140625" style="641" customWidth="1"/>
    <col min="22" max="22" width="12.42578125" style="641" bestFit="1" customWidth="1"/>
    <col min="23" max="23" width="43.5703125" style="641" customWidth="1"/>
  </cols>
  <sheetData>
    <row r="1" spans="1:33" s="746" customFormat="1" ht="30" customHeight="1">
      <c r="A1" s="133" t="str">
        <f>ADDRESS(ROW(),COLUMN(),4)</f>
        <v>A1</v>
      </c>
      <c r="B1" s="1788"/>
      <c r="C1" s="1788"/>
      <c r="D1" s="1788"/>
      <c r="E1" s="1788"/>
      <c r="F1" s="1788"/>
      <c r="G1" s="1788"/>
      <c r="H1" s="1788"/>
      <c r="I1" s="1788"/>
      <c r="J1" s="1788"/>
      <c r="K1" s="1788"/>
      <c r="L1" s="1866"/>
      <c r="M1" s="1866"/>
      <c r="N1" s="1866"/>
      <c r="O1" s="1866"/>
      <c r="P1" s="1866"/>
      <c r="Q1" s="1814"/>
      <c r="R1" s="1814"/>
      <c r="S1" s="1814"/>
      <c r="T1" s="1814"/>
      <c r="U1" s="747">
        <v>1</v>
      </c>
      <c r="V1" s="134" t="str">
        <f>SUBSTITUTE(ADDRESS(1,COLUMN(),4),"1","")</f>
        <v>V</v>
      </c>
      <c r="W1" s="136" t="str">
        <f>SUBSTITUTE(ADDRESS(1,COLUMN(),4),"1","")</f>
        <v>W</v>
      </c>
    </row>
    <row r="2" spans="1:33" s="746" customFormat="1" ht="30" customHeight="1">
      <c r="A2" s="1788"/>
      <c r="B2" s="1874" t="s">
        <v>3798</v>
      </c>
      <c r="C2" s="1872"/>
      <c r="D2" s="1788"/>
      <c r="E2" s="1788"/>
      <c r="F2" s="1788"/>
      <c r="G2" s="1788"/>
      <c r="H2" s="1788"/>
      <c r="I2" s="1866"/>
      <c r="J2" s="1788"/>
      <c r="K2" s="1788"/>
      <c r="L2" s="1866"/>
      <c r="M2" s="1866"/>
      <c r="N2" s="1866"/>
      <c r="O2" s="1866"/>
      <c r="P2" s="1866"/>
      <c r="Q2" s="1814"/>
      <c r="R2" s="1814"/>
      <c r="S2" s="1871"/>
      <c r="T2" s="1814"/>
      <c r="U2" s="747">
        <v>1</v>
      </c>
      <c r="V2" s="1930"/>
      <c r="W2" s="1930" t="s">
        <v>1166</v>
      </c>
    </row>
    <row r="3" spans="1:33" s="746" customFormat="1" ht="30" customHeight="1">
      <c r="A3" s="1788"/>
      <c r="B3" s="1867"/>
      <c r="C3" s="1872"/>
      <c r="D3" s="1788"/>
      <c r="E3" s="1788"/>
      <c r="F3" s="1788"/>
      <c r="G3" s="1788"/>
      <c r="H3" s="1788"/>
      <c r="I3" s="1866"/>
      <c r="J3" s="1788"/>
      <c r="K3" s="1788"/>
      <c r="L3" s="1866"/>
      <c r="M3" s="1866"/>
      <c r="N3" s="1866"/>
      <c r="O3" s="1866"/>
      <c r="P3" s="1866"/>
      <c r="Q3" s="1814"/>
      <c r="R3" s="1814"/>
      <c r="S3" s="1871"/>
      <c r="T3" s="1814"/>
      <c r="U3" s="747">
        <v>1</v>
      </c>
      <c r="V3" s="1931">
        <f ca="1">COUNTA(A1:U686) + COUNTBLANK(A1:U686)</f>
        <v>14406</v>
      </c>
      <c r="W3" s="1930" t="str">
        <f>"cellules entre"&amp;" " &amp;A1&amp;" et  "&amp;U686</f>
        <v>cellules entre A1 et  U686</v>
      </c>
    </row>
    <row r="4" spans="1:33" s="746" customFormat="1" ht="30" customHeight="1">
      <c r="A4" s="1788"/>
      <c r="B4" s="1873" t="s">
        <v>3797</v>
      </c>
      <c r="C4" s="1872"/>
      <c r="D4" s="1788"/>
      <c r="E4" s="1788"/>
      <c r="F4" s="1788"/>
      <c r="G4" s="1788"/>
      <c r="H4" s="1788"/>
      <c r="I4" s="1866"/>
      <c r="J4" s="1788"/>
      <c r="K4" s="1788"/>
      <c r="L4" s="1866"/>
      <c r="M4" s="1866"/>
      <c r="N4" s="1866"/>
      <c r="O4" s="1866"/>
      <c r="P4" s="1866"/>
      <c r="Q4" s="1814"/>
      <c r="R4" s="1814"/>
      <c r="S4" s="1871"/>
      <c r="T4" s="1814"/>
      <c r="U4" s="747">
        <v>1</v>
      </c>
      <c r="V4" s="1931">
        <f ca="1">COUNTA(A1:U686)</f>
        <v>1797</v>
      </c>
      <c r="W4" s="1930" t="s">
        <v>1161</v>
      </c>
    </row>
    <row r="5" spans="1:33" s="746" customFormat="1" ht="30" customHeight="1">
      <c r="A5" s="1788"/>
      <c r="B5" s="5094" t="s">
        <v>2</v>
      </c>
      <c r="C5" s="5094"/>
      <c r="D5" s="1870" t="str">
        <f ca="1">CELL("nomfichier")</f>
        <v>C:\Users\Joel\Desktop\[ff.fiches.repositionnables.xlsx]13.col.40.produits</v>
      </c>
      <c r="E5" s="1868"/>
      <c r="F5" s="1868"/>
      <c r="G5" s="1868"/>
      <c r="H5" s="1868"/>
      <c r="I5" s="1869"/>
      <c r="J5" s="1868"/>
      <c r="K5" s="1868"/>
      <c r="L5" s="1868"/>
      <c r="M5" s="1868"/>
      <c r="N5" s="1868"/>
      <c r="O5" s="1868"/>
      <c r="P5" s="1868"/>
      <c r="Q5" s="1868"/>
      <c r="R5" s="1868"/>
      <c r="S5" s="1868"/>
      <c r="T5" s="1814"/>
      <c r="U5" s="747">
        <v>1</v>
      </c>
      <c r="V5" s="1931">
        <f ca="1">COUNTBLANK(A1:U686)</f>
        <v>12609</v>
      </c>
      <c r="W5" s="1930" t="s">
        <v>134</v>
      </c>
    </row>
    <row r="6" spans="1:33" s="746" customFormat="1" ht="30" customHeight="1">
      <c r="A6" s="1788"/>
      <c r="B6" s="1867"/>
      <c r="C6" s="1788"/>
      <c r="D6" s="1788"/>
      <c r="E6" s="1788"/>
      <c r="F6" s="1788"/>
      <c r="G6" s="1788"/>
      <c r="H6" s="1788"/>
      <c r="I6" s="1866"/>
      <c r="J6" s="1788"/>
      <c r="K6" s="1788"/>
      <c r="L6" s="1866"/>
      <c r="M6" s="1866"/>
      <c r="N6" s="1866"/>
      <c r="O6" s="1866"/>
      <c r="P6" s="1866"/>
      <c r="Q6" s="1814"/>
      <c r="R6" s="1814"/>
      <c r="S6" s="1814"/>
      <c r="T6" s="1814"/>
      <c r="U6" s="747">
        <v>1</v>
      </c>
      <c r="V6" s="1931">
        <f>SUM(U1:U684)+2</f>
        <v>686</v>
      </c>
      <c r="W6" s="1930" t="s">
        <v>1162</v>
      </c>
    </row>
    <row r="7" spans="1:33" s="746" customFormat="1" ht="30" customHeight="1">
      <c r="A7" s="1788"/>
      <c r="B7" s="1789"/>
      <c r="C7" s="1789"/>
      <c r="D7" s="1789"/>
      <c r="E7" s="1789"/>
      <c r="F7" s="1789"/>
      <c r="G7" s="1789"/>
      <c r="H7" s="1789"/>
      <c r="I7" s="1789"/>
      <c r="J7" s="1789"/>
      <c r="K7" s="1789"/>
      <c r="L7" s="1789"/>
      <c r="M7" s="1789"/>
      <c r="N7" s="1789"/>
      <c r="O7" s="1790"/>
      <c r="P7" s="1790"/>
      <c r="Q7" s="1790"/>
      <c r="R7" s="1790"/>
      <c r="S7" s="1797"/>
      <c r="T7" s="1814"/>
      <c r="U7" s="747">
        <v>1</v>
      </c>
      <c r="V7" s="1931">
        <f>SUM(A686:T686)+1</f>
        <v>21</v>
      </c>
      <c r="W7" s="1930" t="s">
        <v>1163</v>
      </c>
    </row>
    <row r="8" spans="1:33" s="746" customFormat="1" ht="30" customHeight="1">
      <c r="A8" s="1788"/>
      <c r="B8" s="1789"/>
      <c r="C8" s="1789" t="s">
        <v>3796</v>
      </c>
      <c r="D8" s="1789"/>
      <c r="E8" s="1789"/>
      <c r="F8" s="1789"/>
      <c r="G8" s="1789"/>
      <c r="H8" s="1789"/>
      <c r="I8" s="1789"/>
      <c r="J8" s="1789"/>
      <c r="K8" s="1789"/>
      <c r="L8" s="1789"/>
      <c r="M8" s="1789"/>
      <c r="N8" s="1789"/>
      <c r="O8" s="1790"/>
      <c r="P8" s="1790"/>
      <c r="Q8" s="1790"/>
      <c r="R8" s="1790"/>
      <c r="S8" s="1797"/>
      <c r="T8" s="1814"/>
      <c r="U8" s="747">
        <v>1</v>
      </c>
      <c r="V8" s="641"/>
      <c r="W8" s="641"/>
    </row>
    <row r="9" spans="1:33" s="746" customFormat="1" ht="30" customHeight="1">
      <c r="A9" s="1788"/>
      <c r="B9" s="1789"/>
      <c r="C9" s="1789"/>
      <c r="D9" s="1789"/>
      <c r="E9" s="1789"/>
      <c r="F9" s="1789"/>
      <c r="G9" s="1789"/>
      <c r="H9" s="1789"/>
      <c r="I9" s="1789"/>
      <c r="J9" s="1789"/>
      <c r="K9" s="1789"/>
      <c r="L9" s="1789"/>
      <c r="M9" s="1789"/>
      <c r="N9" s="1789"/>
      <c r="O9" s="1790"/>
      <c r="P9" s="1790"/>
      <c r="Q9" s="1790"/>
      <c r="R9" s="1790"/>
      <c r="S9" s="1797"/>
      <c r="T9" s="1814"/>
      <c r="U9" s="747">
        <v>1</v>
      </c>
      <c r="V9" s="641"/>
      <c r="W9" s="641"/>
    </row>
    <row r="10" spans="1:33">
      <c r="A10" s="1694">
        <v>1</v>
      </c>
      <c r="B10" s="1694"/>
      <c r="C10" s="1694"/>
      <c r="D10" s="1694"/>
      <c r="E10" s="1694"/>
      <c r="F10" s="1694"/>
      <c r="G10" s="1694"/>
      <c r="H10" s="1694"/>
      <c r="I10" s="1694"/>
      <c r="J10" s="1694"/>
      <c r="K10" s="1694"/>
      <c r="L10" s="1694"/>
      <c r="M10" s="1694"/>
      <c r="N10" s="1694"/>
      <c r="O10" s="1694"/>
      <c r="P10" s="1694"/>
      <c r="Q10" s="1694"/>
      <c r="R10" s="1694"/>
      <c r="S10" s="1694"/>
      <c r="T10" s="1694"/>
      <c r="U10" s="747">
        <v>1</v>
      </c>
      <c r="X10" s="746"/>
    </row>
    <row r="11" spans="1:33" s="749" customFormat="1" ht="27">
      <c r="A11" s="1788"/>
      <c r="B11" s="1803"/>
      <c r="C11" s="1865" t="s">
        <v>3795</v>
      </c>
      <c r="D11" s="1790"/>
      <c r="E11" s="1790"/>
      <c r="F11" s="1790"/>
      <c r="G11" s="1790"/>
      <c r="H11" s="1790"/>
      <c r="I11" s="1790"/>
      <c r="J11" s="1790"/>
      <c r="K11" s="1790"/>
      <c r="L11" s="1790"/>
      <c r="M11" s="1790"/>
      <c r="N11" s="1790"/>
      <c r="O11" s="1790"/>
      <c r="P11" s="1790"/>
      <c r="Q11" s="1790"/>
      <c r="R11" s="1797"/>
      <c r="S11" s="1797"/>
      <c r="T11" s="1788"/>
      <c r="U11" s="747">
        <v>1</v>
      </c>
      <c r="V11" s="641"/>
      <c r="W11" s="641"/>
      <c r="X11" s="746"/>
      <c r="Y11" s="746"/>
      <c r="Z11" s="746"/>
      <c r="AA11" s="746"/>
      <c r="AB11" s="746"/>
      <c r="AC11" s="746"/>
      <c r="AD11" s="746"/>
      <c r="AE11" s="746"/>
      <c r="AF11" s="746"/>
      <c r="AG11" s="746"/>
    </row>
    <row r="12" spans="1:33" s="749" customFormat="1" ht="27">
      <c r="A12" s="1788"/>
      <c r="B12" s="1803"/>
      <c r="C12" s="1789"/>
      <c r="D12" s="1790"/>
      <c r="E12" s="1790"/>
      <c r="F12" s="1790"/>
      <c r="G12" s="1790"/>
      <c r="H12" s="1790"/>
      <c r="I12" s="1790"/>
      <c r="J12" s="1790"/>
      <c r="K12" s="1816"/>
      <c r="L12" s="1790"/>
      <c r="M12" s="1790"/>
      <c r="N12" s="1790"/>
      <c r="O12" s="1790"/>
      <c r="P12" s="1790"/>
      <c r="Q12" s="1790"/>
      <c r="R12" s="1797"/>
      <c r="S12" s="1797"/>
      <c r="T12" s="1788"/>
      <c r="U12" s="747">
        <v>1</v>
      </c>
      <c r="V12" s="641"/>
      <c r="W12" s="641"/>
      <c r="X12" s="746"/>
      <c r="Y12" s="746"/>
      <c r="Z12" s="746"/>
      <c r="AA12" s="746"/>
      <c r="AB12" s="746"/>
      <c r="AC12" s="746"/>
      <c r="AD12" s="746"/>
      <c r="AE12" s="746"/>
      <c r="AF12" s="746"/>
      <c r="AG12" s="746"/>
    </row>
    <row r="13" spans="1:33" s="749" customFormat="1" ht="27">
      <c r="A13" s="1788"/>
      <c r="B13" s="1803"/>
      <c r="C13" s="1789" t="s">
        <v>3794</v>
      </c>
      <c r="D13" s="1790"/>
      <c r="E13" s="1790"/>
      <c r="F13" s="1790"/>
      <c r="G13" s="1790"/>
      <c r="H13" s="1790"/>
      <c r="I13" s="1790"/>
      <c r="J13" s="1790"/>
      <c r="K13" s="1790"/>
      <c r="L13" s="1790"/>
      <c r="M13" s="1790"/>
      <c r="N13" s="1790"/>
      <c r="O13" s="1790"/>
      <c r="P13" s="1790"/>
      <c r="Q13" s="1790"/>
      <c r="R13" s="1797"/>
      <c r="S13" s="1797"/>
      <c r="T13" s="1788"/>
      <c r="U13" s="747">
        <v>1</v>
      </c>
      <c r="V13" s="641"/>
      <c r="W13" s="641"/>
      <c r="X13" s="746"/>
      <c r="Y13" s="746"/>
      <c r="Z13" s="746"/>
      <c r="AA13" s="746"/>
      <c r="AB13" s="746"/>
      <c r="AC13" s="746"/>
      <c r="AD13" s="746"/>
      <c r="AE13" s="746"/>
      <c r="AF13" s="746"/>
      <c r="AG13" s="746"/>
    </row>
    <row r="14" spans="1:33" s="749" customFormat="1" ht="27">
      <c r="A14" s="1788"/>
      <c r="B14" s="1803"/>
      <c r="C14" s="1789"/>
      <c r="D14" s="1790"/>
      <c r="E14" s="1790"/>
      <c r="F14" s="1790"/>
      <c r="G14" s="1790"/>
      <c r="H14" s="1790"/>
      <c r="I14" s="1790"/>
      <c r="J14" s="1790"/>
      <c r="K14" s="1790"/>
      <c r="L14" s="1790"/>
      <c r="M14" s="1790"/>
      <c r="N14" s="1790"/>
      <c r="O14" s="1790"/>
      <c r="P14" s="1790"/>
      <c r="Q14" s="1790"/>
      <c r="R14" s="1797"/>
      <c r="S14" s="1797"/>
      <c r="T14" s="1788"/>
      <c r="U14" s="747">
        <v>1</v>
      </c>
      <c r="V14" s="641"/>
      <c r="W14" s="641"/>
      <c r="X14" s="746"/>
      <c r="Y14" s="746"/>
      <c r="Z14" s="746"/>
      <c r="AA14" s="746"/>
      <c r="AB14" s="746"/>
      <c r="AC14" s="746"/>
      <c r="AD14" s="746"/>
      <c r="AE14" s="746"/>
      <c r="AF14" s="746"/>
      <c r="AG14" s="746"/>
    </row>
    <row r="15" spans="1:33" s="749" customFormat="1" ht="27">
      <c r="A15" s="1788"/>
      <c r="B15" s="1790"/>
      <c r="C15" s="1816" t="s">
        <v>3793</v>
      </c>
      <c r="D15" s="1790"/>
      <c r="E15" s="1790"/>
      <c r="F15" s="1790"/>
      <c r="G15" s="1790"/>
      <c r="H15" s="1790"/>
      <c r="I15" s="1790"/>
      <c r="J15" s="1790"/>
      <c r="K15" s="1816"/>
      <c r="L15" s="1790"/>
      <c r="M15" s="1790"/>
      <c r="N15" s="1790"/>
      <c r="O15" s="1790"/>
      <c r="P15" s="1790"/>
      <c r="Q15" s="1790"/>
      <c r="R15" s="1797"/>
      <c r="S15" s="1797"/>
      <c r="T15" s="1788"/>
      <c r="U15" s="747">
        <v>1</v>
      </c>
      <c r="V15" s="641"/>
      <c r="W15" s="641"/>
      <c r="X15" s="746"/>
      <c r="Y15" s="746"/>
      <c r="Z15" s="746"/>
      <c r="AA15" s="746"/>
      <c r="AB15" s="746"/>
      <c r="AC15" s="746"/>
      <c r="AD15" s="746"/>
      <c r="AE15" s="746"/>
      <c r="AF15" s="746"/>
      <c r="AG15" s="746"/>
    </row>
    <row r="16" spans="1:33" s="749" customFormat="1" ht="27">
      <c r="A16" s="1788"/>
      <c r="B16" s="1803"/>
      <c r="C16" s="1789"/>
      <c r="D16" s="1790"/>
      <c r="E16" s="1790"/>
      <c r="F16" s="1790"/>
      <c r="G16" s="1790"/>
      <c r="H16" s="1790"/>
      <c r="I16" s="1790"/>
      <c r="J16" s="1790"/>
      <c r="K16" s="1816"/>
      <c r="L16" s="1790"/>
      <c r="M16" s="1790"/>
      <c r="N16" s="1790"/>
      <c r="O16" s="1790"/>
      <c r="P16" s="1790"/>
      <c r="Q16" s="1790"/>
      <c r="R16" s="1797"/>
      <c r="S16" s="1797"/>
      <c r="T16" s="1788"/>
      <c r="U16" s="747">
        <v>1</v>
      </c>
      <c r="V16" s="641"/>
      <c r="W16" s="641"/>
      <c r="X16" s="746"/>
      <c r="Y16" s="746"/>
      <c r="Z16" s="746"/>
      <c r="AA16" s="746"/>
      <c r="AB16" s="746"/>
      <c r="AC16" s="746"/>
      <c r="AD16" s="746"/>
      <c r="AE16" s="746"/>
      <c r="AF16" s="746"/>
      <c r="AG16" s="746"/>
    </row>
    <row r="17" spans="1:34">
      <c r="A17" s="1694">
        <v>1</v>
      </c>
      <c r="B17" s="1694"/>
      <c r="C17" s="1694"/>
      <c r="D17" s="1694"/>
      <c r="E17" s="1694"/>
      <c r="F17" s="1694"/>
      <c r="G17" s="1694"/>
      <c r="H17" s="1694"/>
      <c r="I17" s="1694"/>
      <c r="J17" s="1694"/>
      <c r="K17" s="1694"/>
      <c r="L17" s="1694"/>
      <c r="M17" s="1694"/>
      <c r="N17" s="1694"/>
      <c r="O17" s="1694"/>
      <c r="P17" s="1694"/>
      <c r="Q17" s="1694"/>
      <c r="R17" s="1694"/>
      <c r="S17" s="1694"/>
      <c r="T17" s="1694"/>
      <c r="U17" s="747">
        <v>1</v>
      </c>
      <c r="X17" s="746"/>
    </row>
    <row r="18" spans="1:34" s="749" customFormat="1" ht="35.25" customHeight="1">
      <c r="A18" s="1788"/>
      <c r="B18" s="1803"/>
      <c r="C18" s="1789" t="s">
        <v>3792</v>
      </c>
      <c r="D18" s="1790"/>
      <c r="E18" s="1790"/>
      <c r="F18" s="1790"/>
      <c r="G18" s="1790"/>
      <c r="H18" s="1790"/>
      <c r="I18" s="1790"/>
      <c r="J18" s="1790"/>
      <c r="K18" s="1790"/>
      <c r="L18" s="1790"/>
      <c r="M18" s="1790"/>
      <c r="N18" s="1790"/>
      <c r="O18" s="1790"/>
      <c r="P18" s="1790"/>
      <c r="Q18" s="1790"/>
      <c r="R18" s="1797"/>
      <c r="S18" s="1797"/>
      <c r="T18" s="1788"/>
      <c r="U18" s="747">
        <v>1</v>
      </c>
      <c r="V18" s="641"/>
      <c r="W18" s="641"/>
      <c r="X18" s="746"/>
      <c r="Y18" s="746"/>
      <c r="Z18" s="746"/>
      <c r="AA18" s="746"/>
      <c r="AB18" s="746"/>
      <c r="AC18" s="746"/>
      <c r="AD18" s="746"/>
      <c r="AE18" s="746"/>
      <c r="AF18" s="746"/>
      <c r="AG18" s="746"/>
    </row>
    <row r="19" spans="1:34" s="749" customFormat="1" ht="38.25" customHeight="1">
      <c r="A19" s="1788"/>
      <c r="B19" s="1790"/>
      <c r="C19" s="1816" t="s">
        <v>3791</v>
      </c>
      <c r="D19" s="1790"/>
      <c r="E19" s="1790"/>
      <c r="F19" s="1790"/>
      <c r="G19" s="1790"/>
      <c r="H19" s="1790"/>
      <c r="I19" s="1790"/>
      <c r="J19" s="1790"/>
      <c r="K19" s="1790"/>
      <c r="L19" s="1790"/>
      <c r="M19" s="1790"/>
      <c r="N19" s="1790"/>
      <c r="O19" s="1790"/>
      <c r="P19" s="1790"/>
      <c r="Q19" s="1790"/>
      <c r="R19" s="1797"/>
      <c r="S19" s="1797"/>
      <c r="T19" s="1788"/>
      <c r="U19" s="747">
        <v>1</v>
      </c>
      <c r="V19" s="641"/>
      <c r="W19" s="641"/>
      <c r="X19" s="746"/>
      <c r="Y19" s="746"/>
      <c r="Z19" s="746"/>
      <c r="AA19" s="746"/>
      <c r="AB19" s="746"/>
      <c r="AC19" s="746"/>
      <c r="AD19" s="746"/>
      <c r="AE19" s="746"/>
      <c r="AF19" s="746"/>
      <c r="AG19" s="746"/>
    </row>
    <row r="20" spans="1:34" s="749" customFormat="1" ht="38.25" customHeight="1">
      <c r="A20" s="1788"/>
      <c r="B20" s="1790"/>
      <c r="C20" s="1816" t="s">
        <v>3790</v>
      </c>
      <c r="D20" s="1790"/>
      <c r="E20" s="1790"/>
      <c r="F20" s="1790"/>
      <c r="G20" s="1790"/>
      <c r="H20" s="1790"/>
      <c r="I20" s="1790"/>
      <c r="J20" s="1790"/>
      <c r="K20" s="1816"/>
      <c r="L20" s="1790"/>
      <c r="M20" s="1790"/>
      <c r="N20" s="1790"/>
      <c r="O20" s="1790"/>
      <c r="P20" s="1790"/>
      <c r="Q20" s="1790"/>
      <c r="R20" s="1797"/>
      <c r="S20" s="1797"/>
      <c r="T20" s="1788"/>
      <c r="U20" s="747">
        <v>1</v>
      </c>
      <c r="V20" s="641"/>
      <c r="W20" s="641"/>
      <c r="X20" s="746"/>
      <c r="Y20" s="746"/>
      <c r="Z20" s="746"/>
      <c r="AA20" s="746"/>
      <c r="AB20" s="746"/>
      <c r="AC20" s="746"/>
      <c r="AD20" s="746"/>
      <c r="AE20" s="746"/>
      <c r="AF20" s="746"/>
      <c r="AG20" s="746"/>
    </row>
    <row r="21" spans="1:34" s="749" customFormat="1" ht="38.25" customHeight="1">
      <c r="A21" s="1788"/>
      <c r="B21" s="1803"/>
      <c r="C21" s="1789" t="s">
        <v>3789</v>
      </c>
      <c r="D21" s="1790"/>
      <c r="E21" s="1790"/>
      <c r="F21" s="1790"/>
      <c r="G21" s="1790"/>
      <c r="H21" s="1790"/>
      <c r="I21" s="1790"/>
      <c r="J21" s="1790"/>
      <c r="K21" s="1816"/>
      <c r="L21" s="1790"/>
      <c r="M21" s="1790"/>
      <c r="N21" s="1790"/>
      <c r="O21" s="1790"/>
      <c r="P21" s="1790"/>
      <c r="Q21" s="1790"/>
      <c r="R21" s="1797"/>
      <c r="S21" s="1797"/>
      <c r="T21" s="1788"/>
      <c r="U21" s="747">
        <v>1</v>
      </c>
      <c r="V21" s="641"/>
      <c r="W21" s="641"/>
      <c r="X21" s="746"/>
      <c r="Y21" s="746"/>
      <c r="Z21" s="746"/>
      <c r="AA21" s="746"/>
      <c r="AB21" s="746"/>
      <c r="AC21" s="746"/>
      <c r="AD21" s="746"/>
      <c r="AE21" s="746"/>
      <c r="AF21" s="746"/>
      <c r="AG21" s="746"/>
    </row>
    <row r="22" spans="1:34" s="749" customFormat="1" ht="38.25" customHeight="1">
      <c r="A22" s="1788"/>
      <c r="B22" s="1790"/>
      <c r="C22" s="1816" t="s">
        <v>3788</v>
      </c>
      <c r="D22" s="1790"/>
      <c r="E22" s="1790"/>
      <c r="F22" s="1790"/>
      <c r="G22" s="1790"/>
      <c r="H22" s="1790"/>
      <c r="I22" s="1790"/>
      <c r="J22" s="1790"/>
      <c r="K22" s="1816"/>
      <c r="L22" s="1790"/>
      <c r="M22" s="1790"/>
      <c r="N22" s="1790"/>
      <c r="O22" s="1790"/>
      <c r="P22" s="1790"/>
      <c r="Q22" s="1790"/>
      <c r="R22" s="1797"/>
      <c r="S22" s="1797"/>
      <c r="T22" s="1788"/>
      <c r="U22" s="747">
        <v>1</v>
      </c>
      <c r="V22" s="641"/>
      <c r="W22" s="641"/>
      <c r="X22" s="746"/>
      <c r="Y22" s="746"/>
      <c r="Z22" s="746"/>
      <c r="AA22" s="746"/>
      <c r="AB22" s="746"/>
      <c r="AC22" s="746"/>
      <c r="AD22" s="746"/>
      <c r="AE22" s="746"/>
      <c r="AF22" s="746"/>
      <c r="AG22" s="746"/>
    </row>
    <row r="23" spans="1:34" s="749" customFormat="1" ht="38.25" customHeight="1">
      <c r="A23" s="1788"/>
      <c r="B23" s="1803"/>
      <c r="C23" s="1864" t="s">
        <v>3787</v>
      </c>
      <c r="D23" s="1790"/>
      <c r="E23" s="1790"/>
      <c r="F23" s="1790"/>
      <c r="G23" s="1790"/>
      <c r="H23" s="1790"/>
      <c r="I23" s="1790"/>
      <c r="J23" s="1790"/>
      <c r="K23" s="1816"/>
      <c r="L23" s="1790"/>
      <c r="M23" s="1790"/>
      <c r="N23" s="1790"/>
      <c r="O23" s="1790"/>
      <c r="P23" s="1790"/>
      <c r="Q23" s="1790"/>
      <c r="R23" s="1797"/>
      <c r="S23" s="1797"/>
      <c r="T23" s="1788"/>
      <c r="U23" s="747">
        <v>1</v>
      </c>
      <c r="V23" s="641"/>
      <c r="W23" s="641"/>
      <c r="X23" s="746"/>
      <c r="Y23" s="746"/>
      <c r="Z23" s="746"/>
      <c r="AA23" s="746"/>
      <c r="AB23" s="746"/>
      <c r="AC23" s="746"/>
      <c r="AD23" s="746"/>
      <c r="AE23" s="746"/>
      <c r="AF23" s="746"/>
      <c r="AG23" s="746"/>
    </row>
    <row r="24" spans="1:34" s="749" customFormat="1" ht="38.25" customHeight="1">
      <c r="A24" s="1788"/>
      <c r="B24" s="1803"/>
      <c r="C24" s="1789"/>
      <c r="D24" s="1790"/>
      <c r="E24" s="1790"/>
      <c r="F24" s="1790"/>
      <c r="G24" s="1790"/>
      <c r="H24" s="1790"/>
      <c r="I24" s="1790"/>
      <c r="J24" s="1790"/>
      <c r="K24" s="1816"/>
      <c r="L24" s="1790"/>
      <c r="M24" s="1790"/>
      <c r="N24" s="1790"/>
      <c r="O24" s="1790"/>
      <c r="P24" s="1790"/>
      <c r="Q24" s="1790"/>
      <c r="R24" s="1797"/>
      <c r="S24" s="1797"/>
      <c r="T24" s="1788"/>
      <c r="U24" s="747">
        <v>1</v>
      </c>
      <c r="V24" s="641"/>
      <c r="W24" s="641"/>
      <c r="X24" s="746"/>
      <c r="Y24" s="746"/>
      <c r="Z24" s="746"/>
      <c r="AA24" s="746"/>
      <c r="AB24" s="746"/>
      <c r="AC24" s="746"/>
      <c r="AD24" s="746"/>
      <c r="AE24" s="746"/>
      <c r="AF24" s="746"/>
      <c r="AG24" s="746"/>
    </row>
    <row r="25" spans="1:34">
      <c r="A25" s="1694">
        <v>1</v>
      </c>
      <c r="B25" s="1694"/>
      <c r="C25" s="1694"/>
      <c r="D25" s="1694"/>
      <c r="E25" s="1694"/>
      <c r="F25" s="1694"/>
      <c r="G25" s="1694"/>
      <c r="H25" s="1694"/>
      <c r="I25" s="1694"/>
      <c r="J25" s="1694"/>
      <c r="K25" s="1694"/>
      <c r="L25" s="1694"/>
      <c r="M25" s="1694"/>
      <c r="N25" s="1694"/>
      <c r="O25" s="1694"/>
      <c r="P25" s="1694"/>
      <c r="Q25" s="1694"/>
      <c r="R25" s="1694"/>
      <c r="S25" s="1694"/>
      <c r="T25" s="1694"/>
      <c r="U25" s="747">
        <v>1</v>
      </c>
      <c r="X25" s="746"/>
    </row>
    <row r="26" spans="1:34" s="749" customFormat="1" ht="40.5" customHeight="1">
      <c r="A26" s="1788"/>
      <c r="B26" s="1803"/>
      <c r="C26" s="1857" t="s">
        <v>3786</v>
      </c>
      <c r="D26" s="1798"/>
      <c r="E26" s="1791"/>
      <c r="F26" s="1789"/>
      <c r="G26" s="1789"/>
      <c r="H26" s="1794"/>
      <c r="I26" s="1789"/>
      <c r="J26" s="1789"/>
      <c r="K26" s="1789"/>
      <c r="L26" s="1789"/>
      <c r="M26" s="1789"/>
      <c r="N26" s="1789"/>
      <c r="O26" s="1789"/>
      <c r="P26" s="1790"/>
      <c r="Q26" s="1789"/>
      <c r="R26" s="1789"/>
      <c r="S26" s="1789"/>
      <c r="T26" s="1788"/>
      <c r="U26" s="747">
        <v>1</v>
      </c>
      <c r="V26" s="641"/>
      <c r="W26" s="641"/>
      <c r="X26" s="746"/>
      <c r="Y26" s="746"/>
      <c r="Z26" s="746"/>
      <c r="AA26" s="746"/>
      <c r="AB26" s="746"/>
      <c r="AC26" s="746"/>
      <c r="AD26" s="746"/>
      <c r="AE26" s="746"/>
      <c r="AF26" s="746"/>
      <c r="AG26" s="746"/>
      <c r="AH26" s="746"/>
    </row>
    <row r="27" spans="1:34" s="749" customFormat="1" ht="40.5" customHeight="1">
      <c r="A27" s="1788"/>
      <c r="B27" s="1789"/>
      <c r="C27" s="1802"/>
      <c r="D27" s="5095" t="s">
        <v>3785</v>
      </c>
      <c r="E27" s="5095"/>
      <c r="F27" s="5095"/>
      <c r="G27" s="5095"/>
      <c r="H27" s="5095"/>
      <c r="I27" s="5095"/>
      <c r="J27" s="5095"/>
      <c r="K27" s="5095"/>
      <c r="L27" s="1789"/>
      <c r="M27" s="1789"/>
      <c r="N27" s="1789"/>
      <c r="O27" s="1790"/>
      <c r="P27" s="1789"/>
      <c r="Q27" s="1789"/>
      <c r="R27" s="1789"/>
      <c r="S27" s="1797"/>
      <c r="T27" s="1788"/>
      <c r="U27" s="747">
        <v>1</v>
      </c>
      <c r="V27" s="641"/>
      <c r="W27" s="641"/>
      <c r="X27" s="746"/>
      <c r="Y27" s="746"/>
      <c r="Z27" s="746"/>
      <c r="AA27" s="746"/>
      <c r="AB27" s="746"/>
      <c r="AC27" s="746"/>
      <c r="AD27" s="746"/>
      <c r="AE27" s="746"/>
      <c r="AF27" s="746"/>
      <c r="AG27" s="746"/>
    </row>
    <row r="28" spans="1:34" s="749" customFormat="1" ht="40.5" customHeight="1">
      <c r="A28" s="1788"/>
      <c r="B28" s="1789"/>
      <c r="C28" s="1802"/>
      <c r="D28" s="5095" t="s">
        <v>3784</v>
      </c>
      <c r="E28" s="5095"/>
      <c r="F28" s="5095"/>
      <c r="G28" s="5095"/>
      <c r="H28" s="5095"/>
      <c r="I28" s="5095"/>
      <c r="J28" s="5095"/>
      <c r="K28" s="5095"/>
      <c r="L28" s="1789"/>
      <c r="M28" s="1789"/>
      <c r="N28" s="1789"/>
      <c r="O28" s="1790"/>
      <c r="P28" s="1789"/>
      <c r="Q28" s="1789"/>
      <c r="R28" s="1789"/>
      <c r="S28" s="1797"/>
      <c r="T28" s="1788"/>
      <c r="U28" s="747">
        <v>1</v>
      </c>
      <c r="V28" s="641"/>
      <c r="W28" s="641"/>
      <c r="X28" s="746"/>
      <c r="Y28" s="746"/>
      <c r="Z28" s="746"/>
      <c r="AA28" s="746"/>
      <c r="AB28" s="746"/>
      <c r="AC28" s="746"/>
      <c r="AD28" s="746"/>
      <c r="AE28" s="746"/>
      <c r="AF28" s="746"/>
      <c r="AG28" s="746"/>
    </row>
    <row r="29" spans="1:34" s="749" customFormat="1" ht="40.5" customHeight="1">
      <c r="A29" s="1788"/>
      <c r="B29" s="1789"/>
      <c r="C29" s="1802"/>
      <c r="D29" s="5095" t="s">
        <v>3178</v>
      </c>
      <c r="E29" s="5095"/>
      <c r="F29" s="5095"/>
      <c r="G29" s="5095"/>
      <c r="H29" s="5095"/>
      <c r="I29" s="5095"/>
      <c r="J29" s="5095"/>
      <c r="K29" s="5095"/>
      <c r="L29" s="1789"/>
      <c r="M29" s="1789"/>
      <c r="N29" s="1789"/>
      <c r="O29" s="1790"/>
      <c r="P29" s="1789"/>
      <c r="Q29" s="1789"/>
      <c r="R29" s="1789"/>
      <c r="S29" s="1797"/>
      <c r="T29" s="1788"/>
      <c r="U29" s="747">
        <v>1</v>
      </c>
      <c r="V29" s="641"/>
      <c r="W29" s="641"/>
      <c r="X29" s="746"/>
      <c r="Y29" s="746"/>
      <c r="Z29" s="746"/>
      <c r="AA29" s="746"/>
      <c r="AB29" s="746"/>
      <c r="AC29" s="746"/>
      <c r="AD29" s="746"/>
      <c r="AE29" s="746"/>
      <c r="AF29" s="746"/>
      <c r="AG29" s="746"/>
    </row>
    <row r="30" spans="1:34" s="749" customFormat="1" ht="40.5" customHeight="1">
      <c r="A30" s="1788"/>
      <c r="B30" s="1789"/>
      <c r="C30" s="1802"/>
      <c r="D30" s="5095" t="s">
        <v>3783</v>
      </c>
      <c r="E30" s="5095"/>
      <c r="F30" s="5095"/>
      <c r="G30" s="5095"/>
      <c r="H30" s="5095"/>
      <c r="I30" s="5095"/>
      <c r="J30" s="5095"/>
      <c r="K30" s="5095"/>
      <c r="L30" s="1789"/>
      <c r="M30" s="1789"/>
      <c r="N30" s="1789"/>
      <c r="O30" s="1790"/>
      <c r="P30" s="1789"/>
      <c r="Q30" s="1789"/>
      <c r="R30" s="1789"/>
      <c r="S30" s="1797"/>
      <c r="T30" s="1788"/>
      <c r="U30" s="747">
        <v>1</v>
      </c>
      <c r="V30" s="641"/>
      <c r="W30" s="641"/>
      <c r="X30" s="746"/>
      <c r="Y30" s="746"/>
      <c r="Z30" s="746"/>
      <c r="AA30" s="746"/>
      <c r="AB30" s="746"/>
      <c r="AC30" s="746"/>
      <c r="AD30" s="746"/>
      <c r="AE30" s="746"/>
      <c r="AF30" s="746"/>
      <c r="AG30" s="746"/>
    </row>
    <row r="31" spans="1:34" s="749" customFormat="1" ht="40.5" customHeight="1">
      <c r="A31" s="1788"/>
      <c r="B31" s="1789"/>
      <c r="C31" s="1802"/>
      <c r="D31" s="1801"/>
      <c r="E31" s="1801"/>
      <c r="F31" s="1801"/>
      <c r="G31" s="1801"/>
      <c r="H31" s="1801"/>
      <c r="I31" s="1801"/>
      <c r="J31" s="1801"/>
      <c r="K31" s="1801"/>
      <c r="L31" s="1789"/>
      <c r="M31" s="1789"/>
      <c r="N31" s="1789"/>
      <c r="O31" s="1790"/>
      <c r="P31" s="1789"/>
      <c r="Q31" s="1789"/>
      <c r="R31" s="1789"/>
      <c r="S31" s="1797"/>
      <c r="T31" s="1788"/>
      <c r="U31" s="747">
        <v>1</v>
      </c>
      <c r="V31" s="641"/>
      <c r="W31" s="641"/>
      <c r="X31" s="746"/>
      <c r="Y31" s="746"/>
      <c r="Z31" s="746"/>
      <c r="AA31" s="746"/>
      <c r="AB31" s="746"/>
      <c r="AC31" s="746"/>
      <c r="AD31" s="746"/>
      <c r="AE31" s="746"/>
      <c r="AF31" s="746"/>
      <c r="AG31" s="746"/>
    </row>
    <row r="32" spans="1:34">
      <c r="A32" s="1694">
        <v>1</v>
      </c>
      <c r="B32" s="1694"/>
      <c r="C32" s="1694"/>
      <c r="D32" s="1694"/>
      <c r="E32" s="1694"/>
      <c r="F32" s="1694"/>
      <c r="G32" s="1694"/>
      <c r="H32" s="1694"/>
      <c r="I32" s="1694"/>
      <c r="J32" s="1694"/>
      <c r="K32" s="1694"/>
      <c r="L32" s="1694"/>
      <c r="M32" s="1694"/>
      <c r="N32" s="1694"/>
      <c r="O32" s="1694"/>
      <c r="P32" s="1694"/>
      <c r="Q32" s="1694"/>
      <c r="R32" s="1694"/>
      <c r="S32" s="1694"/>
      <c r="T32" s="1694"/>
      <c r="U32" s="747">
        <v>1</v>
      </c>
      <c r="X32" s="746"/>
    </row>
    <row r="33" spans="1:34" s="749" customFormat="1" ht="40.5" customHeight="1">
      <c r="A33" s="1788"/>
      <c r="B33" s="1803"/>
      <c r="C33" s="1789" t="s">
        <v>3782</v>
      </c>
      <c r="D33" s="1798"/>
      <c r="E33" s="1791"/>
      <c r="F33" s="1789"/>
      <c r="G33" s="1789"/>
      <c r="H33" s="1794"/>
      <c r="I33" s="1789"/>
      <c r="J33" s="1789"/>
      <c r="K33" s="1789"/>
      <c r="L33" s="1789"/>
      <c r="M33" s="1789"/>
      <c r="N33" s="1789"/>
      <c r="O33" s="1789"/>
      <c r="P33" s="1790"/>
      <c r="Q33" s="1789"/>
      <c r="R33" s="1789"/>
      <c r="S33" s="1789"/>
      <c r="T33" s="1788"/>
      <c r="U33" s="747">
        <v>1</v>
      </c>
      <c r="V33" s="641"/>
      <c r="W33" s="641"/>
      <c r="X33" s="746"/>
      <c r="Y33" s="746"/>
      <c r="Z33" s="746"/>
      <c r="AA33" s="746"/>
      <c r="AB33" s="746"/>
      <c r="AC33" s="746"/>
      <c r="AD33" s="746"/>
      <c r="AE33" s="746"/>
      <c r="AF33" s="746"/>
      <c r="AG33" s="746"/>
      <c r="AH33" s="746"/>
    </row>
    <row r="34" spans="1:34" s="749" customFormat="1" ht="40.5" customHeight="1">
      <c r="A34" s="1788"/>
      <c r="B34" s="1789"/>
      <c r="C34" s="1802"/>
      <c r="D34" s="5095" t="s">
        <v>3781</v>
      </c>
      <c r="E34" s="5095"/>
      <c r="F34" s="5095"/>
      <c r="G34" s="5095"/>
      <c r="H34" s="5095"/>
      <c r="I34" s="5095"/>
      <c r="J34" s="5095"/>
      <c r="K34" s="5095"/>
      <c r="L34" s="1789"/>
      <c r="M34" s="1789"/>
      <c r="N34" s="1789"/>
      <c r="O34" s="1790"/>
      <c r="P34" s="1789"/>
      <c r="Q34" s="1789"/>
      <c r="R34" s="1789"/>
      <c r="S34" s="1797"/>
      <c r="T34" s="1788"/>
      <c r="U34" s="747">
        <v>1</v>
      </c>
      <c r="V34" s="641"/>
      <c r="W34" s="641"/>
      <c r="X34" s="746"/>
      <c r="Y34" s="746"/>
      <c r="Z34" s="746"/>
      <c r="AA34" s="746"/>
      <c r="AB34" s="746"/>
      <c r="AC34" s="746"/>
      <c r="AD34" s="746"/>
      <c r="AE34" s="746"/>
      <c r="AF34" s="746"/>
      <c r="AG34" s="746"/>
    </row>
    <row r="35" spans="1:34">
      <c r="A35" s="1694">
        <v>1</v>
      </c>
      <c r="B35" s="1694"/>
      <c r="C35" s="1694"/>
      <c r="D35" s="1694"/>
      <c r="E35" s="1694"/>
      <c r="F35" s="1694"/>
      <c r="G35" s="1694"/>
      <c r="H35" s="1694"/>
      <c r="I35" s="1694"/>
      <c r="J35" s="1694"/>
      <c r="K35" s="1694"/>
      <c r="L35" s="1694"/>
      <c r="M35" s="1694"/>
      <c r="N35" s="1694"/>
      <c r="O35" s="1694"/>
      <c r="P35" s="1694"/>
      <c r="Q35" s="1694"/>
      <c r="R35" s="1694"/>
      <c r="S35" s="1694"/>
      <c r="T35" s="1694"/>
      <c r="U35" s="747">
        <v>1</v>
      </c>
      <c r="X35" s="746"/>
    </row>
    <row r="36" spans="1:34" s="749" customFormat="1" ht="40.5" customHeight="1">
      <c r="A36" s="1788"/>
      <c r="B36" s="1803"/>
      <c r="C36" s="1789" t="s">
        <v>3780</v>
      </c>
      <c r="D36" s="1798"/>
      <c r="E36" s="1791"/>
      <c r="F36" s="1789"/>
      <c r="G36" s="1789"/>
      <c r="H36" s="1794"/>
      <c r="I36" s="1789"/>
      <c r="J36" s="1789"/>
      <c r="K36" s="1789"/>
      <c r="L36" s="1789"/>
      <c r="M36" s="1789"/>
      <c r="N36" s="1789"/>
      <c r="O36" s="1789"/>
      <c r="P36" s="1790"/>
      <c r="Q36" s="1789"/>
      <c r="R36" s="1789"/>
      <c r="S36" s="1789"/>
      <c r="T36" s="1788"/>
      <c r="U36" s="747">
        <v>1</v>
      </c>
      <c r="V36" s="641"/>
      <c r="W36" s="641"/>
      <c r="X36" s="746"/>
      <c r="Y36" s="746"/>
      <c r="Z36" s="746"/>
      <c r="AA36" s="746"/>
      <c r="AB36" s="746"/>
      <c r="AC36" s="746"/>
      <c r="AD36" s="746"/>
      <c r="AE36" s="746"/>
      <c r="AF36" s="746"/>
      <c r="AG36" s="746"/>
      <c r="AH36" s="746"/>
    </row>
    <row r="37" spans="1:34" s="749" customFormat="1" ht="40.5" customHeight="1">
      <c r="A37" s="1788"/>
      <c r="B37" s="1789"/>
      <c r="C37" s="1802"/>
      <c r="D37" s="5095" t="s">
        <v>3779</v>
      </c>
      <c r="E37" s="5095"/>
      <c r="F37" s="5095"/>
      <c r="G37" s="5095"/>
      <c r="H37" s="5095"/>
      <c r="I37" s="5095"/>
      <c r="J37" s="5095"/>
      <c r="K37" s="5095"/>
      <c r="L37" s="1789"/>
      <c r="M37" s="1789"/>
      <c r="N37" s="1789"/>
      <c r="O37" s="1790"/>
      <c r="P37" s="1789"/>
      <c r="Q37" s="1789"/>
      <c r="R37" s="1789"/>
      <c r="S37" s="1797"/>
      <c r="T37" s="1788"/>
      <c r="U37" s="747">
        <v>1</v>
      </c>
      <c r="V37" s="641"/>
      <c r="W37" s="641"/>
      <c r="X37" s="746"/>
      <c r="Y37" s="746"/>
      <c r="Z37" s="746"/>
      <c r="AA37" s="746"/>
      <c r="AB37" s="746"/>
      <c r="AC37" s="746"/>
      <c r="AD37" s="746"/>
      <c r="AE37" s="746"/>
      <c r="AF37" s="746"/>
      <c r="AG37" s="746"/>
    </row>
    <row r="38" spans="1:34">
      <c r="A38" s="1694">
        <v>1</v>
      </c>
      <c r="B38" s="1694"/>
      <c r="C38" s="1694"/>
      <c r="D38" s="1694"/>
      <c r="E38" s="1694"/>
      <c r="F38" s="1694"/>
      <c r="G38" s="1694"/>
      <c r="H38" s="1694"/>
      <c r="I38" s="1694"/>
      <c r="J38" s="1694"/>
      <c r="K38" s="1694"/>
      <c r="L38" s="1694"/>
      <c r="M38" s="1694"/>
      <c r="N38" s="1694"/>
      <c r="O38" s="1694"/>
      <c r="P38" s="1694"/>
      <c r="Q38" s="1694"/>
      <c r="R38" s="1694"/>
      <c r="S38" s="1694"/>
      <c r="T38" s="1694"/>
      <c r="U38" s="747">
        <v>1</v>
      </c>
      <c r="X38" s="746"/>
    </row>
    <row r="39" spans="1:34" s="749" customFormat="1" ht="40.5" customHeight="1">
      <c r="A39" s="1788"/>
      <c r="B39" s="1803"/>
      <c r="C39" s="1789" t="s">
        <v>3778</v>
      </c>
      <c r="D39" s="1798"/>
      <c r="E39" s="1791"/>
      <c r="F39" s="1789"/>
      <c r="G39" s="1789"/>
      <c r="H39" s="1794"/>
      <c r="I39" s="1789"/>
      <c r="J39" s="1789"/>
      <c r="K39" s="1789"/>
      <c r="L39" s="1789"/>
      <c r="M39" s="1789"/>
      <c r="N39" s="1789"/>
      <c r="O39" s="1789"/>
      <c r="P39" s="1790"/>
      <c r="Q39" s="1789"/>
      <c r="R39" s="1789"/>
      <c r="S39" s="1789"/>
      <c r="T39" s="1788"/>
      <c r="U39" s="747">
        <v>1</v>
      </c>
      <c r="V39" s="641"/>
      <c r="W39" s="641"/>
      <c r="X39" s="746"/>
      <c r="Y39" s="746"/>
      <c r="Z39" s="746"/>
      <c r="AA39" s="746"/>
      <c r="AB39" s="746"/>
      <c r="AC39" s="746"/>
      <c r="AD39" s="746"/>
      <c r="AE39" s="746"/>
      <c r="AF39" s="746"/>
      <c r="AG39" s="746"/>
      <c r="AH39" s="746"/>
    </row>
    <row r="40" spans="1:34" s="749" customFormat="1" ht="40.5" customHeight="1">
      <c r="A40" s="1788"/>
      <c r="B40" s="1789"/>
      <c r="C40" s="1802"/>
      <c r="D40" s="5095" t="s">
        <v>3777</v>
      </c>
      <c r="E40" s="5095"/>
      <c r="F40" s="5095"/>
      <c r="G40" s="5095"/>
      <c r="H40" s="5095"/>
      <c r="I40" s="5095"/>
      <c r="J40" s="5095"/>
      <c r="K40" s="5095"/>
      <c r="L40" s="1789"/>
      <c r="M40" s="1789"/>
      <c r="N40" s="1789"/>
      <c r="O40" s="1790"/>
      <c r="P40" s="1789"/>
      <c r="Q40" s="1789"/>
      <c r="R40" s="1789"/>
      <c r="S40" s="1797"/>
      <c r="T40" s="1788"/>
      <c r="U40" s="747">
        <v>1</v>
      </c>
      <c r="V40" s="641"/>
      <c r="W40" s="641"/>
      <c r="X40" s="746"/>
      <c r="Y40" s="746"/>
      <c r="Z40" s="746"/>
      <c r="AA40" s="746"/>
      <c r="AB40" s="746"/>
      <c r="AC40" s="746"/>
      <c r="AD40" s="746"/>
      <c r="AE40" s="746"/>
      <c r="AF40" s="746"/>
      <c r="AG40" s="746"/>
    </row>
    <row r="41" spans="1:34">
      <c r="A41" s="1694">
        <v>1</v>
      </c>
      <c r="B41" s="1694"/>
      <c r="C41" s="1694"/>
      <c r="D41" s="1694"/>
      <c r="E41" s="1694"/>
      <c r="F41" s="1694"/>
      <c r="G41" s="1694"/>
      <c r="H41" s="1694"/>
      <c r="I41" s="1694"/>
      <c r="J41" s="1694"/>
      <c r="K41" s="1694"/>
      <c r="L41" s="1694"/>
      <c r="M41" s="1694"/>
      <c r="N41" s="1694"/>
      <c r="O41" s="1694"/>
      <c r="P41" s="1694"/>
      <c r="Q41" s="1694"/>
      <c r="R41" s="1694"/>
      <c r="S41" s="1694"/>
      <c r="T41" s="1694"/>
      <c r="U41" s="747">
        <v>1</v>
      </c>
      <c r="X41" s="746"/>
    </row>
    <row r="42" spans="1:34" s="749" customFormat="1" ht="40.5" customHeight="1">
      <c r="A42" s="1788"/>
      <c r="B42" s="1803"/>
      <c r="C42" s="1789" t="s">
        <v>3776</v>
      </c>
      <c r="D42" s="1798"/>
      <c r="E42" s="1791"/>
      <c r="F42" s="1789"/>
      <c r="G42" s="1789"/>
      <c r="H42" s="1794"/>
      <c r="I42" s="1789"/>
      <c r="J42" s="1789"/>
      <c r="K42" s="1789"/>
      <c r="L42" s="1789"/>
      <c r="M42" s="1789"/>
      <c r="N42" s="1789"/>
      <c r="O42" s="1789"/>
      <c r="P42" s="1790"/>
      <c r="Q42" s="1789"/>
      <c r="R42" s="1789"/>
      <c r="S42" s="1789"/>
      <c r="T42" s="1788"/>
      <c r="U42" s="747">
        <v>1</v>
      </c>
      <c r="V42" s="641"/>
      <c r="W42" s="641"/>
      <c r="X42" s="746"/>
      <c r="Y42" s="746"/>
      <c r="Z42" s="746"/>
      <c r="AA42" s="746"/>
      <c r="AB42" s="746"/>
      <c r="AC42" s="746"/>
      <c r="AD42" s="746"/>
      <c r="AE42" s="746"/>
      <c r="AF42" s="746"/>
      <c r="AG42" s="746"/>
      <c r="AH42" s="746"/>
    </row>
    <row r="43" spans="1:34" s="749" customFormat="1" ht="40.5" customHeight="1">
      <c r="A43" s="1788"/>
      <c r="B43" s="1789"/>
      <c r="C43" s="1802"/>
      <c r="D43" s="5095" t="s">
        <v>3775</v>
      </c>
      <c r="E43" s="5095"/>
      <c r="F43" s="5095"/>
      <c r="G43" s="5095"/>
      <c r="H43" s="5095"/>
      <c r="I43" s="5095"/>
      <c r="J43" s="5095"/>
      <c r="K43" s="5095"/>
      <c r="L43" s="1789"/>
      <c r="M43" s="1789"/>
      <c r="N43" s="1789"/>
      <c r="O43" s="1790"/>
      <c r="P43" s="1789"/>
      <c r="Q43" s="1789"/>
      <c r="R43" s="1789"/>
      <c r="S43" s="1797"/>
      <c r="T43" s="1788"/>
      <c r="U43" s="747">
        <v>1</v>
      </c>
      <c r="V43" s="641"/>
      <c r="W43" s="641"/>
      <c r="X43" s="746"/>
      <c r="Y43" s="746"/>
      <c r="Z43" s="746"/>
      <c r="AA43" s="746"/>
      <c r="AB43" s="746"/>
      <c r="AC43" s="746"/>
      <c r="AD43" s="746"/>
      <c r="AE43" s="746"/>
      <c r="AF43" s="746"/>
      <c r="AG43" s="746"/>
    </row>
    <row r="44" spans="1:34">
      <c r="A44" s="1694">
        <v>1</v>
      </c>
      <c r="B44" s="1694"/>
      <c r="C44" s="1694"/>
      <c r="D44" s="1694"/>
      <c r="E44" s="1694"/>
      <c r="F44" s="1694"/>
      <c r="G44" s="1694"/>
      <c r="H44" s="1694"/>
      <c r="I44" s="1694"/>
      <c r="J44" s="1694"/>
      <c r="K44" s="1694"/>
      <c r="L44" s="1694"/>
      <c r="M44" s="1694"/>
      <c r="N44" s="1694"/>
      <c r="O44" s="1694"/>
      <c r="P44" s="1694"/>
      <c r="Q44" s="1694"/>
      <c r="R44" s="1694"/>
      <c r="S44" s="1694"/>
      <c r="T44" s="1694"/>
      <c r="U44" s="747">
        <v>1</v>
      </c>
      <c r="X44" s="746"/>
    </row>
    <row r="45" spans="1:34" s="749" customFormat="1" ht="40.5" customHeight="1">
      <c r="A45" s="1788"/>
      <c r="B45" s="1803"/>
      <c r="C45" s="1789" t="s">
        <v>1272</v>
      </c>
      <c r="D45" s="1798"/>
      <c r="E45" s="1791"/>
      <c r="F45" s="1789"/>
      <c r="G45" s="1789"/>
      <c r="H45" s="1794"/>
      <c r="I45" s="1789"/>
      <c r="J45" s="1789"/>
      <c r="K45" s="1789"/>
      <c r="L45" s="1789"/>
      <c r="M45" s="1789"/>
      <c r="N45" s="1789"/>
      <c r="O45" s="1789"/>
      <c r="P45" s="1790"/>
      <c r="Q45" s="1789"/>
      <c r="R45" s="1789"/>
      <c r="S45" s="1789"/>
      <c r="T45" s="1788"/>
      <c r="U45" s="747">
        <v>1</v>
      </c>
      <c r="V45" s="641"/>
      <c r="W45" s="641"/>
      <c r="X45" s="746"/>
      <c r="Y45" s="746"/>
      <c r="Z45" s="746"/>
      <c r="AA45" s="746"/>
      <c r="AB45" s="746"/>
      <c r="AC45" s="746"/>
      <c r="AD45" s="746"/>
      <c r="AE45" s="746"/>
      <c r="AF45" s="746"/>
      <c r="AG45" s="746"/>
      <c r="AH45" s="746"/>
    </row>
    <row r="46" spans="1:34" s="749" customFormat="1" ht="40.5" customHeight="1">
      <c r="A46" s="1788"/>
      <c r="B46" s="1789"/>
      <c r="C46" s="1802"/>
      <c r="D46" s="5095" t="s">
        <v>3774</v>
      </c>
      <c r="E46" s="5095"/>
      <c r="F46" s="5095"/>
      <c r="G46" s="5095"/>
      <c r="H46" s="5095"/>
      <c r="I46" s="5095"/>
      <c r="J46" s="5095"/>
      <c r="K46" s="5095"/>
      <c r="L46" s="1789" t="s">
        <v>798</v>
      </c>
      <c r="M46" s="1789"/>
      <c r="N46" s="1789"/>
      <c r="O46" s="1790"/>
      <c r="P46" s="1789"/>
      <c r="Q46" s="1789"/>
      <c r="R46" s="1789"/>
      <c r="S46" s="1797"/>
      <c r="T46" s="1788"/>
      <c r="U46" s="747">
        <v>1</v>
      </c>
      <c r="V46" s="641"/>
      <c r="W46" s="641"/>
      <c r="X46" s="746"/>
      <c r="Y46" s="746"/>
      <c r="Z46" s="746"/>
      <c r="AA46" s="746"/>
      <c r="AB46" s="746"/>
      <c r="AC46" s="746"/>
      <c r="AD46" s="746"/>
      <c r="AE46" s="746"/>
      <c r="AF46" s="746"/>
      <c r="AG46" s="746"/>
    </row>
    <row r="47" spans="1:34">
      <c r="A47" s="1694">
        <v>1</v>
      </c>
      <c r="B47" s="1694"/>
      <c r="C47" s="1694"/>
      <c r="D47" s="1694"/>
      <c r="E47" s="1694"/>
      <c r="F47" s="1694"/>
      <c r="G47" s="1694"/>
      <c r="H47" s="1694"/>
      <c r="I47" s="1694"/>
      <c r="J47" s="1694"/>
      <c r="K47" s="1694"/>
      <c r="L47" s="1694"/>
      <c r="M47" s="1694"/>
      <c r="N47" s="1694"/>
      <c r="O47" s="1694"/>
      <c r="P47" s="1694"/>
      <c r="Q47" s="1694"/>
      <c r="R47" s="1694"/>
      <c r="S47" s="1694"/>
      <c r="T47" s="1694"/>
      <c r="U47" s="747">
        <v>1</v>
      </c>
      <c r="X47" s="746"/>
    </row>
    <row r="48" spans="1:34" s="749" customFormat="1" ht="27">
      <c r="A48" s="1788"/>
      <c r="B48" s="1789"/>
      <c r="C48" s="1789" t="s">
        <v>3773</v>
      </c>
      <c r="D48" s="1790"/>
      <c r="E48" s="1790"/>
      <c r="F48" s="1790"/>
      <c r="G48" s="1789"/>
      <c r="H48" s="1789"/>
      <c r="I48" s="1789"/>
      <c r="J48" s="1789"/>
      <c r="K48" s="1789"/>
      <c r="L48" s="1789"/>
      <c r="M48" s="1789"/>
      <c r="N48" s="1789"/>
      <c r="O48" s="1790"/>
      <c r="P48" s="1789"/>
      <c r="Q48" s="1789"/>
      <c r="R48" s="1789"/>
      <c r="S48" s="1797"/>
      <c r="T48" s="1788"/>
      <c r="U48" s="747">
        <v>1</v>
      </c>
      <c r="V48" s="641"/>
      <c r="W48" s="641"/>
      <c r="X48" s="746"/>
      <c r="Y48" s="746"/>
      <c r="Z48" s="746"/>
      <c r="AA48" s="746"/>
      <c r="AB48" s="746"/>
      <c r="AC48" s="746"/>
      <c r="AD48" s="746"/>
      <c r="AE48" s="746"/>
      <c r="AF48" s="746"/>
      <c r="AG48" s="746"/>
    </row>
    <row r="49" spans="1:34" s="749" customFormat="1" ht="28.5">
      <c r="A49" s="1788"/>
      <c r="B49" s="1789"/>
      <c r="C49" s="1802"/>
      <c r="D49" s="1863" t="s">
        <v>3772</v>
      </c>
      <c r="E49" s="1790"/>
      <c r="F49" s="1790"/>
      <c r="G49" s="1789"/>
      <c r="H49" s="1789"/>
      <c r="I49" s="1789"/>
      <c r="J49" s="1789"/>
      <c r="L49" s="1789" t="s">
        <v>798</v>
      </c>
      <c r="M49" s="1789"/>
      <c r="N49" s="1789"/>
      <c r="O49" s="1790"/>
      <c r="P49" s="1789"/>
      <c r="Q49" s="1862">
        <v>0.36272040302267006</v>
      </c>
      <c r="R49" s="1789"/>
      <c r="S49" s="1797"/>
      <c r="T49" s="1788"/>
      <c r="U49" s="747">
        <v>1</v>
      </c>
      <c r="V49" s="641"/>
      <c r="W49" s="641"/>
      <c r="X49" s="746"/>
      <c r="Y49" s="746"/>
      <c r="Z49" s="746"/>
      <c r="AA49" s="746"/>
      <c r="AB49" s="746"/>
      <c r="AC49" s="746"/>
      <c r="AD49" s="746"/>
      <c r="AE49" s="746"/>
      <c r="AF49" s="746"/>
      <c r="AG49" s="746"/>
    </row>
    <row r="50" spans="1:34" s="749" customFormat="1" ht="40.5" customHeight="1">
      <c r="A50" s="1788"/>
      <c r="B50" s="1789"/>
      <c r="C50" s="1802"/>
      <c r="D50" s="5095" t="s">
        <v>3771</v>
      </c>
      <c r="E50" s="5095"/>
      <c r="F50" s="5095"/>
      <c r="G50" s="5095"/>
      <c r="H50" s="5095"/>
      <c r="I50" s="5095"/>
      <c r="J50" s="5095"/>
      <c r="K50" s="5095"/>
      <c r="L50" s="1789"/>
      <c r="M50" s="1789"/>
      <c r="N50" s="1789"/>
      <c r="O50" s="1790"/>
      <c r="P50" s="1789"/>
      <c r="Q50" s="1789"/>
      <c r="R50" s="1789"/>
      <c r="S50" s="1797"/>
      <c r="T50" s="1788"/>
      <c r="U50" s="747">
        <v>1</v>
      </c>
      <c r="V50" s="641"/>
      <c r="W50" s="641"/>
      <c r="X50" s="746"/>
      <c r="Y50" s="746"/>
      <c r="Z50" s="746"/>
      <c r="AA50" s="746"/>
      <c r="AB50" s="746"/>
      <c r="AC50" s="746"/>
      <c r="AD50" s="746"/>
      <c r="AE50" s="746"/>
      <c r="AF50" s="746"/>
      <c r="AG50" s="746"/>
    </row>
    <row r="51" spans="1:34">
      <c r="A51" s="1694">
        <v>1</v>
      </c>
      <c r="B51" s="1694"/>
      <c r="C51" s="1694"/>
      <c r="D51" s="1694"/>
      <c r="E51" s="1694"/>
      <c r="F51" s="1694"/>
      <c r="G51" s="1694"/>
      <c r="H51" s="1694"/>
      <c r="I51" s="1694"/>
      <c r="J51" s="1694"/>
      <c r="K51" s="1694"/>
      <c r="L51" s="1694"/>
      <c r="M51" s="1694"/>
      <c r="N51" s="1694"/>
      <c r="O51" s="1694"/>
      <c r="P51" s="1694"/>
      <c r="Q51" s="1694"/>
      <c r="R51" s="1694"/>
      <c r="S51" s="1694"/>
      <c r="T51" s="1694"/>
      <c r="U51" s="747">
        <v>1</v>
      </c>
      <c r="X51" s="746"/>
    </row>
    <row r="52" spans="1:34" s="749" customFormat="1" ht="40.5" customHeight="1">
      <c r="A52" s="1788"/>
      <c r="B52" s="1789"/>
      <c r="C52" s="1795" t="s">
        <v>3770</v>
      </c>
      <c r="D52" s="1792"/>
      <c r="E52" s="1791"/>
      <c r="F52" s="1789"/>
      <c r="G52" s="1789"/>
      <c r="H52" s="1794"/>
      <c r="I52" s="1789"/>
      <c r="J52" s="1789"/>
      <c r="K52" s="1789"/>
      <c r="L52" s="1789"/>
      <c r="M52" s="1789"/>
      <c r="N52" s="1789"/>
      <c r="O52" s="1789"/>
      <c r="P52" s="1790"/>
      <c r="Q52" s="1789"/>
      <c r="R52" s="1789"/>
      <c r="S52" s="1789"/>
      <c r="T52" s="1788"/>
      <c r="U52" s="747">
        <v>1</v>
      </c>
      <c r="V52" s="641"/>
      <c r="W52" s="641"/>
      <c r="X52" s="746"/>
      <c r="Y52" s="746"/>
      <c r="Z52" s="746"/>
      <c r="AA52" s="746"/>
      <c r="AB52" s="746"/>
      <c r="AC52" s="746"/>
      <c r="AD52" s="746"/>
      <c r="AE52" s="746"/>
      <c r="AF52" s="746"/>
      <c r="AG52" s="746"/>
      <c r="AH52" s="746"/>
    </row>
    <row r="53" spans="1:34" s="749" customFormat="1" ht="28.5">
      <c r="A53" s="1788"/>
      <c r="B53" s="1793"/>
      <c r="C53" s="1792"/>
      <c r="D53" s="1791" t="s">
        <v>3769</v>
      </c>
      <c r="E53" s="1791"/>
      <c r="F53" s="1791"/>
      <c r="G53" s="1791"/>
      <c r="H53" s="1791"/>
      <c r="I53" s="1791"/>
      <c r="J53" s="1791"/>
      <c r="K53" s="1791"/>
      <c r="L53" s="1791"/>
      <c r="M53" s="1789"/>
      <c r="N53" s="1789"/>
      <c r="O53" s="1790"/>
      <c r="P53" s="1789"/>
      <c r="Q53" s="1789"/>
      <c r="R53" s="1789"/>
      <c r="S53" s="1797"/>
      <c r="T53" s="1788"/>
      <c r="U53" s="747">
        <v>1</v>
      </c>
      <c r="V53" s="641"/>
      <c r="W53" s="641"/>
      <c r="X53" s="746"/>
      <c r="Y53" s="746"/>
      <c r="Z53" s="746"/>
      <c r="AA53" s="746"/>
      <c r="AB53" s="746"/>
      <c r="AC53" s="746"/>
      <c r="AD53" s="746"/>
      <c r="AE53" s="746"/>
      <c r="AF53" s="746"/>
      <c r="AG53" s="746"/>
    </row>
    <row r="54" spans="1:34">
      <c r="A54" s="1694">
        <v>1</v>
      </c>
      <c r="B54" s="1694"/>
      <c r="C54" s="1694"/>
      <c r="D54" s="1694"/>
      <c r="E54" s="1694"/>
      <c r="F54" s="1694"/>
      <c r="G54" s="1694"/>
      <c r="H54" s="1694"/>
      <c r="I54" s="1694"/>
      <c r="J54" s="1694"/>
      <c r="K54" s="1694"/>
      <c r="L54" s="1694"/>
      <c r="M54" s="1694"/>
      <c r="N54" s="1694"/>
      <c r="O54" s="1694"/>
      <c r="P54" s="1694"/>
      <c r="Q54" s="1694"/>
      <c r="R54" s="1694"/>
      <c r="S54" s="1694"/>
      <c r="T54" s="1694"/>
      <c r="U54" s="747">
        <v>1</v>
      </c>
      <c r="X54" s="746"/>
    </row>
    <row r="55" spans="1:34" s="749" customFormat="1" ht="40.5" customHeight="1">
      <c r="A55" s="1788"/>
      <c r="B55" s="1803"/>
      <c r="C55" s="1789"/>
      <c r="D55" s="1798" t="s">
        <v>3768</v>
      </c>
      <c r="E55" s="1791"/>
      <c r="F55" s="1789"/>
      <c r="G55" s="1789"/>
      <c r="H55" s="1794"/>
      <c r="I55" s="1789"/>
      <c r="J55" s="1789"/>
      <c r="K55" s="1789"/>
      <c r="L55" s="1789"/>
      <c r="M55" s="1789"/>
      <c r="N55" s="1789"/>
      <c r="O55" s="1789"/>
      <c r="P55" s="1790"/>
      <c r="Q55" s="1789"/>
      <c r="R55" s="1789"/>
      <c r="S55" s="1789"/>
      <c r="T55" s="1788"/>
      <c r="U55" s="747">
        <v>1</v>
      </c>
      <c r="V55" s="641"/>
      <c r="W55" s="641"/>
      <c r="X55" s="746"/>
      <c r="Y55" s="746"/>
      <c r="Z55" s="746"/>
      <c r="AA55" s="746"/>
      <c r="AB55" s="746"/>
      <c r="AC55" s="746"/>
      <c r="AD55" s="746"/>
      <c r="AE55" s="746"/>
      <c r="AF55" s="746"/>
      <c r="AG55" s="746"/>
      <c r="AH55" s="746"/>
    </row>
    <row r="56" spans="1:34" s="749" customFormat="1" ht="40.5" customHeight="1">
      <c r="A56" s="1788"/>
      <c r="B56" s="1789"/>
      <c r="C56" s="1802"/>
      <c r="D56" s="5095" t="s">
        <v>3767</v>
      </c>
      <c r="E56" s="5095"/>
      <c r="F56" s="5095"/>
      <c r="G56" s="5095"/>
      <c r="H56" s="5095"/>
      <c r="I56" s="5095"/>
      <c r="J56" s="5095"/>
      <c r="K56" s="5095"/>
      <c r="L56" s="1789"/>
      <c r="M56" s="1789"/>
      <c r="N56" s="1789"/>
      <c r="O56" s="1790"/>
      <c r="P56" s="1789"/>
      <c r="Q56" s="1789"/>
      <c r="R56" s="1789"/>
      <c r="S56" s="1797"/>
      <c r="T56" s="1788"/>
      <c r="U56" s="747">
        <v>1</v>
      </c>
      <c r="V56" s="641"/>
      <c r="W56" s="641"/>
      <c r="X56" s="746"/>
      <c r="Y56" s="746"/>
      <c r="Z56" s="746"/>
      <c r="AA56" s="746"/>
      <c r="AB56" s="746"/>
      <c r="AC56" s="746"/>
      <c r="AD56" s="746"/>
      <c r="AE56" s="746"/>
      <c r="AF56" s="746"/>
      <c r="AG56" s="746"/>
    </row>
    <row r="57" spans="1:34" s="749" customFormat="1" ht="40.5" customHeight="1">
      <c r="A57" s="1788"/>
      <c r="B57" s="1789"/>
      <c r="C57" s="1802"/>
      <c r="D57" s="5095" t="s">
        <v>3760</v>
      </c>
      <c r="E57" s="5095"/>
      <c r="F57" s="5095"/>
      <c r="G57" s="5095"/>
      <c r="H57" s="5095"/>
      <c r="I57" s="5095"/>
      <c r="J57" s="5095"/>
      <c r="K57" s="5095"/>
      <c r="L57" s="1789"/>
      <c r="M57" s="1789"/>
      <c r="N57" s="1789"/>
      <c r="O57" s="1790"/>
      <c r="P57" s="1789"/>
      <c r="Q57" s="1789"/>
      <c r="R57" s="1789"/>
      <c r="S57" s="1797"/>
      <c r="T57" s="1788"/>
      <c r="U57" s="747">
        <v>1</v>
      </c>
      <c r="V57" s="641"/>
      <c r="W57" s="641"/>
      <c r="X57" s="746"/>
      <c r="Y57" s="746"/>
      <c r="Z57" s="746"/>
      <c r="AA57" s="746"/>
      <c r="AB57" s="746"/>
      <c r="AC57" s="746"/>
      <c r="AD57" s="746"/>
      <c r="AE57" s="746"/>
      <c r="AF57" s="746"/>
      <c r="AG57" s="746"/>
    </row>
    <row r="58" spans="1:34" s="749" customFormat="1" ht="40.5" customHeight="1">
      <c r="A58" s="1788"/>
      <c r="B58" s="1789"/>
      <c r="C58" s="1802"/>
      <c r="D58" s="5095" t="s">
        <v>3766</v>
      </c>
      <c r="E58" s="5095"/>
      <c r="F58" s="5095"/>
      <c r="G58" s="5095"/>
      <c r="H58" s="5095"/>
      <c r="I58" s="5095"/>
      <c r="J58" s="5095"/>
      <c r="K58" s="5095"/>
      <c r="L58" s="1789"/>
      <c r="M58" s="1789"/>
      <c r="N58" s="1789"/>
      <c r="O58" s="1790"/>
      <c r="P58" s="1789"/>
      <c r="Q58" s="1789"/>
      <c r="R58" s="1789"/>
      <c r="S58" s="1797"/>
      <c r="T58" s="1788"/>
      <c r="U58" s="747">
        <v>1</v>
      </c>
      <c r="V58" s="641"/>
      <c r="W58" s="641"/>
      <c r="X58" s="746"/>
      <c r="Y58" s="746"/>
      <c r="Z58" s="746"/>
      <c r="AA58" s="746"/>
      <c r="AB58" s="746"/>
      <c r="AC58" s="746"/>
      <c r="AD58" s="746"/>
      <c r="AE58" s="746"/>
      <c r="AF58" s="746"/>
      <c r="AG58" s="746"/>
    </row>
    <row r="59" spans="1:34" s="749" customFormat="1" ht="40.5" customHeight="1">
      <c r="A59" s="1788"/>
      <c r="B59" s="1789"/>
      <c r="C59" s="1802"/>
      <c r="D59" s="5095" t="s">
        <v>3765</v>
      </c>
      <c r="E59" s="5095"/>
      <c r="F59" s="5095"/>
      <c r="G59" s="5095"/>
      <c r="H59" s="5095"/>
      <c r="I59" s="5095"/>
      <c r="J59" s="5095"/>
      <c r="K59" s="5095"/>
      <c r="L59" s="1789"/>
      <c r="M59" s="1789"/>
      <c r="N59" s="1789"/>
      <c r="O59" s="1790"/>
      <c r="P59" s="1789"/>
      <c r="Q59" s="1789"/>
      <c r="R59" s="1789"/>
      <c r="S59" s="1797"/>
      <c r="T59" s="1788"/>
      <c r="U59" s="747">
        <v>1</v>
      </c>
      <c r="V59" s="641"/>
      <c r="W59" s="641"/>
      <c r="X59" s="746"/>
      <c r="Y59" s="746"/>
      <c r="Z59" s="746"/>
      <c r="AA59" s="746"/>
      <c r="AB59" s="746"/>
      <c r="AC59" s="746"/>
      <c r="AD59" s="746"/>
      <c r="AE59" s="746"/>
      <c r="AF59" s="746"/>
      <c r="AG59" s="746"/>
    </row>
    <row r="60" spans="1:34" s="749" customFormat="1" ht="40.5" customHeight="1">
      <c r="A60" s="1788"/>
      <c r="B60" s="1789"/>
      <c r="C60" s="1802"/>
      <c r="D60" s="5095" t="s">
        <v>3764</v>
      </c>
      <c r="E60" s="5095"/>
      <c r="F60" s="5095"/>
      <c r="G60" s="5095"/>
      <c r="H60" s="5095"/>
      <c r="I60" s="5095"/>
      <c r="J60" s="5095"/>
      <c r="K60" s="5095"/>
      <c r="L60" s="1789"/>
      <c r="M60" s="1789"/>
      <c r="N60" s="1789"/>
      <c r="O60" s="1790"/>
      <c r="P60" s="1789"/>
      <c r="Q60" s="1789"/>
      <c r="R60" s="1789"/>
      <c r="S60" s="1797"/>
      <c r="T60" s="1788"/>
      <c r="U60" s="747">
        <v>1</v>
      </c>
      <c r="V60" s="641"/>
      <c r="W60" s="641"/>
      <c r="X60" s="746"/>
      <c r="Y60" s="746"/>
      <c r="Z60" s="746"/>
      <c r="AA60" s="746"/>
      <c r="AB60" s="746"/>
      <c r="AC60" s="746"/>
      <c r="AD60" s="746"/>
      <c r="AE60" s="746"/>
      <c r="AF60" s="746"/>
      <c r="AG60" s="746"/>
    </row>
    <row r="61" spans="1:34" s="749" customFormat="1" ht="40.5" customHeight="1">
      <c r="A61" s="1788"/>
      <c r="B61" s="1789"/>
      <c r="C61" s="1802"/>
      <c r="D61" s="5095" t="s">
        <v>3763</v>
      </c>
      <c r="E61" s="5095"/>
      <c r="F61" s="5095"/>
      <c r="G61" s="5095"/>
      <c r="H61" s="5095"/>
      <c r="I61" s="5095"/>
      <c r="J61" s="5095"/>
      <c r="K61" s="5095"/>
      <c r="L61" s="1789"/>
      <c r="M61" s="1789"/>
      <c r="N61" s="1789"/>
      <c r="O61" s="1790"/>
      <c r="P61" s="1789"/>
      <c r="Q61" s="1789"/>
      <c r="R61" s="1789"/>
      <c r="S61" s="1797"/>
      <c r="T61" s="1788"/>
      <c r="U61" s="747">
        <v>1</v>
      </c>
      <c r="V61" s="641"/>
      <c r="W61" s="641"/>
      <c r="X61" s="746"/>
      <c r="Y61" s="746"/>
      <c r="Z61" s="746"/>
      <c r="AA61" s="746"/>
      <c r="AB61" s="746"/>
      <c r="AC61" s="746"/>
      <c r="AD61" s="746"/>
      <c r="AE61" s="746"/>
      <c r="AF61" s="746"/>
      <c r="AG61" s="746"/>
    </row>
    <row r="62" spans="1:34" s="749" customFormat="1" ht="40.5" customHeight="1">
      <c r="A62" s="1788"/>
      <c r="B62" s="1789"/>
      <c r="C62" s="1802"/>
      <c r="D62" s="5095" t="s">
        <v>3762</v>
      </c>
      <c r="E62" s="5095"/>
      <c r="F62" s="5095"/>
      <c r="G62" s="5095"/>
      <c r="H62" s="5095"/>
      <c r="I62" s="5095"/>
      <c r="J62" s="5095"/>
      <c r="K62" s="5095"/>
      <c r="L62" s="1789"/>
      <c r="M62" s="1789"/>
      <c r="N62" s="1789"/>
      <c r="O62" s="1790"/>
      <c r="P62" s="1789"/>
      <c r="Q62" s="1789"/>
      <c r="R62" s="1789"/>
      <c r="S62" s="1797"/>
      <c r="T62" s="1788"/>
      <c r="U62" s="747">
        <v>1</v>
      </c>
      <c r="V62" s="641"/>
      <c r="W62" s="641"/>
      <c r="X62" s="746"/>
      <c r="Y62" s="746"/>
      <c r="Z62" s="746"/>
      <c r="AA62" s="746"/>
      <c r="AB62" s="746"/>
      <c r="AC62" s="746"/>
      <c r="AD62" s="746"/>
      <c r="AE62" s="746"/>
      <c r="AF62" s="746"/>
      <c r="AG62" s="746"/>
    </row>
    <row r="63" spans="1:34" s="749" customFormat="1" ht="40.5" customHeight="1">
      <c r="A63" s="1788"/>
      <c r="B63" s="1789"/>
      <c r="C63" s="1802"/>
      <c r="D63" s="5095" t="s">
        <v>3761</v>
      </c>
      <c r="E63" s="5095"/>
      <c r="F63" s="5095"/>
      <c r="G63" s="5095"/>
      <c r="H63" s="5095"/>
      <c r="I63" s="5095"/>
      <c r="J63" s="5095"/>
      <c r="K63" s="5095"/>
      <c r="L63" s="1789"/>
      <c r="M63" s="1789"/>
      <c r="N63" s="1789"/>
      <c r="O63" s="1790"/>
      <c r="P63" s="1789"/>
      <c r="Q63" s="1789"/>
      <c r="R63" s="1789"/>
      <c r="S63" s="1797"/>
      <c r="T63" s="1788"/>
      <c r="U63" s="747">
        <v>1</v>
      </c>
      <c r="V63" s="641"/>
      <c r="W63" s="641"/>
      <c r="X63" s="746"/>
      <c r="Y63" s="746"/>
      <c r="Z63" s="746"/>
      <c r="AA63" s="746"/>
      <c r="AB63" s="746"/>
      <c r="AC63" s="746"/>
      <c r="AD63" s="746"/>
      <c r="AE63" s="746"/>
      <c r="AF63" s="746"/>
      <c r="AG63" s="746"/>
    </row>
    <row r="64" spans="1:34" s="749" customFormat="1" ht="40.5" customHeight="1">
      <c r="A64" s="1788"/>
      <c r="B64" s="1789"/>
      <c r="C64" s="1802"/>
      <c r="D64" s="5095" t="s">
        <v>3760</v>
      </c>
      <c r="E64" s="5095"/>
      <c r="F64" s="5095"/>
      <c r="G64" s="5095"/>
      <c r="H64" s="5095"/>
      <c r="I64" s="5095"/>
      <c r="J64" s="5095"/>
      <c r="K64" s="5095"/>
      <c r="L64" s="1789"/>
      <c r="M64" s="1789"/>
      <c r="N64" s="1789"/>
      <c r="O64" s="1790"/>
      <c r="P64" s="1789"/>
      <c r="Q64" s="1789"/>
      <c r="R64" s="1789"/>
      <c r="S64" s="1797"/>
      <c r="T64" s="1788"/>
      <c r="U64" s="747">
        <v>1</v>
      </c>
      <c r="V64" s="641"/>
      <c r="W64" s="641"/>
      <c r="X64" s="746"/>
      <c r="Y64" s="746"/>
      <c r="Z64" s="746"/>
      <c r="AA64" s="746"/>
      <c r="AB64" s="746"/>
      <c r="AC64" s="746"/>
      <c r="AD64" s="746"/>
      <c r="AE64" s="746"/>
      <c r="AF64" s="746"/>
      <c r="AG64" s="746"/>
    </row>
    <row r="65" spans="1:34">
      <c r="A65" s="1694">
        <v>1</v>
      </c>
      <c r="B65" s="1694"/>
      <c r="C65" s="1694"/>
      <c r="D65" s="1694"/>
      <c r="E65" s="1694"/>
      <c r="F65" s="1694"/>
      <c r="G65" s="1694"/>
      <c r="H65" s="1694"/>
      <c r="I65" s="1694"/>
      <c r="J65" s="1694"/>
      <c r="K65" s="1694"/>
      <c r="L65" s="1694"/>
      <c r="M65" s="1694"/>
      <c r="N65" s="1694"/>
      <c r="O65" s="1694"/>
      <c r="P65" s="1694"/>
      <c r="Q65" s="1694"/>
      <c r="R65" s="1694"/>
      <c r="S65" s="1694"/>
      <c r="T65" s="1694"/>
      <c r="U65" s="747">
        <v>1</v>
      </c>
      <c r="X65" s="746"/>
    </row>
    <row r="66" spans="1:34" s="749" customFormat="1" ht="40.5" customHeight="1">
      <c r="A66" s="1788"/>
      <c r="B66" s="1803"/>
      <c r="C66" s="1789" t="s">
        <v>3759</v>
      </c>
      <c r="D66" s="1798"/>
      <c r="E66" s="1791"/>
      <c r="F66" s="1789"/>
      <c r="G66" s="1789"/>
      <c r="H66" s="1794"/>
      <c r="I66" s="1789"/>
      <c r="J66" s="1789"/>
      <c r="K66" s="1789"/>
      <c r="L66" s="1789"/>
      <c r="M66" s="1789"/>
      <c r="N66" s="1789"/>
      <c r="O66" s="1789"/>
      <c r="P66" s="1790"/>
      <c r="Q66" s="1789"/>
      <c r="R66" s="1789"/>
      <c r="S66" s="1789"/>
      <c r="T66" s="1788"/>
      <c r="U66" s="747">
        <v>1</v>
      </c>
      <c r="V66" s="641"/>
      <c r="W66" s="641"/>
      <c r="X66" s="746"/>
      <c r="Y66" s="746"/>
      <c r="Z66" s="746"/>
      <c r="AA66" s="746"/>
      <c r="AB66" s="746"/>
      <c r="AC66" s="746"/>
      <c r="AD66" s="746"/>
      <c r="AE66" s="746"/>
      <c r="AF66" s="746"/>
      <c r="AG66" s="746"/>
      <c r="AH66" s="746"/>
    </row>
    <row r="67" spans="1:34" s="749" customFormat="1" ht="40.5" customHeight="1">
      <c r="A67" s="1788"/>
      <c r="B67" s="1789"/>
      <c r="C67" s="1802"/>
      <c r="D67" s="5095" t="s">
        <v>3758</v>
      </c>
      <c r="E67" s="5095"/>
      <c r="F67" s="5095"/>
      <c r="G67" s="5095"/>
      <c r="H67" s="5095"/>
      <c r="I67" s="5095"/>
      <c r="J67" s="5095"/>
      <c r="K67" s="5095"/>
      <c r="L67" s="1789"/>
      <c r="M67" s="1789"/>
      <c r="N67" s="1789"/>
      <c r="O67" s="1790"/>
      <c r="P67" s="1789"/>
      <c r="Q67" s="1789"/>
      <c r="R67" s="1789"/>
      <c r="S67" s="1797"/>
      <c r="T67" s="1788"/>
      <c r="U67" s="747">
        <v>1</v>
      </c>
      <c r="V67" s="641"/>
      <c r="W67" s="641"/>
      <c r="X67" s="746"/>
      <c r="Y67" s="746"/>
      <c r="Z67" s="746"/>
      <c r="AA67" s="746"/>
      <c r="AB67" s="746"/>
      <c r="AC67" s="746"/>
      <c r="AD67" s="746"/>
      <c r="AE67" s="746"/>
      <c r="AF67" s="746"/>
      <c r="AG67" s="746"/>
    </row>
    <row r="68" spans="1:34">
      <c r="A68" s="1694">
        <v>1</v>
      </c>
      <c r="B68" s="1694"/>
      <c r="C68" s="1694"/>
      <c r="D68" s="1694"/>
      <c r="E68" s="1694"/>
      <c r="F68" s="1694"/>
      <c r="G68" s="1694"/>
      <c r="H68" s="1694"/>
      <c r="I68" s="1694"/>
      <c r="J68" s="1694"/>
      <c r="K68" s="1694"/>
      <c r="L68" s="1694"/>
      <c r="M68" s="1694"/>
      <c r="N68" s="1694"/>
      <c r="O68" s="1694"/>
      <c r="P68" s="1694"/>
      <c r="Q68" s="1694"/>
      <c r="R68" s="1694"/>
      <c r="S68" s="1694"/>
      <c r="T68" s="1694"/>
      <c r="U68" s="747">
        <v>1</v>
      </c>
      <c r="X68" s="746"/>
    </row>
    <row r="69" spans="1:34" s="749" customFormat="1" ht="40.5" customHeight="1">
      <c r="A69" s="1788"/>
      <c r="B69" s="1803"/>
      <c r="C69" s="1789" t="s">
        <v>3757</v>
      </c>
      <c r="D69" s="1798"/>
      <c r="E69" s="1791"/>
      <c r="F69" s="1789"/>
      <c r="G69" s="1789"/>
      <c r="H69" s="1794"/>
      <c r="I69" s="1789"/>
      <c r="J69" s="1789"/>
      <c r="K69" s="1789"/>
      <c r="L69" s="1789"/>
      <c r="M69" s="1789"/>
      <c r="N69" s="1789"/>
      <c r="O69" s="1789"/>
      <c r="P69" s="1790"/>
      <c r="Q69" s="1789"/>
      <c r="R69" s="1789"/>
      <c r="S69" s="1789"/>
      <c r="T69" s="1788"/>
      <c r="U69" s="747">
        <v>1</v>
      </c>
      <c r="V69" s="641"/>
      <c r="W69" s="641"/>
      <c r="X69" s="746"/>
      <c r="Y69" s="746"/>
      <c r="Z69" s="746"/>
      <c r="AA69" s="746"/>
      <c r="AB69" s="746"/>
      <c r="AC69" s="746"/>
      <c r="AD69" s="746"/>
      <c r="AE69" s="746"/>
      <c r="AF69" s="746"/>
      <c r="AG69" s="746"/>
      <c r="AH69" s="746"/>
    </row>
    <row r="70" spans="1:34" s="749" customFormat="1" ht="40.5" customHeight="1">
      <c r="A70" s="1788"/>
      <c r="B70" s="1789"/>
      <c r="C70" s="1802"/>
      <c r="D70" s="5095" t="s">
        <v>3756</v>
      </c>
      <c r="E70" s="5095"/>
      <c r="F70" s="5095"/>
      <c r="G70" s="5095"/>
      <c r="H70" s="5095"/>
      <c r="I70" s="5095"/>
      <c r="J70" s="5095"/>
      <c r="K70" s="5095"/>
      <c r="L70" s="1789"/>
      <c r="M70" s="1789"/>
      <c r="N70" s="1789"/>
      <c r="O70" s="1790"/>
      <c r="P70" s="1789"/>
      <c r="Q70" s="1789"/>
      <c r="R70" s="1789"/>
      <c r="S70" s="1797"/>
      <c r="T70" s="1788"/>
      <c r="U70" s="747">
        <v>1</v>
      </c>
      <c r="V70" s="641"/>
      <c r="W70" s="641"/>
      <c r="X70" s="746"/>
      <c r="Y70" s="746"/>
      <c r="Z70" s="746"/>
      <c r="AA70" s="746"/>
      <c r="AB70" s="746"/>
      <c r="AC70" s="746"/>
      <c r="AD70" s="746"/>
      <c r="AE70" s="746"/>
      <c r="AF70" s="746"/>
      <c r="AG70" s="746"/>
    </row>
    <row r="71" spans="1:34">
      <c r="A71" s="1694">
        <v>1</v>
      </c>
      <c r="B71" s="1694"/>
      <c r="C71" s="1694"/>
      <c r="D71" s="1694"/>
      <c r="E71" s="1694"/>
      <c r="F71" s="1694"/>
      <c r="G71" s="1694"/>
      <c r="H71" s="1694"/>
      <c r="I71" s="1694"/>
      <c r="J71" s="1694"/>
      <c r="K71" s="1694"/>
      <c r="L71" s="1694"/>
      <c r="M71" s="1694"/>
      <c r="N71" s="1694"/>
      <c r="O71" s="1694"/>
      <c r="P71" s="1694"/>
      <c r="Q71" s="1694"/>
      <c r="R71" s="1694"/>
      <c r="S71" s="1694"/>
      <c r="T71" s="1694"/>
      <c r="U71" s="747">
        <v>1</v>
      </c>
      <c r="X71" s="746"/>
    </row>
    <row r="72" spans="1:34" s="749" customFormat="1" ht="40.5" customHeight="1">
      <c r="A72" s="1788"/>
      <c r="B72" s="1803"/>
      <c r="C72" s="1789" t="s">
        <v>3755</v>
      </c>
      <c r="D72" s="1798"/>
      <c r="E72" s="1791"/>
      <c r="F72" s="1789"/>
      <c r="G72" s="1789"/>
      <c r="H72" s="1794"/>
      <c r="I72" s="1789"/>
      <c r="J72" s="1789"/>
      <c r="K72" s="1789"/>
      <c r="L72" s="1789"/>
      <c r="M72" s="1789"/>
      <c r="N72" s="1789"/>
      <c r="O72" s="1789"/>
      <c r="P72" s="1790"/>
      <c r="Q72" s="1789"/>
      <c r="R72" s="1789"/>
      <c r="S72" s="1789"/>
      <c r="T72" s="1788"/>
      <c r="U72" s="747">
        <v>1</v>
      </c>
      <c r="V72" s="641"/>
      <c r="W72" s="641"/>
      <c r="X72" s="746"/>
      <c r="Y72" s="746"/>
      <c r="Z72" s="746"/>
      <c r="AA72" s="746"/>
      <c r="AB72" s="746"/>
      <c r="AC72" s="746"/>
      <c r="AD72" s="746"/>
      <c r="AE72" s="746"/>
      <c r="AF72" s="746"/>
      <c r="AG72" s="746"/>
      <c r="AH72" s="746"/>
    </row>
    <row r="73" spans="1:34" s="749" customFormat="1" ht="40.5" customHeight="1">
      <c r="A73" s="1788"/>
      <c r="B73" s="1789"/>
      <c r="C73" s="1802"/>
      <c r="D73" s="5095" t="s">
        <v>3754</v>
      </c>
      <c r="E73" s="5095"/>
      <c r="F73" s="5095"/>
      <c r="G73" s="5095"/>
      <c r="H73" s="5095"/>
      <c r="I73" s="5095"/>
      <c r="J73" s="5095"/>
      <c r="K73" s="5095"/>
      <c r="L73" s="1789"/>
      <c r="M73" s="1789"/>
      <c r="N73" s="1789"/>
      <c r="O73" s="1790"/>
      <c r="P73" s="1789"/>
      <c r="Q73" s="1789"/>
      <c r="R73" s="1789"/>
      <c r="S73" s="1797"/>
      <c r="T73" s="1788"/>
      <c r="U73" s="747">
        <v>1</v>
      </c>
      <c r="V73" s="641"/>
      <c r="W73" s="641"/>
      <c r="X73" s="746"/>
      <c r="Y73" s="746"/>
      <c r="Z73" s="746"/>
      <c r="AA73" s="746"/>
      <c r="AB73" s="746"/>
      <c r="AC73" s="746"/>
      <c r="AD73" s="746"/>
      <c r="AE73" s="746"/>
      <c r="AF73" s="746"/>
      <c r="AG73" s="746"/>
    </row>
    <row r="74" spans="1:34">
      <c r="A74" s="1694">
        <v>1</v>
      </c>
      <c r="B74" s="1694"/>
      <c r="C74" s="1694"/>
      <c r="D74" s="1694"/>
      <c r="E74" s="1694"/>
      <c r="F74" s="1694"/>
      <c r="G74" s="1694"/>
      <c r="H74" s="1694"/>
      <c r="I74" s="1694"/>
      <c r="J74" s="1694"/>
      <c r="K74" s="1694"/>
      <c r="L74" s="1694"/>
      <c r="M74" s="1694"/>
      <c r="N74" s="1694"/>
      <c r="O74" s="1694"/>
      <c r="P74" s="1694"/>
      <c r="Q74" s="1694"/>
      <c r="R74" s="1694"/>
      <c r="S74" s="1694"/>
      <c r="T74" s="1694"/>
      <c r="U74" s="747">
        <v>1</v>
      </c>
      <c r="X74" s="746"/>
    </row>
    <row r="75" spans="1:34" s="749" customFormat="1" ht="40.5" customHeight="1">
      <c r="A75" s="1788"/>
      <c r="B75" s="1803"/>
      <c r="C75" s="1789" t="s">
        <v>3753</v>
      </c>
      <c r="D75" s="1798"/>
      <c r="E75" s="1791"/>
      <c r="F75" s="1789"/>
      <c r="G75" s="1789"/>
      <c r="H75" s="1794"/>
      <c r="I75" s="1789"/>
      <c r="J75" s="1789"/>
      <c r="K75" s="1789"/>
      <c r="L75" s="1789"/>
      <c r="M75" s="1789"/>
      <c r="N75" s="1789"/>
      <c r="O75" s="1789"/>
      <c r="P75" s="1790"/>
      <c r="Q75" s="1789"/>
      <c r="R75" s="1789"/>
      <c r="S75" s="1789"/>
      <c r="T75" s="1788"/>
      <c r="U75" s="747">
        <v>1</v>
      </c>
      <c r="V75" s="641"/>
      <c r="W75" s="641"/>
      <c r="X75" s="746"/>
      <c r="Y75" s="746"/>
      <c r="Z75" s="746"/>
      <c r="AA75" s="746"/>
      <c r="AB75" s="746"/>
      <c r="AC75" s="746"/>
      <c r="AD75" s="746"/>
      <c r="AE75" s="746"/>
      <c r="AF75" s="746"/>
      <c r="AG75" s="746"/>
      <c r="AH75" s="746"/>
    </row>
    <row r="76" spans="1:34" s="749" customFormat="1" ht="40.5" customHeight="1">
      <c r="A76" s="1788"/>
      <c r="B76" s="1789"/>
      <c r="C76" s="1802"/>
      <c r="D76" s="5095" t="s">
        <v>3752</v>
      </c>
      <c r="E76" s="5095"/>
      <c r="F76" s="5095"/>
      <c r="G76" s="5095"/>
      <c r="H76" s="5095"/>
      <c r="I76" s="5095"/>
      <c r="J76" s="5095"/>
      <c r="K76" s="5095"/>
      <c r="L76" s="1789"/>
      <c r="M76" s="1789"/>
      <c r="N76" s="1789"/>
      <c r="O76" s="1790"/>
      <c r="P76" s="1789"/>
      <c r="Q76" s="1789"/>
      <c r="R76" s="1789"/>
      <c r="S76" s="1797"/>
      <c r="T76" s="1788"/>
      <c r="U76" s="747">
        <v>1</v>
      </c>
      <c r="V76" s="641"/>
      <c r="W76" s="641"/>
      <c r="X76" s="746"/>
      <c r="Y76" s="746"/>
      <c r="Z76" s="746"/>
      <c r="AA76" s="746"/>
      <c r="AB76" s="746"/>
      <c r="AC76" s="746"/>
      <c r="AD76" s="746"/>
      <c r="AE76" s="746"/>
      <c r="AF76" s="746"/>
      <c r="AG76" s="746"/>
    </row>
    <row r="77" spans="1:34">
      <c r="A77" s="1694">
        <v>1</v>
      </c>
      <c r="B77" s="1694"/>
      <c r="C77" s="1694"/>
      <c r="D77" s="1694"/>
      <c r="E77" s="1694"/>
      <c r="F77" s="1694"/>
      <c r="G77" s="1694"/>
      <c r="H77" s="1694"/>
      <c r="I77" s="1694"/>
      <c r="J77" s="1694"/>
      <c r="K77" s="1694"/>
      <c r="L77" s="1694"/>
      <c r="M77" s="1694"/>
      <c r="N77" s="1694"/>
      <c r="O77" s="1694"/>
      <c r="P77" s="1694"/>
      <c r="Q77" s="1694"/>
      <c r="R77" s="1694"/>
      <c r="S77" s="1694"/>
      <c r="T77" s="1694"/>
      <c r="U77" s="747">
        <v>1</v>
      </c>
      <c r="X77" s="746"/>
    </row>
    <row r="78" spans="1:34" s="749" customFormat="1" ht="40.5" customHeight="1">
      <c r="A78" s="1788"/>
      <c r="B78" s="1803"/>
      <c r="C78" s="1789" t="s">
        <v>3751</v>
      </c>
      <c r="D78" s="1798"/>
      <c r="E78" s="1791"/>
      <c r="F78" s="1789"/>
      <c r="G78" s="1789"/>
      <c r="H78" s="1794"/>
      <c r="I78" s="1789"/>
      <c r="J78" s="1789"/>
      <c r="K78" s="1789"/>
      <c r="L78" s="1789"/>
      <c r="M78" s="1789"/>
      <c r="N78" s="1789"/>
      <c r="O78" s="1789"/>
      <c r="P78" s="1790"/>
      <c r="Q78" s="1789"/>
      <c r="R78" s="1789"/>
      <c r="S78" s="1789"/>
      <c r="T78" s="1788"/>
      <c r="U78" s="747">
        <v>1</v>
      </c>
      <c r="V78" s="641"/>
      <c r="W78" s="641"/>
      <c r="X78" s="746"/>
      <c r="Y78" s="746"/>
      <c r="Z78" s="746"/>
      <c r="AA78" s="746"/>
      <c r="AB78" s="746"/>
      <c r="AC78" s="746"/>
      <c r="AD78" s="746"/>
      <c r="AE78" s="746"/>
      <c r="AF78" s="746"/>
      <c r="AG78" s="746"/>
      <c r="AH78" s="746"/>
    </row>
    <row r="79" spans="1:34" s="749" customFormat="1" ht="40.5" customHeight="1">
      <c r="A79" s="1788"/>
      <c r="B79" s="1789"/>
      <c r="C79" s="1802"/>
      <c r="D79" s="5095" t="s">
        <v>3750</v>
      </c>
      <c r="E79" s="5095"/>
      <c r="F79" s="5095"/>
      <c r="G79" s="5095"/>
      <c r="H79" s="5095"/>
      <c r="I79" s="5095"/>
      <c r="J79" s="5095"/>
      <c r="K79" s="5095"/>
      <c r="L79" s="1789"/>
      <c r="M79" s="1789"/>
      <c r="N79" s="1789"/>
      <c r="O79" s="1790"/>
      <c r="P79" s="1789"/>
      <c r="Q79" s="1789"/>
      <c r="R79" s="1789"/>
      <c r="S79" s="1797"/>
      <c r="T79" s="1788"/>
      <c r="U79" s="747">
        <v>1</v>
      </c>
      <c r="V79" s="641"/>
      <c r="W79" s="641"/>
      <c r="X79" s="746"/>
      <c r="Y79" s="746"/>
      <c r="Z79" s="746"/>
      <c r="AA79" s="746"/>
      <c r="AB79" s="746"/>
      <c r="AC79" s="746"/>
      <c r="AD79" s="746"/>
      <c r="AE79" s="746"/>
      <c r="AF79" s="746"/>
      <c r="AG79" s="746"/>
    </row>
    <row r="80" spans="1:34">
      <c r="A80" s="1694">
        <v>1</v>
      </c>
      <c r="B80" s="1694"/>
      <c r="C80" s="1694"/>
      <c r="D80" s="1694"/>
      <c r="E80" s="1694"/>
      <c r="F80" s="1694"/>
      <c r="G80" s="1694"/>
      <c r="H80" s="1694"/>
      <c r="I80" s="1694"/>
      <c r="J80" s="1694"/>
      <c r="K80" s="1694"/>
      <c r="L80" s="1694"/>
      <c r="M80" s="1694"/>
      <c r="N80" s="1694"/>
      <c r="O80" s="1694"/>
      <c r="P80" s="1694"/>
      <c r="Q80" s="1694"/>
      <c r="R80" s="1694"/>
      <c r="S80" s="1694"/>
      <c r="T80" s="1694"/>
      <c r="U80" s="747">
        <v>1</v>
      </c>
      <c r="X80" s="746"/>
    </row>
    <row r="81" spans="1:34" s="749" customFormat="1" ht="40.5" customHeight="1">
      <c r="A81" s="1788"/>
      <c r="B81" s="1803"/>
      <c r="C81" s="1789" t="s">
        <v>3749</v>
      </c>
      <c r="D81" s="1798"/>
      <c r="E81" s="1791"/>
      <c r="F81" s="1789"/>
      <c r="G81" s="1789"/>
      <c r="H81" s="1794"/>
      <c r="I81" s="1789"/>
      <c r="J81" s="1789"/>
      <c r="K81" s="1789"/>
      <c r="L81" s="1789"/>
      <c r="M81" s="1789"/>
      <c r="N81" s="1789"/>
      <c r="O81" s="1789"/>
      <c r="P81" s="1790"/>
      <c r="Q81" s="1789"/>
      <c r="R81" s="1789"/>
      <c r="S81" s="1789"/>
      <c r="T81" s="1788"/>
      <c r="U81" s="747">
        <v>1</v>
      </c>
      <c r="V81" s="641"/>
      <c r="W81" s="641"/>
      <c r="X81" s="746"/>
      <c r="Y81" s="746"/>
      <c r="Z81" s="746"/>
      <c r="AA81" s="746"/>
      <c r="AB81" s="746"/>
      <c r="AC81" s="746"/>
      <c r="AD81" s="746"/>
      <c r="AE81" s="746"/>
      <c r="AF81" s="746"/>
      <c r="AG81" s="746"/>
      <c r="AH81" s="746"/>
    </row>
    <row r="82" spans="1:34" s="749" customFormat="1" ht="40.5" customHeight="1">
      <c r="A82" s="1788"/>
      <c r="B82" s="1789"/>
      <c r="C82" s="1802"/>
      <c r="D82" s="5095" t="s">
        <v>3748</v>
      </c>
      <c r="E82" s="5095"/>
      <c r="F82" s="5095"/>
      <c r="G82" s="5095"/>
      <c r="H82" s="5095"/>
      <c r="I82" s="5095"/>
      <c r="J82" s="5095"/>
      <c r="K82" s="5095"/>
      <c r="L82" s="1789"/>
      <c r="M82" s="1789"/>
      <c r="N82" s="1789"/>
      <c r="O82" s="1790"/>
      <c r="P82" s="1789"/>
      <c r="Q82" s="1789"/>
      <c r="R82" s="1789"/>
      <c r="S82" s="1797"/>
      <c r="T82" s="1788"/>
      <c r="U82" s="747">
        <v>1</v>
      </c>
      <c r="V82" s="641"/>
      <c r="W82" s="641"/>
      <c r="X82" s="746"/>
      <c r="Y82" s="746"/>
      <c r="Z82" s="746"/>
      <c r="AA82" s="746"/>
      <c r="AB82" s="746"/>
      <c r="AC82" s="746"/>
      <c r="AD82" s="746"/>
      <c r="AE82" s="746"/>
      <c r="AF82" s="746"/>
      <c r="AG82" s="746"/>
    </row>
    <row r="83" spans="1:34">
      <c r="A83" s="1694">
        <v>1</v>
      </c>
      <c r="B83" s="1694"/>
      <c r="C83" s="1694"/>
      <c r="D83" s="1694"/>
      <c r="E83" s="1694"/>
      <c r="F83" s="1694"/>
      <c r="G83" s="1694"/>
      <c r="H83" s="1694"/>
      <c r="I83" s="1694"/>
      <c r="J83" s="1694"/>
      <c r="K83" s="1694"/>
      <c r="L83" s="1694"/>
      <c r="M83" s="1694"/>
      <c r="N83" s="1694"/>
      <c r="O83" s="1694"/>
      <c r="P83" s="1694"/>
      <c r="Q83" s="1694"/>
      <c r="R83" s="1694"/>
      <c r="S83" s="1694"/>
      <c r="T83" s="1694"/>
      <c r="U83" s="747">
        <v>1</v>
      </c>
      <c r="X83" s="746"/>
    </row>
    <row r="84" spans="1:34" s="749" customFormat="1" ht="40.5" customHeight="1">
      <c r="A84" s="1788"/>
      <c r="B84" s="1803"/>
      <c r="C84" s="1789" t="s">
        <v>3747</v>
      </c>
      <c r="D84" s="1798"/>
      <c r="E84" s="1791"/>
      <c r="F84" s="1789"/>
      <c r="G84" s="1789"/>
      <c r="H84" s="1794"/>
      <c r="I84" s="1789"/>
      <c r="J84" s="1789"/>
      <c r="K84" s="1789"/>
      <c r="L84" s="1789"/>
      <c r="M84" s="1789"/>
      <c r="N84" s="1789"/>
      <c r="O84" s="1789"/>
      <c r="P84" s="1790"/>
      <c r="Q84" s="1789"/>
      <c r="R84" s="1789"/>
      <c r="S84" s="1789"/>
      <c r="T84" s="1788"/>
      <c r="U84" s="747">
        <v>1</v>
      </c>
      <c r="V84" s="641"/>
      <c r="W84" s="641"/>
      <c r="X84" s="746"/>
      <c r="Y84" s="746"/>
      <c r="Z84" s="746"/>
      <c r="AA84" s="746"/>
      <c r="AB84" s="746"/>
      <c r="AC84" s="746"/>
      <c r="AD84" s="746"/>
      <c r="AE84" s="746"/>
      <c r="AF84" s="746"/>
      <c r="AG84" s="746"/>
      <c r="AH84" s="746"/>
    </row>
    <row r="85" spans="1:34" s="749" customFormat="1" ht="40.5" customHeight="1">
      <c r="A85" s="1788"/>
      <c r="B85" s="1789"/>
      <c r="C85" s="1802"/>
      <c r="D85" s="5095" t="s">
        <v>3746</v>
      </c>
      <c r="E85" s="5095"/>
      <c r="F85" s="5095"/>
      <c r="G85" s="5095"/>
      <c r="H85" s="5095"/>
      <c r="I85" s="5095"/>
      <c r="J85" s="5095"/>
      <c r="K85" s="5095"/>
      <c r="L85" s="1789"/>
      <c r="M85" s="1789"/>
      <c r="N85" s="1789"/>
      <c r="O85" s="1790"/>
      <c r="P85" s="1789"/>
      <c r="Q85" s="1789"/>
      <c r="R85" s="1789"/>
      <c r="S85" s="1797"/>
      <c r="T85" s="1788"/>
      <c r="U85" s="747">
        <v>1</v>
      </c>
      <c r="V85" s="641"/>
      <c r="W85" s="641"/>
      <c r="X85" s="746"/>
      <c r="Y85" s="746"/>
      <c r="Z85" s="746"/>
      <c r="AA85" s="746"/>
      <c r="AB85" s="746"/>
      <c r="AC85" s="746"/>
      <c r="AD85" s="746"/>
      <c r="AE85" s="746"/>
      <c r="AF85" s="746"/>
      <c r="AG85" s="746"/>
    </row>
    <row r="86" spans="1:34">
      <c r="A86" s="1694">
        <v>1</v>
      </c>
      <c r="B86" s="1694"/>
      <c r="C86" s="1694"/>
      <c r="D86" s="1694"/>
      <c r="E86" s="1694"/>
      <c r="F86" s="1694"/>
      <c r="G86" s="1694"/>
      <c r="H86" s="1694"/>
      <c r="I86" s="1694"/>
      <c r="J86" s="1694"/>
      <c r="K86" s="1694"/>
      <c r="L86" s="1694"/>
      <c r="M86" s="1694"/>
      <c r="N86" s="1694"/>
      <c r="O86" s="1694"/>
      <c r="P86" s="1694"/>
      <c r="Q86" s="1694"/>
      <c r="R86" s="1694"/>
      <c r="S86" s="1694"/>
      <c r="T86" s="1694"/>
      <c r="U86" s="747">
        <v>1</v>
      </c>
      <c r="X86" s="746"/>
    </row>
    <row r="87" spans="1:34" s="749" customFormat="1" ht="40.5" customHeight="1">
      <c r="A87" s="1788"/>
      <c r="B87" s="1803"/>
      <c r="C87" s="1789" t="s">
        <v>3745</v>
      </c>
      <c r="D87" s="1798"/>
      <c r="E87" s="1791"/>
      <c r="F87" s="1789"/>
      <c r="G87" s="1789"/>
      <c r="H87" s="1794"/>
      <c r="I87" s="1789"/>
      <c r="J87" s="1789"/>
      <c r="K87" s="1789"/>
      <c r="L87" s="1789"/>
      <c r="M87" s="1789"/>
      <c r="N87" s="1789"/>
      <c r="O87" s="1789"/>
      <c r="P87" s="1790"/>
      <c r="Q87" s="1789"/>
      <c r="R87" s="1789"/>
      <c r="S87" s="1789"/>
      <c r="T87" s="1788"/>
      <c r="U87" s="747">
        <v>1</v>
      </c>
      <c r="V87" s="641"/>
      <c r="W87" s="641"/>
      <c r="X87" s="746"/>
      <c r="Y87" s="746"/>
      <c r="Z87" s="746"/>
      <c r="AA87" s="746"/>
      <c r="AB87" s="746"/>
      <c r="AC87" s="746"/>
      <c r="AD87" s="746"/>
      <c r="AE87" s="746"/>
      <c r="AF87" s="746"/>
      <c r="AG87" s="746"/>
      <c r="AH87" s="746"/>
    </row>
    <row r="88" spans="1:34" s="749" customFormat="1" ht="40.5" customHeight="1">
      <c r="A88" s="1788"/>
      <c r="B88" s="1789"/>
      <c r="C88" s="1802"/>
      <c r="D88" s="5095" t="s">
        <v>3744</v>
      </c>
      <c r="E88" s="5095"/>
      <c r="F88" s="5095"/>
      <c r="G88" s="5095"/>
      <c r="H88" s="5095"/>
      <c r="I88" s="5095"/>
      <c r="J88" s="5095"/>
      <c r="K88" s="5095"/>
      <c r="L88" s="1789"/>
      <c r="M88" s="1789"/>
      <c r="N88" s="1789"/>
      <c r="O88" s="1790"/>
      <c r="P88" s="1789"/>
      <c r="Q88" s="1789"/>
      <c r="R88" s="1789"/>
      <c r="S88" s="1797"/>
      <c r="T88" s="1788"/>
      <c r="U88" s="747">
        <v>1</v>
      </c>
      <c r="V88" s="641"/>
      <c r="W88" s="641"/>
      <c r="X88" s="746"/>
      <c r="Y88" s="746"/>
      <c r="Z88" s="746"/>
      <c r="AA88" s="746"/>
      <c r="AB88" s="746"/>
      <c r="AC88" s="746"/>
      <c r="AD88" s="746"/>
      <c r="AE88" s="746"/>
      <c r="AF88" s="746"/>
      <c r="AG88" s="746"/>
    </row>
    <row r="89" spans="1:34">
      <c r="A89" s="1694">
        <v>1</v>
      </c>
      <c r="B89" s="1694"/>
      <c r="C89" s="1694"/>
      <c r="D89" s="1694"/>
      <c r="E89" s="1694"/>
      <c r="F89" s="1694"/>
      <c r="G89" s="1694"/>
      <c r="H89" s="1694"/>
      <c r="I89" s="1694"/>
      <c r="J89" s="1694"/>
      <c r="K89" s="1694"/>
      <c r="L89" s="1694"/>
      <c r="M89" s="1694"/>
      <c r="N89" s="1694"/>
      <c r="O89" s="1694"/>
      <c r="P89" s="1694"/>
      <c r="Q89" s="1694"/>
      <c r="R89" s="1694"/>
      <c r="S89" s="1694"/>
      <c r="T89" s="1694"/>
      <c r="U89" s="747">
        <v>1</v>
      </c>
      <c r="X89" s="746"/>
    </row>
    <row r="90" spans="1:34" s="749" customFormat="1" ht="40.5" customHeight="1">
      <c r="A90" s="1788"/>
      <c r="B90" s="1803"/>
      <c r="C90" s="1789" t="s">
        <v>3743</v>
      </c>
      <c r="D90" s="1798"/>
      <c r="E90" s="1791"/>
      <c r="F90" s="1789"/>
      <c r="G90" s="1789"/>
      <c r="H90" s="1794"/>
      <c r="I90" s="1789"/>
      <c r="J90" s="1789"/>
      <c r="K90" s="1789"/>
      <c r="L90" s="1789"/>
      <c r="M90" s="1789"/>
      <c r="N90" s="1789"/>
      <c r="O90" s="1789"/>
      <c r="P90" s="1790"/>
      <c r="Q90" s="1789"/>
      <c r="R90" s="1789"/>
      <c r="S90" s="1789"/>
      <c r="T90" s="1788"/>
      <c r="U90" s="747">
        <v>1</v>
      </c>
      <c r="V90" s="641"/>
      <c r="W90" s="641"/>
      <c r="X90" s="746"/>
      <c r="Y90" s="746"/>
      <c r="Z90" s="746"/>
      <c r="AA90" s="746"/>
      <c r="AB90" s="746"/>
      <c r="AC90" s="746"/>
      <c r="AD90" s="746"/>
      <c r="AE90" s="746"/>
      <c r="AF90" s="746"/>
      <c r="AG90" s="746"/>
      <c r="AH90" s="746"/>
    </row>
    <row r="91" spans="1:34" s="749" customFormat="1" ht="40.5" customHeight="1">
      <c r="A91" s="1788"/>
      <c r="B91" s="1789"/>
      <c r="C91" s="1802"/>
      <c r="D91" s="5095" t="s">
        <v>3742</v>
      </c>
      <c r="E91" s="5095"/>
      <c r="F91" s="5095"/>
      <c r="G91" s="5095"/>
      <c r="H91" s="5095"/>
      <c r="I91" s="5095"/>
      <c r="J91" s="5095"/>
      <c r="K91" s="5095"/>
      <c r="L91" s="1789"/>
      <c r="M91" s="1789"/>
      <c r="N91" s="1789"/>
      <c r="O91" s="1790"/>
      <c r="P91" s="1789"/>
      <c r="Q91" s="1789"/>
      <c r="R91" s="1789"/>
      <c r="S91" s="1797"/>
      <c r="T91" s="1788"/>
      <c r="U91" s="747">
        <v>1</v>
      </c>
      <c r="V91" s="641"/>
      <c r="W91" s="641"/>
      <c r="X91" s="746"/>
      <c r="Y91" s="746"/>
      <c r="Z91" s="746"/>
      <c r="AA91" s="746"/>
      <c r="AB91" s="746"/>
      <c r="AC91" s="746"/>
      <c r="AD91" s="746"/>
      <c r="AE91" s="746"/>
      <c r="AF91" s="746"/>
      <c r="AG91" s="746"/>
    </row>
    <row r="92" spans="1:34">
      <c r="A92" s="1694">
        <v>1</v>
      </c>
      <c r="B92" s="1694"/>
      <c r="C92" s="1694"/>
      <c r="D92" s="1694"/>
      <c r="E92" s="1694"/>
      <c r="F92" s="1694"/>
      <c r="G92" s="1694"/>
      <c r="H92" s="1694"/>
      <c r="I92" s="1694"/>
      <c r="J92" s="1694"/>
      <c r="K92" s="1694"/>
      <c r="L92" s="1694"/>
      <c r="M92" s="1694"/>
      <c r="N92" s="1694"/>
      <c r="O92" s="1694"/>
      <c r="P92" s="1694"/>
      <c r="Q92" s="1694"/>
      <c r="R92" s="1694"/>
      <c r="S92" s="1694"/>
      <c r="T92" s="1694"/>
      <c r="U92" s="747">
        <v>1</v>
      </c>
      <c r="X92" s="746"/>
    </row>
    <row r="93" spans="1:34" s="749" customFormat="1" ht="40.5" customHeight="1">
      <c r="A93" s="1788"/>
      <c r="B93" s="1803"/>
      <c r="C93" s="1789" t="s">
        <v>3741</v>
      </c>
      <c r="D93" s="1798"/>
      <c r="E93" s="1791"/>
      <c r="F93" s="1789"/>
      <c r="G93" s="1789"/>
      <c r="H93" s="1794"/>
      <c r="I93" s="1789"/>
      <c r="J93" s="1789"/>
      <c r="K93" s="1789"/>
      <c r="L93" s="1789"/>
      <c r="M93" s="1789"/>
      <c r="N93" s="1789"/>
      <c r="O93" s="1789"/>
      <c r="P93" s="1790"/>
      <c r="Q93" s="1789"/>
      <c r="R93" s="1789"/>
      <c r="S93" s="1789"/>
      <c r="T93" s="1788"/>
      <c r="U93" s="747">
        <v>1</v>
      </c>
      <c r="V93" s="641"/>
      <c r="W93" s="641"/>
      <c r="X93" s="746"/>
      <c r="Y93" s="746"/>
      <c r="Z93" s="746"/>
      <c r="AA93" s="746"/>
      <c r="AB93" s="746"/>
      <c r="AC93" s="746"/>
      <c r="AD93" s="746"/>
      <c r="AE93" s="746"/>
      <c r="AF93" s="746"/>
      <c r="AG93" s="746"/>
      <c r="AH93" s="746"/>
    </row>
    <row r="94" spans="1:34" s="749" customFormat="1" ht="40.5" customHeight="1">
      <c r="A94" s="1788"/>
      <c r="B94" s="1789"/>
      <c r="C94" s="1802"/>
      <c r="D94" s="5095" t="s">
        <v>3740</v>
      </c>
      <c r="E94" s="5095"/>
      <c r="F94" s="5095"/>
      <c r="G94" s="5095"/>
      <c r="H94" s="5095"/>
      <c r="I94" s="5095"/>
      <c r="J94" s="5095"/>
      <c r="K94" s="5095"/>
      <c r="L94" s="1789"/>
      <c r="M94" s="1789"/>
      <c r="N94" s="1789"/>
      <c r="O94" s="1790"/>
      <c r="P94" s="1789"/>
      <c r="Q94" s="1789"/>
      <c r="R94" s="1789"/>
      <c r="S94" s="1797"/>
      <c r="T94" s="1788"/>
      <c r="U94" s="747">
        <v>1</v>
      </c>
      <c r="V94" s="641"/>
      <c r="W94" s="641"/>
      <c r="X94" s="746"/>
      <c r="Y94" s="746"/>
      <c r="Z94" s="746"/>
      <c r="AA94" s="746"/>
      <c r="AB94" s="746"/>
      <c r="AC94" s="746"/>
      <c r="AD94" s="746"/>
      <c r="AE94" s="746"/>
      <c r="AF94" s="746"/>
      <c r="AG94" s="746"/>
    </row>
    <row r="95" spans="1:34">
      <c r="A95" s="1694">
        <v>1</v>
      </c>
      <c r="B95" s="1694"/>
      <c r="C95" s="1694"/>
      <c r="D95" s="1694"/>
      <c r="E95" s="1694"/>
      <c r="F95" s="1694"/>
      <c r="G95" s="1694"/>
      <c r="H95" s="1694"/>
      <c r="I95" s="1694"/>
      <c r="J95" s="1694"/>
      <c r="K95" s="1694"/>
      <c r="L95" s="1694"/>
      <c r="M95" s="1694"/>
      <c r="N95" s="1694"/>
      <c r="O95" s="1694"/>
      <c r="P95" s="1694"/>
      <c r="Q95" s="1694"/>
      <c r="R95" s="1694"/>
      <c r="S95" s="1694"/>
      <c r="T95" s="1694"/>
      <c r="U95" s="747">
        <v>1</v>
      </c>
      <c r="X95" s="746"/>
    </row>
    <row r="96" spans="1:34" s="749" customFormat="1" ht="40.5" customHeight="1">
      <c r="A96" s="1788"/>
      <c r="B96" s="1803"/>
      <c r="C96" s="1789" t="s">
        <v>3739</v>
      </c>
      <c r="D96" s="1798"/>
      <c r="E96" s="1791"/>
      <c r="F96" s="1789"/>
      <c r="G96" s="1789"/>
      <c r="H96" s="1794"/>
      <c r="I96" s="1789"/>
      <c r="J96" s="1789"/>
      <c r="K96" s="1789"/>
      <c r="L96" s="1789"/>
      <c r="M96" s="1789"/>
      <c r="N96" s="1789"/>
      <c r="O96" s="1789"/>
      <c r="P96" s="1790"/>
      <c r="Q96" s="1789"/>
      <c r="R96" s="1789"/>
      <c r="S96" s="1789"/>
      <c r="T96" s="1788"/>
      <c r="U96" s="747">
        <v>1</v>
      </c>
      <c r="V96" s="641"/>
      <c r="W96" s="641"/>
      <c r="X96" s="746"/>
      <c r="Y96" s="746"/>
      <c r="Z96" s="746"/>
      <c r="AA96" s="746"/>
      <c r="AB96" s="746"/>
      <c r="AC96" s="746"/>
      <c r="AD96" s="746"/>
      <c r="AE96" s="746"/>
      <c r="AF96" s="746"/>
      <c r="AG96" s="746"/>
      <c r="AH96" s="746"/>
    </row>
    <row r="97" spans="1:34" s="749" customFormat="1" ht="40.5" customHeight="1">
      <c r="A97" s="1788"/>
      <c r="B97" s="1789"/>
      <c r="C97" s="1802"/>
      <c r="D97" s="5095" t="s">
        <v>3738</v>
      </c>
      <c r="E97" s="5095"/>
      <c r="F97" s="5095"/>
      <c r="G97" s="5095"/>
      <c r="H97" s="5095"/>
      <c r="I97" s="5095"/>
      <c r="J97" s="5095"/>
      <c r="K97" s="5095"/>
      <c r="L97" s="1789"/>
      <c r="M97" s="1789"/>
      <c r="N97" s="1789"/>
      <c r="O97" s="1790"/>
      <c r="P97" s="1789"/>
      <c r="Q97" s="1789"/>
      <c r="R97" s="1789"/>
      <c r="S97" s="1797"/>
      <c r="T97" s="1788"/>
      <c r="U97" s="747">
        <v>1</v>
      </c>
      <c r="V97" s="641"/>
      <c r="W97" s="641"/>
      <c r="X97" s="746"/>
      <c r="Y97" s="746"/>
      <c r="Z97" s="746"/>
      <c r="AA97" s="746"/>
      <c r="AB97" s="746"/>
      <c r="AC97" s="746"/>
      <c r="AD97" s="746"/>
      <c r="AE97" s="746"/>
      <c r="AF97" s="746"/>
      <c r="AG97" s="746"/>
    </row>
    <row r="98" spans="1:34" s="749" customFormat="1" ht="40.5" customHeight="1">
      <c r="A98" s="1788"/>
      <c r="B98" s="1789"/>
      <c r="C98" s="1802"/>
      <c r="D98" s="5095" t="s">
        <v>993</v>
      </c>
      <c r="E98" s="5095"/>
      <c r="F98" s="5095"/>
      <c r="G98" s="5095"/>
      <c r="H98" s="5095"/>
      <c r="I98" s="5095"/>
      <c r="J98" s="5095"/>
      <c r="K98" s="5095"/>
      <c r="L98" s="1789" t="s">
        <v>798</v>
      </c>
      <c r="M98" s="1789"/>
      <c r="N98" s="1789"/>
      <c r="O98" s="1790"/>
      <c r="P98" s="1789"/>
      <c r="Q98" s="1789"/>
      <c r="R98" s="1789"/>
      <c r="S98" s="1797"/>
      <c r="T98" s="1788"/>
      <c r="U98" s="747">
        <v>1</v>
      </c>
      <c r="V98" s="641"/>
      <c r="W98" s="641"/>
      <c r="X98" s="746"/>
      <c r="Y98" s="746"/>
      <c r="Z98" s="746"/>
      <c r="AA98" s="746"/>
      <c r="AB98" s="746"/>
      <c r="AC98" s="746"/>
      <c r="AD98" s="746"/>
      <c r="AE98" s="746"/>
      <c r="AF98" s="746"/>
      <c r="AG98" s="746"/>
    </row>
    <row r="99" spans="1:34">
      <c r="A99" s="1694">
        <v>1</v>
      </c>
      <c r="B99" s="1694"/>
      <c r="C99" s="1694"/>
      <c r="D99" s="1694"/>
      <c r="E99" s="1694"/>
      <c r="F99" s="1694"/>
      <c r="G99" s="1694"/>
      <c r="H99" s="1694"/>
      <c r="I99" s="1694"/>
      <c r="J99" s="1694"/>
      <c r="K99" s="1694"/>
      <c r="L99" s="1694"/>
      <c r="M99" s="1694"/>
      <c r="N99" s="1694"/>
      <c r="O99" s="1694"/>
      <c r="P99" s="1694"/>
      <c r="Q99" s="1694"/>
      <c r="R99" s="1694"/>
      <c r="S99" s="1694"/>
      <c r="T99" s="1694"/>
      <c r="U99" s="747">
        <v>1</v>
      </c>
      <c r="X99" s="746"/>
      <c r="AD99" s="746"/>
    </row>
    <row r="100" spans="1:34" s="749" customFormat="1" ht="40.5" customHeight="1">
      <c r="A100" s="1788"/>
      <c r="B100" s="1803"/>
      <c r="C100" s="1789" t="s">
        <v>3185</v>
      </c>
      <c r="D100" s="1798"/>
      <c r="E100" s="1791"/>
      <c r="F100" s="1789"/>
      <c r="G100" s="1789"/>
      <c r="H100" s="1794"/>
      <c r="I100" s="1789"/>
      <c r="J100" s="1789"/>
      <c r="K100" s="1789"/>
      <c r="L100" s="1789"/>
      <c r="M100" s="1789"/>
      <c r="N100" s="1789"/>
      <c r="O100" s="1789"/>
      <c r="P100" s="1790"/>
      <c r="Q100" s="1789"/>
      <c r="R100" s="1789"/>
      <c r="S100" s="1789"/>
      <c r="T100" s="1788"/>
      <c r="U100" s="747">
        <v>1</v>
      </c>
      <c r="V100" s="641"/>
      <c r="W100" s="641"/>
      <c r="X100" s="746"/>
      <c r="Y100" s="746"/>
      <c r="Z100" s="746"/>
      <c r="AA100" s="746"/>
      <c r="AB100" s="746"/>
      <c r="AC100" s="746"/>
      <c r="AD100" s="746"/>
      <c r="AE100" s="746"/>
      <c r="AF100" s="746"/>
      <c r="AG100" s="746"/>
      <c r="AH100" s="746"/>
    </row>
    <row r="101" spans="1:34" s="749" customFormat="1" ht="40.5" customHeight="1">
      <c r="A101" s="1788"/>
      <c r="B101" s="1789"/>
      <c r="C101" s="1802"/>
      <c r="D101" s="5095" t="s">
        <v>3737</v>
      </c>
      <c r="E101" s="5095"/>
      <c r="F101" s="5095"/>
      <c r="G101" s="5095"/>
      <c r="H101" s="5095"/>
      <c r="I101" s="5095"/>
      <c r="J101" s="5095"/>
      <c r="K101" s="5095"/>
      <c r="L101" s="1789"/>
      <c r="M101" s="1789"/>
      <c r="N101" s="1789"/>
      <c r="O101" s="1790"/>
      <c r="P101" s="1789"/>
      <c r="Q101" s="1789"/>
      <c r="R101" s="1789"/>
      <c r="S101" s="1797"/>
      <c r="T101" s="1788"/>
      <c r="U101" s="747">
        <v>1</v>
      </c>
      <c r="V101" s="641"/>
      <c r="W101" s="641"/>
      <c r="X101" s="746"/>
      <c r="Y101" s="746"/>
      <c r="Z101" s="746"/>
      <c r="AA101" s="746"/>
      <c r="AB101" s="746"/>
      <c r="AC101" s="746"/>
      <c r="AD101" s="746"/>
      <c r="AE101" s="746"/>
      <c r="AF101" s="746"/>
      <c r="AG101" s="746"/>
    </row>
    <row r="102" spans="1:34">
      <c r="A102" s="1694">
        <v>1</v>
      </c>
      <c r="B102" s="1694"/>
      <c r="C102" s="1694"/>
      <c r="D102" s="1694"/>
      <c r="E102" s="1694"/>
      <c r="F102" s="1694"/>
      <c r="G102" s="1694"/>
      <c r="H102" s="1694"/>
      <c r="I102" s="1694"/>
      <c r="J102" s="1694"/>
      <c r="K102" s="1694"/>
      <c r="L102" s="1694"/>
      <c r="M102" s="1694"/>
      <c r="N102" s="1694"/>
      <c r="O102" s="1694"/>
      <c r="P102" s="1694"/>
      <c r="Q102" s="1694"/>
      <c r="R102" s="1694"/>
      <c r="S102" s="1694"/>
      <c r="T102" s="1694"/>
      <c r="U102" s="747">
        <v>1</v>
      </c>
      <c r="X102" s="746"/>
      <c r="AD102" s="746"/>
    </row>
    <row r="103" spans="1:34" s="749" customFormat="1" ht="40.5" customHeight="1">
      <c r="A103" s="1788"/>
      <c r="B103" s="1803"/>
      <c r="C103" s="1789" t="s">
        <v>3190</v>
      </c>
      <c r="D103" s="1798"/>
      <c r="E103" s="1791"/>
      <c r="F103" s="1789"/>
      <c r="G103" s="1789"/>
      <c r="H103" s="1794"/>
      <c r="I103" s="1789"/>
      <c r="J103" s="1789"/>
      <c r="K103" s="1789"/>
      <c r="L103" s="1789"/>
      <c r="M103" s="1789"/>
      <c r="N103" s="1789"/>
      <c r="O103" s="1789"/>
      <c r="P103" s="1790"/>
      <c r="Q103" s="1789"/>
      <c r="R103" s="1789"/>
      <c r="S103" s="1789"/>
      <c r="T103" s="1788"/>
      <c r="U103" s="747">
        <v>1</v>
      </c>
      <c r="V103" s="641"/>
      <c r="W103" s="641"/>
      <c r="X103" s="746"/>
      <c r="Y103" s="746"/>
      <c r="Z103" s="746"/>
      <c r="AA103" s="746"/>
      <c r="AB103" s="746"/>
      <c r="AC103" s="746"/>
      <c r="AD103" s="746"/>
      <c r="AE103" s="746"/>
      <c r="AF103" s="746"/>
      <c r="AG103" s="746"/>
      <c r="AH103" s="746"/>
    </row>
    <row r="104" spans="1:34" s="749" customFormat="1" ht="40.5" customHeight="1">
      <c r="A104" s="1788"/>
      <c r="B104" s="1789"/>
      <c r="C104" s="1802"/>
      <c r="D104" s="5095" t="s">
        <v>3736</v>
      </c>
      <c r="E104" s="5095"/>
      <c r="F104" s="5095"/>
      <c r="G104" s="5095"/>
      <c r="H104" s="5095"/>
      <c r="I104" s="5095"/>
      <c r="J104" s="5095"/>
      <c r="K104" s="5095"/>
      <c r="L104" s="1789"/>
      <c r="M104" s="1789"/>
      <c r="N104" s="1789"/>
      <c r="O104" s="1790"/>
      <c r="P104" s="1789"/>
      <c r="Q104" s="1789"/>
      <c r="R104" s="1789"/>
      <c r="S104" s="1797"/>
      <c r="T104" s="1788"/>
      <c r="U104" s="747">
        <v>1</v>
      </c>
      <c r="V104" s="641"/>
      <c r="W104" s="641"/>
      <c r="X104" s="746"/>
      <c r="Y104" s="746"/>
      <c r="Z104" s="746"/>
      <c r="AA104" s="746"/>
      <c r="AB104" s="746"/>
      <c r="AC104" s="746"/>
      <c r="AD104" s="746"/>
      <c r="AE104" s="746"/>
      <c r="AF104" s="746"/>
      <c r="AG104" s="746"/>
    </row>
    <row r="105" spans="1:34">
      <c r="A105" s="1694">
        <v>1</v>
      </c>
      <c r="B105" s="1694"/>
      <c r="C105" s="1694"/>
      <c r="D105" s="1694"/>
      <c r="E105" s="1694"/>
      <c r="F105" s="1694"/>
      <c r="G105" s="1694"/>
      <c r="H105" s="1694"/>
      <c r="I105" s="1694"/>
      <c r="J105" s="1694"/>
      <c r="K105" s="1694"/>
      <c r="L105" s="1694"/>
      <c r="M105" s="1694"/>
      <c r="N105" s="1694"/>
      <c r="O105" s="1694"/>
      <c r="P105" s="1694"/>
      <c r="Q105" s="1694"/>
      <c r="R105" s="1694"/>
      <c r="S105" s="1694"/>
      <c r="T105" s="1694"/>
      <c r="U105" s="747">
        <v>1</v>
      </c>
      <c r="X105" s="746"/>
      <c r="AD105" s="746"/>
    </row>
    <row r="106" spans="1:34" s="749" customFormat="1" ht="40.5" customHeight="1">
      <c r="A106" s="1788"/>
      <c r="B106" s="1803"/>
      <c r="C106" s="1789" t="s">
        <v>3735</v>
      </c>
      <c r="D106" s="1798"/>
      <c r="E106" s="1791"/>
      <c r="F106" s="1789"/>
      <c r="G106" s="1789"/>
      <c r="H106" s="1794"/>
      <c r="I106" s="1789"/>
      <c r="J106" s="1789"/>
      <c r="K106" s="1789"/>
      <c r="L106" s="1789"/>
      <c r="M106" s="1789"/>
      <c r="N106" s="1789"/>
      <c r="O106" s="1789"/>
      <c r="P106" s="1790"/>
      <c r="Q106" s="1789"/>
      <c r="R106" s="1789"/>
      <c r="S106" s="1789"/>
      <c r="T106" s="1788"/>
      <c r="U106" s="747">
        <v>1</v>
      </c>
      <c r="V106" s="641"/>
      <c r="W106" s="641"/>
      <c r="X106" s="746"/>
      <c r="Y106" s="746"/>
      <c r="Z106" s="746"/>
      <c r="AA106" s="746"/>
      <c r="AB106" s="746"/>
      <c r="AC106" s="746"/>
      <c r="AD106" s="746"/>
      <c r="AE106" s="746"/>
      <c r="AF106" s="746"/>
      <c r="AG106" s="746"/>
      <c r="AH106" s="746"/>
    </row>
    <row r="107" spans="1:34" s="749" customFormat="1" ht="40.5" customHeight="1">
      <c r="A107" s="1788"/>
      <c r="B107" s="1789"/>
      <c r="C107" s="1802"/>
      <c r="D107" s="5095" t="s">
        <v>3734</v>
      </c>
      <c r="E107" s="5095"/>
      <c r="F107" s="5095"/>
      <c r="G107" s="5095"/>
      <c r="H107" s="5095"/>
      <c r="I107" s="5095"/>
      <c r="J107" s="5095"/>
      <c r="K107" s="5095"/>
      <c r="L107" s="1789"/>
      <c r="M107" s="1789"/>
      <c r="N107" s="1789"/>
      <c r="O107" s="1790"/>
      <c r="P107" s="1789"/>
      <c r="Q107" s="1789"/>
      <c r="R107" s="1789"/>
      <c r="S107" s="1797"/>
      <c r="T107" s="1788"/>
      <c r="U107" s="747">
        <v>1</v>
      </c>
      <c r="V107" s="641"/>
      <c r="W107" s="641"/>
      <c r="X107" s="746"/>
      <c r="Y107" s="746"/>
      <c r="Z107" s="746"/>
      <c r="AA107" s="746"/>
      <c r="AB107" s="746"/>
      <c r="AC107" s="746"/>
      <c r="AD107" s="746"/>
      <c r="AE107" s="746"/>
      <c r="AF107" s="746"/>
      <c r="AG107" s="746"/>
    </row>
    <row r="108" spans="1:34">
      <c r="A108" s="1694">
        <v>1</v>
      </c>
      <c r="B108" s="1694"/>
      <c r="C108" s="1694"/>
      <c r="D108" s="1694"/>
      <c r="E108" s="1694"/>
      <c r="F108" s="1694"/>
      <c r="G108" s="1694"/>
      <c r="H108" s="1694"/>
      <c r="I108" s="1694"/>
      <c r="J108" s="1694"/>
      <c r="K108" s="1694"/>
      <c r="L108" s="1694"/>
      <c r="M108" s="1694"/>
      <c r="N108" s="1694"/>
      <c r="O108" s="1694"/>
      <c r="P108" s="1694"/>
      <c r="Q108" s="1694"/>
      <c r="R108" s="1694"/>
      <c r="S108" s="1694"/>
      <c r="T108" s="1694"/>
      <c r="U108" s="747">
        <v>1</v>
      </c>
      <c r="X108" s="746"/>
      <c r="AD108" s="746"/>
    </row>
    <row r="109" spans="1:34" s="749" customFormat="1" ht="40.5" customHeight="1">
      <c r="A109" s="1788"/>
      <c r="B109" s="1803"/>
      <c r="C109" s="1789" t="s">
        <v>3733</v>
      </c>
      <c r="D109" s="1798"/>
      <c r="E109" s="1791"/>
      <c r="F109" s="1789"/>
      <c r="G109" s="1789"/>
      <c r="H109" s="1794"/>
      <c r="I109" s="1789"/>
      <c r="J109" s="1789"/>
      <c r="K109" s="1789"/>
      <c r="L109" s="1789"/>
      <c r="M109" s="1789"/>
      <c r="N109" s="1789"/>
      <c r="O109" s="1789"/>
      <c r="P109" s="1790"/>
      <c r="Q109" s="1789"/>
      <c r="R109" s="1789"/>
      <c r="S109" s="1789"/>
      <c r="T109" s="1788"/>
      <c r="U109" s="747">
        <v>1</v>
      </c>
      <c r="V109" s="641"/>
      <c r="W109" s="641"/>
      <c r="X109" s="746"/>
      <c r="Y109" s="746"/>
      <c r="Z109" s="746"/>
      <c r="AA109" s="746"/>
      <c r="AB109" s="746"/>
      <c r="AC109" s="746"/>
      <c r="AD109" s="746"/>
      <c r="AE109" s="746"/>
      <c r="AF109" s="746"/>
      <c r="AG109" s="746"/>
      <c r="AH109" s="746"/>
    </row>
    <row r="110" spans="1:34" s="749" customFormat="1" ht="40.5" customHeight="1">
      <c r="A110" s="1788"/>
      <c r="B110" s="1789"/>
      <c r="C110" s="1802"/>
      <c r="D110" s="5095" t="s">
        <v>3732</v>
      </c>
      <c r="E110" s="5095"/>
      <c r="F110" s="5095"/>
      <c r="G110" s="5095"/>
      <c r="H110" s="5095"/>
      <c r="I110" s="5095"/>
      <c r="J110" s="5095"/>
      <c r="K110" s="5095"/>
      <c r="L110" s="1789"/>
      <c r="M110" s="1789"/>
      <c r="N110" s="1789"/>
      <c r="O110" s="1790"/>
      <c r="P110" s="1789"/>
      <c r="Q110" s="1789"/>
      <c r="R110" s="1789"/>
      <c r="S110" s="1797"/>
      <c r="T110" s="1788"/>
      <c r="U110" s="747">
        <v>1</v>
      </c>
      <c r="V110" s="641"/>
      <c r="W110" s="641"/>
      <c r="X110" s="746"/>
      <c r="Y110" s="746"/>
      <c r="Z110" s="746"/>
      <c r="AA110" s="746"/>
      <c r="AB110" s="746"/>
      <c r="AC110" s="746"/>
      <c r="AD110" s="746"/>
      <c r="AE110" s="746"/>
      <c r="AF110" s="746"/>
      <c r="AG110" s="746"/>
    </row>
    <row r="111" spans="1:34">
      <c r="A111" s="1694">
        <v>1</v>
      </c>
      <c r="B111" s="1694"/>
      <c r="C111" s="1694"/>
      <c r="D111" s="1694"/>
      <c r="E111" s="1694"/>
      <c r="F111" s="1694"/>
      <c r="G111" s="1694"/>
      <c r="H111" s="1694"/>
      <c r="I111" s="1694"/>
      <c r="J111" s="1694"/>
      <c r="K111" s="1694"/>
      <c r="L111" s="1694"/>
      <c r="M111" s="1694"/>
      <c r="N111" s="1694"/>
      <c r="O111" s="1694"/>
      <c r="P111" s="1694"/>
      <c r="Q111" s="1694"/>
      <c r="R111" s="1694"/>
      <c r="S111" s="1694"/>
      <c r="T111" s="1694"/>
      <c r="U111" s="747">
        <v>1</v>
      </c>
      <c r="X111" s="746"/>
      <c r="AD111" s="746"/>
    </row>
    <row r="112" spans="1:34" s="749" customFormat="1" ht="40.5" customHeight="1">
      <c r="A112" s="1788"/>
      <c r="B112" s="1803"/>
      <c r="C112" s="1789" t="s">
        <v>3731</v>
      </c>
      <c r="D112" s="1798"/>
      <c r="E112" s="1791"/>
      <c r="F112" s="1789"/>
      <c r="G112" s="1789"/>
      <c r="H112" s="1794"/>
      <c r="I112" s="1789"/>
      <c r="J112" s="1789"/>
      <c r="K112" s="1789"/>
      <c r="L112" s="1789"/>
      <c r="M112" s="1789"/>
      <c r="N112" s="1789"/>
      <c r="O112" s="1789"/>
      <c r="P112" s="1790"/>
      <c r="Q112" s="1789"/>
      <c r="R112" s="1789"/>
      <c r="S112" s="1789"/>
      <c r="T112" s="1788"/>
      <c r="U112" s="747">
        <v>1</v>
      </c>
      <c r="V112" s="641"/>
      <c r="W112" s="641"/>
      <c r="X112" s="746"/>
      <c r="Y112" s="746"/>
      <c r="Z112" s="746"/>
      <c r="AA112" s="746"/>
      <c r="AB112" s="746"/>
      <c r="AC112" s="746"/>
      <c r="AD112" s="746"/>
      <c r="AE112" s="746"/>
      <c r="AF112" s="746"/>
      <c r="AG112" s="746"/>
      <c r="AH112" s="746"/>
    </row>
    <row r="113" spans="1:34" s="749" customFormat="1" ht="40.5" customHeight="1">
      <c r="A113" s="1788"/>
      <c r="B113" s="1789"/>
      <c r="C113" s="1802"/>
      <c r="D113" s="5095" t="s">
        <v>3730</v>
      </c>
      <c r="E113" s="5095"/>
      <c r="F113" s="5095"/>
      <c r="G113" s="5095"/>
      <c r="H113" s="5095"/>
      <c r="I113" s="5095"/>
      <c r="J113" s="5095"/>
      <c r="K113" s="5095"/>
      <c r="L113" s="1789"/>
      <c r="M113" s="1789"/>
      <c r="N113" s="1789"/>
      <c r="O113" s="1790"/>
      <c r="P113" s="1789"/>
      <c r="Q113" s="1789"/>
      <c r="R113" s="1789"/>
      <c r="S113" s="1797"/>
      <c r="T113" s="1788"/>
      <c r="U113" s="747">
        <v>1</v>
      </c>
      <c r="V113" s="641"/>
      <c r="W113" s="641"/>
      <c r="X113" s="746"/>
      <c r="Y113" s="746"/>
      <c r="Z113" s="746"/>
      <c r="AA113" s="746"/>
      <c r="AB113" s="746"/>
      <c r="AC113" s="746"/>
      <c r="AD113" s="746"/>
      <c r="AE113" s="746"/>
      <c r="AF113" s="746"/>
      <c r="AG113" s="746"/>
    </row>
    <row r="114" spans="1:34">
      <c r="A114" s="1694">
        <v>1</v>
      </c>
      <c r="B114" s="1694"/>
      <c r="C114" s="1694"/>
      <c r="D114" s="1694"/>
      <c r="E114" s="1694"/>
      <c r="F114" s="1694"/>
      <c r="G114" s="1694"/>
      <c r="H114" s="1694"/>
      <c r="I114" s="1694"/>
      <c r="J114" s="1694"/>
      <c r="K114" s="1694"/>
      <c r="L114" s="1694"/>
      <c r="M114" s="1694"/>
      <c r="N114" s="1694"/>
      <c r="O114" s="1694"/>
      <c r="P114" s="1694"/>
      <c r="Q114" s="1694"/>
      <c r="R114" s="1694"/>
      <c r="S114" s="1694"/>
      <c r="T114" s="1694"/>
      <c r="U114" s="747">
        <v>1</v>
      </c>
      <c r="X114" s="746"/>
      <c r="AD114" s="746"/>
    </row>
    <row r="115" spans="1:34" s="749" customFormat="1" ht="40.5" customHeight="1">
      <c r="A115" s="1788"/>
      <c r="B115" s="1803"/>
      <c r="C115" s="1789" t="s">
        <v>3196</v>
      </c>
      <c r="D115" s="1798"/>
      <c r="E115" s="1791"/>
      <c r="F115" s="1789"/>
      <c r="G115" s="1789"/>
      <c r="H115" s="1794"/>
      <c r="I115" s="1789"/>
      <c r="J115" s="1789"/>
      <c r="K115" s="1789"/>
      <c r="L115" s="1789"/>
      <c r="M115" s="1789"/>
      <c r="N115" s="1789"/>
      <c r="O115" s="1789"/>
      <c r="P115" s="1790"/>
      <c r="Q115" s="1789"/>
      <c r="R115" s="1789"/>
      <c r="S115" s="1789"/>
      <c r="T115" s="1788"/>
      <c r="U115" s="747">
        <v>1</v>
      </c>
      <c r="V115" s="641"/>
      <c r="W115" s="641"/>
      <c r="X115" s="746"/>
      <c r="Y115" s="746"/>
      <c r="Z115" s="746"/>
      <c r="AA115" s="746"/>
      <c r="AB115" s="746"/>
      <c r="AC115" s="746"/>
      <c r="AD115" s="746"/>
      <c r="AE115" s="746"/>
      <c r="AF115" s="746"/>
      <c r="AG115" s="746"/>
      <c r="AH115" s="746"/>
    </row>
    <row r="116" spans="1:34" s="749" customFormat="1" ht="40.5" customHeight="1">
      <c r="A116" s="1788"/>
      <c r="B116" s="1789"/>
      <c r="C116" s="1802"/>
      <c r="D116" s="5095" t="s">
        <v>3729</v>
      </c>
      <c r="E116" s="5095"/>
      <c r="F116" s="5095"/>
      <c r="G116" s="5095"/>
      <c r="H116" s="5095"/>
      <c r="I116" s="5095"/>
      <c r="J116" s="5095"/>
      <c r="K116" s="5095"/>
      <c r="L116" s="1789"/>
      <c r="M116" s="1789"/>
      <c r="N116" s="1789"/>
      <c r="O116" s="1790"/>
      <c r="P116" s="1789"/>
      <c r="Q116" s="1789"/>
      <c r="R116" s="1789"/>
      <c r="S116" s="1797"/>
      <c r="T116" s="1788"/>
      <c r="U116" s="747">
        <v>1</v>
      </c>
      <c r="V116" s="641"/>
      <c r="W116" s="641"/>
      <c r="X116" s="746"/>
      <c r="Y116" s="746"/>
      <c r="Z116" s="746"/>
      <c r="AA116" s="746"/>
      <c r="AB116" s="746"/>
      <c r="AC116" s="746"/>
      <c r="AD116" s="746"/>
      <c r="AE116" s="746"/>
      <c r="AF116" s="746"/>
      <c r="AG116" s="746"/>
    </row>
    <row r="117" spans="1:34">
      <c r="A117" s="1694">
        <v>1</v>
      </c>
      <c r="B117" s="1694"/>
      <c r="C117" s="1694"/>
      <c r="D117" s="1694"/>
      <c r="E117" s="1694"/>
      <c r="F117" s="1694"/>
      <c r="G117" s="1694"/>
      <c r="H117" s="1694"/>
      <c r="I117" s="1694"/>
      <c r="J117" s="1694"/>
      <c r="K117" s="1694"/>
      <c r="L117" s="1694"/>
      <c r="M117" s="1694"/>
      <c r="N117" s="1694"/>
      <c r="O117" s="1694"/>
      <c r="P117" s="1694"/>
      <c r="Q117" s="1694"/>
      <c r="R117" s="1694"/>
      <c r="S117" s="1694"/>
      <c r="T117" s="1694"/>
      <c r="U117" s="747">
        <v>1</v>
      </c>
      <c r="X117" s="746"/>
      <c r="AD117" s="746"/>
    </row>
    <row r="118" spans="1:34" s="749" customFormat="1" ht="40.5" customHeight="1">
      <c r="A118" s="1788"/>
      <c r="B118" s="1803"/>
      <c r="C118" s="1789" t="s">
        <v>3728</v>
      </c>
      <c r="D118" s="1798"/>
      <c r="E118" s="1791"/>
      <c r="F118" s="1789"/>
      <c r="G118" s="1789"/>
      <c r="H118" s="1794"/>
      <c r="I118" s="1789"/>
      <c r="J118" s="1789"/>
      <c r="K118" s="1789"/>
      <c r="L118" s="1789"/>
      <c r="M118" s="1789"/>
      <c r="N118" s="1789"/>
      <c r="O118" s="1789"/>
      <c r="P118" s="1790"/>
      <c r="Q118" s="1789"/>
      <c r="R118" s="1789"/>
      <c r="S118" s="1789"/>
      <c r="T118" s="1788"/>
      <c r="U118" s="747">
        <v>1</v>
      </c>
      <c r="V118" s="641"/>
      <c r="W118" s="641"/>
      <c r="X118" s="746"/>
      <c r="Y118" s="746"/>
      <c r="Z118" s="746"/>
      <c r="AA118" s="746"/>
      <c r="AB118" s="746"/>
      <c r="AC118" s="746"/>
      <c r="AD118" s="746"/>
      <c r="AE118" s="746"/>
      <c r="AF118" s="746"/>
      <c r="AG118" s="746"/>
      <c r="AH118" s="746"/>
    </row>
    <row r="119" spans="1:34" s="749" customFormat="1" ht="40.5" customHeight="1">
      <c r="A119" s="1788"/>
      <c r="B119" s="1789"/>
      <c r="C119" s="1802"/>
      <c r="D119" s="5095" t="s">
        <v>3727</v>
      </c>
      <c r="E119" s="5095"/>
      <c r="F119" s="5095"/>
      <c r="G119" s="5095"/>
      <c r="H119" s="5095"/>
      <c r="I119" s="5095"/>
      <c r="J119" s="5095"/>
      <c r="K119" s="5095"/>
      <c r="L119" s="1789" t="s">
        <v>798</v>
      </c>
      <c r="M119" s="1789"/>
      <c r="N119" s="1789"/>
      <c r="O119" s="1790"/>
      <c r="P119" s="1789"/>
      <c r="Q119" s="1789"/>
      <c r="R119" s="1789"/>
      <c r="S119" s="1797"/>
      <c r="T119" s="1788"/>
      <c r="U119" s="747">
        <v>1</v>
      </c>
      <c r="V119" s="641"/>
      <c r="W119" s="641"/>
      <c r="X119" s="746"/>
      <c r="Y119" s="746"/>
      <c r="Z119" s="746"/>
      <c r="AA119" s="746"/>
      <c r="AB119" s="746"/>
      <c r="AC119" s="746"/>
      <c r="AD119" s="746"/>
      <c r="AE119" s="746"/>
      <c r="AF119" s="746"/>
      <c r="AG119" s="746"/>
    </row>
    <row r="120" spans="1:34">
      <c r="A120" s="1694">
        <v>1</v>
      </c>
      <c r="B120" s="1694"/>
      <c r="C120" s="1694"/>
      <c r="D120" s="1694"/>
      <c r="E120" s="1694"/>
      <c r="F120" s="1694"/>
      <c r="G120" s="1694"/>
      <c r="H120" s="1694"/>
      <c r="I120" s="1694"/>
      <c r="J120" s="1694"/>
      <c r="K120" s="1694"/>
      <c r="L120" s="1694"/>
      <c r="M120" s="1694"/>
      <c r="N120" s="1694"/>
      <c r="O120" s="1694"/>
      <c r="P120" s="1694"/>
      <c r="Q120" s="1694"/>
      <c r="R120" s="1694"/>
      <c r="S120" s="1694"/>
      <c r="T120" s="1694"/>
      <c r="U120" s="747">
        <v>1</v>
      </c>
      <c r="X120" s="746"/>
      <c r="AD120" s="746"/>
    </row>
    <row r="121" spans="1:34" s="749" customFormat="1" ht="40.5" customHeight="1">
      <c r="A121" s="1788"/>
      <c r="B121" s="1789"/>
      <c r="C121" s="1802"/>
      <c r="D121" s="5095" t="s">
        <v>724</v>
      </c>
      <c r="E121" s="5095"/>
      <c r="F121" s="5095"/>
      <c r="G121" s="5095"/>
      <c r="H121" s="5095"/>
      <c r="I121" s="5095"/>
      <c r="J121" s="5095"/>
      <c r="K121" s="5095"/>
      <c r="L121" s="1789"/>
      <c r="M121" s="1789"/>
      <c r="N121" s="1789"/>
      <c r="O121" s="1790"/>
      <c r="P121" s="1789"/>
      <c r="Q121" s="1789"/>
      <c r="R121" s="1789"/>
      <c r="S121" s="1797"/>
      <c r="T121" s="1788"/>
      <c r="U121" s="747">
        <v>1</v>
      </c>
      <c r="V121" s="641"/>
      <c r="W121" s="641"/>
      <c r="X121" s="746"/>
      <c r="Y121" s="746"/>
      <c r="Z121" s="746"/>
      <c r="AA121" s="746"/>
      <c r="AB121" s="746"/>
      <c r="AC121" s="746"/>
      <c r="AD121" s="746"/>
      <c r="AE121" s="746"/>
      <c r="AF121" s="746"/>
      <c r="AG121" s="746"/>
    </row>
    <row r="122" spans="1:34" s="749" customFormat="1" ht="40.5" customHeight="1">
      <c r="A122" s="1788"/>
      <c r="B122" s="1789"/>
      <c r="C122" s="1802"/>
      <c r="D122" s="5095" t="s">
        <v>3726</v>
      </c>
      <c r="E122" s="5095"/>
      <c r="F122" s="5095"/>
      <c r="G122" s="5095"/>
      <c r="H122" s="5095"/>
      <c r="I122" s="5095"/>
      <c r="J122" s="5095"/>
      <c r="K122" s="5095"/>
      <c r="L122" s="1789"/>
      <c r="M122" s="1789"/>
      <c r="N122" s="1789"/>
      <c r="O122" s="1790"/>
      <c r="P122" s="1789"/>
      <c r="Q122" s="1789"/>
      <c r="R122" s="1789"/>
      <c r="S122" s="1797"/>
      <c r="T122" s="1788"/>
      <c r="U122" s="747">
        <v>1</v>
      </c>
      <c r="V122" s="641"/>
      <c r="W122" s="641"/>
      <c r="X122" s="746"/>
      <c r="Y122" s="746"/>
      <c r="Z122" s="746"/>
      <c r="AA122" s="746"/>
      <c r="AB122" s="746"/>
      <c r="AC122" s="746"/>
      <c r="AD122" s="746"/>
      <c r="AE122" s="746"/>
      <c r="AF122" s="746"/>
      <c r="AG122" s="746"/>
    </row>
    <row r="123" spans="1:34" s="749" customFormat="1" ht="40.5" customHeight="1">
      <c r="A123" s="1788"/>
      <c r="B123" s="1789"/>
      <c r="C123" s="1802"/>
      <c r="D123" s="5095" t="s">
        <v>3725</v>
      </c>
      <c r="E123" s="5095"/>
      <c r="F123" s="5095"/>
      <c r="G123" s="5095"/>
      <c r="H123" s="5095"/>
      <c r="I123" s="5095"/>
      <c r="J123" s="5095"/>
      <c r="K123" s="5095"/>
      <c r="L123" s="1789"/>
      <c r="M123" s="1789"/>
      <c r="N123" s="1789"/>
      <c r="O123" s="1790"/>
      <c r="P123" s="1789"/>
      <c r="Q123" s="1789"/>
      <c r="R123" s="1789"/>
      <c r="S123" s="1797"/>
      <c r="T123" s="1788"/>
      <c r="U123" s="747">
        <v>1</v>
      </c>
      <c r="V123" s="641"/>
      <c r="W123" s="641"/>
      <c r="X123" s="746"/>
      <c r="Y123" s="746"/>
      <c r="Z123" s="746"/>
      <c r="AA123" s="746"/>
      <c r="AB123" s="746"/>
      <c r="AC123" s="746"/>
      <c r="AD123" s="746"/>
      <c r="AE123" s="746"/>
      <c r="AF123" s="746"/>
      <c r="AG123" s="746"/>
    </row>
    <row r="124" spans="1:34" s="749" customFormat="1" ht="40.5" customHeight="1">
      <c r="A124" s="1788"/>
      <c r="B124" s="1789"/>
      <c r="C124" s="1802"/>
      <c r="D124" s="5095" t="s">
        <v>3724</v>
      </c>
      <c r="E124" s="5095"/>
      <c r="F124" s="5095"/>
      <c r="G124" s="5095"/>
      <c r="H124" s="5095"/>
      <c r="I124" s="5095"/>
      <c r="J124" s="5095"/>
      <c r="K124" s="5095"/>
      <c r="L124" s="1789"/>
      <c r="M124" s="1789"/>
      <c r="N124" s="1789"/>
      <c r="O124" s="1790"/>
      <c r="P124" s="1789"/>
      <c r="Q124" s="1789"/>
      <c r="R124" s="1789"/>
      <c r="S124" s="1797"/>
      <c r="T124" s="1788"/>
      <c r="U124" s="747">
        <v>1</v>
      </c>
      <c r="V124" s="641"/>
      <c r="W124" s="641"/>
      <c r="X124" s="746"/>
      <c r="Y124" s="746"/>
      <c r="Z124" s="746"/>
      <c r="AA124" s="746"/>
      <c r="AB124" s="746"/>
      <c r="AC124" s="746"/>
      <c r="AD124" s="746"/>
      <c r="AE124" s="746"/>
      <c r="AF124" s="746"/>
      <c r="AG124" s="746"/>
    </row>
    <row r="125" spans="1:34" s="749" customFormat="1" ht="40.5" customHeight="1">
      <c r="A125" s="1788"/>
      <c r="B125" s="1789"/>
      <c r="C125" s="1802"/>
      <c r="D125" s="5095" t="s">
        <v>3723</v>
      </c>
      <c r="E125" s="5095"/>
      <c r="F125" s="5095"/>
      <c r="G125" s="5095"/>
      <c r="H125" s="5095"/>
      <c r="I125" s="5095"/>
      <c r="J125" s="5095"/>
      <c r="K125" s="5095"/>
      <c r="L125" s="1789"/>
      <c r="M125" s="1789"/>
      <c r="N125" s="1789"/>
      <c r="O125" s="1790"/>
      <c r="P125" s="1789"/>
      <c r="Q125" s="1789"/>
      <c r="R125" s="1789"/>
      <c r="S125" s="1797"/>
      <c r="T125" s="1788"/>
      <c r="U125" s="747">
        <v>1</v>
      </c>
      <c r="V125" s="641"/>
      <c r="W125" s="641"/>
      <c r="X125" s="746"/>
      <c r="Y125" s="746"/>
      <c r="Z125" s="746"/>
      <c r="AA125" s="746"/>
      <c r="AB125" s="746"/>
      <c r="AC125" s="746"/>
      <c r="AD125" s="746"/>
      <c r="AE125" s="746"/>
      <c r="AF125" s="746"/>
      <c r="AG125" s="746"/>
    </row>
    <row r="126" spans="1:34" s="749" customFormat="1" ht="40.5" customHeight="1">
      <c r="A126" s="1788"/>
      <c r="B126" s="1789"/>
      <c r="C126" s="1802"/>
      <c r="D126" s="5095" t="s">
        <v>3722</v>
      </c>
      <c r="E126" s="5095"/>
      <c r="F126" s="5095"/>
      <c r="G126" s="5095"/>
      <c r="H126" s="5095"/>
      <c r="I126" s="5095"/>
      <c r="J126" s="5095"/>
      <c r="K126" s="5095"/>
      <c r="L126" s="1789"/>
      <c r="M126" s="1789"/>
      <c r="N126" s="1789"/>
      <c r="O126" s="1790"/>
      <c r="P126" s="1789"/>
      <c r="Q126" s="1789"/>
      <c r="R126" s="1789"/>
      <c r="S126" s="1797"/>
      <c r="T126" s="1788"/>
      <c r="U126" s="747">
        <v>1</v>
      </c>
      <c r="V126" s="641"/>
      <c r="W126" s="641"/>
      <c r="X126" s="746"/>
      <c r="Y126" s="746"/>
      <c r="Z126" s="746"/>
      <c r="AA126" s="746"/>
      <c r="AB126" s="746"/>
      <c r="AC126" s="746"/>
      <c r="AD126" s="746"/>
      <c r="AE126" s="746"/>
      <c r="AF126" s="746"/>
      <c r="AG126" s="746"/>
    </row>
    <row r="127" spans="1:34" s="749" customFormat="1" ht="40.5" customHeight="1">
      <c r="A127" s="1788"/>
      <c r="B127" s="1789"/>
      <c r="C127" s="1802"/>
      <c r="D127" s="5095" t="s">
        <v>3721</v>
      </c>
      <c r="E127" s="5095"/>
      <c r="F127" s="5095"/>
      <c r="G127" s="5095"/>
      <c r="H127" s="5095"/>
      <c r="I127" s="5095"/>
      <c r="J127" s="5095"/>
      <c r="K127" s="5095"/>
      <c r="L127" s="1789"/>
      <c r="M127" s="1789"/>
      <c r="N127" s="1789"/>
      <c r="O127" s="1790"/>
      <c r="P127" s="1789"/>
      <c r="Q127" s="1789"/>
      <c r="R127" s="1789"/>
      <c r="S127" s="1797"/>
      <c r="T127" s="1788"/>
      <c r="U127" s="747">
        <v>1</v>
      </c>
      <c r="V127" s="641"/>
      <c r="W127" s="641"/>
      <c r="X127" s="746"/>
      <c r="Y127" s="746"/>
      <c r="Z127" s="746"/>
      <c r="AA127" s="746"/>
      <c r="AB127" s="746"/>
      <c r="AC127" s="746"/>
      <c r="AD127" s="746"/>
      <c r="AE127" s="746"/>
      <c r="AF127" s="746"/>
      <c r="AG127" s="746"/>
    </row>
    <row r="128" spans="1:34" s="749" customFormat="1" ht="40.5" customHeight="1">
      <c r="A128" s="1788"/>
      <c r="B128" s="1789"/>
      <c r="C128" s="1802"/>
      <c r="D128" s="5095" t="s">
        <v>3720</v>
      </c>
      <c r="E128" s="5095"/>
      <c r="F128" s="5095"/>
      <c r="G128" s="5095"/>
      <c r="H128" s="5095"/>
      <c r="I128" s="5095"/>
      <c r="J128" s="5095"/>
      <c r="K128" s="5095"/>
      <c r="L128" s="1789"/>
      <c r="M128" s="1789"/>
      <c r="N128" s="1789"/>
      <c r="O128" s="1790"/>
      <c r="P128" s="1789"/>
      <c r="Q128" s="1789"/>
      <c r="R128" s="1789"/>
      <c r="S128" s="1797"/>
      <c r="T128" s="1788"/>
      <c r="U128" s="747">
        <v>1</v>
      </c>
      <c r="V128" s="641"/>
      <c r="W128" s="641"/>
      <c r="X128" s="746"/>
      <c r="Y128" s="746"/>
      <c r="Z128" s="746"/>
      <c r="AA128" s="746"/>
      <c r="AB128" s="746"/>
      <c r="AC128" s="746"/>
      <c r="AD128" s="746"/>
      <c r="AE128" s="746"/>
      <c r="AF128" s="746"/>
      <c r="AG128" s="746"/>
    </row>
    <row r="129" spans="1:34" s="749" customFormat="1" ht="40.5" customHeight="1">
      <c r="A129" s="1788"/>
      <c r="B129" s="1789"/>
      <c r="C129" s="1802"/>
      <c r="D129" s="5095" t="s">
        <v>3719</v>
      </c>
      <c r="E129" s="5095"/>
      <c r="F129" s="5095"/>
      <c r="G129" s="5095"/>
      <c r="H129" s="5095"/>
      <c r="I129" s="5095"/>
      <c r="J129" s="5095"/>
      <c r="K129" s="5095"/>
      <c r="L129" s="1789"/>
      <c r="M129" s="1789"/>
      <c r="N129" s="1789"/>
      <c r="O129" s="1790"/>
      <c r="P129" s="1789"/>
      <c r="Q129" s="1789"/>
      <c r="R129" s="1789"/>
      <c r="S129" s="1797"/>
      <c r="T129" s="1788"/>
      <c r="U129" s="747">
        <v>1</v>
      </c>
      <c r="V129" s="641"/>
      <c r="W129" s="641"/>
      <c r="X129" s="746"/>
      <c r="Y129" s="746"/>
      <c r="Z129" s="746"/>
      <c r="AA129" s="746"/>
      <c r="AB129" s="746"/>
      <c r="AC129" s="746"/>
      <c r="AD129" s="746"/>
      <c r="AE129" s="746"/>
      <c r="AF129" s="746"/>
      <c r="AG129" s="746"/>
    </row>
    <row r="130" spans="1:34" s="749" customFormat="1" ht="40.5" customHeight="1">
      <c r="A130" s="1788"/>
      <c r="B130" s="1789"/>
      <c r="C130" s="1802"/>
      <c r="D130" s="5095" t="s">
        <v>3718</v>
      </c>
      <c r="E130" s="5095"/>
      <c r="F130" s="5095"/>
      <c r="G130" s="5095"/>
      <c r="H130" s="5095"/>
      <c r="I130" s="5095"/>
      <c r="J130" s="5095"/>
      <c r="K130" s="5095"/>
      <c r="L130" s="1789"/>
      <c r="M130" s="1789"/>
      <c r="N130" s="1789"/>
      <c r="O130" s="1790"/>
      <c r="P130" s="1789"/>
      <c r="Q130" s="1789"/>
      <c r="R130" s="1789"/>
      <c r="S130" s="1797"/>
      <c r="T130" s="1788"/>
      <c r="U130" s="747">
        <v>1</v>
      </c>
      <c r="V130" s="641"/>
      <c r="W130" s="641"/>
      <c r="X130" s="746"/>
      <c r="Y130" s="746"/>
      <c r="Z130" s="746"/>
      <c r="AA130" s="746"/>
      <c r="AB130" s="746"/>
      <c r="AC130" s="746"/>
      <c r="AD130" s="746"/>
      <c r="AE130" s="746"/>
      <c r="AF130" s="746"/>
      <c r="AG130" s="746"/>
    </row>
    <row r="131" spans="1:34" s="749" customFormat="1" ht="40.5" customHeight="1">
      <c r="A131" s="1788"/>
      <c r="B131" s="1789"/>
      <c r="C131" s="1802"/>
      <c r="D131" s="5095" t="s">
        <v>3717</v>
      </c>
      <c r="E131" s="5095"/>
      <c r="F131" s="5095"/>
      <c r="G131" s="5095"/>
      <c r="H131" s="5095"/>
      <c r="I131" s="5095"/>
      <c r="J131" s="5095"/>
      <c r="K131" s="5095"/>
      <c r="L131" s="1789"/>
      <c r="M131" s="1789"/>
      <c r="N131" s="1789"/>
      <c r="O131" s="1790"/>
      <c r="P131" s="1789"/>
      <c r="Q131" s="1789"/>
      <c r="R131" s="1789"/>
      <c r="S131" s="1797"/>
      <c r="T131" s="1788"/>
      <c r="U131" s="747">
        <v>1</v>
      </c>
      <c r="V131" s="641"/>
      <c r="W131" s="641"/>
      <c r="X131" s="746"/>
      <c r="Y131" s="746"/>
      <c r="Z131" s="746"/>
      <c r="AA131" s="746"/>
      <c r="AB131" s="746"/>
      <c r="AC131" s="746"/>
      <c r="AD131" s="746"/>
      <c r="AE131" s="746"/>
      <c r="AF131" s="746"/>
      <c r="AG131" s="746"/>
    </row>
    <row r="132" spans="1:34" s="749" customFormat="1" ht="40.5" customHeight="1">
      <c r="A132" s="1788"/>
      <c r="B132" s="1789"/>
      <c r="C132" s="1802"/>
      <c r="D132" s="5095" t="s">
        <v>3716</v>
      </c>
      <c r="E132" s="5095"/>
      <c r="F132" s="5095"/>
      <c r="G132" s="5095"/>
      <c r="H132" s="5095"/>
      <c r="I132" s="5095"/>
      <c r="J132" s="5095"/>
      <c r="K132" s="5095"/>
      <c r="L132" s="1789"/>
      <c r="M132" s="1789"/>
      <c r="N132" s="1789"/>
      <c r="O132" s="1790"/>
      <c r="P132" s="1789"/>
      <c r="Q132" s="1789"/>
      <c r="R132" s="1789"/>
      <c r="S132" s="1797"/>
      <c r="T132" s="1788"/>
      <c r="U132" s="747">
        <v>1</v>
      </c>
      <c r="V132" s="641"/>
      <c r="W132" s="641"/>
      <c r="X132" s="746"/>
      <c r="Y132" s="746"/>
      <c r="Z132" s="746"/>
      <c r="AA132" s="746"/>
      <c r="AB132" s="746"/>
      <c r="AC132" s="746"/>
      <c r="AD132" s="746"/>
      <c r="AE132" s="746"/>
      <c r="AF132" s="746"/>
      <c r="AG132" s="746"/>
    </row>
    <row r="133" spans="1:34" s="749" customFormat="1" ht="40.5" customHeight="1">
      <c r="A133" s="1788"/>
      <c r="B133" s="1789"/>
      <c r="C133" s="1802"/>
      <c r="D133" s="5095" t="s">
        <v>3715</v>
      </c>
      <c r="E133" s="5095"/>
      <c r="F133" s="5095"/>
      <c r="G133" s="5095"/>
      <c r="H133" s="5095"/>
      <c r="I133" s="5095"/>
      <c r="J133" s="5095"/>
      <c r="K133" s="5095"/>
      <c r="L133" s="1789"/>
      <c r="M133" s="1789"/>
      <c r="N133" s="1789"/>
      <c r="O133" s="1790"/>
      <c r="P133" s="1789"/>
      <c r="Q133" s="1789"/>
      <c r="R133" s="1789"/>
      <c r="S133" s="1797"/>
      <c r="T133" s="1788"/>
      <c r="U133" s="747">
        <v>1</v>
      </c>
      <c r="V133" s="641"/>
      <c r="W133" s="641"/>
      <c r="X133" s="746"/>
      <c r="Y133" s="746"/>
      <c r="Z133" s="746"/>
      <c r="AA133" s="746"/>
      <c r="AB133" s="746"/>
      <c r="AC133" s="746"/>
      <c r="AD133" s="746"/>
      <c r="AE133" s="746"/>
      <c r="AF133" s="746"/>
      <c r="AG133" s="746"/>
    </row>
    <row r="134" spans="1:34" s="749" customFormat="1" ht="40.5" customHeight="1">
      <c r="A134" s="1788"/>
      <c r="B134" s="1789"/>
      <c r="C134" s="1802"/>
      <c r="D134" s="5095" t="s">
        <v>3714</v>
      </c>
      <c r="E134" s="5095"/>
      <c r="F134" s="5095"/>
      <c r="G134" s="5095"/>
      <c r="H134" s="5095"/>
      <c r="I134" s="5095"/>
      <c r="J134" s="5095"/>
      <c r="K134" s="5095"/>
      <c r="L134" s="1789"/>
      <c r="M134" s="1789"/>
      <c r="N134" s="1789"/>
      <c r="O134" s="1790"/>
      <c r="P134" s="1789"/>
      <c r="Q134" s="1789"/>
      <c r="R134" s="1789"/>
      <c r="S134" s="1797"/>
      <c r="T134" s="1788"/>
      <c r="U134" s="747">
        <v>1</v>
      </c>
      <c r="V134" s="641"/>
      <c r="W134" s="641"/>
      <c r="X134" s="746"/>
      <c r="Y134" s="746"/>
      <c r="Z134" s="746"/>
      <c r="AA134" s="746"/>
      <c r="AB134" s="746"/>
      <c r="AC134" s="746"/>
      <c r="AD134" s="746"/>
      <c r="AE134" s="746"/>
      <c r="AF134" s="746"/>
      <c r="AG134" s="746"/>
    </row>
    <row r="135" spans="1:34" s="749" customFormat="1" ht="40.5" customHeight="1">
      <c r="A135" s="1788"/>
      <c r="B135" s="1789"/>
      <c r="C135" s="1802"/>
      <c r="D135" s="5095" t="s">
        <v>3713</v>
      </c>
      <c r="E135" s="5095"/>
      <c r="F135" s="5095"/>
      <c r="G135" s="5095"/>
      <c r="H135" s="5095"/>
      <c r="I135" s="5095"/>
      <c r="J135" s="5095"/>
      <c r="K135" s="5095"/>
      <c r="L135" s="1789"/>
      <c r="M135" s="1789"/>
      <c r="N135" s="1789"/>
      <c r="O135" s="1790"/>
      <c r="P135" s="1789"/>
      <c r="Q135" s="1789"/>
      <c r="R135" s="1789"/>
      <c r="S135" s="1797"/>
      <c r="T135" s="1788"/>
      <c r="U135" s="747">
        <v>1</v>
      </c>
      <c r="V135" s="641"/>
      <c r="W135" s="641"/>
      <c r="X135" s="746"/>
      <c r="Y135" s="746"/>
      <c r="Z135" s="746"/>
      <c r="AA135" s="746"/>
      <c r="AB135" s="746"/>
      <c r="AC135" s="746"/>
      <c r="AD135" s="746"/>
      <c r="AE135" s="746"/>
      <c r="AF135" s="746"/>
      <c r="AG135" s="746"/>
    </row>
    <row r="136" spans="1:34">
      <c r="A136" s="1694">
        <v>1</v>
      </c>
      <c r="B136" s="1694"/>
      <c r="C136" s="1694"/>
      <c r="D136" s="1694"/>
      <c r="E136" s="1694"/>
      <c r="F136" s="1694"/>
      <c r="G136" s="1694"/>
      <c r="H136" s="1694"/>
      <c r="I136" s="1694"/>
      <c r="J136" s="1694"/>
      <c r="K136" s="1694"/>
      <c r="L136" s="1694"/>
      <c r="M136" s="1694"/>
      <c r="N136" s="1694"/>
      <c r="O136" s="1694"/>
      <c r="P136" s="1694"/>
      <c r="Q136" s="1694"/>
      <c r="R136" s="1694"/>
      <c r="S136" s="1694"/>
      <c r="T136" s="1694"/>
      <c r="U136" s="747">
        <v>1</v>
      </c>
      <c r="X136" s="746"/>
      <c r="AD136" s="746"/>
    </row>
    <row r="137" spans="1:34" s="749" customFormat="1" ht="28.5">
      <c r="A137" s="1788"/>
      <c r="B137" s="1789"/>
      <c r="C137" s="1861" t="s">
        <v>3712</v>
      </c>
      <c r="D137" s="1789"/>
      <c r="E137" s="1794"/>
      <c r="F137" s="1794"/>
      <c r="G137" s="1794"/>
      <c r="H137" s="1860"/>
      <c r="I137" s="1789"/>
      <c r="J137" s="1789"/>
      <c r="K137" s="1789"/>
      <c r="L137" s="1789"/>
      <c r="M137" s="1789"/>
      <c r="N137" s="1789"/>
      <c r="O137" s="1790"/>
      <c r="P137" s="1789"/>
      <c r="Q137" s="1789"/>
      <c r="R137" s="1789"/>
      <c r="S137" s="1797"/>
      <c r="T137" s="1788"/>
      <c r="U137" s="747">
        <v>1</v>
      </c>
      <c r="V137" s="641"/>
      <c r="W137" s="641"/>
      <c r="X137" s="746"/>
      <c r="Y137" s="746"/>
      <c r="Z137" s="746"/>
      <c r="AA137" s="746"/>
      <c r="AB137" s="746"/>
      <c r="AC137" s="746"/>
      <c r="AD137" s="746"/>
      <c r="AE137" s="746"/>
      <c r="AF137" s="746"/>
      <c r="AG137" s="746"/>
    </row>
    <row r="138" spans="1:34" s="749" customFormat="1" ht="40.5" customHeight="1">
      <c r="A138" s="1788"/>
      <c r="B138" s="1803"/>
      <c r="C138" s="1789" t="s">
        <v>3711</v>
      </c>
      <c r="D138" s="1798"/>
      <c r="E138" s="1791"/>
      <c r="F138" s="1789"/>
      <c r="G138" s="1789"/>
      <c r="H138" s="1794"/>
      <c r="I138" s="1789"/>
      <c r="J138" s="1789"/>
      <c r="K138" s="1789"/>
      <c r="L138" s="1789"/>
      <c r="M138" s="1789"/>
      <c r="N138" s="1789"/>
      <c r="O138" s="1789"/>
      <c r="P138" s="1790"/>
      <c r="Q138" s="1789"/>
      <c r="R138" s="1789"/>
      <c r="S138" s="1789"/>
      <c r="T138" s="1788"/>
      <c r="U138" s="747">
        <v>1</v>
      </c>
      <c r="V138" s="641"/>
      <c r="W138" s="641"/>
      <c r="X138" s="746"/>
      <c r="Y138" s="746"/>
      <c r="Z138" s="746"/>
      <c r="AA138" s="746"/>
      <c r="AB138" s="746"/>
      <c r="AC138" s="746"/>
      <c r="AD138" s="746"/>
      <c r="AE138" s="746"/>
      <c r="AF138" s="746"/>
      <c r="AG138" s="746"/>
      <c r="AH138" s="746"/>
    </row>
    <row r="139" spans="1:34" s="749" customFormat="1" ht="40.5" customHeight="1">
      <c r="A139" s="1788"/>
      <c r="B139" s="1789"/>
      <c r="C139" s="1802"/>
      <c r="D139" s="5095" t="s">
        <v>3710</v>
      </c>
      <c r="E139" s="5095"/>
      <c r="F139" s="5095"/>
      <c r="G139" s="5095"/>
      <c r="H139" s="5095"/>
      <c r="I139" s="5095"/>
      <c r="J139" s="5095"/>
      <c r="K139" s="5095"/>
      <c r="L139" s="1789"/>
      <c r="M139" s="1789"/>
      <c r="N139" s="1789"/>
      <c r="O139" s="1790"/>
      <c r="P139" s="1789"/>
      <c r="Q139" s="1789"/>
      <c r="R139" s="1789"/>
      <c r="S139" s="1797"/>
      <c r="T139" s="1788"/>
      <c r="U139" s="747">
        <v>1</v>
      </c>
      <c r="V139" s="641"/>
      <c r="W139" s="641"/>
      <c r="X139" s="746"/>
      <c r="Y139" s="746"/>
      <c r="Z139" s="746"/>
      <c r="AA139" s="746"/>
      <c r="AB139" s="746"/>
      <c r="AC139" s="746"/>
      <c r="AD139" s="746"/>
      <c r="AE139" s="746"/>
      <c r="AF139" s="746"/>
      <c r="AG139" s="746"/>
    </row>
    <row r="140" spans="1:34" s="749" customFormat="1" ht="28.5">
      <c r="A140" s="1788"/>
      <c r="B140" s="1789"/>
      <c r="C140" s="1802"/>
      <c r="D140" s="1791" t="s">
        <v>990</v>
      </c>
      <c r="E140" s="1789"/>
      <c r="F140" s="1789"/>
      <c r="G140" s="1789"/>
      <c r="H140" s="1789"/>
      <c r="I140" s="1789"/>
      <c r="J140" s="1789"/>
      <c r="K140" s="1789"/>
      <c r="L140" s="1789" t="s">
        <v>798</v>
      </c>
      <c r="M140" s="1789"/>
      <c r="N140" s="1789"/>
      <c r="O140" s="1790"/>
      <c r="P140" s="1789"/>
      <c r="Q140" s="1789"/>
      <c r="R140" s="1789"/>
      <c r="S140" s="1797"/>
      <c r="T140" s="1788"/>
      <c r="U140" s="747">
        <v>1</v>
      </c>
      <c r="V140" s="641"/>
      <c r="W140" s="641"/>
      <c r="X140" s="746"/>
      <c r="Y140" s="746"/>
      <c r="Z140" s="746"/>
      <c r="AA140" s="746"/>
      <c r="AB140" s="746"/>
      <c r="AC140" s="746"/>
      <c r="AD140" s="746"/>
      <c r="AE140" s="746"/>
      <c r="AF140" s="746"/>
      <c r="AG140" s="746"/>
    </row>
    <row r="141" spans="1:34">
      <c r="A141" s="1694">
        <v>1</v>
      </c>
      <c r="B141" s="1694"/>
      <c r="C141" s="1694"/>
      <c r="D141" s="1694"/>
      <c r="E141" s="1694"/>
      <c r="F141" s="1694"/>
      <c r="G141" s="1694"/>
      <c r="H141" s="1694"/>
      <c r="I141" s="1694"/>
      <c r="J141" s="1694"/>
      <c r="K141" s="1694"/>
      <c r="L141" s="1694"/>
      <c r="M141" s="1694"/>
      <c r="N141" s="1694"/>
      <c r="O141" s="1694"/>
      <c r="P141" s="1694"/>
      <c r="Q141" s="1694"/>
      <c r="R141" s="1694"/>
      <c r="S141" s="1694"/>
      <c r="T141" s="1694"/>
      <c r="U141" s="747">
        <v>1</v>
      </c>
      <c r="X141" s="746"/>
      <c r="AD141" s="746"/>
    </row>
    <row r="142" spans="1:34" s="749" customFormat="1" ht="40.5" customHeight="1">
      <c r="A142" s="1788"/>
      <c r="B142" s="1803"/>
      <c r="C142" s="1789" t="s">
        <v>3709</v>
      </c>
      <c r="D142" s="1798"/>
      <c r="E142" s="1791"/>
      <c r="F142" s="1789"/>
      <c r="G142" s="1789"/>
      <c r="H142" s="1794"/>
      <c r="I142" s="1789"/>
      <c r="J142" s="1789"/>
      <c r="K142" s="1789"/>
      <c r="L142" s="1789"/>
      <c r="M142" s="1789"/>
      <c r="N142" s="1789"/>
      <c r="O142" s="1789"/>
      <c r="P142" s="1790"/>
      <c r="Q142" s="1789"/>
      <c r="R142" s="1789"/>
      <c r="S142" s="1789"/>
      <c r="T142" s="1788"/>
      <c r="U142" s="747">
        <v>1</v>
      </c>
      <c r="V142" s="641"/>
      <c r="W142" s="641"/>
      <c r="X142" s="746"/>
      <c r="Y142" s="746"/>
      <c r="Z142" s="746"/>
      <c r="AA142" s="746"/>
      <c r="AB142" s="746"/>
      <c r="AC142" s="746"/>
      <c r="AD142" s="746"/>
      <c r="AE142" s="746"/>
      <c r="AF142" s="746"/>
      <c r="AG142" s="746"/>
      <c r="AH142" s="746"/>
    </row>
    <row r="143" spans="1:34" s="749" customFormat="1" ht="40.5" customHeight="1">
      <c r="A143" s="1788"/>
      <c r="B143" s="1789"/>
      <c r="C143" s="1802"/>
      <c r="D143" s="5095" t="s">
        <v>3708</v>
      </c>
      <c r="E143" s="5095"/>
      <c r="F143" s="5095"/>
      <c r="G143" s="5095"/>
      <c r="H143" s="5095"/>
      <c r="I143" s="5095"/>
      <c r="J143" s="5095"/>
      <c r="K143" s="5095"/>
      <c r="L143" s="1789"/>
      <c r="M143" s="1789"/>
      <c r="N143" s="1789"/>
      <c r="O143" s="1790"/>
      <c r="P143" s="1789"/>
      <c r="Q143" s="1789"/>
      <c r="R143" s="1789"/>
      <c r="S143" s="1797"/>
      <c r="T143" s="1788"/>
      <c r="U143" s="747">
        <v>1</v>
      </c>
      <c r="V143" s="641"/>
      <c r="W143" s="641"/>
      <c r="X143" s="746"/>
      <c r="Y143" s="746"/>
      <c r="Z143" s="746"/>
      <c r="AA143" s="746"/>
      <c r="AB143" s="746"/>
      <c r="AC143" s="746"/>
      <c r="AD143" s="746"/>
      <c r="AE143" s="746"/>
      <c r="AF143" s="746"/>
      <c r="AG143" s="746"/>
    </row>
    <row r="144" spans="1:34" s="749" customFormat="1" ht="28.5">
      <c r="A144" s="1788"/>
      <c r="B144" s="1789"/>
      <c r="C144" s="1802"/>
      <c r="D144" s="1791" t="s">
        <v>3707</v>
      </c>
      <c r="E144" s="1789"/>
      <c r="F144" s="1789"/>
      <c r="G144" s="1794"/>
      <c r="H144" s="1789"/>
      <c r="I144" s="1789"/>
      <c r="J144" s="1789"/>
      <c r="K144" s="1789"/>
      <c r="L144" s="1789"/>
      <c r="M144" s="1789"/>
      <c r="N144" s="1789"/>
      <c r="O144" s="1790"/>
      <c r="P144" s="1789"/>
      <c r="Q144" s="1789"/>
      <c r="R144" s="1789"/>
      <c r="S144" s="1797"/>
      <c r="T144" s="1788"/>
      <c r="U144" s="747">
        <v>1</v>
      </c>
      <c r="V144" s="641"/>
      <c r="W144" s="641"/>
      <c r="X144" s="746"/>
      <c r="Y144" s="746"/>
      <c r="Z144" s="746"/>
      <c r="AA144" s="746"/>
      <c r="AB144" s="746"/>
      <c r="AC144" s="746"/>
      <c r="AD144" s="746"/>
      <c r="AE144" s="746"/>
      <c r="AF144" s="746"/>
      <c r="AG144" s="746"/>
    </row>
    <row r="145" spans="1:34">
      <c r="A145" s="1694">
        <v>1</v>
      </c>
      <c r="B145" s="1694"/>
      <c r="C145" s="1694"/>
      <c r="D145" s="1694"/>
      <c r="E145" s="1694"/>
      <c r="F145" s="1694"/>
      <c r="G145" s="1694"/>
      <c r="H145" s="1694"/>
      <c r="I145" s="1694"/>
      <c r="J145" s="1694"/>
      <c r="K145" s="1694"/>
      <c r="L145" s="1694"/>
      <c r="M145" s="1694"/>
      <c r="N145" s="1694"/>
      <c r="O145" s="1694"/>
      <c r="P145" s="1694"/>
      <c r="Q145" s="1694"/>
      <c r="R145" s="1694"/>
      <c r="S145" s="1694"/>
      <c r="T145" s="1694"/>
      <c r="U145" s="747">
        <v>1</v>
      </c>
      <c r="X145" s="746"/>
      <c r="AD145" s="746"/>
    </row>
    <row r="146" spans="1:34" s="749" customFormat="1" ht="40.5" customHeight="1">
      <c r="A146" s="1788"/>
      <c r="B146" s="1803"/>
      <c r="C146" s="1789" t="s">
        <v>3706</v>
      </c>
      <c r="D146" s="1798"/>
      <c r="E146" s="1791"/>
      <c r="F146" s="1789"/>
      <c r="G146" s="1789"/>
      <c r="H146" s="1794"/>
      <c r="I146" s="1789"/>
      <c r="J146" s="1789"/>
      <c r="K146" s="1789"/>
      <c r="L146" s="1789"/>
      <c r="M146" s="1789"/>
      <c r="N146" s="1789"/>
      <c r="O146" s="1789"/>
      <c r="P146" s="1790"/>
      <c r="Q146" s="1789"/>
      <c r="R146" s="1789"/>
      <c r="S146" s="1789"/>
      <c r="T146" s="1788"/>
      <c r="U146" s="747">
        <v>1</v>
      </c>
      <c r="V146" s="641"/>
      <c r="W146" s="641"/>
      <c r="X146" s="746"/>
      <c r="Y146" s="746"/>
      <c r="Z146" s="746"/>
      <c r="AA146" s="746"/>
      <c r="AB146" s="746"/>
      <c r="AC146" s="746"/>
      <c r="AD146" s="746"/>
      <c r="AE146" s="746"/>
      <c r="AF146" s="746"/>
      <c r="AG146" s="746"/>
      <c r="AH146" s="746"/>
    </row>
    <row r="147" spans="1:34" s="749" customFormat="1" ht="40.5" customHeight="1">
      <c r="A147" s="1788"/>
      <c r="B147" s="1789"/>
      <c r="C147" s="1802"/>
      <c r="D147" s="5095" t="s">
        <v>3705</v>
      </c>
      <c r="E147" s="5095"/>
      <c r="F147" s="5095"/>
      <c r="G147" s="5095"/>
      <c r="H147" s="5095"/>
      <c r="I147" s="5095"/>
      <c r="J147" s="5095"/>
      <c r="K147" s="5095"/>
      <c r="L147" s="1789"/>
      <c r="M147" s="1789"/>
      <c r="N147" s="1789"/>
      <c r="O147" s="1790"/>
      <c r="P147" s="1789"/>
      <c r="Q147" s="1789"/>
      <c r="R147" s="1789"/>
      <c r="S147" s="1797"/>
      <c r="T147" s="1788"/>
      <c r="U147" s="747">
        <v>1</v>
      </c>
      <c r="V147" s="641"/>
      <c r="W147" s="641"/>
      <c r="X147" s="746"/>
      <c r="Y147" s="746"/>
      <c r="Z147" s="746"/>
      <c r="AA147" s="746"/>
      <c r="AB147" s="746"/>
      <c r="AC147" s="746"/>
      <c r="AD147" s="746"/>
      <c r="AE147" s="746"/>
      <c r="AF147" s="746"/>
      <c r="AG147" s="746"/>
    </row>
    <row r="148" spans="1:34">
      <c r="A148" s="1694">
        <v>1</v>
      </c>
      <c r="B148" s="1694"/>
      <c r="C148" s="1694"/>
      <c r="D148" s="1694"/>
      <c r="E148" s="1694"/>
      <c r="F148" s="1694"/>
      <c r="G148" s="1694"/>
      <c r="H148" s="1694"/>
      <c r="I148" s="1694"/>
      <c r="J148" s="1694"/>
      <c r="K148" s="1694"/>
      <c r="L148" s="1694"/>
      <c r="M148" s="1694"/>
      <c r="N148" s="1694"/>
      <c r="O148" s="1694"/>
      <c r="P148" s="1694"/>
      <c r="Q148" s="1694"/>
      <c r="R148" s="1694"/>
      <c r="S148" s="1694"/>
      <c r="T148" s="1694"/>
      <c r="U148" s="747">
        <v>1</v>
      </c>
      <c r="X148" s="746"/>
      <c r="AD148" s="746"/>
    </row>
    <row r="149" spans="1:34" s="749" customFormat="1" ht="40.5" customHeight="1">
      <c r="A149" s="1788"/>
      <c r="B149" s="1803"/>
      <c r="C149" s="1789" t="s">
        <v>3704</v>
      </c>
      <c r="D149" s="1798"/>
      <c r="E149" s="1791"/>
      <c r="F149" s="1789"/>
      <c r="G149" s="1789"/>
      <c r="H149" s="1794"/>
      <c r="I149" s="1789"/>
      <c r="J149" s="1789"/>
      <c r="K149" s="1789"/>
      <c r="L149" s="1789"/>
      <c r="M149" s="1789"/>
      <c r="N149" s="1789"/>
      <c r="O149" s="1789"/>
      <c r="P149" s="1790"/>
      <c r="Q149" s="1789"/>
      <c r="R149" s="1789"/>
      <c r="S149" s="1789"/>
      <c r="T149" s="1788"/>
      <c r="U149" s="747">
        <v>1</v>
      </c>
      <c r="V149" s="641"/>
      <c r="W149" s="641"/>
      <c r="X149" s="746"/>
      <c r="Y149" s="746"/>
      <c r="Z149" s="746"/>
      <c r="AA149" s="746"/>
      <c r="AB149" s="746"/>
      <c r="AC149" s="746"/>
      <c r="AD149" s="746"/>
      <c r="AE149" s="746"/>
      <c r="AF149" s="746"/>
      <c r="AG149" s="746"/>
      <c r="AH149" s="746"/>
    </row>
    <row r="150" spans="1:34" s="749" customFormat="1" ht="40.5" customHeight="1">
      <c r="A150" s="1788"/>
      <c r="B150" s="1789"/>
      <c r="C150" s="1802" t="s">
        <v>127</v>
      </c>
      <c r="D150" s="5095" t="s">
        <v>3703</v>
      </c>
      <c r="E150" s="5095"/>
      <c r="F150" s="5095"/>
      <c r="G150" s="5095"/>
      <c r="H150" s="5095"/>
      <c r="I150" s="5095"/>
      <c r="J150" s="5095"/>
      <c r="K150" s="5095"/>
      <c r="L150" s="1789"/>
      <c r="M150" s="1789"/>
      <c r="N150" s="1789"/>
      <c r="O150" s="1790"/>
      <c r="P150" s="1789"/>
      <c r="Q150" s="1789"/>
      <c r="R150" s="1789"/>
      <c r="S150" s="1797"/>
      <c r="T150" s="1788"/>
      <c r="U150" s="747">
        <v>1</v>
      </c>
      <c r="V150" s="641"/>
      <c r="W150" s="641"/>
      <c r="X150" s="746"/>
      <c r="Y150" s="746"/>
      <c r="Z150" s="746"/>
      <c r="AA150" s="746"/>
      <c r="AB150" s="746"/>
      <c r="AC150" s="746"/>
      <c r="AD150" s="746"/>
      <c r="AE150" s="746"/>
      <c r="AF150" s="746"/>
      <c r="AG150" s="746"/>
    </row>
    <row r="151" spans="1:34">
      <c r="A151" s="1694">
        <v>1</v>
      </c>
      <c r="B151" s="1694"/>
      <c r="C151" s="1694"/>
      <c r="D151" s="1694"/>
      <c r="E151" s="1694"/>
      <c r="F151" s="1694"/>
      <c r="G151" s="1694"/>
      <c r="H151" s="1694"/>
      <c r="I151" s="1694"/>
      <c r="J151" s="1694"/>
      <c r="K151" s="1694"/>
      <c r="L151" s="1694"/>
      <c r="M151" s="1694"/>
      <c r="N151" s="1694"/>
      <c r="O151" s="1694"/>
      <c r="P151" s="1694"/>
      <c r="Q151" s="1694"/>
      <c r="R151" s="1694"/>
      <c r="S151" s="1694"/>
      <c r="T151" s="1694"/>
      <c r="U151" s="747">
        <v>1</v>
      </c>
      <c r="X151" s="746"/>
      <c r="AD151" s="746"/>
    </row>
    <row r="152" spans="1:34" s="749" customFormat="1" ht="40.5" customHeight="1">
      <c r="A152" s="1788"/>
      <c r="B152" s="1803"/>
      <c r="C152" s="1789" t="s">
        <v>3702</v>
      </c>
      <c r="D152" s="1798"/>
      <c r="E152" s="1791"/>
      <c r="F152" s="1789"/>
      <c r="G152" s="1789"/>
      <c r="H152" s="1794"/>
      <c r="I152" s="1789"/>
      <c r="J152" s="1789"/>
      <c r="K152" s="1789"/>
      <c r="L152" s="1789"/>
      <c r="M152" s="1789"/>
      <c r="N152" s="1789"/>
      <c r="O152" s="1789"/>
      <c r="P152" s="1790"/>
      <c r="Q152" s="1789"/>
      <c r="R152" s="1789"/>
      <c r="S152" s="1789"/>
      <c r="T152" s="1788"/>
      <c r="U152" s="747">
        <v>1</v>
      </c>
      <c r="V152" s="641"/>
      <c r="W152" s="641"/>
      <c r="X152" s="746"/>
      <c r="Y152" s="746"/>
      <c r="Z152" s="746"/>
      <c r="AA152" s="746"/>
      <c r="AB152" s="746"/>
      <c r="AC152" s="746"/>
      <c r="AD152" s="746"/>
      <c r="AE152" s="746"/>
      <c r="AF152" s="746"/>
      <c r="AG152" s="746"/>
      <c r="AH152" s="746"/>
    </row>
    <row r="153" spans="1:34" s="749" customFormat="1" ht="40.5" customHeight="1">
      <c r="A153" s="1788"/>
      <c r="B153" s="1789"/>
      <c r="C153" s="1802"/>
      <c r="D153" s="5095" t="s">
        <v>3701</v>
      </c>
      <c r="E153" s="5095"/>
      <c r="F153" s="5095"/>
      <c r="G153" s="5095"/>
      <c r="H153" s="5095"/>
      <c r="I153" s="5095"/>
      <c r="J153" s="5095"/>
      <c r="K153" s="5095"/>
      <c r="L153" s="1789"/>
      <c r="M153" s="1789"/>
      <c r="N153" s="1789"/>
      <c r="O153" s="1790"/>
      <c r="P153" s="1789"/>
      <c r="Q153" s="1789"/>
      <c r="R153" s="1789"/>
      <c r="S153" s="1797"/>
      <c r="T153" s="1788"/>
      <c r="U153" s="747">
        <v>1</v>
      </c>
      <c r="V153" s="641"/>
      <c r="W153" s="641"/>
      <c r="X153" s="746"/>
      <c r="Y153" s="746"/>
      <c r="Z153" s="746"/>
      <c r="AA153" s="746"/>
      <c r="AB153" s="746"/>
      <c r="AC153" s="746"/>
      <c r="AD153" s="746"/>
      <c r="AE153" s="746"/>
      <c r="AF153" s="746"/>
      <c r="AG153" s="746"/>
    </row>
    <row r="154" spans="1:34">
      <c r="A154" s="1694">
        <v>1</v>
      </c>
      <c r="B154" s="1694"/>
      <c r="C154" s="1694"/>
      <c r="D154" s="1694"/>
      <c r="E154" s="1694"/>
      <c r="F154" s="1694"/>
      <c r="G154" s="1694"/>
      <c r="H154" s="1694"/>
      <c r="I154" s="1694"/>
      <c r="J154" s="1694"/>
      <c r="K154" s="1694"/>
      <c r="L154" s="1694"/>
      <c r="M154" s="1694"/>
      <c r="N154" s="1694"/>
      <c r="O154" s="1694"/>
      <c r="P154" s="1694"/>
      <c r="Q154" s="1694"/>
      <c r="R154" s="1694"/>
      <c r="S154" s="1694"/>
      <c r="T154" s="1694"/>
      <c r="U154" s="747">
        <v>1</v>
      </c>
      <c r="X154" s="746"/>
      <c r="AD154" s="746"/>
    </row>
    <row r="155" spans="1:34" s="749" customFormat="1" ht="40.5" customHeight="1">
      <c r="A155" s="1788"/>
      <c r="B155" s="1803"/>
      <c r="C155" s="1789" t="s">
        <v>3700</v>
      </c>
      <c r="D155" s="1798"/>
      <c r="E155" s="1791"/>
      <c r="F155" s="1789"/>
      <c r="G155" s="1789"/>
      <c r="H155" s="1794"/>
      <c r="I155" s="1789"/>
      <c r="J155" s="1789"/>
      <c r="K155" s="1789"/>
      <c r="L155" s="1789"/>
      <c r="M155" s="1789"/>
      <c r="N155" s="1789"/>
      <c r="O155" s="1789"/>
      <c r="P155" s="1790"/>
      <c r="Q155" s="1789"/>
      <c r="R155" s="1789"/>
      <c r="S155" s="1789"/>
      <c r="T155" s="1788"/>
      <c r="U155" s="747">
        <v>1</v>
      </c>
      <c r="V155" s="641"/>
      <c r="W155" s="641"/>
      <c r="X155" s="746"/>
      <c r="Y155" s="746"/>
      <c r="Z155" s="746"/>
      <c r="AA155" s="746"/>
      <c r="AB155" s="746"/>
      <c r="AC155" s="746"/>
      <c r="AD155" s="746"/>
      <c r="AE155" s="746"/>
      <c r="AF155" s="746"/>
      <c r="AG155" s="746"/>
      <c r="AH155" s="746"/>
    </row>
    <row r="156" spans="1:34" s="749" customFormat="1" ht="40.5" customHeight="1">
      <c r="A156" s="1788"/>
      <c r="B156" s="1789"/>
      <c r="C156" s="1802"/>
      <c r="D156" s="5095" t="s">
        <v>3699</v>
      </c>
      <c r="E156" s="5095"/>
      <c r="F156" s="5095"/>
      <c r="G156" s="5095"/>
      <c r="H156" s="5095"/>
      <c r="I156" s="5095"/>
      <c r="J156" s="5095"/>
      <c r="K156" s="5095"/>
      <c r="L156" s="1789"/>
      <c r="M156" s="1789"/>
      <c r="N156" s="1789"/>
      <c r="O156" s="1790"/>
      <c r="P156" s="1789"/>
      <c r="Q156" s="1789"/>
      <c r="R156" s="1789"/>
      <c r="S156" s="1797"/>
      <c r="T156" s="1788"/>
      <c r="U156" s="747">
        <v>1</v>
      </c>
      <c r="V156" s="641"/>
      <c r="W156" s="641"/>
      <c r="X156" s="746"/>
      <c r="Y156" s="746"/>
      <c r="Z156" s="746"/>
      <c r="AA156" s="746"/>
      <c r="AB156" s="746"/>
      <c r="AC156" s="746"/>
      <c r="AD156" s="746"/>
      <c r="AE156" s="746"/>
      <c r="AF156" s="746"/>
      <c r="AG156" s="746"/>
    </row>
    <row r="157" spans="1:34">
      <c r="A157" s="1694">
        <v>1</v>
      </c>
      <c r="B157" s="1694"/>
      <c r="C157" s="1694"/>
      <c r="D157" s="1694"/>
      <c r="E157" s="1694"/>
      <c r="F157" s="1694"/>
      <c r="G157" s="1694"/>
      <c r="H157" s="1694"/>
      <c r="I157" s="1694"/>
      <c r="J157" s="1694"/>
      <c r="K157" s="1694"/>
      <c r="L157" s="1694"/>
      <c r="M157" s="1694"/>
      <c r="N157" s="1694"/>
      <c r="O157" s="1694"/>
      <c r="P157" s="1694"/>
      <c r="Q157" s="1694"/>
      <c r="R157" s="1694"/>
      <c r="S157" s="1694"/>
      <c r="T157" s="1694"/>
      <c r="U157" s="747">
        <v>1</v>
      </c>
      <c r="X157" s="746"/>
      <c r="AD157" s="746"/>
    </row>
    <row r="158" spans="1:34" s="749" customFormat="1" ht="40.5" customHeight="1">
      <c r="A158" s="1788"/>
      <c r="B158" s="1803"/>
      <c r="C158" s="1789" t="s">
        <v>3698</v>
      </c>
      <c r="D158" s="1798"/>
      <c r="E158" s="1791"/>
      <c r="F158" s="1789"/>
      <c r="G158" s="1789"/>
      <c r="H158" s="1794"/>
      <c r="I158" s="1789"/>
      <c r="J158" s="1789"/>
      <c r="K158" s="1789"/>
      <c r="L158" s="1789"/>
      <c r="M158" s="1789"/>
      <c r="N158" s="1789"/>
      <c r="O158" s="1789"/>
      <c r="P158" s="1790"/>
      <c r="Q158" s="1789"/>
      <c r="R158" s="1789"/>
      <c r="S158" s="1789"/>
      <c r="T158" s="1788"/>
      <c r="U158" s="747">
        <v>1</v>
      </c>
      <c r="V158" s="641"/>
      <c r="W158" s="641"/>
      <c r="X158" s="746"/>
      <c r="Y158" s="746"/>
      <c r="Z158" s="746"/>
      <c r="AA158" s="746"/>
      <c r="AB158" s="746"/>
      <c r="AC158" s="746"/>
      <c r="AD158" s="746"/>
      <c r="AE158" s="746"/>
      <c r="AF158" s="746"/>
      <c r="AG158" s="746"/>
      <c r="AH158" s="746"/>
    </row>
    <row r="159" spans="1:34" s="749" customFormat="1" ht="40.5" customHeight="1">
      <c r="A159" s="1788"/>
      <c r="B159" s="1789"/>
      <c r="C159" s="1802"/>
      <c r="D159" s="5095" t="s">
        <v>3697</v>
      </c>
      <c r="E159" s="5095"/>
      <c r="F159" s="5095"/>
      <c r="G159" s="5095"/>
      <c r="H159" s="5095"/>
      <c r="I159" s="5095"/>
      <c r="J159" s="5095"/>
      <c r="K159" s="5095"/>
      <c r="L159" s="1789"/>
      <c r="M159" s="1789"/>
      <c r="N159" s="1789"/>
      <c r="O159" s="1790"/>
      <c r="P159" s="1789"/>
      <c r="Q159" s="1789"/>
      <c r="R159" s="1789"/>
      <c r="S159" s="1797"/>
      <c r="T159" s="1788"/>
      <c r="U159" s="747">
        <v>1</v>
      </c>
      <c r="V159" s="641"/>
      <c r="W159" s="641"/>
      <c r="X159" s="746"/>
      <c r="Y159" s="746"/>
      <c r="Z159" s="746"/>
      <c r="AA159" s="746"/>
      <c r="AB159" s="746"/>
      <c r="AC159" s="746"/>
      <c r="AD159" s="746"/>
      <c r="AE159" s="746"/>
      <c r="AF159" s="746"/>
      <c r="AG159" s="746"/>
    </row>
    <row r="160" spans="1:34">
      <c r="A160" s="1694">
        <v>1</v>
      </c>
      <c r="B160" s="1694"/>
      <c r="C160" s="1694"/>
      <c r="D160" s="1694"/>
      <c r="E160" s="1694"/>
      <c r="F160" s="1694"/>
      <c r="G160" s="1694"/>
      <c r="H160" s="1694"/>
      <c r="I160" s="1694"/>
      <c r="J160" s="1694"/>
      <c r="K160" s="1694"/>
      <c r="L160" s="1694"/>
      <c r="M160" s="1694"/>
      <c r="N160" s="1694"/>
      <c r="O160" s="1694"/>
      <c r="P160" s="1694"/>
      <c r="Q160" s="1694"/>
      <c r="R160" s="1694"/>
      <c r="S160" s="1694"/>
      <c r="T160" s="1694"/>
      <c r="U160" s="747">
        <v>1</v>
      </c>
      <c r="X160" s="746"/>
      <c r="AD160" s="746"/>
    </row>
    <row r="161" spans="1:34" s="749" customFormat="1" ht="40.5" customHeight="1">
      <c r="A161" s="1788"/>
      <c r="B161" s="1803"/>
      <c r="C161" s="1857" t="s">
        <v>3696</v>
      </c>
      <c r="D161" s="1798"/>
      <c r="E161" s="1791"/>
      <c r="F161" s="1789"/>
      <c r="G161" s="1789"/>
      <c r="H161" s="1794"/>
      <c r="I161" s="1789"/>
      <c r="J161" s="1789"/>
      <c r="K161" s="1789"/>
      <c r="L161" s="1789"/>
      <c r="M161" s="1789"/>
      <c r="N161" s="1789"/>
      <c r="O161" s="1789"/>
      <c r="P161" s="1790"/>
      <c r="Q161" s="1789"/>
      <c r="R161" s="1789"/>
      <c r="S161" s="1789"/>
      <c r="T161" s="1788"/>
      <c r="U161" s="747">
        <v>1</v>
      </c>
      <c r="V161" s="641"/>
      <c r="W161" s="641"/>
      <c r="X161" s="746"/>
      <c r="Y161" s="746"/>
      <c r="Z161" s="746"/>
      <c r="AA161" s="746"/>
      <c r="AB161" s="746"/>
      <c r="AC161" s="746"/>
      <c r="AD161" s="746"/>
      <c r="AE161" s="746"/>
      <c r="AF161" s="746"/>
      <c r="AG161" s="746"/>
      <c r="AH161" s="746"/>
    </row>
    <row r="162" spans="1:34" s="749" customFormat="1" ht="40.5" customHeight="1">
      <c r="A162" s="1788"/>
      <c r="B162" s="1789"/>
      <c r="C162" s="1802"/>
      <c r="D162" s="5095" t="s">
        <v>3695</v>
      </c>
      <c r="E162" s="5095"/>
      <c r="F162" s="5095"/>
      <c r="G162" s="5095"/>
      <c r="H162" s="5095"/>
      <c r="I162" s="5095"/>
      <c r="J162" s="5095"/>
      <c r="K162" s="5095"/>
      <c r="L162" s="1789"/>
      <c r="M162" s="1789"/>
      <c r="N162" s="1789"/>
      <c r="O162" s="1790"/>
      <c r="P162" s="1789"/>
      <c r="Q162" s="1789"/>
      <c r="R162" s="1789"/>
      <c r="S162" s="1797"/>
      <c r="T162" s="1788"/>
      <c r="U162" s="747">
        <v>1</v>
      </c>
      <c r="V162" s="641"/>
      <c r="W162" s="641"/>
      <c r="X162" s="746"/>
      <c r="Y162" s="746"/>
      <c r="Z162" s="746"/>
      <c r="AA162" s="746"/>
      <c r="AB162" s="746"/>
      <c r="AC162" s="746"/>
      <c r="AD162" s="746"/>
      <c r="AE162" s="746"/>
      <c r="AF162" s="746"/>
      <c r="AG162" s="746"/>
    </row>
    <row r="163" spans="1:34">
      <c r="A163" s="1694">
        <v>1</v>
      </c>
      <c r="B163" s="1694"/>
      <c r="C163" s="1694"/>
      <c r="D163" s="1694"/>
      <c r="E163" s="1694"/>
      <c r="F163" s="1694"/>
      <c r="G163" s="1694"/>
      <c r="H163" s="1694"/>
      <c r="I163" s="1694"/>
      <c r="J163" s="1694"/>
      <c r="K163" s="1694"/>
      <c r="L163" s="1694"/>
      <c r="M163" s="1694"/>
      <c r="N163" s="1694"/>
      <c r="O163" s="1694"/>
      <c r="P163" s="1694"/>
      <c r="Q163" s="1694"/>
      <c r="R163" s="1694"/>
      <c r="S163" s="1694"/>
      <c r="T163" s="1694"/>
      <c r="U163" s="747">
        <v>1</v>
      </c>
      <c r="X163" s="746"/>
      <c r="AD163" s="746"/>
    </row>
    <row r="164" spans="1:34" s="749" customFormat="1" ht="40.5" customHeight="1">
      <c r="A164" s="1788"/>
      <c r="B164" s="1803"/>
      <c r="C164" s="1789" t="s">
        <v>3694</v>
      </c>
      <c r="D164" s="1798"/>
      <c r="E164" s="1791"/>
      <c r="F164" s="1789"/>
      <c r="G164" s="1789"/>
      <c r="H164" s="1794"/>
      <c r="I164" s="1789"/>
      <c r="J164" s="1789"/>
      <c r="K164" s="1789"/>
      <c r="L164" s="1789"/>
      <c r="M164" s="1789"/>
      <c r="N164" s="1789"/>
      <c r="O164" s="1789"/>
      <c r="P164" s="1790"/>
      <c r="Q164" s="1789"/>
      <c r="R164" s="1789"/>
      <c r="S164" s="1789"/>
      <c r="T164" s="1788"/>
      <c r="U164" s="747">
        <v>1</v>
      </c>
      <c r="V164" s="641"/>
      <c r="W164" s="641"/>
      <c r="X164" s="746"/>
      <c r="Y164" s="746"/>
      <c r="Z164" s="746"/>
      <c r="AA164" s="746"/>
      <c r="AB164" s="746"/>
      <c r="AC164" s="746"/>
      <c r="AD164" s="746"/>
      <c r="AE164" s="746"/>
      <c r="AF164" s="746"/>
      <c r="AG164" s="746"/>
      <c r="AH164" s="746"/>
    </row>
    <row r="165" spans="1:34" s="749" customFormat="1" ht="40.5" customHeight="1">
      <c r="A165" s="1788"/>
      <c r="B165" s="1789"/>
      <c r="C165" s="1802"/>
      <c r="D165" s="5095" t="s">
        <v>3693</v>
      </c>
      <c r="E165" s="5095"/>
      <c r="F165" s="5095"/>
      <c r="G165" s="5095"/>
      <c r="H165" s="5095"/>
      <c r="I165" s="5095"/>
      <c r="J165" s="5095"/>
      <c r="K165" s="5095"/>
      <c r="L165" s="1789"/>
      <c r="M165" s="1789"/>
      <c r="N165" s="1789"/>
      <c r="O165" s="1790"/>
      <c r="P165" s="1789"/>
      <c r="Q165" s="1789"/>
      <c r="R165" s="1789"/>
      <c r="S165" s="1797"/>
      <c r="T165" s="1788"/>
      <c r="U165" s="747">
        <v>1</v>
      </c>
      <c r="V165" s="641"/>
      <c r="W165" s="641"/>
      <c r="X165" s="746"/>
      <c r="Y165" s="746"/>
      <c r="Z165" s="746"/>
      <c r="AA165" s="746"/>
      <c r="AB165" s="746"/>
      <c r="AC165" s="746"/>
      <c r="AD165" s="746"/>
      <c r="AE165" s="746"/>
      <c r="AF165" s="746"/>
      <c r="AG165" s="746"/>
    </row>
    <row r="166" spans="1:34">
      <c r="A166" s="1694">
        <v>1</v>
      </c>
      <c r="B166" s="1694"/>
      <c r="C166" s="1694"/>
      <c r="D166" s="1694"/>
      <c r="E166" s="1694"/>
      <c r="F166" s="1694"/>
      <c r="G166" s="1694"/>
      <c r="H166" s="1694"/>
      <c r="I166" s="1694"/>
      <c r="J166" s="1694"/>
      <c r="K166" s="1694"/>
      <c r="L166" s="1694"/>
      <c r="M166" s="1694"/>
      <c r="N166" s="1694"/>
      <c r="O166" s="1694"/>
      <c r="P166" s="1694"/>
      <c r="Q166" s="1694"/>
      <c r="R166" s="1694"/>
      <c r="S166" s="1694"/>
      <c r="T166" s="1694"/>
      <c r="U166" s="747">
        <v>1</v>
      </c>
      <c r="X166" s="746"/>
    </row>
    <row r="167" spans="1:34" s="749" customFormat="1" ht="40.5" customHeight="1">
      <c r="A167" s="1788"/>
      <c r="B167" s="1803"/>
      <c r="C167" s="1789" t="s">
        <v>3692</v>
      </c>
      <c r="D167" s="1798"/>
      <c r="E167" s="1791"/>
      <c r="F167" s="1789"/>
      <c r="G167" s="1789"/>
      <c r="H167" s="1794"/>
      <c r="I167" s="1789"/>
      <c r="J167" s="1789"/>
      <c r="K167" s="1789"/>
      <c r="L167" s="1789"/>
      <c r="M167" s="1789"/>
      <c r="N167" s="1789"/>
      <c r="O167" s="1789"/>
      <c r="P167" s="1790"/>
      <c r="Q167" s="1789"/>
      <c r="R167" s="1789"/>
      <c r="S167" s="1789"/>
      <c r="T167" s="1797"/>
      <c r="U167" s="747">
        <v>1</v>
      </c>
      <c r="V167" s="641"/>
      <c r="W167" s="641"/>
      <c r="X167" s="746"/>
      <c r="Y167" s="746"/>
      <c r="Z167" s="746"/>
      <c r="AA167" s="746"/>
      <c r="AB167" s="746"/>
      <c r="AC167" s="746"/>
      <c r="AD167" s="746"/>
      <c r="AE167" s="746"/>
      <c r="AF167" s="746"/>
      <c r="AG167" s="746"/>
      <c r="AH167" s="746"/>
    </row>
    <row r="168" spans="1:34" s="749" customFormat="1" ht="40.5" customHeight="1">
      <c r="A168" s="1788"/>
      <c r="B168" s="1789"/>
      <c r="C168" s="1802"/>
      <c r="D168" s="5095" t="s">
        <v>3691</v>
      </c>
      <c r="E168" s="5095"/>
      <c r="F168" s="5095"/>
      <c r="G168" s="5095"/>
      <c r="H168" s="5095"/>
      <c r="I168" s="5095"/>
      <c r="J168" s="5095"/>
      <c r="K168" s="5095"/>
      <c r="L168" s="1789"/>
      <c r="M168" s="1789"/>
      <c r="N168" s="1789"/>
      <c r="O168" s="1790"/>
      <c r="P168" s="1789"/>
      <c r="Q168" s="1789"/>
      <c r="R168" s="1789"/>
      <c r="S168" s="1797"/>
      <c r="T168" s="1788"/>
      <c r="U168" s="747">
        <v>1</v>
      </c>
      <c r="V168" s="641"/>
      <c r="W168" s="641"/>
      <c r="X168" s="746"/>
      <c r="Y168" s="746"/>
      <c r="Z168" s="746"/>
      <c r="AA168" s="746"/>
      <c r="AB168" s="746"/>
      <c r="AC168" s="746"/>
      <c r="AD168" s="746"/>
      <c r="AE168" s="746"/>
      <c r="AF168" s="746"/>
      <c r="AG168" s="746"/>
    </row>
    <row r="169" spans="1:34">
      <c r="A169" s="1694">
        <v>1</v>
      </c>
      <c r="B169" s="1694"/>
      <c r="C169" s="1694"/>
      <c r="D169" s="1694"/>
      <c r="E169" s="1694"/>
      <c r="F169" s="1694"/>
      <c r="G169" s="1694"/>
      <c r="H169" s="1694"/>
      <c r="I169" s="1694"/>
      <c r="J169" s="1694"/>
      <c r="K169" s="1694"/>
      <c r="L169" s="1694"/>
      <c r="M169" s="1694"/>
      <c r="N169" s="1694"/>
      <c r="O169" s="1694"/>
      <c r="P169" s="1694"/>
      <c r="Q169" s="1694"/>
      <c r="R169" s="1694"/>
      <c r="S169" s="1694"/>
      <c r="T169" s="1694"/>
      <c r="U169" s="747">
        <v>1</v>
      </c>
      <c r="X169" s="746"/>
    </row>
    <row r="170" spans="1:34" s="749" customFormat="1" ht="40.5" customHeight="1">
      <c r="A170" s="1788"/>
      <c r="B170" s="1803"/>
      <c r="C170" s="1789" t="s">
        <v>3690</v>
      </c>
      <c r="D170" s="1798"/>
      <c r="E170" s="1791"/>
      <c r="F170" s="1789"/>
      <c r="G170" s="1789"/>
      <c r="H170" s="1794"/>
      <c r="I170" s="1789"/>
      <c r="J170" s="1789"/>
      <c r="K170" s="1789"/>
      <c r="L170" s="1789"/>
      <c r="M170" s="1789"/>
      <c r="N170" s="1789"/>
      <c r="O170" s="1789"/>
      <c r="P170" s="1790"/>
      <c r="Q170" s="1789"/>
      <c r="R170" s="1789"/>
      <c r="S170" s="1789"/>
      <c r="T170" s="1788"/>
      <c r="U170" s="747">
        <v>1</v>
      </c>
      <c r="V170" s="641"/>
      <c r="W170" s="641"/>
      <c r="X170" s="746"/>
      <c r="Y170" s="746"/>
      <c r="Z170" s="746"/>
      <c r="AA170" s="746"/>
      <c r="AB170" s="746"/>
      <c r="AC170" s="746"/>
      <c r="AD170" s="746"/>
      <c r="AE170" s="746"/>
      <c r="AF170" s="746"/>
      <c r="AG170" s="746"/>
      <c r="AH170" s="746"/>
    </row>
    <row r="171" spans="1:34" s="749" customFormat="1" ht="40.5" customHeight="1">
      <c r="A171" s="1788"/>
      <c r="B171" s="1789"/>
      <c r="C171" s="1802"/>
      <c r="D171" s="5095" t="s">
        <v>3689</v>
      </c>
      <c r="E171" s="5095"/>
      <c r="F171" s="5095"/>
      <c r="G171" s="5095"/>
      <c r="H171" s="5095"/>
      <c r="I171" s="5095"/>
      <c r="J171" s="5095"/>
      <c r="K171" s="5095"/>
      <c r="L171" s="1789" t="s">
        <v>798</v>
      </c>
      <c r="M171" s="1789"/>
      <c r="N171" s="1789"/>
      <c r="O171" s="1790"/>
      <c r="P171" s="1789"/>
      <c r="Q171" s="1789"/>
      <c r="R171" s="1789"/>
      <c r="S171" s="1797"/>
      <c r="T171" s="1788"/>
      <c r="U171" s="747">
        <v>1</v>
      </c>
      <c r="V171" s="641"/>
      <c r="W171" s="641"/>
      <c r="X171" s="746"/>
      <c r="Y171" s="746"/>
      <c r="Z171" s="746"/>
      <c r="AA171" s="746"/>
      <c r="AB171" s="746"/>
      <c r="AC171" s="746"/>
      <c r="AD171" s="746"/>
      <c r="AE171" s="746"/>
      <c r="AF171" s="746"/>
      <c r="AG171" s="746"/>
    </row>
    <row r="172" spans="1:34">
      <c r="A172" s="1694">
        <v>1</v>
      </c>
      <c r="B172" s="1694"/>
      <c r="C172" s="1694"/>
      <c r="D172" s="1694"/>
      <c r="E172" s="1694"/>
      <c r="F172" s="1694"/>
      <c r="G172" s="1694"/>
      <c r="H172" s="1694"/>
      <c r="I172" s="1694"/>
      <c r="J172" s="1694"/>
      <c r="K172" s="1694"/>
      <c r="L172" s="1694"/>
      <c r="M172" s="1694"/>
      <c r="N172" s="1694"/>
      <c r="O172" s="1694"/>
      <c r="P172" s="1694"/>
      <c r="Q172" s="1694"/>
      <c r="R172" s="1694"/>
      <c r="S172" s="1694"/>
      <c r="T172" s="1694"/>
      <c r="U172" s="747">
        <v>1</v>
      </c>
      <c r="X172" s="746"/>
    </row>
    <row r="173" spans="1:34" s="749" customFormat="1" ht="40.5" customHeight="1">
      <c r="A173" s="1788"/>
      <c r="B173" s="1803"/>
      <c r="C173" s="1789" t="s">
        <v>3688</v>
      </c>
      <c r="D173" s="1798"/>
      <c r="E173" s="1791"/>
      <c r="F173" s="1789"/>
      <c r="G173" s="1789"/>
      <c r="H173" s="1794"/>
      <c r="I173" s="1789"/>
      <c r="J173" s="1789"/>
      <c r="K173" s="1789"/>
      <c r="L173" s="1789"/>
      <c r="M173" s="1789"/>
      <c r="N173" s="1789"/>
      <c r="O173" s="1789"/>
      <c r="P173" s="1790"/>
      <c r="Q173" s="1789"/>
      <c r="R173" s="1789"/>
      <c r="S173" s="1789"/>
      <c r="T173" s="1788"/>
      <c r="U173" s="747">
        <v>1</v>
      </c>
      <c r="V173" s="641"/>
      <c r="W173" s="641"/>
      <c r="X173" s="746"/>
      <c r="Y173" s="746"/>
      <c r="Z173" s="746"/>
      <c r="AA173" s="746"/>
      <c r="AB173" s="746"/>
      <c r="AC173" s="746"/>
      <c r="AD173" s="746"/>
      <c r="AE173" s="746"/>
      <c r="AF173" s="746"/>
      <c r="AG173" s="746"/>
      <c r="AH173" s="746"/>
    </row>
    <row r="174" spans="1:34" s="749" customFormat="1" ht="40.5" customHeight="1">
      <c r="A174" s="1788"/>
      <c r="B174" s="1789"/>
      <c r="C174" s="1802"/>
      <c r="D174" s="5095" t="s">
        <v>3687</v>
      </c>
      <c r="E174" s="5095"/>
      <c r="F174" s="5095"/>
      <c r="G174" s="5095"/>
      <c r="H174" s="5095"/>
      <c r="I174" s="5095"/>
      <c r="J174" s="5095"/>
      <c r="K174" s="5095"/>
      <c r="L174" s="1789"/>
      <c r="M174" s="1789"/>
      <c r="N174" s="1789"/>
      <c r="O174" s="1790"/>
      <c r="P174" s="1789"/>
      <c r="Q174" s="1789"/>
      <c r="R174" s="1789"/>
      <c r="S174" s="1797"/>
      <c r="T174" s="1788"/>
      <c r="U174" s="747">
        <v>1</v>
      </c>
      <c r="V174" s="641"/>
      <c r="W174" s="641"/>
      <c r="X174" s="746"/>
      <c r="Y174" s="746"/>
      <c r="Z174" s="746"/>
      <c r="AA174" s="746"/>
      <c r="AB174" s="746"/>
      <c r="AC174" s="746"/>
      <c r="AD174" s="746"/>
      <c r="AE174" s="746"/>
      <c r="AF174" s="746"/>
      <c r="AG174" s="746"/>
    </row>
    <row r="175" spans="1:34">
      <c r="A175" s="1694">
        <v>1</v>
      </c>
      <c r="B175" s="1694"/>
      <c r="C175" s="1694"/>
      <c r="D175" s="1694"/>
      <c r="E175" s="1694"/>
      <c r="F175" s="1694"/>
      <c r="G175" s="1694"/>
      <c r="H175" s="1694"/>
      <c r="I175" s="1694"/>
      <c r="J175" s="1694"/>
      <c r="K175" s="1694"/>
      <c r="L175" s="1694"/>
      <c r="M175" s="1694"/>
      <c r="N175" s="1694"/>
      <c r="O175" s="1694"/>
      <c r="P175" s="1694"/>
      <c r="Q175" s="1694"/>
      <c r="R175" s="1694"/>
      <c r="S175" s="1694"/>
      <c r="T175" s="1694"/>
      <c r="U175" s="747">
        <v>1</v>
      </c>
      <c r="X175" s="746"/>
    </row>
    <row r="176" spans="1:34" s="749" customFormat="1" ht="40.5" customHeight="1">
      <c r="A176" s="1788"/>
      <c r="B176" s="1803"/>
      <c r="C176" s="1789" t="s">
        <v>3686</v>
      </c>
      <c r="D176" s="1798"/>
      <c r="E176" s="1791"/>
      <c r="F176" s="1789"/>
      <c r="G176" s="1789"/>
      <c r="H176" s="1794"/>
      <c r="I176" s="1789"/>
      <c r="J176" s="1789"/>
      <c r="K176" s="1789"/>
      <c r="L176" s="1789"/>
      <c r="M176" s="1789"/>
      <c r="N176" s="1789"/>
      <c r="O176" s="1789"/>
      <c r="P176" s="1790"/>
      <c r="Q176" s="1789"/>
      <c r="R176" s="1789"/>
      <c r="S176" s="1789"/>
      <c r="T176" s="1788"/>
      <c r="U176" s="747">
        <v>1</v>
      </c>
      <c r="V176" s="641"/>
      <c r="W176" s="641"/>
      <c r="X176" s="746"/>
      <c r="Y176" s="746"/>
      <c r="Z176" s="746"/>
      <c r="AA176" s="746"/>
      <c r="AB176" s="746"/>
      <c r="AC176" s="746"/>
      <c r="AD176" s="746"/>
      <c r="AE176" s="746"/>
      <c r="AF176" s="746"/>
      <c r="AG176" s="746"/>
      <c r="AH176" s="746"/>
    </row>
    <row r="177" spans="1:34" s="749" customFormat="1" ht="40.5" customHeight="1">
      <c r="A177" s="1788"/>
      <c r="B177" s="1789"/>
      <c r="C177" s="1802"/>
      <c r="D177" s="5095" t="s">
        <v>3685</v>
      </c>
      <c r="E177" s="5095"/>
      <c r="F177" s="5095"/>
      <c r="G177" s="5095"/>
      <c r="H177" s="5095"/>
      <c r="I177" s="5095"/>
      <c r="J177" s="5095"/>
      <c r="K177" s="5095"/>
      <c r="L177" s="1789"/>
      <c r="M177" s="1789"/>
      <c r="N177" s="1789"/>
      <c r="O177" s="1790"/>
      <c r="P177" s="1789"/>
      <c r="Q177" s="1789"/>
      <c r="R177" s="1789"/>
      <c r="S177" s="1797"/>
      <c r="T177" s="1788"/>
      <c r="U177" s="747">
        <v>1</v>
      </c>
      <c r="V177" s="641"/>
      <c r="W177" s="641"/>
      <c r="X177" s="746"/>
      <c r="Y177" s="746"/>
      <c r="Z177" s="746"/>
      <c r="AA177" s="746"/>
      <c r="AB177" s="746"/>
      <c r="AC177" s="746"/>
      <c r="AD177" s="746"/>
      <c r="AE177" s="746"/>
      <c r="AF177" s="746"/>
      <c r="AG177" s="746"/>
    </row>
    <row r="178" spans="1:34">
      <c r="A178" s="1694">
        <v>1</v>
      </c>
      <c r="B178" s="1694"/>
      <c r="C178" s="1694"/>
      <c r="D178" s="1694"/>
      <c r="E178" s="1694"/>
      <c r="F178" s="1694"/>
      <c r="G178" s="1694"/>
      <c r="H178" s="1694"/>
      <c r="I178" s="1694"/>
      <c r="J178" s="1694"/>
      <c r="K178" s="1694"/>
      <c r="L178" s="1694"/>
      <c r="M178" s="1694"/>
      <c r="N178" s="1694"/>
      <c r="O178" s="1694"/>
      <c r="P178" s="1694"/>
      <c r="Q178" s="1694"/>
      <c r="R178" s="1694"/>
      <c r="S178" s="1694"/>
      <c r="T178" s="1694"/>
      <c r="U178" s="747">
        <v>1</v>
      </c>
      <c r="X178" s="746"/>
    </row>
    <row r="179" spans="1:34" s="749" customFormat="1" ht="28.5">
      <c r="A179" s="1788"/>
      <c r="B179" s="1789"/>
      <c r="C179" s="1798" t="s">
        <v>3684</v>
      </c>
      <c r="D179" s="1791"/>
      <c r="E179" s="1789"/>
      <c r="F179" s="1789"/>
      <c r="G179" s="1794"/>
      <c r="H179" s="1789"/>
      <c r="I179" s="1789"/>
      <c r="J179" s="1789"/>
      <c r="K179" s="1789"/>
      <c r="L179" s="1789"/>
      <c r="M179" s="1789"/>
      <c r="N179" s="1789"/>
      <c r="O179" s="1790"/>
      <c r="P179" s="1789"/>
      <c r="Q179" s="1789"/>
      <c r="R179" s="1789"/>
      <c r="S179" s="1797"/>
      <c r="T179" s="1788"/>
      <c r="U179" s="747">
        <v>1</v>
      </c>
      <c r="V179" s="641"/>
      <c r="W179" s="641"/>
      <c r="X179" s="746"/>
      <c r="Y179" s="746"/>
      <c r="Z179" s="746"/>
      <c r="AA179" s="746"/>
      <c r="AB179" s="746"/>
      <c r="AC179" s="746"/>
      <c r="AD179" s="746"/>
      <c r="AE179" s="746"/>
      <c r="AF179" s="746"/>
      <c r="AG179" s="746"/>
    </row>
    <row r="180" spans="1:34" s="749" customFormat="1" ht="28.5">
      <c r="A180" s="1788"/>
      <c r="B180" s="1789"/>
      <c r="C180" s="1802"/>
      <c r="D180" s="1791" t="s">
        <v>3683</v>
      </c>
      <c r="E180" s="1789"/>
      <c r="F180" s="1789"/>
      <c r="G180" s="1794"/>
      <c r="H180" s="1789"/>
      <c r="I180" s="1789"/>
      <c r="J180" s="1789"/>
      <c r="K180" s="1789"/>
      <c r="L180" s="1789"/>
      <c r="M180" s="1789"/>
      <c r="N180" s="1789"/>
      <c r="O180" s="1790"/>
      <c r="P180" s="1789"/>
      <c r="Q180" s="1789"/>
      <c r="R180" s="1789"/>
      <c r="S180" s="1797"/>
      <c r="T180" s="1788"/>
      <c r="U180" s="747">
        <v>1</v>
      </c>
      <c r="V180" s="641"/>
      <c r="W180" s="641"/>
      <c r="X180" s="746"/>
      <c r="Y180" s="746"/>
      <c r="Z180" s="746"/>
      <c r="AA180" s="746"/>
      <c r="AB180" s="746"/>
      <c r="AC180" s="746"/>
      <c r="AD180" s="746"/>
      <c r="AE180" s="746"/>
      <c r="AF180" s="746"/>
      <c r="AG180" s="746"/>
    </row>
    <row r="181" spans="1:34">
      <c r="A181" s="1694">
        <v>1</v>
      </c>
      <c r="B181" s="1694"/>
      <c r="C181" s="1694"/>
      <c r="D181" s="1694"/>
      <c r="E181" s="1694"/>
      <c r="F181" s="1694"/>
      <c r="G181" s="1694"/>
      <c r="H181" s="1694"/>
      <c r="I181" s="1694"/>
      <c r="J181" s="1694"/>
      <c r="K181" s="1694"/>
      <c r="L181" s="1694"/>
      <c r="M181" s="1694"/>
      <c r="N181" s="1694"/>
      <c r="O181" s="1694"/>
      <c r="P181" s="1694"/>
      <c r="Q181" s="1694"/>
      <c r="R181" s="1694"/>
      <c r="S181" s="1694"/>
      <c r="T181" s="1694"/>
      <c r="U181" s="747">
        <v>1</v>
      </c>
      <c r="X181" s="746"/>
    </row>
    <row r="182" spans="1:34" s="749" customFormat="1" ht="40.5" customHeight="1">
      <c r="A182" s="1788"/>
      <c r="B182" s="1803"/>
      <c r="C182" s="1789" t="s">
        <v>3682</v>
      </c>
      <c r="D182" s="1798"/>
      <c r="E182" s="1791"/>
      <c r="F182" s="1789"/>
      <c r="G182" s="1789"/>
      <c r="H182" s="1794"/>
      <c r="I182" s="1789"/>
      <c r="J182" s="1789"/>
      <c r="K182" s="1789"/>
      <c r="L182" s="1789"/>
      <c r="M182" s="1789"/>
      <c r="N182" s="1789"/>
      <c r="O182" s="1789"/>
      <c r="P182" s="1790"/>
      <c r="Q182" s="1789"/>
      <c r="R182" s="1789"/>
      <c r="S182" s="1789"/>
      <c r="T182" s="1788"/>
      <c r="U182" s="747">
        <v>1</v>
      </c>
      <c r="V182" s="641"/>
      <c r="W182" s="641"/>
      <c r="X182" s="746"/>
      <c r="Y182" s="746"/>
      <c r="Z182" s="746"/>
      <c r="AA182" s="746"/>
      <c r="AB182" s="746"/>
      <c r="AC182" s="746"/>
      <c r="AD182" s="746"/>
      <c r="AE182" s="746"/>
      <c r="AF182" s="746"/>
      <c r="AG182" s="746"/>
      <c r="AH182" s="746"/>
    </row>
    <row r="183" spans="1:34" s="749" customFormat="1" ht="40.5" customHeight="1">
      <c r="A183" s="1788"/>
      <c r="B183" s="1789"/>
      <c r="C183" s="1802"/>
      <c r="D183" s="5095" t="s">
        <v>3681</v>
      </c>
      <c r="E183" s="5095"/>
      <c r="F183" s="5095"/>
      <c r="G183" s="5095"/>
      <c r="H183" s="5095"/>
      <c r="I183" s="5095"/>
      <c r="J183" s="5095"/>
      <c r="K183" s="5095"/>
      <c r="L183" s="1789"/>
      <c r="M183" s="1789"/>
      <c r="N183" s="1789"/>
      <c r="O183" s="1790"/>
      <c r="P183" s="1789"/>
      <c r="Q183" s="1789"/>
      <c r="R183" s="1789"/>
      <c r="S183" s="1797"/>
      <c r="T183" s="1788"/>
      <c r="U183" s="747">
        <v>1</v>
      </c>
      <c r="V183" s="641"/>
      <c r="W183" s="641"/>
      <c r="X183" s="746"/>
      <c r="Y183" s="746"/>
      <c r="Z183" s="746"/>
      <c r="AA183" s="746"/>
      <c r="AB183" s="746"/>
      <c r="AC183" s="746"/>
      <c r="AD183" s="746"/>
      <c r="AE183" s="746"/>
      <c r="AF183" s="746"/>
      <c r="AG183" s="746"/>
    </row>
    <row r="184" spans="1:34">
      <c r="A184" s="1694">
        <v>1</v>
      </c>
      <c r="B184" s="1694"/>
      <c r="C184" s="1694"/>
      <c r="D184" s="1694"/>
      <c r="E184" s="1694"/>
      <c r="F184" s="1694"/>
      <c r="G184" s="1694"/>
      <c r="H184" s="1694"/>
      <c r="I184" s="1694"/>
      <c r="J184" s="1694"/>
      <c r="K184" s="1694"/>
      <c r="L184" s="1694"/>
      <c r="M184" s="1694"/>
      <c r="N184" s="1694"/>
      <c r="O184" s="1694"/>
      <c r="P184" s="1694"/>
      <c r="Q184" s="1694"/>
      <c r="R184" s="1694"/>
      <c r="S184" s="1694"/>
      <c r="T184" s="1694"/>
      <c r="U184" s="747">
        <v>1</v>
      </c>
      <c r="X184" s="746"/>
    </row>
    <row r="185" spans="1:34" s="749" customFormat="1" ht="40.5" customHeight="1">
      <c r="A185" s="1788"/>
      <c r="B185" s="1803"/>
      <c r="C185" s="1789" t="s">
        <v>3680</v>
      </c>
      <c r="D185" s="1798"/>
      <c r="E185" s="1791"/>
      <c r="F185" s="1789"/>
      <c r="G185" s="1789"/>
      <c r="H185" s="1794"/>
      <c r="I185" s="1789"/>
      <c r="J185" s="1789"/>
      <c r="K185" s="1789"/>
      <c r="L185" s="1789"/>
      <c r="M185" s="1789"/>
      <c r="N185" s="1789"/>
      <c r="O185" s="1789"/>
      <c r="P185" s="1790"/>
      <c r="Q185" s="1789"/>
      <c r="R185" s="1789"/>
      <c r="S185" s="1789"/>
      <c r="T185" s="1788"/>
      <c r="U185" s="747">
        <v>1</v>
      </c>
      <c r="V185" s="641"/>
      <c r="W185" s="641"/>
      <c r="X185" s="746"/>
      <c r="Y185" s="746"/>
      <c r="Z185" s="746"/>
      <c r="AA185" s="746"/>
      <c r="AB185" s="746"/>
      <c r="AC185" s="746"/>
      <c r="AD185" s="746"/>
      <c r="AE185" s="746"/>
      <c r="AF185" s="746"/>
      <c r="AG185" s="746"/>
      <c r="AH185" s="746"/>
    </row>
    <row r="186" spans="1:34" s="749" customFormat="1" ht="40.5" customHeight="1">
      <c r="A186" s="1788"/>
      <c r="B186" s="1789"/>
      <c r="C186" s="1802"/>
      <c r="D186" s="5095" t="s">
        <v>3679</v>
      </c>
      <c r="E186" s="5095"/>
      <c r="F186" s="5095"/>
      <c r="G186" s="5095"/>
      <c r="H186" s="5095"/>
      <c r="I186" s="5095"/>
      <c r="J186" s="5095"/>
      <c r="K186" s="5095"/>
      <c r="L186" s="1789"/>
      <c r="M186" s="1789"/>
      <c r="N186" s="1789"/>
      <c r="O186" s="1790"/>
      <c r="P186" s="1789"/>
      <c r="Q186" s="1789"/>
      <c r="R186" s="1789"/>
      <c r="S186" s="1797"/>
      <c r="T186" s="1788"/>
      <c r="U186" s="747">
        <v>1</v>
      </c>
      <c r="V186" s="641"/>
      <c r="W186" s="641"/>
      <c r="X186" s="746"/>
      <c r="Y186" s="746"/>
      <c r="Z186" s="746"/>
      <c r="AA186" s="746"/>
      <c r="AB186" s="746"/>
      <c r="AC186" s="746"/>
      <c r="AD186" s="746"/>
      <c r="AE186" s="746"/>
      <c r="AF186" s="746"/>
      <c r="AG186" s="746"/>
    </row>
    <row r="187" spans="1:34">
      <c r="A187" s="1694">
        <v>1</v>
      </c>
      <c r="B187" s="1694"/>
      <c r="C187" s="1694"/>
      <c r="D187" s="1694"/>
      <c r="E187" s="1694"/>
      <c r="F187" s="1694"/>
      <c r="G187" s="1694"/>
      <c r="H187" s="1694"/>
      <c r="I187" s="1694"/>
      <c r="J187" s="1694"/>
      <c r="K187" s="1694"/>
      <c r="L187" s="1694"/>
      <c r="M187" s="1694"/>
      <c r="N187" s="1694"/>
      <c r="O187" s="1694"/>
      <c r="P187" s="1694"/>
      <c r="Q187" s="1694"/>
      <c r="R187" s="1694"/>
      <c r="S187" s="1694"/>
      <c r="T187" s="1694"/>
      <c r="U187" s="747">
        <v>1</v>
      </c>
      <c r="X187" s="746"/>
    </row>
    <row r="188" spans="1:34" s="749" customFormat="1" ht="40.5" customHeight="1">
      <c r="A188" s="1788"/>
      <c r="B188" s="1803"/>
      <c r="C188" s="1789" t="s">
        <v>3678</v>
      </c>
      <c r="D188" s="1798"/>
      <c r="E188" s="1791"/>
      <c r="F188" s="1789"/>
      <c r="G188" s="1789"/>
      <c r="H188" s="1794"/>
      <c r="I188" s="1789"/>
      <c r="J188" s="1789"/>
      <c r="K188" s="1789"/>
      <c r="L188" s="1789"/>
      <c r="M188" s="1789"/>
      <c r="N188" s="1789"/>
      <c r="O188" s="1789"/>
      <c r="P188" s="1790"/>
      <c r="Q188" s="1789"/>
      <c r="R188" s="1789"/>
      <c r="S188" s="1789"/>
      <c r="T188" s="1788"/>
      <c r="U188" s="747">
        <v>1</v>
      </c>
      <c r="V188" s="641"/>
      <c r="W188" s="641"/>
      <c r="X188" s="746"/>
      <c r="Y188" s="746"/>
      <c r="Z188" s="746"/>
      <c r="AA188" s="746"/>
      <c r="AB188" s="746"/>
      <c r="AC188" s="746"/>
      <c r="AD188" s="746"/>
      <c r="AE188" s="746"/>
      <c r="AF188" s="746"/>
      <c r="AG188" s="746"/>
      <c r="AH188" s="746"/>
    </row>
    <row r="189" spans="1:34" s="749" customFormat="1" ht="40.5" customHeight="1">
      <c r="A189" s="1788"/>
      <c r="B189" s="1789"/>
      <c r="C189" s="1802"/>
      <c r="D189" s="5095" t="s">
        <v>3677</v>
      </c>
      <c r="E189" s="5095"/>
      <c r="F189" s="5095"/>
      <c r="G189" s="5095"/>
      <c r="H189" s="5095"/>
      <c r="I189" s="5095"/>
      <c r="J189" s="5095"/>
      <c r="K189" s="5095"/>
      <c r="L189" s="1789"/>
      <c r="M189" s="1789"/>
      <c r="N189" s="1789"/>
      <c r="O189" s="1790"/>
      <c r="P189" s="1789"/>
      <c r="Q189" s="1789"/>
      <c r="R189" s="1789"/>
      <c r="S189" s="1797"/>
      <c r="T189" s="1788"/>
      <c r="U189" s="747">
        <v>1</v>
      </c>
      <c r="V189" s="641"/>
      <c r="W189" s="641"/>
      <c r="X189" s="746"/>
      <c r="Y189" s="746"/>
      <c r="Z189" s="746"/>
      <c r="AA189" s="746"/>
      <c r="AB189" s="746"/>
      <c r="AC189" s="746"/>
      <c r="AD189" s="746"/>
      <c r="AE189" s="746"/>
      <c r="AF189" s="746"/>
      <c r="AG189" s="746"/>
    </row>
    <row r="190" spans="1:34">
      <c r="A190" s="1694">
        <v>1</v>
      </c>
      <c r="B190" s="1694"/>
      <c r="C190" s="1694"/>
      <c r="D190" s="1694"/>
      <c r="E190" s="1694"/>
      <c r="F190" s="1694"/>
      <c r="G190" s="1694"/>
      <c r="H190" s="1694"/>
      <c r="I190" s="1694"/>
      <c r="J190" s="1694"/>
      <c r="K190" s="1694"/>
      <c r="L190" s="1694"/>
      <c r="M190" s="1694"/>
      <c r="N190" s="1694"/>
      <c r="O190" s="1694"/>
      <c r="P190" s="1694"/>
      <c r="Q190" s="1694"/>
      <c r="R190" s="1694"/>
      <c r="S190" s="1694"/>
      <c r="T190" s="1694"/>
      <c r="U190" s="747">
        <v>1</v>
      </c>
      <c r="X190" s="746"/>
    </row>
    <row r="191" spans="1:34" s="749" customFormat="1" ht="40.5" customHeight="1">
      <c r="A191" s="1788"/>
      <c r="B191" s="1803"/>
      <c r="C191" s="1789" t="s">
        <v>3676</v>
      </c>
      <c r="D191" s="1798"/>
      <c r="E191" s="1791"/>
      <c r="F191" s="1789"/>
      <c r="G191" s="1789"/>
      <c r="H191" s="1794"/>
      <c r="I191" s="1789"/>
      <c r="J191" s="1789"/>
      <c r="K191" s="1789"/>
      <c r="L191" s="1789"/>
      <c r="M191" s="1789"/>
      <c r="N191" s="1789"/>
      <c r="O191" s="1789"/>
      <c r="P191" s="1790"/>
      <c r="Q191" s="1789"/>
      <c r="R191" s="1789"/>
      <c r="S191" s="1789"/>
      <c r="T191" s="1788"/>
      <c r="U191" s="747">
        <v>1</v>
      </c>
      <c r="V191" s="641"/>
      <c r="W191" s="641"/>
      <c r="X191" s="746"/>
      <c r="Y191" s="746"/>
      <c r="Z191" s="746"/>
      <c r="AA191" s="746"/>
      <c r="AB191" s="746"/>
      <c r="AC191" s="746"/>
      <c r="AD191" s="746"/>
      <c r="AE191" s="746"/>
      <c r="AF191" s="746"/>
      <c r="AG191" s="746"/>
      <c r="AH191" s="746"/>
    </row>
    <row r="192" spans="1:34" s="749" customFormat="1" ht="40.5" customHeight="1">
      <c r="A192" s="1788"/>
      <c r="B192" s="1789"/>
      <c r="C192" s="1802"/>
      <c r="D192" s="5095" t="s">
        <v>3675</v>
      </c>
      <c r="E192" s="5095"/>
      <c r="F192" s="5095"/>
      <c r="G192" s="5095"/>
      <c r="H192" s="5095"/>
      <c r="I192" s="5095"/>
      <c r="J192" s="5095"/>
      <c r="K192" s="5095"/>
      <c r="L192" s="1789"/>
      <c r="M192" s="1789"/>
      <c r="N192" s="1789"/>
      <c r="O192" s="1790"/>
      <c r="P192" s="1789"/>
      <c r="Q192" s="1789"/>
      <c r="R192" s="1789"/>
      <c r="S192" s="1797"/>
      <c r="T192" s="1788"/>
      <c r="U192" s="747">
        <v>1</v>
      </c>
      <c r="V192" s="641"/>
      <c r="W192" s="641"/>
      <c r="X192" s="746"/>
      <c r="Y192" s="746"/>
      <c r="Z192" s="746"/>
      <c r="AA192" s="746"/>
      <c r="AB192" s="746"/>
      <c r="AC192" s="746"/>
      <c r="AD192" s="746"/>
      <c r="AE192" s="746"/>
      <c r="AF192" s="746"/>
      <c r="AG192" s="746"/>
    </row>
    <row r="193" spans="1:34">
      <c r="A193" s="1694">
        <v>1</v>
      </c>
      <c r="B193" s="1694"/>
      <c r="C193" s="1694"/>
      <c r="D193" s="1694"/>
      <c r="E193" s="1694"/>
      <c r="F193" s="1694"/>
      <c r="G193" s="1694"/>
      <c r="H193" s="1694"/>
      <c r="I193" s="1694"/>
      <c r="J193" s="1694"/>
      <c r="K193" s="1694"/>
      <c r="L193" s="1694"/>
      <c r="M193" s="1694"/>
      <c r="N193" s="1694"/>
      <c r="O193" s="1694"/>
      <c r="P193" s="1694"/>
      <c r="Q193" s="1694"/>
      <c r="R193" s="1694"/>
      <c r="S193" s="1694"/>
      <c r="T193" s="1694"/>
      <c r="U193" s="747">
        <v>1</v>
      </c>
      <c r="X193" s="746"/>
    </row>
    <row r="194" spans="1:34" s="749" customFormat="1" ht="40.5" customHeight="1">
      <c r="A194" s="1788"/>
      <c r="B194" s="1803"/>
      <c r="C194" s="1789" t="s">
        <v>3674</v>
      </c>
      <c r="D194" s="1798"/>
      <c r="E194" s="1791"/>
      <c r="F194" s="1789"/>
      <c r="G194" s="1789"/>
      <c r="H194" s="1794"/>
      <c r="I194" s="1789"/>
      <c r="J194" s="1789"/>
      <c r="K194" s="1789"/>
      <c r="L194" s="1789"/>
      <c r="M194" s="1789"/>
      <c r="N194" s="1789"/>
      <c r="O194" s="1789"/>
      <c r="P194" s="1790"/>
      <c r="Q194" s="1789"/>
      <c r="R194" s="1789"/>
      <c r="S194" s="1789"/>
      <c r="T194" s="1788"/>
      <c r="U194" s="747">
        <v>1</v>
      </c>
      <c r="V194" s="641"/>
      <c r="W194" s="641"/>
      <c r="X194" s="746"/>
      <c r="Y194" s="746"/>
      <c r="Z194" s="746"/>
      <c r="AA194" s="746"/>
      <c r="AB194" s="746"/>
      <c r="AC194" s="746"/>
      <c r="AD194" s="746"/>
      <c r="AE194" s="746"/>
      <c r="AF194" s="746"/>
      <c r="AG194" s="746"/>
      <c r="AH194" s="746"/>
    </row>
    <row r="195" spans="1:34" s="749" customFormat="1" ht="40.5" customHeight="1">
      <c r="A195" s="1788"/>
      <c r="B195" s="1789"/>
      <c r="C195" s="1802"/>
      <c r="D195" s="5095" t="s">
        <v>3673</v>
      </c>
      <c r="E195" s="5095"/>
      <c r="F195" s="5095"/>
      <c r="G195" s="5095"/>
      <c r="H195" s="5095"/>
      <c r="I195" s="5095"/>
      <c r="J195" s="5095"/>
      <c r="K195" s="5095"/>
      <c r="L195" s="1789"/>
      <c r="M195" s="1789"/>
      <c r="N195" s="1789"/>
      <c r="O195" s="1790"/>
      <c r="P195" s="1789"/>
      <c r="Q195" s="1789"/>
      <c r="R195" s="1789"/>
      <c r="S195" s="1797"/>
      <c r="T195" s="1788"/>
      <c r="U195" s="747">
        <v>1</v>
      </c>
      <c r="V195" s="641"/>
      <c r="W195" s="641"/>
      <c r="X195" s="746"/>
      <c r="Y195" s="746"/>
      <c r="Z195" s="746"/>
      <c r="AA195" s="746"/>
      <c r="AB195" s="746"/>
      <c r="AC195" s="746"/>
      <c r="AD195" s="746"/>
      <c r="AE195" s="746"/>
      <c r="AF195" s="746"/>
      <c r="AG195" s="746"/>
    </row>
    <row r="196" spans="1:34">
      <c r="A196" s="1694">
        <v>1</v>
      </c>
      <c r="B196" s="1694"/>
      <c r="C196" s="1694"/>
      <c r="D196" s="1694"/>
      <c r="E196" s="1694"/>
      <c r="F196" s="1694"/>
      <c r="G196" s="1694"/>
      <c r="H196" s="1694"/>
      <c r="I196" s="1694"/>
      <c r="J196" s="1694"/>
      <c r="K196" s="1694"/>
      <c r="L196" s="1694"/>
      <c r="M196" s="1694"/>
      <c r="N196" s="1694"/>
      <c r="O196" s="1694"/>
      <c r="P196" s="1694"/>
      <c r="Q196" s="1694"/>
      <c r="R196" s="1694"/>
      <c r="S196" s="1694"/>
      <c r="T196" s="1694"/>
      <c r="U196" s="747">
        <v>1</v>
      </c>
      <c r="X196" s="746"/>
    </row>
    <row r="197" spans="1:34" s="749" customFormat="1" ht="40.5" customHeight="1">
      <c r="A197" s="1788"/>
      <c r="B197" s="1803"/>
      <c r="C197" s="1789" t="s">
        <v>3672</v>
      </c>
      <c r="D197" s="1798"/>
      <c r="E197" s="1791"/>
      <c r="F197" s="1789"/>
      <c r="G197" s="1789"/>
      <c r="H197" s="1794"/>
      <c r="I197" s="1789"/>
      <c r="J197" s="1789"/>
      <c r="K197" s="1789"/>
      <c r="L197" s="1789"/>
      <c r="M197" s="1789"/>
      <c r="N197" s="1789"/>
      <c r="O197" s="1789"/>
      <c r="P197" s="1790"/>
      <c r="Q197" s="1789"/>
      <c r="R197" s="1789"/>
      <c r="S197" s="1789"/>
      <c r="T197" s="1788"/>
      <c r="U197" s="747">
        <v>1</v>
      </c>
      <c r="V197" s="641"/>
      <c r="W197" s="641"/>
      <c r="X197" s="746"/>
      <c r="Y197" s="746"/>
      <c r="Z197" s="746"/>
      <c r="AA197" s="746"/>
      <c r="AB197" s="746"/>
      <c r="AC197" s="746"/>
      <c r="AD197" s="746"/>
      <c r="AE197" s="746"/>
      <c r="AF197" s="746"/>
      <c r="AG197" s="746"/>
      <c r="AH197" s="746"/>
    </row>
    <row r="198" spans="1:34" s="749" customFormat="1" ht="40.5" customHeight="1">
      <c r="A198" s="1788"/>
      <c r="B198" s="1789"/>
      <c r="C198" s="1802"/>
      <c r="D198" s="5095" t="s">
        <v>3671</v>
      </c>
      <c r="E198" s="5095"/>
      <c r="F198" s="5095"/>
      <c r="G198" s="5095"/>
      <c r="H198" s="5095"/>
      <c r="I198" s="5095"/>
      <c r="J198" s="5095"/>
      <c r="K198" s="5095"/>
      <c r="L198" s="1789"/>
      <c r="M198" s="1789"/>
      <c r="N198" s="1789"/>
      <c r="O198" s="1790"/>
      <c r="P198" s="1789"/>
      <c r="Q198" s="1789"/>
      <c r="R198" s="1789"/>
      <c r="S198" s="1797"/>
      <c r="T198" s="1788"/>
      <c r="U198" s="747">
        <v>1</v>
      </c>
      <c r="V198" s="641"/>
      <c r="W198" s="641"/>
      <c r="X198" s="746"/>
      <c r="Y198" s="746"/>
      <c r="Z198" s="746"/>
      <c r="AA198" s="746"/>
      <c r="AB198" s="746"/>
      <c r="AC198" s="746"/>
      <c r="AD198" s="746"/>
      <c r="AE198" s="746"/>
      <c r="AF198" s="746"/>
      <c r="AG198" s="746"/>
    </row>
    <row r="199" spans="1:34">
      <c r="A199" s="1694">
        <v>1</v>
      </c>
      <c r="B199" s="1694"/>
      <c r="C199" s="1694"/>
      <c r="D199" s="1694"/>
      <c r="E199" s="1694"/>
      <c r="F199" s="1694"/>
      <c r="G199" s="1694"/>
      <c r="H199" s="1694"/>
      <c r="I199" s="1694"/>
      <c r="J199" s="1694"/>
      <c r="K199" s="1694"/>
      <c r="L199" s="1694"/>
      <c r="M199" s="1694"/>
      <c r="N199" s="1694"/>
      <c r="O199" s="1694"/>
      <c r="P199" s="1694"/>
      <c r="Q199" s="1694"/>
      <c r="R199" s="1694"/>
      <c r="S199" s="1694"/>
      <c r="T199" s="1694"/>
      <c r="U199" s="747">
        <v>1</v>
      </c>
      <c r="X199" s="746"/>
    </row>
    <row r="200" spans="1:34" s="749" customFormat="1" ht="40.5" customHeight="1">
      <c r="A200" s="1788"/>
      <c r="B200" s="1803"/>
      <c r="C200" s="1789" t="s">
        <v>3670</v>
      </c>
      <c r="D200" s="1798"/>
      <c r="E200" s="1791"/>
      <c r="F200" s="1789"/>
      <c r="G200" s="1789"/>
      <c r="H200" s="1794"/>
      <c r="I200" s="1789"/>
      <c r="J200" s="1789"/>
      <c r="K200" s="1789"/>
      <c r="L200" s="1789"/>
      <c r="M200" s="1789"/>
      <c r="N200" s="1789"/>
      <c r="O200" s="1789"/>
      <c r="P200" s="1790"/>
      <c r="Q200" s="1789"/>
      <c r="R200" s="1789"/>
      <c r="S200" s="1789"/>
      <c r="T200" s="1788"/>
      <c r="U200" s="747">
        <v>1</v>
      </c>
      <c r="V200" s="641"/>
      <c r="W200" s="641"/>
      <c r="X200" s="746"/>
      <c r="Y200" s="746"/>
      <c r="Z200" s="746"/>
      <c r="AA200" s="746"/>
      <c r="AB200" s="746"/>
      <c r="AC200" s="746"/>
      <c r="AD200" s="746"/>
      <c r="AE200" s="746"/>
      <c r="AF200" s="746"/>
      <c r="AG200" s="746"/>
      <c r="AH200" s="746"/>
    </row>
    <row r="201" spans="1:34" s="749" customFormat="1" ht="40.5" customHeight="1">
      <c r="A201" s="1788"/>
      <c r="B201" s="1789"/>
      <c r="C201" s="1802"/>
      <c r="D201" s="5095" t="s">
        <v>3669</v>
      </c>
      <c r="E201" s="5095"/>
      <c r="F201" s="5095"/>
      <c r="G201" s="5095"/>
      <c r="H201" s="5095"/>
      <c r="I201" s="5095"/>
      <c r="J201" s="5095"/>
      <c r="K201" s="5095"/>
      <c r="L201" s="1789"/>
      <c r="M201" s="1789"/>
      <c r="N201" s="1789"/>
      <c r="O201" s="1790"/>
      <c r="P201" s="1789"/>
      <c r="Q201" s="1789"/>
      <c r="R201" s="1789"/>
      <c r="S201" s="1797"/>
      <c r="T201" s="1788"/>
      <c r="U201" s="747">
        <v>1</v>
      </c>
      <c r="V201" s="641"/>
      <c r="W201" s="641"/>
      <c r="X201" s="746"/>
      <c r="Y201" s="746"/>
      <c r="Z201" s="746"/>
      <c r="AA201" s="746"/>
      <c r="AB201" s="746"/>
      <c r="AC201" s="746"/>
      <c r="AD201" s="746"/>
      <c r="AE201" s="746"/>
      <c r="AF201" s="746"/>
      <c r="AG201" s="746"/>
    </row>
    <row r="202" spans="1:34">
      <c r="A202" s="1694">
        <v>1</v>
      </c>
      <c r="B202" s="1694"/>
      <c r="C202" s="1694"/>
      <c r="D202" s="1694"/>
      <c r="E202" s="1694"/>
      <c r="F202" s="1694"/>
      <c r="G202" s="1694"/>
      <c r="H202" s="1694"/>
      <c r="I202" s="1694"/>
      <c r="J202" s="1694"/>
      <c r="K202" s="1694"/>
      <c r="L202" s="1694"/>
      <c r="M202" s="1694"/>
      <c r="N202" s="1694"/>
      <c r="O202" s="1694"/>
      <c r="P202" s="1694"/>
      <c r="Q202" s="1694"/>
      <c r="R202" s="1694"/>
      <c r="S202" s="1694"/>
      <c r="T202" s="1694"/>
      <c r="U202" s="747">
        <v>1</v>
      </c>
      <c r="X202" s="746"/>
    </row>
    <row r="203" spans="1:34" s="749" customFormat="1" ht="40.5" customHeight="1">
      <c r="A203" s="1788"/>
      <c r="B203" s="1803"/>
      <c r="C203" s="1789" t="s">
        <v>3668</v>
      </c>
      <c r="D203" s="1798"/>
      <c r="E203" s="1791"/>
      <c r="F203" s="1789"/>
      <c r="G203" s="1789"/>
      <c r="H203" s="1794"/>
      <c r="I203" s="1789"/>
      <c r="J203" s="1789"/>
      <c r="K203" s="1789"/>
      <c r="L203" s="1789"/>
      <c r="M203" s="1789"/>
      <c r="N203" s="1789"/>
      <c r="O203" s="1789"/>
      <c r="P203" s="1790"/>
      <c r="Q203" s="1789"/>
      <c r="R203" s="1789"/>
      <c r="S203" s="1789"/>
      <c r="T203" s="1788"/>
      <c r="U203" s="747">
        <v>1</v>
      </c>
      <c r="V203" s="641"/>
      <c r="W203" s="641"/>
      <c r="X203" s="746"/>
      <c r="Y203" s="746"/>
      <c r="Z203" s="746"/>
      <c r="AA203" s="746"/>
      <c r="AB203" s="746"/>
      <c r="AC203" s="746"/>
      <c r="AD203" s="746"/>
      <c r="AE203" s="746"/>
      <c r="AF203" s="746"/>
      <c r="AG203" s="746"/>
      <c r="AH203" s="746"/>
    </row>
    <row r="204" spans="1:34" s="749" customFormat="1" ht="40.5" customHeight="1">
      <c r="A204" s="1788"/>
      <c r="B204" s="1789"/>
      <c r="C204" s="1802"/>
      <c r="D204" s="5095" t="s">
        <v>3667</v>
      </c>
      <c r="E204" s="5095"/>
      <c r="F204" s="5095"/>
      <c r="G204" s="5095"/>
      <c r="H204" s="5095"/>
      <c r="I204" s="5095"/>
      <c r="J204" s="5095"/>
      <c r="K204" s="5095"/>
      <c r="L204" s="1789"/>
      <c r="M204" s="1789"/>
      <c r="N204" s="1789"/>
      <c r="O204" s="1790"/>
      <c r="P204" s="1789"/>
      <c r="Q204" s="1789"/>
      <c r="R204" s="1789"/>
      <c r="S204" s="1797"/>
      <c r="T204" s="1788"/>
      <c r="U204" s="747">
        <v>1</v>
      </c>
      <c r="V204" s="641"/>
      <c r="W204" s="641"/>
      <c r="X204" s="746"/>
      <c r="Y204" s="746"/>
      <c r="Z204" s="746"/>
      <c r="AA204" s="746"/>
      <c r="AB204" s="746"/>
      <c r="AC204" s="746"/>
      <c r="AD204" s="746"/>
      <c r="AE204" s="746"/>
      <c r="AF204" s="746"/>
      <c r="AG204" s="746"/>
    </row>
    <row r="205" spans="1:34" s="749" customFormat="1" ht="40.5" customHeight="1">
      <c r="A205" s="1788"/>
      <c r="B205" s="1789"/>
      <c r="C205" s="1802"/>
      <c r="D205" s="5095" t="s">
        <v>3666</v>
      </c>
      <c r="E205" s="5095"/>
      <c r="F205" s="5095"/>
      <c r="G205" s="5095"/>
      <c r="H205" s="5095"/>
      <c r="I205" s="5095"/>
      <c r="J205" s="5095"/>
      <c r="K205" s="5095"/>
      <c r="L205" s="1789"/>
      <c r="M205" s="1789"/>
      <c r="N205" s="1789"/>
      <c r="O205" s="1790"/>
      <c r="P205" s="1789"/>
      <c r="Q205" s="1789"/>
      <c r="R205" s="1789"/>
      <c r="S205" s="1797"/>
      <c r="T205" s="1788"/>
      <c r="U205" s="747">
        <v>1</v>
      </c>
      <c r="V205" s="641"/>
      <c r="W205" s="641"/>
      <c r="X205" s="746"/>
      <c r="Y205" s="746"/>
      <c r="Z205" s="746"/>
      <c r="AA205" s="746"/>
      <c r="AB205" s="746"/>
      <c r="AC205" s="746"/>
      <c r="AD205" s="746"/>
      <c r="AE205" s="746"/>
      <c r="AF205" s="746"/>
      <c r="AG205" s="746"/>
    </row>
    <row r="206" spans="1:34" s="749" customFormat="1" ht="40.5" customHeight="1">
      <c r="A206" s="1788"/>
      <c r="B206" s="1789"/>
      <c r="C206" s="1802"/>
      <c r="D206" s="5095" t="s">
        <v>3665</v>
      </c>
      <c r="E206" s="5095"/>
      <c r="F206" s="5095"/>
      <c r="G206" s="5095"/>
      <c r="H206" s="5095"/>
      <c r="I206" s="5095"/>
      <c r="J206" s="5095"/>
      <c r="K206" s="5095"/>
      <c r="L206" s="1789"/>
      <c r="M206" s="1789"/>
      <c r="N206" s="1789"/>
      <c r="O206" s="1790"/>
      <c r="P206" s="1789"/>
      <c r="Q206" s="1789"/>
      <c r="R206" s="1789"/>
      <c r="S206" s="1797"/>
      <c r="T206" s="1788"/>
      <c r="U206" s="747">
        <v>1</v>
      </c>
      <c r="V206" s="641"/>
      <c r="W206" s="641"/>
      <c r="X206" s="746"/>
      <c r="Y206" s="746"/>
      <c r="Z206" s="746"/>
      <c r="AA206" s="746"/>
      <c r="AB206" s="746"/>
      <c r="AC206" s="746"/>
      <c r="AD206" s="746"/>
      <c r="AE206" s="746"/>
      <c r="AF206" s="746"/>
      <c r="AG206" s="746"/>
    </row>
    <row r="207" spans="1:34" s="749" customFormat="1" ht="40.5" customHeight="1">
      <c r="A207" s="1788"/>
      <c r="B207" s="1789"/>
      <c r="C207" s="1802"/>
      <c r="D207" s="5095" t="s">
        <v>3664</v>
      </c>
      <c r="E207" s="5095"/>
      <c r="F207" s="5095"/>
      <c r="G207" s="5095"/>
      <c r="H207" s="5095"/>
      <c r="I207" s="5095"/>
      <c r="J207" s="5095"/>
      <c r="K207" s="5095"/>
      <c r="L207" s="1789"/>
      <c r="M207" s="1789"/>
      <c r="N207" s="1789"/>
      <c r="O207" s="1790"/>
      <c r="P207" s="1789"/>
      <c r="Q207" s="1789"/>
      <c r="R207" s="1789"/>
      <c r="S207" s="1797"/>
      <c r="T207" s="1788"/>
      <c r="U207" s="747">
        <v>1</v>
      </c>
      <c r="V207" s="641"/>
      <c r="W207" s="641"/>
      <c r="X207" s="746"/>
      <c r="Y207" s="746"/>
      <c r="Z207" s="746"/>
      <c r="AA207" s="746"/>
      <c r="AB207" s="746"/>
      <c r="AC207" s="746"/>
      <c r="AD207" s="746"/>
      <c r="AE207" s="746"/>
      <c r="AF207" s="746"/>
      <c r="AG207" s="746"/>
    </row>
    <row r="208" spans="1:34" s="749" customFormat="1" ht="40.5" customHeight="1">
      <c r="A208" s="1788"/>
      <c r="B208" s="1789"/>
      <c r="C208" s="1802"/>
      <c r="D208" s="5095" t="s">
        <v>3663</v>
      </c>
      <c r="E208" s="5095"/>
      <c r="F208" s="5095"/>
      <c r="G208" s="5095"/>
      <c r="H208" s="5095"/>
      <c r="I208" s="5095"/>
      <c r="J208" s="5095"/>
      <c r="K208" s="5095"/>
      <c r="L208" s="1789"/>
      <c r="M208" s="1789"/>
      <c r="N208" s="1789"/>
      <c r="O208" s="1790"/>
      <c r="P208" s="1789"/>
      <c r="Q208" s="1789"/>
      <c r="R208" s="1789"/>
      <c r="S208" s="1797"/>
      <c r="T208" s="1788"/>
      <c r="U208" s="747">
        <v>1</v>
      </c>
      <c r="V208" s="641"/>
      <c r="W208" s="641"/>
      <c r="X208" s="746"/>
      <c r="Y208" s="746"/>
      <c r="Z208" s="746"/>
      <c r="AA208" s="746"/>
      <c r="AB208" s="746"/>
      <c r="AC208" s="746"/>
      <c r="AD208" s="746"/>
      <c r="AE208" s="746"/>
      <c r="AF208" s="746"/>
      <c r="AG208" s="746"/>
    </row>
    <row r="209" spans="1:34" s="749" customFormat="1" ht="40.5" customHeight="1">
      <c r="A209" s="1788"/>
      <c r="B209" s="1789"/>
      <c r="C209" s="1802"/>
      <c r="D209" s="5095" t="s">
        <v>3662</v>
      </c>
      <c r="E209" s="5095"/>
      <c r="F209" s="5095"/>
      <c r="G209" s="5095"/>
      <c r="H209" s="5095"/>
      <c r="I209" s="5095"/>
      <c r="J209" s="5095"/>
      <c r="K209" s="5095"/>
      <c r="L209" s="1789"/>
      <c r="M209" s="1789"/>
      <c r="N209" s="1789"/>
      <c r="O209" s="1790"/>
      <c r="P209" s="1789"/>
      <c r="Q209" s="1789"/>
      <c r="R209" s="1789"/>
      <c r="S209" s="1797"/>
      <c r="T209" s="1788"/>
      <c r="U209" s="747">
        <v>1</v>
      </c>
      <c r="V209" s="641"/>
      <c r="W209" s="641"/>
      <c r="X209" s="746"/>
      <c r="Y209" s="746"/>
      <c r="Z209" s="746"/>
      <c r="AA209" s="746"/>
      <c r="AB209" s="746"/>
      <c r="AC209" s="746"/>
      <c r="AD209" s="746"/>
      <c r="AE209" s="746"/>
      <c r="AF209" s="746"/>
      <c r="AG209" s="746"/>
    </row>
    <row r="210" spans="1:34">
      <c r="A210" s="1694">
        <v>1</v>
      </c>
      <c r="B210" s="1694"/>
      <c r="C210" s="1694"/>
      <c r="D210" s="1694"/>
      <c r="E210" s="1694"/>
      <c r="F210" s="1694"/>
      <c r="G210" s="1694"/>
      <c r="H210" s="1694"/>
      <c r="I210" s="1694"/>
      <c r="J210" s="1694"/>
      <c r="K210" s="1694"/>
      <c r="L210" s="1694"/>
      <c r="M210" s="1694"/>
      <c r="N210" s="1694"/>
      <c r="O210" s="1694"/>
      <c r="P210" s="1694"/>
      <c r="Q210" s="1694"/>
      <c r="R210" s="1694"/>
      <c r="S210" s="1694"/>
      <c r="T210" s="1694"/>
      <c r="U210" s="747">
        <v>1</v>
      </c>
      <c r="X210" s="746"/>
    </row>
    <row r="211" spans="1:34" s="749" customFormat="1" ht="40.5" customHeight="1">
      <c r="A211" s="1788"/>
      <c r="B211" s="1803"/>
      <c r="C211" s="1857" t="s">
        <v>3661</v>
      </c>
      <c r="D211" s="1798"/>
      <c r="E211" s="1791"/>
      <c r="F211" s="1789"/>
      <c r="G211" s="1789"/>
      <c r="H211" s="1794"/>
      <c r="I211" s="1789"/>
      <c r="J211" s="1789"/>
      <c r="K211" s="1789"/>
      <c r="L211" s="1789"/>
      <c r="M211" s="1789"/>
      <c r="N211" s="1789"/>
      <c r="O211" s="1789"/>
      <c r="P211" s="1790"/>
      <c r="Q211" s="1789"/>
      <c r="R211" s="1789"/>
      <c r="S211" s="1789"/>
      <c r="T211" s="1788"/>
      <c r="U211" s="747">
        <v>1</v>
      </c>
      <c r="V211" s="641"/>
      <c r="W211" s="641"/>
      <c r="X211" s="746"/>
      <c r="Y211" s="746"/>
      <c r="Z211" s="746"/>
      <c r="AA211" s="746"/>
      <c r="AB211" s="746"/>
      <c r="AC211" s="746"/>
      <c r="AD211" s="746"/>
      <c r="AE211" s="746"/>
      <c r="AF211" s="746"/>
      <c r="AG211" s="746"/>
      <c r="AH211" s="746"/>
    </row>
    <row r="212" spans="1:34" s="749" customFormat="1" ht="40.5" customHeight="1">
      <c r="A212" s="1788"/>
      <c r="B212" s="1789"/>
      <c r="C212" s="1802"/>
      <c r="D212" s="5095" t="s">
        <v>3660</v>
      </c>
      <c r="E212" s="5095"/>
      <c r="F212" s="5095"/>
      <c r="G212" s="5095"/>
      <c r="H212" s="5095"/>
      <c r="I212" s="5095"/>
      <c r="J212" s="5095"/>
      <c r="K212" s="5095"/>
      <c r="L212" s="1789"/>
      <c r="M212" s="1789"/>
      <c r="N212" s="1789"/>
      <c r="O212" s="1790"/>
      <c r="P212" s="1789"/>
      <c r="Q212" s="1789"/>
      <c r="R212" s="1789"/>
      <c r="S212" s="1797"/>
      <c r="T212" s="1788"/>
      <c r="U212" s="747">
        <v>1</v>
      </c>
      <c r="V212" s="641"/>
      <c r="W212" s="641"/>
      <c r="X212" s="746"/>
      <c r="Y212" s="746"/>
      <c r="Z212" s="746"/>
      <c r="AA212" s="746"/>
      <c r="AB212" s="746"/>
      <c r="AC212" s="746"/>
      <c r="AD212" s="746"/>
      <c r="AE212" s="746"/>
      <c r="AF212" s="746"/>
      <c r="AG212" s="746"/>
    </row>
    <row r="213" spans="1:34">
      <c r="A213" s="1694">
        <v>1</v>
      </c>
      <c r="B213" s="1694"/>
      <c r="C213" s="1694"/>
      <c r="D213" s="1694"/>
      <c r="E213" s="1694"/>
      <c r="F213" s="1694"/>
      <c r="G213" s="1694"/>
      <c r="H213" s="1694"/>
      <c r="I213" s="1694"/>
      <c r="J213" s="1694"/>
      <c r="K213" s="1694"/>
      <c r="L213" s="1694"/>
      <c r="M213" s="1694"/>
      <c r="N213" s="1694"/>
      <c r="O213" s="1694"/>
      <c r="P213" s="1694"/>
      <c r="Q213" s="1694"/>
      <c r="R213" s="1694"/>
      <c r="S213" s="1694"/>
      <c r="T213" s="1694"/>
      <c r="U213" s="747">
        <v>1</v>
      </c>
      <c r="X213" s="746"/>
    </row>
    <row r="214" spans="1:34" s="749" customFormat="1" ht="40.5" customHeight="1">
      <c r="A214" s="1788"/>
      <c r="B214" s="1803"/>
      <c r="C214" s="1789" t="s">
        <v>3659</v>
      </c>
      <c r="D214" s="1798"/>
      <c r="E214" s="1791"/>
      <c r="F214" s="1789"/>
      <c r="G214" s="1789"/>
      <c r="H214" s="1794"/>
      <c r="I214" s="1789"/>
      <c r="J214" s="1789"/>
      <c r="K214" s="1789"/>
      <c r="L214" s="1789"/>
      <c r="M214" s="1789"/>
      <c r="N214" s="1789"/>
      <c r="O214" s="1789"/>
      <c r="P214" s="1790"/>
      <c r="Q214" s="1789"/>
      <c r="R214" s="1789"/>
      <c r="S214" s="1789"/>
      <c r="T214" s="1788"/>
      <c r="U214" s="747">
        <v>1</v>
      </c>
      <c r="V214" s="641"/>
      <c r="W214" s="641"/>
      <c r="X214" s="746"/>
      <c r="Y214" s="746"/>
      <c r="Z214" s="746"/>
      <c r="AA214" s="746"/>
      <c r="AB214" s="746"/>
      <c r="AC214" s="746"/>
      <c r="AD214" s="746"/>
      <c r="AE214" s="746"/>
      <c r="AF214" s="746"/>
      <c r="AG214" s="746"/>
      <c r="AH214" s="746"/>
    </row>
    <row r="215" spans="1:34" s="749" customFormat="1" ht="40.5" customHeight="1">
      <c r="A215" s="1788"/>
      <c r="B215" s="1789"/>
      <c r="C215" s="1802"/>
      <c r="D215" s="5095" t="s">
        <v>3658</v>
      </c>
      <c r="E215" s="5095"/>
      <c r="F215" s="5095"/>
      <c r="G215" s="5095"/>
      <c r="H215" s="5095"/>
      <c r="I215" s="5095"/>
      <c r="J215" s="5095"/>
      <c r="K215" s="5095"/>
      <c r="L215" s="1789"/>
      <c r="M215" s="1789"/>
      <c r="N215" s="1789"/>
      <c r="O215" s="1790"/>
      <c r="P215" s="1789"/>
      <c r="Q215" s="1789"/>
      <c r="R215" s="1789"/>
      <c r="S215" s="1797"/>
      <c r="T215" s="1788"/>
      <c r="U215" s="747">
        <v>1</v>
      </c>
      <c r="V215" s="641"/>
      <c r="W215" s="641"/>
      <c r="X215" s="746"/>
      <c r="Y215" s="746"/>
      <c r="Z215" s="746"/>
      <c r="AA215" s="746"/>
      <c r="AB215" s="746"/>
      <c r="AC215" s="746"/>
      <c r="AD215" s="746"/>
      <c r="AE215" s="746"/>
      <c r="AF215" s="746"/>
      <c r="AG215" s="746"/>
    </row>
    <row r="216" spans="1:34">
      <c r="A216" s="1694">
        <v>1</v>
      </c>
      <c r="B216" s="1694"/>
      <c r="C216" s="1694"/>
      <c r="D216" s="1694"/>
      <c r="E216" s="1694"/>
      <c r="F216" s="1694"/>
      <c r="G216" s="1694"/>
      <c r="H216" s="1694"/>
      <c r="I216" s="1694"/>
      <c r="J216" s="1694"/>
      <c r="K216" s="1694"/>
      <c r="L216" s="1694"/>
      <c r="M216" s="1694"/>
      <c r="N216" s="1694"/>
      <c r="O216" s="1694"/>
      <c r="P216" s="1694"/>
      <c r="Q216" s="1694"/>
      <c r="R216" s="1694"/>
      <c r="S216" s="1694"/>
      <c r="T216" s="1694"/>
      <c r="U216" s="747">
        <v>1</v>
      </c>
      <c r="X216" s="746"/>
    </row>
    <row r="217" spans="1:34" s="749" customFormat="1" ht="40.5" customHeight="1">
      <c r="A217" s="1788"/>
      <c r="B217" s="1803"/>
      <c r="C217" s="1789" t="s">
        <v>3657</v>
      </c>
      <c r="D217" s="1798"/>
      <c r="E217" s="1791"/>
      <c r="F217" s="1789"/>
      <c r="G217" s="1789"/>
      <c r="H217" s="1794"/>
      <c r="I217" s="1789"/>
      <c r="J217" s="1789"/>
      <c r="K217" s="1789"/>
      <c r="L217" s="1789"/>
      <c r="M217" s="1789"/>
      <c r="N217" s="1789"/>
      <c r="O217" s="1789"/>
      <c r="P217" s="1790"/>
      <c r="Q217" s="1789"/>
      <c r="R217" s="1789"/>
      <c r="S217" s="1789"/>
      <c r="T217" s="1788"/>
      <c r="U217" s="747">
        <v>1</v>
      </c>
      <c r="V217" s="641"/>
      <c r="W217" s="641"/>
      <c r="X217" s="746"/>
      <c r="Y217" s="746"/>
      <c r="Z217" s="746"/>
      <c r="AA217" s="746"/>
      <c r="AB217" s="746"/>
      <c r="AC217" s="746"/>
      <c r="AD217" s="746"/>
      <c r="AE217" s="746"/>
      <c r="AF217" s="746"/>
      <c r="AG217" s="746"/>
      <c r="AH217" s="746"/>
    </row>
    <row r="218" spans="1:34" s="749" customFormat="1" ht="40.5" customHeight="1">
      <c r="A218" s="1788"/>
      <c r="B218" s="1789"/>
      <c r="C218" s="1802"/>
      <c r="D218" s="5095" t="s">
        <v>3656</v>
      </c>
      <c r="E218" s="5095"/>
      <c r="F218" s="5095"/>
      <c r="G218" s="5095"/>
      <c r="H218" s="5095"/>
      <c r="I218" s="5095"/>
      <c r="J218" s="5095"/>
      <c r="K218" s="5095"/>
      <c r="L218" s="1789"/>
      <c r="M218" s="1789"/>
      <c r="N218" s="1789"/>
      <c r="O218" s="1790"/>
      <c r="P218" s="1789"/>
      <c r="Q218" s="1789"/>
      <c r="R218" s="1789"/>
      <c r="S218" s="1797"/>
      <c r="T218" s="1788"/>
      <c r="U218" s="747">
        <v>1</v>
      </c>
      <c r="V218" s="641"/>
      <c r="W218" s="641"/>
      <c r="X218" s="746"/>
      <c r="Y218" s="746"/>
      <c r="Z218" s="746"/>
      <c r="AA218" s="746"/>
      <c r="AB218" s="746"/>
      <c r="AC218" s="746"/>
      <c r="AD218" s="746"/>
      <c r="AE218" s="746"/>
      <c r="AF218" s="746"/>
      <c r="AG218" s="746"/>
    </row>
    <row r="219" spans="1:34">
      <c r="A219" s="1694">
        <v>1</v>
      </c>
      <c r="B219" s="1694"/>
      <c r="C219" s="1694"/>
      <c r="D219" s="1694"/>
      <c r="E219" s="1694"/>
      <c r="F219" s="1694"/>
      <c r="G219" s="1694"/>
      <c r="H219" s="1694"/>
      <c r="I219" s="1694"/>
      <c r="J219" s="1694"/>
      <c r="K219" s="1694"/>
      <c r="L219" s="1694"/>
      <c r="M219" s="1694"/>
      <c r="N219" s="1694"/>
      <c r="O219" s="1694"/>
      <c r="P219" s="1694"/>
      <c r="Q219" s="1694"/>
      <c r="R219" s="1694"/>
      <c r="S219" s="1694"/>
      <c r="T219" s="1694"/>
      <c r="U219" s="747">
        <v>1</v>
      </c>
      <c r="X219" s="746"/>
    </row>
    <row r="220" spans="1:34" s="749" customFormat="1" ht="40.5" customHeight="1">
      <c r="A220" s="1788"/>
      <c r="B220" s="1803"/>
      <c r="C220" s="1789" t="s">
        <v>3655</v>
      </c>
      <c r="D220" s="1798"/>
      <c r="E220" s="1791"/>
      <c r="F220" s="1789"/>
      <c r="G220" s="1789"/>
      <c r="H220" s="1794"/>
      <c r="I220" s="1789"/>
      <c r="J220" s="1789"/>
      <c r="K220" s="1789"/>
      <c r="L220" s="1789"/>
      <c r="M220" s="1789"/>
      <c r="N220" s="1789"/>
      <c r="O220" s="1789"/>
      <c r="P220" s="1790"/>
      <c r="Q220" s="1789"/>
      <c r="R220" s="1789"/>
      <c r="S220" s="1789"/>
      <c r="T220" s="1788"/>
      <c r="U220" s="747">
        <v>1</v>
      </c>
      <c r="V220" s="641"/>
      <c r="W220" s="641"/>
      <c r="X220" s="746"/>
      <c r="Y220" s="746"/>
      <c r="Z220" s="746"/>
      <c r="AA220" s="746"/>
      <c r="AB220" s="746"/>
      <c r="AC220" s="746"/>
      <c r="AD220" s="746"/>
      <c r="AE220" s="746"/>
      <c r="AF220" s="746"/>
      <c r="AG220" s="746"/>
      <c r="AH220" s="746"/>
    </row>
    <row r="221" spans="1:34" s="749" customFormat="1" ht="40.5" customHeight="1">
      <c r="A221" s="1788"/>
      <c r="B221" s="1789"/>
      <c r="C221" s="1802"/>
      <c r="D221" s="5095" t="s">
        <v>3654</v>
      </c>
      <c r="E221" s="5095"/>
      <c r="F221" s="5095"/>
      <c r="G221" s="5095"/>
      <c r="H221" s="5095"/>
      <c r="I221" s="5095"/>
      <c r="J221" s="5095"/>
      <c r="K221" s="5095"/>
      <c r="L221" s="1789"/>
      <c r="M221" s="1789"/>
      <c r="N221" s="1789"/>
      <c r="O221" s="1790"/>
      <c r="P221" s="1789"/>
      <c r="Q221" s="1789"/>
      <c r="R221" s="1789"/>
      <c r="S221" s="1797"/>
      <c r="T221" s="1788"/>
      <c r="U221" s="747">
        <v>1</v>
      </c>
      <c r="V221" s="641"/>
      <c r="W221" s="641"/>
      <c r="X221" s="746"/>
      <c r="Y221" s="746"/>
      <c r="Z221" s="746"/>
      <c r="AA221" s="746"/>
      <c r="AB221" s="746"/>
      <c r="AC221" s="746"/>
      <c r="AD221" s="746"/>
      <c r="AE221" s="746"/>
      <c r="AF221" s="746"/>
      <c r="AG221" s="746"/>
    </row>
    <row r="222" spans="1:34">
      <c r="A222" s="1694">
        <v>1</v>
      </c>
      <c r="B222" s="1694"/>
      <c r="C222" s="1694"/>
      <c r="D222" s="1694"/>
      <c r="E222" s="1694"/>
      <c r="F222" s="1694"/>
      <c r="G222" s="1694"/>
      <c r="H222" s="1694"/>
      <c r="I222" s="1694"/>
      <c r="J222" s="1694"/>
      <c r="K222" s="1694"/>
      <c r="L222" s="1694"/>
      <c r="M222" s="1694"/>
      <c r="N222" s="1694"/>
      <c r="O222" s="1694"/>
      <c r="P222" s="1694"/>
      <c r="Q222" s="1694"/>
      <c r="R222" s="1694"/>
      <c r="S222" s="1694"/>
      <c r="T222" s="1694"/>
      <c r="U222" s="747">
        <v>1</v>
      </c>
      <c r="X222" s="746"/>
    </row>
    <row r="223" spans="1:34" s="749" customFormat="1" ht="40.5" customHeight="1">
      <c r="A223" s="1788"/>
      <c r="B223" s="1803"/>
      <c r="C223" s="1789" t="s">
        <v>3653</v>
      </c>
      <c r="D223" s="1798"/>
      <c r="E223" s="1791"/>
      <c r="F223" s="1789"/>
      <c r="G223" s="1789"/>
      <c r="H223" s="1794"/>
      <c r="I223" s="1789"/>
      <c r="J223" s="1789"/>
      <c r="K223" s="1789"/>
      <c r="L223" s="1789"/>
      <c r="M223" s="1789"/>
      <c r="N223" s="1789"/>
      <c r="O223" s="1789"/>
      <c r="P223" s="1790"/>
      <c r="Q223" s="1789"/>
      <c r="R223" s="1789"/>
      <c r="S223" s="1789"/>
      <c r="T223" s="1788"/>
      <c r="U223" s="747">
        <v>1</v>
      </c>
      <c r="V223" s="641"/>
      <c r="W223" s="641"/>
      <c r="X223" s="746"/>
      <c r="Y223" s="746"/>
      <c r="Z223" s="746"/>
      <c r="AA223" s="746"/>
      <c r="AB223" s="746"/>
      <c r="AC223" s="746"/>
      <c r="AD223" s="746"/>
      <c r="AE223" s="746"/>
      <c r="AF223" s="746"/>
      <c r="AG223" s="746"/>
      <c r="AH223" s="746"/>
    </row>
    <row r="224" spans="1:34" s="749" customFormat="1" ht="40.5" customHeight="1">
      <c r="A224" s="1788"/>
      <c r="B224" s="1789"/>
      <c r="C224" s="1802"/>
      <c r="D224" s="5095" t="s">
        <v>3652</v>
      </c>
      <c r="E224" s="5095"/>
      <c r="F224" s="5095"/>
      <c r="G224" s="5095"/>
      <c r="H224" s="5095"/>
      <c r="I224" s="5095"/>
      <c r="J224" s="5095"/>
      <c r="K224" s="5095"/>
      <c r="L224" s="1789"/>
      <c r="M224" s="1789"/>
      <c r="N224" s="1789"/>
      <c r="O224" s="1790"/>
      <c r="P224" s="1789"/>
      <c r="Q224" s="1789"/>
      <c r="R224" s="1789"/>
      <c r="S224" s="1797"/>
      <c r="T224" s="1788"/>
      <c r="U224" s="747">
        <v>1</v>
      </c>
      <c r="V224" s="641"/>
      <c r="W224" s="641"/>
      <c r="X224" s="746"/>
      <c r="Y224" s="746"/>
      <c r="Z224" s="746"/>
      <c r="AA224" s="746"/>
      <c r="AB224" s="746"/>
      <c r="AC224" s="746"/>
      <c r="AD224" s="746"/>
      <c r="AE224" s="746"/>
      <c r="AF224" s="746"/>
      <c r="AG224" s="746"/>
    </row>
    <row r="225" spans="1:34">
      <c r="A225" s="1694">
        <v>1</v>
      </c>
      <c r="B225" s="1694"/>
      <c r="C225" s="1694"/>
      <c r="D225" s="1694"/>
      <c r="E225" s="1694"/>
      <c r="F225" s="1694"/>
      <c r="G225" s="1694"/>
      <c r="H225" s="1694"/>
      <c r="I225" s="1694"/>
      <c r="J225" s="1694"/>
      <c r="K225" s="1694"/>
      <c r="L225" s="1694"/>
      <c r="M225" s="1694"/>
      <c r="N225" s="1694"/>
      <c r="O225" s="1694"/>
      <c r="P225" s="1694"/>
      <c r="Q225" s="1694"/>
      <c r="R225" s="1694"/>
      <c r="S225" s="1694"/>
      <c r="T225" s="1694"/>
      <c r="U225" s="747">
        <v>1</v>
      </c>
      <c r="X225" s="746"/>
    </row>
    <row r="226" spans="1:34" s="749" customFormat="1" ht="27">
      <c r="A226" s="1788"/>
      <c r="B226" s="1789"/>
      <c r="C226" s="1789" t="s">
        <v>3651</v>
      </c>
      <c r="D226" s="1858"/>
      <c r="E226" s="1790"/>
      <c r="F226" s="1790"/>
      <c r="G226" s="1789"/>
      <c r="H226" s="1789"/>
      <c r="I226" s="1789"/>
      <c r="J226" s="1789"/>
      <c r="K226" s="1789"/>
      <c r="L226" s="1789"/>
      <c r="M226" s="1789"/>
      <c r="N226" s="1789"/>
      <c r="O226" s="1790"/>
      <c r="P226" s="1789"/>
      <c r="Q226" s="1789"/>
      <c r="R226" s="1789"/>
      <c r="S226" s="1797"/>
      <c r="T226" s="1788"/>
      <c r="U226" s="747">
        <v>1</v>
      </c>
      <c r="V226" s="641"/>
      <c r="W226" s="641"/>
      <c r="X226" s="746"/>
      <c r="Y226" s="746"/>
      <c r="Z226" s="746"/>
      <c r="AA226" s="746"/>
      <c r="AB226" s="746"/>
      <c r="AC226" s="746"/>
      <c r="AD226" s="746"/>
      <c r="AE226" s="746"/>
      <c r="AF226" s="746"/>
      <c r="AG226" s="746"/>
    </row>
    <row r="227" spans="1:34" s="749" customFormat="1" ht="40.5" customHeight="1">
      <c r="A227" s="1788"/>
      <c r="B227" s="1789"/>
      <c r="C227" s="1802"/>
      <c r="D227" s="5095" t="s">
        <v>3650</v>
      </c>
      <c r="E227" s="5095"/>
      <c r="F227" s="5095"/>
      <c r="G227" s="5095"/>
      <c r="H227" s="5095"/>
      <c r="I227" s="5095"/>
      <c r="J227" s="5095"/>
      <c r="K227" s="5095"/>
      <c r="L227" s="1789"/>
      <c r="M227" s="1789"/>
      <c r="N227" s="1789"/>
      <c r="O227" s="1790"/>
      <c r="P227" s="1789"/>
      <c r="Q227" s="1789"/>
      <c r="R227" s="1789"/>
      <c r="S227" s="1797"/>
      <c r="T227" s="1788"/>
      <c r="U227" s="747">
        <v>1</v>
      </c>
      <c r="V227" s="641"/>
      <c r="W227" s="641"/>
      <c r="X227" s="746"/>
      <c r="Y227" s="746"/>
      <c r="Z227" s="746"/>
      <c r="AA227" s="746"/>
      <c r="AB227" s="746"/>
      <c r="AC227" s="746"/>
      <c r="AD227" s="746"/>
      <c r="AE227" s="746"/>
      <c r="AF227" s="746"/>
      <c r="AG227" s="746"/>
    </row>
    <row r="228" spans="1:34">
      <c r="A228" s="1694">
        <v>1</v>
      </c>
      <c r="B228" s="1694"/>
      <c r="C228" s="1694"/>
      <c r="D228" s="1694"/>
      <c r="E228" s="1694"/>
      <c r="F228" s="1694"/>
      <c r="G228" s="1694"/>
      <c r="H228" s="1694"/>
      <c r="I228" s="1694"/>
      <c r="J228" s="1694"/>
      <c r="K228" s="1694"/>
      <c r="L228" s="1694"/>
      <c r="M228" s="1694"/>
      <c r="N228" s="1694"/>
      <c r="O228" s="1694"/>
      <c r="P228" s="1694"/>
      <c r="Q228" s="1694"/>
      <c r="R228" s="1694"/>
      <c r="S228" s="1694"/>
      <c r="T228" s="1694"/>
      <c r="U228" s="747">
        <v>1</v>
      </c>
      <c r="X228" s="746"/>
    </row>
    <row r="229" spans="1:34" s="749" customFormat="1" ht="27">
      <c r="A229" s="1788"/>
      <c r="B229" s="1789"/>
      <c r="C229" s="1789" t="s">
        <v>3649</v>
      </c>
      <c r="D229" s="1858"/>
      <c r="E229" s="1790"/>
      <c r="F229" s="1790"/>
      <c r="G229" s="1789"/>
      <c r="H229" s="1789"/>
      <c r="I229" s="1789"/>
      <c r="J229" s="1789"/>
      <c r="K229" s="1789"/>
      <c r="L229" s="1789"/>
      <c r="M229" s="1789"/>
      <c r="N229" s="1789"/>
      <c r="O229" s="1790"/>
      <c r="P229" s="1789"/>
      <c r="Q229" s="1789"/>
      <c r="R229" s="1789"/>
      <c r="S229" s="1797"/>
      <c r="T229" s="1788"/>
      <c r="U229" s="747">
        <v>1</v>
      </c>
      <c r="V229" s="641"/>
      <c r="W229" s="641"/>
      <c r="X229" s="746"/>
      <c r="Y229" s="746"/>
      <c r="Z229" s="746"/>
      <c r="AA229" s="746"/>
      <c r="AB229" s="746"/>
      <c r="AC229" s="746"/>
      <c r="AD229" s="746"/>
      <c r="AE229" s="746"/>
      <c r="AF229" s="746"/>
      <c r="AG229" s="746"/>
    </row>
    <row r="230" spans="1:34" s="749" customFormat="1" ht="40.5" customHeight="1">
      <c r="A230" s="1788"/>
      <c r="B230" s="1789"/>
      <c r="C230" s="1802"/>
      <c r="D230" s="5095" t="s">
        <v>3648</v>
      </c>
      <c r="E230" s="5095"/>
      <c r="F230" s="5095"/>
      <c r="G230" s="5095"/>
      <c r="H230" s="5095"/>
      <c r="I230" s="5095"/>
      <c r="J230" s="5095"/>
      <c r="K230" s="5095"/>
      <c r="L230" s="1789"/>
      <c r="M230" s="1789"/>
      <c r="N230" s="1789"/>
      <c r="O230" s="1790"/>
      <c r="P230" s="1789"/>
      <c r="Q230" s="1789"/>
      <c r="R230" s="1789"/>
      <c r="S230" s="1797"/>
      <c r="T230" s="1788"/>
      <c r="U230" s="747">
        <v>1</v>
      </c>
      <c r="V230" s="641"/>
      <c r="W230" s="641"/>
      <c r="X230" s="746"/>
      <c r="Y230" s="746"/>
      <c r="Z230" s="746"/>
      <c r="AA230" s="746"/>
      <c r="AB230" s="746"/>
      <c r="AC230" s="746"/>
      <c r="AD230" s="746"/>
      <c r="AE230" s="746"/>
      <c r="AF230" s="746"/>
      <c r="AG230" s="746"/>
    </row>
    <row r="231" spans="1:34">
      <c r="A231" s="1694">
        <v>1</v>
      </c>
      <c r="B231" s="1694"/>
      <c r="C231" s="1694"/>
      <c r="D231" s="1694"/>
      <c r="E231" s="1694"/>
      <c r="F231" s="1694"/>
      <c r="G231" s="1694"/>
      <c r="H231" s="1694"/>
      <c r="I231" s="1694"/>
      <c r="J231" s="1694"/>
      <c r="K231" s="1694"/>
      <c r="L231" s="1694"/>
      <c r="M231" s="1694"/>
      <c r="N231" s="1694"/>
      <c r="O231" s="1694"/>
      <c r="P231" s="1694"/>
      <c r="Q231" s="1694"/>
      <c r="R231" s="1694"/>
      <c r="S231" s="1694"/>
      <c r="T231" s="1694"/>
      <c r="U231" s="747">
        <v>1</v>
      </c>
      <c r="X231" s="746"/>
    </row>
    <row r="232" spans="1:34" s="749" customFormat="1" ht="27">
      <c r="A232" s="1788"/>
      <c r="B232" s="1789"/>
      <c r="C232" s="1789" t="s">
        <v>3647</v>
      </c>
      <c r="D232" s="1858"/>
      <c r="E232" s="1790"/>
      <c r="F232" s="1790"/>
      <c r="G232" s="1789"/>
      <c r="H232" s="1789"/>
      <c r="I232" s="1789"/>
      <c r="J232" s="1789"/>
      <c r="K232" s="1789"/>
      <c r="L232" s="1789"/>
      <c r="M232" s="1789"/>
      <c r="N232" s="1789"/>
      <c r="O232" s="1790"/>
      <c r="P232" s="1789"/>
      <c r="Q232" s="1789"/>
      <c r="R232" s="1789"/>
      <c r="S232" s="1797"/>
      <c r="T232" s="1788"/>
      <c r="U232" s="747">
        <v>1</v>
      </c>
      <c r="V232" s="641"/>
      <c r="W232" s="641"/>
      <c r="X232" s="746"/>
      <c r="Y232" s="746"/>
      <c r="Z232" s="746"/>
      <c r="AA232" s="746"/>
      <c r="AB232" s="746"/>
      <c r="AC232" s="746"/>
      <c r="AD232" s="746"/>
      <c r="AE232" s="746"/>
      <c r="AF232" s="746"/>
      <c r="AG232" s="746"/>
    </row>
    <row r="233" spans="1:34" s="749" customFormat="1" ht="40.5" customHeight="1">
      <c r="A233" s="1788"/>
      <c r="B233" s="1789"/>
      <c r="C233" s="1802"/>
      <c r="D233" s="5095" t="s">
        <v>3646</v>
      </c>
      <c r="E233" s="5095"/>
      <c r="F233" s="5095"/>
      <c r="G233" s="5095"/>
      <c r="H233" s="5095"/>
      <c r="I233" s="5095"/>
      <c r="J233" s="5095"/>
      <c r="K233" s="5095"/>
      <c r="L233" s="1789" t="s">
        <v>798</v>
      </c>
      <c r="M233" s="1789"/>
      <c r="N233" s="1789"/>
      <c r="O233" s="1790"/>
      <c r="P233" s="1789"/>
      <c r="Q233" s="1789"/>
      <c r="R233" s="1789"/>
      <c r="S233" s="1797"/>
      <c r="T233" s="1788"/>
      <c r="U233" s="747">
        <v>1</v>
      </c>
      <c r="V233" s="641"/>
      <c r="W233" s="641"/>
      <c r="X233" s="746"/>
      <c r="Y233" s="746"/>
      <c r="Z233" s="746"/>
      <c r="AA233" s="746"/>
      <c r="AB233" s="746"/>
      <c r="AC233" s="746"/>
      <c r="AD233" s="746"/>
      <c r="AE233" s="746"/>
      <c r="AF233" s="746"/>
      <c r="AG233" s="746"/>
    </row>
    <row r="234" spans="1:34">
      <c r="A234" s="1694">
        <v>1</v>
      </c>
      <c r="B234" s="1694"/>
      <c r="C234" s="1694"/>
      <c r="D234" s="1694"/>
      <c r="E234" s="1694"/>
      <c r="F234" s="1694"/>
      <c r="G234" s="1694"/>
      <c r="H234" s="1694"/>
      <c r="I234" s="1694"/>
      <c r="J234" s="1694"/>
      <c r="K234" s="1694"/>
      <c r="L234" s="1694"/>
      <c r="M234" s="1694"/>
      <c r="N234" s="1694"/>
      <c r="O234" s="1694"/>
      <c r="P234" s="1694"/>
      <c r="Q234" s="1694"/>
      <c r="R234" s="1694"/>
      <c r="S234" s="1694"/>
      <c r="T234" s="1694"/>
      <c r="U234" s="747">
        <v>1</v>
      </c>
      <c r="X234" s="746"/>
    </row>
    <row r="235" spans="1:34" ht="33.75">
      <c r="C235" s="1859" t="s">
        <v>3645</v>
      </c>
      <c r="U235" s="747">
        <v>1</v>
      </c>
      <c r="X235" s="746"/>
    </row>
    <row r="236" spans="1:34">
      <c r="A236" s="1694">
        <v>1</v>
      </c>
      <c r="B236" s="1694"/>
      <c r="C236" s="1694"/>
      <c r="D236" s="1694"/>
      <c r="E236" s="1694"/>
      <c r="F236" s="1694"/>
      <c r="G236" s="1694"/>
      <c r="H236" s="1694"/>
      <c r="I236" s="1694"/>
      <c r="J236" s="1694"/>
      <c r="K236" s="1694"/>
      <c r="L236" s="1694"/>
      <c r="M236" s="1694"/>
      <c r="N236" s="1694"/>
      <c r="O236" s="1694"/>
      <c r="P236" s="1694"/>
      <c r="Q236" s="1694"/>
      <c r="R236" s="1694"/>
      <c r="S236" s="1694"/>
      <c r="T236" s="1694"/>
      <c r="U236" s="747">
        <v>1</v>
      </c>
      <c r="X236" s="746"/>
    </row>
    <row r="237" spans="1:34" s="749" customFormat="1" ht="40.5" customHeight="1">
      <c r="A237" s="1788"/>
      <c r="B237" s="1803"/>
      <c r="C237" s="1789" t="s">
        <v>3644</v>
      </c>
      <c r="D237" s="1798"/>
      <c r="E237" s="1791"/>
      <c r="F237" s="1789"/>
      <c r="G237" s="1789"/>
      <c r="H237" s="1794"/>
      <c r="I237" s="1789"/>
      <c r="J237" s="1789"/>
      <c r="K237" s="1789"/>
      <c r="L237" s="1789"/>
      <c r="M237" s="1789"/>
      <c r="N237" s="1789"/>
      <c r="O237" s="1789"/>
      <c r="P237" s="1790"/>
      <c r="Q237" s="1789"/>
      <c r="R237" s="1789"/>
      <c r="S237" s="1789"/>
      <c r="T237" s="1788"/>
      <c r="U237" s="747">
        <v>1</v>
      </c>
      <c r="V237" s="641"/>
      <c r="W237" s="641"/>
      <c r="X237" s="746"/>
      <c r="Y237" s="746"/>
      <c r="Z237" s="746"/>
      <c r="AA237" s="746"/>
      <c r="AB237" s="746"/>
      <c r="AC237" s="746"/>
      <c r="AD237" s="746"/>
      <c r="AE237" s="746"/>
      <c r="AF237" s="746"/>
      <c r="AG237" s="746"/>
      <c r="AH237" s="746"/>
    </row>
    <row r="238" spans="1:34" s="749" customFormat="1" ht="40.5" customHeight="1">
      <c r="A238" s="1788"/>
      <c r="B238" s="1803"/>
      <c r="C238" s="1802"/>
      <c r="D238" s="1858" t="s">
        <v>3643</v>
      </c>
      <c r="E238" s="1790"/>
      <c r="F238" s="1790"/>
      <c r="G238" s="1790"/>
      <c r="H238" s="1790"/>
      <c r="I238" s="1790"/>
      <c r="J238" s="1790"/>
      <c r="K238" s="1816"/>
      <c r="L238" s="1790"/>
      <c r="M238" s="1790"/>
      <c r="N238" s="1790"/>
      <c r="O238" s="1790"/>
      <c r="P238" s="1790"/>
      <c r="Q238" s="1790"/>
      <c r="R238" s="1797"/>
      <c r="S238" s="1797"/>
      <c r="T238" s="1788"/>
      <c r="U238" s="747">
        <v>1</v>
      </c>
      <c r="V238" s="641"/>
      <c r="W238" s="641"/>
      <c r="X238" s="746"/>
      <c r="Y238" s="746"/>
      <c r="Z238" s="746"/>
      <c r="AA238" s="746"/>
      <c r="AB238" s="746"/>
      <c r="AC238" s="746"/>
      <c r="AD238" s="746"/>
      <c r="AE238" s="746"/>
      <c r="AF238" s="746"/>
      <c r="AG238" s="746"/>
    </row>
    <row r="239" spans="1:34" s="749" customFormat="1" ht="40.5" customHeight="1">
      <c r="A239" s="1788"/>
      <c r="B239" s="1789"/>
      <c r="C239" s="1802"/>
      <c r="D239" s="5095" t="s">
        <v>3642</v>
      </c>
      <c r="E239" s="5095"/>
      <c r="F239" s="5095"/>
      <c r="G239" s="5095"/>
      <c r="H239" s="5095"/>
      <c r="I239" s="5095"/>
      <c r="J239" s="5095"/>
      <c r="K239" s="5095"/>
      <c r="L239" s="1789"/>
      <c r="M239" s="1789"/>
      <c r="N239" s="1789"/>
      <c r="O239" s="1790"/>
      <c r="P239" s="1789"/>
      <c r="Q239" s="1789"/>
      <c r="R239" s="1789"/>
      <c r="S239" s="1797"/>
      <c r="T239" s="1788"/>
      <c r="U239" s="747">
        <v>1</v>
      </c>
      <c r="V239" s="641"/>
      <c r="W239" s="641"/>
      <c r="X239" s="746"/>
      <c r="Y239" s="746"/>
      <c r="Z239" s="746"/>
      <c r="AA239" s="746"/>
      <c r="AB239" s="746"/>
      <c r="AC239" s="746"/>
      <c r="AD239" s="746"/>
      <c r="AE239" s="746"/>
      <c r="AF239" s="746"/>
      <c r="AG239" s="746"/>
    </row>
    <row r="240" spans="1:34">
      <c r="A240" s="1694">
        <v>1</v>
      </c>
      <c r="B240" s="1694"/>
      <c r="C240" s="1694"/>
      <c r="D240" s="1694"/>
      <c r="E240" s="1694"/>
      <c r="F240" s="1694"/>
      <c r="G240" s="1694"/>
      <c r="H240" s="1694"/>
      <c r="I240" s="1694"/>
      <c r="J240" s="1694"/>
      <c r="K240" s="1694"/>
      <c r="L240" s="1694"/>
      <c r="M240" s="1694"/>
      <c r="N240" s="1694"/>
      <c r="O240" s="1694"/>
      <c r="P240" s="1694"/>
      <c r="Q240" s="1694"/>
      <c r="R240" s="1694"/>
      <c r="S240" s="1694"/>
      <c r="T240" s="1694"/>
      <c r="U240" s="747">
        <v>1</v>
      </c>
      <c r="X240" s="746"/>
    </row>
    <row r="241" spans="1:34" s="749" customFormat="1" ht="40.5" customHeight="1">
      <c r="A241" s="1788"/>
      <c r="B241" s="1803"/>
      <c r="C241" s="1789" t="s">
        <v>3641</v>
      </c>
      <c r="D241" s="1798"/>
      <c r="E241" s="1791"/>
      <c r="F241" s="1789"/>
      <c r="G241" s="1789"/>
      <c r="H241" s="1794"/>
      <c r="I241" s="1789"/>
      <c r="J241" s="1789"/>
      <c r="K241" s="1789"/>
      <c r="L241" s="1789"/>
      <c r="M241" s="1789"/>
      <c r="N241" s="1789"/>
      <c r="O241" s="1789"/>
      <c r="P241" s="1790"/>
      <c r="Q241" s="1789"/>
      <c r="R241" s="1789"/>
      <c r="S241" s="1789"/>
      <c r="T241" s="1788"/>
      <c r="U241" s="747">
        <v>1</v>
      </c>
      <c r="V241" s="641"/>
      <c r="W241" s="641"/>
      <c r="X241" s="746"/>
      <c r="Y241" s="746"/>
      <c r="Z241" s="746"/>
      <c r="AA241" s="746"/>
      <c r="AB241" s="746"/>
      <c r="AC241" s="746"/>
      <c r="AD241" s="746"/>
      <c r="AE241" s="746"/>
      <c r="AF241" s="746"/>
      <c r="AG241" s="746"/>
      <c r="AH241" s="746"/>
    </row>
    <row r="242" spans="1:34" s="749" customFormat="1" ht="40.5" customHeight="1">
      <c r="A242" s="1788"/>
      <c r="B242" s="1789"/>
      <c r="C242" s="1802"/>
      <c r="D242" s="5095" t="s">
        <v>3640</v>
      </c>
      <c r="E242" s="5095"/>
      <c r="F242" s="5095"/>
      <c r="G242" s="5095"/>
      <c r="H242" s="5095"/>
      <c r="I242" s="5095"/>
      <c r="J242" s="5095"/>
      <c r="K242" s="5095"/>
      <c r="L242" s="1789"/>
      <c r="M242" s="1789"/>
      <c r="N242" s="1789"/>
      <c r="O242" s="1790"/>
      <c r="P242" s="1789"/>
      <c r="Q242" s="1789"/>
      <c r="R242" s="1789"/>
      <c r="S242" s="1797"/>
      <c r="T242" s="1788"/>
      <c r="U242" s="747">
        <v>1</v>
      </c>
      <c r="V242" s="641"/>
      <c r="W242" s="641"/>
      <c r="X242" s="746"/>
      <c r="Y242" s="746"/>
      <c r="Z242" s="746"/>
      <c r="AA242" s="746"/>
      <c r="AB242" s="746"/>
      <c r="AC242" s="746"/>
      <c r="AD242" s="746"/>
      <c r="AE242" s="746"/>
      <c r="AF242" s="746"/>
      <c r="AG242" s="746"/>
    </row>
    <row r="243" spans="1:34">
      <c r="A243" s="1694">
        <v>1</v>
      </c>
      <c r="B243" s="1694"/>
      <c r="C243" s="1694"/>
      <c r="D243" s="1694"/>
      <c r="E243" s="1694"/>
      <c r="F243" s="1694"/>
      <c r="G243" s="1694"/>
      <c r="H243" s="1694"/>
      <c r="I243" s="1694"/>
      <c r="J243" s="1694"/>
      <c r="K243" s="1694"/>
      <c r="L243" s="1694"/>
      <c r="M243" s="1694"/>
      <c r="N243" s="1694"/>
      <c r="O243" s="1694"/>
      <c r="P243" s="1694"/>
      <c r="Q243" s="1694"/>
      <c r="R243" s="1694"/>
      <c r="S243" s="1694"/>
      <c r="T243" s="1694"/>
      <c r="U243" s="747">
        <v>1</v>
      </c>
      <c r="X243" s="746"/>
    </row>
    <row r="244" spans="1:34" s="749" customFormat="1" ht="40.5" customHeight="1">
      <c r="A244" s="1788"/>
      <c r="B244" s="1803"/>
      <c r="C244" s="1789" t="s">
        <v>3639</v>
      </c>
      <c r="D244" s="1798"/>
      <c r="E244" s="1791"/>
      <c r="F244" s="1789"/>
      <c r="G244" s="1789"/>
      <c r="H244" s="1794"/>
      <c r="I244" s="1789"/>
      <c r="J244" s="1789"/>
      <c r="K244" s="1789"/>
      <c r="L244" s="1789"/>
      <c r="M244" s="1789"/>
      <c r="N244" s="1789"/>
      <c r="O244" s="1789"/>
      <c r="P244" s="1790"/>
      <c r="Q244" s="1789"/>
      <c r="R244" s="1789"/>
      <c r="S244" s="1789"/>
      <c r="T244" s="1788"/>
      <c r="U244" s="747">
        <v>1</v>
      </c>
      <c r="V244" s="641"/>
      <c r="W244" s="641"/>
      <c r="X244" s="746"/>
      <c r="Y244" s="746"/>
      <c r="Z244" s="746"/>
      <c r="AA244" s="746"/>
      <c r="AB244" s="746"/>
      <c r="AC244" s="746"/>
      <c r="AD244" s="746"/>
      <c r="AE244" s="746"/>
      <c r="AF244" s="746"/>
      <c r="AG244" s="746"/>
      <c r="AH244" s="746"/>
    </row>
    <row r="245" spans="1:34" s="749" customFormat="1" ht="40.5" customHeight="1">
      <c r="A245" s="1788"/>
      <c r="B245" s="1789"/>
      <c r="C245" s="1802"/>
      <c r="D245" s="5095" t="s">
        <v>3638</v>
      </c>
      <c r="E245" s="5095"/>
      <c r="F245" s="5095"/>
      <c r="G245" s="5095"/>
      <c r="H245" s="5095"/>
      <c r="I245" s="5095"/>
      <c r="J245" s="5095"/>
      <c r="K245" s="5095"/>
      <c r="L245" s="1789"/>
      <c r="M245" s="1789"/>
      <c r="N245" s="1789"/>
      <c r="O245" s="1790"/>
      <c r="P245" s="1789"/>
      <c r="Q245" s="1789"/>
      <c r="R245" s="1789"/>
      <c r="S245" s="1797"/>
      <c r="T245" s="1788"/>
      <c r="U245" s="747">
        <v>1</v>
      </c>
      <c r="V245" s="641"/>
      <c r="W245" s="641"/>
      <c r="X245" s="746"/>
      <c r="Y245" s="746"/>
      <c r="Z245" s="746"/>
      <c r="AA245" s="746"/>
      <c r="AB245" s="746"/>
      <c r="AC245" s="746"/>
      <c r="AD245" s="746"/>
      <c r="AE245" s="746"/>
      <c r="AF245" s="746"/>
      <c r="AG245" s="746"/>
    </row>
    <row r="246" spans="1:34">
      <c r="A246" s="1694">
        <v>1</v>
      </c>
      <c r="B246" s="1694"/>
      <c r="C246" s="1694"/>
      <c r="D246" s="1694"/>
      <c r="E246" s="1694"/>
      <c r="F246" s="1694"/>
      <c r="G246" s="1694"/>
      <c r="H246" s="1694"/>
      <c r="I246" s="1694"/>
      <c r="J246" s="1694"/>
      <c r="K246" s="1694"/>
      <c r="L246" s="1694"/>
      <c r="M246" s="1694"/>
      <c r="N246" s="1694"/>
      <c r="O246" s="1694"/>
      <c r="P246" s="1694"/>
      <c r="Q246" s="1694"/>
      <c r="R246" s="1694"/>
      <c r="S246" s="1694"/>
      <c r="T246" s="1694"/>
      <c r="U246" s="747">
        <v>1</v>
      </c>
      <c r="X246" s="746"/>
    </row>
    <row r="247" spans="1:34" s="749" customFormat="1" ht="47.25" customHeight="1">
      <c r="A247" s="1788"/>
      <c r="B247" s="1803"/>
      <c r="C247" s="1789" t="s">
        <v>3637</v>
      </c>
      <c r="D247" s="1798"/>
      <c r="E247" s="1791"/>
      <c r="F247" s="1789"/>
      <c r="G247" s="1789"/>
      <c r="H247" s="1794"/>
      <c r="I247" s="1789"/>
      <c r="J247" s="1789"/>
      <c r="K247" s="1789"/>
      <c r="L247" s="1789"/>
      <c r="M247" s="1789"/>
      <c r="N247" s="1789"/>
      <c r="O247" s="1789"/>
      <c r="P247" s="1790"/>
      <c r="Q247" s="1789"/>
      <c r="R247" s="1789"/>
      <c r="S247" s="1789"/>
      <c r="T247" s="1788"/>
      <c r="U247" s="747">
        <v>1</v>
      </c>
      <c r="V247" s="641"/>
      <c r="W247" s="641"/>
      <c r="X247" s="746"/>
      <c r="Y247" s="746"/>
      <c r="Z247" s="746"/>
      <c r="AA247" s="746"/>
      <c r="AB247" s="746"/>
      <c r="AC247" s="746"/>
      <c r="AD247" s="746"/>
      <c r="AE247" s="746"/>
      <c r="AF247" s="746"/>
      <c r="AG247" s="746"/>
      <c r="AH247" s="746"/>
    </row>
    <row r="248" spans="1:34" s="749" customFormat="1" ht="40.5" customHeight="1">
      <c r="A248" s="1788"/>
      <c r="B248" s="1789"/>
      <c r="C248" s="1802"/>
      <c r="D248" s="5095" t="s">
        <v>3636</v>
      </c>
      <c r="E248" s="5095"/>
      <c r="F248" s="5095"/>
      <c r="G248" s="5095"/>
      <c r="H248" s="5095"/>
      <c r="I248" s="5095"/>
      <c r="J248" s="5095"/>
      <c r="K248" s="5095"/>
      <c r="L248" s="1789"/>
      <c r="M248" s="1789"/>
      <c r="N248" s="1789"/>
      <c r="O248" s="1790"/>
      <c r="P248" s="1789"/>
      <c r="Q248" s="1789"/>
      <c r="R248" s="1789"/>
      <c r="S248" s="1797"/>
      <c r="T248" s="1788"/>
      <c r="U248" s="747">
        <v>1</v>
      </c>
      <c r="V248" s="641"/>
      <c r="W248" s="641"/>
      <c r="X248" s="746"/>
      <c r="Y248" s="746"/>
      <c r="Z248" s="746"/>
      <c r="AA248" s="746"/>
      <c r="AB248" s="746"/>
      <c r="AC248" s="746"/>
      <c r="AD248" s="746"/>
      <c r="AE248" s="746"/>
      <c r="AF248" s="746"/>
      <c r="AG248" s="746"/>
    </row>
    <row r="249" spans="1:34" s="749" customFormat="1" ht="40.5" customHeight="1">
      <c r="A249" s="1788"/>
      <c r="B249" s="1789"/>
      <c r="C249" s="1802"/>
      <c r="D249" s="5095" t="s">
        <v>3635</v>
      </c>
      <c r="E249" s="5095"/>
      <c r="F249" s="5095"/>
      <c r="G249" s="5095"/>
      <c r="H249" s="5095"/>
      <c r="I249" s="5095"/>
      <c r="J249" s="5095"/>
      <c r="K249" s="5095"/>
      <c r="L249" s="1789"/>
      <c r="M249" s="1789"/>
      <c r="N249" s="1789"/>
      <c r="O249" s="1790"/>
      <c r="P249" s="1789"/>
      <c r="Q249" s="1789"/>
      <c r="R249" s="1789"/>
      <c r="S249" s="1797"/>
      <c r="T249" s="1788"/>
      <c r="U249" s="747">
        <v>1</v>
      </c>
      <c r="V249" s="641"/>
      <c r="W249" s="641"/>
      <c r="X249" s="746"/>
      <c r="Y249" s="746"/>
      <c r="Z249" s="746"/>
      <c r="AA249" s="746"/>
      <c r="AB249" s="746"/>
      <c r="AC249" s="746"/>
      <c r="AD249" s="746"/>
      <c r="AE249" s="746"/>
      <c r="AF249" s="746"/>
      <c r="AG249" s="746"/>
    </row>
    <row r="250" spans="1:34" s="749" customFormat="1" ht="40.5" customHeight="1">
      <c r="A250" s="1788"/>
      <c r="B250" s="1789"/>
      <c r="C250" s="1802"/>
      <c r="D250" s="5095" t="s">
        <v>3634</v>
      </c>
      <c r="E250" s="5095"/>
      <c r="F250" s="5095"/>
      <c r="G250" s="5095"/>
      <c r="H250" s="5095"/>
      <c r="I250" s="5095"/>
      <c r="J250" s="5095"/>
      <c r="K250" s="5095"/>
      <c r="L250" s="1789"/>
      <c r="M250" s="1789"/>
      <c r="N250" s="1789"/>
      <c r="O250" s="1790"/>
      <c r="P250" s="1789"/>
      <c r="Q250" s="1789"/>
      <c r="R250" s="1789"/>
      <c r="S250" s="1797"/>
      <c r="T250" s="1788"/>
      <c r="U250" s="747">
        <v>1</v>
      </c>
      <c r="V250" s="641"/>
      <c r="W250" s="641"/>
      <c r="X250" s="746"/>
      <c r="Y250" s="746"/>
      <c r="Z250" s="746"/>
      <c r="AA250" s="746"/>
      <c r="AB250" s="746"/>
      <c r="AC250" s="746"/>
      <c r="AD250" s="746"/>
      <c r="AE250" s="746"/>
      <c r="AF250" s="746"/>
      <c r="AG250" s="746"/>
    </row>
    <row r="251" spans="1:34" s="749" customFormat="1" ht="40.5" customHeight="1">
      <c r="A251" s="1788"/>
      <c r="B251" s="1789"/>
      <c r="C251" s="1802"/>
      <c r="D251" s="5095" t="s">
        <v>3633</v>
      </c>
      <c r="E251" s="5095"/>
      <c r="F251" s="5095"/>
      <c r="G251" s="5095"/>
      <c r="H251" s="5095"/>
      <c r="I251" s="5095"/>
      <c r="J251" s="5095"/>
      <c r="K251" s="5095"/>
      <c r="L251" s="1789"/>
      <c r="M251" s="1789"/>
      <c r="N251" s="1789"/>
      <c r="O251" s="1790"/>
      <c r="P251" s="1789"/>
      <c r="Q251" s="1789"/>
      <c r="R251" s="1789"/>
      <c r="S251" s="1797"/>
      <c r="T251" s="1788"/>
      <c r="U251" s="747">
        <v>1</v>
      </c>
      <c r="V251" s="641"/>
      <c r="W251" s="641"/>
      <c r="X251" s="746"/>
      <c r="Y251" s="746"/>
      <c r="Z251" s="746"/>
      <c r="AA251" s="746"/>
      <c r="AB251" s="746"/>
      <c r="AC251" s="746"/>
      <c r="AD251" s="746"/>
      <c r="AE251" s="746"/>
      <c r="AF251" s="746"/>
      <c r="AG251" s="746"/>
    </row>
    <row r="252" spans="1:34">
      <c r="A252" s="1694">
        <v>1</v>
      </c>
      <c r="B252" s="1694"/>
      <c r="C252" s="1694"/>
      <c r="D252" s="1694"/>
      <c r="E252" s="1694"/>
      <c r="F252" s="1694"/>
      <c r="G252" s="1694"/>
      <c r="H252" s="1694"/>
      <c r="I252" s="1694"/>
      <c r="J252" s="1694"/>
      <c r="K252" s="1694"/>
      <c r="L252" s="1694"/>
      <c r="M252" s="1694"/>
      <c r="N252" s="1694"/>
      <c r="O252" s="1694"/>
      <c r="P252" s="1694"/>
      <c r="Q252" s="1694"/>
      <c r="R252" s="1694"/>
      <c r="S252" s="1694"/>
      <c r="T252" s="1694"/>
      <c r="U252" s="747">
        <v>1</v>
      </c>
      <c r="X252" s="746"/>
    </row>
    <row r="253" spans="1:34" s="749" customFormat="1" ht="40.5" customHeight="1">
      <c r="A253" s="1788"/>
      <c r="B253" s="1803"/>
      <c r="C253" s="1789" t="s">
        <v>3632</v>
      </c>
      <c r="D253" s="1798"/>
      <c r="E253" s="1791"/>
      <c r="F253" s="1789"/>
      <c r="G253" s="1789"/>
      <c r="H253" s="1794"/>
      <c r="I253" s="1789"/>
      <c r="J253" s="1789"/>
      <c r="K253" s="1789"/>
      <c r="L253" s="1789"/>
      <c r="M253" s="1789"/>
      <c r="N253" s="1789"/>
      <c r="O253" s="1789"/>
      <c r="P253" s="1790"/>
      <c r="Q253" s="1789"/>
      <c r="R253" s="1789"/>
      <c r="S253" s="1789"/>
      <c r="T253" s="1788"/>
      <c r="U253" s="747">
        <v>1</v>
      </c>
      <c r="V253" s="641"/>
      <c r="W253" s="641"/>
      <c r="X253" s="746"/>
      <c r="Y253" s="746"/>
      <c r="Z253" s="746"/>
      <c r="AA253" s="746"/>
      <c r="AB253" s="746"/>
      <c r="AC253" s="746"/>
      <c r="AD253" s="746"/>
      <c r="AE253" s="746"/>
      <c r="AF253" s="746"/>
      <c r="AG253" s="746"/>
      <c r="AH253" s="746"/>
    </row>
    <row r="254" spans="1:34" s="749" customFormat="1" ht="28.5">
      <c r="A254" s="1788"/>
      <c r="B254" s="1789"/>
      <c r="C254" s="5095" t="s">
        <v>3631</v>
      </c>
      <c r="D254" s="5095"/>
      <c r="E254" s="5095"/>
      <c r="F254" s="5095"/>
      <c r="G254" s="5095"/>
      <c r="H254" s="5095"/>
      <c r="I254" s="5095"/>
      <c r="J254" s="5095"/>
      <c r="K254" s="5095"/>
      <c r="L254" s="5095"/>
      <c r="M254" s="1789"/>
      <c r="N254" s="1789"/>
      <c r="O254" s="1790"/>
      <c r="P254" s="1789"/>
      <c r="Q254" s="1789"/>
      <c r="R254" s="1789"/>
      <c r="S254" s="1797"/>
      <c r="T254" s="1788"/>
      <c r="U254" s="747">
        <v>1</v>
      </c>
      <c r="V254" s="641"/>
      <c r="W254" s="641"/>
      <c r="X254" s="746"/>
      <c r="Y254" s="746"/>
      <c r="Z254" s="746"/>
      <c r="AA254" s="746"/>
      <c r="AB254" s="746"/>
      <c r="AC254" s="746"/>
      <c r="AD254" s="746"/>
      <c r="AE254" s="746"/>
      <c r="AF254" s="746"/>
      <c r="AG254" s="746"/>
    </row>
    <row r="255" spans="1:34">
      <c r="A255" s="1694">
        <v>1</v>
      </c>
      <c r="B255" s="1694"/>
      <c r="C255" s="1694"/>
      <c r="D255" s="1694"/>
      <c r="E255" s="1694"/>
      <c r="F255" s="1694"/>
      <c r="G255" s="1694"/>
      <c r="H255" s="1694"/>
      <c r="I255" s="1694"/>
      <c r="J255" s="1694"/>
      <c r="K255" s="1694"/>
      <c r="L255" s="1694"/>
      <c r="M255" s="1694"/>
      <c r="N255" s="1694"/>
      <c r="O255" s="1694"/>
      <c r="P255" s="1694"/>
      <c r="Q255" s="1694"/>
      <c r="R255" s="1694"/>
      <c r="S255" s="1694"/>
      <c r="T255" s="1694"/>
      <c r="U255" s="747">
        <v>1</v>
      </c>
      <c r="X255" s="746"/>
    </row>
    <row r="256" spans="1:34" s="749" customFormat="1" ht="40.5" customHeight="1">
      <c r="A256" s="1788"/>
      <c r="B256" s="1803"/>
      <c r="C256" s="1789" t="s">
        <v>3630</v>
      </c>
      <c r="D256" s="1798"/>
      <c r="E256" s="1791"/>
      <c r="F256" s="1789"/>
      <c r="G256" s="1789"/>
      <c r="H256" s="1794"/>
      <c r="I256" s="1789"/>
      <c r="J256" s="1789"/>
      <c r="K256" s="1789"/>
      <c r="L256" s="1789"/>
      <c r="M256" s="1789"/>
      <c r="N256" s="1789"/>
      <c r="O256" s="1789"/>
      <c r="P256" s="1790"/>
      <c r="Q256" s="1789"/>
      <c r="R256" s="1789"/>
      <c r="S256" s="1789"/>
      <c r="T256" s="1788"/>
      <c r="U256" s="747">
        <v>1</v>
      </c>
      <c r="V256" s="641"/>
      <c r="W256" s="641"/>
      <c r="X256" s="746"/>
      <c r="Y256" s="746"/>
      <c r="Z256" s="746"/>
      <c r="AA256" s="746"/>
      <c r="AB256" s="746"/>
      <c r="AC256" s="746"/>
      <c r="AD256" s="746"/>
      <c r="AE256" s="746"/>
      <c r="AF256" s="746"/>
      <c r="AG256" s="746"/>
      <c r="AH256" s="746"/>
    </row>
    <row r="257" spans="1:34" s="749" customFormat="1" ht="28.5">
      <c r="A257" s="1788"/>
      <c r="B257" s="1789"/>
      <c r="C257" s="5095" t="s">
        <v>3629</v>
      </c>
      <c r="D257" s="5095"/>
      <c r="E257" s="5095"/>
      <c r="F257" s="5095"/>
      <c r="G257" s="5095"/>
      <c r="H257" s="5095"/>
      <c r="I257" s="5095"/>
      <c r="J257" s="5095"/>
      <c r="K257" s="5095"/>
      <c r="L257" s="5095"/>
      <c r="M257" s="1789"/>
      <c r="N257" s="1789"/>
      <c r="O257" s="1790"/>
      <c r="P257" s="1789"/>
      <c r="Q257" s="1789"/>
      <c r="R257" s="1789"/>
      <c r="S257" s="1797"/>
      <c r="T257" s="1788"/>
      <c r="U257" s="747">
        <v>1</v>
      </c>
      <c r="V257" s="641"/>
      <c r="W257" s="641"/>
      <c r="X257" s="746"/>
      <c r="Y257" s="746"/>
      <c r="Z257" s="746"/>
      <c r="AA257" s="746"/>
      <c r="AB257" s="746"/>
      <c r="AC257" s="746"/>
      <c r="AD257" s="746"/>
      <c r="AE257" s="746"/>
      <c r="AF257" s="746"/>
      <c r="AG257" s="746"/>
    </row>
    <row r="258" spans="1:34">
      <c r="A258" s="1694">
        <v>1</v>
      </c>
      <c r="B258" s="1694"/>
      <c r="C258" s="1694"/>
      <c r="D258" s="1694"/>
      <c r="E258" s="1694"/>
      <c r="F258" s="1694"/>
      <c r="G258" s="1694"/>
      <c r="H258" s="1694"/>
      <c r="I258" s="1694"/>
      <c r="J258" s="1694"/>
      <c r="K258" s="1694"/>
      <c r="L258" s="1694"/>
      <c r="M258" s="1694"/>
      <c r="N258" s="1694"/>
      <c r="O258" s="1694"/>
      <c r="P258" s="1694"/>
      <c r="Q258" s="1694"/>
      <c r="R258" s="1694"/>
      <c r="S258" s="1694"/>
      <c r="T258" s="1694"/>
      <c r="U258" s="747">
        <v>1</v>
      </c>
      <c r="X258" s="746"/>
    </row>
    <row r="259" spans="1:34" s="749" customFormat="1" ht="40.5" customHeight="1">
      <c r="A259" s="1788"/>
      <c r="B259" s="1803"/>
      <c r="C259" s="1789" t="s">
        <v>3628</v>
      </c>
      <c r="D259" s="1798"/>
      <c r="E259" s="1791"/>
      <c r="F259" s="1789"/>
      <c r="G259" s="1789"/>
      <c r="H259" s="1794"/>
      <c r="I259" s="1789"/>
      <c r="J259" s="1789"/>
      <c r="K259" s="1789"/>
      <c r="L259" s="1789"/>
      <c r="M259" s="1789"/>
      <c r="N259" s="1789"/>
      <c r="O259" s="1789"/>
      <c r="P259" s="1790"/>
      <c r="Q259" s="1789"/>
      <c r="R259" s="1789"/>
      <c r="S259" s="1789"/>
      <c r="T259" s="1788"/>
      <c r="U259" s="747">
        <v>1</v>
      </c>
      <c r="V259" s="641"/>
      <c r="W259" s="641"/>
      <c r="X259" s="746"/>
      <c r="Y259" s="746"/>
      <c r="Z259" s="746"/>
      <c r="AA259" s="746"/>
      <c r="AB259" s="746"/>
      <c r="AC259" s="746"/>
      <c r="AD259" s="746"/>
      <c r="AE259" s="746"/>
      <c r="AF259" s="746"/>
      <c r="AG259" s="746"/>
      <c r="AH259" s="746"/>
    </row>
    <row r="260" spans="1:34" s="749" customFormat="1" ht="40.5" customHeight="1">
      <c r="A260" s="1788"/>
      <c r="B260" s="1789"/>
      <c r="C260" s="1802"/>
      <c r="D260" s="5095" t="s">
        <v>3627</v>
      </c>
      <c r="E260" s="5095"/>
      <c r="F260" s="5095"/>
      <c r="G260" s="5095"/>
      <c r="H260" s="5095"/>
      <c r="I260" s="5095"/>
      <c r="J260" s="5095"/>
      <c r="K260" s="5095"/>
      <c r="L260" s="1789"/>
      <c r="M260" s="1789"/>
      <c r="N260" s="1789"/>
      <c r="O260" s="1790"/>
      <c r="P260" s="1789"/>
      <c r="Q260" s="1789"/>
      <c r="R260" s="1789"/>
      <c r="S260" s="1797"/>
      <c r="T260" s="1788"/>
      <c r="U260" s="747">
        <v>1</v>
      </c>
      <c r="V260" s="641"/>
      <c r="W260" s="641"/>
      <c r="X260" s="746"/>
      <c r="Y260" s="746"/>
      <c r="Z260" s="746"/>
      <c r="AA260" s="746"/>
      <c r="AB260" s="746"/>
      <c r="AC260" s="746"/>
      <c r="AD260" s="746"/>
      <c r="AE260" s="746"/>
      <c r="AF260" s="746"/>
      <c r="AG260" s="746"/>
    </row>
    <row r="261" spans="1:34">
      <c r="A261" s="1694">
        <v>1</v>
      </c>
      <c r="B261" s="1694"/>
      <c r="C261" s="1694"/>
      <c r="D261" s="1694"/>
      <c r="E261" s="1694"/>
      <c r="F261" s="1694"/>
      <c r="G261" s="1694"/>
      <c r="H261" s="1694"/>
      <c r="I261" s="1694"/>
      <c r="J261" s="1694"/>
      <c r="K261" s="1694"/>
      <c r="L261" s="1694"/>
      <c r="M261" s="1694"/>
      <c r="N261" s="1694"/>
      <c r="O261" s="1694"/>
      <c r="P261" s="1694"/>
      <c r="Q261" s="1694"/>
      <c r="R261" s="1694"/>
      <c r="S261" s="1694"/>
      <c r="T261" s="1694"/>
      <c r="U261" s="747">
        <v>1</v>
      </c>
      <c r="X261" s="746"/>
    </row>
    <row r="262" spans="1:34" s="749" customFormat="1" ht="40.5" customHeight="1">
      <c r="A262" s="1788"/>
      <c r="B262" s="1803"/>
      <c r="C262" s="1857" t="s">
        <v>3626</v>
      </c>
      <c r="D262" s="1798"/>
      <c r="E262" s="1791"/>
      <c r="F262" s="1789"/>
      <c r="G262" s="1789"/>
      <c r="H262" s="1794"/>
      <c r="I262" s="1789"/>
      <c r="J262" s="1789"/>
      <c r="K262" s="1789"/>
      <c r="L262" s="1789"/>
      <c r="M262" s="1789"/>
      <c r="N262" s="1789"/>
      <c r="O262" s="1789"/>
      <c r="P262" s="1790"/>
      <c r="Q262" s="1789"/>
      <c r="R262" s="1789"/>
      <c r="S262" s="1789"/>
      <c r="T262" s="1788"/>
      <c r="U262" s="747">
        <v>1</v>
      </c>
      <c r="V262" s="641"/>
      <c r="W262" s="641"/>
      <c r="X262" s="746"/>
      <c r="Y262" s="746"/>
      <c r="Z262" s="746"/>
      <c r="AA262" s="746"/>
      <c r="AB262" s="746"/>
      <c r="AC262" s="746"/>
      <c r="AD262" s="746"/>
      <c r="AE262" s="746"/>
      <c r="AF262" s="746"/>
      <c r="AG262" s="746"/>
      <c r="AH262" s="746"/>
    </row>
    <row r="263" spans="1:34" s="749" customFormat="1" ht="40.5" customHeight="1">
      <c r="A263" s="1788"/>
      <c r="B263" s="1789"/>
      <c r="C263" s="1802"/>
      <c r="D263" s="5095" t="s">
        <v>3625</v>
      </c>
      <c r="E263" s="5095"/>
      <c r="F263" s="5095"/>
      <c r="G263" s="5095"/>
      <c r="H263" s="5095"/>
      <c r="I263" s="5095"/>
      <c r="J263" s="5095"/>
      <c r="K263" s="5095"/>
      <c r="L263" s="1789"/>
      <c r="M263" s="1789"/>
      <c r="N263" s="1789"/>
      <c r="O263" s="1790"/>
      <c r="P263" s="1789"/>
      <c r="Q263" s="1789"/>
      <c r="R263" s="1789"/>
      <c r="S263" s="1797"/>
      <c r="T263" s="1788"/>
      <c r="U263" s="747">
        <v>1</v>
      </c>
      <c r="V263" s="641"/>
      <c r="W263" s="641"/>
      <c r="X263" s="746"/>
      <c r="Y263" s="746"/>
      <c r="Z263" s="746"/>
      <c r="AA263" s="746"/>
      <c r="AB263" s="746"/>
      <c r="AC263" s="746"/>
      <c r="AD263" s="746"/>
      <c r="AE263" s="746"/>
      <c r="AF263" s="746"/>
      <c r="AG263" s="746"/>
    </row>
    <row r="264" spans="1:34">
      <c r="A264" s="1694">
        <v>1</v>
      </c>
      <c r="B264" s="1694"/>
      <c r="C264" s="1694"/>
      <c r="D264" s="1694"/>
      <c r="E264" s="1694"/>
      <c r="F264" s="1694"/>
      <c r="G264" s="1694"/>
      <c r="H264" s="1694"/>
      <c r="I264" s="1694"/>
      <c r="J264" s="1694"/>
      <c r="K264" s="1694"/>
      <c r="L264" s="1694"/>
      <c r="M264" s="1694"/>
      <c r="N264" s="1694"/>
      <c r="O264" s="1694"/>
      <c r="P264" s="1694"/>
      <c r="Q264" s="1694"/>
      <c r="R264" s="1694"/>
      <c r="S264" s="1694"/>
      <c r="T264" s="1694"/>
      <c r="U264" s="747">
        <v>1</v>
      </c>
      <c r="X264" s="746"/>
    </row>
    <row r="265" spans="1:34" s="749" customFormat="1" ht="40.5" customHeight="1">
      <c r="A265" s="1788"/>
      <c r="B265" s="1803"/>
      <c r="C265" s="1789" t="s">
        <v>3624</v>
      </c>
      <c r="D265" s="1798"/>
      <c r="E265" s="1791"/>
      <c r="F265" s="1789"/>
      <c r="G265" s="1789"/>
      <c r="H265" s="1794"/>
      <c r="I265" s="1789"/>
      <c r="J265" s="1789"/>
      <c r="K265" s="1789"/>
      <c r="L265" s="1789"/>
      <c r="M265" s="1789"/>
      <c r="N265" s="1789"/>
      <c r="O265" s="1789"/>
      <c r="P265" s="1790"/>
      <c r="Q265" s="1789"/>
      <c r="R265" s="1789"/>
      <c r="S265" s="1789"/>
      <c r="T265" s="1788"/>
      <c r="U265" s="747">
        <v>1</v>
      </c>
      <c r="V265" s="641"/>
      <c r="W265" s="641"/>
      <c r="X265" s="746"/>
      <c r="Y265" s="746"/>
      <c r="Z265" s="746"/>
      <c r="AA265" s="746"/>
      <c r="AB265" s="746"/>
      <c r="AC265" s="746"/>
      <c r="AD265" s="746"/>
      <c r="AE265" s="746"/>
      <c r="AF265" s="746"/>
      <c r="AG265" s="746"/>
      <c r="AH265" s="746"/>
    </row>
    <row r="266" spans="1:34" s="749" customFormat="1" ht="40.5" customHeight="1">
      <c r="A266" s="1788"/>
      <c r="B266" s="1789"/>
      <c r="C266" s="1802"/>
      <c r="D266" s="5095" t="s">
        <v>3623</v>
      </c>
      <c r="E266" s="5095"/>
      <c r="F266" s="5095"/>
      <c r="G266" s="5095"/>
      <c r="H266" s="5095"/>
      <c r="I266" s="5095"/>
      <c r="J266" s="5095"/>
      <c r="K266" s="5095"/>
      <c r="L266" s="1789"/>
      <c r="M266" s="1789"/>
      <c r="N266" s="1789"/>
      <c r="O266" s="1790"/>
      <c r="P266" s="1789"/>
      <c r="Q266" s="1789"/>
      <c r="R266" s="1789"/>
      <c r="S266" s="1797"/>
      <c r="T266" s="1788"/>
      <c r="U266" s="747">
        <v>1</v>
      </c>
      <c r="V266" s="641"/>
      <c r="W266" s="641"/>
      <c r="X266" s="746"/>
      <c r="Y266" s="746"/>
      <c r="Z266" s="746"/>
      <c r="AA266" s="746"/>
      <c r="AB266" s="746"/>
      <c r="AC266" s="746"/>
      <c r="AD266" s="746"/>
      <c r="AE266" s="746"/>
      <c r="AF266" s="746"/>
      <c r="AG266" s="746"/>
    </row>
    <row r="267" spans="1:34">
      <c r="A267" s="1694">
        <v>1</v>
      </c>
      <c r="B267" s="1694"/>
      <c r="C267" s="1694"/>
      <c r="D267" s="1694"/>
      <c r="E267" s="1694"/>
      <c r="F267" s="1694"/>
      <c r="G267" s="1694"/>
      <c r="H267" s="1694"/>
      <c r="I267" s="1694"/>
      <c r="J267" s="1694"/>
      <c r="K267" s="1694"/>
      <c r="L267" s="1694"/>
      <c r="M267" s="1694"/>
      <c r="N267" s="1694"/>
      <c r="O267" s="1694"/>
      <c r="P267" s="1694"/>
      <c r="Q267" s="1694"/>
      <c r="R267" s="1694"/>
      <c r="S267" s="1694"/>
      <c r="T267" s="1694"/>
      <c r="U267" s="747">
        <v>1</v>
      </c>
      <c r="X267" s="746"/>
    </row>
    <row r="268" spans="1:34" s="749" customFormat="1" ht="40.5" customHeight="1">
      <c r="A268" s="1788"/>
      <c r="B268" s="1803"/>
      <c r="C268" s="1789" t="s">
        <v>3622</v>
      </c>
      <c r="D268" s="1798"/>
      <c r="E268" s="1791"/>
      <c r="F268" s="1789"/>
      <c r="G268" s="1789"/>
      <c r="H268" s="1794"/>
      <c r="I268" s="1789"/>
      <c r="J268" s="1789"/>
      <c r="K268" s="1789"/>
      <c r="L268" s="1789"/>
      <c r="M268" s="1789"/>
      <c r="N268" s="1789"/>
      <c r="O268" s="1789"/>
      <c r="P268" s="1790"/>
      <c r="Q268" s="1789"/>
      <c r="R268" s="1789"/>
      <c r="S268" s="1789"/>
      <c r="T268" s="1788"/>
      <c r="U268" s="747">
        <v>1</v>
      </c>
      <c r="V268" s="641"/>
      <c r="W268" s="641"/>
      <c r="X268" s="746"/>
      <c r="Y268" s="746"/>
      <c r="Z268" s="746"/>
      <c r="AA268" s="746"/>
      <c r="AB268" s="746"/>
      <c r="AC268" s="746"/>
      <c r="AD268" s="746"/>
      <c r="AE268" s="746"/>
      <c r="AF268" s="746"/>
      <c r="AG268" s="746"/>
      <c r="AH268" s="746"/>
    </row>
    <row r="269" spans="1:34" s="749" customFormat="1" ht="40.5" customHeight="1">
      <c r="A269" s="1788"/>
      <c r="B269" s="1789"/>
      <c r="C269" s="1802"/>
      <c r="D269" s="5095" t="s">
        <v>3621</v>
      </c>
      <c r="E269" s="5095"/>
      <c r="F269" s="5095"/>
      <c r="G269" s="5095"/>
      <c r="H269" s="5095"/>
      <c r="I269" s="5095"/>
      <c r="J269" s="5095"/>
      <c r="K269" s="5095"/>
      <c r="L269" s="1789"/>
      <c r="M269" s="1789"/>
      <c r="N269" s="1789"/>
      <c r="O269" s="1790"/>
      <c r="P269" s="1789"/>
      <c r="Q269" s="1789"/>
      <c r="R269" s="1789"/>
      <c r="S269" s="1797"/>
      <c r="T269" s="1788"/>
      <c r="U269" s="747">
        <v>1</v>
      </c>
      <c r="V269" s="641"/>
      <c r="W269" s="641"/>
      <c r="X269" s="746"/>
      <c r="Y269" s="746"/>
      <c r="Z269" s="746"/>
      <c r="AA269" s="746"/>
      <c r="AB269" s="746"/>
      <c r="AC269" s="746"/>
      <c r="AD269" s="746"/>
      <c r="AE269" s="746"/>
      <c r="AF269" s="746"/>
      <c r="AG269" s="746"/>
    </row>
    <row r="270" spans="1:34">
      <c r="A270" s="1694">
        <v>1</v>
      </c>
      <c r="B270" s="1694"/>
      <c r="C270" s="1694"/>
      <c r="D270" s="1694"/>
      <c r="E270" s="1694"/>
      <c r="F270" s="1694"/>
      <c r="G270" s="1694"/>
      <c r="H270" s="1694"/>
      <c r="I270" s="1694"/>
      <c r="J270" s="1694"/>
      <c r="K270" s="1694"/>
      <c r="L270" s="1694"/>
      <c r="M270" s="1694"/>
      <c r="N270" s="1694"/>
      <c r="O270" s="1694"/>
      <c r="P270" s="1694"/>
      <c r="Q270" s="1694"/>
      <c r="R270" s="1694"/>
      <c r="S270" s="1694"/>
      <c r="T270" s="1694"/>
      <c r="U270" s="747">
        <v>1</v>
      </c>
      <c r="X270" s="746"/>
    </row>
    <row r="271" spans="1:34" s="749" customFormat="1" ht="40.5" customHeight="1">
      <c r="A271" s="1788"/>
      <c r="B271" s="1803"/>
      <c r="C271" s="1789" t="s">
        <v>3620</v>
      </c>
      <c r="D271" s="1798"/>
      <c r="E271" s="1791"/>
      <c r="F271" s="1789"/>
      <c r="G271" s="1789"/>
      <c r="H271" s="1794"/>
      <c r="I271" s="1789"/>
      <c r="J271" s="1789"/>
      <c r="K271" s="1789"/>
      <c r="L271" s="1789"/>
      <c r="M271" s="1789"/>
      <c r="N271" s="1789"/>
      <c r="O271" s="1789"/>
      <c r="P271" s="1790"/>
      <c r="Q271" s="1789"/>
      <c r="R271" s="1789"/>
      <c r="S271" s="1789"/>
      <c r="T271" s="1788"/>
      <c r="U271" s="747">
        <v>1</v>
      </c>
      <c r="V271" s="641"/>
      <c r="W271" s="641"/>
      <c r="X271" s="746"/>
      <c r="Y271" s="746"/>
      <c r="Z271" s="746"/>
      <c r="AA271" s="746"/>
      <c r="AB271" s="746"/>
      <c r="AC271" s="746"/>
      <c r="AD271" s="746"/>
      <c r="AE271" s="746"/>
      <c r="AF271" s="746"/>
      <c r="AG271" s="746"/>
      <c r="AH271" s="746"/>
    </row>
    <row r="272" spans="1:34" s="749" customFormat="1" ht="40.5" customHeight="1">
      <c r="A272" s="1788"/>
      <c r="B272" s="1789"/>
      <c r="C272" s="1802"/>
      <c r="D272" s="5095" t="s">
        <v>3619</v>
      </c>
      <c r="E272" s="5095"/>
      <c r="F272" s="5095"/>
      <c r="G272" s="5095"/>
      <c r="H272" s="5095"/>
      <c r="I272" s="5095"/>
      <c r="J272" s="5095"/>
      <c r="K272" s="5095"/>
      <c r="L272" s="1789"/>
      <c r="M272" s="1789"/>
      <c r="N272" s="1789"/>
      <c r="O272" s="1790"/>
      <c r="P272" s="1789"/>
      <c r="Q272" s="1789"/>
      <c r="R272" s="1789"/>
      <c r="S272" s="1797"/>
      <c r="T272" s="1788"/>
      <c r="U272" s="747">
        <v>1</v>
      </c>
      <c r="V272" s="641"/>
      <c r="W272" s="641"/>
      <c r="X272" s="746"/>
      <c r="Y272" s="746"/>
      <c r="Z272" s="746"/>
      <c r="AA272" s="746"/>
      <c r="AB272" s="746"/>
      <c r="AC272" s="746"/>
      <c r="AD272" s="746"/>
      <c r="AE272" s="746"/>
      <c r="AF272" s="746"/>
      <c r="AG272" s="746"/>
    </row>
    <row r="273" spans="1:34">
      <c r="A273" s="1694">
        <v>1</v>
      </c>
      <c r="B273" s="1694"/>
      <c r="C273" s="1694"/>
      <c r="D273" s="1694"/>
      <c r="E273" s="1694"/>
      <c r="F273" s="1694"/>
      <c r="G273" s="1694"/>
      <c r="H273" s="1694"/>
      <c r="I273" s="1694"/>
      <c r="J273" s="1694"/>
      <c r="K273" s="1694"/>
      <c r="L273" s="1694"/>
      <c r="M273" s="1694"/>
      <c r="N273" s="1694"/>
      <c r="O273" s="1694"/>
      <c r="P273" s="1694"/>
      <c r="Q273" s="1694"/>
      <c r="R273" s="1694"/>
      <c r="S273" s="1694"/>
      <c r="T273" s="1694"/>
      <c r="U273" s="747">
        <v>1</v>
      </c>
      <c r="X273" s="746"/>
    </row>
    <row r="274" spans="1:34" s="749" customFormat="1" ht="40.5" customHeight="1">
      <c r="A274" s="1788"/>
      <c r="B274" s="1803"/>
      <c r="C274" s="1789" t="s">
        <v>3618</v>
      </c>
      <c r="D274" s="1798"/>
      <c r="E274" s="1791"/>
      <c r="F274" s="1789"/>
      <c r="G274" s="1789"/>
      <c r="H274" s="1794"/>
      <c r="I274" s="1789"/>
      <c r="J274" s="1789"/>
      <c r="K274" s="1789"/>
      <c r="L274" s="1789"/>
      <c r="M274" s="1789"/>
      <c r="N274" s="1789"/>
      <c r="O274" s="1789"/>
      <c r="P274" s="1790"/>
      <c r="Q274" s="1789"/>
      <c r="R274" s="1789"/>
      <c r="S274" s="1789"/>
      <c r="T274" s="1788"/>
      <c r="U274" s="747">
        <v>1</v>
      </c>
      <c r="V274" s="641"/>
      <c r="W274" s="641"/>
      <c r="X274" s="746"/>
      <c r="Y274" s="746"/>
      <c r="Z274" s="746"/>
      <c r="AA274" s="746"/>
      <c r="AB274" s="746"/>
      <c r="AC274" s="746"/>
      <c r="AD274" s="746"/>
      <c r="AE274" s="746"/>
      <c r="AF274" s="746"/>
      <c r="AG274" s="746"/>
      <c r="AH274" s="746"/>
    </row>
    <row r="275" spans="1:34" s="749" customFormat="1" ht="40.5" customHeight="1">
      <c r="A275" s="1788"/>
      <c r="B275" s="1789"/>
      <c r="C275" s="1802"/>
      <c r="D275" s="5095" t="s">
        <v>3617</v>
      </c>
      <c r="E275" s="5095"/>
      <c r="F275" s="5095"/>
      <c r="G275" s="5095"/>
      <c r="H275" s="5095"/>
      <c r="I275" s="5095"/>
      <c r="J275" s="5095"/>
      <c r="K275" s="5095"/>
      <c r="L275" s="1789"/>
      <c r="M275" s="1789"/>
      <c r="N275" s="1789"/>
      <c r="O275" s="1790"/>
      <c r="P275" s="1789"/>
      <c r="Q275" s="1789"/>
      <c r="R275" s="1789"/>
      <c r="S275" s="1797"/>
      <c r="T275" s="1788"/>
      <c r="U275" s="747">
        <v>1</v>
      </c>
      <c r="V275" s="641"/>
      <c r="W275" s="641"/>
      <c r="X275" s="746"/>
      <c r="Y275" s="746"/>
      <c r="Z275" s="746"/>
      <c r="AA275" s="746"/>
      <c r="AB275" s="746"/>
      <c r="AC275" s="746"/>
      <c r="AD275" s="746"/>
      <c r="AE275" s="746"/>
      <c r="AF275" s="746"/>
      <c r="AG275" s="746"/>
    </row>
    <row r="276" spans="1:34">
      <c r="A276" s="1694">
        <v>1</v>
      </c>
      <c r="B276" s="1694"/>
      <c r="C276" s="1694"/>
      <c r="D276" s="1694"/>
      <c r="E276" s="1694"/>
      <c r="F276" s="1694"/>
      <c r="G276" s="1694"/>
      <c r="H276" s="1694"/>
      <c r="I276" s="1694"/>
      <c r="J276" s="1694"/>
      <c r="K276" s="1694"/>
      <c r="L276" s="1694"/>
      <c r="M276" s="1694"/>
      <c r="N276" s="1694"/>
      <c r="O276" s="1694"/>
      <c r="P276" s="1694"/>
      <c r="Q276" s="1694"/>
      <c r="R276" s="1694"/>
      <c r="S276" s="1694"/>
      <c r="T276" s="1694"/>
      <c r="U276" s="747">
        <v>1</v>
      </c>
      <c r="X276" s="746"/>
    </row>
    <row r="277" spans="1:34" s="749" customFormat="1" ht="40.5" customHeight="1">
      <c r="A277" s="1788"/>
      <c r="B277" s="1803"/>
      <c r="C277" s="1789" t="s">
        <v>3616</v>
      </c>
      <c r="D277" s="1798"/>
      <c r="E277" s="1791"/>
      <c r="F277" s="1789"/>
      <c r="G277" s="1789"/>
      <c r="H277" s="1794"/>
      <c r="I277" s="1789"/>
      <c r="J277" s="1789"/>
      <c r="K277" s="1789"/>
      <c r="L277" s="1789"/>
      <c r="M277" s="1789"/>
      <c r="N277" s="1789"/>
      <c r="O277" s="1789"/>
      <c r="P277" s="1790"/>
      <c r="Q277" s="1789"/>
      <c r="R277" s="1789"/>
      <c r="S277" s="1789"/>
      <c r="T277" s="1788"/>
      <c r="U277" s="747">
        <v>1</v>
      </c>
      <c r="V277" s="641"/>
      <c r="W277" s="641"/>
      <c r="X277" s="746"/>
      <c r="Y277" s="746"/>
      <c r="Z277" s="746"/>
      <c r="AA277" s="746"/>
      <c r="AB277" s="746"/>
      <c r="AC277" s="746"/>
      <c r="AD277" s="746"/>
      <c r="AE277" s="746"/>
      <c r="AF277" s="746"/>
      <c r="AG277" s="746"/>
      <c r="AH277" s="746"/>
    </row>
    <row r="278" spans="1:34" s="749" customFormat="1" ht="40.5" customHeight="1">
      <c r="A278" s="1788"/>
      <c r="B278" s="1789"/>
      <c r="C278" s="1802"/>
      <c r="D278" s="5095" t="s">
        <v>3615</v>
      </c>
      <c r="E278" s="5095"/>
      <c r="F278" s="5095"/>
      <c r="G278" s="5095"/>
      <c r="H278" s="5095"/>
      <c r="I278" s="5095"/>
      <c r="J278" s="5095"/>
      <c r="K278" s="5095"/>
      <c r="L278" s="1789"/>
      <c r="M278" s="1789"/>
      <c r="N278" s="1789"/>
      <c r="O278" s="1790"/>
      <c r="P278" s="1789"/>
      <c r="Q278" s="1789"/>
      <c r="R278" s="1789"/>
      <c r="S278" s="1797"/>
      <c r="T278" s="1788"/>
      <c r="U278" s="747">
        <v>1</v>
      </c>
      <c r="V278" s="641"/>
      <c r="W278" s="641"/>
      <c r="X278" s="746"/>
      <c r="Y278" s="746"/>
      <c r="Z278" s="746"/>
      <c r="AA278" s="746"/>
      <c r="AB278" s="746"/>
      <c r="AC278" s="746"/>
      <c r="AD278" s="746"/>
      <c r="AE278" s="746"/>
      <c r="AF278" s="746"/>
      <c r="AG278" s="746"/>
    </row>
    <row r="279" spans="1:34" s="749" customFormat="1" ht="40.5" customHeight="1">
      <c r="A279" s="1788"/>
      <c r="B279" s="1789"/>
      <c r="C279" s="1802"/>
      <c r="D279" s="5095" t="s">
        <v>3614</v>
      </c>
      <c r="E279" s="5095"/>
      <c r="F279" s="5095"/>
      <c r="G279" s="5095"/>
      <c r="H279" s="5095"/>
      <c r="I279" s="5095"/>
      <c r="J279" s="5095"/>
      <c r="K279" s="5095"/>
      <c r="L279" s="1789"/>
      <c r="M279" s="1789"/>
      <c r="N279" s="1789"/>
      <c r="O279" s="1790"/>
      <c r="P279" s="1789"/>
      <c r="Q279" s="1789"/>
      <c r="R279" s="1789"/>
      <c r="S279" s="1797"/>
      <c r="T279" s="1788"/>
      <c r="U279" s="747">
        <v>1</v>
      </c>
      <c r="V279" s="641"/>
      <c r="W279" s="641"/>
      <c r="X279" s="746"/>
      <c r="Y279" s="746"/>
      <c r="Z279" s="746"/>
      <c r="AA279" s="746"/>
      <c r="AB279" s="746"/>
      <c r="AC279" s="746"/>
      <c r="AD279" s="746"/>
      <c r="AE279" s="746"/>
      <c r="AF279" s="746"/>
      <c r="AG279" s="746"/>
    </row>
    <row r="280" spans="1:34" s="749" customFormat="1" ht="40.5" customHeight="1">
      <c r="A280" s="1788"/>
      <c r="B280" s="1789"/>
      <c r="C280" s="1802"/>
      <c r="D280" s="5095" t="s">
        <v>3613</v>
      </c>
      <c r="E280" s="5095"/>
      <c r="F280" s="5095"/>
      <c r="G280" s="5095"/>
      <c r="H280" s="5095"/>
      <c r="I280" s="5095"/>
      <c r="J280" s="5095"/>
      <c r="K280" s="5095"/>
      <c r="L280" s="1789"/>
      <c r="M280" s="1789"/>
      <c r="N280" s="1789"/>
      <c r="O280" s="1790"/>
      <c r="P280" s="1789"/>
      <c r="Q280" s="1789"/>
      <c r="R280" s="1789"/>
      <c r="S280" s="1797"/>
      <c r="T280" s="1788"/>
      <c r="U280" s="747">
        <v>1</v>
      </c>
      <c r="V280" s="641"/>
      <c r="W280" s="641"/>
      <c r="X280" s="746"/>
      <c r="Y280" s="746"/>
      <c r="Z280" s="746"/>
      <c r="AA280" s="746"/>
      <c r="AB280" s="746"/>
      <c r="AC280" s="746"/>
      <c r="AD280" s="746"/>
      <c r="AE280" s="746"/>
      <c r="AF280" s="746"/>
      <c r="AG280" s="746"/>
    </row>
    <row r="281" spans="1:34" s="749" customFormat="1" ht="40.5" customHeight="1">
      <c r="A281" s="1788"/>
      <c r="B281" s="1789"/>
      <c r="C281" s="1802"/>
      <c r="D281" s="5095" t="s">
        <v>3612</v>
      </c>
      <c r="E281" s="5095"/>
      <c r="F281" s="5095"/>
      <c r="G281" s="5095"/>
      <c r="H281" s="5095"/>
      <c r="I281" s="5095"/>
      <c r="J281" s="5095"/>
      <c r="K281" s="5095"/>
      <c r="L281" s="1789"/>
      <c r="M281" s="1789"/>
      <c r="N281" s="1789"/>
      <c r="O281" s="1790"/>
      <c r="P281" s="1789"/>
      <c r="Q281" s="1789"/>
      <c r="R281" s="1789"/>
      <c r="S281" s="1797"/>
      <c r="T281" s="1788"/>
      <c r="U281" s="747">
        <v>1</v>
      </c>
      <c r="V281" s="641"/>
      <c r="W281" s="641"/>
      <c r="X281" s="746"/>
      <c r="Y281" s="746"/>
      <c r="Z281" s="746"/>
      <c r="AA281" s="746"/>
      <c r="AB281" s="746"/>
      <c r="AC281" s="746"/>
      <c r="AD281" s="746"/>
      <c r="AE281" s="746"/>
      <c r="AF281" s="746"/>
      <c r="AG281" s="746"/>
    </row>
    <row r="282" spans="1:34" s="749" customFormat="1" ht="40.5" customHeight="1">
      <c r="A282" s="1788"/>
      <c r="B282" s="1789"/>
      <c r="C282" s="1802"/>
      <c r="D282" s="5095" t="s">
        <v>724</v>
      </c>
      <c r="E282" s="5095"/>
      <c r="F282" s="5095"/>
      <c r="G282" s="5095"/>
      <c r="H282" s="5095"/>
      <c r="I282" s="5095"/>
      <c r="J282" s="5095"/>
      <c r="K282" s="5095"/>
      <c r="L282" s="1789"/>
      <c r="M282" s="1789"/>
      <c r="N282" s="1789"/>
      <c r="O282" s="1790"/>
      <c r="P282" s="1789"/>
      <c r="Q282" s="1789"/>
      <c r="R282" s="1789"/>
      <c r="S282" s="1797"/>
      <c r="T282" s="1788"/>
      <c r="U282" s="747">
        <v>1</v>
      </c>
      <c r="V282" s="641"/>
      <c r="W282" s="641"/>
      <c r="X282" s="746"/>
      <c r="Y282" s="746"/>
      <c r="Z282" s="746"/>
      <c r="AA282" s="746"/>
      <c r="AB282" s="746"/>
      <c r="AC282" s="746"/>
      <c r="AD282" s="746"/>
      <c r="AE282" s="746"/>
      <c r="AF282" s="746"/>
      <c r="AG282" s="746"/>
    </row>
    <row r="283" spans="1:34">
      <c r="A283" s="1694">
        <v>1</v>
      </c>
      <c r="B283" s="1694"/>
      <c r="C283" s="1694"/>
      <c r="D283" s="1694"/>
      <c r="E283" s="1694"/>
      <c r="F283" s="1694"/>
      <c r="G283" s="1694"/>
      <c r="H283" s="1694"/>
      <c r="I283" s="1694"/>
      <c r="J283" s="1694"/>
      <c r="K283" s="1694"/>
      <c r="L283" s="1694"/>
      <c r="M283" s="1694"/>
      <c r="N283" s="1694"/>
      <c r="O283" s="1694"/>
      <c r="P283" s="1694"/>
      <c r="Q283" s="1694"/>
      <c r="R283" s="1694"/>
      <c r="S283" s="1694"/>
      <c r="T283" s="1694"/>
      <c r="U283" s="747">
        <v>1</v>
      </c>
      <c r="X283" s="746"/>
    </row>
    <row r="284" spans="1:34" s="749" customFormat="1" ht="40.5" customHeight="1">
      <c r="A284" s="1788"/>
      <c r="B284" s="1803"/>
      <c r="C284" s="1789" t="s">
        <v>3611</v>
      </c>
      <c r="D284" s="1798"/>
      <c r="E284" s="1791"/>
      <c r="F284" s="1789"/>
      <c r="G284" s="1789"/>
      <c r="H284" s="1794"/>
      <c r="I284" s="1789"/>
      <c r="J284" s="1789"/>
      <c r="K284" s="1789"/>
      <c r="L284" s="1789"/>
      <c r="M284" s="1789"/>
      <c r="N284" s="1789"/>
      <c r="O284" s="1789"/>
      <c r="P284" s="1790"/>
      <c r="Q284" s="1789"/>
      <c r="R284" s="1789"/>
      <c r="S284" s="1789"/>
      <c r="T284" s="1788"/>
      <c r="U284" s="747">
        <v>1</v>
      </c>
      <c r="V284" s="641"/>
      <c r="W284" s="641"/>
      <c r="X284" s="746"/>
      <c r="Y284" s="746"/>
      <c r="Z284" s="746"/>
      <c r="AA284" s="746"/>
      <c r="AB284" s="746"/>
      <c r="AC284" s="746"/>
      <c r="AD284" s="746"/>
      <c r="AE284" s="746"/>
      <c r="AF284" s="746"/>
      <c r="AG284" s="746"/>
      <c r="AH284" s="746"/>
    </row>
    <row r="285" spans="1:34" s="749" customFormat="1" ht="40.5" customHeight="1">
      <c r="A285" s="1788"/>
      <c r="B285" s="1789"/>
      <c r="C285" s="1802"/>
      <c r="D285" s="5095" t="s">
        <v>3610</v>
      </c>
      <c r="E285" s="5095"/>
      <c r="F285" s="5095"/>
      <c r="G285" s="5095"/>
      <c r="H285" s="5095"/>
      <c r="I285" s="5095"/>
      <c r="J285" s="5095"/>
      <c r="K285" s="5095"/>
      <c r="L285" s="1789"/>
      <c r="M285" s="1789"/>
      <c r="N285" s="1789"/>
      <c r="O285" s="1790"/>
      <c r="P285" s="1789"/>
      <c r="Q285" s="1789"/>
      <c r="R285" s="1789"/>
      <c r="S285" s="1797"/>
      <c r="T285" s="1788"/>
      <c r="U285" s="747">
        <v>1</v>
      </c>
      <c r="V285" s="641"/>
      <c r="W285" s="641"/>
      <c r="X285" s="746"/>
      <c r="Y285" s="746"/>
      <c r="Z285" s="746"/>
      <c r="AA285" s="746"/>
      <c r="AB285" s="746"/>
      <c r="AC285" s="746"/>
      <c r="AD285" s="746"/>
      <c r="AE285" s="746"/>
      <c r="AF285" s="746"/>
      <c r="AG285" s="746"/>
    </row>
    <row r="286" spans="1:34">
      <c r="A286" s="1694">
        <v>1</v>
      </c>
      <c r="B286" s="1694"/>
      <c r="C286" s="1694"/>
      <c r="D286" s="1694"/>
      <c r="E286" s="1694"/>
      <c r="F286" s="1694"/>
      <c r="G286" s="1694"/>
      <c r="H286" s="1694"/>
      <c r="I286" s="1694"/>
      <c r="J286" s="1694"/>
      <c r="K286" s="1694"/>
      <c r="L286" s="1694"/>
      <c r="M286" s="1694"/>
      <c r="N286" s="1694"/>
      <c r="O286" s="1694"/>
      <c r="P286" s="1694"/>
      <c r="Q286" s="1694"/>
      <c r="R286" s="1694"/>
      <c r="S286" s="1694"/>
      <c r="T286" s="1694"/>
      <c r="U286" s="747">
        <v>1</v>
      </c>
      <c r="X286" s="746"/>
    </row>
    <row r="287" spans="1:34" s="749" customFormat="1" ht="40.5" customHeight="1">
      <c r="A287" s="1788"/>
      <c r="B287" s="1803"/>
      <c r="C287" s="1789" t="s">
        <v>991</v>
      </c>
      <c r="D287" s="1798"/>
      <c r="E287" s="1791"/>
      <c r="F287" s="1789"/>
      <c r="G287" s="1789"/>
      <c r="H287" s="1794"/>
      <c r="I287" s="1789"/>
      <c r="J287" s="1789"/>
      <c r="K287" s="1789"/>
      <c r="L287" s="1789"/>
      <c r="M287" s="1789"/>
      <c r="N287" s="1789"/>
      <c r="O287" s="1789"/>
      <c r="P287" s="1790"/>
      <c r="Q287" s="1789"/>
      <c r="R287" s="1789"/>
      <c r="S287" s="1789"/>
      <c r="T287" s="1788"/>
      <c r="U287" s="747">
        <v>1</v>
      </c>
      <c r="V287" s="641"/>
      <c r="W287" s="641"/>
      <c r="X287" s="746"/>
      <c r="Y287" s="746"/>
      <c r="Z287" s="746"/>
      <c r="AA287" s="746"/>
      <c r="AB287" s="746"/>
      <c r="AC287" s="746"/>
      <c r="AD287" s="746"/>
      <c r="AE287" s="746"/>
      <c r="AF287" s="746"/>
      <c r="AG287" s="746"/>
      <c r="AH287" s="746"/>
    </row>
    <row r="288" spans="1:34" s="749" customFormat="1" ht="40.5" customHeight="1">
      <c r="A288" s="1788"/>
      <c r="B288" s="1789"/>
      <c r="C288" s="1802"/>
      <c r="D288" s="5095" t="s">
        <v>992</v>
      </c>
      <c r="E288" s="5095"/>
      <c r="F288" s="5095"/>
      <c r="G288" s="5095"/>
      <c r="H288" s="5095"/>
      <c r="I288" s="5095"/>
      <c r="J288" s="5095"/>
      <c r="K288" s="5095"/>
      <c r="L288" s="1789"/>
      <c r="M288" s="1789"/>
      <c r="N288" s="1789"/>
      <c r="O288" s="1790"/>
      <c r="P288" s="1789"/>
      <c r="Q288" s="1789"/>
      <c r="R288" s="1789"/>
      <c r="S288" s="1797"/>
      <c r="T288" s="1788"/>
      <c r="U288" s="747">
        <v>1</v>
      </c>
      <c r="V288" s="641"/>
      <c r="W288" s="641"/>
      <c r="X288" s="746"/>
      <c r="Y288" s="746"/>
      <c r="Z288" s="746"/>
      <c r="AA288" s="746"/>
      <c r="AB288" s="746"/>
      <c r="AC288" s="746"/>
      <c r="AD288" s="746"/>
      <c r="AE288" s="746"/>
      <c r="AF288" s="746"/>
      <c r="AG288" s="746"/>
    </row>
    <row r="289" spans="1:34">
      <c r="A289" s="1694">
        <v>1</v>
      </c>
      <c r="B289" s="1694"/>
      <c r="C289" s="1694"/>
      <c r="D289" s="1694"/>
      <c r="E289" s="1694"/>
      <c r="F289" s="1694"/>
      <c r="G289" s="1694"/>
      <c r="H289" s="1694"/>
      <c r="I289" s="1694"/>
      <c r="J289" s="1694"/>
      <c r="K289" s="1694"/>
      <c r="L289" s="1694"/>
      <c r="M289" s="1694"/>
      <c r="N289" s="1694"/>
      <c r="O289" s="1694"/>
      <c r="P289" s="1694"/>
      <c r="Q289" s="1694"/>
      <c r="R289" s="1694"/>
      <c r="S289" s="1694"/>
      <c r="T289" s="1694"/>
      <c r="U289" s="747">
        <v>1</v>
      </c>
      <c r="X289" s="746"/>
    </row>
    <row r="290" spans="1:34" s="749" customFormat="1" ht="40.5" customHeight="1">
      <c r="A290" s="1788"/>
      <c r="B290" s="1803"/>
      <c r="C290" s="1789" t="s">
        <v>3609</v>
      </c>
      <c r="D290" s="1798"/>
      <c r="E290" s="1791"/>
      <c r="F290" s="1789"/>
      <c r="G290" s="1789"/>
      <c r="H290" s="1794"/>
      <c r="I290" s="1789"/>
      <c r="J290" s="1789"/>
      <c r="K290" s="1789"/>
      <c r="L290" s="1789"/>
      <c r="M290" s="1789"/>
      <c r="N290" s="1789"/>
      <c r="O290" s="1789"/>
      <c r="P290" s="1790"/>
      <c r="Q290" s="1789"/>
      <c r="R290" s="1789"/>
      <c r="S290" s="1789"/>
      <c r="T290" s="1788"/>
      <c r="U290" s="747">
        <v>1</v>
      </c>
      <c r="V290" s="641"/>
      <c r="W290" s="641"/>
      <c r="X290" s="746"/>
      <c r="Y290" s="746"/>
      <c r="Z290" s="746"/>
      <c r="AA290" s="746"/>
      <c r="AB290" s="746"/>
      <c r="AC290" s="746"/>
      <c r="AD290" s="746"/>
      <c r="AE290" s="746"/>
      <c r="AF290" s="746"/>
      <c r="AG290" s="746"/>
      <c r="AH290" s="746"/>
    </row>
    <row r="291" spans="1:34" s="749" customFormat="1" ht="40.5" customHeight="1">
      <c r="A291" s="1788"/>
      <c r="B291" s="1789"/>
      <c r="C291" s="1802"/>
      <c r="D291" s="5095" t="s">
        <v>3608</v>
      </c>
      <c r="E291" s="5095"/>
      <c r="F291" s="5095"/>
      <c r="G291" s="5095"/>
      <c r="H291" s="5095"/>
      <c r="I291" s="5095"/>
      <c r="J291" s="5095"/>
      <c r="K291" s="5095"/>
      <c r="L291" s="1789"/>
      <c r="M291" s="1789"/>
      <c r="N291" s="1789"/>
      <c r="O291" s="1790"/>
      <c r="P291" s="1789"/>
      <c r="Q291" s="1789"/>
      <c r="R291" s="1789"/>
      <c r="S291" s="1797"/>
      <c r="T291" s="1788"/>
      <c r="U291" s="747">
        <v>1</v>
      </c>
      <c r="V291" s="641"/>
      <c r="W291" s="641"/>
      <c r="X291" s="746"/>
      <c r="Y291" s="746"/>
      <c r="Z291" s="746"/>
      <c r="AA291" s="746"/>
      <c r="AB291" s="746"/>
      <c r="AC291" s="746"/>
      <c r="AD291" s="746"/>
      <c r="AE291" s="746"/>
      <c r="AF291" s="746"/>
      <c r="AG291" s="746"/>
    </row>
    <row r="292" spans="1:34">
      <c r="A292" s="1694">
        <v>1</v>
      </c>
      <c r="B292" s="1694"/>
      <c r="C292" s="1694"/>
      <c r="D292" s="1694"/>
      <c r="E292" s="1694"/>
      <c r="F292" s="1694"/>
      <c r="G292" s="1694"/>
      <c r="H292" s="1694"/>
      <c r="I292" s="1694"/>
      <c r="J292" s="1694"/>
      <c r="K292" s="1694"/>
      <c r="L292" s="1694"/>
      <c r="M292" s="1694"/>
      <c r="N292" s="1694"/>
      <c r="O292" s="1694"/>
      <c r="P292" s="1694"/>
      <c r="Q292" s="1694"/>
      <c r="R292" s="1694"/>
      <c r="S292" s="1694"/>
      <c r="T292" s="1694"/>
      <c r="U292" s="747">
        <v>1</v>
      </c>
      <c r="X292" s="746"/>
    </row>
    <row r="293" spans="1:34" s="749" customFormat="1" ht="40.5" customHeight="1">
      <c r="A293" s="1788"/>
      <c r="B293" s="1803"/>
      <c r="C293" s="1857" t="s">
        <v>3607</v>
      </c>
      <c r="D293" s="1798"/>
      <c r="E293" s="1791"/>
      <c r="F293" s="1789"/>
      <c r="G293" s="1789"/>
      <c r="H293" s="1794"/>
      <c r="I293" s="1789"/>
      <c r="J293" s="1789"/>
      <c r="K293" s="1789"/>
      <c r="L293" s="1789"/>
      <c r="M293" s="1789"/>
      <c r="N293" s="1789"/>
      <c r="O293" s="1789"/>
      <c r="P293" s="1790"/>
      <c r="Q293" s="1789"/>
      <c r="R293" s="1789"/>
      <c r="S293" s="1789"/>
      <c r="T293" s="1788"/>
      <c r="U293" s="747">
        <v>1</v>
      </c>
      <c r="V293" s="641"/>
      <c r="W293" s="641"/>
      <c r="X293" s="746"/>
      <c r="Y293" s="746"/>
      <c r="Z293" s="746"/>
      <c r="AA293" s="746"/>
      <c r="AB293" s="746"/>
      <c r="AC293" s="746"/>
      <c r="AD293" s="746"/>
      <c r="AE293" s="746"/>
      <c r="AF293" s="746"/>
      <c r="AG293" s="746"/>
      <c r="AH293" s="746"/>
    </row>
    <row r="294" spans="1:34" s="749" customFormat="1" ht="40.5" customHeight="1">
      <c r="A294" s="1788"/>
      <c r="B294" s="1789"/>
      <c r="C294" s="1802"/>
      <c r="D294" s="5095" t="s">
        <v>3606</v>
      </c>
      <c r="E294" s="5095"/>
      <c r="F294" s="5095"/>
      <c r="G294" s="5095"/>
      <c r="H294" s="5095"/>
      <c r="I294" s="5095"/>
      <c r="J294" s="5095"/>
      <c r="K294" s="5095"/>
      <c r="L294" s="1789"/>
      <c r="M294" s="1789"/>
      <c r="N294" s="1789"/>
      <c r="O294" s="1790"/>
      <c r="P294" s="1789"/>
      <c r="Q294" s="1789"/>
      <c r="R294" s="1789"/>
      <c r="S294" s="1797"/>
      <c r="T294" s="1788"/>
      <c r="U294" s="747">
        <v>1</v>
      </c>
      <c r="V294" s="641"/>
      <c r="W294" s="641"/>
      <c r="X294" s="746"/>
      <c r="Y294" s="746"/>
      <c r="Z294" s="746"/>
      <c r="AA294" s="746"/>
      <c r="AB294" s="746"/>
      <c r="AC294" s="746"/>
      <c r="AD294" s="746"/>
      <c r="AE294" s="746"/>
      <c r="AF294" s="746"/>
      <c r="AG294" s="746"/>
    </row>
    <row r="295" spans="1:34">
      <c r="A295" s="1694">
        <v>1</v>
      </c>
      <c r="B295" s="1694"/>
      <c r="C295" s="1694"/>
      <c r="D295" s="1694"/>
      <c r="E295" s="1694"/>
      <c r="F295" s="1694"/>
      <c r="G295" s="1694"/>
      <c r="H295" s="1694"/>
      <c r="I295" s="1694"/>
      <c r="J295" s="1694"/>
      <c r="K295" s="1694"/>
      <c r="L295" s="1694"/>
      <c r="M295" s="1694"/>
      <c r="N295" s="1694"/>
      <c r="O295" s="1694"/>
      <c r="P295" s="1694"/>
      <c r="Q295" s="1694"/>
      <c r="R295" s="1694"/>
      <c r="S295" s="1694"/>
      <c r="T295" s="1694"/>
      <c r="U295" s="747">
        <v>1</v>
      </c>
      <c r="X295" s="746"/>
    </row>
    <row r="296" spans="1:34" s="749" customFormat="1" ht="40.5" customHeight="1">
      <c r="A296" s="1788"/>
      <c r="B296" s="1803"/>
      <c r="C296" s="1789" t="s">
        <v>3605</v>
      </c>
      <c r="D296" s="1798"/>
      <c r="E296" s="1791"/>
      <c r="F296" s="1789"/>
      <c r="G296" s="1789"/>
      <c r="H296" s="1794"/>
      <c r="I296" s="1789"/>
      <c r="J296" s="1789"/>
      <c r="K296" s="1789"/>
      <c r="L296" s="1789"/>
      <c r="M296" s="1789"/>
      <c r="N296" s="1789"/>
      <c r="O296" s="1789"/>
      <c r="P296" s="1790"/>
      <c r="Q296" s="1789"/>
      <c r="R296" s="1789"/>
      <c r="S296" s="1789"/>
      <c r="T296" s="1788"/>
      <c r="U296" s="747">
        <v>1</v>
      </c>
      <c r="V296" s="641"/>
      <c r="W296" s="641"/>
      <c r="X296" s="746"/>
      <c r="Y296" s="746"/>
      <c r="Z296" s="746"/>
      <c r="AA296" s="746"/>
      <c r="AB296" s="746"/>
      <c r="AC296" s="746"/>
      <c r="AD296" s="746"/>
      <c r="AE296" s="746"/>
      <c r="AF296" s="746"/>
      <c r="AG296" s="746"/>
      <c r="AH296" s="746"/>
    </row>
    <row r="297" spans="1:34" s="749" customFormat="1" ht="40.5" customHeight="1">
      <c r="A297" s="1788"/>
      <c r="B297" s="1789"/>
      <c r="C297" s="1802"/>
      <c r="D297" s="5095" t="s">
        <v>3604</v>
      </c>
      <c r="E297" s="5095"/>
      <c r="F297" s="5095"/>
      <c r="G297" s="5095"/>
      <c r="H297" s="5095"/>
      <c r="I297" s="5095"/>
      <c r="J297" s="5095"/>
      <c r="K297" s="5095"/>
      <c r="L297" s="1789"/>
      <c r="M297" s="1789"/>
      <c r="N297" s="1789"/>
      <c r="O297" s="1790"/>
      <c r="P297" s="1789"/>
      <c r="Q297" s="1789"/>
      <c r="R297" s="1789"/>
      <c r="S297" s="1797"/>
      <c r="T297" s="1788"/>
      <c r="U297" s="747">
        <v>1</v>
      </c>
      <c r="V297" s="641"/>
      <c r="W297" s="641"/>
      <c r="X297" s="746"/>
      <c r="Y297" s="746"/>
      <c r="Z297" s="746"/>
      <c r="AA297" s="746"/>
      <c r="AB297" s="746"/>
      <c r="AC297" s="746"/>
      <c r="AD297" s="746"/>
      <c r="AE297" s="746"/>
      <c r="AF297" s="746"/>
      <c r="AG297" s="746"/>
    </row>
    <row r="298" spans="1:34">
      <c r="A298" s="1694">
        <v>1</v>
      </c>
      <c r="B298" s="1694"/>
      <c r="C298" s="1694"/>
      <c r="D298" s="1694"/>
      <c r="E298" s="1694"/>
      <c r="F298" s="1694"/>
      <c r="G298" s="1694"/>
      <c r="H298" s="1694"/>
      <c r="I298" s="1694"/>
      <c r="J298" s="1694"/>
      <c r="K298" s="1694"/>
      <c r="L298" s="1694"/>
      <c r="M298" s="1694"/>
      <c r="N298" s="1694"/>
      <c r="O298" s="1694"/>
      <c r="P298" s="1694"/>
      <c r="Q298" s="1694"/>
      <c r="R298" s="1694"/>
      <c r="S298" s="1694"/>
      <c r="T298" s="1694"/>
      <c r="U298" s="747">
        <v>1</v>
      </c>
      <c r="X298" s="746"/>
    </row>
    <row r="299" spans="1:34" s="749" customFormat="1" ht="40.5" customHeight="1">
      <c r="A299" s="1788"/>
      <c r="B299" s="1803"/>
      <c r="C299" s="1789" t="s">
        <v>3603</v>
      </c>
      <c r="D299" s="1798"/>
      <c r="E299" s="1791"/>
      <c r="F299" s="1789"/>
      <c r="G299" s="1789"/>
      <c r="H299" s="1794"/>
      <c r="I299" s="1789"/>
      <c r="J299" s="1789"/>
      <c r="K299" s="1789"/>
      <c r="L299" s="1789"/>
      <c r="M299" s="1789"/>
      <c r="N299" s="1789"/>
      <c r="O299" s="1789"/>
      <c r="P299" s="1790"/>
      <c r="Q299" s="1789"/>
      <c r="R299" s="1789"/>
      <c r="S299" s="1789"/>
      <c r="T299" s="1788"/>
      <c r="U299" s="747">
        <v>1</v>
      </c>
      <c r="V299" s="641"/>
      <c r="W299" s="641"/>
      <c r="X299" s="746"/>
      <c r="Y299" s="746"/>
      <c r="Z299" s="746"/>
      <c r="AA299" s="746"/>
      <c r="AB299" s="746"/>
      <c r="AC299" s="746"/>
      <c r="AD299" s="746"/>
      <c r="AE299" s="746"/>
      <c r="AF299" s="746"/>
      <c r="AG299" s="746"/>
      <c r="AH299" s="746"/>
    </row>
    <row r="300" spans="1:34" s="749" customFormat="1" ht="40.5" customHeight="1">
      <c r="A300" s="1788"/>
      <c r="B300" s="1789"/>
      <c r="C300" s="1802"/>
      <c r="D300" s="5095" t="s">
        <v>3602</v>
      </c>
      <c r="E300" s="5095"/>
      <c r="F300" s="5095"/>
      <c r="G300" s="5095"/>
      <c r="H300" s="5095"/>
      <c r="I300" s="5095"/>
      <c r="J300" s="5095"/>
      <c r="K300" s="5095"/>
      <c r="L300" s="1789"/>
      <c r="M300" s="1789"/>
      <c r="N300" s="1789"/>
      <c r="O300" s="1790"/>
      <c r="P300" s="1789"/>
      <c r="Q300" s="1789"/>
      <c r="R300" s="1789"/>
      <c r="S300" s="1797"/>
      <c r="T300" s="1788"/>
      <c r="U300" s="747">
        <v>1</v>
      </c>
      <c r="V300" s="641"/>
      <c r="W300" s="641"/>
      <c r="X300" s="746"/>
      <c r="Y300" s="746"/>
      <c r="Z300" s="746"/>
      <c r="AA300" s="746"/>
      <c r="AB300" s="746"/>
      <c r="AC300" s="746"/>
      <c r="AD300" s="746"/>
      <c r="AE300" s="746"/>
      <c r="AF300" s="746"/>
      <c r="AG300" s="746"/>
    </row>
    <row r="301" spans="1:34">
      <c r="A301" s="1694">
        <v>1</v>
      </c>
      <c r="B301" s="1694"/>
      <c r="C301" s="1694"/>
      <c r="D301" s="1694"/>
      <c r="E301" s="1694"/>
      <c r="F301" s="1694"/>
      <c r="G301" s="1694"/>
      <c r="H301" s="1694"/>
      <c r="I301" s="1694"/>
      <c r="J301" s="1694"/>
      <c r="K301" s="1694"/>
      <c r="L301" s="1694"/>
      <c r="M301" s="1694"/>
      <c r="N301" s="1694"/>
      <c r="O301" s="1694"/>
      <c r="P301" s="1694"/>
      <c r="Q301" s="1694"/>
      <c r="R301" s="1694"/>
      <c r="S301" s="1694"/>
      <c r="T301" s="1694"/>
      <c r="U301" s="747">
        <v>1</v>
      </c>
      <c r="X301" s="746"/>
    </row>
    <row r="302" spans="1:34" s="749" customFormat="1" ht="40.5" customHeight="1">
      <c r="A302" s="1788"/>
      <c r="B302" s="1803"/>
      <c r="C302" s="1789" t="s">
        <v>3601</v>
      </c>
      <c r="D302" s="1798"/>
      <c r="E302" s="1791"/>
      <c r="F302" s="1789"/>
      <c r="G302" s="1789"/>
      <c r="H302" s="1794"/>
      <c r="I302" s="1789"/>
      <c r="J302" s="1789"/>
      <c r="K302" s="1789"/>
      <c r="L302" s="1789"/>
      <c r="M302" s="1789"/>
      <c r="N302" s="1789"/>
      <c r="O302" s="1789"/>
      <c r="P302" s="1790"/>
      <c r="Q302" s="1789"/>
      <c r="R302" s="1789"/>
      <c r="S302" s="1789"/>
      <c r="T302" s="1788"/>
      <c r="U302" s="747">
        <v>1</v>
      </c>
      <c r="V302" s="641"/>
      <c r="W302" s="641"/>
      <c r="X302" s="746"/>
      <c r="Y302" s="746"/>
      <c r="Z302" s="746"/>
      <c r="AA302" s="746"/>
      <c r="AB302" s="746"/>
      <c r="AC302" s="746"/>
      <c r="AD302" s="746"/>
      <c r="AE302" s="746"/>
      <c r="AF302" s="746"/>
      <c r="AG302" s="746"/>
      <c r="AH302" s="746"/>
    </row>
    <row r="303" spans="1:34" s="749" customFormat="1" ht="40.5" customHeight="1">
      <c r="A303" s="1788"/>
      <c r="B303" s="1789"/>
      <c r="C303" s="1802"/>
      <c r="D303" s="5095" t="s">
        <v>3600</v>
      </c>
      <c r="E303" s="5095"/>
      <c r="F303" s="5095"/>
      <c r="G303" s="5095"/>
      <c r="H303" s="5095"/>
      <c r="I303" s="5095"/>
      <c r="J303" s="5095"/>
      <c r="K303" s="5095"/>
      <c r="L303" s="1789"/>
      <c r="M303" s="1789"/>
      <c r="N303" s="1789"/>
      <c r="O303" s="1790"/>
      <c r="P303" s="1789"/>
      <c r="Q303" s="1789"/>
      <c r="R303" s="1789"/>
      <c r="S303" s="1797"/>
      <c r="T303" s="1788"/>
      <c r="U303" s="747">
        <v>1</v>
      </c>
      <c r="V303" s="641"/>
      <c r="W303" s="641"/>
      <c r="X303" s="746"/>
      <c r="Y303" s="746"/>
      <c r="Z303" s="746"/>
      <c r="AA303" s="746"/>
      <c r="AB303" s="746"/>
      <c r="AC303" s="746"/>
      <c r="AD303" s="746"/>
      <c r="AE303" s="746"/>
      <c r="AF303" s="746"/>
      <c r="AG303" s="746"/>
    </row>
    <row r="304" spans="1:34">
      <c r="A304" s="1694">
        <v>1</v>
      </c>
      <c r="B304" s="1694"/>
      <c r="C304" s="1694"/>
      <c r="D304" s="1694"/>
      <c r="E304" s="1694"/>
      <c r="F304" s="1694"/>
      <c r="G304" s="1694"/>
      <c r="H304" s="1694"/>
      <c r="I304" s="1694"/>
      <c r="J304" s="1694"/>
      <c r="K304" s="1694"/>
      <c r="L304" s="1694"/>
      <c r="M304" s="1694"/>
      <c r="N304" s="1694"/>
      <c r="O304" s="1694"/>
      <c r="P304" s="1694"/>
      <c r="Q304" s="1694"/>
      <c r="R304" s="1694"/>
      <c r="S304" s="1694"/>
      <c r="T304" s="1694"/>
      <c r="U304" s="747">
        <v>1</v>
      </c>
      <c r="X304" s="746"/>
    </row>
    <row r="305" spans="1:34" s="749" customFormat="1" ht="40.5" customHeight="1">
      <c r="A305" s="1788"/>
      <c r="B305" s="1803"/>
      <c r="C305" s="1789" t="s">
        <v>3599</v>
      </c>
      <c r="D305" s="1798"/>
      <c r="E305" s="1791"/>
      <c r="F305" s="1789"/>
      <c r="G305" s="1789"/>
      <c r="H305" s="1794"/>
      <c r="I305" s="1789"/>
      <c r="J305" s="1789"/>
      <c r="K305" s="1789"/>
      <c r="L305" s="1789"/>
      <c r="M305" s="1789"/>
      <c r="N305" s="1789"/>
      <c r="O305" s="1789"/>
      <c r="P305" s="1790"/>
      <c r="Q305" s="1789"/>
      <c r="R305" s="1789"/>
      <c r="S305" s="1789"/>
      <c r="T305" s="1788"/>
      <c r="U305" s="747">
        <v>1</v>
      </c>
      <c r="V305" s="641"/>
      <c r="W305" s="641"/>
      <c r="X305" s="746"/>
      <c r="Y305" s="746"/>
      <c r="Z305" s="746"/>
      <c r="AA305" s="746"/>
      <c r="AB305" s="746"/>
      <c r="AC305" s="746"/>
      <c r="AD305" s="746"/>
      <c r="AE305" s="746"/>
      <c r="AF305" s="746"/>
      <c r="AG305" s="746"/>
      <c r="AH305" s="746"/>
    </row>
    <row r="306" spans="1:34" s="749" customFormat="1" ht="40.5" customHeight="1">
      <c r="A306" s="1788"/>
      <c r="B306" s="1789"/>
      <c r="C306" s="1802"/>
      <c r="D306" s="5095" t="s">
        <v>3598</v>
      </c>
      <c r="E306" s="5095"/>
      <c r="F306" s="5095"/>
      <c r="G306" s="5095"/>
      <c r="H306" s="5095"/>
      <c r="I306" s="5095"/>
      <c r="J306" s="5095"/>
      <c r="K306" s="5095"/>
      <c r="L306" s="1789"/>
      <c r="M306" s="1789"/>
      <c r="N306" s="1789"/>
      <c r="O306" s="1790"/>
      <c r="P306" s="1789"/>
      <c r="Q306" s="1789"/>
      <c r="R306" s="1789"/>
      <c r="S306" s="1797"/>
      <c r="T306" s="1788"/>
      <c r="U306" s="747">
        <v>1</v>
      </c>
      <c r="V306" s="641"/>
      <c r="W306" s="641"/>
      <c r="X306" s="746"/>
      <c r="Y306" s="746"/>
      <c r="Z306" s="746"/>
      <c r="AA306" s="746"/>
      <c r="AB306" s="746"/>
      <c r="AC306" s="746"/>
      <c r="AD306" s="746"/>
      <c r="AE306" s="746"/>
      <c r="AF306" s="746"/>
      <c r="AG306" s="746"/>
    </row>
    <row r="307" spans="1:34">
      <c r="A307" s="1694">
        <v>1</v>
      </c>
      <c r="B307" s="1694"/>
      <c r="C307" s="1694"/>
      <c r="D307" s="1694"/>
      <c r="E307" s="1694"/>
      <c r="F307" s="1694"/>
      <c r="G307" s="1694"/>
      <c r="H307" s="1694"/>
      <c r="I307" s="1694"/>
      <c r="J307" s="1694"/>
      <c r="K307" s="1694"/>
      <c r="L307" s="1694"/>
      <c r="M307" s="1694"/>
      <c r="N307" s="1694"/>
      <c r="O307" s="1694"/>
      <c r="P307" s="1694"/>
      <c r="Q307" s="1694"/>
      <c r="R307" s="1694"/>
      <c r="S307" s="1694"/>
      <c r="T307" s="1694"/>
      <c r="U307" s="747">
        <v>1</v>
      </c>
      <c r="X307" s="746"/>
    </row>
    <row r="308" spans="1:34" s="749" customFormat="1" ht="40.5" customHeight="1">
      <c r="A308" s="1788"/>
      <c r="B308" s="1803"/>
      <c r="C308" s="1789" t="s">
        <v>3597</v>
      </c>
      <c r="D308" s="1798"/>
      <c r="E308" s="1791"/>
      <c r="F308" s="1789"/>
      <c r="G308" s="1789"/>
      <c r="H308" s="1794"/>
      <c r="I308" s="1789"/>
      <c r="J308" s="1789"/>
      <c r="K308" s="1789"/>
      <c r="L308" s="1789"/>
      <c r="M308" s="1789"/>
      <c r="N308" s="1789"/>
      <c r="O308" s="1789"/>
      <c r="P308" s="1790"/>
      <c r="Q308" s="1789"/>
      <c r="R308" s="1789"/>
      <c r="S308" s="1789"/>
      <c r="T308" s="1788"/>
      <c r="U308" s="747">
        <v>1</v>
      </c>
      <c r="V308" s="641"/>
      <c r="W308" s="641"/>
      <c r="X308" s="746"/>
      <c r="Y308" s="746"/>
      <c r="Z308" s="746"/>
      <c r="AA308" s="746"/>
      <c r="AB308" s="746"/>
      <c r="AC308" s="746"/>
      <c r="AD308" s="746"/>
      <c r="AE308" s="746"/>
      <c r="AF308" s="746"/>
      <c r="AG308" s="746"/>
      <c r="AH308" s="746"/>
    </row>
    <row r="309" spans="1:34" s="749" customFormat="1" ht="40.5" customHeight="1">
      <c r="A309" s="1788"/>
      <c r="B309" s="1789"/>
      <c r="C309" s="1802"/>
      <c r="D309" s="5095" t="s">
        <v>3596</v>
      </c>
      <c r="E309" s="5095"/>
      <c r="F309" s="5095"/>
      <c r="G309" s="5095"/>
      <c r="H309" s="5095"/>
      <c r="I309" s="5095"/>
      <c r="J309" s="5095"/>
      <c r="K309" s="5095"/>
      <c r="L309" s="1789"/>
      <c r="M309" s="1789"/>
      <c r="N309" s="1789"/>
      <c r="O309" s="1790"/>
      <c r="P309" s="1789"/>
      <c r="Q309" s="1789"/>
      <c r="R309" s="1789"/>
      <c r="S309" s="1797"/>
      <c r="T309" s="1788"/>
      <c r="U309" s="747">
        <v>1</v>
      </c>
      <c r="V309" s="641"/>
      <c r="W309" s="641"/>
      <c r="X309" s="746"/>
      <c r="Y309" s="746"/>
      <c r="Z309" s="746"/>
      <c r="AA309" s="746"/>
      <c r="AB309" s="746"/>
      <c r="AC309" s="746"/>
      <c r="AD309" s="746"/>
      <c r="AE309" s="746"/>
      <c r="AF309" s="746"/>
      <c r="AG309" s="746"/>
    </row>
    <row r="310" spans="1:34">
      <c r="A310" s="1694">
        <v>1</v>
      </c>
      <c r="B310" s="1694"/>
      <c r="C310" s="1694"/>
      <c r="D310" s="1694"/>
      <c r="E310" s="1694"/>
      <c r="F310" s="1694"/>
      <c r="G310" s="1694"/>
      <c r="H310" s="1694"/>
      <c r="I310" s="1694"/>
      <c r="J310" s="1694"/>
      <c r="K310" s="1694"/>
      <c r="L310" s="1694"/>
      <c r="M310" s="1694"/>
      <c r="N310" s="1694"/>
      <c r="O310" s="1694"/>
      <c r="P310" s="1694"/>
      <c r="Q310" s="1694"/>
      <c r="R310" s="1694"/>
      <c r="S310" s="1694"/>
      <c r="T310" s="1694"/>
      <c r="U310" s="747">
        <v>1</v>
      </c>
      <c r="X310" s="746"/>
    </row>
    <row r="311" spans="1:34" s="749" customFormat="1" ht="40.5" customHeight="1">
      <c r="A311" s="1788"/>
      <c r="B311" s="1803"/>
      <c r="C311" s="1789" t="s">
        <v>994</v>
      </c>
      <c r="D311" s="1798"/>
      <c r="E311" s="1791"/>
      <c r="F311" s="1789"/>
      <c r="G311" s="1789"/>
      <c r="H311" s="1794"/>
      <c r="I311" s="1789"/>
      <c r="J311" s="1789"/>
      <c r="K311" s="1789"/>
      <c r="L311" s="1789"/>
      <c r="M311" s="1789"/>
      <c r="N311" s="1789"/>
      <c r="O311" s="1789"/>
      <c r="P311" s="1790"/>
      <c r="Q311" s="1789"/>
      <c r="R311" s="1789"/>
      <c r="S311" s="1789"/>
      <c r="T311" s="1788"/>
      <c r="U311" s="747">
        <v>1</v>
      </c>
      <c r="V311" s="641"/>
      <c r="W311" s="641"/>
      <c r="X311" s="746"/>
      <c r="Y311" s="746"/>
      <c r="Z311" s="746"/>
      <c r="AA311" s="746"/>
      <c r="AB311" s="746"/>
      <c r="AC311" s="746"/>
      <c r="AD311" s="746"/>
      <c r="AE311" s="746"/>
      <c r="AF311" s="746"/>
      <c r="AG311" s="746"/>
      <c r="AH311" s="746"/>
    </row>
    <row r="312" spans="1:34" s="749" customFormat="1" ht="40.5" customHeight="1">
      <c r="A312" s="1788"/>
      <c r="B312" s="1789"/>
      <c r="C312" s="1802"/>
      <c r="D312" s="5095" t="s">
        <v>995</v>
      </c>
      <c r="E312" s="5095"/>
      <c r="F312" s="5095"/>
      <c r="G312" s="5095"/>
      <c r="H312" s="5095"/>
      <c r="I312" s="5095"/>
      <c r="J312" s="5095"/>
      <c r="K312" s="5095"/>
      <c r="L312" s="1789" t="s">
        <v>798</v>
      </c>
      <c r="M312" s="1789"/>
      <c r="N312" s="1789"/>
      <c r="O312" s="1790"/>
      <c r="P312" s="1789"/>
      <c r="Q312" s="1789"/>
      <c r="R312" s="1789"/>
      <c r="S312" s="1797"/>
      <c r="T312" s="1788"/>
      <c r="U312" s="747">
        <v>1</v>
      </c>
      <c r="V312" s="641"/>
      <c r="W312" s="641"/>
      <c r="X312" s="746"/>
      <c r="Y312" s="746"/>
      <c r="Z312" s="746"/>
      <c r="AA312" s="746"/>
      <c r="AB312" s="746"/>
      <c r="AC312" s="746"/>
      <c r="AD312" s="746"/>
      <c r="AE312" s="746"/>
      <c r="AF312" s="746"/>
      <c r="AG312" s="746"/>
    </row>
    <row r="313" spans="1:34">
      <c r="A313" s="1694">
        <v>1</v>
      </c>
      <c r="B313" s="1694"/>
      <c r="C313" s="1694"/>
      <c r="D313" s="1694"/>
      <c r="E313" s="1694"/>
      <c r="F313" s="1694"/>
      <c r="G313" s="1694"/>
      <c r="H313" s="1694"/>
      <c r="I313" s="1694"/>
      <c r="J313" s="1694"/>
      <c r="K313" s="1694"/>
      <c r="L313" s="1694"/>
      <c r="M313" s="1694"/>
      <c r="N313" s="1694"/>
      <c r="O313" s="1694"/>
      <c r="P313" s="1694"/>
      <c r="Q313" s="1694"/>
      <c r="R313" s="1694"/>
      <c r="S313" s="1694"/>
      <c r="T313" s="1694"/>
      <c r="U313" s="747">
        <v>1</v>
      </c>
      <c r="X313" s="746"/>
    </row>
    <row r="314" spans="1:34" s="749" customFormat="1" ht="40.5" customHeight="1">
      <c r="A314" s="1788"/>
      <c r="B314" s="1803"/>
      <c r="C314" s="1789" t="s">
        <v>3595</v>
      </c>
      <c r="D314" s="1798"/>
      <c r="E314" s="1791"/>
      <c r="F314" s="1789"/>
      <c r="G314" s="1789"/>
      <c r="H314" s="1794"/>
      <c r="I314" s="1789"/>
      <c r="J314" s="1789"/>
      <c r="K314" s="1789"/>
      <c r="L314" s="1789"/>
      <c r="M314" s="1789"/>
      <c r="N314" s="1789"/>
      <c r="O314" s="1789"/>
      <c r="P314" s="1790"/>
      <c r="Q314" s="1789"/>
      <c r="R314" s="1789"/>
      <c r="S314" s="1789"/>
      <c r="T314" s="1788"/>
      <c r="U314" s="747">
        <v>1</v>
      </c>
      <c r="V314" s="641"/>
      <c r="W314" s="641"/>
      <c r="X314" s="746"/>
      <c r="Y314" s="746"/>
      <c r="Z314" s="746"/>
      <c r="AA314" s="746"/>
      <c r="AB314" s="746"/>
      <c r="AC314" s="746"/>
      <c r="AD314" s="746"/>
      <c r="AE314" s="746"/>
      <c r="AF314" s="746"/>
      <c r="AG314" s="746"/>
      <c r="AH314" s="746"/>
    </row>
    <row r="315" spans="1:34" s="749" customFormat="1" ht="40.5" customHeight="1">
      <c r="A315" s="1788"/>
      <c r="B315" s="1789"/>
      <c r="C315" s="1802"/>
      <c r="D315" s="5095" t="s">
        <v>3594</v>
      </c>
      <c r="E315" s="5095"/>
      <c r="F315" s="5095"/>
      <c r="G315" s="5095"/>
      <c r="H315" s="5095"/>
      <c r="I315" s="5095"/>
      <c r="J315" s="5095"/>
      <c r="K315" s="5095"/>
      <c r="L315" s="1789"/>
      <c r="M315" s="1789"/>
      <c r="N315" s="1789"/>
      <c r="O315" s="1790"/>
      <c r="P315" s="1789"/>
      <c r="Q315" s="1789"/>
      <c r="R315" s="1789"/>
      <c r="S315" s="1797"/>
      <c r="T315" s="1788"/>
      <c r="U315" s="747">
        <v>1</v>
      </c>
      <c r="V315" s="641"/>
      <c r="W315" s="641"/>
      <c r="X315" s="746"/>
      <c r="Y315" s="746"/>
      <c r="Z315" s="746"/>
      <c r="AA315" s="746"/>
      <c r="AB315" s="746"/>
      <c r="AC315" s="746"/>
      <c r="AD315" s="746"/>
      <c r="AE315" s="746"/>
      <c r="AF315" s="746"/>
      <c r="AG315" s="746"/>
    </row>
    <row r="316" spans="1:34" s="749" customFormat="1" ht="40.5" customHeight="1">
      <c r="A316" s="1788"/>
      <c r="B316" s="1789"/>
      <c r="C316" s="1802"/>
      <c r="D316" s="5095" t="s">
        <v>3593</v>
      </c>
      <c r="E316" s="5095"/>
      <c r="F316" s="5095"/>
      <c r="G316" s="5095"/>
      <c r="H316" s="5095"/>
      <c r="I316" s="5095"/>
      <c r="J316" s="5095"/>
      <c r="K316" s="5095"/>
      <c r="L316" s="1789"/>
      <c r="M316" s="1789"/>
      <c r="N316" s="1789"/>
      <c r="O316" s="1790"/>
      <c r="P316" s="1789"/>
      <c r="Q316" s="1789"/>
      <c r="R316" s="1789"/>
      <c r="S316" s="1797"/>
      <c r="T316" s="1788"/>
      <c r="U316" s="747">
        <v>1</v>
      </c>
      <c r="V316" s="641"/>
      <c r="W316" s="641"/>
      <c r="X316" s="746"/>
      <c r="Y316" s="746"/>
      <c r="Z316" s="746"/>
      <c r="AA316" s="746"/>
      <c r="AB316" s="746"/>
      <c r="AC316" s="746"/>
      <c r="AD316" s="746"/>
      <c r="AE316" s="746"/>
      <c r="AF316" s="746"/>
      <c r="AG316" s="746"/>
    </row>
    <row r="317" spans="1:34" s="749" customFormat="1" ht="40.5" customHeight="1">
      <c r="A317" s="1788"/>
      <c r="B317" s="1789"/>
      <c r="C317" s="1802"/>
      <c r="D317" s="5095" t="s">
        <v>3592</v>
      </c>
      <c r="E317" s="5095"/>
      <c r="F317" s="5095"/>
      <c r="G317" s="5095"/>
      <c r="H317" s="5095"/>
      <c r="I317" s="5095"/>
      <c r="J317" s="5095"/>
      <c r="K317" s="5095"/>
      <c r="L317" s="1789"/>
      <c r="M317" s="1789"/>
      <c r="N317" s="1789"/>
      <c r="O317" s="1790"/>
      <c r="P317" s="1789"/>
      <c r="Q317" s="1789"/>
      <c r="R317" s="1789"/>
      <c r="S317" s="1797"/>
      <c r="T317" s="1788"/>
      <c r="U317" s="747">
        <v>1</v>
      </c>
      <c r="V317" s="641"/>
      <c r="W317" s="641"/>
      <c r="X317" s="746"/>
      <c r="Y317" s="746"/>
      <c r="Z317" s="746"/>
      <c r="AA317" s="746"/>
      <c r="AB317" s="746"/>
      <c r="AC317" s="746"/>
      <c r="AD317" s="746"/>
      <c r="AE317" s="746"/>
      <c r="AF317" s="746"/>
      <c r="AG317" s="746"/>
    </row>
    <row r="318" spans="1:34" s="749" customFormat="1" ht="40.5" customHeight="1">
      <c r="A318" s="1788"/>
      <c r="B318" s="1789"/>
      <c r="C318" s="1802"/>
      <c r="D318" s="5095" t="s">
        <v>3591</v>
      </c>
      <c r="E318" s="5095"/>
      <c r="F318" s="5095"/>
      <c r="G318" s="5095"/>
      <c r="H318" s="5095"/>
      <c r="I318" s="5095"/>
      <c r="J318" s="5095"/>
      <c r="K318" s="5095"/>
      <c r="L318" s="1789"/>
      <c r="M318" s="1789"/>
      <c r="N318" s="1789"/>
      <c r="O318" s="1790"/>
      <c r="P318" s="1789"/>
      <c r="Q318" s="1789"/>
      <c r="R318" s="1789"/>
      <c r="S318" s="1797"/>
      <c r="T318" s="1788"/>
      <c r="U318" s="747">
        <v>1</v>
      </c>
      <c r="V318" s="641"/>
      <c r="W318" s="641"/>
      <c r="X318" s="746"/>
      <c r="Y318" s="746"/>
      <c r="Z318" s="746"/>
      <c r="AA318" s="746"/>
      <c r="AB318" s="746"/>
      <c r="AC318" s="746"/>
      <c r="AD318" s="746"/>
      <c r="AE318" s="746"/>
      <c r="AF318" s="746"/>
      <c r="AG318" s="746"/>
    </row>
    <row r="319" spans="1:34" s="749" customFormat="1" ht="40.5" customHeight="1">
      <c r="A319" s="1788"/>
      <c r="B319" s="1789"/>
      <c r="C319" s="1802"/>
      <c r="D319" s="5095" t="s">
        <v>3590</v>
      </c>
      <c r="E319" s="5095"/>
      <c r="F319" s="5095"/>
      <c r="G319" s="5095"/>
      <c r="H319" s="5095"/>
      <c r="I319" s="5095"/>
      <c r="J319" s="5095"/>
      <c r="K319" s="5095"/>
      <c r="L319" s="1789"/>
      <c r="M319" s="1789"/>
      <c r="N319" s="1789"/>
      <c r="O319" s="1790"/>
      <c r="P319" s="1789"/>
      <c r="Q319" s="1789"/>
      <c r="R319" s="1789"/>
      <c r="S319" s="1797"/>
      <c r="T319" s="1788"/>
      <c r="U319" s="747">
        <v>1</v>
      </c>
      <c r="V319" s="641"/>
      <c r="W319" s="641"/>
      <c r="X319" s="746"/>
      <c r="Y319" s="746"/>
      <c r="Z319" s="746"/>
      <c r="AA319" s="746"/>
      <c r="AB319" s="746"/>
      <c r="AC319" s="746"/>
      <c r="AD319" s="746"/>
      <c r="AE319" s="746"/>
      <c r="AF319" s="746"/>
      <c r="AG319" s="746"/>
    </row>
    <row r="320" spans="1:34">
      <c r="A320" s="1694">
        <v>1</v>
      </c>
      <c r="B320" s="1694"/>
      <c r="C320" s="1694"/>
      <c r="D320" s="1694"/>
      <c r="E320" s="1694"/>
      <c r="F320" s="1694"/>
      <c r="G320" s="1694"/>
      <c r="H320" s="1694"/>
      <c r="I320" s="1694"/>
      <c r="J320" s="1694"/>
      <c r="K320" s="1694"/>
      <c r="L320" s="1694"/>
      <c r="M320" s="1694"/>
      <c r="N320" s="1694"/>
      <c r="O320" s="1694"/>
      <c r="P320" s="1694"/>
      <c r="Q320" s="1694"/>
      <c r="R320" s="1694"/>
      <c r="S320" s="1694"/>
      <c r="T320" s="1694"/>
      <c r="U320" s="747">
        <v>1</v>
      </c>
      <c r="X320" s="746"/>
    </row>
    <row r="321" spans="1:34" s="749" customFormat="1" ht="40.5" customHeight="1">
      <c r="A321" s="1788"/>
      <c r="B321" s="1856"/>
      <c r="C321" s="1855" t="s">
        <v>3589</v>
      </c>
      <c r="D321" s="1854"/>
      <c r="E321" s="1789"/>
      <c r="F321" s="1789"/>
      <c r="G321" s="1789"/>
      <c r="H321" s="1789"/>
      <c r="I321" s="1789"/>
      <c r="J321" s="1789"/>
      <c r="K321" s="1789"/>
      <c r="L321" s="1789"/>
      <c r="M321" s="1789"/>
      <c r="N321" s="1789"/>
      <c r="O321" s="1789"/>
      <c r="P321" s="1789"/>
      <c r="Q321" s="1789"/>
      <c r="R321" s="1789"/>
      <c r="S321" s="1789"/>
      <c r="T321" s="1788"/>
      <c r="U321" s="747">
        <v>1</v>
      </c>
      <c r="V321" s="641"/>
      <c r="W321" s="641"/>
      <c r="X321" s="746"/>
      <c r="Y321" s="746"/>
      <c r="Z321" s="746"/>
      <c r="AA321" s="746"/>
      <c r="AB321" s="746"/>
      <c r="AC321" s="746"/>
      <c r="AD321" s="746"/>
      <c r="AE321" s="746"/>
      <c r="AF321" s="746"/>
      <c r="AG321" s="746"/>
      <c r="AH321" s="746"/>
    </row>
    <row r="322" spans="1:34">
      <c r="A322" s="1694">
        <v>1</v>
      </c>
      <c r="B322" s="1694"/>
      <c r="C322" s="1694"/>
      <c r="D322" s="1694"/>
      <c r="E322" s="1694"/>
      <c r="F322" s="1694"/>
      <c r="G322" s="1694"/>
      <c r="H322" s="1694"/>
      <c r="I322" s="1694"/>
      <c r="J322" s="1694"/>
      <c r="K322" s="1694"/>
      <c r="L322" s="1694"/>
      <c r="M322" s="1694"/>
      <c r="N322" s="1694"/>
      <c r="O322" s="1694"/>
      <c r="P322" s="1694"/>
      <c r="Q322" s="1694"/>
      <c r="R322" s="1694"/>
      <c r="S322" s="1694"/>
      <c r="T322" s="1694"/>
      <c r="U322" s="747">
        <v>1</v>
      </c>
      <c r="X322" s="746"/>
    </row>
    <row r="323" spans="1:34" s="749" customFormat="1" ht="40.5" customHeight="1">
      <c r="A323" s="1788"/>
      <c r="B323" s="1803"/>
      <c r="C323" s="1789" t="s">
        <v>3588</v>
      </c>
      <c r="D323" s="1798"/>
      <c r="E323" s="1791"/>
      <c r="F323" s="1789"/>
      <c r="G323" s="1789"/>
      <c r="H323" s="1794"/>
      <c r="I323" s="1789"/>
      <c r="J323" s="1789"/>
      <c r="K323" s="1789"/>
      <c r="L323" s="1789"/>
      <c r="M323" s="1789"/>
      <c r="N323" s="1789"/>
      <c r="O323" s="1789"/>
      <c r="P323" s="1790"/>
      <c r="Q323" s="1789"/>
      <c r="R323" s="1789"/>
      <c r="S323" s="1789"/>
      <c r="T323" s="1788"/>
      <c r="U323" s="747">
        <v>1</v>
      </c>
      <c r="V323" s="641"/>
      <c r="W323" s="641"/>
      <c r="X323" s="746"/>
      <c r="Y323" s="746"/>
      <c r="Z323" s="746"/>
      <c r="AA323" s="746"/>
      <c r="AB323" s="746"/>
      <c r="AC323" s="746"/>
      <c r="AD323" s="746"/>
      <c r="AE323" s="746"/>
      <c r="AF323" s="746"/>
      <c r="AG323" s="746"/>
      <c r="AH323" s="746"/>
    </row>
    <row r="324" spans="1:34" s="749" customFormat="1" ht="40.5" customHeight="1">
      <c r="A324" s="1788"/>
      <c r="B324" s="1789"/>
      <c r="C324" s="5095" t="s">
        <v>3587</v>
      </c>
      <c r="D324" s="5095"/>
      <c r="E324" s="5095"/>
      <c r="F324" s="5095"/>
      <c r="G324" s="5095"/>
      <c r="H324" s="5095"/>
      <c r="I324" s="5095"/>
      <c r="J324" s="5095"/>
      <c r="K324" s="5095"/>
      <c r="L324" s="5095"/>
      <c r="M324" s="1789"/>
      <c r="N324" s="1789"/>
      <c r="O324" s="1790"/>
      <c r="P324" s="1789"/>
      <c r="Q324" s="1789"/>
      <c r="R324" s="1789"/>
      <c r="S324" s="1797"/>
      <c r="T324" s="1788"/>
      <c r="U324" s="747">
        <v>1</v>
      </c>
      <c r="V324" s="641"/>
      <c r="W324" s="641"/>
      <c r="X324" s="746"/>
      <c r="Y324" s="746"/>
      <c r="Z324" s="746"/>
      <c r="AA324" s="746"/>
      <c r="AB324" s="746"/>
      <c r="AC324" s="746"/>
      <c r="AD324" s="746"/>
      <c r="AE324" s="746"/>
      <c r="AF324" s="746"/>
      <c r="AG324" s="746"/>
    </row>
    <row r="325" spans="1:34">
      <c r="A325" s="1694">
        <v>1</v>
      </c>
      <c r="B325" s="1694"/>
      <c r="C325" s="1694"/>
      <c r="D325" s="1694"/>
      <c r="E325" s="1694"/>
      <c r="F325" s="1694"/>
      <c r="G325" s="1694"/>
      <c r="H325" s="1694"/>
      <c r="I325" s="1694"/>
      <c r="J325" s="1694"/>
      <c r="K325" s="1694"/>
      <c r="L325" s="1694"/>
      <c r="M325" s="1694"/>
      <c r="N325" s="1694"/>
      <c r="O325" s="1694"/>
      <c r="P325" s="1694"/>
      <c r="Q325" s="1694"/>
      <c r="R325" s="1694"/>
      <c r="S325" s="1694"/>
      <c r="T325" s="1694"/>
      <c r="U325" s="747">
        <v>1</v>
      </c>
      <c r="X325" s="746"/>
    </row>
    <row r="326" spans="1:34" s="749" customFormat="1" ht="40.5" customHeight="1">
      <c r="A326" s="1788"/>
      <c r="B326" s="1803"/>
      <c r="C326" s="1789" t="s">
        <v>3586</v>
      </c>
      <c r="D326" s="1798"/>
      <c r="E326" s="1791"/>
      <c r="F326" s="1789"/>
      <c r="G326" s="1789"/>
      <c r="H326" s="1794"/>
      <c r="I326" s="1789"/>
      <c r="J326" s="1789"/>
      <c r="K326" s="1789"/>
      <c r="L326" s="1789"/>
      <c r="M326" s="1789"/>
      <c r="N326" s="1789"/>
      <c r="O326" s="1789"/>
      <c r="P326" s="1790"/>
      <c r="Q326" s="1789"/>
      <c r="R326" s="1789"/>
      <c r="S326" s="1789"/>
      <c r="T326" s="1788"/>
      <c r="U326" s="747">
        <v>1</v>
      </c>
      <c r="V326" s="641"/>
      <c r="W326" s="641"/>
      <c r="X326" s="746"/>
      <c r="Y326" s="746"/>
      <c r="Z326" s="746"/>
      <c r="AA326" s="746"/>
      <c r="AB326" s="746"/>
      <c r="AC326" s="746"/>
      <c r="AD326" s="746"/>
      <c r="AE326" s="746"/>
      <c r="AF326" s="746"/>
      <c r="AG326" s="746"/>
      <c r="AH326" s="746"/>
    </row>
    <row r="327" spans="1:34" s="749" customFormat="1" ht="40.5" customHeight="1">
      <c r="A327" s="1788"/>
      <c r="B327" s="1789"/>
      <c r="C327" s="5095" t="s">
        <v>3585</v>
      </c>
      <c r="D327" s="5095"/>
      <c r="E327" s="5095"/>
      <c r="F327" s="5095"/>
      <c r="G327" s="5095"/>
      <c r="H327" s="5095"/>
      <c r="I327" s="5095"/>
      <c r="J327" s="5095"/>
      <c r="K327" s="5095"/>
      <c r="L327" s="5095"/>
      <c r="M327" s="1789"/>
      <c r="N327" s="1789"/>
      <c r="O327" s="1790"/>
      <c r="P327" s="1789"/>
      <c r="Q327" s="1789"/>
      <c r="R327" s="1789"/>
      <c r="S327" s="1797"/>
      <c r="T327" s="1788"/>
      <c r="U327" s="747">
        <v>1</v>
      </c>
      <c r="V327" s="641"/>
      <c r="W327" s="641"/>
      <c r="X327" s="746"/>
      <c r="Y327" s="746"/>
      <c r="Z327" s="746"/>
      <c r="AA327" s="746"/>
      <c r="AB327" s="746"/>
      <c r="AC327" s="746"/>
      <c r="AD327" s="746"/>
      <c r="AE327" s="746"/>
      <c r="AF327" s="746"/>
      <c r="AG327" s="746"/>
    </row>
    <row r="328" spans="1:34">
      <c r="A328" s="1694">
        <v>1</v>
      </c>
      <c r="B328" s="1694"/>
      <c r="C328" s="1694"/>
      <c r="D328" s="1694"/>
      <c r="E328" s="1694"/>
      <c r="F328" s="1694"/>
      <c r="G328" s="1694"/>
      <c r="H328" s="1694"/>
      <c r="I328" s="1694"/>
      <c r="J328" s="1694"/>
      <c r="K328" s="1694"/>
      <c r="L328" s="1694"/>
      <c r="M328" s="1694"/>
      <c r="N328" s="1694"/>
      <c r="O328" s="1694"/>
      <c r="P328" s="1694"/>
      <c r="Q328" s="1694"/>
      <c r="R328" s="1694"/>
      <c r="S328" s="1694"/>
      <c r="T328" s="1694"/>
      <c r="U328" s="747">
        <v>1</v>
      </c>
      <c r="X328" s="746"/>
    </row>
    <row r="329" spans="1:34" s="749" customFormat="1" ht="40.5" customHeight="1">
      <c r="A329" s="1788"/>
      <c r="B329" s="1803"/>
      <c r="C329" s="1789" t="s">
        <v>3584</v>
      </c>
      <c r="D329" s="1798"/>
      <c r="E329" s="1791"/>
      <c r="F329" s="1789"/>
      <c r="G329" s="1789"/>
      <c r="H329" s="1794"/>
      <c r="I329" s="1789"/>
      <c r="J329" s="1789"/>
      <c r="K329" s="1789"/>
      <c r="L329" s="1789"/>
      <c r="M329" s="1789"/>
      <c r="N329" s="1789"/>
      <c r="O329" s="1789"/>
      <c r="P329" s="1790"/>
      <c r="Q329" s="1789"/>
      <c r="R329" s="1789"/>
      <c r="S329" s="1789"/>
      <c r="T329" s="1788"/>
      <c r="U329" s="747">
        <v>1</v>
      </c>
      <c r="V329" s="641"/>
      <c r="W329" s="641"/>
      <c r="X329" s="746"/>
      <c r="Y329" s="746"/>
      <c r="Z329" s="746"/>
      <c r="AA329" s="746"/>
      <c r="AB329" s="746"/>
      <c r="AC329" s="746"/>
      <c r="AD329" s="746"/>
      <c r="AE329" s="746"/>
      <c r="AF329" s="746"/>
      <c r="AG329" s="746"/>
      <c r="AH329" s="746"/>
    </row>
    <row r="330" spans="1:34" s="749" customFormat="1" ht="40.5" customHeight="1">
      <c r="A330" s="1788"/>
      <c r="B330" s="1789"/>
      <c r="C330" s="1802"/>
      <c r="D330" s="5095" t="s">
        <v>3583</v>
      </c>
      <c r="E330" s="5095"/>
      <c r="F330" s="5095"/>
      <c r="G330" s="5095"/>
      <c r="H330" s="5095"/>
      <c r="I330" s="5095"/>
      <c r="J330" s="5095"/>
      <c r="K330" s="5095"/>
      <c r="L330" s="1789"/>
      <c r="M330" s="1789"/>
      <c r="N330" s="1789"/>
      <c r="O330" s="1790"/>
      <c r="P330" s="1789"/>
      <c r="Q330" s="1789"/>
      <c r="R330" s="1789"/>
      <c r="S330" s="1797"/>
      <c r="T330" s="1788"/>
      <c r="U330" s="747">
        <v>1</v>
      </c>
      <c r="V330" s="641"/>
      <c r="W330" s="641"/>
      <c r="X330" s="746"/>
      <c r="Y330" s="746"/>
      <c r="Z330" s="746"/>
      <c r="AA330" s="746"/>
      <c r="AB330" s="746"/>
      <c r="AC330" s="746"/>
      <c r="AD330" s="746"/>
      <c r="AE330" s="746"/>
      <c r="AF330" s="746"/>
      <c r="AG330" s="746"/>
    </row>
    <row r="331" spans="1:34">
      <c r="A331" s="1694">
        <v>1</v>
      </c>
      <c r="B331" s="1694"/>
      <c r="C331" s="1694"/>
      <c r="D331" s="1694"/>
      <c r="E331" s="1694"/>
      <c r="F331" s="1694"/>
      <c r="G331" s="1694"/>
      <c r="H331" s="1694"/>
      <c r="I331" s="1694"/>
      <c r="J331" s="1694"/>
      <c r="K331" s="1694"/>
      <c r="L331" s="1694"/>
      <c r="M331" s="1694"/>
      <c r="N331" s="1694"/>
      <c r="O331" s="1694"/>
      <c r="P331" s="1694"/>
      <c r="Q331" s="1694"/>
      <c r="R331" s="1694"/>
      <c r="S331" s="1694"/>
      <c r="T331" s="1694"/>
      <c r="U331" s="747">
        <v>1</v>
      </c>
      <c r="X331" s="746"/>
    </row>
    <row r="332" spans="1:34" s="749" customFormat="1" ht="40.5" customHeight="1">
      <c r="A332" s="1788"/>
      <c r="B332" s="1803"/>
      <c r="C332" s="1789" t="s">
        <v>3582</v>
      </c>
      <c r="D332" s="1798"/>
      <c r="E332" s="1791"/>
      <c r="F332" s="1789"/>
      <c r="G332" s="1789"/>
      <c r="H332" s="1794"/>
      <c r="I332" s="1789"/>
      <c r="J332" s="1789"/>
      <c r="K332" s="1789"/>
      <c r="L332" s="1789"/>
      <c r="M332" s="1789"/>
      <c r="N332" s="1789"/>
      <c r="O332" s="1789"/>
      <c r="P332" s="1790"/>
      <c r="Q332" s="1789"/>
      <c r="R332" s="1789"/>
      <c r="S332" s="1789"/>
      <c r="T332" s="1788"/>
      <c r="U332" s="747">
        <v>1</v>
      </c>
      <c r="V332" s="641"/>
      <c r="W332" s="641"/>
      <c r="X332" s="746"/>
      <c r="Y332" s="746"/>
      <c r="Z332" s="746"/>
      <c r="AA332" s="746"/>
      <c r="AB332" s="746"/>
      <c r="AC332" s="746"/>
      <c r="AD332" s="746"/>
      <c r="AE332" s="746"/>
      <c r="AF332" s="746"/>
      <c r="AG332" s="746"/>
      <c r="AH332" s="746"/>
    </row>
    <row r="333" spans="1:34" s="749" customFormat="1" ht="40.5" customHeight="1">
      <c r="A333" s="1788"/>
      <c r="B333" s="1789"/>
      <c r="C333" s="1802"/>
      <c r="D333" s="5095" t="s">
        <v>3581</v>
      </c>
      <c r="E333" s="5095"/>
      <c r="F333" s="5095"/>
      <c r="G333" s="5095"/>
      <c r="H333" s="5095"/>
      <c r="I333" s="5095"/>
      <c r="J333" s="5095"/>
      <c r="K333" s="5095"/>
      <c r="L333" s="1789"/>
      <c r="M333" s="1789"/>
      <c r="N333" s="1789"/>
      <c r="O333" s="1790"/>
      <c r="P333" s="1789"/>
      <c r="Q333" s="1789"/>
      <c r="R333" s="1789"/>
      <c r="S333" s="1797"/>
      <c r="T333" s="1788"/>
      <c r="U333" s="747">
        <v>1</v>
      </c>
      <c r="V333" s="641"/>
      <c r="W333" s="641"/>
      <c r="X333" s="746"/>
      <c r="Y333" s="746"/>
      <c r="Z333" s="746"/>
      <c r="AA333" s="746"/>
      <c r="AB333" s="746"/>
      <c r="AC333" s="746"/>
      <c r="AD333" s="746"/>
      <c r="AE333" s="746"/>
      <c r="AF333" s="746"/>
      <c r="AG333" s="746"/>
    </row>
    <row r="334" spans="1:34">
      <c r="A334" s="1694">
        <v>1</v>
      </c>
      <c r="B334" s="1694"/>
      <c r="C334" s="1694"/>
      <c r="D334" s="1694"/>
      <c r="E334" s="1694"/>
      <c r="F334" s="1694"/>
      <c r="G334" s="1694"/>
      <c r="H334" s="1694"/>
      <c r="I334" s="1694"/>
      <c r="J334" s="1694"/>
      <c r="K334" s="1694"/>
      <c r="L334" s="1694"/>
      <c r="M334" s="1694"/>
      <c r="N334" s="1694"/>
      <c r="O334" s="1694"/>
      <c r="P334" s="1694"/>
      <c r="Q334" s="1694"/>
      <c r="R334" s="1694"/>
      <c r="S334" s="1694"/>
      <c r="T334" s="1694"/>
      <c r="U334" s="747">
        <v>1</v>
      </c>
      <c r="X334" s="746"/>
    </row>
    <row r="335" spans="1:34" s="749" customFormat="1" ht="40.5" customHeight="1">
      <c r="A335" s="1788"/>
      <c r="B335" s="1803"/>
      <c r="C335" s="1789" t="s">
        <v>3580</v>
      </c>
      <c r="D335" s="1798"/>
      <c r="E335" s="1791"/>
      <c r="F335" s="1789"/>
      <c r="G335" s="1789"/>
      <c r="H335" s="1794"/>
      <c r="I335" s="1789"/>
      <c r="J335" s="1789"/>
      <c r="K335" s="1789"/>
      <c r="L335" s="1789"/>
      <c r="M335" s="1789"/>
      <c r="N335" s="1789"/>
      <c r="O335" s="1789"/>
      <c r="P335" s="1790"/>
      <c r="Q335" s="1789"/>
      <c r="R335" s="1789"/>
      <c r="S335" s="1789"/>
      <c r="T335" s="1788"/>
      <c r="U335" s="747">
        <v>1</v>
      </c>
      <c r="V335" s="641"/>
      <c r="W335" s="641"/>
      <c r="X335" s="746"/>
      <c r="Y335" s="746"/>
      <c r="Z335" s="746"/>
      <c r="AA335" s="746"/>
      <c r="AB335" s="746"/>
      <c r="AC335" s="746"/>
      <c r="AD335" s="746"/>
      <c r="AE335" s="746"/>
      <c r="AF335" s="746"/>
      <c r="AG335" s="746"/>
      <c r="AH335" s="746"/>
    </row>
    <row r="336" spans="1:34">
      <c r="A336" s="1694">
        <v>1</v>
      </c>
      <c r="B336" s="1694"/>
      <c r="C336" s="1694"/>
      <c r="D336" s="1694"/>
      <c r="E336" s="1694"/>
      <c r="F336" s="1694"/>
      <c r="G336" s="1694"/>
      <c r="H336" s="1694"/>
      <c r="I336" s="1694"/>
      <c r="J336" s="1694"/>
      <c r="K336" s="1694"/>
      <c r="L336" s="1694"/>
      <c r="M336" s="1694"/>
      <c r="N336" s="1694"/>
      <c r="O336" s="1694"/>
      <c r="P336" s="1694"/>
      <c r="Q336" s="1694"/>
      <c r="R336" s="1694"/>
      <c r="S336" s="1694"/>
      <c r="T336" s="1694"/>
      <c r="U336" s="747">
        <v>1</v>
      </c>
      <c r="X336" s="746"/>
    </row>
    <row r="337" spans="1:34" s="749" customFormat="1" ht="40.5" customHeight="1">
      <c r="A337" s="1788"/>
      <c r="B337" s="1789"/>
      <c r="C337" s="1789" t="s">
        <v>3579</v>
      </c>
      <c r="D337" s="1798"/>
      <c r="E337" s="1791"/>
      <c r="F337" s="1789"/>
      <c r="G337" s="1789"/>
      <c r="H337" s="1794"/>
      <c r="I337" s="1789"/>
      <c r="J337" s="1789"/>
      <c r="K337" s="1789"/>
      <c r="L337" s="1789"/>
      <c r="M337" s="1789"/>
      <c r="N337" s="1789"/>
      <c r="O337" s="1789"/>
      <c r="P337" s="1790"/>
      <c r="Q337" s="1789"/>
      <c r="R337" s="1789"/>
      <c r="S337" s="1789"/>
      <c r="T337" s="1788"/>
      <c r="U337" s="747">
        <v>1</v>
      </c>
      <c r="V337" s="641"/>
      <c r="W337" s="641"/>
      <c r="X337" s="746"/>
      <c r="Y337" s="746"/>
      <c r="Z337" s="746"/>
      <c r="AA337" s="746"/>
      <c r="AB337" s="746"/>
      <c r="AC337" s="746"/>
      <c r="AD337" s="746"/>
      <c r="AE337" s="746"/>
      <c r="AF337" s="746"/>
      <c r="AG337" s="746"/>
      <c r="AH337" s="746"/>
    </row>
    <row r="338" spans="1:34" s="749" customFormat="1" ht="40.5" customHeight="1">
      <c r="A338" s="1788"/>
      <c r="B338" s="1789"/>
      <c r="C338" s="1802"/>
      <c r="D338" s="5095" t="s">
        <v>3578</v>
      </c>
      <c r="E338" s="5095"/>
      <c r="F338" s="5095"/>
      <c r="G338" s="5095"/>
      <c r="H338" s="5095"/>
      <c r="I338" s="5095"/>
      <c r="J338" s="5095"/>
      <c r="K338" s="5095"/>
      <c r="L338" s="1789" t="s">
        <v>798</v>
      </c>
      <c r="M338" s="1789"/>
      <c r="N338" s="1789"/>
      <c r="O338" s="1790"/>
      <c r="P338" s="1789"/>
      <c r="Q338" s="1789"/>
      <c r="R338" s="1789"/>
      <c r="S338" s="1797"/>
      <c r="T338" s="1788"/>
      <c r="U338" s="747">
        <v>1</v>
      </c>
      <c r="V338" s="641"/>
      <c r="W338" s="641"/>
      <c r="X338" s="746"/>
      <c r="Y338" s="746"/>
      <c r="Z338" s="746"/>
      <c r="AA338" s="746"/>
      <c r="AB338" s="746"/>
      <c r="AC338" s="746"/>
      <c r="AD338" s="746"/>
      <c r="AE338" s="746"/>
      <c r="AF338" s="746"/>
      <c r="AG338" s="746"/>
    </row>
    <row r="339" spans="1:34">
      <c r="A339" s="1694">
        <v>1</v>
      </c>
      <c r="B339" s="1694"/>
      <c r="C339" s="1694"/>
      <c r="D339" s="1694"/>
      <c r="E339" s="1694"/>
      <c r="F339" s="1694"/>
      <c r="G339" s="1694"/>
      <c r="H339" s="1694"/>
      <c r="I339" s="1694"/>
      <c r="J339" s="1694"/>
      <c r="K339" s="1694"/>
      <c r="L339" s="1694"/>
      <c r="M339" s="1694"/>
      <c r="N339" s="1694"/>
      <c r="O339" s="1694"/>
      <c r="P339" s="1694"/>
      <c r="Q339" s="1694"/>
      <c r="R339" s="1694"/>
      <c r="S339" s="1694"/>
      <c r="T339" s="1694"/>
      <c r="U339" s="747">
        <v>1</v>
      </c>
      <c r="X339" s="746"/>
    </row>
    <row r="340" spans="1:34" s="749" customFormat="1" ht="40.5" customHeight="1">
      <c r="A340" s="1788"/>
      <c r="B340" s="1789"/>
      <c r="C340" s="1789" t="s">
        <v>3577</v>
      </c>
      <c r="D340" s="1798"/>
      <c r="E340" s="1791"/>
      <c r="F340" s="1789"/>
      <c r="G340" s="1789"/>
      <c r="H340" s="1794"/>
      <c r="I340" s="1789"/>
      <c r="J340" s="1789"/>
      <c r="K340" s="1789"/>
      <c r="L340" s="1789"/>
      <c r="M340" s="1789"/>
      <c r="N340" s="1789"/>
      <c r="O340" s="1789"/>
      <c r="P340" s="1790"/>
      <c r="Q340" s="1789"/>
      <c r="R340" s="1789"/>
      <c r="S340" s="1789"/>
      <c r="T340" s="1788"/>
      <c r="U340" s="747">
        <v>1</v>
      </c>
      <c r="V340" s="641"/>
      <c r="W340" s="641"/>
      <c r="X340" s="746"/>
      <c r="Y340" s="746"/>
      <c r="Z340" s="746"/>
      <c r="AA340" s="746"/>
      <c r="AB340" s="746"/>
      <c r="AC340" s="746"/>
      <c r="AD340" s="746"/>
      <c r="AE340" s="746"/>
      <c r="AF340" s="746"/>
      <c r="AG340" s="746"/>
      <c r="AH340" s="746"/>
    </row>
    <row r="341" spans="1:34" s="749" customFormat="1" ht="40.5" customHeight="1">
      <c r="A341" s="1788"/>
      <c r="B341" s="1789"/>
      <c r="C341" s="1802"/>
      <c r="D341" s="5095" t="s">
        <v>3576</v>
      </c>
      <c r="E341" s="5095"/>
      <c r="F341" s="5095"/>
      <c r="G341" s="5095"/>
      <c r="H341" s="5095"/>
      <c r="I341" s="5095"/>
      <c r="J341" s="5095"/>
      <c r="K341" s="5095"/>
      <c r="L341" s="1789"/>
      <c r="M341" s="1789"/>
      <c r="N341" s="1789"/>
      <c r="O341" s="1790"/>
      <c r="P341" s="1789"/>
      <c r="Q341" s="1789"/>
      <c r="R341" s="1789"/>
      <c r="S341" s="1797"/>
      <c r="T341" s="1788"/>
      <c r="U341" s="747">
        <v>1</v>
      </c>
      <c r="V341" s="641"/>
      <c r="W341" s="641"/>
      <c r="X341" s="746"/>
      <c r="Y341" s="746"/>
      <c r="Z341" s="746"/>
      <c r="AA341" s="746"/>
      <c r="AB341" s="746"/>
      <c r="AC341" s="746"/>
      <c r="AD341" s="746"/>
      <c r="AE341" s="746"/>
      <c r="AF341" s="746"/>
      <c r="AG341" s="746"/>
    </row>
    <row r="342" spans="1:34" s="749" customFormat="1" ht="40.5" customHeight="1">
      <c r="A342" s="1788"/>
      <c r="B342" s="1789"/>
      <c r="C342" s="1802"/>
      <c r="D342" s="5095" t="s">
        <v>3575</v>
      </c>
      <c r="E342" s="5095"/>
      <c r="F342" s="5095"/>
      <c r="G342" s="5095"/>
      <c r="H342" s="5095"/>
      <c r="I342" s="5095"/>
      <c r="J342" s="5095"/>
      <c r="K342" s="5095"/>
      <c r="L342" s="1789" t="s">
        <v>798</v>
      </c>
      <c r="M342" s="1789"/>
      <c r="N342" s="1789"/>
      <c r="O342" s="1790"/>
      <c r="P342" s="1789"/>
      <c r="Q342" s="1789"/>
      <c r="R342" s="1789"/>
      <c r="S342" s="1797"/>
      <c r="T342" s="1788"/>
      <c r="U342" s="747">
        <v>1</v>
      </c>
      <c r="V342" s="641"/>
      <c r="W342" s="641"/>
      <c r="X342" s="746"/>
      <c r="Y342" s="746"/>
      <c r="Z342" s="746"/>
      <c r="AA342" s="746"/>
      <c r="AB342" s="746"/>
      <c r="AC342" s="746"/>
      <c r="AD342" s="746"/>
      <c r="AE342" s="746"/>
      <c r="AF342" s="746"/>
      <c r="AG342" s="746"/>
    </row>
    <row r="343" spans="1:34">
      <c r="A343" s="1694">
        <v>1</v>
      </c>
      <c r="B343" s="1694"/>
      <c r="C343" s="1694"/>
      <c r="D343" s="1694"/>
      <c r="E343" s="1694"/>
      <c r="F343" s="1694"/>
      <c r="G343" s="1694"/>
      <c r="H343" s="1694"/>
      <c r="I343" s="1694"/>
      <c r="J343" s="1694"/>
      <c r="K343" s="1694"/>
      <c r="L343" s="1694"/>
      <c r="M343" s="1694"/>
      <c r="N343" s="1694"/>
      <c r="O343" s="1694"/>
      <c r="P343" s="1694"/>
      <c r="Q343" s="1694"/>
      <c r="R343" s="1694"/>
      <c r="S343" s="1694"/>
      <c r="T343" s="1694"/>
      <c r="U343" s="747">
        <v>1</v>
      </c>
      <c r="X343" s="746"/>
    </row>
    <row r="344" spans="1:34" s="749" customFormat="1" ht="40.5" customHeight="1">
      <c r="A344" s="1788"/>
      <c r="B344" s="1789"/>
      <c r="C344" s="1789" t="s">
        <v>3574</v>
      </c>
      <c r="D344" s="1798"/>
      <c r="E344" s="1791"/>
      <c r="F344" s="1789"/>
      <c r="G344" s="1789"/>
      <c r="H344" s="1794"/>
      <c r="I344" s="1789"/>
      <c r="J344" s="1789"/>
      <c r="K344" s="1789"/>
      <c r="L344" s="1789"/>
      <c r="M344" s="1789"/>
      <c r="N344" s="1789"/>
      <c r="O344" s="1789"/>
      <c r="P344" s="1790"/>
      <c r="Q344" s="1789"/>
      <c r="R344" s="1789"/>
      <c r="S344" s="1789"/>
      <c r="T344" s="1788"/>
      <c r="U344" s="747">
        <v>1</v>
      </c>
      <c r="V344" s="641"/>
      <c r="W344" s="641"/>
      <c r="X344" s="746"/>
      <c r="Y344" s="746"/>
      <c r="Z344" s="746"/>
      <c r="AA344" s="746"/>
      <c r="AB344" s="746"/>
      <c r="AC344" s="746"/>
      <c r="AD344" s="746"/>
      <c r="AE344" s="746"/>
      <c r="AF344" s="746"/>
      <c r="AG344" s="746"/>
      <c r="AH344" s="746"/>
    </row>
    <row r="345" spans="1:34" s="749" customFormat="1" ht="40.5" customHeight="1">
      <c r="A345" s="1788"/>
      <c r="B345" s="1789"/>
      <c r="C345" s="1802"/>
      <c r="D345" s="5095" t="s">
        <v>3573</v>
      </c>
      <c r="E345" s="5095"/>
      <c r="F345" s="5095"/>
      <c r="G345" s="5095"/>
      <c r="H345" s="5095"/>
      <c r="I345" s="5095"/>
      <c r="J345" s="5095"/>
      <c r="K345" s="5095"/>
      <c r="L345" s="1789"/>
      <c r="M345" s="1789"/>
      <c r="N345" s="1789"/>
      <c r="O345" s="1790"/>
      <c r="P345" s="1789"/>
      <c r="Q345" s="1789"/>
      <c r="R345" s="1789"/>
      <c r="S345" s="1797"/>
      <c r="T345" s="1788"/>
      <c r="U345" s="747">
        <v>1</v>
      </c>
      <c r="V345" s="641"/>
      <c r="W345" s="641"/>
      <c r="X345" s="746"/>
      <c r="Y345" s="746"/>
      <c r="Z345" s="746"/>
      <c r="AA345" s="746"/>
      <c r="AB345" s="746"/>
      <c r="AC345" s="746"/>
      <c r="AD345" s="746"/>
      <c r="AE345" s="746"/>
      <c r="AF345" s="746"/>
      <c r="AG345" s="746"/>
    </row>
    <row r="346" spans="1:34">
      <c r="A346" s="1694">
        <v>1</v>
      </c>
      <c r="B346" s="1694"/>
      <c r="C346" s="1694"/>
      <c r="D346" s="1694"/>
      <c r="E346" s="1694"/>
      <c r="F346" s="1694"/>
      <c r="G346" s="1694"/>
      <c r="H346" s="1694"/>
      <c r="I346" s="1694"/>
      <c r="J346" s="1694"/>
      <c r="K346" s="1694"/>
      <c r="L346" s="1694"/>
      <c r="M346" s="1694"/>
      <c r="N346" s="1694"/>
      <c r="O346" s="1694"/>
      <c r="P346" s="1694"/>
      <c r="Q346" s="1694"/>
      <c r="R346" s="1694"/>
      <c r="S346" s="1694"/>
      <c r="T346" s="1694"/>
      <c r="U346" s="747">
        <v>1</v>
      </c>
      <c r="X346" s="746"/>
    </row>
    <row r="347" spans="1:34" s="749" customFormat="1" ht="40.5" customHeight="1">
      <c r="A347" s="1788"/>
      <c r="B347" s="1789"/>
      <c r="C347" s="1789" t="s">
        <v>3572</v>
      </c>
      <c r="D347" s="1798"/>
      <c r="E347" s="1791"/>
      <c r="F347" s="1789"/>
      <c r="G347" s="1789"/>
      <c r="H347" s="1794"/>
      <c r="I347" s="1789"/>
      <c r="J347" s="1789"/>
      <c r="K347" s="1789"/>
      <c r="L347" s="1789"/>
      <c r="M347" s="1789"/>
      <c r="N347" s="1789"/>
      <c r="O347" s="1789"/>
      <c r="P347" s="1790"/>
      <c r="Q347" s="1789"/>
      <c r="R347" s="1789"/>
      <c r="S347" s="1789"/>
      <c r="T347" s="1788"/>
      <c r="U347" s="747">
        <v>1</v>
      </c>
      <c r="V347" s="641"/>
      <c r="W347" s="641"/>
      <c r="X347" s="746"/>
      <c r="Y347" s="746"/>
      <c r="Z347" s="746"/>
      <c r="AA347" s="746"/>
      <c r="AB347" s="746"/>
      <c r="AC347" s="746"/>
      <c r="AD347" s="746"/>
      <c r="AE347" s="746"/>
      <c r="AF347" s="746"/>
      <c r="AG347" s="746"/>
      <c r="AH347" s="746"/>
    </row>
    <row r="348" spans="1:34" s="749" customFormat="1" ht="28.5">
      <c r="A348" s="1788"/>
      <c r="B348" s="1793"/>
      <c r="C348" s="1791" t="s">
        <v>3571</v>
      </c>
      <c r="D348" s="1791"/>
      <c r="E348" s="1791"/>
      <c r="F348" s="1791"/>
      <c r="G348" s="1791"/>
      <c r="H348" s="1791"/>
      <c r="I348" s="1791"/>
      <c r="J348" s="1791"/>
      <c r="K348" s="1791"/>
      <c r="L348" s="1791"/>
      <c r="M348" s="1789"/>
      <c r="N348" s="1789"/>
      <c r="O348" s="1790"/>
      <c r="P348" s="1789"/>
      <c r="Q348" s="1789"/>
      <c r="R348" s="1789"/>
      <c r="S348" s="1797"/>
      <c r="T348" s="1788"/>
      <c r="U348" s="747">
        <v>1</v>
      </c>
      <c r="V348" s="641"/>
      <c r="W348" s="641"/>
      <c r="X348" s="746"/>
      <c r="Y348" s="746"/>
      <c r="Z348" s="746"/>
      <c r="AA348" s="746"/>
      <c r="AB348" s="746"/>
      <c r="AC348" s="746"/>
      <c r="AD348" s="746"/>
      <c r="AE348" s="746"/>
      <c r="AF348" s="746"/>
      <c r="AG348" s="746"/>
    </row>
    <row r="349" spans="1:34">
      <c r="A349" s="1694">
        <v>1</v>
      </c>
      <c r="B349" s="1694"/>
      <c r="C349" s="1694"/>
      <c r="D349" s="1694"/>
      <c r="E349" s="1694"/>
      <c r="F349" s="1694"/>
      <c r="G349" s="1694"/>
      <c r="H349" s="1694"/>
      <c r="I349" s="1694"/>
      <c r="J349" s="1694"/>
      <c r="K349" s="1694"/>
      <c r="L349" s="1694"/>
      <c r="M349" s="1694"/>
      <c r="N349" s="1694"/>
      <c r="O349" s="1694"/>
      <c r="P349" s="1694"/>
      <c r="Q349" s="1694"/>
      <c r="R349" s="1694"/>
      <c r="S349" s="1694"/>
      <c r="T349" s="1694"/>
      <c r="U349" s="747">
        <v>1</v>
      </c>
      <c r="X349" s="746"/>
    </row>
    <row r="350" spans="1:34" s="749" customFormat="1" ht="40.5" customHeight="1">
      <c r="A350" s="1788"/>
      <c r="B350" s="1789"/>
      <c r="C350" s="1789" t="s">
        <v>3570</v>
      </c>
      <c r="D350" s="1798"/>
      <c r="E350" s="1791"/>
      <c r="F350" s="1789"/>
      <c r="G350" s="1789"/>
      <c r="H350" s="1794"/>
      <c r="I350" s="1789"/>
      <c r="J350" s="1789"/>
      <c r="K350" s="1789"/>
      <c r="L350" s="1789"/>
      <c r="M350" s="1789"/>
      <c r="N350" s="1789"/>
      <c r="O350" s="1789"/>
      <c r="P350" s="1790"/>
      <c r="Q350" s="1789"/>
      <c r="R350" s="1789"/>
      <c r="S350" s="1789"/>
      <c r="T350" s="1788"/>
      <c r="U350" s="747">
        <v>1</v>
      </c>
      <c r="V350" s="641"/>
      <c r="W350" s="641"/>
      <c r="X350" s="746"/>
      <c r="Y350" s="746"/>
      <c r="Z350" s="746"/>
      <c r="AA350" s="746"/>
      <c r="AB350" s="746"/>
      <c r="AC350" s="746"/>
      <c r="AD350" s="746"/>
      <c r="AE350" s="746"/>
      <c r="AF350" s="746"/>
      <c r="AG350" s="746"/>
      <c r="AH350" s="746"/>
    </row>
    <row r="351" spans="1:34" s="749" customFormat="1" ht="28.5">
      <c r="A351" s="1788"/>
      <c r="B351" s="1793"/>
      <c r="C351" s="1791" t="s">
        <v>3569</v>
      </c>
      <c r="D351" s="1791"/>
      <c r="E351" s="1791"/>
      <c r="F351" s="1791"/>
      <c r="G351" s="1791"/>
      <c r="H351" s="1791"/>
      <c r="I351" s="1791"/>
      <c r="J351" s="1791"/>
      <c r="K351" s="1791"/>
      <c r="L351" s="1791"/>
      <c r="M351" s="1789"/>
      <c r="N351" s="1789"/>
      <c r="O351" s="1790"/>
      <c r="P351" s="1789"/>
      <c r="Q351" s="1789"/>
      <c r="R351" s="1789"/>
      <c r="S351" s="1797"/>
      <c r="T351" s="1788"/>
      <c r="U351" s="747">
        <v>1</v>
      </c>
      <c r="V351" s="641"/>
      <c r="W351" s="641"/>
      <c r="X351" s="746"/>
      <c r="Y351" s="746"/>
      <c r="Z351" s="746"/>
      <c r="AA351" s="746"/>
      <c r="AB351" s="746"/>
      <c r="AC351" s="746"/>
      <c r="AD351" s="746"/>
      <c r="AE351" s="746"/>
      <c r="AF351" s="746"/>
      <c r="AG351" s="746"/>
    </row>
    <row r="352" spans="1:34">
      <c r="A352" s="1694">
        <v>1</v>
      </c>
      <c r="B352" s="1694"/>
      <c r="C352" s="1694"/>
      <c r="D352" s="1694"/>
      <c r="E352" s="1694"/>
      <c r="F352" s="1694"/>
      <c r="G352" s="1694"/>
      <c r="H352" s="1694"/>
      <c r="I352" s="1694"/>
      <c r="J352" s="1694"/>
      <c r="K352" s="1694"/>
      <c r="L352" s="1694"/>
      <c r="M352" s="1694"/>
      <c r="N352" s="1694"/>
      <c r="O352" s="1694"/>
      <c r="P352" s="1694"/>
      <c r="Q352" s="1694"/>
      <c r="R352" s="1694"/>
      <c r="S352" s="1694"/>
      <c r="T352" s="1694"/>
      <c r="U352" s="747">
        <v>1</v>
      </c>
      <c r="X352" s="746"/>
    </row>
    <row r="353" spans="1:34" s="749" customFormat="1" ht="40.5" customHeight="1">
      <c r="A353" s="1788"/>
      <c r="B353" s="1789"/>
      <c r="C353" s="1789" t="s">
        <v>3568</v>
      </c>
      <c r="D353" s="1798"/>
      <c r="E353" s="1791"/>
      <c r="F353" s="1789"/>
      <c r="G353" s="1789"/>
      <c r="H353" s="1794"/>
      <c r="I353" s="1789"/>
      <c r="J353" s="1789"/>
      <c r="K353" s="1789"/>
      <c r="L353" s="1789"/>
      <c r="M353" s="1789"/>
      <c r="N353" s="1789"/>
      <c r="O353" s="1789"/>
      <c r="P353" s="1790"/>
      <c r="Q353" s="1789"/>
      <c r="R353" s="1789"/>
      <c r="S353" s="1789"/>
      <c r="T353" s="1788"/>
      <c r="U353" s="747">
        <v>1</v>
      </c>
      <c r="V353" s="641"/>
      <c r="W353" s="641"/>
      <c r="X353" s="746"/>
      <c r="Y353" s="746"/>
      <c r="Z353" s="746"/>
      <c r="AA353" s="746"/>
      <c r="AB353" s="746"/>
      <c r="AC353" s="746"/>
      <c r="AD353" s="746"/>
      <c r="AE353" s="746"/>
      <c r="AF353" s="746"/>
      <c r="AG353" s="746"/>
      <c r="AH353" s="746"/>
    </row>
    <row r="354" spans="1:34" s="749" customFormat="1" ht="28.5">
      <c r="A354" s="1788"/>
      <c r="B354" s="1793"/>
      <c r="C354" s="1791" t="s">
        <v>3567</v>
      </c>
      <c r="D354" s="1791"/>
      <c r="E354" s="1791"/>
      <c r="F354" s="1791"/>
      <c r="G354" s="1791"/>
      <c r="H354" s="1791"/>
      <c r="I354" s="1791"/>
      <c r="J354" s="1791"/>
      <c r="K354" s="1791"/>
      <c r="L354" s="1791"/>
      <c r="M354" s="1789"/>
      <c r="N354" s="1789"/>
      <c r="O354" s="1790"/>
      <c r="P354" s="1789"/>
      <c r="Q354" s="1789"/>
      <c r="R354" s="1789"/>
      <c r="S354" s="1797"/>
      <c r="T354" s="1788"/>
      <c r="U354" s="747">
        <v>1</v>
      </c>
      <c r="V354" s="641"/>
      <c r="W354" s="641"/>
      <c r="X354" s="746"/>
      <c r="Y354" s="746"/>
      <c r="Z354" s="746"/>
      <c r="AA354" s="746"/>
      <c r="AB354" s="746"/>
      <c r="AC354" s="746"/>
      <c r="AD354" s="746"/>
      <c r="AE354" s="746"/>
      <c r="AF354" s="746"/>
      <c r="AG354" s="746"/>
    </row>
    <row r="355" spans="1:34" s="749" customFormat="1" ht="28.5">
      <c r="A355" s="1788"/>
      <c r="B355" s="1793"/>
      <c r="C355" s="1789"/>
      <c r="D355" s="1853" t="s">
        <v>3566</v>
      </c>
      <c r="E355" s="1853"/>
      <c r="F355" s="1853"/>
      <c r="G355" s="1853"/>
      <c r="H355" s="1853"/>
      <c r="I355" s="1853"/>
      <c r="J355" s="1853"/>
      <c r="K355" s="1853"/>
      <c r="L355" s="1853"/>
      <c r="M355" s="1789"/>
      <c r="N355" s="1789"/>
      <c r="O355" s="1790"/>
      <c r="P355" s="1789"/>
      <c r="Q355" s="1789"/>
      <c r="R355" s="1789"/>
      <c r="S355" s="1797"/>
      <c r="T355" s="1788"/>
      <c r="U355" s="747">
        <v>1</v>
      </c>
      <c r="V355" s="641"/>
      <c r="W355" s="641"/>
      <c r="X355" s="746"/>
      <c r="Y355" s="746"/>
      <c r="Z355" s="746"/>
      <c r="AA355" s="746"/>
      <c r="AB355" s="746"/>
      <c r="AC355" s="746"/>
      <c r="AD355" s="746"/>
      <c r="AE355" s="746"/>
      <c r="AF355" s="746"/>
      <c r="AG355" s="746"/>
    </row>
    <row r="356" spans="1:34" s="749" customFormat="1" ht="28.5">
      <c r="A356" s="1788"/>
      <c r="B356" s="1793"/>
      <c r="C356" s="1789"/>
      <c r="D356" s="1853" t="s">
        <v>3565</v>
      </c>
      <c r="E356" s="1853"/>
      <c r="F356" s="1853"/>
      <c r="G356" s="1853"/>
      <c r="H356" s="1853"/>
      <c r="I356" s="1853"/>
      <c r="J356" s="1853"/>
      <c r="K356" s="1853"/>
      <c r="L356" s="1853"/>
      <c r="M356" s="1789"/>
      <c r="N356" s="1789"/>
      <c r="O356" s="1790"/>
      <c r="P356" s="1789"/>
      <c r="Q356" s="1789"/>
      <c r="R356" s="1789"/>
      <c r="S356" s="1797"/>
      <c r="T356" s="1788"/>
      <c r="U356" s="747">
        <v>1</v>
      </c>
      <c r="V356" s="641"/>
      <c r="W356" s="641"/>
      <c r="X356" s="746"/>
      <c r="Y356" s="746"/>
      <c r="Z356" s="746"/>
      <c r="AA356" s="746"/>
      <c r="AB356" s="746"/>
      <c r="AC356" s="746"/>
      <c r="AD356" s="746"/>
      <c r="AE356" s="746"/>
      <c r="AF356" s="746"/>
      <c r="AG356" s="746"/>
    </row>
    <row r="357" spans="1:34" s="749" customFormat="1" ht="28.5">
      <c r="A357" s="1788"/>
      <c r="B357" s="1793"/>
      <c r="C357" s="1789"/>
      <c r="D357" s="1853" t="s">
        <v>3564</v>
      </c>
      <c r="E357" s="1853"/>
      <c r="F357" s="1853"/>
      <c r="G357" s="1853"/>
      <c r="H357" s="1853"/>
      <c r="I357" s="1853"/>
      <c r="J357" s="1853"/>
      <c r="K357" s="1853"/>
      <c r="L357" s="1853"/>
      <c r="M357" s="1789"/>
      <c r="N357" s="1789"/>
      <c r="O357" s="1790"/>
      <c r="P357" s="1789"/>
      <c r="Q357" s="1789"/>
      <c r="R357" s="1789"/>
      <c r="S357" s="1797"/>
      <c r="T357" s="1788"/>
      <c r="U357" s="747">
        <v>1</v>
      </c>
      <c r="V357" s="641"/>
      <c r="W357" s="641"/>
      <c r="X357" s="746"/>
      <c r="Y357" s="746"/>
      <c r="Z357" s="746"/>
      <c r="AA357" s="746"/>
      <c r="AB357" s="746"/>
      <c r="AC357" s="746"/>
      <c r="AD357" s="746"/>
      <c r="AE357" s="746"/>
      <c r="AF357" s="746"/>
      <c r="AG357" s="746"/>
    </row>
    <row r="358" spans="1:34" s="749" customFormat="1" ht="28.5">
      <c r="A358" s="1788"/>
      <c r="B358" s="1793"/>
      <c r="C358" s="1789"/>
      <c r="D358" s="1853" t="s">
        <v>3563</v>
      </c>
      <c r="E358" s="1853"/>
      <c r="F358" s="1853"/>
      <c r="G358" s="1853"/>
      <c r="H358" s="1853"/>
      <c r="I358" s="1853"/>
      <c r="J358" s="1853"/>
      <c r="K358" s="1853"/>
      <c r="L358" s="1853"/>
      <c r="M358" s="1789"/>
      <c r="N358" s="1789"/>
      <c r="O358" s="1790"/>
      <c r="P358" s="1789"/>
      <c r="Q358" s="1789"/>
      <c r="R358" s="1789"/>
      <c r="S358" s="1797"/>
      <c r="T358" s="1788"/>
      <c r="U358" s="747">
        <v>1</v>
      </c>
      <c r="V358" s="641"/>
      <c r="W358" s="641"/>
      <c r="X358" s="746"/>
      <c r="Y358" s="746"/>
      <c r="Z358" s="746"/>
      <c r="AA358" s="746"/>
      <c r="AB358" s="746"/>
      <c r="AC358" s="746"/>
      <c r="AD358" s="746"/>
      <c r="AE358" s="746"/>
      <c r="AF358" s="746"/>
      <c r="AG358" s="746"/>
    </row>
    <row r="359" spans="1:34">
      <c r="A359" s="1694">
        <v>1</v>
      </c>
      <c r="B359" s="1694"/>
      <c r="C359" s="1694"/>
      <c r="D359" s="1694"/>
      <c r="E359" s="1694"/>
      <c r="F359" s="1694"/>
      <c r="G359" s="1694"/>
      <c r="H359" s="1694"/>
      <c r="I359" s="1694"/>
      <c r="J359" s="1694"/>
      <c r="K359" s="1694"/>
      <c r="L359" s="1694"/>
      <c r="M359" s="1694"/>
      <c r="N359" s="1694"/>
      <c r="O359" s="1694"/>
      <c r="P359" s="1694"/>
      <c r="Q359" s="1694"/>
      <c r="R359" s="1694"/>
      <c r="S359" s="1694"/>
      <c r="T359" s="1694"/>
      <c r="U359" s="747">
        <v>1</v>
      </c>
      <c r="X359" s="746"/>
    </row>
    <row r="360" spans="1:34" s="749" customFormat="1" ht="40.5" customHeight="1">
      <c r="A360" s="1788"/>
      <c r="B360" s="1789"/>
      <c r="C360" s="1789" t="s">
        <v>3562</v>
      </c>
      <c r="D360" s="1798"/>
      <c r="E360" s="1791"/>
      <c r="F360" s="1789"/>
      <c r="G360" s="1789"/>
      <c r="H360" s="1794"/>
      <c r="I360" s="1789"/>
      <c r="J360" s="1789"/>
      <c r="K360" s="1789"/>
      <c r="L360" s="1789"/>
      <c r="M360" s="1789"/>
      <c r="N360" s="1789"/>
      <c r="O360" s="1789"/>
      <c r="P360" s="1790"/>
      <c r="Q360" s="1789"/>
      <c r="R360" s="1789"/>
      <c r="S360" s="1789"/>
      <c r="T360" s="1788"/>
      <c r="U360" s="747">
        <v>1</v>
      </c>
      <c r="V360" s="641"/>
      <c r="W360" s="641"/>
      <c r="X360" s="746"/>
      <c r="Y360" s="746"/>
      <c r="Z360" s="746"/>
      <c r="AA360" s="746"/>
      <c r="AB360" s="746"/>
      <c r="AC360" s="746"/>
      <c r="AD360" s="746"/>
      <c r="AE360" s="746"/>
      <c r="AF360" s="746"/>
      <c r="AG360" s="746"/>
      <c r="AH360" s="746"/>
    </row>
    <row r="361" spans="1:34" s="749" customFormat="1" ht="28.5">
      <c r="A361" s="1788"/>
      <c r="B361" s="1793"/>
      <c r="C361" s="1791" t="s">
        <v>3561</v>
      </c>
      <c r="D361" s="1791"/>
      <c r="E361" s="1791"/>
      <c r="F361" s="1791"/>
      <c r="G361" s="1791"/>
      <c r="H361" s="1791"/>
      <c r="I361" s="1791"/>
      <c r="J361" s="1791"/>
      <c r="K361" s="1791"/>
      <c r="L361" s="1791"/>
      <c r="M361" s="1789"/>
      <c r="N361" s="1789"/>
      <c r="O361" s="1790"/>
      <c r="P361" s="1789"/>
      <c r="Q361" s="1789"/>
      <c r="R361" s="1789"/>
      <c r="S361" s="1797"/>
      <c r="T361" s="1788"/>
      <c r="U361" s="747">
        <v>1</v>
      </c>
      <c r="V361" s="641"/>
      <c r="W361" s="641"/>
      <c r="X361" s="746"/>
      <c r="Y361" s="746"/>
      <c r="Z361" s="746"/>
      <c r="AA361" s="746"/>
      <c r="AB361" s="746"/>
      <c r="AC361" s="746"/>
      <c r="AD361" s="746"/>
      <c r="AE361" s="746"/>
      <c r="AF361" s="746"/>
      <c r="AG361" s="746"/>
    </row>
    <row r="362" spans="1:34">
      <c r="A362" s="1694">
        <v>1</v>
      </c>
      <c r="B362" s="1694"/>
      <c r="C362" s="1694"/>
      <c r="D362" s="1694"/>
      <c r="E362" s="1694"/>
      <c r="F362" s="1694"/>
      <c r="G362" s="1694"/>
      <c r="H362" s="1694"/>
      <c r="I362" s="1694"/>
      <c r="J362" s="1694"/>
      <c r="K362" s="1694"/>
      <c r="L362" s="1694"/>
      <c r="M362" s="1694"/>
      <c r="N362" s="1694"/>
      <c r="O362" s="1694"/>
      <c r="P362" s="1694"/>
      <c r="Q362" s="1694"/>
      <c r="R362" s="1694"/>
      <c r="S362" s="1694"/>
      <c r="T362" s="1694"/>
      <c r="U362" s="747">
        <v>1</v>
      </c>
      <c r="X362" s="746"/>
    </row>
    <row r="363" spans="1:34" s="749" customFormat="1" ht="40.5" customHeight="1">
      <c r="A363" s="1788"/>
      <c r="B363" s="1789"/>
      <c r="C363" s="1795" t="s">
        <v>3560</v>
      </c>
      <c r="D363" s="1792"/>
      <c r="E363" s="1791"/>
      <c r="F363" s="1789"/>
      <c r="G363" s="1789"/>
      <c r="H363" s="1794"/>
      <c r="I363" s="1789"/>
      <c r="J363" s="1789"/>
      <c r="K363" s="1789"/>
      <c r="L363" s="1789"/>
      <c r="M363" s="1789"/>
      <c r="N363" s="1789"/>
      <c r="O363" s="1789"/>
      <c r="P363" s="1790"/>
      <c r="Q363" s="1789"/>
      <c r="R363" s="1789"/>
      <c r="S363" s="1789"/>
      <c r="T363" s="1788"/>
      <c r="U363" s="747">
        <v>1</v>
      </c>
      <c r="V363" s="641"/>
      <c r="W363" s="641"/>
      <c r="X363" s="746"/>
      <c r="Y363" s="746"/>
      <c r="Z363" s="746"/>
      <c r="AA363" s="746"/>
      <c r="AB363" s="746"/>
      <c r="AC363" s="746"/>
      <c r="AD363" s="746"/>
      <c r="AE363" s="746"/>
      <c r="AF363" s="746"/>
      <c r="AG363" s="746"/>
      <c r="AH363" s="746"/>
    </row>
    <row r="364" spans="1:34" s="749" customFormat="1" ht="28.5">
      <c r="A364" s="1788"/>
      <c r="B364" s="1793"/>
      <c r="C364" s="1792"/>
      <c r="D364" s="1791" t="s">
        <v>3559</v>
      </c>
      <c r="E364" s="1791"/>
      <c r="F364" s="1791"/>
      <c r="G364" s="1791"/>
      <c r="H364" s="1791"/>
      <c r="I364" s="1791"/>
      <c r="J364" s="1791"/>
      <c r="K364" s="1791"/>
      <c r="L364" s="1791"/>
      <c r="M364" s="1789"/>
      <c r="N364" s="1789"/>
      <c r="O364" s="1790"/>
      <c r="P364" s="1789"/>
      <c r="Q364" s="1789"/>
      <c r="R364" s="1789"/>
      <c r="S364" s="1797"/>
      <c r="T364" s="1788"/>
      <c r="U364" s="747">
        <v>1</v>
      </c>
      <c r="V364" s="641"/>
      <c r="W364" s="641"/>
      <c r="X364" s="746"/>
      <c r="Y364" s="746"/>
      <c r="Z364" s="746"/>
      <c r="AA364" s="746"/>
      <c r="AB364" s="746"/>
      <c r="AC364" s="746"/>
      <c r="AD364" s="746"/>
      <c r="AE364" s="746"/>
      <c r="AF364" s="746"/>
      <c r="AG364" s="746"/>
    </row>
    <row r="365" spans="1:34">
      <c r="A365" s="1694">
        <v>1</v>
      </c>
      <c r="B365" s="1694"/>
      <c r="C365" s="1694"/>
      <c r="D365" s="1694"/>
      <c r="E365" s="1694"/>
      <c r="F365" s="1694"/>
      <c r="G365" s="1694"/>
      <c r="H365" s="1694"/>
      <c r="I365" s="1694"/>
      <c r="J365" s="1694"/>
      <c r="K365" s="1694"/>
      <c r="L365" s="1694"/>
      <c r="M365" s="1694"/>
      <c r="N365" s="1694"/>
      <c r="O365" s="1694"/>
      <c r="P365" s="1694"/>
      <c r="Q365" s="1694"/>
      <c r="R365" s="1694"/>
      <c r="S365" s="1694"/>
      <c r="T365" s="1694"/>
      <c r="U365" s="747">
        <v>1</v>
      </c>
      <c r="X365" s="746"/>
    </row>
    <row r="366" spans="1:34" s="749" customFormat="1" ht="40.5" customHeight="1">
      <c r="A366" s="1788"/>
      <c r="B366" s="1789"/>
      <c r="C366" s="1795" t="s">
        <v>3558</v>
      </c>
      <c r="D366" s="1792"/>
      <c r="E366" s="1791"/>
      <c r="F366" s="1789"/>
      <c r="G366" s="1789"/>
      <c r="H366" s="1794"/>
      <c r="I366" s="1789"/>
      <c r="J366" s="1789"/>
      <c r="K366" s="1789"/>
      <c r="L366" s="1789"/>
      <c r="M366" s="1789"/>
      <c r="N366" s="1789"/>
      <c r="O366" s="1789"/>
      <c r="P366" s="1790"/>
      <c r="Q366" s="1789"/>
      <c r="R366" s="1789"/>
      <c r="S366" s="1789"/>
      <c r="T366" s="1788"/>
      <c r="U366" s="747">
        <v>1</v>
      </c>
      <c r="V366" s="641"/>
      <c r="W366" s="641"/>
      <c r="X366" s="746"/>
      <c r="Y366" s="746"/>
      <c r="Z366" s="746"/>
      <c r="AA366" s="746"/>
      <c r="AB366" s="746"/>
      <c r="AC366" s="746"/>
      <c r="AD366" s="746"/>
      <c r="AE366" s="746"/>
      <c r="AF366" s="746"/>
      <c r="AG366" s="746"/>
      <c r="AH366" s="746"/>
    </row>
    <row r="367" spans="1:34" s="749" customFormat="1" ht="28.5">
      <c r="A367" s="1788"/>
      <c r="B367" s="1793"/>
      <c r="C367" s="1792"/>
      <c r="D367" s="1791" t="s">
        <v>3557</v>
      </c>
      <c r="E367" s="1791"/>
      <c r="F367" s="1791"/>
      <c r="G367" s="1791"/>
      <c r="H367" s="1791"/>
      <c r="I367" s="1791"/>
      <c r="J367" s="1791"/>
      <c r="K367" s="1791"/>
      <c r="L367" s="1791"/>
      <c r="M367" s="1789"/>
      <c r="N367" s="1789"/>
      <c r="O367" s="1790"/>
      <c r="P367" s="1789"/>
      <c r="Q367" s="1789"/>
      <c r="R367" s="1789"/>
      <c r="S367" s="1797"/>
      <c r="T367" s="1788"/>
      <c r="U367" s="747">
        <v>1</v>
      </c>
      <c r="V367" s="641"/>
      <c r="W367" s="641"/>
      <c r="X367" s="746"/>
      <c r="Y367" s="746"/>
      <c r="Z367" s="746"/>
      <c r="AA367" s="746"/>
      <c r="AB367" s="746"/>
      <c r="AC367" s="746"/>
      <c r="AD367" s="746"/>
      <c r="AE367" s="746"/>
      <c r="AF367" s="746"/>
      <c r="AG367" s="746"/>
    </row>
    <row r="368" spans="1:34" s="749" customFormat="1" ht="28.5">
      <c r="A368" s="1788"/>
      <c r="B368" s="1793"/>
      <c r="C368" s="1792"/>
      <c r="D368" s="1791" t="s">
        <v>3556</v>
      </c>
      <c r="E368" s="1791"/>
      <c r="F368" s="1791"/>
      <c r="G368" s="1791"/>
      <c r="H368" s="1791"/>
      <c r="I368" s="1791"/>
      <c r="J368" s="1791"/>
      <c r="K368" s="1791"/>
      <c r="L368" s="1791"/>
      <c r="M368" s="1789"/>
      <c r="N368" s="1789"/>
      <c r="O368" s="1790"/>
      <c r="P368" s="1789"/>
      <c r="Q368" s="1789"/>
      <c r="R368" s="1789"/>
      <c r="S368" s="1797"/>
      <c r="T368" s="1788"/>
      <c r="U368" s="747">
        <v>1</v>
      </c>
      <c r="V368" s="641"/>
      <c r="W368" s="641"/>
      <c r="X368" s="746"/>
      <c r="Y368" s="746"/>
      <c r="Z368" s="746"/>
      <c r="AA368" s="746"/>
      <c r="AB368" s="746"/>
      <c r="AC368" s="746"/>
      <c r="AD368" s="746"/>
      <c r="AE368" s="746"/>
      <c r="AF368" s="746"/>
      <c r="AG368" s="746"/>
    </row>
    <row r="369" spans="1:34" s="749" customFormat="1" ht="28.5">
      <c r="A369" s="1788"/>
      <c r="B369" s="1793"/>
      <c r="C369" s="1792"/>
      <c r="D369" s="1791" t="s">
        <v>3555</v>
      </c>
      <c r="E369" s="1791"/>
      <c r="F369" s="1791"/>
      <c r="G369" s="1791"/>
      <c r="H369" s="1791"/>
      <c r="I369" s="1791"/>
      <c r="J369" s="1791"/>
      <c r="K369" s="1791"/>
      <c r="L369" s="1791"/>
      <c r="M369" s="1789"/>
      <c r="N369" s="1789"/>
      <c r="O369" s="1790"/>
      <c r="P369" s="1789"/>
      <c r="Q369" s="1789"/>
      <c r="R369" s="1789"/>
      <c r="S369" s="1797"/>
      <c r="T369" s="1788"/>
      <c r="U369" s="747">
        <v>1</v>
      </c>
      <c r="V369" s="641"/>
      <c r="W369" s="641"/>
      <c r="X369" s="746"/>
      <c r="Y369" s="746"/>
      <c r="Z369" s="746"/>
      <c r="AA369" s="746"/>
      <c r="AB369" s="746"/>
      <c r="AC369" s="746"/>
      <c r="AD369" s="746"/>
      <c r="AE369" s="746"/>
      <c r="AF369" s="746"/>
      <c r="AG369" s="746"/>
    </row>
    <row r="370" spans="1:34" s="749" customFormat="1" ht="28.5">
      <c r="A370" s="1788"/>
      <c r="B370" s="1793"/>
      <c r="C370" s="1792"/>
      <c r="D370" s="1791" t="s">
        <v>3554</v>
      </c>
      <c r="E370" s="1791"/>
      <c r="F370" s="1791"/>
      <c r="G370" s="1791"/>
      <c r="H370" s="1791"/>
      <c r="I370" s="1791"/>
      <c r="J370" s="1791"/>
      <c r="K370" s="1791"/>
      <c r="L370" s="1791"/>
      <c r="M370" s="1789"/>
      <c r="N370" s="1789"/>
      <c r="O370" s="1790"/>
      <c r="P370" s="1789"/>
      <c r="Q370" s="1789"/>
      <c r="R370" s="1789"/>
      <c r="S370" s="1797"/>
      <c r="T370" s="1788"/>
      <c r="U370" s="747">
        <v>1</v>
      </c>
      <c r="V370" s="641"/>
      <c r="W370" s="641"/>
      <c r="X370" s="746"/>
      <c r="Y370" s="746"/>
      <c r="Z370" s="746"/>
      <c r="AA370" s="746"/>
      <c r="AB370" s="746"/>
      <c r="AC370" s="746"/>
      <c r="AD370" s="746"/>
      <c r="AE370" s="746"/>
      <c r="AF370" s="746"/>
      <c r="AG370" s="746"/>
    </row>
    <row r="371" spans="1:34">
      <c r="A371" s="1694">
        <v>1</v>
      </c>
      <c r="B371" s="1694"/>
      <c r="C371" s="1694"/>
      <c r="D371" s="1694"/>
      <c r="E371" s="1694"/>
      <c r="F371" s="1694"/>
      <c r="G371" s="1694"/>
      <c r="H371" s="1694"/>
      <c r="I371" s="1694"/>
      <c r="J371" s="1694"/>
      <c r="K371" s="1694"/>
      <c r="L371" s="1694"/>
      <c r="M371" s="1694"/>
      <c r="N371" s="1694"/>
      <c r="O371" s="1694"/>
      <c r="P371" s="1694"/>
      <c r="Q371" s="1694"/>
      <c r="R371" s="1694"/>
      <c r="S371" s="1694"/>
      <c r="T371" s="1694"/>
      <c r="U371" s="747">
        <v>1</v>
      </c>
      <c r="X371" s="746"/>
    </row>
    <row r="372" spans="1:34" s="749" customFormat="1" ht="40.5" customHeight="1">
      <c r="A372" s="1788"/>
      <c r="B372" s="1789"/>
      <c r="C372" s="1795" t="s">
        <v>3553</v>
      </c>
      <c r="D372" s="1792"/>
      <c r="E372" s="1791"/>
      <c r="F372" s="1789"/>
      <c r="G372" s="1789"/>
      <c r="H372" s="1794"/>
      <c r="I372" s="1789"/>
      <c r="J372" s="1789"/>
      <c r="K372" s="1789"/>
      <c r="L372" s="1789"/>
      <c r="M372" s="1789"/>
      <c r="N372" s="1789"/>
      <c r="O372" s="1789"/>
      <c r="P372" s="1790"/>
      <c r="Q372" s="1789"/>
      <c r="R372" s="1789"/>
      <c r="S372" s="1789"/>
      <c r="T372" s="1788"/>
      <c r="U372" s="747">
        <v>1</v>
      </c>
      <c r="V372" s="641"/>
      <c r="W372" s="641"/>
      <c r="X372" s="746"/>
      <c r="Y372" s="746"/>
      <c r="Z372" s="746"/>
      <c r="AA372" s="746"/>
      <c r="AB372" s="746"/>
      <c r="AC372" s="746"/>
      <c r="AD372" s="746"/>
      <c r="AE372" s="746"/>
      <c r="AF372" s="746"/>
      <c r="AG372" s="746"/>
      <c r="AH372" s="746"/>
    </row>
    <row r="373" spans="1:34" s="749" customFormat="1" ht="28.5">
      <c r="A373" s="1788"/>
      <c r="B373" s="1793"/>
      <c r="C373" s="1792"/>
      <c r="D373" s="1791" t="s">
        <v>3552</v>
      </c>
      <c r="E373" s="1791"/>
      <c r="F373" s="1791"/>
      <c r="G373" s="1791"/>
      <c r="H373" s="1791"/>
      <c r="I373" s="1791"/>
      <c r="J373" s="1791"/>
      <c r="K373" s="1791"/>
      <c r="L373" s="1791"/>
      <c r="M373" s="1789"/>
      <c r="N373" s="1789"/>
      <c r="O373" s="1790"/>
      <c r="P373" s="1789"/>
      <c r="Q373" s="1789"/>
      <c r="R373" s="1789"/>
      <c r="S373" s="1797"/>
      <c r="T373" s="1788"/>
      <c r="U373" s="747">
        <v>1</v>
      </c>
      <c r="V373" s="641"/>
      <c r="W373" s="641"/>
      <c r="X373" s="746"/>
      <c r="Y373" s="746"/>
      <c r="Z373" s="746"/>
      <c r="AA373" s="746"/>
      <c r="AB373" s="746"/>
      <c r="AC373" s="746"/>
      <c r="AD373" s="746"/>
      <c r="AE373" s="746"/>
      <c r="AF373" s="746"/>
      <c r="AG373" s="746"/>
    </row>
    <row r="374" spans="1:34" s="749" customFormat="1" ht="28.5">
      <c r="A374" s="1788"/>
      <c r="B374" s="1793"/>
      <c r="C374" s="1792"/>
      <c r="D374" s="1791" t="s">
        <v>3551</v>
      </c>
      <c r="E374" s="1791"/>
      <c r="F374" s="1791"/>
      <c r="G374" s="1791"/>
      <c r="H374" s="1791"/>
      <c r="I374" s="1791"/>
      <c r="J374" s="1791"/>
      <c r="K374" s="1791"/>
      <c r="L374" s="1791"/>
      <c r="M374" s="1789"/>
      <c r="N374" s="1789"/>
      <c r="O374" s="1790"/>
      <c r="P374" s="1789"/>
      <c r="Q374" s="1789"/>
      <c r="R374" s="1789"/>
      <c r="S374" s="1797"/>
      <c r="T374" s="1788"/>
      <c r="U374" s="747">
        <v>1</v>
      </c>
      <c r="V374" s="641"/>
      <c r="W374" s="641"/>
      <c r="X374" s="746"/>
      <c r="Y374" s="746"/>
      <c r="Z374" s="746"/>
      <c r="AA374" s="746"/>
      <c r="AB374" s="746"/>
      <c r="AC374" s="746"/>
      <c r="AD374" s="746"/>
      <c r="AE374" s="746"/>
      <c r="AF374" s="746"/>
      <c r="AG374" s="746"/>
    </row>
    <row r="375" spans="1:34" s="749" customFormat="1" ht="28.5">
      <c r="A375" s="1788"/>
      <c r="B375" s="1793"/>
      <c r="C375" s="1792"/>
      <c r="D375" s="1791" t="s">
        <v>3550</v>
      </c>
      <c r="E375" s="1791"/>
      <c r="F375" s="1791"/>
      <c r="G375" s="1791"/>
      <c r="H375" s="1791"/>
      <c r="I375" s="1791"/>
      <c r="J375" s="1791"/>
      <c r="K375" s="1791"/>
      <c r="L375" s="1791"/>
      <c r="M375" s="1789"/>
      <c r="N375" s="1789"/>
      <c r="O375" s="1790"/>
      <c r="P375" s="1789"/>
      <c r="Q375" s="1789"/>
      <c r="R375" s="1789"/>
      <c r="S375" s="1797"/>
      <c r="T375" s="1788"/>
      <c r="U375" s="747">
        <v>1</v>
      </c>
      <c r="V375" s="641"/>
      <c r="W375" s="641"/>
      <c r="X375" s="746"/>
      <c r="Y375" s="746"/>
      <c r="Z375" s="746"/>
      <c r="AA375" s="746"/>
      <c r="AB375" s="746"/>
      <c r="AC375" s="746"/>
      <c r="AD375" s="746"/>
      <c r="AE375" s="746"/>
      <c r="AF375" s="746"/>
      <c r="AG375" s="746"/>
    </row>
    <row r="376" spans="1:34">
      <c r="A376" s="1694">
        <v>1</v>
      </c>
      <c r="B376" s="1694"/>
      <c r="C376" s="1694"/>
      <c r="D376" s="1694"/>
      <c r="E376" s="1694"/>
      <c r="F376" s="1694"/>
      <c r="G376" s="1694"/>
      <c r="H376" s="1694"/>
      <c r="I376" s="1694"/>
      <c r="J376" s="1694"/>
      <c r="K376" s="1694"/>
      <c r="L376" s="1694"/>
      <c r="M376" s="1694"/>
      <c r="N376" s="1694"/>
      <c r="O376" s="1694"/>
      <c r="P376" s="1694"/>
      <c r="Q376" s="1694"/>
      <c r="R376" s="1694"/>
      <c r="S376" s="1694"/>
      <c r="T376" s="1694"/>
      <c r="U376" s="747">
        <v>1</v>
      </c>
      <c r="X376" s="746"/>
    </row>
    <row r="377" spans="1:34" s="749" customFormat="1" ht="40.5" customHeight="1">
      <c r="A377" s="1788"/>
      <c r="B377" s="1789"/>
      <c r="C377" s="1795" t="s">
        <v>3549</v>
      </c>
      <c r="D377" s="1792"/>
      <c r="E377" s="1791"/>
      <c r="F377" s="1789"/>
      <c r="G377" s="1789"/>
      <c r="H377" s="1794"/>
      <c r="I377" s="1789"/>
      <c r="J377" s="1789"/>
      <c r="K377" s="1789"/>
      <c r="L377" s="1789"/>
      <c r="M377" s="1789"/>
      <c r="N377" s="1789"/>
      <c r="O377" s="1789"/>
      <c r="P377" s="1790"/>
      <c r="Q377" s="1789"/>
      <c r="R377" s="1789"/>
      <c r="S377" s="1789"/>
      <c r="T377" s="1788"/>
      <c r="U377" s="747">
        <v>1</v>
      </c>
      <c r="V377" s="641"/>
      <c r="W377" s="641"/>
      <c r="X377" s="746"/>
      <c r="Y377" s="746"/>
      <c r="Z377" s="746"/>
      <c r="AA377" s="746"/>
      <c r="AB377" s="746"/>
      <c r="AC377" s="746"/>
      <c r="AD377" s="746"/>
      <c r="AE377" s="746"/>
      <c r="AF377" s="746"/>
      <c r="AG377" s="746"/>
      <c r="AH377" s="746"/>
    </row>
    <row r="378" spans="1:34" s="749" customFormat="1" ht="28.5">
      <c r="A378" s="1788"/>
      <c r="B378" s="1793"/>
      <c r="C378" s="1792"/>
      <c r="D378" s="1791" t="s">
        <v>3548</v>
      </c>
      <c r="E378" s="1791"/>
      <c r="F378" s="1791"/>
      <c r="G378" s="1791"/>
      <c r="H378" s="1791"/>
      <c r="I378" s="1791"/>
      <c r="J378" s="1791"/>
      <c r="K378" s="1791"/>
      <c r="L378" s="1791"/>
      <c r="M378" s="1789"/>
      <c r="N378" s="1789"/>
      <c r="O378" s="1790"/>
      <c r="P378" s="1789"/>
      <c r="Q378" s="1789"/>
      <c r="R378" s="1789"/>
      <c r="S378" s="1797"/>
      <c r="T378" s="1788"/>
      <c r="U378" s="747">
        <v>1</v>
      </c>
      <c r="V378" s="641"/>
      <c r="W378" s="641"/>
      <c r="X378" s="746"/>
      <c r="Y378" s="746"/>
      <c r="Z378" s="746"/>
      <c r="AA378" s="746"/>
      <c r="AB378" s="746"/>
      <c r="AC378" s="746"/>
      <c r="AD378" s="746"/>
      <c r="AE378" s="746"/>
      <c r="AF378" s="746"/>
      <c r="AG378" s="746"/>
    </row>
    <row r="379" spans="1:34">
      <c r="A379" s="1694">
        <v>1</v>
      </c>
      <c r="B379" s="1694"/>
      <c r="C379" s="1694"/>
      <c r="D379" s="1694"/>
      <c r="E379" s="1694"/>
      <c r="F379" s="1694"/>
      <c r="G379" s="1694"/>
      <c r="H379" s="1694"/>
      <c r="I379" s="1694"/>
      <c r="J379" s="1694"/>
      <c r="K379" s="1694"/>
      <c r="L379" s="1694"/>
      <c r="M379" s="1694"/>
      <c r="N379" s="1694"/>
      <c r="O379" s="1694"/>
      <c r="P379" s="1694"/>
      <c r="Q379" s="1694"/>
      <c r="R379" s="1694"/>
      <c r="S379" s="1694"/>
      <c r="T379" s="1694"/>
      <c r="U379" s="747">
        <v>1</v>
      </c>
      <c r="X379" s="746"/>
    </row>
    <row r="380" spans="1:34" s="749" customFormat="1" ht="40.5" customHeight="1">
      <c r="A380" s="1788"/>
      <c r="B380" s="1789"/>
      <c r="C380" s="1795" t="s">
        <v>3547</v>
      </c>
      <c r="D380" s="1792"/>
      <c r="E380" s="1791"/>
      <c r="F380" s="1789"/>
      <c r="G380" s="1789"/>
      <c r="H380" s="1794"/>
      <c r="I380" s="1789"/>
      <c r="J380" s="1789"/>
      <c r="K380" s="1789"/>
      <c r="L380" s="1789"/>
      <c r="M380" s="1789"/>
      <c r="N380" s="1789"/>
      <c r="O380" s="1789"/>
      <c r="P380" s="1790"/>
      <c r="Q380" s="1789"/>
      <c r="R380" s="1789"/>
      <c r="S380" s="1789"/>
      <c r="T380" s="1788"/>
      <c r="U380" s="747">
        <v>1</v>
      </c>
      <c r="V380" s="641"/>
      <c r="W380" s="641"/>
      <c r="X380" s="746"/>
      <c r="Y380" s="746"/>
      <c r="Z380" s="746"/>
      <c r="AA380" s="746"/>
      <c r="AB380" s="746"/>
      <c r="AC380" s="746"/>
      <c r="AD380" s="746"/>
      <c r="AE380" s="746"/>
      <c r="AF380" s="746"/>
      <c r="AG380" s="746"/>
      <c r="AH380" s="746"/>
    </row>
    <row r="381" spans="1:34" s="749" customFormat="1" ht="28.5">
      <c r="A381" s="1788"/>
      <c r="B381" s="1793"/>
      <c r="C381" s="1792"/>
      <c r="D381" s="1791" t="s">
        <v>3546</v>
      </c>
      <c r="E381" s="1791"/>
      <c r="F381" s="1791"/>
      <c r="G381" s="1791"/>
      <c r="H381" s="1791"/>
      <c r="I381" s="1791"/>
      <c r="J381" s="1791"/>
      <c r="K381" s="1791"/>
      <c r="L381" s="1791"/>
      <c r="M381" s="1789"/>
      <c r="N381" s="1789"/>
      <c r="O381" s="1790"/>
      <c r="P381" s="1789"/>
      <c r="Q381" s="1789"/>
      <c r="R381" s="1789"/>
      <c r="S381" s="1797"/>
      <c r="T381" s="1788"/>
      <c r="U381" s="747">
        <v>1</v>
      </c>
      <c r="V381" s="641"/>
      <c r="W381" s="641"/>
      <c r="X381" s="746"/>
      <c r="Y381" s="746"/>
      <c r="Z381" s="746"/>
      <c r="AA381" s="746"/>
      <c r="AB381" s="746"/>
      <c r="AC381" s="746"/>
      <c r="AD381" s="746"/>
      <c r="AE381" s="746"/>
      <c r="AF381" s="746"/>
      <c r="AG381" s="746"/>
    </row>
    <row r="382" spans="1:34">
      <c r="A382" s="1694">
        <v>1</v>
      </c>
      <c r="B382" s="1694"/>
      <c r="C382" s="1694"/>
      <c r="D382" s="1694"/>
      <c r="E382" s="1694"/>
      <c r="F382" s="1694"/>
      <c r="G382" s="1694"/>
      <c r="H382" s="1694"/>
      <c r="I382" s="1694"/>
      <c r="J382" s="1694"/>
      <c r="K382" s="1694"/>
      <c r="L382" s="1694"/>
      <c r="M382" s="1694"/>
      <c r="N382" s="1694"/>
      <c r="O382" s="1694"/>
      <c r="P382" s="1694"/>
      <c r="Q382" s="1694"/>
      <c r="R382" s="1694"/>
      <c r="S382" s="1694"/>
      <c r="T382" s="1694"/>
      <c r="U382" s="747">
        <v>1</v>
      </c>
      <c r="X382" s="746"/>
    </row>
    <row r="383" spans="1:34" s="749" customFormat="1" ht="40.5" customHeight="1">
      <c r="A383" s="1788"/>
      <c r="B383" s="1789"/>
      <c r="C383" s="1795" t="s">
        <v>3545</v>
      </c>
      <c r="D383" s="1792"/>
      <c r="E383" s="1791"/>
      <c r="F383" s="1789"/>
      <c r="G383" s="1789"/>
      <c r="H383" s="1794"/>
      <c r="I383" s="1789"/>
      <c r="J383" s="1789"/>
      <c r="K383" s="1789"/>
      <c r="L383" s="1789"/>
      <c r="M383" s="1789"/>
      <c r="N383" s="1789"/>
      <c r="O383" s="1789"/>
      <c r="P383" s="1790"/>
      <c r="Q383" s="1789"/>
      <c r="R383" s="1789"/>
      <c r="S383" s="1789"/>
      <c r="T383" s="1788"/>
      <c r="U383" s="747">
        <v>1</v>
      </c>
      <c r="V383" s="641"/>
      <c r="W383" s="641"/>
      <c r="X383" s="746"/>
      <c r="Y383" s="746"/>
      <c r="Z383" s="746"/>
      <c r="AA383" s="746"/>
      <c r="AB383" s="746"/>
      <c r="AC383" s="746"/>
      <c r="AD383" s="746"/>
      <c r="AE383" s="746"/>
      <c r="AF383" s="746"/>
      <c r="AG383" s="746"/>
      <c r="AH383" s="746"/>
    </row>
    <row r="384" spans="1:34" s="749" customFormat="1" ht="28.5">
      <c r="A384" s="1788"/>
      <c r="B384" s="1793"/>
      <c r="C384" s="1792"/>
      <c r="D384" s="1791" t="s">
        <v>3544</v>
      </c>
      <c r="E384" s="1791"/>
      <c r="F384" s="1791"/>
      <c r="G384" s="1791"/>
      <c r="H384" s="1791"/>
      <c r="I384" s="1791"/>
      <c r="J384" s="1791"/>
      <c r="K384" s="1791"/>
      <c r="L384" s="1791"/>
      <c r="M384" s="1789"/>
      <c r="N384" s="1789"/>
      <c r="O384" s="1790"/>
      <c r="P384" s="1789"/>
      <c r="Q384" s="1789"/>
      <c r="R384" s="1789"/>
      <c r="S384" s="1797"/>
      <c r="T384" s="1788"/>
      <c r="U384" s="747">
        <v>1</v>
      </c>
      <c r="V384" s="641"/>
      <c r="W384" s="641"/>
      <c r="X384" s="746"/>
      <c r="Y384" s="746"/>
      <c r="Z384" s="746"/>
      <c r="AA384" s="746"/>
      <c r="AB384" s="746"/>
      <c r="AC384" s="746"/>
      <c r="AD384" s="746"/>
      <c r="AE384" s="746"/>
      <c r="AF384" s="746"/>
      <c r="AG384" s="746"/>
    </row>
    <row r="385" spans="1:34">
      <c r="A385" s="1694">
        <v>1</v>
      </c>
      <c r="B385" s="1694"/>
      <c r="C385" s="1694"/>
      <c r="D385" s="1694"/>
      <c r="E385" s="1694"/>
      <c r="F385" s="1694"/>
      <c r="G385" s="1694"/>
      <c r="H385" s="1694"/>
      <c r="I385" s="1694"/>
      <c r="J385" s="1694"/>
      <c r="K385" s="1694"/>
      <c r="L385" s="1694"/>
      <c r="M385" s="1694"/>
      <c r="N385" s="1694"/>
      <c r="O385" s="1694"/>
      <c r="P385" s="1694"/>
      <c r="Q385" s="1694"/>
      <c r="R385" s="1694"/>
      <c r="S385" s="1694"/>
      <c r="T385" s="1694"/>
      <c r="U385" s="747">
        <v>1</v>
      </c>
      <c r="X385" s="746"/>
    </row>
    <row r="386" spans="1:34" s="749" customFormat="1" ht="40.5" customHeight="1">
      <c r="A386" s="1788"/>
      <c r="B386" s="1789"/>
      <c r="C386" s="1795" t="s">
        <v>3543</v>
      </c>
      <c r="D386" s="1792"/>
      <c r="E386" s="1791"/>
      <c r="F386" s="1789"/>
      <c r="G386" s="1789"/>
      <c r="H386" s="1794"/>
      <c r="I386" s="1789"/>
      <c r="J386" s="1789"/>
      <c r="K386" s="1789"/>
      <c r="L386" s="1789"/>
      <c r="M386" s="1789"/>
      <c r="N386" s="1789"/>
      <c r="O386" s="1789"/>
      <c r="P386" s="1790"/>
      <c r="Q386" s="1789"/>
      <c r="R386" s="1789"/>
      <c r="S386" s="1789"/>
      <c r="T386" s="1788"/>
      <c r="U386" s="747">
        <v>1</v>
      </c>
      <c r="V386" s="641"/>
      <c r="W386" s="641"/>
      <c r="X386" s="746"/>
      <c r="Y386" s="746"/>
      <c r="Z386" s="746"/>
      <c r="AA386" s="746"/>
      <c r="AB386" s="746"/>
      <c r="AC386" s="746"/>
      <c r="AD386" s="746"/>
      <c r="AE386" s="746"/>
      <c r="AF386" s="746"/>
      <c r="AG386" s="746"/>
      <c r="AH386" s="746"/>
    </row>
    <row r="387" spans="1:34" s="749" customFormat="1" ht="28.5">
      <c r="A387" s="1788"/>
      <c r="B387" s="1793"/>
      <c r="C387" s="1792"/>
      <c r="D387" s="1791" t="s">
        <v>3542</v>
      </c>
      <c r="E387" s="1791"/>
      <c r="F387" s="1791"/>
      <c r="G387" s="1791"/>
      <c r="H387" s="1791"/>
      <c r="I387" s="1791"/>
      <c r="J387" s="1791"/>
      <c r="K387" s="1791"/>
      <c r="L387" s="1791"/>
      <c r="M387" s="1789"/>
      <c r="N387" s="1789"/>
      <c r="O387" s="1790"/>
      <c r="P387" s="1789"/>
      <c r="Q387" s="1789"/>
      <c r="R387" s="1789"/>
      <c r="S387" s="1797"/>
      <c r="T387" s="1788"/>
      <c r="U387" s="747">
        <v>1</v>
      </c>
      <c r="V387" s="641"/>
      <c r="W387" s="641"/>
      <c r="X387" s="746"/>
      <c r="Y387" s="746"/>
      <c r="Z387" s="746"/>
      <c r="AA387" s="746"/>
      <c r="AB387" s="746"/>
      <c r="AC387" s="746"/>
      <c r="AD387" s="746"/>
      <c r="AE387" s="746"/>
      <c r="AF387" s="746"/>
      <c r="AG387" s="746"/>
    </row>
    <row r="388" spans="1:34">
      <c r="A388" s="1694">
        <v>1</v>
      </c>
      <c r="B388" s="1694"/>
      <c r="C388" s="1694"/>
      <c r="D388" s="1694"/>
      <c r="E388" s="1694"/>
      <c r="F388" s="1694"/>
      <c r="G388" s="1694"/>
      <c r="H388" s="1694"/>
      <c r="I388" s="1694"/>
      <c r="J388" s="1694"/>
      <c r="K388" s="1694"/>
      <c r="L388" s="1694"/>
      <c r="M388" s="1694"/>
      <c r="N388" s="1694"/>
      <c r="O388" s="1694"/>
      <c r="P388" s="1694"/>
      <c r="Q388" s="1694"/>
      <c r="R388" s="1694"/>
      <c r="S388" s="1694"/>
      <c r="T388" s="1694"/>
      <c r="U388" s="747">
        <v>1</v>
      </c>
      <c r="X388" s="746"/>
    </row>
    <row r="389" spans="1:34" s="749" customFormat="1" ht="40.5" customHeight="1">
      <c r="A389" s="1788"/>
      <c r="B389" s="1789"/>
      <c r="C389" s="1795" t="s">
        <v>3541</v>
      </c>
      <c r="D389" s="1792"/>
      <c r="E389" s="1791"/>
      <c r="F389" s="1789"/>
      <c r="G389" s="1789"/>
      <c r="H389" s="1794"/>
      <c r="I389" s="1789"/>
      <c r="J389" s="1789"/>
      <c r="K389" s="1789"/>
      <c r="L389" s="1789"/>
      <c r="M389" s="1789"/>
      <c r="N389" s="1789"/>
      <c r="O389" s="1789"/>
      <c r="P389" s="1790"/>
      <c r="Q389" s="1789"/>
      <c r="R389" s="1789"/>
      <c r="S389" s="1789"/>
      <c r="T389" s="1788"/>
      <c r="U389" s="747">
        <v>1</v>
      </c>
      <c r="V389" s="641"/>
      <c r="W389" s="641"/>
      <c r="X389" s="746"/>
      <c r="Y389" s="746"/>
      <c r="Z389" s="746"/>
      <c r="AA389" s="746"/>
      <c r="AB389" s="746"/>
      <c r="AC389" s="746"/>
      <c r="AD389" s="746"/>
      <c r="AE389" s="746"/>
      <c r="AF389" s="746"/>
      <c r="AG389" s="746"/>
      <c r="AH389" s="746"/>
    </row>
    <row r="390" spans="1:34" s="749" customFormat="1" ht="28.5">
      <c r="A390" s="1788"/>
      <c r="B390" s="1793"/>
      <c r="C390" s="1792"/>
      <c r="D390" s="1791" t="s">
        <v>3540</v>
      </c>
      <c r="E390" s="1791"/>
      <c r="F390" s="1791"/>
      <c r="G390" s="1791"/>
      <c r="H390" s="1791"/>
      <c r="I390" s="1791"/>
      <c r="J390" s="1791"/>
      <c r="K390" s="1791"/>
      <c r="L390" s="1791"/>
      <c r="M390" s="1789"/>
      <c r="N390" s="1789"/>
      <c r="O390" s="1790"/>
      <c r="P390" s="1789"/>
      <c r="Q390" s="1789"/>
      <c r="R390" s="1789"/>
      <c r="S390" s="1797"/>
      <c r="T390" s="1788"/>
      <c r="U390" s="747">
        <v>1</v>
      </c>
      <c r="V390" s="641"/>
      <c r="W390" s="641"/>
      <c r="X390" s="746"/>
      <c r="Y390" s="746"/>
      <c r="Z390" s="746"/>
      <c r="AA390" s="746"/>
      <c r="AB390" s="746"/>
      <c r="AC390" s="746"/>
      <c r="AD390" s="746"/>
      <c r="AE390" s="746"/>
      <c r="AF390" s="746"/>
      <c r="AG390" s="746"/>
    </row>
    <row r="391" spans="1:34">
      <c r="A391" s="1694">
        <v>1</v>
      </c>
      <c r="B391" s="1694"/>
      <c r="C391" s="1694"/>
      <c r="D391" s="1694"/>
      <c r="E391" s="1694"/>
      <c r="F391" s="1694"/>
      <c r="G391" s="1694"/>
      <c r="H391" s="1694"/>
      <c r="I391" s="1694"/>
      <c r="J391" s="1694"/>
      <c r="K391" s="1694"/>
      <c r="L391" s="1694"/>
      <c r="M391" s="1694"/>
      <c r="N391" s="1694"/>
      <c r="O391" s="1694"/>
      <c r="P391" s="1694"/>
      <c r="Q391" s="1694"/>
      <c r="R391" s="1694"/>
      <c r="S391" s="1694"/>
      <c r="T391" s="1694"/>
      <c r="U391" s="747">
        <v>1</v>
      </c>
      <c r="X391" s="746"/>
    </row>
    <row r="392" spans="1:34" s="749" customFormat="1" ht="40.5" customHeight="1">
      <c r="A392" s="1788"/>
      <c r="B392" s="1789"/>
      <c r="C392" s="1795" t="s">
        <v>3539</v>
      </c>
      <c r="D392" s="1792"/>
      <c r="E392" s="1791"/>
      <c r="F392" s="1789"/>
      <c r="G392" s="1789"/>
      <c r="H392" s="1794"/>
      <c r="I392" s="1789"/>
      <c r="J392" s="1789"/>
      <c r="K392" s="1789"/>
      <c r="L392" s="1789"/>
      <c r="M392" s="1789"/>
      <c r="N392" s="1789"/>
      <c r="O392" s="1789"/>
      <c r="P392" s="1790"/>
      <c r="Q392" s="1789"/>
      <c r="R392" s="1789"/>
      <c r="S392" s="1789"/>
      <c r="T392" s="1788"/>
      <c r="U392" s="747">
        <v>1</v>
      </c>
      <c r="V392" s="641"/>
      <c r="W392" s="641"/>
      <c r="X392" s="746"/>
      <c r="Y392" s="746"/>
      <c r="Z392" s="746"/>
      <c r="AA392" s="746"/>
      <c r="AB392" s="746"/>
      <c r="AC392" s="746"/>
      <c r="AD392" s="746"/>
      <c r="AE392" s="746"/>
      <c r="AF392" s="746"/>
      <c r="AG392" s="746"/>
      <c r="AH392" s="746"/>
    </row>
    <row r="393" spans="1:34" s="749" customFormat="1" ht="28.5">
      <c r="A393" s="1788"/>
      <c r="B393" s="1793"/>
      <c r="C393" s="1792"/>
      <c r="D393" s="1791" t="s">
        <v>3538</v>
      </c>
      <c r="E393" s="1791"/>
      <c r="F393" s="1791"/>
      <c r="G393" s="1791"/>
      <c r="H393" s="1791"/>
      <c r="I393" s="1791"/>
      <c r="J393" s="1791"/>
      <c r="K393" s="1791"/>
      <c r="L393" s="1791"/>
      <c r="M393" s="1789"/>
      <c r="N393" s="1789"/>
      <c r="O393" s="1790"/>
      <c r="P393" s="1789"/>
      <c r="Q393" s="1789"/>
      <c r="R393" s="1789"/>
      <c r="S393" s="1797"/>
      <c r="T393" s="1788"/>
      <c r="U393" s="747">
        <v>1</v>
      </c>
      <c r="V393" s="641"/>
      <c r="W393" s="641"/>
      <c r="X393" s="746"/>
      <c r="Y393" s="746"/>
      <c r="Z393" s="746"/>
      <c r="AA393" s="746"/>
      <c r="AB393" s="746"/>
      <c r="AC393" s="746"/>
      <c r="AD393" s="746"/>
      <c r="AE393" s="746"/>
      <c r="AF393" s="746"/>
      <c r="AG393" s="746"/>
    </row>
    <row r="394" spans="1:34" s="749" customFormat="1" ht="28.5">
      <c r="A394" s="1788"/>
      <c r="B394" s="1793"/>
      <c r="C394" s="1792"/>
      <c r="D394" s="1791" t="s">
        <v>3537</v>
      </c>
      <c r="E394" s="1791"/>
      <c r="F394" s="1791"/>
      <c r="G394" s="1791"/>
      <c r="H394" s="1791"/>
      <c r="I394" s="1791"/>
      <c r="J394" s="1791"/>
      <c r="K394" s="1791"/>
      <c r="L394" s="1791"/>
      <c r="M394" s="1789"/>
      <c r="N394" s="1789"/>
      <c r="O394" s="1790"/>
      <c r="P394" s="1789"/>
      <c r="Q394" s="1789"/>
      <c r="R394" s="1789"/>
      <c r="S394" s="1797"/>
      <c r="T394" s="1788"/>
      <c r="U394" s="747">
        <v>1</v>
      </c>
      <c r="V394" s="641"/>
      <c r="W394" s="641"/>
      <c r="X394" s="746"/>
      <c r="Y394" s="746"/>
      <c r="Z394" s="746"/>
      <c r="AA394" s="746"/>
      <c r="AB394" s="746"/>
      <c r="AC394" s="746"/>
      <c r="AD394" s="746"/>
      <c r="AE394" s="746"/>
      <c r="AF394" s="746"/>
      <c r="AG394" s="746"/>
    </row>
    <row r="395" spans="1:34">
      <c r="A395" s="1694">
        <v>1</v>
      </c>
      <c r="B395" s="1694"/>
      <c r="C395" s="1694"/>
      <c r="D395" s="1694"/>
      <c r="E395" s="1694"/>
      <c r="F395" s="1694"/>
      <c r="G395" s="1694"/>
      <c r="H395" s="1694"/>
      <c r="I395" s="1694"/>
      <c r="J395" s="1694"/>
      <c r="K395" s="1694"/>
      <c r="L395" s="1694"/>
      <c r="M395" s="1694"/>
      <c r="N395" s="1694"/>
      <c r="O395" s="1694"/>
      <c r="P395" s="1694"/>
      <c r="Q395" s="1694"/>
      <c r="R395" s="1694"/>
      <c r="S395" s="1694"/>
      <c r="T395" s="1694"/>
      <c r="U395" s="747">
        <v>1</v>
      </c>
      <c r="X395" s="746"/>
    </row>
    <row r="396" spans="1:34" s="749" customFormat="1" ht="40.5" customHeight="1">
      <c r="A396" s="1788"/>
      <c r="B396" s="1789"/>
      <c r="C396" s="1795" t="s">
        <v>3536</v>
      </c>
      <c r="D396" s="1792"/>
      <c r="E396" s="1791"/>
      <c r="F396" s="1789"/>
      <c r="G396" s="1789"/>
      <c r="H396" s="1794"/>
      <c r="I396" s="1789"/>
      <c r="J396" s="1789"/>
      <c r="K396" s="1789"/>
      <c r="L396" s="1789"/>
      <c r="M396" s="1789"/>
      <c r="N396" s="1789"/>
      <c r="O396" s="1789"/>
      <c r="P396" s="1790"/>
      <c r="Q396" s="1789"/>
      <c r="R396" s="1789"/>
      <c r="S396" s="1789"/>
      <c r="T396" s="1788"/>
      <c r="U396" s="747">
        <v>1</v>
      </c>
      <c r="V396" s="641"/>
      <c r="W396" s="641"/>
      <c r="X396" s="746"/>
      <c r="Y396" s="746"/>
      <c r="Z396" s="746"/>
      <c r="AA396" s="746"/>
      <c r="AB396" s="746"/>
      <c r="AC396" s="746"/>
      <c r="AD396" s="746"/>
      <c r="AE396" s="746"/>
      <c r="AF396" s="746"/>
      <c r="AG396" s="746"/>
      <c r="AH396" s="746"/>
    </row>
    <row r="397" spans="1:34" s="749" customFormat="1" ht="28.5">
      <c r="A397" s="1788"/>
      <c r="B397" s="1793"/>
      <c r="C397" s="1792"/>
      <c r="D397" s="1791" t="s">
        <v>3535</v>
      </c>
      <c r="E397" s="1791"/>
      <c r="F397" s="1791"/>
      <c r="G397" s="1791"/>
      <c r="H397" s="1791"/>
      <c r="I397" s="1791"/>
      <c r="J397" s="1791"/>
      <c r="K397" s="1791"/>
      <c r="L397" s="1791"/>
      <c r="M397" s="1789"/>
      <c r="N397" s="1789"/>
      <c r="O397" s="1790"/>
      <c r="P397" s="1789"/>
      <c r="Q397" s="1789"/>
      <c r="R397" s="1789"/>
      <c r="S397" s="1797"/>
      <c r="T397" s="1788"/>
      <c r="U397" s="747">
        <v>1</v>
      </c>
      <c r="V397" s="641"/>
      <c r="W397" s="641"/>
      <c r="X397" s="746"/>
      <c r="Y397" s="746"/>
      <c r="Z397" s="746"/>
      <c r="AA397" s="746"/>
      <c r="AB397" s="746"/>
      <c r="AC397" s="746"/>
      <c r="AD397" s="746"/>
      <c r="AE397" s="746"/>
      <c r="AF397" s="746"/>
      <c r="AG397" s="746"/>
    </row>
    <row r="398" spans="1:34" s="749" customFormat="1" ht="28.5">
      <c r="A398" s="1788"/>
      <c r="B398" s="1793"/>
      <c r="C398" s="1792"/>
      <c r="D398" s="1791" t="s">
        <v>3534</v>
      </c>
      <c r="E398" s="1791"/>
      <c r="F398" s="1791"/>
      <c r="G398" s="1791"/>
      <c r="H398" s="1791"/>
      <c r="I398" s="1791"/>
      <c r="J398" s="1791"/>
      <c r="K398" s="1791"/>
      <c r="L398" s="1791"/>
      <c r="M398" s="1789"/>
      <c r="N398" s="1789"/>
      <c r="O398" s="1790"/>
      <c r="P398" s="1789"/>
      <c r="Q398" s="1789"/>
      <c r="R398" s="1789"/>
      <c r="S398" s="1797"/>
      <c r="T398" s="1788"/>
      <c r="U398" s="747">
        <v>1</v>
      </c>
      <c r="V398" s="641"/>
      <c r="W398" s="641"/>
      <c r="X398" s="746"/>
      <c r="Y398" s="746"/>
      <c r="Z398" s="746"/>
      <c r="AA398" s="746"/>
      <c r="AB398" s="746"/>
      <c r="AC398" s="746"/>
      <c r="AD398" s="746"/>
      <c r="AE398" s="746"/>
      <c r="AF398" s="746"/>
      <c r="AG398" s="746"/>
    </row>
    <row r="399" spans="1:34">
      <c r="A399" s="1694">
        <v>1</v>
      </c>
      <c r="B399" s="1694"/>
      <c r="C399" s="1694"/>
      <c r="D399" s="1694"/>
      <c r="E399" s="1694"/>
      <c r="F399" s="1694"/>
      <c r="G399" s="1694"/>
      <c r="H399" s="1694"/>
      <c r="I399" s="1694"/>
      <c r="J399" s="1694"/>
      <c r="K399" s="1694"/>
      <c r="L399" s="1694"/>
      <c r="M399" s="1694"/>
      <c r="N399" s="1694"/>
      <c r="O399" s="1694"/>
      <c r="P399" s="1694"/>
      <c r="Q399" s="1694"/>
      <c r="R399" s="1694"/>
      <c r="S399" s="1694"/>
      <c r="T399" s="1694"/>
      <c r="U399" s="747">
        <v>1</v>
      </c>
      <c r="X399" s="746"/>
    </row>
    <row r="400" spans="1:34" s="749" customFormat="1" ht="40.5" customHeight="1">
      <c r="A400" s="1788"/>
      <c r="B400" s="1789"/>
      <c r="C400" s="1795" t="s">
        <v>3533</v>
      </c>
      <c r="D400" s="1792"/>
      <c r="E400" s="1791"/>
      <c r="F400" s="1789"/>
      <c r="G400" s="1789"/>
      <c r="H400" s="1794"/>
      <c r="I400" s="1789"/>
      <c r="J400" s="1789"/>
      <c r="K400" s="1789"/>
      <c r="L400" s="1789"/>
      <c r="M400" s="1789"/>
      <c r="N400" s="1789"/>
      <c r="O400" s="1789"/>
      <c r="P400" s="1790"/>
      <c r="Q400" s="1789"/>
      <c r="R400" s="1789"/>
      <c r="S400" s="1789"/>
      <c r="T400" s="1788"/>
      <c r="U400" s="747">
        <v>1</v>
      </c>
      <c r="V400" s="641"/>
      <c r="W400" s="641"/>
      <c r="X400" s="746"/>
      <c r="Y400" s="746"/>
      <c r="Z400" s="746"/>
      <c r="AA400" s="746"/>
      <c r="AB400" s="746"/>
      <c r="AC400" s="746"/>
      <c r="AD400" s="746"/>
      <c r="AE400" s="746"/>
      <c r="AF400" s="746"/>
      <c r="AG400" s="746"/>
      <c r="AH400" s="746"/>
    </row>
    <row r="401" spans="1:34" s="749" customFormat="1" ht="28.5">
      <c r="A401" s="1788"/>
      <c r="B401" s="1793"/>
      <c r="C401" s="1792"/>
      <c r="D401" s="1791" t="s">
        <v>3532</v>
      </c>
      <c r="E401" s="1791"/>
      <c r="F401" s="1791"/>
      <c r="G401" s="1791"/>
      <c r="H401" s="1791"/>
      <c r="I401" s="1791"/>
      <c r="J401" s="1791"/>
      <c r="K401" s="1791"/>
      <c r="L401" s="1791"/>
      <c r="M401" s="1789"/>
      <c r="N401" s="1789"/>
      <c r="O401" s="1790"/>
      <c r="P401" s="1789"/>
      <c r="Q401" s="1789"/>
      <c r="R401" s="1789"/>
      <c r="S401" s="1797"/>
      <c r="T401" s="1788"/>
      <c r="U401" s="747">
        <v>1</v>
      </c>
      <c r="V401" s="641"/>
      <c r="W401" s="641"/>
      <c r="X401" s="746"/>
      <c r="Y401" s="746"/>
      <c r="Z401" s="746"/>
      <c r="AA401" s="746"/>
      <c r="AB401" s="746"/>
      <c r="AC401" s="746"/>
      <c r="AD401" s="746"/>
      <c r="AE401" s="746"/>
      <c r="AF401" s="746"/>
      <c r="AG401" s="746"/>
    </row>
    <row r="402" spans="1:34" s="749" customFormat="1" ht="28.5">
      <c r="A402" s="1788"/>
      <c r="B402" s="1793"/>
      <c r="C402" s="1792"/>
      <c r="D402" s="1791" t="s">
        <v>3531</v>
      </c>
      <c r="E402" s="1791"/>
      <c r="F402" s="1791"/>
      <c r="G402" s="1791"/>
      <c r="H402" s="1791"/>
      <c r="I402" s="1791"/>
      <c r="J402" s="1791"/>
      <c r="K402" s="1791"/>
      <c r="L402" s="1791"/>
      <c r="M402" s="1789"/>
      <c r="N402" s="1789"/>
      <c r="O402" s="1790"/>
      <c r="P402" s="1789"/>
      <c r="Q402" s="1789"/>
      <c r="R402" s="1789"/>
      <c r="S402" s="1797"/>
      <c r="T402" s="1788"/>
      <c r="U402" s="747">
        <v>1</v>
      </c>
      <c r="V402" s="641"/>
      <c r="W402" s="641"/>
      <c r="X402" s="746"/>
      <c r="Y402" s="746"/>
      <c r="Z402" s="746"/>
      <c r="AA402" s="746"/>
      <c r="AB402" s="746"/>
      <c r="AC402" s="746"/>
      <c r="AD402" s="746"/>
      <c r="AE402" s="746"/>
      <c r="AF402" s="746"/>
      <c r="AG402" s="746"/>
    </row>
    <row r="403" spans="1:34">
      <c r="A403" s="1694">
        <v>1</v>
      </c>
      <c r="B403" s="1694"/>
      <c r="C403" s="1694"/>
      <c r="D403" s="1694"/>
      <c r="E403" s="1694"/>
      <c r="F403" s="1694"/>
      <c r="G403" s="1694"/>
      <c r="H403" s="1694"/>
      <c r="I403" s="1694"/>
      <c r="J403" s="1694"/>
      <c r="K403" s="1694"/>
      <c r="L403" s="1694"/>
      <c r="M403" s="1694"/>
      <c r="N403" s="1694"/>
      <c r="O403" s="1694"/>
      <c r="P403" s="1694"/>
      <c r="Q403" s="1694"/>
      <c r="R403" s="1694"/>
      <c r="S403" s="1694"/>
      <c r="T403" s="1694"/>
      <c r="U403" s="747">
        <v>1</v>
      </c>
      <c r="X403" s="746"/>
    </row>
    <row r="404" spans="1:34" s="749" customFormat="1" ht="40.5" customHeight="1">
      <c r="A404" s="1788"/>
      <c r="B404" s="1789"/>
      <c r="C404" s="1795" t="s">
        <v>3530</v>
      </c>
      <c r="D404" s="1792"/>
      <c r="E404" s="1791"/>
      <c r="F404" s="1789"/>
      <c r="G404" s="1789"/>
      <c r="H404" s="1794"/>
      <c r="I404" s="1789"/>
      <c r="J404" s="1789"/>
      <c r="K404" s="1789"/>
      <c r="L404" s="1789"/>
      <c r="M404" s="1789"/>
      <c r="N404" s="1789"/>
      <c r="O404" s="1789"/>
      <c r="P404" s="1790"/>
      <c r="Q404" s="1789"/>
      <c r="R404" s="1789"/>
      <c r="S404" s="1789"/>
      <c r="T404" s="1788"/>
      <c r="U404" s="747">
        <v>1</v>
      </c>
      <c r="V404" s="641"/>
      <c r="W404" s="641"/>
      <c r="X404" s="746"/>
      <c r="Y404" s="746"/>
      <c r="Z404" s="746"/>
      <c r="AA404" s="746"/>
      <c r="AB404" s="746"/>
      <c r="AC404" s="746"/>
      <c r="AD404" s="746"/>
      <c r="AE404" s="746"/>
      <c r="AF404" s="746"/>
      <c r="AG404" s="746"/>
      <c r="AH404" s="746"/>
    </row>
    <row r="405" spans="1:34" s="749" customFormat="1" ht="28.5">
      <c r="A405" s="1788"/>
      <c r="B405" s="1793"/>
      <c r="C405" s="1792"/>
      <c r="D405" s="1791" t="s">
        <v>3529</v>
      </c>
      <c r="E405" s="1791"/>
      <c r="F405" s="1791"/>
      <c r="G405" s="1791"/>
      <c r="H405" s="1791"/>
      <c r="I405" s="1791"/>
      <c r="J405" s="1791"/>
      <c r="K405" s="1791"/>
      <c r="L405" s="1791"/>
      <c r="M405" s="1789"/>
      <c r="N405" s="1789"/>
      <c r="O405" s="1790"/>
      <c r="P405" s="1789"/>
      <c r="Q405" s="1789"/>
      <c r="R405" s="1789"/>
      <c r="S405" s="1797"/>
      <c r="T405" s="1788"/>
      <c r="U405" s="747">
        <v>1</v>
      </c>
      <c r="V405" s="641"/>
      <c r="W405" s="641"/>
      <c r="X405" s="746"/>
      <c r="Y405" s="746"/>
      <c r="Z405" s="746"/>
      <c r="AA405" s="746"/>
      <c r="AB405" s="746"/>
      <c r="AC405" s="746"/>
      <c r="AD405" s="746"/>
      <c r="AE405" s="746"/>
      <c r="AF405" s="746"/>
      <c r="AG405" s="746"/>
    </row>
    <row r="406" spans="1:34">
      <c r="A406" s="1694">
        <v>1</v>
      </c>
      <c r="B406" s="1694"/>
      <c r="C406" s="1694"/>
      <c r="D406" s="1694"/>
      <c r="E406" s="1694"/>
      <c r="F406" s="1694"/>
      <c r="G406" s="1694"/>
      <c r="H406" s="1694"/>
      <c r="I406" s="1694"/>
      <c r="J406" s="1694"/>
      <c r="K406" s="1694"/>
      <c r="L406" s="1694"/>
      <c r="M406" s="1694"/>
      <c r="N406" s="1694"/>
      <c r="O406" s="1694"/>
      <c r="P406" s="1694"/>
      <c r="Q406" s="1694"/>
      <c r="R406" s="1694"/>
      <c r="S406" s="1694"/>
      <c r="T406" s="1694"/>
      <c r="U406" s="747">
        <v>1</v>
      </c>
      <c r="X406" s="746"/>
    </row>
    <row r="407" spans="1:34" s="749" customFormat="1" ht="40.5" customHeight="1">
      <c r="A407" s="1788"/>
      <c r="B407" s="1789"/>
      <c r="C407" s="1795" t="s">
        <v>3528</v>
      </c>
      <c r="D407" s="1792"/>
      <c r="E407" s="1791"/>
      <c r="F407" s="1789"/>
      <c r="G407" s="1789"/>
      <c r="H407" s="1794"/>
      <c r="I407" s="1789"/>
      <c r="J407" s="1789"/>
      <c r="K407" s="1789"/>
      <c r="L407" s="1789"/>
      <c r="M407" s="1789"/>
      <c r="N407" s="1789"/>
      <c r="O407" s="1789"/>
      <c r="P407" s="1790"/>
      <c r="Q407" s="1789"/>
      <c r="R407" s="1789"/>
      <c r="S407" s="1789"/>
      <c r="T407" s="1788"/>
      <c r="U407" s="747">
        <v>1</v>
      </c>
      <c r="V407" s="641"/>
      <c r="W407" s="641"/>
      <c r="X407" s="746"/>
      <c r="Y407" s="746"/>
      <c r="Z407" s="746"/>
      <c r="AA407" s="746"/>
      <c r="AB407" s="746"/>
      <c r="AC407" s="746"/>
      <c r="AD407" s="746"/>
      <c r="AE407" s="746"/>
      <c r="AF407" s="746"/>
      <c r="AG407" s="746"/>
      <c r="AH407" s="746"/>
    </row>
    <row r="408" spans="1:34" s="749" customFormat="1" ht="28.5">
      <c r="A408" s="1788"/>
      <c r="B408" s="1793"/>
      <c r="C408" s="1792"/>
      <c r="D408" s="1791" t="s">
        <v>3527</v>
      </c>
      <c r="E408" s="1791"/>
      <c r="F408" s="1791"/>
      <c r="G408" s="1791"/>
      <c r="H408" s="1791"/>
      <c r="I408" s="1791"/>
      <c r="J408" s="1791"/>
      <c r="K408" s="1791"/>
      <c r="L408" s="1791"/>
      <c r="M408" s="1789"/>
      <c r="N408" s="1789"/>
      <c r="O408" s="1790"/>
      <c r="P408" s="1789"/>
      <c r="Q408" s="1789"/>
      <c r="R408" s="1789"/>
      <c r="S408" s="1797"/>
      <c r="T408" s="1788"/>
      <c r="U408" s="747">
        <v>1</v>
      </c>
      <c r="V408" s="641"/>
      <c r="W408" s="641"/>
      <c r="X408" s="746"/>
      <c r="Y408" s="746"/>
      <c r="Z408" s="746"/>
      <c r="AA408" s="746"/>
      <c r="AB408" s="746"/>
      <c r="AC408" s="746"/>
      <c r="AD408" s="746"/>
      <c r="AE408" s="746"/>
      <c r="AF408" s="746"/>
      <c r="AG408" s="746"/>
    </row>
    <row r="409" spans="1:34">
      <c r="A409" s="1694">
        <v>1</v>
      </c>
      <c r="B409" s="1694"/>
      <c r="C409" s="1694"/>
      <c r="D409" s="1694"/>
      <c r="E409" s="1694"/>
      <c r="F409" s="1694"/>
      <c r="G409" s="1694"/>
      <c r="H409" s="1694"/>
      <c r="I409" s="1694"/>
      <c r="J409" s="1694"/>
      <c r="K409" s="1694"/>
      <c r="L409" s="1694"/>
      <c r="M409" s="1694"/>
      <c r="N409" s="1694"/>
      <c r="O409" s="1694"/>
      <c r="P409" s="1694"/>
      <c r="Q409" s="1694"/>
      <c r="R409" s="1694"/>
      <c r="S409" s="1694"/>
      <c r="T409" s="1694"/>
      <c r="U409" s="747">
        <v>1</v>
      </c>
      <c r="X409" s="746"/>
    </row>
    <row r="410" spans="1:34" s="749" customFormat="1" ht="40.5" customHeight="1">
      <c r="A410" s="1788"/>
      <c r="B410" s="1789"/>
      <c r="C410" s="1795" t="s">
        <v>3526</v>
      </c>
      <c r="D410" s="1792"/>
      <c r="E410" s="1791"/>
      <c r="F410" s="1789"/>
      <c r="G410" s="1789"/>
      <c r="H410" s="1794"/>
      <c r="I410" s="1789"/>
      <c r="J410" s="1789"/>
      <c r="K410" s="1789"/>
      <c r="L410" s="1789"/>
      <c r="M410" s="1789"/>
      <c r="N410" s="1789"/>
      <c r="O410" s="1789"/>
      <c r="P410" s="1790"/>
      <c r="Q410" s="1789"/>
      <c r="R410" s="1789"/>
      <c r="S410" s="1789"/>
      <c r="T410" s="1788"/>
      <c r="U410" s="747">
        <v>1</v>
      </c>
      <c r="V410" s="641"/>
      <c r="W410" s="641"/>
      <c r="X410" s="746"/>
      <c r="Y410" s="746"/>
      <c r="Z410" s="746"/>
      <c r="AA410" s="746"/>
      <c r="AB410" s="746"/>
      <c r="AC410" s="746"/>
      <c r="AD410" s="746"/>
      <c r="AE410" s="746"/>
      <c r="AF410" s="746"/>
      <c r="AG410" s="746"/>
      <c r="AH410" s="746"/>
    </row>
    <row r="411" spans="1:34" s="749" customFormat="1" ht="28.5">
      <c r="A411" s="1788"/>
      <c r="B411" s="1793"/>
      <c r="C411" s="1792"/>
      <c r="D411" s="1791" t="s">
        <v>3525</v>
      </c>
      <c r="E411" s="1791"/>
      <c r="F411" s="1791"/>
      <c r="G411" s="1791"/>
      <c r="H411" s="1791"/>
      <c r="I411" s="1791"/>
      <c r="J411" s="1791"/>
      <c r="K411" s="1791"/>
      <c r="L411" s="1791"/>
      <c r="M411" s="1789"/>
      <c r="N411" s="1789"/>
      <c r="O411" s="1790"/>
      <c r="P411" s="1789"/>
      <c r="Q411" s="1789"/>
      <c r="R411" s="1789"/>
      <c r="S411" s="1797"/>
      <c r="T411" s="1788"/>
      <c r="U411" s="747">
        <v>1</v>
      </c>
      <c r="V411" s="641"/>
      <c r="W411" s="641"/>
      <c r="X411" s="746"/>
      <c r="Y411" s="746"/>
      <c r="Z411" s="746"/>
      <c r="AA411" s="746"/>
      <c r="AB411" s="746"/>
      <c r="AC411" s="746"/>
      <c r="AD411" s="746"/>
      <c r="AE411" s="746"/>
      <c r="AF411" s="746"/>
      <c r="AG411" s="746"/>
    </row>
    <row r="412" spans="1:34">
      <c r="A412" s="1694">
        <v>1</v>
      </c>
      <c r="B412" s="1694"/>
      <c r="C412" s="1694"/>
      <c r="D412" s="1694"/>
      <c r="E412" s="1694"/>
      <c r="F412" s="1694"/>
      <c r="G412" s="1694"/>
      <c r="H412" s="1694"/>
      <c r="I412" s="1694"/>
      <c r="J412" s="1694"/>
      <c r="K412" s="1694"/>
      <c r="L412" s="1694"/>
      <c r="M412" s="1694"/>
      <c r="N412" s="1694"/>
      <c r="O412" s="1694"/>
      <c r="P412" s="1694"/>
      <c r="Q412" s="1694"/>
      <c r="R412" s="1694"/>
      <c r="S412" s="1694"/>
      <c r="T412" s="1694"/>
      <c r="U412" s="747">
        <v>1</v>
      </c>
      <c r="X412" s="746"/>
    </row>
    <row r="413" spans="1:34" s="749" customFormat="1" ht="40.5" customHeight="1">
      <c r="A413" s="1788"/>
      <c r="B413" s="1789"/>
      <c r="C413" s="1795" t="s">
        <v>3524</v>
      </c>
      <c r="D413" s="1792"/>
      <c r="E413" s="1791"/>
      <c r="F413" s="1789"/>
      <c r="G413" s="1789"/>
      <c r="H413" s="1794"/>
      <c r="I413" s="1789"/>
      <c r="J413" s="1789"/>
      <c r="K413" s="1789"/>
      <c r="L413" s="1789"/>
      <c r="M413" s="1789"/>
      <c r="N413" s="1789"/>
      <c r="O413" s="1789"/>
      <c r="P413" s="1790"/>
      <c r="Q413" s="1789"/>
      <c r="R413" s="1789"/>
      <c r="S413" s="1789"/>
      <c r="T413" s="1788"/>
      <c r="U413" s="747">
        <v>1</v>
      </c>
      <c r="V413" s="641"/>
      <c r="W413" s="641"/>
      <c r="X413" s="746"/>
      <c r="Y413" s="746"/>
      <c r="Z413" s="746"/>
      <c r="AA413" s="746"/>
      <c r="AB413" s="746"/>
      <c r="AC413" s="746"/>
      <c r="AD413" s="746"/>
      <c r="AE413" s="746"/>
      <c r="AF413" s="746"/>
      <c r="AG413" s="746"/>
      <c r="AH413" s="746"/>
    </row>
    <row r="414" spans="1:34" s="749" customFormat="1" ht="28.5">
      <c r="A414" s="1788"/>
      <c r="B414" s="1793"/>
      <c r="C414" s="1792"/>
      <c r="D414" s="1791" t="s">
        <v>3523</v>
      </c>
      <c r="E414" s="1791"/>
      <c r="F414" s="1791"/>
      <c r="G414" s="1791"/>
      <c r="H414" s="1791"/>
      <c r="I414" s="1791"/>
      <c r="J414" s="1791"/>
      <c r="K414" s="1791"/>
      <c r="L414" s="1791"/>
      <c r="M414" s="1789"/>
      <c r="N414" s="1789"/>
      <c r="O414" s="1790"/>
      <c r="P414" s="1789"/>
      <c r="Q414" s="1789"/>
      <c r="R414" s="1789"/>
      <c r="S414" s="1797"/>
      <c r="T414" s="1788"/>
      <c r="U414" s="747">
        <v>1</v>
      </c>
      <c r="V414" s="641"/>
      <c r="W414" s="641"/>
      <c r="X414" s="746"/>
      <c r="Y414" s="746"/>
      <c r="Z414" s="746"/>
      <c r="AA414" s="746"/>
      <c r="AB414" s="746"/>
      <c r="AC414" s="746"/>
      <c r="AD414" s="746"/>
      <c r="AE414" s="746"/>
      <c r="AF414" s="746"/>
      <c r="AG414" s="746"/>
    </row>
    <row r="415" spans="1:34">
      <c r="A415" s="1694">
        <v>1</v>
      </c>
      <c r="B415" s="1694"/>
      <c r="C415" s="1694"/>
      <c r="D415" s="1694"/>
      <c r="E415" s="1694"/>
      <c r="F415" s="1694"/>
      <c r="G415" s="1694"/>
      <c r="H415" s="1694"/>
      <c r="I415" s="1694"/>
      <c r="J415" s="1694"/>
      <c r="K415" s="1694"/>
      <c r="L415" s="1694"/>
      <c r="M415" s="1694"/>
      <c r="N415" s="1694"/>
      <c r="O415" s="1694"/>
      <c r="P415" s="1694"/>
      <c r="Q415" s="1694"/>
      <c r="R415" s="1694"/>
      <c r="S415" s="1694"/>
      <c r="T415" s="1694"/>
      <c r="U415" s="747">
        <v>1</v>
      </c>
      <c r="X415" s="746"/>
    </row>
    <row r="416" spans="1:34" s="749" customFormat="1" ht="40.5" customHeight="1">
      <c r="A416" s="1788"/>
      <c r="B416" s="1789"/>
      <c r="C416" s="1795" t="s">
        <v>3522</v>
      </c>
      <c r="D416" s="1792"/>
      <c r="E416" s="1791"/>
      <c r="F416" s="1789"/>
      <c r="G416" s="1789"/>
      <c r="H416" s="1794"/>
      <c r="I416" s="1789"/>
      <c r="J416" s="1789"/>
      <c r="K416" s="1789"/>
      <c r="L416" s="1789"/>
      <c r="M416" s="1789"/>
      <c r="N416" s="1789"/>
      <c r="O416" s="1789"/>
      <c r="P416" s="1790"/>
      <c r="Q416" s="1789"/>
      <c r="R416" s="1789"/>
      <c r="S416" s="1789"/>
      <c r="T416" s="1788"/>
      <c r="U416" s="747">
        <v>1</v>
      </c>
      <c r="V416" s="641"/>
      <c r="W416" s="641"/>
      <c r="X416" s="746"/>
      <c r="Y416" s="746"/>
      <c r="Z416" s="746"/>
      <c r="AA416" s="746"/>
      <c r="AB416" s="746"/>
      <c r="AC416" s="746"/>
      <c r="AD416" s="746"/>
      <c r="AE416" s="746"/>
      <c r="AF416" s="746"/>
      <c r="AG416" s="746"/>
      <c r="AH416" s="746"/>
    </row>
    <row r="417" spans="1:34" s="749" customFormat="1" ht="28.5">
      <c r="A417" s="1788"/>
      <c r="B417" s="1793"/>
      <c r="C417" s="1792"/>
      <c r="D417" s="1791" t="s">
        <v>3521</v>
      </c>
      <c r="E417" s="1791"/>
      <c r="F417" s="1791"/>
      <c r="G417" s="1791"/>
      <c r="H417" s="1791"/>
      <c r="I417" s="1791"/>
      <c r="J417" s="1791"/>
      <c r="K417" s="1791"/>
      <c r="L417" s="1791"/>
      <c r="M417" s="1789"/>
      <c r="N417" s="1789"/>
      <c r="O417" s="1790"/>
      <c r="P417" s="1789"/>
      <c r="Q417" s="1789"/>
      <c r="R417" s="1789"/>
      <c r="S417" s="1797"/>
      <c r="T417" s="1788"/>
      <c r="U417" s="747">
        <v>1</v>
      </c>
      <c r="V417" s="641"/>
      <c r="W417" s="641"/>
      <c r="X417" s="746"/>
      <c r="Y417" s="746"/>
      <c r="Z417" s="746"/>
      <c r="AA417" s="746"/>
      <c r="AB417" s="746"/>
      <c r="AC417" s="746"/>
      <c r="AD417" s="746"/>
      <c r="AE417" s="746"/>
      <c r="AF417" s="746"/>
      <c r="AG417" s="746"/>
    </row>
    <row r="418" spans="1:34">
      <c r="A418" s="1694">
        <v>1</v>
      </c>
      <c r="B418" s="1694"/>
      <c r="C418" s="1694"/>
      <c r="D418" s="1694"/>
      <c r="E418" s="1694"/>
      <c r="F418" s="1694"/>
      <c r="G418" s="1694"/>
      <c r="H418" s="1694"/>
      <c r="I418" s="1694"/>
      <c r="J418" s="1694"/>
      <c r="K418" s="1694"/>
      <c r="L418" s="1694"/>
      <c r="M418" s="1694"/>
      <c r="N418" s="1694"/>
      <c r="O418" s="1694"/>
      <c r="P418" s="1694"/>
      <c r="Q418" s="1694"/>
      <c r="R418" s="1694"/>
      <c r="S418" s="1694"/>
      <c r="T418" s="1694"/>
      <c r="U418" s="747">
        <v>1</v>
      </c>
      <c r="X418" s="746"/>
    </row>
    <row r="419" spans="1:34" s="749" customFormat="1" ht="40.5" customHeight="1">
      <c r="A419" s="1788"/>
      <c r="B419" s="1789"/>
      <c r="C419" s="1795" t="s">
        <v>3520</v>
      </c>
      <c r="D419" s="1792"/>
      <c r="E419" s="1791"/>
      <c r="F419" s="1789"/>
      <c r="G419" s="1789"/>
      <c r="H419" s="1794"/>
      <c r="I419" s="1789"/>
      <c r="J419" s="1789"/>
      <c r="K419" s="1789"/>
      <c r="L419" s="1789"/>
      <c r="M419" s="1789"/>
      <c r="N419" s="1789"/>
      <c r="O419" s="1789"/>
      <c r="P419" s="1790"/>
      <c r="Q419" s="1789"/>
      <c r="R419" s="1789"/>
      <c r="S419" s="1789"/>
      <c r="T419" s="1788"/>
      <c r="U419" s="747">
        <v>1</v>
      </c>
      <c r="V419" s="641"/>
      <c r="W419" s="641"/>
      <c r="X419" s="746"/>
      <c r="Y419" s="746"/>
      <c r="Z419" s="746"/>
      <c r="AA419" s="746"/>
      <c r="AB419" s="746"/>
      <c r="AC419" s="746"/>
      <c r="AD419" s="746"/>
      <c r="AE419" s="746"/>
      <c r="AF419" s="746"/>
      <c r="AG419" s="746"/>
      <c r="AH419" s="746"/>
    </row>
    <row r="420" spans="1:34" s="749" customFormat="1" ht="28.5">
      <c r="A420" s="1788"/>
      <c r="B420" s="1793"/>
      <c r="C420" s="1792"/>
      <c r="D420" s="1791" t="s">
        <v>3519</v>
      </c>
      <c r="E420" s="1791"/>
      <c r="F420" s="1791"/>
      <c r="G420" s="1791"/>
      <c r="H420" s="1791"/>
      <c r="I420" s="1791"/>
      <c r="J420" s="1791"/>
      <c r="K420" s="1791"/>
      <c r="L420" s="1791"/>
      <c r="M420" s="1789"/>
      <c r="N420" s="1789"/>
      <c r="O420" s="1790"/>
      <c r="P420" s="1789"/>
      <c r="Q420" s="1789"/>
      <c r="R420" s="1789"/>
      <c r="S420" s="1797"/>
      <c r="T420" s="1788"/>
      <c r="U420" s="747">
        <v>1</v>
      </c>
      <c r="V420" s="641"/>
      <c r="W420" s="641"/>
      <c r="X420" s="746"/>
      <c r="Y420" s="746"/>
      <c r="Z420" s="746"/>
      <c r="AA420" s="746"/>
      <c r="AB420" s="746"/>
      <c r="AC420" s="746"/>
      <c r="AD420" s="746"/>
      <c r="AE420" s="746"/>
      <c r="AF420" s="746"/>
      <c r="AG420" s="746"/>
    </row>
    <row r="421" spans="1:34">
      <c r="A421" s="1694">
        <v>1</v>
      </c>
      <c r="B421" s="1694"/>
      <c r="C421" s="1694"/>
      <c r="D421" s="1694"/>
      <c r="E421" s="1694"/>
      <c r="F421" s="1694"/>
      <c r="G421" s="1694"/>
      <c r="H421" s="1694"/>
      <c r="I421" s="1694"/>
      <c r="J421" s="1694"/>
      <c r="K421" s="1694"/>
      <c r="L421" s="1694"/>
      <c r="M421" s="1694"/>
      <c r="N421" s="1694"/>
      <c r="O421" s="1694"/>
      <c r="P421" s="1694"/>
      <c r="Q421" s="1694"/>
      <c r="R421" s="1694"/>
      <c r="S421" s="1694"/>
      <c r="T421" s="1694"/>
      <c r="U421" s="747">
        <v>1</v>
      </c>
      <c r="X421" s="746"/>
    </row>
    <row r="422" spans="1:34" s="749" customFormat="1" ht="40.5" customHeight="1">
      <c r="A422" s="1788"/>
      <c r="B422" s="1789"/>
      <c r="C422" s="1795" t="s">
        <v>3518</v>
      </c>
      <c r="D422" s="1792"/>
      <c r="E422" s="1791"/>
      <c r="F422" s="1789"/>
      <c r="G422" s="1789"/>
      <c r="H422" s="1794"/>
      <c r="I422" s="1789"/>
      <c r="J422" s="1789"/>
      <c r="K422" s="1789"/>
      <c r="L422" s="1789"/>
      <c r="M422" s="1789"/>
      <c r="N422" s="1789"/>
      <c r="O422" s="1789"/>
      <c r="P422" s="1790"/>
      <c r="Q422" s="1789"/>
      <c r="R422" s="1789"/>
      <c r="S422" s="1789"/>
      <c r="T422" s="1788"/>
      <c r="U422" s="747">
        <v>1</v>
      </c>
      <c r="V422" s="641"/>
      <c r="W422" s="641"/>
      <c r="X422" s="746"/>
      <c r="Y422" s="746"/>
      <c r="Z422" s="746"/>
      <c r="AA422" s="746"/>
      <c r="AB422" s="746"/>
      <c r="AC422" s="746"/>
      <c r="AD422" s="746"/>
      <c r="AE422" s="746"/>
      <c r="AF422" s="746"/>
      <c r="AG422" s="746"/>
      <c r="AH422" s="746"/>
    </row>
    <row r="423" spans="1:34" s="749" customFormat="1" ht="28.5">
      <c r="A423" s="1788"/>
      <c r="B423" s="1793"/>
      <c r="C423" s="1792"/>
      <c r="D423" s="1791" t="s">
        <v>3517</v>
      </c>
      <c r="E423" s="1791"/>
      <c r="F423" s="1791"/>
      <c r="G423" s="1791"/>
      <c r="H423" s="1791"/>
      <c r="I423" s="1791"/>
      <c r="J423" s="1791"/>
      <c r="K423" s="1791"/>
      <c r="L423" s="1791"/>
      <c r="M423" s="1789"/>
      <c r="N423" s="1789"/>
      <c r="O423" s="1790"/>
      <c r="P423" s="1789"/>
      <c r="Q423" s="1789"/>
      <c r="R423" s="1789"/>
      <c r="S423" s="1797"/>
      <c r="T423" s="1788"/>
      <c r="U423" s="747">
        <v>1</v>
      </c>
      <c r="V423" s="641"/>
      <c r="W423" s="641"/>
      <c r="X423" s="746"/>
      <c r="Y423" s="746"/>
      <c r="Z423" s="746"/>
      <c r="AA423" s="746"/>
      <c r="AB423" s="746"/>
      <c r="AC423" s="746"/>
      <c r="AD423" s="746"/>
      <c r="AE423" s="746"/>
      <c r="AF423" s="746"/>
      <c r="AG423" s="746"/>
    </row>
    <row r="424" spans="1:34">
      <c r="A424" s="1694">
        <v>1</v>
      </c>
      <c r="B424" s="1694"/>
      <c r="C424" s="1694"/>
      <c r="D424" s="1694"/>
      <c r="E424" s="1694"/>
      <c r="F424" s="1694"/>
      <c r="G424" s="1694"/>
      <c r="H424" s="1694"/>
      <c r="I424" s="1694"/>
      <c r="J424" s="1694"/>
      <c r="K424" s="1694"/>
      <c r="L424" s="1694"/>
      <c r="M424" s="1694"/>
      <c r="N424" s="1694"/>
      <c r="O424" s="1694"/>
      <c r="P424" s="1694"/>
      <c r="Q424" s="1694"/>
      <c r="R424" s="1694"/>
      <c r="S424" s="1694"/>
      <c r="T424" s="1694"/>
      <c r="U424" s="747">
        <v>1</v>
      </c>
      <c r="X424" s="746"/>
    </row>
    <row r="425" spans="1:34" s="749" customFormat="1" ht="40.5" customHeight="1">
      <c r="A425" s="1788"/>
      <c r="B425" s="1789"/>
      <c r="C425" s="1795" t="s">
        <v>3516</v>
      </c>
      <c r="D425" s="1792"/>
      <c r="E425" s="1791"/>
      <c r="F425" s="1789"/>
      <c r="G425" s="1789"/>
      <c r="H425" s="1794"/>
      <c r="I425" s="1789"/>
      <c r="J425" s="1789"/>
      <c r="K425" s="1789"/>
      <c r="L425" s="1789"/>
      <c r="M425" s="1789"/>
      <c r="N425" s="1789"/>
      <c r="O425" s="1789"/>
      <c r="P425" s="1790"/>
      <c r="Q425" s="1789"/>
      <c r="R425" s="1789"/>
      <c r="S425" s="1789"/>
      <c r="T425" s="1788"/>
      <c r="U425" s="747">
        <v>1</v>
      </c>
      <c r="V425" s="641"/>
      <c r="W425" s="641"/>
      <c r="X425" s="746"/>
      <c r="Y425" s="746"/>
      <c r="Z425" s="746"/>
      <c r="AA425" s="746"/>
      <c r="AB425" s="746"/>
      <c r="AC425" s="746"/>
      <c r="AD425" s="746"/>
      <c r="AE425" s="746"/>
      <c r="AF425" s="746"/>
      <c r="AG425" s="746"/>
      <c r="AH425" s="746"/>
    </row>
    <row r="426" spans="1:34" s="749" customFormat="1" ht="28.5">
      <c r="A426" s="1788"/>
      <c r="B426" s="1793"/>
      <c r="C426" s="1792"/>
      <c r="D426" s="1791" t="s">
        <v>3515</v>
      </c>
      <c r="E426" s="1791"/>
      <c r="F426" s="1791"/>
      <c r="G426" s="1791"/>
      <c r="H426" s="1791"/>
      <c r="I426" s="1791"/>
      <c r="J426" s="1791"/>
      <c r="K426" s="1791"/>
      <c r="L426" s="1791"/>
      <c r="M426" s="1789"/>
      <c r="N426" s="1789"/>
      <c r="O426" s="1790"/>
      <c r="P426" s="1789"/>
      <c r="Q426" s="1789"/>
      <c r="R426" s="1789"/>
      <c r="S426" s="1797"/>
      <c r="T426" s="1788"/>
      <c r="U426" s="747">
        <v>1</v>
      </c>
      <c r="V426" s="641"/>
      <c r="W426" s="641"/>
      <c r="X426" s="746"/>
      <c r="Y426" s="746"/>
      <c r="Z426" s="746"/>
      <c r="AA426" s="746"/>
      <c r="AB426" s="746"/>
      <c r="AC426" s="746"/>
      <c r="AD426" s="746"/>
      <c r="AE426" s="746"/>
      <c r="AF426" s="746"/>
      <c r="AG426" s="746"/>
    </row>
    <row r="427" spans="1:34">
      <c r="A427" s="1694">
        <v>1</v>
      </c>
      <c r="B427" s="1694"/>
      <c r="C427" s="1694"/>
      <c r="D427" s="1694"/>
      <c r="E427" s="1694"/>
      <c r="F427" s="1694"/>
      <c r="G427" s="1694"/>
      <c r="H427" s="1694"/>
      <c r="I427" s="1694"/>
      <c r="J427" s="1694"/>
      <c r="K427" s="1694"/>
      <c r="L427" s="1694"/>
      <c r="M427" s="1694"/>
      <c r="N427" s="1694"/>
      <c r="O427" s="1694"/>
      <c r="P427" s="1694"/>
      <c r="Q427" s="1694"/>
      <c r="R427" s="1694"/>
      <c r="S427" s="1694"/>
      <c r="T427" s="1694"/>
      <c r="U427" s="747">
        <v>1</v>
      </c>
      <c r="X427" s="746"/>
    </row>
    <row r="428" spans="1:34" s="749" customFormat="1" ht="40.5" customHeight="1">
      <c r="A428" s="1788"/>
      <c r="B428" s="1789"/>
      <c r="C428" s="1795" t="s">
        <v>3514</v>
      </c>
      <c r="D428" s="1792"/>
      <c r="E428" s="1791"/>
      <c r="F428" s="1789"/>
      <c r="G428" s="1789"/>
      <c r="H428" s="1794"/>
      <c r="I428" s="1789"/>
      <c r="J428" s="1789"/>
      <c r="K428" s="1789"/>
      <c r="L428" s="1789"/>
      <c r="M428" s="1789"/>
      <c r="N428" s="1789"/>
      <c r="O428" s="1789"/>
      <c r="P428" s="1790"/>
      <c r="Q428" s="1789"/>
      <c r="R428" s="1789"/>
      <c r="S428" s="1789"/>
      <c r="T428" s="1788"/>
      <c r="U428" s="747">
        <v>1</v>
      </c>
      <c r="V428" s="641"/>
      <c r="W428" s="641"/>
      <c r="X428" s="746"/>
      <c r="Y428" s="746"/>
      <c r="Z428" s="746"/>
      <c r="AA428" s="746"/>
      <c r="AB428" s="746"/>
      <c r="AC428" s="746"/>
      <c r="AD428" s="746"/>
      <c r="AE428" s="746"/>
      <c r="AF428" s="746"/>
      <c r="AG428" s="746"/>
      <c r="AH428" s="746"/>
    </row>
    <row r="429" spans="1:34" s="749" customFormat="1" ht="28.5">
      <c r="A429" s="1788"/>
      <c r="B429" s="1793"/>
      <c r="C429" s="1792"/>
      <c r="D429" s="1791" t="s">
        <v>3513</v>
      </c>
      <c r="E429" s="1791"/>
      <c r="F429" s="1791"/>
      <c r="G429" s="1791"/>
      <c r="H429" s="1791"/>
      <c r="I429" s="1791"/>
      <c r="J429" s="1791"/>
      <c r="K429" s="1791"/>
      <c r="L429" s="1791"/>
      <c r="M429" s="1789"/>
      <c r="N429" s="1789"/>
      <c r="O429" s="1790"/>
      <c r="P429" s="1789"/>
      <c r="Q429" s="1789"/>
      <c r="R429" s="1789"/>
      <c r="S429" s="1797"/>
      <c r="T429" s="1788"/>
      <c r="U429" s="747">
        <v>1</v>
      </c>
      <c r="V429" s="641"/>
      <c r="W429" s="641"/>
      <c r="X429" s="746"/>
      <c r="Y429" s="746"/>
      <c r="Z429" s="746"/>
      <c r="AA429" s="746"/>
      <c r="AB429" s="746"/>
      <c r="AC429" s="746"/>
      <c r="AD429" s="746"/>
      <c r="AE429" s="746"/>
      <c r="AF429" s="746"/>
      <c r="AG429" s="746"/>
    </row>
    <row r="430" spans="1:34">
      <c r="A430" s="1694">
        <v>1</v>
      </c>
      <c r="B430" s="1694"/>
      <c r="C430" s="1694"/>
      <c r="D430" s="1694"/>
      <c r="E430" s="1694"/>
      <c r="F430" s="1694"/>
      <c r="G430" s="1694"/>
      <c r="H430" s="1694"/>
      <c r="I430" s="1694"/>
      <c r="J430" s="1694"/>
      <c r="K430" s="1694"/>
      <c r="L430" s="1694"/>
      <c r="M430" s="1694"/>
      <c r="N430" s="1694"/>
      <c r="O430" s="1694"/>
      <c r="P430" s="1694"/>
      <c r="Q430" s="1694"/>
      <c r="R430" s="1694"/>
      <c r="S430" s="1694"/>
      <c r="T430" s="1694"/>
      <c r="U430" s="747">
        <v>1</v>
      </c>
      <c r="X430" s="746"/>
    </row>
    <row r="431" spans="1:34" s="749" customFormat="1" ht="40.5" customHeight="1">
      <c r="A431" s="1788"/>
      <c r="B431" s="1789"/>
      <c r="C431" s="1795" t="s">
        <v>3512</v>
      </c>
      <c r="D431" s="1792"/>
      <c r="E431" s="1791"/>
      <c r="F431" s="1789"/>
      <c r="G431" s="1789"/>
      <c r="H431" s="1794"/>
      <c r="I431" s="1789"/>
      <c r="J431" s="1789"/>
      <c r="K431" s="1789"/>
      <c r="L431" s="1789"/>
      <c r="M431" s="1789"/>
      <c r="N431" s="1789"/>
      <c r="O431" s="1789"/>
      <c r="P431" s="1790"/>
      <c r="Q431" s="1789"/>
      <c r="R431" s="1789"/>
      <c r="S431" s="1789"/>
      <c r="T431" s="1788"/>
      <c r="U431" s="747">
        <v>1</v>
      </c>
      <c r="V431" s="641"/>
      <c r="W431" s="641"/>
      <c r="X431" s="746"/>
      <c r="Y431" s="746"/>
      <c r="Z431" s="746"/>
      <c r="AA431" s="746"/>
      <c r="AB431" s="746"/>
      <c r="AC431" s="746"/>
      <c r="AD431" s="746"/>
      <c r="AE431" s="746"/>
      <c r="AF431" s="746"/>
      <c r="AG431" s="746"/>
      <c r="AH431" s="746"/>
    </row>
    <row r="432" spans="1:34" s="749" customFormat="1" ht="28.5">
      <c r="A432" s="1788"/>
      <c r="B432" s="1793"/>
      <c r="C432" s="1792"/>
      <c r="D432" s="1791" t="s">
        <v>3511</v>
      </c>
      <c r="E432" s="1791"/>
      <c r="F432" s="1791"/>
      <c r="G432" s="1791"/>
      <c r="H432" s="1791"/>
      <c r="I432" s="1791"/>
      <c r="J432" s="1791"/>
      <c r="K432" s="1791"/>
      <c r="L432" s="1791"/>
      <c r="M432" s="1789"/>
      <c r="N432" s="1789"/>
      <c r="O432" s="1790"/>
      <c r="P432" s="1789"/>
      <c r="Q432" s="1789"/>
      <c r="R432" s="1789"/>
      <c r="S432" s="1797"/>
      <c r="T432" s="1788"/>
      <c r="U432" s="747">
        <v>1</v>
      </c>
      <c r="V432" s="641"/>
      <c r="W432" s="641"/>
      <c r="X432" s="746"/>
      <c r="Y432" s="746"/>
      <c r="Z432" s="746"/>
      <c r="AA432" s="746"/>
      <c r="AB432" s="746"/>
      <c r="AC432" s="746"/>
      <c r="AD432" s="746"/>
      <c r="AE432" s="746"/>
      <c r="AF432" s="746"/>
      <c r="AG432" s="746"/>
    </row>
    <row r="433" spans="1:34">
      <c r="A433" s="1694">
        <v>1</v>
      </c>
      <c r="B433" s="1694"/>
      <c r="C433" s="1694"/>
      <c r="D433" s="1694"/>
      <c r="E433" s="1694"/>
      <c r="F433" s="1694"/>
      <c r="G433" s="1694"/>
      <c r="H433" s="1694"/>
      <c r="I433" s="1694"/>
      <c r="J433" s="1694"/>
      <c r="K433" s="1694"/>
      <c r="L433" s="1694"/>
      <c r="M433" s="1694"/>
      <c r="N433" s="1694"/>
      <c r="O433" s="1694"/>
      <c r="P433" s="1694"/>
      <c r="Q433" s="1694"/>
      <c r="R433" s="1694"/>
      <c r="S433" s="1694"/>
      <c r="T433" s="1694"/>
      <c r="U433" s="747">
        <v>1</v>
      </c>
      <c r="X433" s="746"/>
    </row>
    <row r="434" spans="1:34" s="749" customFormat="1" ht="40.5" customHeight="1">
      <c r="A434" s="1788"/>
      <c r="B434" s="1789"/>
      <c r="C434" s="1795" t="s">
        <v>3510</v>
      </c>
      <c r="D434" s="1792"/>
      <c r="E434" s="1791"/>
      <c r="F434" s="1789"/>
      <c r="G434" s="1789"/>
      <c r="H434" s="1794"/>
      <c r="I434" s="1789"/>
      <c r="J434" s="1789"/>
      <c r="K434" s="1789"/>
      <c r="L434" s="1789"/>
      <c r="M434" s="1789"/>
      <c r="N434" s="1789"/>
      <c r="O434" s="1789"/>
      <c r="P434" s="1790"/>
      <c r="Q434" s="1789"/>
      <c r="R434" s="1789"/>
      <c r="S434" s="1789"/>
      <c r="T434" s="1788"/>
      <c r="U434" s="747">
        <v>1</v>
      </c>
      <c r="V434" s="641"/>
      <c r="W434" s="641"/>
      <c r="X434" s="746"/>
      <c r="Y434" s="746"/>
      <c r="Z434" s="746"/>
      <c r="AA434" s="746"/>
      <c r="AB434" s="746"/>
      <c r="AC434" s="746"/>
      <c r="AD434" s="746"/>
      <c r="AE434" s="746"/>
      <c r="AF434" s="746"/>
      <c r="AG434" s="746"/>
      <c r="AH434" s="746"/>
    </row>
    <row r="435" spans="1:34" s="749" customFormat="1" ht="28.5">
      <c r="A435" s="1788"/>
      <c r="B435" s="1793"/>
      <c r="C435" s="1792"/>
      <c r="D435" s="1791" t="s">
        <v>3509</v>
      </c>
      <c r="E435" s="1791"/>
      <c r="F435" s="1791"/>
      <c r="G435" s="1791"/>
      <c r="H435" s="1791"/>
      <c r="I435" s="1791"/>
      <c r="J435" s="1791"/>
      <c r="K435" s="1791"/>
      <c r="L435" s="1791"/>
      <c r="M435" s="1789"/>
      <c r="N435" s="1789"/>
      <c r="O435" s="1790"/>
      <c r="P435" s="1789"/>
      <c r="Q435" s="1789"/>
      <c r="R435" s="1789"/>
      <c r="S435" s="1797"/>
      <c r="T435" s="1788"/>
      <c r="U435" s="747">
        <v>1</v>
      </c>
      <c r="V435" s="641"/>
      <c r="W435" s="641"/>
      <c r="X435" s="746"/>
      <c r="Y435" s="746"/>
      <c r="Z435" s="746"/>
      <c r="AA435" s="746"/>
      <c r="AB435" s="746"/>
      <c r="AC435" s="746"/>
      <c r="AD435" s="746"/>
      <c r="AE435" s="746"/>
      <c r="AF435" s="746"/>
      <c r="AG435" s="746"/>
    </row>
    <row r="436" spans="1:34">
      <c r="A436" s="1694">
        <v>1</v>
      </c>
      <c r="B436" s="1694"/>
      <c r="C436" s="1694"/>
      <c r="D436" s="1694"/>
      <c r="E436" s="1694"/>
      <c r="F436" s="1694"/>
      <c r="G436" s="1694"/>
      <c r="H436" s="1694"/>
      <c r="I436" s="1694"/>
      <c r="J436" s="1694"/>
      <c r="K436" s="1694"/>
      <c r="L436" s="1694"/>
      <c r="M436" s="1694"/>
      <c r="N436" s="1694"/>
      <c r="O436" s="1694"/>
      <c r="P436" s="1694"/>
      <c r="Q436" s="1694"/>
      <c r="R436" s="1694"/>
      <c r="S436" s="1694"/>
      <c r="T436" s="1694"/>
      <c r="U436" s="747">
        <v>1</v>
      </c>
      <c r="X436" s="746"/>
    </row>
    <row r="437" spans="1:34" s="749" customFormat="1" ht="40.5" customHeight="1">
      <c r="A437" s="1788"/>
      <c r="B437" s="1789"/>
      <c r="C437" s="1795" t="s">
        <v>3508</v>
      </c>
      <c r="D437" s="1792"/>
      <c r="E437" s="1791"/>
      <c r="F437" s="1789"/>
      <c r="G437" s="1789"/>
      <c r="H437" s="1794"/>
      <c r="I437" s="1789"/>
      <c r="J437" s="1789"/>
      <c r="K437" s="1789"/>
      <c r="L437" s="1789"/>
      <c r="M437" s="1789"/>
      <c r="N437" s="1789"/>
      <c r="O437" s="1789"/>
      <c r="P437" s="1790"/>
      <c r="Q437" s="1789"/>
      <c r="R437" s="1789"/>
      <c r="S437" s="1789"/>
      <c r="T437" s="1788"/>
      <c r="U437" s="747">
        <v>1</v>
      </c>
      <c r="V437" s="641"/>
      <c r="W437" s="641"/>
      <c r="X437" s="746"/>
      <c r="Y437" s="746"/>
      <c r="Z437" s="746"/>
      <c r="AA437" s="746"/>
      <c r="AB437" s="746"/>
      <c r="AC437" s="746"/>
      <c r="AD437" s="746"/>
      <c r="AE437" s="746"/>
      <c r="AF437" s="746"/>
      <c r="AG437" s="746"/>
      <c r="AH437" s="746"/>
    </row>
    <row r="438" spans="1:34" s="749" customFormat="1" ht="28.5">
      <c r="A438" s="1788"/>
      <c r="B438" s="1793"/>
      <c r="C438" s="1792"/>
      <c r="D438" s="1791" t="s">
        <v>3507</v>
      </c>
      <c r="E438" s="1791"/>
      <c r="F438" s="1791"/>
      <c r="G438" s="1791"/>
      <c r="H438" s="1791"/>
      <c r="I438" s="1791"/>
      <c r="J438" s="1791"/>
      <c r="K438" s="1791"/>
      <c r="L438" s="1791"/>
      <c r="M438" s="1789"/>
      <c r="N438" s="1789"/>
      <c r="O438" s="1790"/>
      <c r="P438" s="1789"/>
      <c r="Q438" s="1789"/>
      <c r="R438" s="1789"/>
      <c r="S438" s="1797"/>
      <c r="T438" s="1788"/>
      <c r="U438" s="747">
        <v>1</v>
      </c>
      <c r="V438" s="641"/>
      <c r="W438" s="641"/>
      <c r="X438" s="746"/>
      <c r="Y438" s="746"/>
      <c r="Z438" s="746"/>
      <c r="AA438" s="746"/>
      <c r="AB438" s="746"/>
      <c r="AC438" s="746"/>
      <c r="AD438" s="746"/>
      <c r="AE438" s="746"/>
      <c r="AF438" s="746"/>
      <c r="AG438" s="746"/>
    </row>
    <row r="439" spans="1:34" s="749" customFormat="1" ht="28.5">
      <c r="A439" s="1788"/>
      <c r="B439" s="1793"/>
      <c r="C439" s="1792"/>
      <c r="D439" s="1791" t="s">
        <v>3506</v>
      </c>
      <c r="E439" s="1791"/>
      <c r="F439" s="1791"/>
      <c r="G439" s="1791"/>
      <c r="H439" s="1791"/>
      <c r="I439" s="1791"/>
      <c r="J439" s="1791"/>
      <c r="K439" s="1791"/>
      <c r="L439" s="1791"/>
      <c r="M439" s="1789"/>
      <c r="N439" s="1789"/>
      <c r="O439" s="1790"/>
      <c r="P439" s="1789"/>
      <c r="Q439" s="1789"/>
      <c r="R439" s="1789"/>
      <c r="S439" s="1797"/>
      <c r="T439" s="1788"/>
      <c r="U439" s="747">
        <v>1</v>
      </c>
      <c r="V439" s="641"/>
      <c r="W439" s="641"/>
      <c r="X439" s="746"/>
      <c r="Y439" s="746"/>
      <c r="Z439" s="746"/>
      <c r="AA439" s="746"/>
      <c r="AB439" s="746"/>
      <c r="AC439" s="746"/>
      <c r="AD439" s="746"/>
      <c r="AE439" s="746"/>
      <c r="AF439" s="746"/>
      <c r="AG439" s="746"/>
    </row>
    <row r="440" spans="1:34">
      <c r="A440" s="1694">
        <v>1</v>
      </c>
      <c r="B440" s="1694"/>
      <c r="C440" s="1694"/>
      <c r="D440" s="1694"/>
      <c r="E440" s="1694"/>
      <c r="F440" s="1694"/>
      <c r="G440" s="1694"/>
      <c r="H440" s="1694"/>
      <c r="I440" s="1694"/>
      <c r="J440" s="1694"/>
      <c r="K440" s="1694"/>
      <c r="L440" s="1694"/>
      <c r="M440" s="1694"/>
      <c r="N440" s="1694"/>
      <c r="O440" s="1694"/>
      <c r="P440" s="1694"/>
      <c r="Q440" s="1694"/>
      <c r="R440" s="1694"/>
      <c r="S440" s="1694"/>
      <c r="T440" s="1694"/>
      <c r="U440" s="747">
        <v>1</v>
      </c>
      <c r="X440" s="746"/>
    </row>
    <row r="441" spans="1:34" s="749" customFormat="1" ht="40.5" customHeight="1">
      <c r="A441" s="1788"/>
      <c r="B441" s="1789"/>
      <c r="C441" s="1795" t="s">
        <v>3505</v>
      </c>
      <c r="D441" s="1792"/>
      <c r="E441" s="1791"/>
      <c r="F441" s="1789"/>
      <c r="G441" s="1789"/>
      <c r="H441" s="1794"/>
      <c r="I441" s="1789"/>
      <c r="J441" s="1789"/>
      <c r="K441" s="1789"/>
      <c r="L441" s="1789"/>
      <c r="M441" s="1789"/>
      <c r="N441" s="1789"/>
      <c r="O441" s="1789"/>
      <c r="P441" s="1790"/>
      <c r="Q441" s="1789"/>
      <c r="R441" s="1789"/>
      <c r="S441" s="1789"/>
      <c r="T441" s="1788"/>
      <c r="U441" s="747">
        <v>1</v>
      </c>
      <c r="V441" s="641"/>
      <c r="W441" s="641"/>
      <c r="X441" s="746"/>
      <c r="Y441" s="746"/>
      <c r="Z441" s="746"/>
      <c r="AA441" s="746"/>
      <c r="AB441" s="746"/>
      <c r="AC441" s="746"/>
      <c r="AD441" s="746"/>
      <c r="AE441" s="746"/>
      <c r="AF441" s="746"/>
      <c r="AG441" s="746"/>
      <c r="AH441" s="746"/>
    </row>
    <row r="442" spans="1:34" s="749" customFormat="1" ht="28.5">
      <c r="A442" s="1788"/>
      <c r="B442" s="1793"/>
      <c r="C442" s="1792"/>
      <c r="D442" s="1791" t="s">
        <v>3504</v>
      </c>
      <c r="E442" s="1791"/>
      <c r="F442" s="1791"/>
      <c r="G442" s="1791"/>
      <c r="H442" s="1791"/>
      <c r="I442" s="1791"/>
      <c r="J442" s="1791"/>
      <c r="K442" s="1791"/>
      <c r="L442" s="1791"/>
      <c r="M442" s="1789"/>
      <c r="N442" s="1789"/>
      <c r="O442" s="1790"/>
      <c r="P442" s="1789"/>
      <c r="Q442" s="1789"/>
      <c r="R442" s="1789"/>
      <c r="S442" s="1797"/>
      <c r="T442" s="1788"/>
      <c r="U442" s="747">
        <v>1</v>
      </c>
      <c r="V442" s="641"/>
      <c r="W442" s="641"/>
      <c r="X442" s="746"/>
      <c r="Y442" s="746"/>
      <c r="Z442" s="746"/>
      <c r="AA442" s="746"/>
      <c r="AB442" s="746"/>
      <c r="AC442" s="746"/>
      <c r="AD442" s="746"/>
      <c r="AE442" s="746"/>
      <c r="AF442" s="746"/>
      <c r="AG442" s="746"/>
    </row>
    <row r="443" spans="1:34">
      <c r="A443" s="1694">
        <v>1</v>
      </c>
      <c r="B443" s="1694"/>
      <c r="C443" s="1694"/>
      <c r="D443" s="1694"/>
      <c r="E443" s="1694"/>
      <c r="F443" s="1694"/>
      <c r="G443" s="1694"/>
      <c r="H443" s="1694"/>
      <c r="I443" s="1694"/>
      <c r="J443" s="1694"/>
      <c r="K443" s="1694"/>
      <c r="L443" s="1694"/>
      <c r="M443" s="1694"/>
      <c r="N443" s="1694"/>
      <c r="O443" s="1694"/>
      <c r="P443" s="1694"/>
      <c r="Q443" s="1694"/>
      <c r="R443" s="1694"/>
      <c r="S443" s="1694"/>
      <c r="T443" s="1694"/>
      <c r="U443" s="747">
        <v>1</v>
      </c>
      <c r="X443" s="746"/>
    </row>
    <row r="444" spans="1:34" s="749" customFormat="1" ht="40.5" customHeight="1">
      <c r="A444" s="1788"/>
      <c r="B444" s="1789"/>
      <c r="C444" s="1795" t="s">
        <v>3503</v>
      </c>
      <c r="D444" s="1792"/>
      <c r="E444" s="1791"/>
      <c r="F444" s="1789"/>
      <c r="G444" s="1789"/>
      <c r="H444" s="1794"/>
      <c r="I444" s="1789"/>
      <c r="J444" s="1789"/>
      <c r="K444" s="1789"/>
      <c r="L444" s="1789"/>
      <c r="M444" s="1789"/>
      <c r="N444" s="1789"/>
      <c r="O444" s="1789"/>
      <c r="P444" s="1790"/>
      <c r="Q444" s="1789"/>
      <c r="R444" s="1789"/>
      <c r="S444" s="1789"/>
      <c r="T444" s="1788"/>
      <c r="U444" s="747">
        <v>1</v>
      </c>
      <c r="V444" s="641"/>
      <c r="W444" s="641"/>
      <c r="X444" s="746"/>
      <c r="Y444" s="746"/>
      <c r="Z444" s="746"/>
      <c r="AA444" s="746"/>
      <c r="AB444" s="746"/>
      <c r="AC444" s="746"/>
      <c r="AD444" s="746"/>
      <c r="AE444" s="746"/>
      <c r="AF444" s="746"/>
      <c r="AG444" s="746"/>
      <c r="AH444" s="746"/>
    </row>
    <row r="445" spans="1:34" s="749" customFormat="1" ht="28.5">
      <c r="A445" s="1788"/>
      <c r="B445" s="1793"/>
      <c r="C445" s="1792"/>
      <c r="D445" s="1791" t="s">
        <v>3502</v>
      </c>
      <c r="E445" s="1791"/>
      <c r="F445" s="1791"/>
      <c r="G445" s="1791"/>
      <c r="H445" s="1791"/>
      <c r="I445" s="1791"/>
      <c r="J445" s="1791"/>
      <c r="K445" s="1791"/>
      <c r="L445" s="1791"/>
      <c r="M445" s="1789"/>
      <c r="N445" s="1789"/>
      <c r="O445" s="1790"/>
      <c r="P445" s="1789"/>
      <c r="Q445" s="1789"/>
      <c r="R445" s="1789"/>
      <c r="S445" s="1797"/>
      <c r="T445" s="1788"/>
      <c r="U445" s="747">
        <v>1</v>
      </c>
      <c r="V445" s="641"/>
      <c r="W445" s="641"/>
      <c r="X445" s="746"/>
      <c r="Y445" s="746"/>
      <c r="Z445" s="746"/>
      <c r="AA445" s="746"/>
      <c r="AB445" s="746"/>
      <c r="AC445" s="746"/>
      <c r="AD445" s="746"/>
      <c r="AE445" s="746"/>
      <c r="AF445" s="746"/>
      <c r="AG445" s="746"/>
    </row>
    <row r="446" spans="1:34">
      <c r="A446" s="1694">
        <v>1</v>
      </c>
      <c r="B446" s="1694"/>
      <c r="C446" s="1694"/>
      <c r="D446" s="1694"/>
      <c r="E446" s="1694"/>
      <c r="F446" s="1694"/>
      <c r="G446" s="1694"/>
      <c r="H446" s="1694"/>
      <c r="I446" s="1694"/>
      <c r="J446" s="1694"/>
      <c r="K446" s="1694"/>
      <c r="L446" s="1694"/>
      <c r="M446" s="1694"/>
      <c r="N446" s="1694"/>
      <c r="O446" s="1694"/>
      <c r="P446" s="1694"/>
      <c r="Q446" s="1694"/>
      <c r="R446" s="1694"/>
      <c r="S446" s="1694"/>
      <c r="T446" s="1694"/>
      <c r="U446" s="747">
        <v>1</v>
      </c>
      <c r="X446" s="746"/>
    </row>
    <row r="447" spans="1:34" s="749" customFormat="1" ht="40.5" customHeight="1">
      <c r="A447" s="1788"/>
      <c r="B447" s="1793"/>
      <c r="C447" s="1853"/>
      <c r="D447" s="1789"/>
      <c r="E447" s="1789"/>
      <c r="F447" s="1789"/>
      <c r="G447" s="1794"/>
      <c r="H447" s="1789"/>
      <c r="I447" s="1789"/>
      <c r="J447" s="1789"/>
      <c r="K447" s="1789"/>
      <c r="L447" s="1789"/>
      <c r="M447" s="1789"/>
      <c r="N447" s="1789"/>
      <c r="O447" s="1790"/>
      <c r="P447" s="1789"/>
      <c r="Q447" s="1789"/>
      <c r="R447" s="1789"/>
      <c r="S447" s="1797"/>
      <c r="T447" s="1788"/>
      <c r="U447" s="747">
        <v>1</v>
      </c>
      <c r="V447" s="641"/>
      <c r="W447" s="641"/>
      <c r="X447" s="746"/>
      <c r="Y447" s="746"/>
      <c r="Z447" s="746"/>
      <c r="AA447" s="746"/>
      <c r="AB447" s="746"/>
      <c r="AC447" s="746"/>
      <c r="AD447" s="746"/>
      <c r="AE447" s="746"/>
      <c r="AF447" s="746"/>
      <c r="AG447" s="746"/>
    </row>
    <row r="448" spans="1:34" s="746" customFormat="1" ht="27">
      <c r="A448" s="1788"/>
      <c r="B448" s="1822"/>
      <c r="C448" s="1822"/>
      <c r="D448" s="5096" t="s">
        <v>3501</v>
      </c>
      <c r="E448" s="5097"/>
      <c r="F448" s="5097"/>
      <c r="G448" s="5097"/>
      <c r="H448" s="5098"/>
      <c r="I448" s="1789"/>
      <c r="J448" s="1789"/>
      <c r="K448" s="1852" t="s">
        <v>3500</v>
      </c>
      <c r="L448" s="1836"/>
      <c r="M448" s="1836"/>
      <c r="N448" s="1836"/>
      <c r="O448" s="1790"/>
      <c r="P448" s="1790"/>
      <c r="Q448" s="1790"/>
      <c r="R448" s="1790"/>
      <c r="S448" s="1790"/>
      <c r="T448" s="1788"/>
      <c r="U448" s="747">
        <v>1</v>
      </c>
      <c r="V448" s="641"/>
      <c r="W448" s="641"/>
    </row>
    <row r="449" spans="1:23" s="746" customFormat="1" ht="27">
      <c r="A449" s="1788"/>
      <c r="B449" s="1822"/>
      <c r="C449" s="1822"/>
      <c r="D449" s="1851"/>
      <c r="E449" s="1850" t="s">
        <v>3499</v>
      </c>
      <c r="F449" s="1850" t="s">
        <v>3498</v>
      </c>
      <c r="G449" s="1850" t="s">
        <v>3497</v>
      </c>
      <c r="H449" s="1849"/>
      <c r="I449" s="1789"/>
      <c r="J449" s="1789"/>
      <c r="K449" s="1836">
        <v>1</v>
      </c>
      <c r="L449" s="1836">
        <v>1</v>
      </c>
      <c r="M449" s="1836">
        <v>1</v>
      </c>
      <c r="N449" s="1836">
        <v>1</v>
      </c>
      <c r="O449" s="1790"/>
      <c r="P449" s="1790"/>
      <c r="Q449" s="1790"/>
      <c r="R449" s="1790"/>
      <c r="S449" s="1790"/>
      <c r="T449" s="1788"/>
      <c r="U449" s="747">
        <v>1</v>
      </c>
      <c r="V449" s="641"/>
      <c r="W449" s="641"/>
    </row>
    <row r="450" spans="1:23" s="746" customFormat="1" ht="27">
      <c r="A450" s="1788"/>
      <c r="B450" s="1822"/>
      <c r="C450" s="1822"/>
      <c r="D450" s="1825">
        <v>6</v>
      </c>
      <c r="E450" s="1848">
        <f>ROWS(D452:D454)</f>
        <v>3</v>
      </c>
      <c r="F450" s="1848" t="s">
        <v>3496</v>
      </c>
      <c r="G450" s="1845" t="s">
        <v>978</v>
      </c>
      <c r="H450" s="1847"/>
      <c r="I450" s="1789"/>
      <c r="J450" s="1789"/>
      <c r="K450" s="1836">
        <v>1</v>
      </c>
      <c r="L450" s="1836">
        <v>1</v>
      </c>
      <c r="M450" s="1836">
        <v>1</v>
      </c>
      <c r="N450" s="1836">
        <v>1</v>
      </c>
      <c r="O450" s="1790"/>
      <c r="P450" s="1790"/>
      <c r="Q450" s="1790"/>
      <c r="R450" s="1790"/>
      <c r="S450" s="1790"/>
      <c r="T450" s="1788"/>
      <c r="U450" s="747">
        <v>1</v>
      </c>
      <c r="V450" s="641"/>
      <c r="W450" s="641"/>
    </row>
    <row r="451" spans="1:23" s="746" customFormat="1" ht="27">
      <c r="A451" s="1788"/>
      <c r="B451" s="1822"/>
      <c r="C451" s="1822"/>
      <c r="D451" s="1825">
        <v>6</v>
      </c>
      <c r="E451" s="1846">
        <f>ROW()+1</f>
        <v>452</v>
      </c>
      <c r="F451" s="1846" t="s">
        <v>3495</v>
      </c>
      <c r="G451" s="1845" t="s">
        <v>3494</v>
      </c>
      <c r="H451" s="1844"/>
      <c r="I451" s="1789"/>
      <c r="J451" s="1789"/>
      <c r="K451" s="1836">
        <v>1</v>
      </c>
      <c r="L451" s="1836">
        <v>1</v>
      </c>
      <c r="M451" s="1836">
        <v>1</v>
      </c>
      <c r="N451" s="1836">
        <v>1</v>
      </c>
      <c r="O451" s="1790"/>
      <c r="P451" s="1790"/>
      <c r="Q451" s="1790"/>
      <c r="R451" s="1790"/>
      <c r="S451" s="1790"/>
      <c r="T451" s="1788"/>
      <c r="U451" s="747">
        <v>1</v>
      </c>
      <c r="V451" s="641"/>
      <c r="W451" s="641"/>
    </row>
    <row r="452" spans="1:23" s="746" customFormat="1" ht="27">
      <c r="A452" s="1788"/>
      <c r="B452" s="1822"/>
      <c r="C452" s="1822"/>
      <c r="D452" s="1843" t="s">
        <v>15</v>
      </c>
      <c r="E452" s="1834" t="s">
        <v>3493</v>
      </c>
      <c r="F452" s="1834"/>
      <c r="G452" s="1834"/>
      <c r="H452" s="1841"/>
      <c r="I452" s="1789"/>
      <c r="J452" s="1789"/>
      <c r="K452" s="1836">
        <v>1</v>
      </c>
      <c r="L452" s="1836">
        <v>1</v>
      </c>
      <c r="M452" s="1836">
        <v>1</v>
      </c>
      <c r="N452" s="1836">
        <v>1</v>
      </c>
      <c r="O452" s="1790"/>
      <c r="P452" s="1790"/>
      <c r="Q452" s="1790"/>
      <c r="R452" s="1790"/>
      <c r="S452" s="1790"/>
      <c r="T452" s="1788"/>
      <c r="U452" s="747">
        <v>1</v>
      </c>
      <c r="V452" s="641"/>
      <c r="W452" s="641"/>
    </row>
    <row r="453" spans="1:23" s="746" customFormat="1" ht="27">
      <c r="A453" s="1788"/>
      <c r="B453" s="1822"/>
      <c r="C453" s="1822"/>
      <c r="D453" s="1843" t="s">
        <v>15</v>
      </c>
      <c r="E453" s="1842" t="s">
        <v>3492</v>
      </c>
      <c r="F453" s="1834"/>
      <c r="G453" s="1834"/>
      <c r="H453" s="1841"/>
      <c r="I453" s="1789"/>
      <c r="J453" s="1789"/>
      <c r="K453" s="1836">
        <v>1</v>
      </c>
      <c r="L453" s="1836">
        <v>1</v>
      </c>
      <c r="M453" s="1836">
        <v>1</v>
      </c>
      <c r="N453" s="1836">
        <v>1</v>
      </c>
      <c r="O453" s="1790"/>
      <c r="P453" s="1790"/>
      <c r="Q453" s="1790"/>
      <c r="R453" s="1790"/>
      <c r="S453" s="1790"/>
      <c r="T453" s="1788"/>
      <c r="U453" s="747">
        <v>1</v>
      </c>
      <c r="V453" s="641"/>
      <c r="W453" s="641"/>
    </row>
    <row r="454" spans="1:23" s="746" customFormat="1" ht="27">
      <c r="A454" s="1788"/>
      <c r="B454" s="1822"/>
      <c r="C454" s="1822"/>
      <c r="D454" s="1843" t="s">
        <v>15</v>
      </c>
      <c r="E454" s="1842" t="s">
        <v>3491</v>
      </c>
      <c r="F454" s="1834"/>
      <c r="G454" s="1834"/>
      <c r="H454" s="1841"/>
      <c r="I454" s="1789"/>
      <c r="J454" s="1789"/>
      <c r="K454" s="1836">
        <v>1</v>
      </c>
      <c r="L454" s="1836">
        <v>1</v>
      </c>
      <c r="M454" s="1836">
        <v>1</v>
      </c>
      <c r="N454" s="1836">
        <v>1</v>
      </c>
      <c r="O454" s="1790"/>
      <c r="P454" s="1790"/>
      <c r="Q454" s="1790"/>
      <c r="R454" s="1790"/>
      <c r="S454" s="1790"/>
      <c r="T454" s="1788"/>
      <c r="U454" s="747">
        <v>1</v>
      </c>
      <c r="V454" s="641"/>
      <c r="W454" s="641"/>
    </row>
    <row r="455" spans="1:23" s="746" customFormat="1" ht="27">
      <c r="A455" s="1788"/>
      <c r="B455" s="1822"/>
      <c r="C455" s="1822"/>
      <c r="D455" s="1840">
        <v>6</v>
      </c>
      <c r="E455" s="1839">
        <f>ROW()-1</f>
        <v>454</v>
      </c>
      <c r="F455" s="1839" t="s">
        <v>3490</v>
      </c>
      <c r="G455" s="1838" t="s">
        <v>3489</v>
      </c>
      <c r="H455" s="1837"/>
      <c r="I455" s="1789"/>
      <c r="J455" s="1789"/>
      <c r="K455" s="1836">
        <v>1</v>
      </c>
      <c r="L455" s="1836">
        <v>1</v>
      </c>
      <c r="M455" s="1836">
        <v>1</v>
      </c>
      <c r="N455" s="1836">
        <v>1</v>
      </c>
      <c r="O455" s="1790"/>
      <c r="P455" s="1790"/>
      <c r="Q455" s="1790"/>
      <c r="R455" s="1790"/>
      <c r="S455" s="1790"/>
      <c r="T455" s="1788"/>
      <c r="U455" s="747">
        <v>1</v>
      </c>
      <c r="V455" s="641"/>
      <c r="W455" s="641"/>
    </row>
    <row r="456" spans="1:23" s="746" customFormat="1" ht="27">
      <c r="A456" s="1788"/>
      <c r="B456" s="1822"/>
      <c r="C456" s="1822"/>
      <c r="D456" s="1822"/>
      <c r="E456" s="1822"/>
      <c r="F456" s="1822"/>
      <c r="G456" s="1822"/>
      <c r="H456" s="1822"/>
      <c r="I456" s="1789"/>
      <c r="J456" s="1789"/>
      <c r="K456" s="1836">
        <v>1</v>
      </c>
      <c r="L456" s="1836">
        <v>1</v>
      </c>
      <c r="M456" s="1836">
        <v>1</v>
      </c>
      <c r="N456" s="1836">
        <v>1</v>
      </c>
      <c r="O456" s="1790"/>
      <c r="P456" s="1790"/>
      <c r="Q456" s="1790"/>
      <c r="R456" s="1790"/>
      <c r="S456" s="1790"/>
      <c r="T456" s="1788"/>
      <c r="U456" s="747">
        <v>1</v>
      </c>
      <c r="V456" s="641"/>
      <c r="W456" s="641"/>
    </row>
    <row r="457" spans="1:23" s="746" customFormat="1" ht="28.5">
      <c r="A457" s="1788"/>
      <c r="B457" s="1822"/>
      <c r="C457" s="1822"/>
      <c r="D457" s="5096" t="s">
        <v>3488</v>
      </c>
      <c r="E457" s="5097"/>
      <c r="F457" s="5097"/>
      <c r="G457" s="5097"/>
      <c r="H457" s="5098"/>
      <c r="I457" s="1789"/>
      <c r="J457" s="1789"/>
      <c r="K457" s="1817" t="s">
        <v>3487</v>
      </c>
      <c r="L457" s="1831" t="s">
        <v>3486</v>
      </c>
      <c r="M457" s="1830"/>
      <c r="N457" s="1830"/>
      <c r="O457" s="1790"/>
      <c r="P457" s="1790"/>
      <c r="Q457" s="1790"/>
      <c r="R457" s="1790"/>
      <c r="S457" s="1790"/>
      <c r="T457" s="1788"/>
      <c r="U457" s="747">
        <v>1</v>
      </c>
      <c r="V457" s="641"/>
      <c r="W457" s="641"/>
    </row>
    <row r="458" spans="1:23" s="746" customFormat="1" ht="28.5">
      <c r="A458" s="1788"/>
      <c r="B458" s="1822"/>
      <c r="C458" s="1822"/>
      <c r="D458" s="1835"/>
      <c r="E458" s="1834"/>
      <c r="F458" s="1834"/>
      <c r="G458" s="1833" t="s">
        <v>3485</v>
      </c>
      <c r="H458" s="1832" t="s">
        <v>15</v>
      </c>
      <c r="I458" s="1789"/>
      <c r="J458" s="1789"/>
      <c r="K458" s="1817"/>
      <c r="L458" s="1831" t="s">
        <v>3484</v>
      </c>
      <c r="M458" s="1830"/>
      <c r="N458" s="1830"/>
      <c r="O458" s="1790"/>
      <c r="P458" s="1790"/>
      <c r="Q458" s="1790"/>
      <c r="R458" s="1790"/>
      <c r="S458" s="1790"/>
      <c r="T458" s="1788"/>
      <c r="U458" s="747">
        <v>1</v>
      </c>
      <c r="V458" s="641"/>
      <c r="W458" s="641"/>
    </row>
    <row r="459" spans="1:23" s="746" customFormat="1" ht="27">
      <c r="A459" s="1788"/>
      <c r="B459" s="1822"/>
      <c r="C459" s="1822"/>
      <c r="D459" s="1825"/>
      <c r="E459" s="1824"/>
      <c r="F459" s="1824"/>
      <c r="G459" s="1829" t="s">
        <v>3483</v>
      </c>
      <c r="H459" s="1828">
        <f>COUNTIF(D460:H464,H458)</f>
        <v>4</v>
      </c>
      <c r="I459" s="1789"/>
      <c r="J459" s="1789"/>
      <c r="K459" s="1790"/>
      <c r="L459" s="1790"/>
      <c r="M459" s="1790"/>
      <c r="N459" s="1790"/>
      <c r="O459" s="1790"/>
      <c r="P459" s="1790"/>
      <c r="Q459" s="1790"/>
      <c r="R459" s="1790"/>
      <c r="S459" s="1790"/>
      <c r="T459" s="1788"/>
      <c r="U459" s="747">
        <v>1</v>
      </c>
      <c r="V459" s="641"/>
      <c r="W459" s="641"/>
    </row>
    <row r="460" spans="1:23" s="746" customFormat="1" ht="27">
      <c r="A460" s="1788"/>
      <c r="B460" s="1822"/>
      <c r="C460" s="1822"/>
      <c r="D460" s="1825">
        <v>6</v>
      </c>
      <c r="E460" s="1824">
        <v>6</v>
      </c>
      <c r="F460" s="1827" t="s">
        <v>15</v>
      </c>
      <c r="G460" s="1824">
        <v>6</v>
      </c>
      <c r="H460" s="1826">
        <v>6</v>
      </c>
      <c r="I460" s="1789"/>
      <c r="J460" s="1789"/>
      <c r="K460" s="1790"/>
      <c r="L460" s="1790"/>
      <c r="M460" s="1790"/>
      <c r="N460" s="1790"/>
      <c r="O460" s="1790"/>
      <c r="P460" s="1790"/>
      <c r="Q460" s="1790"/>
      <c r="R460" s="1790"/>
      <c r="S460" s="1790"/>
      <c r="T460" s="1788"/>
      <c r="U460" s="747">
        <v>1</v>
      </c>
      <c r="V460" s="641"/>
      <c r="W460" s="641"/>
    </row>
    <row r="461" spans="1:23" s="746" customFormat="1" ht="27">
      <c r="A461" s="1788"/>
      <c r="B461" s="1822"/>
      <c r="C461" s="1822"/>
      <c r="D461" s="1825">
        <v>6</v>
      </c>
      <c r="E461" s="1824">
        <v>6</v>
      </c>
      <c r="F461" s="1824">
        <v>6</v>
      </c>
      <c r="G461" s="1824">
        <v>6</v>
      </c>
      <c r="H461" s="1826">
        <v>6</v>
      </c>
      <c r="I461" s="1789"/>
      <c r="J461" s="1789"/>
      <c r="K461" s="1790"/>
      <c r="L461" s="1790"/>
      <c r="M461" s="1790"/>
      <c r="N461" s="1790"/>
      <c r="O461" s="1790"/>
      <c r="P461" s="1790"/>
      <c r="Q461" s="1790"/>
      <c r="R461" s="1790"/>
      <c r="S461" s="1790"/>
      <c r="T461" s="1788"/>
      <c r="U461" s="747">
        <v>1</v>
      </c>
      <c r="V461" s="641"/>
      <c r="W461" s="641"/>
    </row>
    <row r="462" spans="1:23" s="746" customFormat="1" ht="27">
      <c r="A462" s="1788"/>
      <c r="B462" s="1822"/>
      <c r="C462" s="1822"/>
      <c r="D462" s="1825">
        <v>6</v>
      </c>
      <c r="E462" s="1827" t="s">
        <v>15</v>
      </c>
      <c r="F462" s="1824">
        <v>6</v>
      </c>
      <c r="G462" s="1824">
        <v>6</v>
      </c>
      <c r="H462" s="1826">
        <v>6</v>
      </c>
      <c r="I462" s="1789"/>
      <c r="J462" s="1789"/>
      <c r="K462" s="1790"/>
      <c r="L462" s="1790"/>
      <c r="M462" s="1790"/>
      <c r="N462" s="1790"/>
      <c r="O462" s="1790"/>
      <c r="P462" s="1790"/>
      <c r="Q462" s="1790"/>
      <c r="R462" s="1790"/>
      <c r="S462" s="1790"/>
      <c r="T462" s="1788"/>
      <c r="U462" s="747">
        <v>1</v>
      </c>
      <c r="V462" s="641"/>
      <c r="W462" s="641"/>
    </row>
    <row r="463" spans="1:23" s="746" customFormat="1" ht="27">
      <c r="A463" s="1788"/>
      <c r="B463" s="1822"/>
      <c r="C463" s="1822"/>
      <c r="D463" s="1825">
        <v>6</v>
      </c>
      <c r="E463" s="1824">
        <v>6</v>
      </c>
      <c r="F463" s="1824">
        <v>6</v>
      </c>
      <c r="G463" s="1827" t="s">
        <v>15</v>
      </c>
      <c r="H463" s="1826">
        <v>6</v>
      </c>
      <c r="I463" s="1789"/>
      <c r="J463" s="1789"/>
      <c r="K463" s="1790"/>
      <c r="L463" s="1790"/>
      <c r="M463" s="1790"/>
      <c r="N463" s="1790"/>
      <c r="O463" s="1790"/>
      <c r="P463" s="1790"/>
      <c r="Q463" s="1790"/>
      <c r="R463" s="1790"/>
      <c r="S463" s="1790"/>
      <c r="T463" s="1788"/>
      <c r="U463" s="747">
        <v>1</v>
      </c>
      <c r="V463" s="641"/>
      <c r="W463" s="641"/>
    </row>
    <row r="464" spans="1:23" s="746" customFormat="1" ht="27">
      <c r="A464" s="1788"/>
      <c r="B464" s="1822"/>
      <c r="C464" s="1822"/>
      <c r="D464" s="1825">
        <v>6</v>
      </c>
      <c r="E464" s="1824">
        <v>6</v>
      </c>
      <c r="F464" s="1824">
        <v>6</v>
      </c>
      <c r="G464" s="1824">
        <v>6</v>
      </c>
      <c r="H464" s="1823" t="s">
        <v>15</v>
      </c>
      <c r="I464" s="1789"/>
      <c r="J464" s="1789"/>
      <c r="K464" s="1790"/>
      <c r="L464" s="1790"/>
      <c r="M464" s="1790"/>
      <c r="N464" s="1790"/>
      <c r="O464" s="1790"/>
      <c r="P464" s="1790"/>
      <c r="Q464" s="1790"/>
      <c r="R464" s="1790"/>
      <c r="S464" s="1790"/>
      <c r="T464" s="1788"/>
      <c r="U464" s="747">
        <v>1</v>
      </c>
      <c r="V464" s="641"/>
      <c r="W464" s="641"/>
    </row>
    <row r="465" spans="1:33" s="746" customFormat="1" ht="27">
      <c r="A465" s="1788"/>
      <c r="B465" s="1822"/>
      <c r="C465" s="1822"/>
      <c r="D465" s="1821"/>
      <c r="E465" s="1820"/>
      <c r="F465" s="1820"/>
      <c r="G465" s="1820"/>
      <c r="H465" s="614"/>
      <c r="I465" s="1789"/>
      <c r="J465" s="1789"/>
      <c r="K465" s="1790"/>
      <c r="L465" s="1790"/>
      <c r="M465" s="1790"/>
      <c r="N465" s="1790"/>
      <c r="O465" s="1790"/>
      <c r="P465" s="1790"/>
      <c r="Q465" s="1790"/>
      <c r="R465" s="1790"/>
      <c r="S465" s="1790"/>
      <c r="T465" s="1788"/>
      <c r="U465" s="747">
        <v>1</v>
      </c>
      <c r="V465" s="641"/>
      <c r="W465" s="641"/>
    </row>
    <row r="466" spans="1:33" s="749" customFormat="1" ht="40.5" customHeight="1">
      <c r="A466" s="1788"/>
      <c r="B466" s="1789"/>
      <c r="C466" s="1802"/>
      <c r="D466" s="1791"/>
      <c r="E466" s="1789"/>
      <c r="F466" s="1789"/>
      <c r="G466" s="1794"/>
      <c r="H466" s="1789"/>
      <c r="I466" s="1789"/>
      <c r="J466" s="1789"/>
      <c r="K466" s="1789"/>
      <c r="L466" s="1789"/>
      <c r="M466" s="1789"/>
      <c r="N466" s="1789"/>
      <c r="O466" s="1790"/>
      <c r="P466" s="1789"/>
      <c r="Q466" s="1789"/>
      <c r="R466" s="1789"/>
      <c r="S466" s="1797"/>
      <c r="T466" s="1788"/>
      <c r="U466" s="747">
        <v>1</v>
      </c>
      <c r="V466" s="641"/>
      <c r="W466" s="641"/>
      <c r="X466" s="746"/>
      <c r="Y466" s="746"/>
      <c r="Z466" s="746"/>
      <c r="AA466" s="746"/>
      <c r="AB466" s="746"/>
      <c r="AC466" s="746"/>
      <c r="AD466" s="746"/>
      <c r="AE466" s="746"/>
      <c r="AF466" s="746"/>
      <c r="AG466" s="746"/>
    </row>
    <row r="467" spans="1:33" s="749" customFormat="1" ht="40.5" customHeight="1">
      <c r="A467" s="1788"/>
      <c r="B467" s="1819" t="s">
        <v>3482</v>
      </c>
      <c r="C467" s="1817"/>
      <c r="D467" s="1817"/>
      <c r="E467" s="1790"/>
      <c r="F467" s="1790"/>
      <c r="G467" s="1789"/>
      <c r="H467" s="1789"/>
      <c r="I467" s="1789"/>
      <c r="J467" s="1789"/>
      <c r="K467" s="1789"/>
      <c r="L467" s="1789"/>
      <c r="M467" s="1789"/>
      <c r="N467" s="1789"/>
      <c r="O467" s="1790"/>
      <c r="P467" s="1789"/>
      <c r="Q467" s="1789"/>
      <c r="R467" s="1789"/>
      <c r="S467" s="1797"/>
      <c r="T467" s="1788"/>
      <c r="U467" s="747">
        <v>1</v>
      </c>
      <c r="V467" s="641"/>
      <c r="W467" s="641"/>
      <c r="X467" s="746"/>
      <c r="Y467" s="746"/>
      <c r="Z467" s="746"/>
      <c r="AA467" s="746"/>
      <c r="AB467" s="746"/>
      <c r="AC467" s="746"/>
      <c r="AD467" s="746"/>
      <c r="AE467" s="746"/>
      <c r="AF467" s="746"/>
      <c r="AG467" s="746"/>
    </row>
    <row r="468" spans="1:33" s="749" customFormat="1" ht="40.5" customHeight="1">
      <c r="A468" s="1788"/>
      <c r="B468" s="1817"/>
      <c r="C468" s="1817" t="s">
        <v>3481</v>
      </c>
      <c r="D468" s="1817"/>
      <c r="E468" s="1817"/>
      <c r="F468" s="1817"/>
      <c r="G468" s="5099" t="s">
        <v>3480</v>
      </c>
      <c r="H468" s="5099"/>
      <c r="I468" s="5099"/>
      <c r="J468" s="5099"/>
      <c r="K468" s="5099"/>
      <c r="L468" s="5099"/>
      <c r="M468" s="5099"/>
      <c r="N468" s="5099"/>
      <c r="O468" s="5099"/>
      <c r="P468" s="5099"/>
      <c r="Q468" s="5099"/>
      <c r="R468" s="5099"/>
      <c r="S468" s="1797"/>
      <c r="T468" s="1788"/>
      <c r="U468" s="747">
        <v>1</v>
      </c>
      <c r="V468" s="641"/>
      <c r="W468" s="641"/>
      <c r="X468" s="746"/>
      <c r="Y468" s="746"/>
      <c r="Z468" s="746"/>
      <c r="AA468" s="746"/>
      <c r="AB468" s="746"/>
      <c r="AC468" s="746"/>
      <c r="AD468" s="746"/>
      <c r="AE468" s="746"/>
      <c r="AF468" s="746"/>
      <c r="AG468" s="746"/>
    </row>
    <row r="469" spans="1:33" s="749" customFormat="1" ht="40.5" customHeight="1">
      <c r="A469" s="1788"/>
      <c r="B469" s="1817"/>
      <c r="C469" s="1817"/>
      <c r="D469" s="1818"/>
      <c r="E469" s="1817"/>
      <c r="F469" s="1817"/>
      <c r="G469" s="5099" t="s">
        <v>3479</v>
      </c>
      <c r="H469" s="5099"/>
      <c r="I469" s="5099"/>
      <c r="J469" s="5099"/>
      <c r="K469" s="5099"/>
      <c r="L469" s="5099"/>
      <c r="M469" s="5099"/>
      <c r="N469" s="5099"/>
      <c r="O469" s="5099"/>
      <c r="P469" s="5099"/>
      <c r="Q469" s="5099"/>
      <c r="R469" s="5099"/>
      <c r="S469" s="1797"/>
      <c r="T469" s="1788"/>
      <c r="U469" s="747">
        <v>1</v>
      </c>
      <c r="V469" s="641"/>
      <c r="W469" s="641"/>
      <c r="X469" s="746"/>
      <c r="Y469" s="746"/>
      <c r="Z469" s="746"/>
      <c r="AA469" s="746"/>
      <c r="AB469" s="746"/>
      <c r="AC469" s="746"/>
      <c r="AD469" s="746"/>
      <c r="AE469" s="746"/>
      <c r="AF469" s="746"/>
      <c r="AG469" s="746"/>
    </row>
    <row r="470" spans="1:33" s="749" customFormat="1" ht="40.5" customHeight="1">
      <c r="A470" s="1788"/>
      <c r="B470" s="1817"/>
      <c r="C470" s="1817"/>
      <c r="D470" s="1818"/>
      <c r="E470" s="1817"/>
      <c r="F470" s="1817"/>
      <c r="G470" s="5099" t="s">
        <v>3478</v>
      </c>
      <c r="H470" s="5099"/>
      <c r="I470" s="5099"/>
      <c r="J470" s="5099"/>
      <c r="K470" s="5099"/>
      <c r="L470" s="5099"/>
      <c r="M470" s="5099"/>
      <c r="N470" s="5099"/>
      <c r="O470" s="5099"/>
      <c r="P470" s="5099"/>
      <c r="Q470" s="5099"/>
      <c r="R470" s="5099"/>
      <c r="S470" s="1797"/>
      <c r="T470" s="1788"/>
      <c r="U470" s="747">
        <v>1</v>
      </c>
      <c r="V470" s="641"/>
      <c r="W470" s="641"/>
      <c r="X470" s="746"/>
      <c r="Y470" s="746"/>
      <c r="Z470" s="746"/>
      <c r="AA470" s="746"/>
      <c r="AB470" s="746"/>
      <c r="AC470" s="746"/>
      <c r="AD470" s="746"/>
      <c r="AE470" s="746"/>
      <c r="AF470" s="746"/>
      <c r="AG470" s="746"/>
    </row>
    <row r="471" spans="1:33" s="749" customFormat="1" ht="40.5" customHeight="1">
      <c r="A471" s="1788"/>
      <c r="B471" s="1817"/>
      <c r="C471" s="1817"/>
      <c r="D471" s="1818"/>
      <c r="E471" s="1817"/>
      <c r="F471" s="1817"/>
      <c r="G471" s="5099" t="s">
        <v>3477</v>
      </c>
      <c r="H471" s="5099"/>
      <c r="I471" s="5099"/>
      <c r="J471" s="5099"/>
      <c r="K471" s="5099"/>
      <c r="L471" s="5099"/>
      <c r="M471" s="5099"/>
      <c r="N471" s="5099"/>
      <c r="O471" s="5099"/>
      <c r="P471" s="5099"/>
      <c r="Q471" s="5099"/>
      <c r="R471" s="5099"/>
      <c r="S471" s="1797"/>
      <c r="T471" s="1788"/>
      <c r="U471" s="747">
        <v>1</v>
      </c>
      <c r="V471" s="641"/>
      <c r="W471" s="641"/>
      <c r="X471" s="746"/>
      <c r="Y471" s="746"/>
      <c r="Z471" s="746"/>
      <c r="AA471" s="746"/>
      <c r="AB471" s="746"/>
      <c r="AC471" s="746"/>
      <c r="AD471" s="746"/>
      <c r="AE471" s="746"/>
      <c r="AF471" s="746"/>
      <c r="AG471" s="746"/>
    </row>
    <row r="472" spans="1:33" s="749" customFormat="1" ht="40.5" customHeight="1">
      <c r="A472" s="1788"/>
      <c r="B472" s="1817"/>
      <c r="C472" s="1817"/>
      <c r="D472" s="1818"/>
      <c r="E472" s="1817"/>
      <c r="F472" s="1817"/>
      <c r="G472" s="5099" t="s">
        <v>3476</v>
      </c>
      <c r="H472" s="5099"/>
      <c r="I472" s="5099"/>
      <c r="J472" s="5099"/>
      <c r="K472" s="5099"/>
      <c r="L472" s="5099"/>
      <c r="M472" s="5099"/>
      <c r="N472" s="5099"/>
      <c r="O472" s="5099"/>
      <c r="P472" s="5099"/>
      <c r="Q472" s="5099"/>
      <c r="R472" s="5099"/>
      <c r="S472" s="1797"/>
      <c r="T472" s="1788"/>
      <c r="U472" s="747">
        <v>1</v>
      </c>
      <c r="V472" s="641"/>
      <c r="W472" s="641"/>
      <c r="X472" s="746"/>
      <c r="Y472" s="746"/>
      <c r="Z472" s="746"/>
      <c r="AA472" s="746"/>
      <c r="AB472" s="746"/>
      <c r="AC472" s="746"/>
      <c r="AD472" s="746"/>
      <c r="AE472" s="746"/>
      <c r="AF472" s="746"/>
      <c r="AG472" s="746"/>
    </row>
    <row r="473" spans="1:33" s="749" customFormat="1" ht="40.5" customHeight="1">
      <c r="A473" s="1788"/>
      <c r="B473" s="1817"/>
      <c r="C473" s="1817"/>
      <c r="D473" s="1817"/>
      <c r="E473" s="1817"/>
      <c r="F473" s="1817"/>
      <c r="G473" s="1816"/>
      <c r="H473" s="1816"/>
      <c r="I473" s="1816"/>
      <c r="J473" s="1816"/>
      <c r="K473" s="1816"/>
      <c r="L473" s="1816"/>
      <c r="M473" s="1816"/>
      <c r="N473" s="1816"/>
      <c r="O473" s="1816"/>
      <c r="P473" s="1816"/>
      <c r="Q473" s="1816"/>
      <c r="R473" s="1816"/>
      <c r="S473" s="1797"/>
      <c r="T473" s="1788"/>
      <c r="U473" s="747">
        <v>1</v>
      </c>
      <c r="V473" s="641"/>
      <c r="W473" s="641"/>
      <c r="X473" s="746"/>
      <c r="Y473" s="746"/>
      <c r="Z473" s="746"/>
      <c r="AA473" s="746"/>
      <c r="AB473" s="746"/>
      <c r="AC473" s="746"/>
      <c r="AD473" s="746"/>
      <c r="AE473" s="746"/>
      <c r="AF473" s="746"/>
      <c r="AG473" s="746"/>
    </row>
    <row r="474" spans="1:33" s="749" customFormat="1" ht="40.5" customHeight="1">
      <c r="A474" s="1788"/>
      <c r="B474" s="1817"/>
      <c r="C474" s="1817" t="s">
        <v>3465</v>
      </c>
      <c r="D474" s="1817"/>
      <c r="E474" s="1817"/>
      <c r="F474" s="1817"/>
      <c r="G474" s="5099" t="s">
        <v>3475</v>
      </c>
      <c r="H474" s="5099"/>
      <c r="I474" s="5099"/>
      <c r="J474" s="5099"/>
      <c r="K474" s="5099"/>
      <c r="L474" s="5099"/>
      <c r="M474" s="5099"/>
      <c r="N474" s="5099"/>
      <c r="O474" s="5099"/>
      <c r="P474" s="5099"/>
      <c r="Q474" s="5099"/>
      <c r="R474" s="5099"/>
      <c r="S474" s="1797"/>
      <c r="T474" s="1788"/>
      <c r="U474" s="747">
        <v>1</v>
      </c>
      <c r="V474" s="641"/>
      <c r="W474" s="641"/>
      <c r="X474" s="746"/>
      <c r="Y474" s="746"/>
      <c r="Z474" s="746"/>
      <c r="AA474" s="746"/>
      <c r="AB474" s="746"/>
      <c r="AC474" s="746"/>
      <c r="AD474" s="746"/>
      <c r="AE474" s="746"/>
      <c r="AF474" s="746"/>
      <c r="AG474" s="746"/>
    </row>
    <row r="475" spans="1:33" s="749" customFormat="1" ht="40.5" customHeight="1">
      <c r="A475" s="1788"/>
      <c r="B475" s="1817"/>
      <c r="C475" s="1817"/>
      <c r="D475" s="1817"/>
      <c r="E475" s="1817"/>
      <c r="F475" s="1817"/>
      <c r="G475" s="5099" t="s">
        <v>3474</v>
      </c>
      <c r="H475" s="5099"/>
      <c r="I475" s="5099"/>
      <c r="J475" s="5099"/>
      <c r="K475" s="5099"/>
      <c r="L475" s="5099"/>
      <c r="M475" s="5099"/>
      <c r="N475" s="5099"/>
      <c r="O475" s="5099"/>
      <c r="P475" s="5099"/>
      <c r="Q475" s="5099"/>
      <c r="R475" s="5099"/>
      <c r="S475" s="1797"/>
      <c r="T475" s="1788"/>
      <c r="U475" s="747">
        <v>1</v>
      </c>
      <c r="V475" s="641"/>
      <c r="W475" s="641"/>
      <c r="X475" s="746"/>
      <c r="Y475" s="746"/>
      <c r="Z475" s="746"/>
      <c r="AA475" s="746"/>
      <c r="AB475" s="746"/>
      <c r="AC475" s="746"/>
      <c r="AD475" s="746"/>
      <c r="AE475" s="746"/>
      <c r="AF475" s="746"/>
      <c r="AG475" s="746"/>
    </row>
    <row r="476" spans="1:33" s="749" customFormat="1" ht="40.5" customHeight="1">
      <c r="A476" s="1788"/>
      <c r="B476" s="1817"/>
      <c r="C476" s="1817"/>
      <c r="D476" s="1817"/>
      <c r="E476" s="1817"/>
      <c r="F476" s="1817"/>
      <c r="G476" s="5099" t="s">
        <v>3473</v>
      </c>
      <c r="H476" s="5099"/>
      <c r="I476" s="5099"/>
      <c r="J476" s="5099"/>
      <c r="K476" s="5099"/>
      <c r="L476" s="5099"/>
      <c r="M476" s="5099"/>
      <c r="N476" s="5099"/>
      <c r="O476" s="5099"/>
      <c r="P476" s="5099"/>
      <c r="Q476" s="5099"/>
      <c r="R476" s="5099"/>
      <c r="S476" s="1797"/>
      <c r="T476" s="1788"/>
      <c r="U476" s="747">
        <v>1</v>
      </c>
      <c r="V476" s="641"/>
      <c r="W476" s="641"/>
      <c r="X476" s="746"/>
      <c r="Y476" s="746"/>
      <c r="Z476" s="746"/>
      <c r="AA476" s="746"/>
      <c r="AB476" s="746"/>
      <c r="AC476" s="746"/>
      <c r="AD476" s="746"/>
      <c r="AE476" s="746"/>
      <c r="AF476" s="746"/>
      <c r="AG476" s="746"/>
    </row>
    <row r="477" spans="1:33" s="749" customFormat="1" ht="40.5" customHeight="1">
      <c r="A477" s="1788"/>
      <c r="B477" s="1817"/>
      <c r="C477" s="1817"/>
      <c r="D477" s="1818"/>
      <c r="E477" s="1817"/>
      <c r="F477" s="1817"/>
      <c r="G477" s="5099" t="s">
        <v>3472</v>
      </c>
      <c r="H477" s="5099"/>
      <c r="I477" s="5099"/>
      <c r="J477" s="5099"/>
      <c r="K477" s="5099"/>
      <c r="L477" s="5099"/>
      <c r="M477" s="5099"/>
      <c r="N477" s="5099"/>
      <c r="O477" s="5099"/>
      <c r="P477" s="5099"/>
      <c r="Q477" s="5099"/>
      <c r="R477" s="5099"/>
      <c r="S477" s="1797"/>
      <c r="T477" s="1788"/>
      <c r="U477" s="747">
        <v>1</v>
      </c>
      <c r="V477" s="641"/>
      <c r="W477" s="641"/>
      <c r="X477" s="746"/>
      <c r="Y477" s="746"/>
      <c r="Z477" s="746"/>
      <c r="AA477" s="746"/>
      <c r="AB477" s="746"/>
      <c r="AC477" s="746"/>
      <c r="AD477" s="746"/>
      <c r="AE477" s="746"/>
      <c r="AF477" s="746"/>
      <c r="AG477" s="746"/>
    </row>
    <row r="478" spans="1:33" s="749" customFormat="1" ht="40.5" customHeight="1">
      <c r="A478" s="1788"/>
      <c r="B478" s="1817"/>
      <c r="C478" s="1817"/>
      <c r="D478" s="1818"/>
      <c r="E478" s="1817"/>
      <c r="F478" s="1817"/>
      <c r="G478" s="5099" t="s">
        <v>3471</v>
      </c>
      <c r="H478" s="5099"/>
      <c r="I478" s="5099"/>
      <c r="J478" s="5099"/>
      <c r="K478" s="5099"/>
      <c r="L478" s="5099"/>
      <c r="M478" s="5099"/>
      <c r="N478" s="5099"/>
      <c r="O478" s="5099"/>
      <c r="P478" s="5099"/>
      <c r="Q478" s="5099"/>
      <c r="R478" s="5099"/>
      <c r="S478" s="1797"/>
      <c r="T478" s="1788"/>
      <c r="U478" s="747">
        <v>1</v>
      </c>
      <c r="V478" s="641"/>
      <c r="W478" s="641"/>
      <c r="X478" s="746"/>
      <c r="Y478" s="746"/>
      <c r="Z478" s="746"/>
      <c r="AA478" s="746"/>
      <c r="AB478" s="746"/>
      <c r="AC478" s="746"/>
      <c r="AD478" s="746"/>
      <c r="AE478" s="746"/>
      <c r="AF478" s="746"/>
      <c r="AG478" s="746"/>
    </row>
    <row r="479" spans="1:33" s="749" customFormat="1" ht="40.5" customHeight="1">
      <c r="A479" s="1788"/>
      <c r="B479" s="1817"/>
      <c r="C479" s="1817"/>
      <c r="D479" s="1818"/>
      <c r="E479" s="1817"/>
      <c r="F479" s="1817"/>
      <c r="G479" s="5099" t="s">
        <v>3470</v>
      </c>
      <c r="H479" s="5099"/>
      <c r="I479" s="5099"/>
      <c r="J479" s="5099"/>
      <c r="K479" s="5099"/>
      <c r="L479" s="5099"/>
      <c r="M479" s="5099"/>
      <c r="N479" s="5099"/>
      <c r="O479" s="5099"/>
      <c r="P479" s="5099"/>
      <c r="Q479" s="5099"/>
      <c r="R479" s="5099"/>
      <c r="S479" s="1797"/>
      <c r="T479" s="1788"/>
      <c r="U479" s="747">
        <v>1</v>
      </c>
      <c r="V479" s="641"/>
      <c r="W479" s="641"/>
      <c r="X479" s="746"/>
      <c r="Y479" s="746"/>
      <c r="Z479" s="746"/>
      <c r="AA479" s="746"/>
      <c r="AB479" s="746"/>
      <c r="AC479" s="746"/>
      <c r="AD479" s="746"/>
      <c r="AE479" s="746"/>
      <c r="AF479" s="746"/>
      <c r="AG479" s="746"/>
    </row>
    <row r="480" spans="1:33" s="749" customFormat="1" ht="40.5" customHeight="1">
      <c r="A480" s="1788"/>
      <c r="B480" s="1817"/>
      <c r="C480" s="1817"/>
      <c r="D480" s="1818"/>
      <c r="E480" s="1817"/>
      <c r="F480" s="1817"/>
      <c r="G480" s="5099" t="s">
        <v>3469</v>
      </c>
      <c r="H480" s="5099"/>
      <c r="I480" s="5099"/>
      <c r="J480" s="5099"/>
      <c r="K480" s="5099"/>
      <c r="L480" s="5099"/>
      <c r="M480" s="5099"/>
      <c r="N480" s="5099"/>
      <c r="O480" s="5099"/>
      <c r="P480" s="5099"/>
      <c r="Q480" s="5099"/>
      <c r="R480" s="5099"/>
      <c r="S480" s="1797"/>
      <c r="T480" s="1788"/>
      <c r="U480" s="747">
        <v>1</v>
      </c>
      <c r="V480" s="641"/>
      <c r="W480" s="641"/>
      <c r="X480" s="746"/>
      <c r="Y480" s="746"/>
      <c r="Z480" s="746"/>
      <c r="AA480" s="746"/>
      <c r="AB480" s="746"/>
      <c r="AC480" s="746"/>
      <c r="AD480" s="746"/>
      <c r="AE480" s="746"/>
      <c r="AF480" s="746"/>
      <c r="AG480" s="746"/>
    </row>
    <row r="481" spans="1:33" s="749" customFormat="1" ht="40.5" customHeight="1">
      <c r="A481" s="1788"/>
      <c r="B481" s="1817"/>
      <c r="C481" s="1817"/>
      <c r="D481" s="1818"/>
      <c r="E481" s="1817"/>
      <c r="F481" s="1817"/>
      <c r="G481" s="5099" t="s">
        <v>3468</v>
      </c>
      <c r="H481" s="5099"/>
      <c r="I481" s="5099"/>
      <c r="J481" s="5099"/>
      <c r="K481" s="5099"/>
      <c r="L481" s="5099"/>
      <c r="M481" s="5099"/>
      <c r="N481" s="5099"/>
      <c r="O481" s="5099"/>
      <c r="P481" s="5099"/>
      <c r="Q481" s="5099"/>
      <c r="R481" s="5099"/>
      <c r="S481" s="1797"/>
      <c r="T481" s="1788"/>
      <c r="U481" s="747">
        <v>1</v>
      </c>
      <c r="V481" s="641"/>
      <c r="W481" s="641"/>
      <c r="X481" s="746"/>
      <c r="Y481" s="746"/>
      <c r="Z481" s="746"/>
      <c r="AA481" s="746"/>
      <c r="AB481" s="746"/>
      <c r="AC481" s="746"/>
      <c r="AD481" s="746"/>
      <c r="AE481" s="746"/>
      <c r="AF481" s="746"/>
      <c r="AG481" s="746"/>
    </row>
    <row r="482" spans="1:33" s="749" customFormat="1" ht="40.5" customHeight="1">
      <c r="A482" s="1788"/>
      <c r="B482" s="1817"/>
      <c r="C482" s="1817"/>
      <c r="D482" s="1818"/>
      <c r="E482" s="1817"/>
      <c r="F482" s="1817"/>
      <c r="G482" s="5099" t="s">
        <v>3467</v>
      </c>
      <c r="H482" s="5099"/>
      <c r="I482" s="5099"/>
      <c r="J482" s="5099"/>
      <c r="K482" s="5099"/>
      <c r="L482" s="5099"/>
      <c r="M482" s="5099"/>
      <c r="N482" s="5099"/>
      <c r="O482" s="5099"/>
      <c r="P482" s="5099"/>
      <c r="Q482" s="5099"/>
      <c r="R482" s="5099"/>
      <c r="S482" s="1797"/>
      <c r="T482" s="1788"/>
      <c r="U482" s="747">
        <v>1</v>
      </c>
      <c r="V482" s="641"/>
      <c r="W482" s="641"/>
      <c r="X482" s="746"/>
      <c r="Y482" s="746"/>
      <c r="Z482" s="746"/>
      <c r="AA482" s="746"/>
      <c r="AB482" s="746"/>
      <c r="AC482" s="746"/>
      <c r="AD482" s="746"/>
      <c r="AE482" s="746"/>
      <c r="AF482" s="746"/>
      <c r="AG482" s="746"/>
    </row>
    <row r="483" spans="1:33" s="749" customFormat="1" ht="40.5" customHeight="1">
      <c r="A483" s="1788"/>
      <c r="B483" s="1817"/>
      <c r="C483" s="1817"/>
      <c r="D483" s="1818"/>
      <c r="E483" s="1817"/>
      <c r="F483" s="1817"/>
      <c r="G483" s="5099" t="s">
        <v>3466</v>
      </c>
      <c r="H483" s="5099"/>
      <c r="I483" s="5099"/>
      <c r="J483" s="5099"/>
      <c r="K483" s="5099"/>
      <c r="L483" s="5099"/>
      <c r="M483" s="5099"/>
      <c r="N483" s="5099"/>
      <c r="O483" s="5099"/>
      <c r="P483" s="5099"/>
      <c r="Q483" s="5099"/>
      <c r="R483" s="5099"/>
      <c r="S483" s="1797"/>
      <c r="T483" s="1788"/>
      <c r="U483" s="747">
        <v>1</v>
      </c>
      <c r="V483" s="641"/>
      <c r="W483" s="641"/>
      <c r="X483" s="746"/>
      <c r="Y483" s="746"/>
      <c r="Z483" s="746"/>
      <c r="AA483" s="746"/>
      <c r="AB483" s="746"/>
      <c r="AC483" s="746"/>
      <c r="AD483" s="746"/>
      <c r="AE483" s="746"/>
      <c r="AF483" s="746"/>
      <c r="AG483" s="746"/>
    </row>
    <row r="484" spans="1:33" s="749" customFormat="1" ht="40.5" customHeight="1">
      <c r="A484" s="1788"/>
      <c r="B484" s="1817"/>
      <c r="C484" s="1817" t="s">
        <v>3465</v>
      </c>
      <c r="D484" s="1818"/>
      <c r="E484" s="1817"/>
      <c r="F484" s="1817"/>
      <c r="G484" s="5099" t="s">
        <v>3464</v>
      </c>
      <c r="H484" s="5099"/>
      <c r="I484" s="5099"/>
      <c r="J484" s="5099"/>
      <c r="K484" s="5099"/>
      <c r="L484" s="5099"/>
      <c r="M484" s="5099"/>
      <c r="N484" s="5099"/>
      <c r="O484" s="5099"/>
      <c r="P484" s="5099"/>
      <c r="Q484" s="5099"/>
      <c r="R484" s="5099"/>
      <c r="S484" s="1797"/>
      <c r="T484" s="1788"/>
      <c r="U484" s="747">
        <v>1</v>
      </c>
      <c r="V484" s="641"/>
      <c r="W484" s="641"/>
      <c r="X484" s="746"/>
      <c r="Y484" s="746"/>
      <c r="Z484" s="746"/>
      <c r="AA484" s="746"/>
      <c r="AB484" s="746"/>
      <c r="AC484" s="746"/>
      <c r="AD484" s="746"/>
      <c r="AE484" s="746"/>
      <c r="AF484" s="746"/>
      <c r="AG484" s="746"/>
    </row>
    <row r="485" spans="1:33" s="749" customFormat="1" ht="40.5" customHeight="1">
      <c r="A485" s="1788"/>
      <c r="B485" s="1817"/>
      <c r="C485" s="1817"/>
      <c r="D485" s="1817"/>
      <c r="E485" s="1817"/>
      <c r="F485" s="1817"/>
      <c r="G485" s="1816"/>
      <c r="H485" s="1816"/>
      <c r="I485" s="1816"/>
      <c r="J485" s="1816"/>
      <c r="K485" s="1816"/>
      <c r="L485" s="1816"/>
      <c r="M485" s="1816"/>
      <c r="N485" s="1816"/>
      <c r="O485" s="1816"/>
      <c r="P485" s="1816"/>
      <c r="Q485" s="1816"/>
      <c r="R485" s="1816"/>
      <c r="S485" s="1797"/>
      <c r="T485" s="1788"/>
      <c r="U485" s="747">
        <v>1</v>
      </c>
      <c r="V485" s="641"/>
      <c r="W485" s="641"/>
      <c r="X485" s="746"/>
      <c r="Y485" s="746"/>
      <c r="Z485" s="746"/>
      <c r="AA485" s="746"/>
      <c r="AB485" s="746"/>
      <c r="AC485" s="746"/>
      <c r="AD485" s="746"/>
      <c r="AE485" s="746"/>
      <c r="AF485" s="746"/>
      <c r="AG485" s="746"/>
    </row>
    <row r="486" spans="1:33" s="749" customFormat="1" ht="40.5" customHeight="1">
      <c r="A486" s="1788"/>
      <c r="B486" s="1817"/>
      <c r="C486" s="1817" t="s">
        <v>3221</v>
      </c>
      <c r="D486" s="1817"/>
      <c r="E486" s="1817"/>
      <c r="F486" s="1817"/>
      <c r="G486" s="5099" t="s">
        <v>3217</v>
      </c>
      <c r="H486" s="5099"/>
      <c r="I486" s="5099"/>
      <c r="J486" s="5099"/>
      <c r="K486" s="5099"/>
      <c r="L486" s="5099"/>
      <c r="M486" s="5099"/>
      <c r="N486" s="5099"/>
      <c r="O486" s="5099"/>
      <c r="P486" s="5099"/>
      <c r="Q486" s="5099"/>
      <c r="R486" s="5099"/>
      <c r="S486" s="1797"/>
      <c r="T486" s="1788"/>
      <c r="U486" s="747">
        <v>1</v>
      </c>
      <c r="V486" s="641"/>
      <c r="W486" s="641"/>
      <c r="X486" s="746"/>
      <c r="Y486" s="746"/>
      <c r="Z486" s="746"/>
      <c r="AA486" s="746"/>
      <c r="AB486" s="746"/>
      <c r="AC486" s="746"/>
      <c r="AD486" s="746"/>
      <c r="AE486" s="746"/>
      <c r="AF486" s="746"/>
      <c r="AG486" s="746"/>
    </row>
    <row r="487" spans="1:33" s="749" customFormat="1" ht="40.5" customHeight="1">
      <c r="A487" s="1788"/>
      <c r="B487" s="1817"/>
      <c r="C487" s="1817" t="s">
        <v>3463</v>
      </c>
      <c r="D487" s="1817"/>
      <c r="E487" s="1817"/>
      <c r="F487" s="1817"/>
      <c r="G487" s="5099" t="s">
        <v>3462</v>
      </c>
      <c r="H487" s="5099"/>
      <c r="I487" s="5099"/>
      <c r="J487" s="5099"/>
      <c r="K487" s="5099"/>
      <c r="L487" s="5099"/>
      <c r="M487" s="5099"/>
      <c r="N487" s="5099"/>
      <c r="O487" s="5099"/>
      <c r="P487" s="5099"/>
      <c r="Q487" s="5099"/>
      <c r="R487" s="5099"/>
      <c r="S487" s="1797"/>
      <c r="T487" s="1788"/>
      <c r="U487" s="747">
        <v>1</v>
      </c>
      <c r="V487" s="641"/>
      <c r="W487" s="641"/>
      <c r="X487" s="746"/>
      <c r="Y487" s="746"/>
      <c r="Z487" s="746"/>
      <c r="AA487" s="746"/>
      <c r="AB487" s="746"/>
      <c r="AC487" s="746"/>
      <c r="AD487" s="746"/>
      <c r="AE487" s="746"/>
      <c r="AF487" s="746"/>
      <c r="AG487" s="746"/>
    </row>
    <row r="488" spans="1:33" s="749" customFormat="1" ht="40.5" customHeight="1">
      <c r="A488" s="1788"/>
      <c r="B488" s="1817"/>
      <c r="C488" s="1817" t="s">
        <v>3461</v>
      </c>
      <c r="D488" s="1817"/>
      <c r="E488" s="1817"/>
      <c r="F488" s="1817"/>
      <c r="G488" s="5099" t="s">
        <v>3460</v>
      </c>
      <c r="H488" s="5099"/>
      <c r="I488" s="5099"/>
      <c r="J488" s="5099"/>
      <c r="K488" s="5099"/>
      <c r="L488" s="5099"/>
      <c r="M488" s="5099"/>
      <c r="N488" s="5099"/>
      <c r="O488" s="5099"/>
      <c r="P488" s="5099"/>
      <c r="Q488" s="5099"/>
      <c r="R488" s="5099"/>
      <c r="S488" s="1797"/>
      <c r="T488" s="1788"/>
      <c r="U488" s="747">
        <v>1</v>
      </c>
      <c r="V488" s="641"/>
      <c r="W488" s="641"/>
      <c r="X488" s="746"/>
      <c r="Y488" s="746"/>
      <c r="Z488" s="746"/>
      <c r="AA488" s="746"/>
      <c r="AB488" s="746"/>
      <c r="AC488" s="746"/>
      <c r="AD488" s="746"/>
      <c r="AE488" s="746"/>
      <c r="AF488" s="746"/>
      <c r="AG488" s="746"/>
    </row>
    <row r="489" spans="1:33" s="749" customFormat="1" ht="40.5" customHeight="1">
      <c r="A489" s="1788"/>
      <c r="B489" s="1817"/>
      <c r="C489" s="1817" t="s">
        <v>3459</v>
      </c>
      <c r="D489" s="1817"/>
      <c r="E489" s="1817"/>
      <c r="F489" s="1817"/>
      <c r="G489" s="5099" t="s">
        <v>3458</v>
      </c>
      <c r="H489" s="5099"/>
      <c r="I489" s="5099"/>
      <c r="J489" s="5099"/>
      <c r="K489" s="5099"/>
      <c r="L489" s="5099"/>
      <c r="M489" s="5099"/>
      <c r="N489" s="5099"/>
      <c r="O489" s="5099"/>
      <c r="P489" s="5099"/>
      <c r="Q489" s="5099"/>
      <c r="R489" s="5099"/>
      <c r="S489" s="1797"/>
      <c r="T489" s="1788"/>
      <c r="U489" s="747">
        <v>1</v>
      </c>
      <c r="V489" s="641"/>
      <c r="W489" s="641"/>
      <c r="X489" s="746"/>
      <c r="Y489" s="746"/>
      <c r="Z489" s="746"/>
      <c r="AA489" s="746"/>
      <c r="AB489" s="746"/>
      <c r="AC489" s="746"/>
      <c r="AD489" s="746"/>
      <c r="AE489" s="746"/>
      <c r="AF489" s="746"/>
      <c r="AG489" s="746"/>
    </row>
    <row r="490" spans="1:33" s="749" customFormat="1" ht="40.5" customHeight="1">
      <c r="A490" s="1788"/>
      <c r="B490" s="1817"/>
      <c r="C490" s="1817" t="s">
        <v>3457</v>
      </c>
      <c r="D490" s="1817"/>
      <c r="E490" s="1817"/>
      <c r="F490" s="1817"/>
      <c r="G490" s="5099" t="s">
        <v>3456</v>
      </c>
      <c r="H490" s="5099"/>
      <c r="I490" s="5099"/>
      <c r="J490" s="5099"/>
      <c r="K490" s="5099"/>
      <c r="L490" s="5099"/>
      <c r="M490" s="5099"/>
      <c r="N490" s="5099"/>
      <c r="O490" s="5099"/>
      <c r="P490" s="5099"/>
      <c r="Q490" s="5099"/>
      <c r="R490" s="5099"/>
      <c r="S490" s="1797"/>
      <c r="T490" s="1788"/>
      <c r="U490" s="747">
        <v>1</v>
      </c>
      <c r="V490" s="641"/>
      <c r="W490" s="641"/>
      <c r="X490" s="746"/>
      <c r="Y490" s="746"/>
      <c r="Z490" s="746"/>
      <c r="AA490" s="746"/>
      <c r="AB490" s="746"/>
      <c r="AC490" s="746"/>
      <c r="AD490" s="746"/>
      <c r="AE490" s="746"/>
      <c r="AF490" s="746"/>
      <c r="AG490" s="746"/>
    </row>
    <row r="491" spans="1:33" s="749" customFormat="1" ht="40.5" customHeight="1">
      <c r="A491" s="1788"/>
      <c r="B491" s="1817"/>
      <c r="C491" s="1817" t="s">
        <v>3455</v>
      </c>
      <c r="D491" s="1817"/>
      <c r="E491" s="1817"/>
      <c r="F491" s="1817"/>
      <c r="G491" s="1816"/>
      <c r="H491" s="1816"/>
      <c r="I491" s="1816"/>
      <c r="J491" s="1816"/>
      <c r="K491" s="1816"/>
      <c r="L491" s="1816"/>
      <c r="M491" s="1816"/>
      <c r="N491" s="1816"/>
      <c r="O491" s="1816"/>
      <c r="P491" s="1816"/>
      <c r="Q491" s="1816"/>
      <c r="R491" s="1816"/>
      <c r="S491" s="1797"/>
      <c r="T491" s="1788"/>
      <c r="U491" s="747">
        <v>1</v>
      </c>
      <c r="V491" s="641"/>
      <c r="W491" s="641"/>
      <c r="X491" s="746"/>
      <c r="Y491" s="746"/>
      <c r="Z491" s="746"/>
      <c r="AA491" s="746"/>
      <c r="AB491" s="746"/>
      <c r="AC491" s="746"/>
      <c r="AD491" s="746"/>
      <c r="AE491" s="746"/>
      <c r="AF491" s="746"/>
      <c r="AG491" s="746"/>
    </row>
    <row r="492" spans="1:33" s="749" customFormat="1" ht="40.5" customHeight="1">
      <c r="A492" s="1788"/>
      <c r="B492" s="1817"/>
      <c r="C492" s="1817"/>
      <c r="D492" s="1817"/>
      <c r="E492" s="1817"/>
      <c r="F492" s="1817"/>
      <c r="G492" s="5099" t="s">
        <v>3454</v>
      </c>
      <c r="H492" s="5099"/>
      <c r="I492" s="5099"/>
      <c r="J492" s="5099"/>
      <c r="K492" s="5099"/>
      <c r="L492" s="5099"/>
      <c r="M492" s="5099"/>
      <c r="N492" s="5099"/>
      <c r="O492" s="5099"/>
      <c r="P492" s="5099"/>
      <c r="Q492" s="5099"/>
      <c r="R492" s="5099"/>
      <c r="S492" s="1797"/>
      <c r="T492" s="1788"/>
      <c r="U492" s="747">
        <v>1</v>
      </c>
      <c r="V492" s="641"/>
      <c r="W492" s="641"/>
      <c r="X492" s="746"/>
      <c r="Y492" s="746"/>
      <c r="Z492" s="746"/>
      <c r="AA492" s="746"/>
      <c r="AB492" s="746"/>
      <c r="AC492" s="746"/>
      <c r="AD492" s="746"/>
      <c r="AE492" s="746"/>
      <c r="AF492" s="746"/>
      <c r="AG492" s="746"/>
    </row>
    <row r="493" spans="1:33" s="749" customFormat="1" ht="40.5" customHeight="1">
      <c r="A493" s="1788"/>
      <c r="B493" s="1817"/>
      <c r="C493" s="1817" t="s">
        <v>3319</v>
      </c>
      <c r="D493" s="1817"/>
      <c r="E493" s="1817"/>
      <c r="F493" s="1817"/>
      <c r="G493" s="5099" t="s">
        <v>3453</v>
      </c>
      <c r="H493" s="5099"/>
      <c r="I493" s="5099"/>
      <c r="J493" s="5099"/>
      <c r="K493" s="5099"/>
      <c r="L493" s="5099"/>
      <c r="M493" s="5099"/>
      <c r="N493" s="5099"/>
      <c r="O493" s="5099"/>
      <c r="P493" s="5099"/>
      <c r="Q493" s="5099"/>
      <c r="R493" s="5099"/>
      <c r="S493" s="1797"/>
      <c r="T493" s="1788"/>
      <c r="U493" s="747">
        <v>1</v>
      </c>
      <c r="V493" s="641"/>
      <c r="W493" s="641"/>
      <c r="X493" s="746"/>
      <c r="Y493" s="746"/>
      <c r="Z493" s="746"/>
      <c r="AA493" s="746"/>
      <c r="AB493" s="746"/>
      <c r="AC493" s="746"/>
      <c r="AD493" s="746"/>
      <c r="AE493" s="746"/>
      <c r="AF493" s="746"/>
      <c r="AG493" s="746"/>
    </row>
    <row r="494" spans="1:33" s="749" customFormat="1" ht="40.5" customHeight="1">
      <c r="A494" s="1788"/>
      <c r="B494" s="1817"/>
      <c r="C494" s="1817" t="s">
        <v>3452</v>
      </c>
      <c r="D494" s="1817"/>
      <c r="E494" s="1817"/>
      <c r="F494" s="1817"/>
      <c r="G494" s="5099" t="s">
        <v>3451</v>
      </c>
      <c r="H494" s="5099"/>
      <c r="I494" s="5099"/>
      <c r="J494" s="5099"/>
      <c r="K494" s="5099"/>
      <c r="L494" s="5099"/>
      <c r="M494" s="5099"/>
      <c r="N494" s="5099"/>
      <c r="O494" s="5099"/>
      <c r="P494" s="5099"/>
      <c r="Q494" s="5099"/>
      <c r="R494" s="5099"/>
      <c r="S494" s="1797"/>
      <c r="T494" s="1788"/>
      <c r="U494" s="747">
        <v>1</v>
      </c>
      <c r="V494" s="641"/>
      <c r="W494" s="641"/>
      <c r="X494" s="746"/>
      <c r="Y494" s="746"/>
      <c r="Z494" s="746"/>
      <c r="AA494" s="746"/>
      <c r="AB494" s="746"/>
      <c r="AC494" s="746"/>
      <c r="AD494" s="746"/>
      <c r="AE494" s="746"/>
      <c r="AF494" s="746"/>
      <c r="AG494" s="746"/>
    </row>
    <row r="495" spans="1:33" s="749" customFormat="1" ht="40.5" customHeight="1">
      <c r="A495" s="1788"/>
      <c r="B495" s="1817"/>
      <c r="C495" s="1817" t="s">
        <v>3450</v>
      </c>
      <c r="D495" s="1817"/>
      <c r="E495" s="1817"/>
      <c r="F495" s="1817"/>
      <c r="G495" s="5099" t="s">
        <v>3449</v>
      </c>
      <c r="H495" s="5099"/>
      <c r="I495" s="5099"/>
      <c r="J495" s="5099"/>
      <c r="K495" s="5099"/>
      <c r="L495" s="5099"/>
      <c r="M495" s="5099"/>
      <c r="N495" s="5099"/>
      <c r="O495" s="5099"/>
      <c r="P495" s="5099"/>
      <c r="Q495" s="5099"/>
      <c r="R495" s="5099"/>
      <c r="S495" s="1797"/>
      <c r="T495" s="1788"/>
      <c r="U495" s="747">
        <v>1</v>
      </c>
      <c r="V495" s="641"/>
      <c r="W495" s="641"/>
      <c r="X495" s="746"/>
      <c r="Y495" s="746"/>
      <c r="Z495" s="746"/>
      <c r="AA495" s="746"/>
      <c r="AB495" s="746"/>
      <c r="AC495" s="746"/>
      <c r="AD495" s="746"/>
      <c r="AE495" s="746"/>
      <c r="AF495" s="746"/>
      <c r="AG495" s="746"/>
    </row>
    <row r="496" spans="1:33" s="749" customFormat="1" ht="40.5" customHeight="1">
      <c r="A496" s="1788"/>
      <c r="B496" s="1817"/>
      <c r="C496" s="1817" t="s">
        <v>3448</v>
      </c>
      <c r="D496" s="1817"/>
      <c r="E496" s="1817"/>
      <c r="F496" s="1817"/>
      <c r="G496" s="5099" t="s">
        <v>3447</v>
      </c>
      <c r="H496" s="5099" t="s">
        <v>3447</v>
      </c>
      <c r="I496" s="5099"/>
      <c r="J496" s="5099"/>
      <c r="K496" s="5099"/>
      <c r="L496" s="5099"/>
      <c r="M496" s="5099"/>
      <c r="N496" s="5099"/>
      <c r="O496" s="5099"/>
      <c r="P496" s="5099"/>
      <c r="Q496" s="5099"/>
      <c r="R496" s="5099"/>
      <c r="S496" s="1797"/>
      <c r="T496" s="1788"/>
      <c r="U496" s="747">
        <v>1</v>
      </c>
      <c r="V496" s="641"/>
      <c r="W496" s="641"/>
      <c r="X496" s="746"/>
      <c r="Y496" s="746"/>
      <c r="Z496" s="746"/>
      <c r="AA496" s="746"/>
      <c r="AB496" s="746"/>
      <c r="AC496" s="746"/>
      <c r="AD496" s="746"/>
      <c r="AE496" s="746"/>
      <c r="AF496" s="746"/>
      <c r="AG496" s="746"/>
    </row>
    <row r="497" spans="1:33" s="749" customFormat="1" ht="40.5" customHeight="1">
      <c r="A497" s="1788"/>
      <c r="B497" s="1817"/>
      <c r="C497" s="1817" t="s">
        <v>3446</v>
      </c>
      <c r="D497" s="1817"/>
      <c r="E497" s="1817"/>
      <c r="F497" s="1817"/>
      <c r="G497" s="5099" t="s">
        <v>3445</v>
      </c>
      <c r="H497" s="5099"/>
      <c r="I497" s="5099"/>
      <c r="J497" s="5099"/>
      <c r="K497" s="5099"/>
      <c r="L497" s="5099"/>
      <c r="M497" s="5099"/>
      <c r="N497" s="5099"/>
      <c r="O497" s="5099"/>
      <c r="P497" s="5099"/>
      <c r="Q497" s="5099"/>
      <c r="R497" s="5099"/>
      <c r="S497" s="1797"/>
      <c r="T497" s="1788"/>
      <c r="U497" s="747">
        <v>1</v>
      </c>
      <c r="V497" s="641"/>
      <c r="W497" s="641"/>
      <c r="X497" s="746"/>
      <c r="Y497" s="746"/>
      <c r="Z497" s="746"/>
      <c r="AA497" s="746"/>
      <c r="AB497" s="746"/>
      <c r="AC497" s="746"/>
      <c r="AD497" s="746"/>
      <c r="AE497" s="746"/>
      <c r="AF497" s="746"/>
      <c r="AG497" s="746"/>
    </row>
    <row r="498" spans="1:33" s="749" customFormat="1" ht="40.5" customHeight="1">
      <c r="A498" s="1788"/>
      <c r="B498" s="1817"/>
      <c r="C498" s="1817" t="s">
        <v>3444</v>
      </c>
      <c r="D498" s="1817"/>
      <c r="E498" s="1817"/>
      <c r="F498" s="1817"/>
      <c r="G498" s="5099" t="s">
        <v>3443</v>
      </c>
      <c r="H498" s="5099"/>
      <c r="I498" s="5099"/>
      <c r="J498" s="5099"/>
      <c r="K498" s="5099"/>
      <c r="L498" s="5099"/>
      <c r="M498" s="5099"/>
      <c r="N498" s="5099"/>
      <c r="O498" s="5099"/>
      <c r="P498" s="5099"/>
      <c r="Q498" s="5099"/>
      <c r="R498" s="5099"/>
      <c r="S498" s="1797"/>
      <c r="T498" s="1788"/>
      <c r="U498" s="747">
        <v>1</v>
      </c>
      <c r="V498" s="641"/>
      <c r="W498" s="641"/>
      <c r="X498" s="746"/>
      <c r="Y498" s="746"/>
      <c r="Z498" s="746"/>
      <c r="AA498" s="746"/>
      <c r="AB498" s="746"/>
      <c r="AC498" s="746"/>
      <c r="AD498" s="746"/>
      <c r="AE498" s="746"/>
      <c r="AF498" s="746"/>
      <c r="AG498" s="746"/>
    </row>
    <row r="499" spans="1:33" s="749" customFormat="1" ht="40.5" customHeight="1">
      <c r="A499" s="1788"/>
      <c r="B499" s="1817"/>
      <c r="C499" s="1817"/>
      <c r="D499" s="1817"/>
      <c r="E499" s="1817"/>
      <c r="F499" s="1817"/>
      <c r="G499" s="5099" t="s">
        <v>3442</v>
      </c>
      <c r="H499" s="5099"/>
      <c r="I499" s="5099"/>
      <c r="J499" s="5099"/>
      <c r="K499" s="5099"/>
      <c r="L499" s="5099"/>
      <c r="M499" s="5099"/>
      <c r="N499" s="5099"/>
      <c r="O499" s="5099"/>
      <c r="P499" s="5099"/>
      <c r="Q499" s="5099"/>
      <c r="R499" s="5099"/>
      <c r="S499" s="1797"/>
      <c r="T499" s="1788"/>
      <c r="U499" s="747">
        <v>1</v>
      </c>
      <c r="V499" s="641"/>
      <c r="W499" s="641"/>
      <c r="X499" s="746"/>
      <c r="Y499" s="746"/>
      <c r="Z499" s="746"/>
      <c r="AA499" s="746"/>
      <c r="AB499" s="746"/>
      <c r="AC499" s="746"/>
      <c r="AD499" s="746"/>
      <c r="AE499" s="746"/>
      <c r="AF499" s="746"/>
      <c r="AG499" s="746"/>
    </row>
    <row r="500" spans="1:33" s="749" customFormat="1" ht="40.5" customHeight="1">
      <c r="A500" s="1788"/>
      <c r="B500" s="1817"/>
      <c r="C500" s="1817" t="s">
        <v>3441</v>
      </c>
      <c r="D500" s="1817"/>
      <c r="E500" s="1817"/>
      <c r="F500" s="1817"/>
      <c r="G500" s="5099" t="s">
        <v>3440</v>
      </c>
      <c r="H500" s="5099"/>
      <c r="I500" s="5099"/>
      <c r="J500" s="5099"/>
      <c r="K500" s="5099"/>
      <c r="L500" s="5099"/>
      <c r="M500" s="5099"/>
      <c r="N500" s="5099"/>
      <c r="O500" s="5099"/>
      <c r="P500" s="5099"/>
      <c r="Q500" s="5099"/>
      <c r="R500" s="5099"/>
      <c r="S500" s="1797"/>
      <c r="T500" s="1788"/>
      <c r="U500" s="747">
        <v>1</v>
      </c>
      <c r="V500" s="641"/>
      <c r="W500" s="641"/>
      <c r="X500" s="746"/>
      <c r="Y500" s="746"/>
      <c r="Z500" s="746"/>
      <c r="AA500" s="746"/>
      <c r="AB500" s="746"/>
      <c r="AC500" s="746"/>
      <c r="AD500" s="746"/>
      <c r="AE500" s="746"/>
      <c r="AF500" s="746"/>
      <c r="AG500" s="746"/>
    </row>
    <row r="501" spans="1:33" s="749" customFormat="1" ht="40.5" customHeight="1">
      <c r="A501" s="1788"/>
      <c r="B501" s="1817"/>
      <c r="C501" s="1817" t="s">
        <v>3439</v>
      </c>
      <c r="D501" s="1817"/>
      <c r="E501" s="1817"/>
      <c r="F501" s="1817"/>
      <c r="G501" s="5099" t="s">
        <v>3438</v>
      </c>
      <c r="H501" s="5099"/>
      <c r="I501" s="5099"/>
      <c r="J501" s="5099"/>
      <c r="K501" s="5099"/>
      <c r="L501" s="5099"/>
      <c r="M501" s="5099"/>
      <c r="N501" s="5099"/>
      <c r="O501" s="5099"/>
      <c r="P501" s="5099"/>
      <c r="Q501" s="5099"/>
      <c r="R501" s="5099"/>
      <c r="S501" s="1797"/>
      <c r="T501" s="1788"/>
      <c r="U501" s="747">
        <v>1</v>
      </c>
      <c r="V501" s="641"/>
      <c r="W501" s="641"/>
      <c r="X501" s="746"/>
      <c r="Y501" s="746"/>
      <c r="Z501" s="746"/>
      <c r="AA501" s="746"/>
      <c r="AB501" s="746"/>
      <c r="AC501" s="746"/>
      <c r="AD501" s="746"/>
      <c r="AE501" s="746"/>
      <c r="AF501" s="746"/>
      <c r="AG501" s="746"/>
    </row>
    <row r="502" spans="1:33" s="749" customFormat="1" ht="40.5" customHeight="1">
      <c r="A502" s="1788"/>
      <c r="B502" s="1817"/>
      <c r="C502" s="1817" t="s">
        <v>3437</v>
      </c>
      <c r="D502" s="1817"/>
      <c r="E502" s="1817"/>
      <c r="F502" s="1817"/>
      <c r="G502" s="5099" t="s">
        <v>3436</v>
      </c>
      <c r="H502" s="5099"/>
      <c r="I502" s="5099"/>
      <c r="J502" s="5099"/>
      <c r="K502" s="5099"/>
      <c r="L502" s="5099"/>
      <c r="M502" s="5099"/>
      <c r="N502" s="5099"/>
      <c r="O502" s="5099"/>
      <c r="P502" s="5099"/>
      <c r="Q502" s="5099"/>
      <c r="R502" s="5099"/>
      <c r="S502" s="1797"/>
      <c r="T502" s="1788"/>
      <c r="U502" s="747">
        <v>1</v>
      </c>
      <c r="V502" s="641"/>
      <c r="W502" s="641"/>
      <c r="X502" s="746"/>
      <c r="Y502" s="746"/>
      <c r="Z502" s="746"/>
      <c r="AA502" s="746"/>
      <c r="AB502" s="746"/>
      <c r="AC502" s="746"/>
      <c r="AD502" s="746"/>
      <c r="AE502" s="746"/>
      <c r="AF502" s="746"/>
      <c r="AG502" s="746"/>
    </row>
    <row r="503" spans="1:33" s="749" customFormat="1" ht="40.5" customHeight="1">
      <c r="A503" s="1788"/>
      <c r="B503" s="1817"/>
      <c r="C503" s="1817" t="s">
        <v>3435</v>
      </c>
      <c r="D503" s="1818"/>
      <c r="E503" s="1817"/>
      <c r="F503" s="1817"/>
      <c r="G503" s="5099" t="s">
        <v>3434</v>
      </c>
      <c r="H503" s="5099"/>
      <c r="I503" s="5099"/>
      <c r="J503" s="5099"/>
      <c r="K503" s="5099"/>
      <c r="L503" s="5099"/>
      <c r="M503" s="5099"/>
      <c r="N503" s="5099"/>
      <c r="O503" s="5099"/>
      <c r="P503" s="5099"/>
      <c r="Q503" s="5099"/>
      <c r="R503" s="5099"/>
      <c r="S503" s="1797"/>
      <c r="T503" s="1788"/>
      <c r="U503" s="747">
        <v>1</v>
      </c>
      <c r="V503" s="641"/>
      <c r="W503" s="641"/>
      <c r="X503" s="746"/>
      <c r="Y503" s="746"/>
      <c r="Z503" s="746"/>
      <c r="AA503" s="746"/>
      <c r="AB503" s="746"/>
      <c r="AC503" s="746"/>
      <c r="AD503" s="746"/>
      <c r="AE503" s="746"/>
      <c r="AF503" s="746"/>
      <c r="AG503" s="746"/>
    </row>
    <row r="504" spans="1:33" s="749" customFormat="1" ht="40.5" customHeight="1">
      <c r="A504" s="1788"/>
      <c r="B504" s="1817"/>
      <c r="C504" s="1817"/>
      <c r="D504" s="1817"/>
      <c r="E504" s="1817"/>
      <c r="F504" s="1816"/>
      <c r="G504" s="1816"/>
      <c r="H504" s="1816"/>
      <c r="I504" s="1816"/>
      <c r="J504" s="1816"/>
      <c r="K504" s="1816"/>
      <c r="L504" s="1816"/>
      <c r="M504" s="1816"/>
      <c r="N504" s="1816"/>
      <c r="O504" s="1816"/>
      <c r="P504" s="1816"/>
      <c r="Q504" s="1816"/>
      <c r="R504" s="1816"/>
      <c r="S504" s="1797"/>
      <c r="T504" s="1788"/>
      <c r="U504" s="747">
        <v>1</v>
      </c>
      <c r="V504" s="641"/>
      <c r="W504" s="641"/>
      <c r="X504" s="746"/>
      <c r="Y504" s="746"/>
      <c r="Z504" s="746"/>
      <c r="AA504" s="746"/>
      <c r="AB504" s="746"/>
      <c r="AC504" s="746"/>
      <c r="AD504" s="746"/>
      <c r="AE504" s="746"/>
      <c r="AF504" s="746"/>
      <c r="AG504" s="746"/>
    </row>
    <row r="505" spans="1:33" s="749" customFormat="1" ht="28.5">
      <c r="A505" s="1788"/>
      <c r="B505" s="1789"/>
      <c r="C505" s="5095" t="s">
        <v>824</v>
      </c>
      <c r="D505" s="5095"/>
      <c r="E505" s="5095"/>
      <c r="F505" s="5095"/>
      <c r="G505" s="5095"/>
      <c r="H505" s="5095"/>
      <c r="I505" s="5095"/>
      <c r="J505" s="5095"/>
      <c r="K505" s="5095"/>
      <c r="L505" s="5095"/>
      <c r="M505" s="1789"/>
      <c r="N505" s="1789"/>
      <c r="O505" s="1790"/>
      <c r="P505" s="1789"/>
      <c r="Q505" s="1789"/>
      <c r="R505" s="1789"/>
      <c r="S505" s="1797"/>
      <c r="T505" s="1788"/>
      <c r="U505" s="747">
        <v>1</v>
      </c>
      <c r="V505" s="641"/>
      <c r="W505" s="641"/>
      <c r="X505" s="746"/>
      <c r="Y505" s="746"/>
      <c r="Z505" s="746"/>
      <c r="AA505" s="746"/>
      <c r="AB505" s="746"/>
      <c r="AC505" s="746"/>
      <c r="AD505" s="746"/>
      <c r="AE505" s="746"/>
      <c r="AF505" s="746"/>
      <c r="AG505" s="746"/>
    </row>
    <row r="506" spans="1:33" s="749" customFormat="1" ht="28.5">
      <c r="A506" s="1788"/>
      <c r="B506" s="1789"/>
      <c r="C506" s="5095" t="s">
        <v>825</v>
      </c>
      <c r="D506" s="5095"/>
      <c r="E506" s="5095"/>
      <c r="F506" s="5095"/>
      <c r="G506" s="5095"/>
      <c r="H506" s="5095"/>
      <c r="I506" s="5095"/>
      <c r="J506" s="5095"/>
      <c r="K506" s="5095"/>
      <c r="L506" s="5095"/>
      <c r="M506" s="1789"/>
      <c r="N506" s="1789"/>
      <c r="O506" s="1790"/>
      <c r="P506" s="1789"/>
      <c r="Q506" s="1789"/>
      <c r="R506" s="1789"/>
      <c r="S506" s="1797"/>
      <c r="T506" s="1788"/>
      <c r="U506" s="747">
        <v>1</v>
      </c>
      <c r="V506" s="641"/>
      <c r="W506" s="641"/>
      <c r="X506" s="746"/>
      <c r="Y506" s="746"/>
      <c r="Z506" s="746"/>
      <c r="AA506" s="746"/>
      <c r="AB506" s="746"/>
      <c r="AC506" s="746"/>
      <c r="AD506" s="746"/>
      <c r="AE506" s="746"/>
      <c r="AF506" s="746"/>
      <c r="AG506" s="746"/>
    </row>
    <row r="507" spans="1:33" s="749" customFormat="1" ht="28.5">
      <c r="A507" s="1788"/>
      <c r="B507" s="1789"/>
      <c r="C507" s="5095" t="s">
        <v>826</v>
      </c>
      <c r="D507" s="5095"/>
      <c r="E507" s="5095"/>
      <c r="F507" s="5095"/>
      <c r="G507" s="5095"/>
      <c r="H507" s="5095"/>
      <c r="I507" s="5095"/>
      <c r="J507" s="5095"/>
      <c r="K507" s="5095"/>
      <c r="L507" s="5095"/>
      <c r="M507" s="1789"/>
      <c r="N507" s="1789"/>
      <c r="O507" s="1790"/>
      <c r="P507" s="1789"/>
      <c r="Q507" s="1789"/>
      <c r="R507" s="1789"/>
      <c r="S507" s="1797"/>
      <c r="T507" s="1788"/>
      <c r="U507" s="747">
        <v>1</v>
      </c>
      <c r="V507" s="641"/>
      <c r="W507" s="641"/>
      <c r="X507" s="746"/>
      <c r="Y507" s="746"/>
      <c r="Z507" s="746"/>
      <c r="AA507" s="746"/>
      <c r="AB507" s="746"/>
      <c r="AC507" s="746"/>
      <c r="AD507" s="746"/>
      <c r="AE507" s="746"/>
      <c r="AF507" s="746"/>
      <c r="AG507" s="746"/>
    </row>
    <row r="508" spans="1:33" s="749" customFormat="1" ht="28.5">
      <c r="A508" s="1788"/>
      <c r="B508" s="1789"/>
      <c r="C508" s="5095" t="s">
        <v>834</v>
      </c>
      <c r="D508" s="5095"/>
      <c r="E508" s="5095"/>
      <c r="F508" s="5095"/>
      <c r="G508" s="5095"/>
      <c r="H508" s="5095"/>
      <c r="I508" s="5095"/>
      <c r="J508" s="5095"/>
      <c r="K508" s="5095"/>
      <c r="L508" s="5095"/>
      <c r="M508" s="1789"/>
      <c r="N508" s="1789"/>
      <c r="O508" s="1790"/>
      <c r="P508" s="1789"/>
      <c r="Q508" s="1789"/>
      <c r="R508" s="1789"/>
      <c r="S508" s="1797"/>
      <c r="T508" s="1788"/>
      <c r="U508" s="747">
        <v>1</v>
      </c>
      <c r="V508" s="641"/>
      <c r="W508" s="641"/>
      <c r="X508" s="746"/>
      <c r="Y508" s="746"/>
      <c r="Z508" s="746"/>
      <c r="AA508" s="746"/>
      <c r="AB508" s="746"/>
      <c r="AC508" s="746"/>
      <c r="AD508" s="746"/>
      <c r="AE508" s="746"/>
      <c r="AF508" s="746"/>
      <c r="AG508" s="746"/>
    </row>
    <row r="509" spans="1:33" s="749" customFormat="1" ht="28.5">
      <c r="A509" s="1788"/>
      <c r="B509" s="1789"/>
      <c r="C509" s="5095" t="s">
        <v>837</v>
      </c>
      <c r="D509" s="5095"/>
      <c r="E509" s="5095"/>
      <c r="F509" s="5095"/>
      <c r="G509" s="5095"/>
      <c r="H509" s="5095"/>
      <c r="I509" s="5095"/>
      <c r="J509" s="5095"/>
      <c r="K509" s="5095"/>
      <c r="L509" s="5095"/>
      <c r="M509" s="1789"/>
      <c r="N509" s="1789"/>
      <c r="O509" s="1790"/>
      <c r="P509" s="1789"/>
      <c r="Q509" s="1789"/>
      <c r="R509" s="1789"/>
      <c r="S509" s="1797"/>
      <c r="T509" s="1788"/>
      <c r="U509" s="747">
        <v>1</v>
      </c>
      <c r="V509" s="641"/>
      <c r="W509" s="641"/>
      <c r="X509" s="746"/>
      <c r="Y509" s="746"/>
      <c r="Z509" s="746"/>
      <c r="AA509" s="746"/>
      <c r="AB509" s="746"/>
      <c r="AC509" s="746"/>
      <c r="AD509" s="746"/>
      <c r="AE509" s="746"/>
      <c r="AF509" s="746"/>
      <c r="AG509" s="746"/>
    </row>
    <row r="510" spans="1:33" s="749" customFormat="1" ht="28.5">
      <c r="A510" s="1788"/>
      <c r="B510" s="1789"/>
      <c r="C510" s="5095" t="s">
        <v>844</v>
      </c>
      <c r="D510" s="5095"/>
      <c r="E510" s="5095"/>
      <c r="F510" s="5095"/>
      <c r="G510" s="5095"/>
      <c r="H510" s="5095"/>
      <c r="I510" s="5095"/>
      <c r="J510" s="5095"/>
      <c r="K510" s="5095"/>
      <c r="L510" s="5095"/>
      <c r="M510" s="1789"/>
      <c r="N510" s="1789"/>
      <c r="O510" s="1790"/>
      <c r="P510" s="1789"/>
      <c r="Q510" s="1789"/>
      <c r="R510" s="1789"/>
      <c r="S510" s="1797"/>
      <c r="T510" s="1788"/>
      <c r="U510" s="747">
        <v>1</v>
      </c>
      <c r="V510" s="641"/>
      <c r="W510" s="641"/>
      <c r="X510" s="746"/>
      <c r="Y510" s="746"/>
      <c r="Z510" s="746"/>
      <c r="AA510" s="746"/>
      <c r="AB510" s="746"/>
      <c r="AC510" s="746"/>
      <c r="AD510" s="746"/>
      <c r="AE510" s="746"/>
      <c r="AF510" s="746"/>
      <c r="AG510" s="746"/>
    </row>
    <row r="511" spans="1:33" s="749" customFormat="1" ht="28.5">
      <c r="A511" s="1788"/>
      <c r="B511" s="1789"/>
      <c r="C511" s="5095" t="s">
        <v>848</v>
      </c>
      <c r="D511" s="5095"/>
      <c r="E511" s="5095"/>
      <c r="F511" s="5095"/>
      <c r="G511" s="5095"/>
      <c r="H511" s="5095"/>
      <c r="I511" s="5095"/>
      <c r="J511" s="5095"/>
      <c r="K511" s="5095"/>
      <c r="L511" s="5095"/>
      <c r="M511" s="1789"/>
      <c r="N511" s="1789"/>
      <c r="O511" s="1790"/>
      <c r="P511" s="1789"/>
      <c r="Q511" s="1789"/>
      <c r="R511" s="1789"/>
      <c r="S511" s="1797"/>
      <c r="T511" s="1788"/>
      <c r="U511" s="747">
        <v>1</v>
      </c>
      <c r="V511" s="641"/>
      <c r="W511" s="641"/>
      <c r="X511" s="746"/>
      <c r="Y511" s="746"/>
      <c r="Z511" s="746"/>
      <c r="AA511" s="746"/>
      <c r="AB511" s="746"/>
      <c r="AC511" s="746"/>
      <c r="AD511" s="746"/>
      <c r="AE511" s="746"/>
      <c r="AF511" s="746"/>
      <c r="AG511" s="746"/>
    </row>
    <row r="512" spans="1:33" s="749" customFormat="1" ht="28.5">
      <c r="A512" s="1788"/>
      <c r="B512" s="1789"/>
      <c r="C512" s="5095" t="s">
        <v>850</v>
      </c>
      <c r="D512" s="5095"/>
      <c r="E512" s="5095"/>
      <c r="F512" s="5095"/>
      <c r="G512" s="5095"/>
      <c r="H512" s="5095"/>
      <c r="I512" s="5095"/>
      <c r="J512" s="5095"/>
      <c r="K512" s="5095"/>
      <c r="L512" s="5095"/>
      <c r="M512" s="1789"/>
      <c r="N512" s="1789"/>
      <c r="O512" s="1790"/>
      <c r="P512" s="1789"/>
      <c r="Q512" s="1789"/>
      <c r="R512" s="1789"/>
      <c r="S512" s="1797"/>
      <c r="T512" s="1788"/>
      <c r="U512" s="747">
        <v>1</v>
      </c>
      <c r="V512" s="641"/>
      <c r="W512" s="641"/>
      <c r="X512" s="746"/>
      <c r="Y512" s="746"/>
      <c r="Z512" s="746"/>
      <c r="AA512" s="746"/>
      <c r="AB512" s="746"/>
      <c r="AC512" s="746"/>
      <c r="AD512" s="746"/>
      <c r="AE512" s="746"/>
      <c r="AF512" s="746"/>
      <c r="AG512" s="746"/>
    </row>
    <row r="513" spans="1:33" s="749" customFormat="1" ht="28.5">
      <c r="A513" s="1788"/>
      <c r="B513" s="1789"/>
      <c r="C513" s="5095" t="s">
        <v>856</v>
      </c>
      <c r="D513" s="5095"/>
      <c r="E513" s="5095"/>
      <c r="F513" s="5095"/>
      <c r="G513" s="5095"/>
      <c r="H513" s="5095"/>
      <c r="I513" s="5095"/>
      <c r="J513" s="5095"/>
      <c r="K513" s="5095"/>
      <c r="L513" s="5095"/>
      <c r="M513" s="1789"/>
      <c r="N513" s="1789"/>
      <c r="O513" s="1790"/>
      <c r="P513" s="1789"/>
      <c r="Q513" s="1789"/>
      <c r="R513" s="1789"/>
      <c r="S513" s="1797"/>
      <c r="T513" s="1788"/>
      <c r="U513" s="747">
        <v>1</v>
      </c>
      <c r="V513" s="641"/>
      <c r="W513" s="641"/>
      <c r="X513" s="746"/>
      <c r="Y513" s="746"/>
      <c r="Z513" s="746"/>
      <c r="AA513" s="746"/>
      <c r="AB513" s="746"/>
      <c r="AC513" s="746"/>
      <c r="AD513" s="746"/>
      <c r="AE513" s="746"/>
      <c r="AF513" s="746"/>
      <c r="AG513" s="746"/>
    </row>
    <row r="514" spans="1:33" s="749" customFormat="1" ht="28.5">
      <c r="A514" s="1788"/>
      <c r="B514" s="1789"/>
      <c r="C514" s="5095" t="s">
        <v>857</v>
      </c>
      <c r="D514" s="5095"/>
      <c r="E514" s="5095"/>
      <c r="F514" s="5095"/>
      <c r="G514" s="5095"/>
      <c r="H514" s="5095"/>
      <c r="I514" s="5095"/>
      <c r="J514" s="5095"/>
      <c r="K514" s="5095"/>
      <c r="L514" s="5095"/>
      <c r="M514" s="1789"/>
      <c r="N514" s="1789"/>
      <c r="O514" s="1790"/>
      <c r="P514" s="1789"/>
      <c r="Q514" s="1789"/>
      <c r="R514" s="1789"/>
      <c r="S514" s="1797"/>
      <c r="T514" s="1788"/>
      <c r="U514" s="747">
        <v>1</v>
      </c>
      <c r="V514" s="641"/>
      <c r="W514" s="641"/>
      <c r="X514" s="746"/>
      <c r="Y514" s="746"/>
      <c r="Z514" s="746"/>
      <c r="AA514" s="746"/>
      <c r="AB514" s="746"/>
      <c r="AC514" s="746"/>
      <c r="AD514" s="746"/>
      <c r="AE514" s="746"/>
      <c r="AF514" s="746"/>
      <c r="AG514" s="746"/>
    </row>
    <row r="515" spans="1:33" s="749" customFormat="1" ht="27">
      <c r="A515" s="1788"/>
      <c r="B515" s="1789"/>
      <c r="C515" s="1789"/>
      <c r="D515" s="1789"/>
      <c r="E515" s="1789"/>
      <c r="F515" s="1789"/>
      <c r="G515" s="1794"/>
      <c r="H515" s="1789"/>
      <c r="I515" s="1789"/>
      <c r="J515" s="1789"/>
      <c r="K515" s="1789"/>
      <c r="L515" s="1789"/>
      <c r="M515" s="1789"/>
      <c r="N515" s="1789"/>
      <c r="O515" s="1790"/>
      <c r="P515" s="1789"/>
      <c r="Q515" s="1789"/>
      <c r="R515" s="1789"/>
      <c r="S515" s="1797"/>
      <c r="T515" s="1788"/>
      <c r="U515" s="747">
        <v>1</v>
      </c>
      <c r="V515" s="641"/>
      <c r="W515" s="641"/>
      <c r="X515" s="746"/>
      <c r="Y515" s="746"/>
      <c r="Z515" s="746"/>
      <c r="AA515" s="746"/>
      <c r="AB515" s="746"/>
      <c r="AC515" s="746"/>
      <c r="AD515" s="746"/>
      <c r="AE515" s="746"/>
      <c r="AF515" s="746"/>
      <c r="AG515" s="746"/>
    </row>
    <row r="516" spans="1:33" s="749" customFormat="1" ht="40.5" customHeight="1">
      <c r="A516" s="1788"/>
      <c r="B516" s="1788"/>
      <c r="C516" s="1788"/>
      <c r="D516" s="1788"/>
      <c r="E516" s="1788"/>
      <c r="F516" s="1815"/>
      <c r="G516" s="1788"/>
      <c r="H516" s="1788"/>
      <c r="I516" s="1815"/>
      <c r="J516" s="1815"/>
      <c r="K516" s="1815"/>
      <c r="L516" s="1815"/>
      <c r="M516" s="1815"/>
      <c r="N516" s="1814"/>
      <c r="O516" s="1814"/>
      <c r="P516" s="1814"/>
      <c r="Q516" s="1814"/>
      <c r="R516" s="1814"/>
      <c r="S516" s="1814"/>
      <c r="T516" s="1788"/>
      <c r="U516" s="747">
        <v>1</v>
      </c>
      <c r="V516" s="641"/>
      <c r="W516" s="641"/>
      <c r="X516" s="746"/>
      <c r="Y516" s="746"/>
      <c r="Z516" s="746"/>
      <c r="AA516" s="746"/>
      <c r="AB516" s="746"/>
      <c r="AC516" s="746"/>
      <c r="AD516" s="746"/>
      <c r="AE516" s="746"/>
      <c r="AF516" s="746"/>
      <c r="AG516" s="746"/>
    </row>
    <row r="517" spans="1:33">
      <c r="A517" s="1694">
        <v>1</v>
      </c>
      <c r="B517" s="1694">
        <v>1</v>
      </c>
      <c r="C517" s="1694">
        <v>1</v>
      </c>
      <c r="D517" s="1694">
        <v>1</v>
      </c>
      <c r="E517" s="1694">
        <v>1</v>
      </c>
      <c r="F517" s="1694">
        <v>1</v>
      </c>
      <c r="G517" s="1694">
        <v>1</v>
      </c>
      <c r="H517" s="1694">
        <v>1</v>
      </c>
      <c r="I517" s="1694">
        <v>1</v>
      </c>
      <c r="J517" s="1694">
        <v>1</v>
      </c>
      <c r="K517" s="1694">
        <v>1</v>
      </c>
      <c r="L517" s="1694">
        <v>1</v>
      </c>
      <c r="M517" s="1694">
        <v>1</v>
      </c>
      <c r="N517" s="1694">
        <v>1</v>
      </c>
      <c r="O517" s="1694">
        <v>1</v>
      </c>
      <c r="P517" s="1694">
        <v>1</v>
      </c>
      <c r="Q517" s="1694">
        <v>1</v>
      </c>
      <c r="R517" s="1694">
        <v>1</v>
      </c>
      <c r="S517" s="1694">
        <v>1</v>
      </c>
      <c r="T517" s="1694">
        <v>1</v>
      </c>
      <c r="U517" s="747">
        <v>1</v>
      </c>
      <c r="X517" s="746"/>
    </row>
    <row r="518" spans="1:33" ht="30" customHeight="1">
      <c r="A518" s="1788"/>
      <c r="B518" s="1809" t="s">
        <v>3433</v>
      </c>
      <c r="C518" s="1805"/>
      <c r="D518" s="1804"/>
      <c r="E518" s="1805"/>
      <c r="F518" s="1805"/>
      <c r="G518" s="132"/>
      <c r="H518" s="132"/>
      <c r="I518" s="132"/>
      <c r="J518" s="132"/>
      <c r="K518" s="132"/>
      <c r="L518" s="132"/>
      <c r="M518" s="132"/>
      <c r="N518" s="132"/>
      <c r="O518" s="132"/>
      <c r="P518" s="132"/>
      <c r="Q518" s="132"/>
      <c r="R518" s="132"/>
      <c r="S518" s="132"/>
      <c r="T518" s="1788"/>
      <c r="U518" s="747">
        <v>1</v>
      </c>
    </row>
    <row r="519" spans="1:33" ht="30" customHeight="1">
      <c r="A519" s="1788"/>
      <c r="B519" s="1811" t="s">
        <v>3432</v>
      </c>
      <c r="C519" s="1805"/>
      <c r="D519" s="1804"/>
      <c r="E519" s="1805"/>
      <c r="F519" s="1805"/>
      <c r="G519" s="132"/>
      <c r="H519" s="132"/>
      <c r="I519" s="132"/>
      <c r="J519" s="132"/>
      <c r="K519" s="132"/>
      <c r="L519" s="132"/>
      <c r="M519" s="132"/>
      <c r="N519" s="132"/>
      <c r="O519" s="132"/>
      <c r="P519" s="132"/>
      <c r="Q519" s="132"/>
      <c r="R519" s="132"/>
      <c r="S519" s="132"/>
      <c r="T519" s="1788"/>
      <c r="U519" s="747">
        <v>1</v>
      </c>
    </row>
    <row r="520" spans="1:33" ht="30" customHeight="1">
      <c r="A520" s="1788"/>
      <c r="B520" s="1811"/>
      <c r="C520" s="1805"/>
      <c r="D520" s="1804"/>
      <c r="E520" s="1805"/>
      <c r="F520" s="1805"/>
      <c r="G520" s="132"/>
      <c r="H520" s="132"/>
      <c r="I520" s="132"/>
      <c r="J520" s="132"/>
      <c r="K520" s="132"/>
      <c r="L520" s="132"/>
      <c r="M520" s="132"/>
      <c r="N520" s="132"/>
      <c r="O520" s="132"/>
      <c r="P520" s="132"/>
      <c r="Q520" s="132"/>
      <c r="R520" s="132"/>
      <c r="S520" s="132"/>
      <c r="T520" s="1788"/>
      <c r="U520" s="747">
        <v>1</v>
      </c>
    </row>
    <row r="521" spans="1:33" ht="30" customHeight="1">
      <c r="A521" s="1788"/>
      <c r="B521" s="1805" t="s">
        <v>3431</v>
      </c>
      <c r="C521" s="1805"/>
      <c r="D521" s="1804"/>
      <c r="E521" s="1805"/>
      <c r="F521" s="1805"/>
      <c r="G521" s="132"/>
      <c r="H521" s="132"/>
      <c r="I521" s="132"/>
      <c r="J521" s="132"/>
      <c r="K521" s="132"/>
      <c r="L521" s="132"/>
      <c r="M521" s="132"/>
      <c r="N521" s="132"/>
      <c r="O521" s="132"/>
      <c r="P521" s="132"/>
      <c r="Q521" s="132"/>
      <c r="R521" s="132"/>
      <c r="S521" s="132"/>
      <c r="T521" s="1788"/>
      <c r="U521" s="747">
        <v>1</v>
      </c>
    </row>
    <row r="522" spans="1:33" ht="30" customHeight="1">
      <c r="A522" s="1813"/>
      <c r="B522" s="1812" t="s">
        <v>3430</v>
      </c>
      <c r="C522" s="1805"/>
      <c r="D522" s="1804"/>
      <c r="E522" s="1805"/>
      <c r="F522" s="1805"/>
      <c r="G522" s="132"/>
      <c r="H522" s="132"/>
      <c r="I522" s="132"/>
      <c r="J522" s="132"/>
      <c r="K522" s="132"/>
      <c r="L522" s="132"/>
      <c r="M522" s="132"/>
      <c r="N522" s="132"/>
      <c r="O522" s="132"/>
      <c r="P522" s="132"/>
      <c r="Q522" s="132"/>
      <c r="R522" s="132"/>
      <c r="S522" s="132"/>
      <c r="T522" s="1788"/>
      <c r="U522" s="747">
        <v>1</v>
      </c>
    </row>
    <row r="523" spans="1:33" ht="30" customHeight="1">
      <c r="A523" s="1788"/>
      <c r="B523" s="1805"/>
      <c r="C523" s="1805"/>
      <c r="D523" s="1804"/>
      <c r="E523" s="1805"/>
      <c r="F523" s="1805"/>
      <c r="G523" s="132"/>
      <c r="H523" s="132"/>
      <c r="I523" s="132"/>
      <c r="J523" s="132"/>
      <c r="K523" s="132"/>
      <c r="L523" s="132"/>
      <c r="M523" s="132"/>
      <c r="N523" s="132"/>
      <c r="O523" s="132"/>
      <c r="P523" s="132"/>
      <c r="Q523" s="132"/>
      <c r="R523" s="132"/>
      <c r="S523" s="132"/>
      <c r="T523" s="1788"/>
      <c r="U523" s="747">
        <v>1</v>
      </c>
    </row>
    <row r="524" spans="1:33" ht="30" customHeight="1">
      <c r="A524" s="1788"/>
      <c r="B524" s="1811"/>
      <c r="C524" s="1805"/>
      <c r="D524" s="1804"/>
      <c r="E524" s="1805"/>
      <c r="F524" s="1805"/>
      <c r="G524" s="132"/>
      <c r="H524" s="132"/>
      <c r="I524" s="132"/>
      <c r="J524" s="132"/>
      <c r="K524" s="132"/>
      <c r="L524" s="132"/>
      <c r="M524" s="132"/>
      <c r="N524" s="132"/>
      <c r="O524" s="132"/>
      <c r="P524" s="132"/>
      <c r="Q524" s="132"/>
      <c r="R524" s="132"/>
      <c r="S524" s="132"/>
      <c r="T524" s="1788"/>
      <c r="U524" s="747">
        <v>1</v>
      </c>
    </row>
    <row r="525" spans="1:33" ht="30" customHeight="1">
      <c r="A525" s="1788"/>
      <c r="B525" s="5106" t="s">
        <v>3429</v>
      </c>
      <c r="C525" s="5106"/>
      <c r="D525" s="5106"/>
      <c r="E525" s="5106"/>
      <c r="F525" s="5106"/>
      <c r="G525" s="5106"/>
      <c r="H525" s="5106"/>
      <c r="I525" s="5106"/>
      <c r="J525" s="5106"/>
      <c r="K525" s="5106"/>
      <c r="L525" s="5106"/>
      <c r="M525" s="5106"/>
      <c r="N525" s="5106"/>
      <c r="O525" s="5106"/>
      <c r="P525" s="5106"/>
      <c r="Q525" s="5106"/>
      <c r="R525" s="5106"/>
      <c r="S525" s="5106"/>
      <c r="T525" s="1788"/>
      <c r="U525" s="747">
        <v>1</v>
      </c>
    </row>
    <row r="526" spans="1:33" ht="30" customHeight="1">
      <c r="A526" s="1788"/>
      <c r="B526" s="5106"/>
      <c r="C526" s="5106"/>
      <c r="D526" s="5106"/>
      <c r="E526" s="5106"/>
      <c r="F526" s="5106"/>
      <c r="G526" s="5106"/>
      <c r="H526" s="5106"/>
      <c r="I526" s="5106"/>
      <c r="J526" s="5106"/>
      <c r="K526" s="5106"/>
      <c r="L526" s="5106"/>
      <c r="M526" s="5106"/>
      <c r="N526" s="5106"/>
      <c r="O526" s="5106"/>
      <c r="P526" s="5106"/>
      <c r="Q526" s="5106"/>
      <c r="R526" s="5106"/>
      <c r="S526" s="5106"/>
      <c r="T526" s="1788"/>
      <c r="U526" s="747">
        <v>1</v>
      </c>
    </row>
    <row r="527" spans="1:33" ht="30" customHeight="1">
      <c r="A527" s="1788"/>
      <c r="B527" s="1808" t="s">
        <v>3428</v>
      </c>
      <c r="C527" s="132"/>
      <c r="D527" s="1807"/>
      <c r="E527" s="132"/>
      <c r="F527" s="1808" t="s">
        <v>3381</v>
      </c>
      <c r="G527" s="132"/>
      <c r="H527" s="1807" t="s">
        <v>3380</v>
      </c>
      <c r="I527" s="132"/>
      <c r="J527" s="132"/>
      <c r="K527" s="132"/>
      <c r="L527" s="132"/>
      <c r="M527" s="132"/>
      <c r="N527" s="132"/>
      <c r="O527" s="132"/>
      <c r="P527" s="132"/>
      <c r="Q527" s="132"/>
      <c r="R527" s="132"/>
      <c r="S527" s="132"/>
      <c r="T527" s="1788"/>
      <c r="U527" s="747">
        <v>1</v>
      </c>
    </row>
    <row r="528" spans="1:33" ht="30" customHeight="1">
      <c r="A528" s="1788"/>
      <c r="B528" s="1806" t="s">
        <v>3427</v>
      </c>
      <c r="C528" s="132"/>
      <c r="D528" s="132"/>
      <c r="E528" s="132"/>
      <c r="F528" s="1806" t="s">
        <v>3426</v>
      </c>
      <c r="G528" s="132"/>
      <c r="H528" s="1804">
        <f xml:space="preserve"> 3 + 3</f>
        <v>6</v>
      </c>
      <c r="I528" s="132"/>
      <c r="J528" s="132"/>
      <c r="K528" s="132"/>
      <c r="L528" s="132"/>
      <c r="M528" s="132"/>
      <c r="N528" s="132"/>
      <c r="O528" s="132"/>
      <c r="P528" s="132"/>
      <c r="Q528" s="132"/>
      <c r="R528" s="132"/>
      <c r="S528" s="132"/>
      <c r="T528" s="1788"/>
      <c r="U528" s="747">
        <v>1</v>
      </c>
    </row>
    <row r="529" spans="1:21" ht="30" customHeight="1">
      <c r="A529" s="1788"/>
      <c r="B529" s="1806" t="s">
        <v>3425</v>
      </c>
      <c r="C529" s="132"/>
      <c r="D529" s="132"/>
      <c r="E529" s="132"/>
      <c r="F529" s="1806" t="s">
        <v>3424</v>
      </c>
      <c r="G529" s="132"/>
      <c r="H529" s="1804" t="s">
        <v>3423</v>
      </c>
      <c r="I529" s="132"/>
      <c r="J529" s="132"/>
      <c r="K529" s="132"/>
      <c r="L529" s="132"/>
      <c r="M529" s="132"/>
      <c r="N529" s="132"/>
      <c r="O529" s="132"/>
      <c r="P529" s="132"/>
      <c r="Q529" s="132"/>
      <c r="R529" s="132"/>
      <c r="S529" s="132"/>
      <c r="T529" s="1788"/>
      <c r="U529" s="747">
        <v>1</v>
      </c>
    </row>
    <row r="530" spans="1:21" ht="30" customHeight="1">
      <c r="A530" s="1788"/>
      <c r="B530" s="1806"/>
      <c r="C530" s="132"/>
      <c r="D530" s="132"/>
      <c r="E530" s="132"/>
      <c r="F530" s="1806" t="s">
        <v>3422</v>
      </c>
      <c r="G530" s="132"/>
      <c r="H530" s="1804">
        <f>-3</f>
        <v>-3</v>
      </c>
      <c r="I530" s="132"/>
      <c r="J530" s="132"/>
      <c r="K530" s="132"/>
      <c r="L530" s="132"/>
      <c r="M530" s="132"/>
      <c r="N530" s="132"/>
      <c r="O530" s="132"/>
      <c r="P530" s="132"/>
      <c r="Q530" s="132"/>
      <c r="R530" s="132"/>
      <c r="S530" s="132"/>
      <c r="T530" s="1788"/>
      <c r="U530" s="747">
        <v>1</v>
      </c>
    </row>
    <row r="531" spans="1:21" ht="30" customHeight="1">
      <c r="A531" s="1788"/>
      <c r="B531" s="1806" t="s">
        <v>3421</v>
      </c>
      <c r="C531" s="132"/>
      <c r="D531" s="132"/>
      <c r="E531" s="132"/>
      <c r="F531" s="1806" t="s">
        <v>3420</v>
      </c>
      <c r="G531" s="132"/>
      <c r="H531" s="1804">
        <f xml:space="preserve"> 3 * 3</f>
        <v>9</v>
      </c>
      <c r="I531" s="132"/>
      <c r="J531" s="132"/>
      <c r="K531" s="132"/>
      <c r="L531" s="132"/>
      <c r="M531" s="132"/>
      <c r="N531" s="132"/>
      <c r="O531" s="132"/>
      <c r="P531" s="132"/>
      <c r="Q531" s="132"/>
      <c r="R531" s="132"/>
      <c r="S531" s="132"/>
      <c r="T531" s="1788"/>
      <c r="U531" s="747">
        <v>1</v>
      </c>
    </row>
    <row r="532" spans="1:21" ht="30" customHeight="1">
      <c r="A532" s="1788"/>
      <c r="B532" s="1806" t="s">
        <v>3419</v>
      </c>
      <c r="C532" s="132"/>
      <c r="D532" s="132"/>
      <c r="E532" s="132"/>
      <c r="F532" s="1806" t="s">
        <v>3418</v>
      </c>
      <c r="G532" s="132"/>
      <c r="H532" s="1804">
        <f xml:space="preserve"> 3/3</f>
        <v>1</v>
      </c>
      <c r="I532" s="132"/>
      <c r="J532" s="132"/>
      <c r="K532" s="132"/>
      <c r="L532" s="132"/>
      <c r="M532" s="132"/>
      <c r="N532" s="132"/>
      <c r="O532" s="132"/>
      <c r="P532" s="132"/>
      <c r="Q532" s="132"/>
      <c r="R532" s="132"/>
      <c r="S532" s="132"/>
      <c r="T532" s="1788"/>
      <c r="U532" s="747">
        <v>1</v>
      </c>
    </row>
    <row r="533" spans="1:21" ht="30" customHeight="1">
      <c r="A533" s="1788"/>
      <c r="B533" s="1806" t="s">
        <v>3417</v>
      </c>
      <c r="C533" s="132"/>
      <c r="D533" s="132"/>
      <c r="E533" s="132"/>
      <c r="F533" s="1806" t="s">
        <v>3416</v>
      </c>
      <c r="G533" s="132"/>
      <c r="H533" s="1804" t="s">
        <v>3415</v>
      </c>
      <c r="I533" s="132"/>
      <c r="J533" s="132"/>
      <c r="K533" s="132"/>
      <c r="L533" s="132"/>
      <c r="M533" s="132"/>
      <c r="N533" s="132"/>
      <c r="O533" s="132"/>
      <c r="P533" s="132"/>
      <c r="Q533" s="132"/>
      <c r="R533" s="132"/>
      <c r="S533" s="132"/>
      <c r="T533" s="1788"/>
      <c r="U533" s="747">
        <v>1</v>
      </c>
    </row>
    <row r="534" spans="1:21" ht="30" customHeight="1">
      <c r="A534" s="1788"/>
      <c r="B534" s="1806" t="s">
        <v>3414</v>
      </c>
      <c r="C534" s="132"/>
      <c r="D534" s="132"/>
      <c r="E534" s="132"/>
      <c r="F534" s="1806" t="s">
        <v>3413</v>
      </c>
      <c r="G534" s="132"/>
      <c r="H534" s="1804">
        <f xml:space="preserve"> 3 ^ 3</f>
        <v>27</v>
      </c>
      <c r="I534" s="132"/>
      <c r="J534" s="132"/>
      <c r="K534" s="132"/>
      <c r="L534" s="132"/>
      <c r="M534" s="132"/>
      <c r="N534" s="132"/>
      <c r="O534" s="132"/>
      <c r="P534" s="132"/>
      <c r="Q534" s="132"/>
      <c r="R534" s="132"/>
      <c r="S534" s="132"/>
      <c r="T534" s="1788"/>
      <c r="U534" s="747">
        <v>1</v>
      </c>
    </row>
    <row r="535" spans="1:21" ht="30" customHeight="1">
      <c r="A535" s="1788"/>
      <c r="B535" s="1805"/>
      <c r="C535" s="1805"/>
      <c r="D535" s="1804"/>
      <c r="E535" s="1805"/>
      <c r="F535" s="1805"/>
      <c r="G535" s="132"/>
      <c r="H535" s="132"/>
      <c r="I535" s="132"/>
      <c r="J535" s="132"/>
      <c r="K535" s="132"/>
      <c r="L535" s="132"/>
      <c r="M535" s="132"/>
      <c r="N535" s="132"/>
      <c r="O535" s="132"/>
      <c r="P535" s="132"/>
      <c r="Q535" s="132"/>
      <c r="R535" s="132"/>
      <c r="S535" s="132"/>
      <c r="T535" s="1788"/>
      <c r="U535" s="747">
        <v>1</v>
      </c>
    </row>
    <row r="536" spans="1:21" ht="30" customHeight="1">
      <c r="A536" s="1788"/>
      <c r="B536" s="1809" t="s">
        <v>3412</v>
      </c>
      <c r="C536" s="1805"/>
      <c r="D536" s="1804"/>
      <c r="E536" s="1805"/>
      <c r="F536" s="1805"/>
      <c r="G536" s="132"/>
      <c r="H536" s="132"/>
      <c r="I536" s="132"/>
      <c r="J536" s="132"/>
      <c r="K536" s="132"/>
      <c r="L536" s="132"/>
      <c r="M536" s="132"/>
      <c r="N536" s="132"/>
      <c r="O536" s="132"/>
      <c r="P536" s="132"/>
      <c r="Q536" s="132"/>
      <c r="R536" s="132"/>
      <c r="S536" s="132"/>
      <c r="T536" s="1788"/>
      <c r="U536" s="747">
        <v>1</v>
      </c>
    </row>
    <row r="537" spans="1:21" ht="30" customHeight="1">
      <c r="A537" s="1788"/>
      <c r="B537" s="1805"/>
      <c r="C537" s="1805"/>
      <c r="D537" s="1804"/>
      <c r="E537" s="1805"/>
      <c r="F537" s="1805"/>
      <c r="G537" s="132"/>
      <c r="H537" s="132"/>
      <c r="I537" s="132"/>
      <c r="J537" s="132"/>
      <c r="K537" s="132"/>
      <c r="L537" s="132"/>
      <c r="M537" s="132"/>
      <c r="N537" s="132"/>
      <c r="O537" s="132"/>
      <c r="P537" s="132"/>
      <c r="Q537" s="132"/>
      <c r="R537" s="132"/>
      <c r="S537" s="132"/>
      <c r="T537" s="1788"/>
      <c r="U537" s="747">
        <v>1</v>
      </c>
    </row>
    <row r="538" spans="1:21" ht="30" customHeight="1">
      <c r="A538" s="1788"/>
      <c r="B538" s="1805" t="s">
        <v>3411</v>
      </c>
      <c r="C538" s="1805"/>
      <c r="D538" s="1804"/>
      <c r="E538" s="1805"/>
      <c r="F538" s="1805"/>
      <c r="G538" s="132"/>
      <c r="H538" s="132"/>
      <c r="I538" s="132"/>
      <c r="J538" s="132"/>
      <c r="K538" s="132"/>
      <c r="L538" s="132"/>
      <c r="M538" s="132"/>
      <c r="N538" s="132"/>
      <c r="O538" s="132"/>
      <c r="P538" s="132"/>
      <c r="Q538" s="132"/>
      <c r="R538" s="132"/>
      <c r="S538" s="132"/>
      <c r="T538" s="1788"/>
      <c r="U538" s="747">
        <v>1</v>
      </c>
    </row>
    <row r="539" spans="1:21" ht="30" customHeight="1">
      <c r="A539" s="1788"/>
      <c r="B539" s="1805"/>
      <c r="C539" s="1805"/>
      <c r="D539" s="1804"/>
      <c r="E539" s="1805"/>
      <c r="F539" s="1805"/>
      <c r="G539" s="132"/>
      <c r="H539" s="132"/>
      <c r="I539" s="132"/>
      <c r="J539" s="132"/>
      <c r="K539" s="132"/>
      <c r="L539" s="132"/>
      <c r="M539" s="132"/>
      <c r="N539" s="132"/>
      <c r="O539" s="132"/>
      <c r="P539" s="132"/>
      <c r="Q539" s="132"/>
      <c r="R539" s="132"/>
      <c r="S539" s="132"/>
      <c r="T539" s="1788"/>
      <c r="U539" s="747">
        <v>1</v>
      </c>
    </row>
    <row r="540" spans="1:21" ht="30" customHeight="1">
      <c r="A540" s="1788"/>
      <c r="B540" s="1808" t="s">
        <v>3410</v>
      </c>
      <c r="C540" s="132"/>
      <c r="D540" s="132"/>
      <c r="E540" s="1805"/>
      <c r="F540" s="1808" t="s">
        <v>3409</v>
      </c>
      <c r="G540" s="132"/>
      <c r="H540" s="1807" t="s">
        <v>3380</v>
      </c>
      <c r="I540" s="132"/>
      <c r="J540" s="132"/>
      <c r="K540" s="132"/>
      <c r="L540" s="132"/>
      <c r="M540" s="132"/>
      <c r="N540" s="132"/>
      <c r="O540" s="132"/>
      <c r="P540" s="132"/>
      <c r="Q540" s="132"/>
      <c r="R540" s="132"/>
      <c r="S540" s="132"/>
      <c r="T540" s="1788"/>
      <c r="U540" s="747">
        <v>1</v>
      </c>
    </row>
    <row r="541" spans="1:21" ht="30" customHeight="1">
      <c r="A541" s="1788"/>
      <c r="B541" s="1810" t="s">
        <v>3408</v>
      </c>
      <c r="C541" s="132"/>
      <c r="D541" s="132"/>
      <c r="E541" s="132"/>
      <c r="F541" s="1806" t="s">
        <v>3407</v>
      </c>
      <c r="G541" s="132"/>
      <c r="H541" s="1804" t="s">
        <v>3406</v>
      </c>
      <c r="I541" s="132"/>
      <c r="J541" s="132"/>
      <c r="K541" s="132"/>
      <c r="L541" s="132"/>
      <c r="M541" s="132"/>
      <c r="N541" s="132"/>
      <c r="O541" s="132"/>
      <c r="P541" s="132"/>
      <c r="Q541" s="132"/>
      <c r="R541" s="132"/>
      <c r="S541" s="132"/>
      <c r="T541" s="1788"/>
      <c r="U541" s="747">
        <v>1</v>
      </c>
    </row>
    <row r="542" spans="1:21" ht="30" customHeight="1">
      <c r="A542" s="1788"/>
      <c r="B542" s="1806" t="s">
        <v>3405</v>
      </c>
      <c r="C542" s="132"/>
      <c r="D542" s="132"/>
      <c r="E542" s="132"/>
      <c r="F542" s="1806" t="s">
        <v>3404</v>
      </c>
      <c r="G542" s="132"/>
      <c r="H542" s="1804" t="s">
        <v>3403</v>
      </c>
      <c r="I542" s="132"/>
      <c r="J542" s="132"/>
      <c r="K542" s="132"/>
      <c r="L542" s="132"/>
      <c r="M542" s="132"/>
      <c r="N542" s="132"/>
      <c r="O542" s="132"/>
      <c r="P542" s="132"/>
      <c r="Q542" s="132"/>
      <c r="R542" s="132"/>
      <c r="S542" s="132"/>
      <c r="T542" s="1788"/>
      <c r="U542" s="747">
        <v>1</v>
      </c>
    </row>
    <row r="543" spans="1:21" ht="30" customHeight="1">
      <c r="A543" s="1788"/>
      <c r="B543" s="1806" t="s">
        <v>3402</v>
      </c>
      <c r="C543" s="132"/>
      <c r="D543" s="132"/>
      <c r="E543" s="132"/>
      <c r="F543" s="1806" t="s">
        <v>3401</v>
      </c>
      <c r="G543" s="132"/>
      <c r="H543" s="1804" t="s">
        <v>3400</v>
      </c>
      <c r="I543" s="132"/>
      <c r="J543" s="132"/>
      <c r="K543" s="132"/>
      <c r="L543" s="132"/>
      <c r="M543" s="132"/>
      <c r="N543" s="132"/>
      <c r="O543" s="132"/>
      <c r="P543" s="132"/>
      <c r="Q543" s="132"/>
      <c r="R543" s="132"/>
      <c r="S543" s="132"/>
      <c r="T543" s="1788"/>
      <c r="U543" s="747">
        <v>1</v>
      </c>
    </row>
    <row r="544" spans="1:21" ht="30" customHeight="1">
      <c r="A544" s="1788"/>
      <c r="B544" s="1806" t="s">
        <v>3399</v>
      </c>
      <c r="C544" s="132"/>
      <c r="D544" s="132"/>
      <c r="E544" s="132"/>
      <c r="F544" s="1806" t="s">
        <v>3398</v>
      </c>
      <c r="G544" s="132"/>
      <c r="H544" s="1804" t="s">
        <v>3397</v>
      </c>
      <c r="I544" s="132"/>
      <c r="J544" s="132"/>
      <c r="K544" s="132"/>
      <c r="L544" s="132"/>
      <c r="M544" s="132"/>
      <c r="N544" s="132"/>
      <c r="O544" s="132"/>
      <c r="P544" s="132"/>
      <c r="Q544" s="132"/>
      <c r="R544" s="132"/>
      <c r="S544" s="132"/>
      <c r="T544" s="1788"/>
      <c r="U544" s="747">
        <v>1</v>
      </c>
    </row>
    <row r="545" spans="1:21" ht="30" customHeight="1">
      <c r="A545" s="1788"/>
      <c r="B545" s="1806" t="s">
        <v>3396</v>
      </c>
      <c r="C545" s="132"/>
      <c r="D545" s="132"/>
      <c r="E545" s="132"/>
      <c r="F545" s="1806" t="s">
        <v>3395</v>
      </c>
      <c r="G545" s="132"/>
      <c r="H545" s="1804" t="s">
        <v>3394</v>
      </c>
      <c r="I545" s="132"/>
      <c r="J545" s="132"/>
      <c r="K545" s="132"/>
      <c r="L545" s="132"/>
      <c r="M545" s="132"/>
      <c r="N545" s="132"/>
      <c r="O545" s="132"/>
      <c r="P545" s="132"/>
      <c r="Q545" s="132"/>
      <c r="R545" s="132"/>
      <c r="S545" s="132"/>
      <c r="T545" s="1788"/>
      <c r="U545" s="747">
        <v>1</v>
      </c>
    </row>
    <row r="546" spans="1:21" ht="30" customHeight="1">
      <c r="A546" s="1788"/>
      <c r="B546" s="1806" t="s">
        <v>3393</v>
      </c>
      <c r="C546" s="132"/>
      <c r="D546" s="132"/>
      <c r="E546" s="132"/>
      <c r="F546" s="1806" t="s">
        <v>3392</v>
      </c>
      <c r="G546" s="132"/>
      <c r="H546" s="1804" t="s">
        <v>3391</v>
      </c>
      <c r="I546" s="132"/>
      <c r="J546" s="132"/>
      <c r="K546" s="132"/>
      <c r="L546" s="132"/>
      <c r="M546" s="132"/>
      <c r="N546" s="132"/>
      <c r="O546" s="132"/>
      <c r="P546" s="132"/>
      <c r="Q546" s="132"/>
      <c r="R546" s="132"/>
      <c r="S546" s="132"/>
      <c r="T546" s="1788"/>
      <c r="U546" s="747">
        <v>1</v>
      </c>
    </row>
    <row r="547" spans="1:21" ht="30" customHeight="1">
      <c r="A547" s="1788"/>
      <c r="B547" s="1805"/>
      <c r="C547" s="1805"/>
      <c r="D547" s="1804"/>
      <c r="E547" s="1805"/>
      <c r="F547" s="1805"/>
      <c r="G547" s="132"/>
      <c r="H547" s="132"/>
      <c r="I547" s="132"/>
      <c r="J547" s="132"/>
      <c r="K547" s="132"/>
      <c r="L547" s="132"/>
      <c r="M547" s="132"/>
      <c r="N547" s="132"/>
      <c r="O547" s="132"/>
      <c r="P547" s="132"/>
      <c r="Q547" s="132"/>
      <c r="R547" s="132"/>
      <c r="S547" s="132"/>
      <c r="T547" s="1788"/>
      <c r="U547" s="747">
        <v>1</v>
      </c>
    </row>
    <row r="548" spans="1:21" ht="30" customHeight="1">
      <c r="A548" s="1788"/>
      <c r="B548" s="1809" t="s">
        <v>3390</v>
      </c>
      <c r="C548" s="1805"/>
      <c r="D548" s="1804"/>
      <c r="E548" s="1805"/>
      <c r="F548" s="1805"/>
      <c r="G548" s="132"/>
      <c r="H548" s="132"/>
      <c r="I548" s="132"/>
      <c r="J548" s="132"/>
      <c r="K548" s="132"/>
      <c r="L548" s="132"/>
      <c r="M548" s="132"/>
      <c r="N548" s="132"/>
      <c r="O548" s="132"/>
      <c r="P548" s="132"/>
      <c r="Q548" s="132"/>
      <c r="R548" s="132"/>
      <c r="S548" s="132"/>
      <c r="T548" s="1788"/>
      <c r="U548" s="747">
        <v>1</v>
      </c>
    </row>
    <row r="549" spans="1:21" ht="30" customHeight="1">
      <c r="A549" s="1788"/>
      <c r="B549" s="1805"/>
      <c r="C549" s="1805"/>
      <c r="D549" s="1804"/>
      <c r="E549" s="1805"/>
      <c r="F549" s="1805"/>
      <c r="G549" s="132"/>
      <c r="H549" s="132"/>
      <c r="I549" s="132"/>
      <c r="J549" s="132"/>
      <c r="K549" s="132"/>
      <c r="L549" s="132"/>
      <c r="M549" s="132"/>
      <c r="N549" s="132"/>
      <c r="O549" s="132"/>
      <c r="P549" s="132"/>
      <c r="Q549" s="132"/>
      <c r="R549" s="132"/>
      <c r="S549" s="132"/>
      <c r="T549" s="1788"/>
      <c r="U549" s="747">
        <v>1</v>
      </c>
    </row>
    <row r="550" spans="1:21" ht="30" customHeight="1">
      <c r="A550" s="1788"/>
      <c r="B550" s="1805" t="s">
        <v>3389</v>
      </c>
      <c r="C550" s="1805"/>
      <c r="D550" s="1804"/>
      <c r="E550" s="1805"/>
      <c r="F550" s="1805"/>
      <c r="G550" s="132"/>
      <c r="H550" s="132"/>
      <c r="I550" s="132"/>
      <c r="J550" s="132"/>
      <c r="K550" s="132"/>
      <c r="L550" s="132"/>
      <c r="M550" s="132"/>
      <c r="N550" s="132"/>
      <c r="O550" s="132"/>
      <c r="P550" s="132"/>
      <c r="Q550" s="132"/>
      <c r="R550" s="132"/>
      <c r="S550" s="132"/>
      <c r="T550" s="1788"/>
      <c r="U550" s="747">
        <v>1</v>
      </c>
    </row>
    <row r="551" spans="1:21" ht="30" customHeight="1">
      <c r="A551" s="1788"/>
      <c r="B551" s="1805"/>
      <c r="C551" s="1805"/>
      <c r="D551" s="1804"/>
      <c r="E551" s="1805"/>
      <c r="F551" s="1805"/>
      <c r="G551" s="132"/>
      <c r="H551" s="132"/>
      <c r="I551" s="132"/>
      <c r="J551" s="132"/>
      <c r="K551" s="132"/>
      <c r="L551" s="132"/>
      <c r="M551" s="132"/>
      <c r="N551" s="132"/>
      <c r="O551" s="132"/>
      <c r="P551" s="132"/>
      <c r="Q551" s="132"/>
      <c r="R551" s="132"/>
      <c r="S551" s="132"/>
      <c r="T551" s="1788"/>
      <c r="U551" s="747">
        <v>1</v>
      </c>
    </row>
    <row r="552" spans="1:21" ht="30" customHeight="1">
      <c r="A552" s="1788"/>
      <c r="B552" s="1808" t="s">
        <v>3388</v>
      </c>
      <c r="C552" s="132"/>
      <c r="D552" s="132"/>
      <c r="E552" s="1805"/>
      <c r="F552" s="1808" t="s">
        <v>3381</v>
      </c>
      <c r="G552" s="132"/>
      <c r="H552" s="1807" t="s">
        <v>3380</v>
      </c>
      <c r="I552" s="132"/>
      <c r="J552" s="132"/>
      <c r="K552" s="132"/>
      <c r="L552" s="132"/>
      <c r="M552" s="132"/>
      <c r="N552" s="132"/>
      <c r="O552" s="132"/>
      <c r="P552" s="132"/>
      <c r="Q552" s="132"/>
      <c r="R552" s="132"/>
      <c r="S552" s="132"/>
      <c r="T552" s="1788"/>
      <c r="U552" s="747">
        <v>1</v>
      </c>
    </row>
    <row r="553" spans="1:21" ht="30" customHeight="1">
      <c r="A553" s="1788"/>
      <c r="B553" s="1806" t="s">
        <v>3387</v>
      </c>
      <c r="C553" s="132"/>
      <c r="D553" s="5106" t="s">
        <v>3386</v>
      </c>
      <c r="E553" s="5106"/>
      <c r="F553" s="5106"/>
      <c r="G553" s="5106"/>
      <c r="H553" s="1804" t="s">
        <v>3385</v>
      </c>
      <c r="I553" s="132"/>
      <c r="J553" s="132"/>
      <c r="K553" s="132"/>
      <c r="L553" s="132"/>
      <c r="M553" s="132"/>
      <c r="N553" s="132"/>
      <c r="O553" s="132"/>
      <c r="P553" s="132"/>
      <c r="Q553" s="132"/>
      <c r="R553" s="132"/>
      <c r="S553" s="132"/>
      <c r="T553" s="1788"/>
      <c r="U553" s="747">
        <v>1</v>
      </c>
    </row>
    <row r="554" spans="1:21" ht="30" customHeight="1">
      <c r="A554" s="1788"/>
      <c r="B554" s="1806"/>
      <c r="C554" s="1806"/>
      <c r="D554" s="5106"/>
      <c r="E554" s="5106"/>
      <c r="F554" s="5106"/>
      <c r="G554" s="5106"/>
      <c r="H554" s="1804" t="s">
        <v>3384</v>
      </c>
      <c r="I554" s="132"/>
      <c r="J554" s="132"/>
      <c r="K554" s="132"/>
      <c r="L554" s="132"/>
      <c r="M554" s="132"/>
      <c r="N554" s="132"/>
      <c r="O554" s="132"/>
      <c r="P554" s="132"/>
      <c r="Q554" s="132"/>
      <c r="R554" s="132"/>
      <c r="S554" s="132"/>
      <c r="T554" s="1788"/>
      <c r="U554" s="747">
        <v>1</v>
      </c>
    </row>
    <row r="555" spans="1:21" ht="30" customHeight="1">
      <c r="A555" s="1788"/>
      <c r="B555" s="1805"/>
      <c r="C555" s="1805"/>
      <c r="D555" s="1804"/>
      <c r="E555" s="1805"/>
      <c r="F555" s="1805"/>
      <c r="G555" s="132"/>
      <c r="H555" s="132"/>
      <c r="I555" s="132"/>
      <c r="J555" s="132"/>
      <c r="K555" s="132"/>
      <c r="L555" s="132"/>
      <c r="M555" s="132"/>
      <c r="N555" s="132"/>
      <c r="O555" s="132"/>
      <c r="P555" s="132"/>
      <c r="Q555" s="132"/>
      <c r="R555" s="132"/>
      <c r="S555" s="132"/>
      <c r="T555" s="1788"/>
      <c r="U555" s="747">
        <v>1</v>
      </c>
    </row>
    <row r="556" spans="1:21" ht="30" customHeight="1">
      <c r="A556" s="1788"/>
      <c r="B556" s="1809" t="s">
        <v>3382</v>
      </c>
      <c r="C556" s="1805"/>
      <c r="D556" s="1804"/>
      <c r="E556" s="1805"/>
      <c r="F556" s="1805"/>
      <c r="G556" s="132"/>
      <c r="H556" s="132"/>
      <c r="I556" s="132"/>
      <c r="J556" s="132"/>
      <c r="K556" s="132"/>
      <c r="L556" s="132"/>
      <c r="M556" s="132"/>
      <c r="N556" s="132"/>
      <c r="O556" s="132"/>
      <c r="P556" s="132"/>
      <c r="Q556" s="132"/>
      <c r="R556" s="132"/>
      <c r="S556" s="132"/>
      <c r="T556" s="1788"/>
      <c r="U556" s="747">
        <v>1</v>
      </c>
    </row>
    <row r="557" spans="1:21" ht="30" customHeight="1">
      <c r="A557" s="1788"/>
      <c r="B557" s="1805"/>
      <c r="C557" s="1805"/>
      <c r="D557" s="1804"/>
      <c r="E557" s="1805"/>
      <c r="F557" s="1805"/>
      <c r="G557" s="132"/>
      <c r="H557" s="132"/>
      <c r="I557" s="132"/>
      <c r="J557" s="132"/>
      <c r="K557" s="132"/>
      <c r="L557" s="132"/>
      <c r="M557" s="132"/>
      <c r="N557" s="132"/>
      <c r="O557" s="132"/>
      <c r="P557" s="132"/>
      <c r="Q557" s="132"/>
      <c r="R557" s="132"/>
      <c r="S557" s="132"/>
      <c r="T557" s="1788"/>
      <c r="U557" s="747">
        <v>1</v>
      </c>
    </row>
    <row r="558" spans="1:21" ht="30" customHeight="1">
      <c r="A558" s="1788"/>
      <c r="B558" s="1805" t="s">
        <v>3383</v>
      </c>
      <c r="C558" s="1805"/>
      <c r="D558" s="1804"/>
      <c r="E558" s="1805"/>
      <c r="F558" s="1805"/>
      <c r="G558" s="132"/>
      <c r="H558" s="132"/>
      <c r="I558" s="132"/>
      <c r="J558" s="132"/>
      <c r="K558" s="132"/>
      <c r="L558" s="132"/>
      <c r="M558" s="132"/>
      <c r="N558" s="132"/>
      <c r="O558" s="132"/>
      <c r="P558" s="132"/>
      <c r="Q558" s="132"/>
      <c r="R558" s="132"/>
      <c r="S558" s="132"/>
      <c r="T558" s="1788"/>
      <c r="U558" s="747">
        <v>1</v>
      </c>
    </row>
    <row r="559" spans="1:21" ht="30" customHeight="1">
      <c r="A559" s="1788"/>
      <c r="B559" s="1805"/>
      <c r="C559" s="1805"/>
      <c r="D559" s="1804"/>
      <c r="E559" s="1805"/>
      <c r="F559" s="1805"/>
      <c r="G559" s="132"/>
      <c r="H559" s="132"/>
      <c r="I559" s="132"/>
      <c r="J559" s="132"/>
      <c r="K559" s="132"/>
      <c r="L559" s="132"/>
      <c r="M559" s="132"/>
      <c r="N559" s="132"/>
      <c r="O559" s="132"/>
      <c r="P559" s="132"/>
      <c r="Q559" s="132"/>
      <c r="R559" s="132"/>
      <c r="S559" s="132"/>
      <c r="T559" s="1788"/>
      <c r="U559" s="747">
        <v>1</v>
      </c>
    </row>
    <row r="560" spans="1:21" ht="30" customHeight="1">
      <c r="A560" s="1788"/>
      <c r="B560" s="1808" t="s">
        <v>3382</v>
      </c>
      <c r="C560" s="132"/>
      <c r="D560" s="132"/>
      <c r="E560" s="1808" t="s">
        <v>3381</v>
      </c>
      <c r="F560" s="1805"/>
      <c r="G560" s="132"/>
      <c r="H560" s="132"/>
      <c r="I560" s="132"/>
      <c r="J560" s="132"/>
      <c r="K560" s="132"/>
      <c r="L560" s="132"/>
      <c r="M560" s="132"/>
      <c r="N560" s="132"/>
      <c r="O560" s="132"/>
      <c r="P560" s="132"/>
      <c r="Q560" s="1807" t="s">
        <v>3380</v>
      </c>
      <c r="R560" s="132"/>
      <c r="S560" s="132"/>
      <c r="T560" s="1788"/>
      <c r="U560" s="747">
        <v>1</v>
      </c>
    </row>
    <row r="561" spans="1:34" ht="30" customHeight="1">
      <c r="A561" s="1788"/>
      <c r="B561" s="1806" t="s">
        <v>3379</v>
      </c>
      <c r="C561" s="132"/>
      <c r="D561" s="132"/>
      <c r="E561" s="1806" t="s">
        <v>3378</v>
      </c>
      <c r="F561" s="1805"/>
      <c r="G561" s="132"/>
      <c r="H561" s="132"/>
      <c r="I561" s="132"/>
      <c r="J561" s="132"/>
      <c r="K561" s="132"/>
      <c r="L561" s="132"/>
      <c r="M561" s="132"/>
      <c r="N561" s="132"/>
      <c r="O561" s="132"/>
      <c r="P561" s="132"/>
      <c r="Q561" s="1804" t="s">
        <v>3377</v>
      </c>
      <c r="R561" s="132"/>
      <c r="S561" s="132"/>
      <c r="T561" s="1788"/>
      <c r="U561" s="747">
        <v>1</v>
      </c>
    </row>
    <row r="562" spans="1:34" ht="30" customHeight="1">
      <c r="A562" s="1788"/>
      <c r="B562" s="1806" t="s">
        <v>3376</v>
      </c>
      <c r="C562" s="132"/>
      <c r="D562" s="132"/>
      <c r="E562" s="1806" t="s">
        <v>3375</v>
      </c>
      <c r="F562" s="1805"/>
      <c r="G562" s="132"/>
      <c r="H562" s="132"/>
      <c r="I562" s="132"/>
      <c r="J562" s="132"/>
      <c r="K562" s="132"/>
      <c r="L562" s="132"/>
      <c r="M562" s="132"/>
      <c r="N562" s="132"/>
      <c r="O562" s="132"/>
      <c r="P562" s="132"/>
      <c r="Q562" s="1804" t="s">
        <v>3374</v>
      </c>
      <c r="R562" s="132"/>
      <c r="S562" s="132"/>
      <c r="T562" s="1788"/>
      <c r="U562" s="747">
        <v>1</v>
      </c>
    </row>
    <row r="563" spans="1:34" ht="30" customHeight="1">
      <c r="A563" s="1788"/>
      <c r="B563" s="1806" t="s">
        <v>3373</v>
      </c>
      <c r="C563" s="132"/>
      <c r="D563" s="132"/>
      <c r="E563" s="1806" t="s">
        <v>3372</v>
      </c>
      <c r="F563" s="1805"/>
      <c r="G563" s="132"/>
      <c r="H563" s="132"/>
      <c r="I563" s="132"/>
      <c r="J563" s="132"/>
      <c r="K563" s="132"/>
      <c r="L563" s="132"/>
      <c r="M563" s="132"/>
      <c r="N563" s="132"/>
      <c r="O563" s="132"/>
      <c r="P563" s="132"/>
      <c r="Q563" s="1804" t="s">
        <v>3371</v>
      </c>
      <c r="R563" s="132"/>
      <c r="S563" s="132"/>
      <c r="T563" s="1788"/>
      <c r="U563" s="747">
        <v>1</v>
      </c>
    </row>
    <row r="564" spans="1:34">
      <c r="A564" s="1694">
        <v>1</v>
      </c>
      <c r="B564" s="1694">
        <v>1</v>
      </c>
      <c r="C564" s="1694">
        <v>1</v>
      </c>
      <c r="D564" s="1694">
        <v>1</v>
      </c>
      <c r="E564" s="1694">
        <v>1</v>
      </c>
      <c r="F564" s="1694">
        <v>1</v>
      </c>
      <c r="G564" s="1694">
        <v>1</v>
      </c>
      <c r="H564" s="1694">
        <v>1</v>
      </c>
      <c r="I564" s="1694">
        <v>1</v>
      </c>
      <c r="J564" s="1694">
        <v>1</v>
      </c>
      <c r="K564" s="1694">
        <v>1</v>
      </c>
      <c r="L564" s="1694">
        <v>1</v>
      </c>
      <c r="M564" s="1694">
        <v>1</v>
      </c>
      <c r="N564" s="1694">
        <v>1</v>
      </c>
      <c r="O564" s="1694">
        <v>1</v>
      </c>
      <c r="P564" s="1694">
        <v>1</v>
      </c>
      <c r="Q564" s="1694">
        <v>1</v>
      </c>
      <c r="R564" s="1694">
        <v>1</v>
      </c>
      <c r="S564" s="1694">
        <v>1</v>
      </c>
      <c r="T564" s="1694">
        <v>1</v>
      </c>
      <c r="U564" s="747">
        <v>1</v>
      </c>
      <c r="X564" s="746"/>
    </row>
    <row r="565" spans="1:34" s="749" customFormat="1" ht="40.5" customHeight="1">
      <c r="A565" s="1788"/>
      <c r="B565" s="1803"/>
      <c r="C565" s="1789" t="s">
        <v>3370</v>
      </c>
      <c r="D565" s="1798"/>
      <c r="E565" s="1791"/>
      <c r="F565" s="1789"/>
      <c r="G565" s="1789"/>
      <c r="H565" s="1794"/>
      <c r="I565" s="1789"/>
      <c r="J565" s="1789"/>
      <c r="K565" s="1789"/>
      <c r="L565" s="1789"/>
      <c r="M565" s="1789"/>
      <c r="N565" s="1789"/>
      <c r="O565" s="1789"/>
      <c r="P565" s="1790"/>
      <c r="Q565" s="1789"/>
      <c r="R565" s="1789"/>
      <c r="S565" s="1789"/>
      <c r="T565" s="1788"/>
      <c r="U565" s="747">
        <v>1</v>
      </c>
      <c r="V565" s="641"/>
      <c r="W565" s="641"/>
      <c r="X565" s="746"/>
      <c r="Y565" s="746"/>
      <c r="Z565" s="746"/>
      <c r="AA565" s="746"/>
      <c r="AB565" s="746"/>
      <c r="AC565" s="746"/>
      <c r="AD565" s="746"/>
      <c r="AE565" s="746"/>
      <c r="AF565" s="746"/>
      <c r="AG565" s="746"/>
      <c r="AH565" s="746"/>
    </row>
    <row r="566" spans="1:34" s="749" customFormat="1" ht="40.5" customHeight="1">
      <c r="A566" s="1788"/>
      <c r="B566" s="1789"/>
      <c r="C566" s="1802"/>
      <c r="D566" s="5095" t="s">
        <v>3369</v>
      </c>
      <c r="E566" s="5095"/>
      <c r="F566" s="5095"/>
      <c r="G566" s="5095"/>
      <c r="H566" s="5095"/>
      <c r="I566" s="5095"/>
      <c r="J566" s="5095"/>
      <c r="K566" s="5095"/>
      <c r="L566" s="1789"/>
      <c r="M566" s="1789"/>
      <c r="N566" s="1789"/>
      <c r="O566" s="1790"/>
      <c r="P566" s="1789"/>
      <c r="Q566" s="1789"/>
      <c r="R566" s="1789"/>
      <c r="S566" s="1797"/>
      <c r="T566" s="1788"/>
      <c r="U566" s="747">
        <v>1</v>
      </c>
      <c r="V566" s="641"/>
      <c r="W566" s="641"/>
      <c r="X566" s="746"/>
      <c r="Y566" s="746"/>
      <c r="Z566" s="746"/>
      <c r="AA566" s="746"/>
      <c r="AB566" s="746"/>
      <c r="AC566" s="746"/>
      <c r="AD566" s="746"/>
      <c r="AE566" s="746"/>
      <c r="AF566" s="746"/>
      <c r="AG566" s="746"/>
    </row>
    <row r="567" spans="1:34">
      <c r="A567" s="1694">
        <v>1</v>
      </c>
      <c r="B567" s="1694"/>
      <c r="C567" s="1694"/>
      <c r="D567" s="1694"/>
      <c r="E567" s="1694"/>
      <c r="F567" s="1694"/>
      <c r="G567" s="1694"/>
      <c r="H567" s="1694"/>
      <c r="I567" s="1694"/>
      <c r="J567" s="1694"/>
      <c r="K567" s="1694"/>
      <c r="L567" s="1694"/>
      <c r="M567" s="1694"/>
      <c r="N567" s="1694"/>
      <c r="O567" s="1694"/>
      <c r="P567" s="1694"/>
      <c r="Q567" s="1694"/>
      <c r="R567" s="1694"/>
      <c r="S567" s="1694"/>
      <c r="T567" s="1694"/>
      <c r="U567" s="747">
        <v>1</v>
      </c>
      <c r="X567" s="746"/>
    </row>
    <row r="568" spans="1:34" s="749" customFormat="1" ht="40.5" customHeight="1">
      <c r="A568" s="1788"/>
      <c r="B568" s="1789"/>
      <c r="C568" s="1789" t="s">
        <v>3368</v>
      </c>
      <c r="D568" s="1798"/>
      <c r="E568" s="1791"/>
      <c r="F568" s="1789"/>
      <c r="G568" s="1789"/>
      <c r="H568" s="1794"/>
      <c r="I568" s="1789"/>
      <c r="J568" s="1789"/>
      <c r="K568" s="1789"/>
      <c r="L568" s="1789"/>
      <c r="M568" s="1789"/>
      <c r="N568" s="1789"/>
      <c r="O568" s="1789"/>
      <c r="P568" s="1790"/>
      <c r="Q568" s="1789"/>
      <c r="R568" s="1789"/>
      <c r="S568" s="1789"/>
      <c r="T568" s="1788"/>
      <c r="U568" s="747">
        <v>1</v>
      </c>
      <c r="V568" s="641"/>
      <c r="W568" s="641"/>
      <c r="X568" s="746"/>
      <c r="Y568" s="746"/>
      <c r="Z568" s="746"/>
      <c r="AA568" s="746"/>
      <c r="AB568" s="746"/>
      <c r="AC568" s="746"/>
      <c r="AD568" s="746"/>
      <c r="AE568" s="746"/>
      <c r="AF568" s="746"/>
      <c r="AG568" s="746"/>
      <c r="AH568" s="746"/>
    </row>
    <row r="569" spans="1:34" s="749" customFormat="1" ht="28.5">
      <c r="A569" s="1788"/>
      <c r="B569" s="1793"/>
      <c r="C569" s="1791" t="s">
        <v>3367</v>
      </c>
      <c r="D569" s="1791"/>
      <c r="E569" s="1791"/>
      <c r="F569" s="1791"/>
      <c r="G569" s="1791"/>
      <c r="H569" s="1791"/>
      <c r="I569" s="1791"/>
      <c r="J569" s="1791"/>
      <c r="K569" s="1791"/>
      <c r="L569" s="1791"/>
      <c r="M569" s="1789"/>
      <c r="N569" s="1789"/>
      <c r="O569" s="1790"/>
      <c r="P569" s="1789"/>
      <c r="Q569" s="1789"/>
      <c r="R569" s="1789"/>
      <c r="S569" s="1797"/>
      <c r="T569" s="1788"/>
      <c r="U569" s="747">
        <v>1</v>
      </c>
      <c r="V569" s="641"/>
      <c r="W569" s="641"/>
      <c r="X569" s="746"/>
      <c r="Y569" s="746"/>
      <c r="Z569" s="746"/>
      <c r="AA569" s="746"/>
      <c r="AB569" s="746"/>
      <c r="AC569" s="746"/>
      <c r="AD569" s="746"/>
      <c r="AE569" s="746"/>
      <c r="AF569" s="746"/>
      <c r="AG569" s="746"/>
    </row>
    <row r="570" spans="1:34" s="749" customFormat="1" ht="33.75">
      <c r="A570" s="1788"/>
      <c r="B570" s="1793"/>
      <c r="C570" s="1800" t="s">
        <v>3366</v>
      </c>
      <c r="D570" s="1799"/>
      <c r="E570" s="1789"/>
      <c r="F570" s="1789"/>
      <c r="G570" s="1794"/>
      <c r="H570" s="1789"/>
      <c r="I570" s="1789"/>
      <c r="J570" s="1789"/>
      <c r="K570" s="1789"/>
      <c r="L570" s="1789"/>
      <c r="M570" s="1789"/>
      <c r="N570" s="1789"/>
      <c r="O570" s="1790"/>
      <c r="P570" s="1789"/>
      <c r="Q570" s="1789"/>
      <c r="R570" s="1789"/>
      <c r="S570" s="1797"/>
      <c r="T570" s="1788"/>
      <c r="U570" s="747">
        <v>1</v>
      </c>
      <c r="V570" s="641"/>
      <c r="W570" s="641"/>
      <c r="X570" s="746"/>
      <c r="Y570" s="746"/>
      <c r="Z570" s="746"/>
      <c r="AA570" s="746"/>
      <c r="AB570" s="746"/>
      <c r="AC570" s="746"/>
      <c r="AD570" s="746"/>
      <c r="AE570" s="746"/>
      <c r="AF570" s="746"/>
      <c r="AG570" s="746"/>
    </row>
    <row r="571" spans="1:34">
      <c r="A571" s="1694">
        <v>1</v>
      </c>
      <c r="B571" s="1694"/>
      <c r="C571" s="1694"/>
      <c r="D571" s="1694"/>
      <c r="E571" s="1694"/>
      <c r="F571" s="1694"/>
      <c r="G571" s="1694"/>
      <c r="H571" s="1694"/>
      <c r="I571" s="1694"/>
      <c r="J571" s="1694"/>
      <c r="K571" s="1694"/>
      <c r="L571" s="1694"/>
      <c r="M571" s="1694"/>
      <c r="N571" s="1694"/>
      <c r="O571" s="1694"/>
      <c r="P571" s="1694"/>
      <c r="Q571" s="1694"/>
      <c r="R571" s="1694"/>
      <c r="S571" s="1694"/>
      <c r="T571" s="1694"/>
      <c r="U571" s="747">
        <v>1</v>
      </c>
      <c r="X571" s="746"/>
    </row>
    <row r="572" spans="1:34" s="749" customFormat="1" ht="40.5" customHeight="1">
      <c r="A572" s="1788"/>
      <c r="B572" s="1789"/>
      <c r="C572" s="1789" t="s">
        <v>3365</v>
      </c>
      <c r="D572" s="1798"/>
      <c r="E572" s="1791"/>
      <c r="F572" s="1789"/>
      <c r="G572" s="1789"/>
      <c r="H572" s="1794"/>
      <c r="I572" s="1789"/>
      <c r="J572" s="1789"/>
      <c r="K572" s="1789"/>
      <c r="L572" s="1789"/>
      <c r="M572" s="1789"/>
      <c r="N572" s="1789"/>
      <c r="O572" s="1789"/>
      <c r="P572" s="1790"/>
      <c r="Q572" s="1789"/>
      <c r="R572" s="1789"/>
      <c r="S572" s="1789"/>
      <c r="T572" s="1788"/>
      <c r="U572" s="747">
        <v>1</v>
      </c>
      <c r="V572" s="641"/>
      <c r="W572" s="641"/>
      <c r="X572" s="746"/>
      <c r="Y572" s="746"/>
      <c r="Z572" s="746"/>
      <c r="AA572" s="746"/>
      <c r="AB572" s="746"/>
      <c r="AC572" s="746"/>
      <c r="AD572" s="746"/>
      <c r="AE572" s="746"/>
      <c r="AF572" s="746"/>
      <c r="AG572" s="746"/>
      <c r="AH572" s="746"/>
    </row>
    <row r="573" spans="1:34" s="749" customFormat="1" ht="28.5">
      <c r="A573" s="1788"/>
      <c r="B573" s="1793"/>
      <c r="C573" s="1791" t="s">
        <v>3359</v>
      </c>
      <c r="D573" s="1791"/>
      <c r="E573" s="1791"/>
      <c r="F573" s="1791"/>
      <c r="G573" s="1791"/>
      <c r="H573" s="1791"/>
      <c r="I573" s="1791"/>
      <c r="J573" s="1791"/>
      <c r="K573" s="1791"/>
      <c r="L573" s="1791"/>
      <c r="M573" s="1789"/>
      <c r="N573" s="1789"/>
      <c r="O573" s="1790"/>
      <c r="P573" s="1789"/>
      <c r="Q573" s="1789"/>
      <c r="R573" s="1789"/>
      <c r="S573" s="1797"/>
      <c r="T573" s="1788"/>
      <c r="U573" s="747">
        <v>1</v>
      </c>
      <c r="V573" s="641"/>
      <c r="W573" s="641"/>
      <c r="X573" s="746"/>
      <c r="Y573" s="746"/>
      <c r="Z573" s="746"/>
      <c r="AA573" s="746"/>
      <c r="AB573" s="746"/>
      <c r="AC573" s="746"/>
      <c r="AD573" s="746"/>
      <c r="AE573" s="746"/>
      <c r="AF573" s="746"/>
      <c r="AG573" s="746"/>
    </row>
    <row r="574" spans="1:34">
      <c r="A574" s="1694">
        <v>1</v>
      </c>
      <c r="B574" s="1694"/>
      <c r="C574" s="1694"/>
      <c r="D574" s="1694"/>
      <c r="E574" s="1694"/>
      <c r="F574" s="1694"/>
      <c r="G574" s="1694"/>
      <c r="H574" s="1694"/>
      <c r="I574" s="1694"/>
      <c r="J574" s="1694"/>
      <c r="K574" s="1694"/>
      <c r="L574" s="1694"/>
      <c r="M574" s="1694"/>
      <c r="N574" s="1694"/>
      <c r="O574" s="1694"/>
      <c r="P574" s="1694"/>
      <c r="Q574" s="1694"/>
      <c r="R574" s="1694"/>
      <c r="S574" s="1694"/>
      <c r="T574" s="1694"/>
      <c r="U574" s="747">
        <v>1</v>
      </c>
      <c r="X574" s="746"/>
    </row>
    <row r="575" spans="1:34" s="749" customFormat="1" ht="40.5" customHeight="1">
      <c r="A575" s="1788"/>
      <c r="B575" s="1789"/>
      <c r="C575" s="1795" t="s">
        <v>3358</v>
      </c>
      <c r="D575" s="1792"/>
      <c r="E575" s="1791"/>
      <c r="F575" s="1789"/>
      <c r="G575" s="1789"/>
      <c r="H575" s="1794"/>
      <c r="I575" s="1789"/>
      <c r="J575" s="1789"/>
      <c r="K575" s="1789"/>
      <c r="L575" s="1789"/>
      <c r="M575" s="1789"/>
      <c r="N575" s="1789"/>
      <c r="O575" s="1789"/>
      <c r="P575" s="1790"/>
      <c r="Q575" s="1789"/>
      <c r="R575" s="1789"/>
      <c r="S575" s="1789"/>
      <c r="T575" s="1788"/>
      <c r="U575" s="747">
        <v>1</v>
      </c>
      <c r="V575" s="641"/>
      <c r="W575" s="641"/>
      <c r="X575" s="746"/>
      <c r="Y575" s="746"/>
      <c r="Z575" s="746"/>
      <c r="AA575" s="746"/>
      <c r="AB575" s="746"/>
      <c r="AC575" s="746"/>
      <c r="AD575" s="746"/>
      <c r="AE575" s="746"/>
      <c r="AF575" s="746"/>
      <c r="AG575" s="746"/>
      <c r="AH575" s="746"/>
    </row>
    <row r="576" spans="1:34" s="749" customFormat="1" ht="28.5">
      <c r="A576" s="1788"/>
      <c r="B576" s="1793"/>
      <c r="C576" s="1792"/>
      <c r="D576" s="1791" t="s">
        <v>3357</v>
      </c>
      <c r="E576" s="1791"/>
      <c r="F576" s="1791"/>
      <c r="G576" s="1791"/>
      <c r="H576" s="1791"/>
      <c r="I576" s="1791"/>
      <c r="J576" s="1791"/>
      <c r="K576" s="1791"/>
      <c r="L576" s="1791"/>
      <c r="M576" s="1789"/>
      <c r="N576" s="1789"/>
      <c r="O576" s="1790"/>
      <c r="P576" s="1789"/>
      <c r="Q576" s="1789"/>
      <c r="R576" s="1789"/>
      <c r="S576" s="1797"/>
      <c r="T576" s="1788"/>
      <c r="U576" s="747">
        <v>1</v>
      </c>
      <c r="V576" s="641"/>
      <c r="W576" s="641"/>
      <c r="X576" s="746"/>
      <c r="Y576" s="746"/>
      <c r="Z576" s="746"/>
      <c r="AA576" s="746"/>
      <c r="AB576" s="746"/>
      <c r="AC576" s="746"/>
      <c r="AD576" s="746"/>
      <c r="AE576" s="746"/>
      <c r="AF576" s="746"/>
      <c r="AG576" s="746"/>
    </row>
    <row r="577" spans="1:34">
      <c r="A577" s="1694">
        <v>1</v>
      </c>
      <c r="B577" s="1694"/>
      <c r="C577" s="1694"/>
      <c r="D577" s="1694"/>
      <c r="E577" s="1694"/>
      <c r="F577" s="1694"/>
      <c r="G577" s="1694"/>
      <c r="H577" s="1694"/>
      <c r="I577" s="1694"/>
      <c r="J577" s="1694"/>
      <c r="K577" s="1694"/>
      <c r="L577" s="1694"/>
      <c r="M577" s="1694"/>
      <c r="N577" s="1694"/>
      <c r="O577" s="1694"/>
      <c r="P577" s="1694"/>
      <c r="Q577" s="1694"/>
      <c r="R577" s="1694"/>
      <c r="S577" s="1694"/>
      <c r="T577" s="1694"/>
      <c r="U577" s="747">
        <v>1</v>
      </c>
      <c r="X577" s="746"/>
    </row>
    <row r="578" spans="1:34" s="749" customFormat="1" ht="40.5" customHeight="1">
      <c r="A578" s="1788"/>
      <c r="B578" s="1789"/>
      <c r="C578" s="1795" t="s">
        <v>3356</v>
      </c>
      <c r="D578" s="1792"/>
      <c r="E578" s="1791"/>
      <c r="F578" s="1789"/>
      <c r="G578" s="1789"/>
      <c r="H578" s="1794"/>
      <c r="I578" s="1789"/>
      <c r="J578" s="1789"/>
      <c r="K578" s="1789"/>
      <c r="L578" s="1789"/>
      <c r="M578" s="1789"/>
      <c r="N578" s="1789"/>
      <c r="O578" s="1789"/>
      <c r="P578" s="1790"/>
      <c r="Q578" s="1789"/>
      <c r="R578" s="1789"/>
      <c r="S578" s="1789"/>
      <c r="T578" s="1788"/>
      <c r="U578" s="747">
        <v>1</v>
      </c>
      <c r="V578" s="641"/>
      <c r="W578" s="641"/>
      <c r="X578" s="746"/>
      <c r="Y578" s="746"/>
      <c r="Z578" s="746"/>
      <c r="AA578" s="746"/>
      <c r="AB578" s="746"/>
      <c r="AC578" s="746"/>
      <c r="AD578" s="746"/>
      <c r="AE578" s="746"/>
      <c r="AF578" s="746"/>
      <c r="AG578" s="746"/>
      <c r="AH578" s="746"/>
    </row>
    <row r="579" spans="1:34" s="749" customFormat="1" ht="28.5">
      <c r="A579" s="1788"/>
      <c r="B579" s="1793"/>
      <c r="C579" s="1792"/>
      <c r="D579" s="1791" t="s">
        <v>3355</v>
      </c>
      <c r="E579" s="1791"/>
      <c r="F579" s="1791"/>
      <c r="G579" s="1791"/>
      <c r="H579" s="1791"/>
      <c r="I579" s="1791"/>
      <c r="J579" s="1791"/>
      <c r="K579" s="1791"/>
      <c r="L579" s="1791"/>
      <c r="M579" s="1789"/>
      <c r="N579" s="1789"/>
      <c r="O579" s="1790"/>
      <c r="P579" s="1789"/>
      <c r="Q579" s="1789"/>
      <c r="R579" s="1789"/>
      <c r="S579" s="1797"/>
      <c r="T579" s="1788"/>
      <c r="U579" s="747">
        <v>1</v>
      </c>
      <c r="V579" s="641"/>
      <c r="W579" s="641"/>
      <c r="X579" s="746"/>
      <c r="Y579" s="746"/>
      <c r="Z579" s="746"/>
      <c r="AA579" s="746"/>
      <c r="AB579" s="746"/>
      <c r="AC579" s="746"/>
      <c r="AD579" s="746"/>
      <c r="AE579" s="746"/>
      <c r="AF579" s="746"/>
      <c r="AG579" s="746"/>
    </row>
    <row r="580" spans="1:34">
      <c r="A580" s="1694">
        <v>1</v>
      </c>
      <c r="B580" s="1694"/>
      <c r="C580" s="1694"/>
      <c r="D580" s="1694"/>
      <c r="E580" s="1694"/>
      <c r="F580" s="1694"/>
      <c r="G580" s="1694"/>
      <c r="H580" s="1694"/>
      <c r="I580" s="1694"/>
      <c r="J580" s="1694"/>
      <c r="K580" s="1694"/>
      <c r="L580" s="1694"/>
      <c r="M580" s="1694"/>
      <c r="N580" s="1694"/>
      <c r="O580" s="1694"/>
      <c r="P580" s="1694"/>
      <c r="Q580" s="1694"/>
      <c r="R580" s="1694"/>
      <c r="S580" s="1694"/>
      <c r="T580" s="1694"/>
      <c r="U580" s="747">
        <v>1</v>
      </c>
      <c r="X580" s="746"/>
    </row>
    <row r="581" spans="1:34" s="749" customFormat="1" ht="40.5" customHeight="1">
      <c r="A581" s="1788"/>
      <c r="B581" s="1789"/>
      <c r="C581" s="1795" t="s">
        <v>3354</v>
      </c>
      <c r="D581" s="1792"/>
      <c r="E581" s="1791"/>
      <c r="F581" s="1789"/>
      <c r="G581" s="1789"/>
      <c r="H581" s="1794"/>
      <c r="I581" s="1789"/>
      <c r="J581" s="1789"/>
      <c r="K581" s="1789"/>
      <c r="L581" s="1789"/>
      <c r="M581" s="1789"/>
      <c r="N581" s="1789"/>
      <c r="O581" s="1789"/>
      <c r="P581" s="1790"/>
      <c r="Q581" s="1789"/>
      <c r="R581" s="1789"/>
      <c r="S581" s="1789"/>
      <c r="T581" s="1788"/>
      <c r="U581" s="747">
        <v>1</v>
      </c>
      <c r="V581" s="641"/>
      <c r="W581" s="641"/>
      <c r="X581" s="746"/>
      <c r="Y581" s="746"/>
      <c r="Z581" s="746"/>
      <c r="AA581" s="746"/>
      <c r="AB581" s="746"/>
      <c r="AC581" s="746"/>
      <c r="AD581" s="746"/>
      <c r="AE581" s="746"/>
      <c r="AF581" s="746"/>
      <c r="AG581" s="746"/>
      <c r="AH581" s="746"/>
    </row>
    <row r="582" spans="1:34" s="749" customFormat="1" ht="28.5">
      <c r="A582" s="1788"/>
      <c r="B582" s="1793"/>
      <c r="C582" s="1792"/>
      <c r="D582" s="1791" t="s">
        <v>3353</v>
      </c>
      <c r="E582" s="1791"/>
      <c r="F582" s="1791"/>
      <c r="G582" s="1791"/>
      <c r="H582" s="1791"/>
      <c r="I582" s="1791"/>
      <c r="J582" s="1791"/>
      <c r="K582" s="1791"/>
      <c r="L582" s="1791"/>
      <c r="M582" s="1789"/>
      <c r="N582" s="1789"/>
      <c r="O582" s="1790"/>
      <c r="P582" s="1789"/>
      <c r="Q582" s="1789"/>
      <c r="R582" s="1789"/>
      <c r="S582" s="1797"/>
      <c r="T582" s="1788"/>
      <c r="U582" s="747">
        <v>1</v>
      </c>
      <c r="V582" s="641"/>
      <c r="W582" s="641"/>
      <c r="X582" s="746"/>
      <c r="Y582" s="746"/>
      <c r="Z582" s="746"/>
      <c r="AA582" s="746"/>
      <c r="AB582" s="746"/>
      <c r="AC582" s="746"/>
      <c r="AD582" s="746"/>
      <c r="AE582" s="746"/>
      <c r="AF582" s="746"/>
      <c r="AG582" s="746"/>
    </row>
    <row r="583" spans="1:34">
      <c r="A583" s="1694">
        <v>1</v>
      </c>
      <c r="B583" s="1694"/>
      <c r="C583" s="1694"/>
      <c r="D583" s="1694"/>
      <c r="E583" s="1694"/>
      <c r="F583" s="1694"/>
      <c r="G583" s="1694"/>
      <c r="H583" s="1694"/>
      <c r="I583" s="1694"/>
      <c r="J583" s="1694"/>
      <c r="K583" s="1694"/>
      <c r="L583" s="1694"/>
      <c r="M583" s="1694"/>
      <c r="N583" s="1694"/>
      <c r="O583" s="1694"/>
      <c r="P583" s="1694"/>
      <c r="Q583" s="1694"/>
      <c r="R583" s="1694"/>
      <c r="S583" s="1694"/>
      <c r="T583" s="1694"/>
      <c r="U583" s="747">
        <v>1</v>
      </c>
      <c r="X583" s="746"/>
    </row>
    <row r="584" spans="1:34" s="749" customFormat="1" ht="40.5" customHeight="1">
      <c r="A584" s="1788"/>
      <c r="B584" s="1789"/>
      <c r="C584" s="1795" t="s">
        <v>3352</v>
      </c>
      <c r="D584" s="1792"/>
      <c r="E584" s="1791"/>
      <c r="F584" s="1789"/>
      <c r="G584" s="1789"/>
      <c r="H584" s="1794"/>
      <c r="I584" s="1789"/>
      <c r="J584" s="1789"/>
      <c r="K584" s="1789"/>
      <c r="L584" s="1789"/>
      <c r="M584" s="1789"/>
      <c r="N584" s="1789"/>
      <c r="O584" s="1789"/>
      <c r="P584" s="1790"/>
      <c r="Q584" s="1789"/>
      <c r="R584" s="1789"/>
      <c r="S584" s="1789"/>
      <c r="T584" s="1788"/>
      <c r="U584" s="747">
        <v>1</v>
      </c>
      <c r="V584" s="641"/>
      <c r="W584" s="641"/>
      <c r="X584" s="746"/>
      <c r="Y584" s="746"/>
      <c r="Z584" s="746"/>
      <c r="AA584" s="746"/>
      <c r="AB584" s="746"/>
      <c r="AC584" s="746"/>
      <c r="AD584" s="746"/>
      <c r="AE584" s="746"/>
      <c r="AF584" s="746"/>
      <c r="AG584" s="746"/>
      <c r="AH584" s="746"/>
    </row>
    <row r="585" spans="1:34" s="749" customFormat="1" ht="28.5">
      <c r="A585" s="1788"/>
      <c r="B585" s="1793"/>
      <c r="C585" s="1792"/>
      <c r="D585" s="1791" t="s">
        <v>3351</v>
      </c>
      <c r="E585" s="1791"/>
      <c r="F585" s="1791"/>
      <c r="G585" s="1791"/>
      <c r="H585" s="1791"/>
      <c r="I585" s="1791"/>
      <c r="J585" s="1791"/>
      <c r="K585" s="1791"/>
      <c r="L585" s="1791"/>
      <c r="M585" s="1789"/>
      <c r="N585" s="1789"/>
      <c r="O585" s="1790"/>
      <c r="P585" s="1789"/>
      <c r="Q585" s="1789"/>
      <c r="R585" s="1789"/>
      <c r="S585" s="1797"/>
      <c r="T585" s="1788"/>
      <c r="U585" s="747">
        <v>1</v>
      </c>
      <c r="V585" s="641"/>
      <c r="W585" s="641"/>
      <c r="X585" s="746"/>
      <c r="Y585" s="746"/>
      <c r="Z585" s="746"/>
      <c r="AA585" s="746"/>
      <c r="AB585" s="746"/>
      <c r="AC585" s="746"/>
      <c r="AD585" s="746"/>
      <c r="AE585" s="746"/>
      <c r="AF585" s="746"/>
      <c r="AG585" s="746"/>
    </row>
    <row r="586" spans="1:34">
      <c r="A586" s="1694">
        <v>1</v>
      </c>
      <c r="B586" s="1694"/>
      <c r="C586" s="1694"/>
      <c r="D586" s="1694"/>
      <c r="E586" s="1694"/>
      <c r="F586" s="1694"/>
      <c r="G586" s="1694"/>
      <c r="H586" s="1694"/>
      <c r="I586" s="1694"/>
      <c r="J586" s="1694"/>
      <c r="K586" s="1694"/>
      <c r="L586" s="1694"/>
      <c r="M586" s="1694"/>
      <c r="N586" s="1694"/>
      <c r="O586" s="1694"/>
      <c r="P586" s="1694"/>
      <c r="Q586" s="1694"/>
      <c r="R586" s="1694"/>
      <c r="S586" s="1694"/>
      <c r="T586" s="1694"/>
      <c r="U586" s="747">
        <v>1</v>
      </c>
      <c r="X586" s="746"/>
    </row>
    <row r="587" spans="1:34" s="749" customFormat="1" ht="40.5" customHeight="1">
      <c r="A587" s="1788"/>
      <c r="B587" s="1789"/>
      <c r="C587" s="1795" t="s">
        <v>3350</v>
      </c>
      <c r="D587" s="1792"/>
      <c r="E587" s="1791"/>
      <c r="F587" s="1789"/>
      <c r="G587" s="1789"/>
      <c r="H587" s="1794"/>
      <c r="I587" s="1789"/>
      <c r="J587" s="1789"/>
      <c r="K587" s="1789"/>
      <c r="L587" s="1789"/>
      <c r="M587" s="1789"/>
      <c r="N587" s="1789"/>
      <c r="O587" s="1789"/>
      <c r="P587" s="1790"/>
      <c r="Q587" s="1789"/>
      <c r="R587" s="1789"/>
      <c r="S587" s="1789"/>
      <c r="T587" s="1788"/>
      <c r="U587" s="747">
        <v>1</v>
      </c>
      <c r="V587" s="641"/>
      <c r="W587" s="641"/>
      <c r="X587" s="746"/>
      <c r="Y587" s="746"/>
      <c r="Z587" s="746"/>
      <c r="AA587" s="746"/>
      <c r="AB587" s="746"/>
      <c r="AC587" s="746"/>
      <c r="AD587" s="746"/>
      <c r="AE587" s="746"/>
      <c r="AF587" s="746"/>
      <c r="AG587" s="746"/>
      <c r="AH587" s="746"/>
    </row>
    <row r="588" spans="1:34" s="749" customFormat="1" ht="28.5">
      <c r="A588" s="1788"/>
      <c r="B588" s="1793"/>
      <c r="C588" s="1792"/>
      <c r="D588" s="1791" t="s">
        <v>3349</v>
      </c>
      <c r="E588" s="1791"/>
      <c r="F588" s="1791"/>
      <c r="G588" s="1791"/>
      <c r="H588" s="1791"/>
      <c r="I588" s="1791"/>
      <c r="J588" s="1791"/>
      <c r="K588" s="1791"/>
      <c r="L588" s="1791"/>
      <c r="M588" s="1789"/>
      <c r="N588" s="1789"/>
      <c r="O588" s="1790"/>
      <c r="P588" s="1789"/>
      <c r="Q588" s="1789"/>
      <c r="R588" s="1789"/>
      <c r="S588" s="1797"/>
      <c r="T588" s="1788"/>
      <c r="U588" s="747">
        <v>1</v>
      </c>
      <c r="V588" s="641"/>
      <c r="W588" s="641"/>
      <c r="X588" s="746"/>
      <c r="Y588" s="746"/>
      <c r="Z588" s="746"/>
      <c r="AA588" s="746"/>
      <c r="AB588" s="746"/>
      <c r="AC588" s="746"/>
      <c r="AD588" s="746"/>
      <c r="AE588" s="746"/>
      <c r="AF588" s="746"/>
      <c r="AG588" s="746"/>
    </row>
    <row r="589" spans="1:34">
      <c r="A589" s="1694">
        <v>1</v>
      </c>
      <c r="B589" s="1694"/>
      <c r="C589" s="1694"/>
      <c r="D589" s="1694"/>
      <c r="E589" s="1694"/>
      <c r="F589" s="1694"/>
      <c r="G589" s="1694"/>
      <c r="H589" s="1694"/>
      <c r="I589" s="1694"/>
      <c r="J589" s="1694"/>
      <c r="K589" s="1694"/>
      <c r="L589" s="1694"/>
      <c r="M589" s="1694"/>
      <c r="N589" s="1694"/>
      <c r="O589" s="1694"/>
      <c r="P589" s="1694"/>
      <c r="Q589" s="1694"/>
      <c r="R589" s="1694"/>
      <c r="S589" s="1694"/>
      <c r="T589" s="1694"/>
      <c r="U589" s="747">
        <v>1</v>
      </c>
      <c r="X589" s="746"/>
    </row>
    <row r="590" spans="1:34" s="749" customFormat="1" ht="40.5" customHeight="1">
      <c r="A590" s="1788"/>
      <c r="B590" s="1789"/>
      <c r="C590" s="1795" t="s">
        <v>3348</v>
      </c>
      <c r="D590" s="1792"/>
      <c r="E590" s="1791"/>
      <c r="F590" s="1789"/>
      <c r="G590" s="1789"/>
      <c r="H590" s="1794"/>
      <c r="I590" s="1789"/>
      <c r="J590" s="1789"/>
      <c r="K590" s="1789"/>
      <c r="L590" s="1789"/>
      <c r="M590" s="1789"/>
      <c r="N590" s="1789"/>
      <c r="O590" s="1789"/>
      <c r="P590" s="1790"/>
      <c r="Q590" s="1789"/>
      <c r="R590" s="1789"/>
      <c r="S590" s="1789"/>
      <c r="T590" s="1788"/>
      <c r="U590" s="747">
        <v>1</v>
      </c>
      <c r="V590" s="641"/>
      <c r="W590" s="641"/>
      <c r="X590" s="746"/>
      <c r="Y590" s="746"/>
      <c r="Z590" s="746"/>
      <c r="AA590" s="746"/>
      <c r="AB590" s="746"/>
      <c r="AC590" s="746"/>
      <c r="AD590" s="746"/>
      <c r="AE590" s="746"/>
      <c r="AF590" s="746"/>
      <c r="AG590" s="746"/>
      <c r="AH590" s="746"/>
    </row>
    <row r="591" spans="1:34" s="749" customFormat="1" ht="28.5">
      <c r="A591" s="1788"/>
      <c r="B591" s="1793"/>
      <c r="C591" s="1792"/>
      <c r="D591" s="1791" t="s">
        <v>3347</v>
      </c>
      <c r="E591" s="1791"/>
      <c r="F591" s="1791"/>
      <c r="G591" s="1791"/>
      <c r="H591" s="1791"/>
      <c r="I591" s="1791"/>
      <c r="J591" s="1791"/>
      <c r="K591" s="1791"/>
      <c r="L591" s="1791"/>
      <c r="M591" s="1789"/>
      <c r="N591" s="1789"/>
      <c r="O591" s="1790"/>
      <c r="P591" s="1789"/>
      <c r="Q591" s="1789"/>
      <c r="R591" s="1789"/>
      <c r="S591" s="1797"/>
      <c r="T591" s="1788"/>
      <c r="U591" s="747">
        <v>1</v>
      </c>
      <c r="V591" s="641"/>
      <c r="W591" s="641"/>
      <c r="X591" s="746"/>
      <c r="Y591" s="746"/>
      <c r="Z591" s="746"/>
      <c r="AA591" s="746"/>
      <c r="AB591" s="746"/>
      <c r="AC591" s="746"/>
      <c r="AD591" s="746"/>
      <c r="AE591" s="746"/>
      <c r="AF591" s="746"/>
      <c r="AG591" s="746"/>
    </row>
    <row r="592" spans="1:34">
      <c r="A592" s="1694">
        <v>1</v>
      </c>
      <c r="B592" s="1694"/>
      <c r="C592" s="1694"/>
      <c r="D592" s="1694"/>
      <c r="E592" s="1694"/>
      <c r="F592" s="1694"/>
      <c r="G592" s="1694"/>
      <c r="H592" s="1694"/>
      <c r="I592" s="1694"/>
      <c r="J592" s="1694"/>
      <c r="K592" s="1694"/>
      <c r="L592" s="1694"/>
      <c r="M592" s="1694"/>
      <c r="N592" s="1694"/>
      <c r="O592" s="1694"/>
      <c r="P592" s="1694"/>
      <c r="Q592" s="1694"/>
      <c r="R592" s="1694"/>
      <c r="S592" s="1694"/>
      <c r="T592" s="1694"/>
      <c r="U592" s="747">
        <v>1</v>
      </c>
      <c r="X592" s="746"/>
    </row>
    <row r="593" spans="1:34" s="749" customFormat="1" ht="40.5" customHeight="1">
      <c r="A593" s="1788"/>
      <c r="B593" s="1789"/>
      <c r="C593" s="1795" t="s">
        <v>3346</v>
      </c>
      <c r="D593" s="1792"/>
      <c r="E593" s="1791"/>
      <c r="F593" s="1789"/>
      <c r="G593" s="1789"/>
      <c r="H593" s="1794"/>
      <c r="I593" s="1789"/>
      <c r="J593" s="1789"/>
      <c r="K593" s="1789"/>
      <c r="L593" s="1789"/>
      <c r="M593" s="1789"/>
      <c r="N593" s="1789"/>
      <c r="O593" s="1789"/>
      <c r="P593" s="1790"/>
      <c r="Q593" s="1789"/>
      <c r="R593" s="1789"/>
      <c r="S593" s="1789"/>
      <c r="T593" s="1788"/>
      <c r="U593" s="747">
        <v>1</v>
      </c>
      <c r="V593" s="641"/>
      <c r="W593" s="641"/>
      <c r="X593" s="746"/>
      <c r="Y593" s="746"/>
      <c r="Z593" s="746"/>
      <c r="AA593" s="746"/>
      <c r="AB593" s="746"/>
      <c r="AC593" s="746"/>
      <c r="AD593" s="746"/>
      <c r="AE593" s="746"/>
      <c r="AF593" s="746"/>
      <c r="AG593" s="746"/>
      <c r="AH593" s="746"/>
    </row>
    <row r="594" spans="1:34" s="749" customFormat="1" ht="28.5">
      <c r="A594" s="1788"/>
      <c r="B594" s="1793"/>
      <c r="C594" s="1792"/>
      <c r="D594" s="1791" t="s">
        <v>3345</v>
      </c>
      <c r="E594" s="1791"/>
      <c r="F594" s="1791"/>
      <c r="G594" s="1791"/>
      <c r="H594" s="1791"/>
      <c r="I594" s="1791"/>
      <c r="J594" s="1791"/>
      <c r="K594" s="1791"/>
      <c r="L594" s="1791"/>
      <c r="M594" s="1789"/>
      <c r="N594" s="1789"/>
      <c r="O594" s="1790"/>
      <c r="P594" s="1789"/>
      <c r="Q594" s="1789"/>
      <c r="R594" s="1789"/>
      <c r="S594" s="1797"/>
      <c r="T594" s="1788"/>
      <c r="U594" s="747">
        <v>1</v>
      </c>
      <c r="V594" s="641"/>
      <c r="W594" s="641"/>
      <c r="X594" s="746"/>
      <c r="Y594" s="746"/>
      <c r="Z594" s="746"/>
      <c r="AA594" s="746"/>
      <c r="AB594" s="746"/>
      <c r="AC594" s="746"/>
      <c r="AD594" s="746"/>
      <c r="AE594" s="746"/>
      <c r="AF594" s="746"/>
      <c r="AG594" s="746"/>
    </row>
    <row r="595" spans="1:34">
      <c r="A595" s="1694">
        <v>1</v>
      </c>
      <c r="B595" s="1694"/>
      <c r="C595" s="1694"/>
      <c r="D595" s="1694"/>
      <c r="E595" s="1694"/>
      <c r="F595" s="1694"/>
      <c r="G595" s="1694"/>
      <c r="H595" s="1694"/>
      <c r="I595" s="1694"/>
      <c r="J595" s="1694"/>
      <c r="K595" s="1694"/>
      <c r="L595" s="1694"/>
      <c r="M595" s="1694"/>
      <c r="N595" s="1694"/>
      <c r="O595" s="1694"/>
      <c r="P595" s="1694"/>
      <c r="Q595" s="1694"/>
      <c r="R595" s="1694"/>
      <c r="S595" s="1694"/>
      <c r="T595" s="1694"/>
      <c r="U595" s="747">
        <v>1</v>
      </c>
      <c r="X595" s="746"/>
    </row>
    <row r="596" spans="1:34" s="749" customFormat="1" ht="40.5" customHeight="1">
      <c r="A596" s="1788"/>
      <c r="B596" s="1789"/>
      <c r="C596" s="1795" t="s">
        <v>3364</v>
      </c>
      <c r="D596" s="1792"/>
      <c r="E596" s="1791"/>
      <c r="F596" s="1789"/>
      <c r="G596" s="1789"/>
      <c r="H596" s="1794"/>
      <c r="I596" s="1789"/>
      <c r="J596" s="1789"/>
      <c r="K596" s="1789"/>
      <c r="L596" s="1789"/>
      <c r="M596" s="1789"/>
      <c r="N596" s="1789"/>
      <c r="O596" s="1789"/>
      <c r="P596" s="1790"/>
      <c r="Q596" s="1789"/>
      <c r="R596" s="1789"/>
      <c r="S596" s="1789"/>
      <c r="T596" s="1788"/>
      <c r="U596" s="747">
        <v>1</v>
      </c>
      <c r="V596" s="641"/>
      <c r="W596" s="641"/>
      <c r="X596" s="746"/>
      <c r="Y596" s="746"/>
      <c r="Z596" s="746"/>
      <c r="AA596" s="746"/>
      <c r="AB596" s="746"/>
      <c r="AC596" s="746"/>
      <c r="AD596" s="746"/>
      <c r="AE596" s="746"/>
      <c r="AF596" s="746"/>
      <c r="AG596" s="746"/>
      <c r="AH596" s="746"/>
    </row>
    <row r="597" spans="1:34" s="749" customFormat="1" ht="28.5">
      <c r="A597" s="1788"/>
      <c r="B597" s="1793"/>
      <c r="C597" s="1792"/>
      <c r="D597" s="1791" t="s">
        <v>3363</v>
      </c>
      <c r="E597" s="1791"/>
      <c r="F597" s="1791"/>
      <c r="G597" s="1791"/>
      <c r="H597" s="1791"/>
      <c r="I597" s="1791"/>
      <c r="J597" s="1791"/>
      <c r="K597" s="1791"/>
      <c r="L597" s="1791"/>
      <c r="M597" s="1789"/>
      <c r="N597" s="1789"/>
      <c r="O597" s="1790"/>
      <c r="P597" s="1789"/>
      <c r="Q597" s="1789"/>
      <c r="R597" s="1789"/>
      <c r="S597" s="1797"/>
      <c r="T597" s="1788"/>
      <c r="U597" s="747">
        <v>1</v>
      </c>
      <c r="V597" s="641"/>
      <c r="W597" s="641"/>
      <c r="X597" s="746"/>
      <c r="Y597" s="746"/>
      <c r="Z597" s="746"/>
      <c r="AA597" s="746"/>
      <c r="AB597" s="746"/>
      <c r="AC597" s="746"/>
      <c r="AD597" s="746"/>
      <c r="AE597" s="746"/>
      <c r="AF597" s="746"/>
      <c r="AG597" s="746"/>
    </row>
    <row r="598" spans="1:34">
      <c r="A598" s="1694">
        <v>1</v>
      </c>
      <c r="B598" s="1694"/>
      <c r="C598" s="1694"/>
      <c r="D598" s="1694"/>
      <c r="E598" s="1694"/>
      <c r="F598" s="1694"/>
      <c r="G598" s="1694"/>
      <c r="H598" s="1694"/>
      <c r="I598" s="1694"/>
      <c r="J598" s="1694"/>
      <c r="K598" s="1694"/>
      <c r="L598" s="1694"/>
      <c r="M598" s="1694"/>
      <c r="N598" s="1694"/>
      <c r="O598" s="1694"/>
      <c r="P598" s="1694"/>
      <c r="Q598" s="1694"/>
      <c r="R598" s="1694"/>
      <c r="S598" s="1694"/>
      <c r="T598" s="1694"/>
      <c r="U598" s="747">
        <v>1</v>
      </c>
      <c r="X598" s="746"/>
    </row>
    <row r="599" spans="1:34" s="749" customFormat="1" ht="40.5" customHeight="1">
      <c r="A599" s="1788"/>
      <c r="B599" s="1789"/>
      <c r="C599" s="1795" t="s">
        <v>3362</v>
      </c>
      <c r="D599" s="1792"/>
      <c r="E599" s="1791"/>
      <c r="F599" s="1789"/>
      <c r="G599" s="1789"/>
      <c r="H599" s="1794"/>
      <c r="I599" s="1789"/>
      <c r="J599" s="1789"/>
      <c r="K599" s="1789"/>
      <c r="L599" s="1789"/>
      <c r="M599" s="1789"/>
      <c r="N599" s="1789"/>
      <c r="O599" s="1789"/>
      <c r="P599" s="1790"/>
      <c r="Q599" s="1789"/>
      <c r="R599" s="1789"/>
      <c r="S599" s="1789"/>
      <c r="T599" s="1788"/>
      <c r="U599" s="747">
        <v>1</v>
      </c>
      <c r="V599" s="641"/>
      <c r="W599" s="641"/>
      <c r="X599" s="746"/>
      <c r="Y599" s="746"/>
      <c r="Z599" s="746"/>
      <c r="AA599" s="746"/>
      <c r="AB599" s="746"/>
      <c r="AC599" s="746"/>
      <c r="AD599" s="746"/>
      <c r="AE599" s="746"/>
      <c r="AF599" s="746"/>
      <c r="AG599" s="746"/>
      <c r="AH599" s="746"/>
    </row>
    <row r="600" spans="1:34" s="749" customFormat="1" ht="28.5">
      <c r="A600" s="1788"/>
      <c r="B600" s="1793"/>
      <c r="C600" s="1792"/>
      <c r="D600" s="1791" t="s">
        <v>3361</v>
      </c>
      <c r="E600" s="1791"/>
      <c r="F600" s="1791"/>
      <c r="G600" s="1791"/>
      <c r="H600" s="1791"/>
      <c r="I600" s="1791"/>
      <c r="J600" s="1791"/>
      <c r="K600" s="1791"/>
      <c r="L600" s="1791"/>
      <c r="M600" s="1789"/>
      <c r="N600" s="1789"/>
      <c r="O600" s="1790"/>
      <c r="P600" s="1789"/>
      <c r="Q600" s="1789"/>
      <c r="R600" s="1789"/>
      <c r="S600" s="1797"/>
      <c r="T600" s="1788"/>
      <c r="U600" s="747">
        <v>1</v>
      </c>
      <c r="V600" s="641"/>
      <c r="W600" s="641"/>
      <c r="X600" s="746"/>
      <c r="Y600" s="746"/>
      <c r="Z600" s="746"/>
      <c r="AA600" s="746"/>
      <c r="AB600" s="746"/>
      <c r="AC600" s="746"/>
      <c r="AD600" s="746"/>
      <c r="AE600" s="746"/>
      <c r="AF600" s="746"/>
      <c r="AG600" s="746"/>
    </row>
    <row r="601" spans="1:34">
      <c r="A601" s="1694">
        <v>1</v>
      </c>
      <c r="B601" s="1694"/>
      <c r="C601" s="1694"/>
      <c r="D601" s="1694"/>
      <c r="E601" s="1694"/>
      <c r="F601" s="1694"/>
      <c r="G601" s="1694"/>
      <c r="H601" s="1694"/>
      <c r="I601" s="1694"/>
      <c r="J601" s="1694"/>
      <c r="K601" s="1694"/>
      <c r="L601" s="1694"/>
      <c r="M601" s="1694"/>
      <c r="N601" s="1694"/>
      <c r="O601" s="1694"/>
      <c r="P601" s="1694"/>
      <c r="Q601" s="1694"/>
      <c r="R601" s="1694"/>
      <c r="S601" s="1694"/>
      <c r="T601" s="1694"/>
      <c r="U601" s="747">
        <v>1</v>
      </c>
      <c r="X601" s="746"/>
    </row>
    <row r="602" spans="1:34">
      <c r="A602" s="1694">
        <v>1</v>
      </c>
      <c r="B602" s="1694"/>
      <c r="C602" s="1694"/>
      <c r="D602" s="1694"/>
      <c r="E602" s="1694"/>
      <c r="F602" s="1694"/>
      <c r="G602" s="1694"/>
      <c r="H602" s="1694"/>
      <c r="I602" s="1694"/>
      <c r="J602" s="1694"/>
      <c r="K602" s="1694"/>
      <c r="L602" s="1694"/>
      <c r="M602" s="1694"/>
      <c r="N602" s="1694"/>
      <c r="O602" s="1694"/>
      <c r="P602" s="1694"/>
      <c r="Q602" s="1694"/>
      <c r="R602" s="1694"/>
      <c r="S602" s="1694"/>
      <c r="T602" s="1694"/>
      <c r="U602" s="747">
        <v>1</v>
      </c>
    </row>
    <row r="603" spans="1:34" ht="28.5">
      <c r="A603" s="1788"/>
      <c r="B603" s="1789"/>
      <c r="C603" s="1795" t="s">
        <v>3364</v>
      </c>
      <c r="D603" s="1792"/>
      <c r="E603" s="1791"/>
      <c r="F603" s="1789"/>
      <c r="G603" s="1789"/>
      <c r="H603" s="1794"/>
      <c r="I603" s="1789"/>
      <c r="J603" s="1789"/>
      <c r="K603" s="1789"/>
      <c r="L603" s="1789"/>
      <c r="M603" s="1789"/>
      <c r="N603" s="1789"/>
      <c r="O603" s="1789"/>
      <c r="P603" s="1790"/>
      <c r="Q603" s="1789"/>
      <c r="R603" s="1789"/>
      <c r="S603" s="1789"/>
      <c r="T603" s="1788"/>
      <c r="U603" s="747">
        <v>1</v>
      </c>
    </row>
    <row r="604" spans="1:34" ht="28.5">
      <c r="A604" s="1788"/>
      <c r="B604" s="1793"/>
      <c r="C604" s="1792"/>
      <c r="D604" s="1791" t="s">
        <v>3363</v>
      </c>
      <c r="E604" s="1791"/>
      <c r="F604" s="1791"/>
      <c r="G604" s="1791"/>
      <c r="H604" s="1791"/>
      <c r="I604" s="1791"/>
      <c r="J604" s="1791"/>
      <c r="K604" s="1791"/>
      <c r="L604" s="1791"/>
      <c r="M604" s="1789"/>
      <c r="N604" s="1789"/>
      <c r="O604" s="1789"/>
      <c r="P604" s="1790"/>
      <c r="Q604" s="1789"/>
      <c r="R604" s="1789"/>
      <c r="S604" s="1789"/>
      <c r="T604" s="1788"/>
      <c r="U604" s="747">
        <v>1</v>
      </c>
    </row>
    <row r="605" spans="1:34">
      <c r="A605" s="1694">
        <v>1</v>
      </c>
      <c r="B605" s="1694"/>
      <c r="C605" s="1694"/>
      <c r="D605" s="1694"/>
      <c r="E605" s="1694"/>
      <c r="F605" s="1694"/>
      <c r="G605" s="1694"/>
      <c r="H605" s="1694"/>
      <c r="I605" s="1694"/>
      <c r="J605" s="1694"/>
      <c r="K605" s="1694"/>
      <c r="L605" s="1694"/>
      <c r="M605" s="1694"/>
      <c r="N605" s="1694"/>
      <c r="O605" s="1694"/>
      <c r="P605" s="1694"/>
      <c r="Q605" s="1694"/>
      <c r="R605" s="1694"/>
      <c r="S605" s="1694"/>
      <c r="T605" s="1694"/>
      <c r="U605" s="747">
        <v>1</v>
      </c>
    </row>
    <row r="606" spans="1:34" ht="28.5">
      <c r="A606" s="1788"/>
      <c r="B606" s="1789"/>
      <c r="C606" s="1795" t="s">
        <v>3362</v>
      </c>
      <c r="D606" s="1792"/>
      <c r="E606" s="1791"/>
      <c r="F606" s="1789"/>
      <c r="G606" s="1789"/>
      <c r="H606" s="1794"/>
      <c r="I606" s="1789"/>
      <c r="J606" s="1789"/>
      <c r="K606" s="1789"/>
      <c r="L606" s="1789"/>
      <c r="M606" s="1789"/>
      <c r="N606" s="1789"/>
      <c r="O606" s="1789"/>
      <c r="P606" s="1790"/>
      <c r="Q606" s="1789"/>
      <c r="R606" s="1789"/>
      <c r="S606" s="1789"/>
      <c r="T606" s="1788"/>
      <c r="U606" s="747">
        <v>1</v>
      </c>
    </row>
    <row r="607" spans="1:34" ht="28.5">
      <c r="A607" s="1788"/>
      <c r="B607" s="1793"/>
      <c r="C607" s="1792"/>
      <c r="D607" s="1791" t="s">
        <v>3361</v>
      </c>
      <c r="E607" s="1791"/>
      <c r="F607" s="1791"/>
      <c r="G607" s="1791"/>
      <c r="H607" s="1791"/>
      <c r="I607" s="1791"/>
      <c r="J607" s="1791"/>
      <c r="K607" s="1791"/>
      <c r="L607" s="1791"/>
      <c r="M607" s="1789"/>
      <c r="N607" s="1789"/>
      <c r="O607" s="1789"/>
      <c r="P607" s="1790"/>
      <c r="Q607" s="1789"/>
      <c r="R607" s="1789"/>
      <c r="S607" s="1789"/>
      <c r="T607" s="1788"/>
      <c r="U607" s="747">
        <v>1</v>
      </c>
    </row>
    <row r="608" spans="1:34">
      <c r="A608" s="1694">
        <v>1</v>
      </c>
      <c r="B608" s="1694"/>
      <c r="C608" s="1694"/>
      <c r="D608" s="1694"/>
      <c r="E608" s="1694"/>
      <c r="F608" s="1694"/>
      <c r="G608" s="1694"/>
      <c r="H608" s="1694"/>
      <c r="I608" s="1694"/>
      <c r="J608" s="1694"/>
      <c r="K608" s="1694"/>
      <c r="L608" s="1694"/>
      <c r="M608" s="1694"/>
      <c r="N608" s="1694"/>
      <c r="O608" s="1694"/>
      <c r="P608" s="1694"/>
      <c r="Q608" s="1694"/>
      <c r="R608" s="1694"/>
      <c r="S608" s="1694"/>
      <c r="T608" s="1694"/>
      <c r="U608" s="747">
        <v>1</v>
      </c>
    </row>
    <row r="609" spans="1:21" ht="28.5">
      <c r="A609" s="1788"/>
      <c r="B609" s="1789"/>
      <c r="C609" s="1795" t="s">
        <v>3360</v>
      </c>
      <c r="D609" s="1792"/>
      <c r="E609" s="1791"/>
      <c r="F609" s="1789"/>
      <c r="G609" s="1789"/>
      <c r="H609" s="1794"/>
      <c r="I609" s="1789"/>
      <c r="J609" s="1789"/>
      <c r="K609" s="1789"/>
      <c r="L609" s="1789"/>
      <c r="M609" s="1789"/>
      <c r="N609" s="1789"/>
      <c r="O609" s="1789"/>
      <c r="P609" s="1790"/>
      <c r="Q609" s="1789"/>
      <c r="R609" s="1789"/>
      <c r="S609" s="1789"/>
      <c r="T609" s="1788"/>
      <c r="U609" s="747">
        <v>1</v>
      </c>
    </row>
    <row r="610" spans="1:21" ht="28.5">
      <c r="A610" s="1788"/>
      <c r="B610" s="1793"/>
      <c r="C610" s="1792"/>
      <c r="D610" s="1791" t="s">
        <v>3359</v>
      </c>
      <c r="E610" s="1791"/>
      <c r="F610" s="1791"/>
      <c r="G610" s="1791"/>
      <c r="H610" s="1791"/>
      <c r="I610" s="1791"/>
      <c r="J610" s="1791"/>
      <c r="K610" s="1791"/>
      <c r="L610" s="1791"/>
      <c r="M610" s="1789"/>
      <c r="N610" s="1789"/>
      <c r="O610" s="1789"/>
      <c r="P610" s="1790"/>
      <c r="Q610" s="1789"/>
      <c r="R610" s="1789"/>
      <c r="S610" s="1789"/>
      <c r="T610" s="1788"/>
      <c r="U610" s="747">
        <v>1</v>
      </c>
    </row>
    <row r="611" spans="1:21">
      <c r="A611" s="1694">
        <v>1</v>
      </c>
      <c r="B611" s="1694"/>
      <c r="C611" s="1694"/>
      <c r="D611" s="1694"/>
      <c r="E611" s="1694"/>
      <c r="F611" s="1694"/>
      <c r="G611" s="1694"/>
      <c r="H611" s="1694"/>
      <c r="I611" s="1694"/>
      <c r="J611" s="1694"/>
      <c r="K611" s="1694"/>
      <c r="L611" s="1694"/>
      <c r="M611" s="1694"/>
      <c r="N611" s="1694"/>
      <c r="O611" s="1694"/>
      <c r="P611" s="1694"/>
      <c r="Q611" s="1694"/>
      <c r="R611" s="1694"/>
      <c r="S611" s="1694"/>
      <c r="T611" s="1694"/>
      <c r="U611" s="747">
        <v>1</v>
      </c>
    </row>
    <row r="612" spans="1:21" ht="28.5">
      <c r="A612" s="1788"/>
      <c r="B612" s="1789"/>
      <c r="C612" s="1795" t="s">
        <v>3358</v>
      </c>
      <c r="D612" s="1792"/>
      <c r="E612" s="1791"/>
      <c r="F612" s="1789"/>
      <c r="G612" s="1789"/>
      <c r="H612" s="1794"/>
      <c r="I612" s="1789"/>
      <c r="J612" s="1789"/>
      <c r="K612" s="1789"/>
      <c r="L612" s="1789"/>
      <c r="M612" s="1789"/>
      <c r="N612" s="1789"/>
      <c r="O612" s="1789"/>
      <c r="P612" s="1790"/>
      <c r="Q612" s="1789"/>
      <c r="R612" s="1789"/>
      <c r="S612" s="1789"/>
      <c r="T612" s="1788"/>
      <c r="U612" s="747">
        <v>1</v>
      </c>
    </row>
    <row r="613" spans="1:21" ht="28.5">
      <c r="A613" s="1788"/>
      <c r="B613" s="1793"/>
      <c r="C613" s="1792"/>
      <c r="D613" s="1791" t="s">
        <v>3357</v>
      </c>
      <c r="E613" s="1791"/>
      <c r="F613" s="1791"/>
      <c r="G613" s="1791"/>
      <c r="H613" s="1791"/>
      <c r="I613" s="1791"/>
      <c r="J613" s="1791"/>
      <c r="K613" s="1791"/>
      <c r="L613" s="1791"/>
      <c r="M613" s="1789"/>
      <c r="N613" s="1789"/>
      <c r="O613" s="1789"/>
      <c r="P613" s="1790"/>
      <c r="Q613" s="1789"/>
      <c r="R613" s="1789"/>
      <c r="S613" s="1789"/>
      <c r="T613" s="1788"/>
      <c r="U613" s="747">
        <v>1</v>
      </c>
    </row>
    <row r="614" spans="1:21">
      <c r="A614" s="1694">
        <v>1</v>
      </c>
      <c r="B614" s="1694"/>
      <c r="C614" s="1694"/>
      <c r="D614" s="1694"/>
      <c r="E614" s="1694"/>
      <c r="F614" s="1694"/>
      <c r="G614" s="1694"/>
      <c r="H614" s="1694"/>
      <c r="I614" s="1694"/>
      <c r="J614" s="1694"/>
      <c r="K614" s="1694"/>
      <c r="L614" s="1694"/>
      <c r="M614" s="1694"/>
      <c r="N614" s="1694"/>
      <c r="O614" s="1694"/>
      <c r="P614" s="1694"/>
      <c r="Q614" s="1694"/>
      <c r="R614" s="1694"/>
      <c r="S614" s="1694"/>
      <c r="T614" s="1694"/>
      <c r="U614" s="747">
        <v>1</v>
      </c>
    </row>
    <row r="615" spans="1:21" ht="28.5">
      <c r="A615" s="1788"/>
      <c r="B615" s="1789"/>
      <c r="C615" s="1796" t="s">
        <v>3356</v>
      </c>
      <c r="D615" s="1792"/>
      <c r="E615" s="1791"/>
      <c r="F615" s="1789"/>
      <c r="G615" s="1789"/>
      <c r="H615" s="1794"/>
      <c r="I615" s="1789"/>
      <c r="J615" s="1789"/>
      <c r="K615" s="1789"/>
      <c r="L615" s="1789"/>
      <c r="M615" s="1789"/>
      <c r="N615" s="1789"/>
      <c r="O615" s="1789"/>
      <c r="P615" s="1790"/>
      <c r="Q615" s="1789"/>
      <c r="R615" s="1789"/>
      <c r="S615" s="1789"/>
      <c r="T615" s="1788"/>
      <c r="U615" s="747">
        <v>1</v>
      </c>
    </row>
    <row r="616" spans="1:21" ht="28.5">
      <c r="A616" s="1788"/>
      <c r="B616" s="1793"/>
      <c r="C616" s="1792"/>
      <c r="D616" s="1791" t="s">
        <v>3355</v>
      </c>
      <c r="E616" s="1791"/>
      <c r="F616" s="1791"/>
      <c r="G616" s="1791"/>
      <c r="H616" s="1791"/>
      <c r="I616" s="1791"/>
      <c r="J616" s="1791"/>
      <c r="K616" s="1791"/>
      <c r="L616" s="1791"/>
      <c r="M616" s="1789"/>
      <c r="N616" s="1789"/>
      <c r="O616" s="1789"/>
      <c r="P616" s="1790"/>
      <c r="Q616" s="1789"/>
      <c r="R616" s="1789"/>
      <c r="S616" s="1789"/>
      <c r="T616" s="1788"/>
      <c r="U616" s="747">
        <v>1</v>
      </c>
    </row>
    <row r="617" spans="1:21">
      <c r="A617" s="1694">
        <v>1</v>
      </c>
      <c r="B617" s="1694"/>
      <c r="C617" s="1694"/>
      <c r="D617" s="1694"/>
      <c r="E617" s="1694"/>
      <c r="F617" s="1694"/>
      <c r="G617" s="1694"/>
      <c r="H617" s="1694"/>
      <c r="I617" s="1694"/>
      <c r="J617" s="1694"/>
      <c r="K617" s="1694"/>
      <c r="L617" s="1694"/>
      <c r="M617" s="1694"/>
      <c r="N617" s="1694"/>
      <c r="O617" s="1694"/>
      <c r="P617" s="1694"/>
      <c r="Q617" s="1694"/>
      <c r="R617" s="1694"/>
      <c r="S617" s="1694"/>
      <c r="T617" s="1694"/>
      <c r="U617" s="747">
        <v>1</v>
      </c>
    </row>
    <row r="618" spans="1:21" ht="28.5">
      <c r="A618" s="1788"/>
      <c r="B618" s="1789"/>
      <c r="C618" s="1795" t="s">
        <v>3354</v>
      </c>
      <c r="D618" s="1792"/>
      <c r="E618" s="1791"/>
      <c r="F618" s="1789"/>
      <c r="G618" s="1789"/>
      <c r="H618" s="1794"/>
      <c r="I618" s="1789"/>
      <c r="J618" s="1789"/>
      <c r="K618" s="1789"/>
      <c r="L618" s="1789"/>
      <c r="M618" s="1789"/>
      <c r="N618" s="1789"/>
      <c r="O618" s="1789"/>
      <c r="P618" s="1790"/>
      <c r="Q618" s="1789"/>
      <c r="R618" s="1789"/>
      <c r="S618" s="1789"/>
      <c r="T618" s="1788"/>
      <c r="U618" s="747">
        <v>1</v>
      </c>
    </row>
    <row r="619" spans="1:21" ht="28.5">
      <c r="A619" s="1788"/>
      <c r="B619" s="1793"/>
      <c r="C619" s="1792"/>
      <c r="D619" s="1791" t="s">
        <v>3353</v>
      </c>
      <c r="E619" s="1791"/>
      <c r="F619" s="1791"/>
      <c r="G619" s="1791"/>
      <c r="H619" s="1791"/>
      <c r="I619" s="1791"/>
      <c r="J619" s="1791"/>
      <c r="K619" s="1791"/>
      <c r="L619" s="1791"/>
      <c r="M619" s="1789"/>
      <c r="N619" s="1789"/>
      <c r="O619" s="1789"/>
      <c r="P619" s="1790"/>
      <c r="Q619" s="1789"/>
      <c r="R619" s="1789"/>
      <c r="S619" s="1789"/>
      <c r="T619" s="1788"/>
      <c r="U619" s="747">
        <v>1</v>
      </c>
    </row>
    <row r="620" spans="1:21">
      <c r="A620" s="1694">
        <v>1</v>
      </c>
      <c r="B620" s="1694"/>
      <c r="C620" s="1694"/>
      <c r="D620" s="1694"/>
      <c r="E620" s="1694"/>
      <c r="F620" s="1694"/>
      <c r="G620" s="1694"/>
      <c r="H620" s="1694"/>
      <c r="I620" s="1694"/>
      <c r="J620" s="1694"/>
      <c r="K620" s="1694"/>
      <c r="L620" s="1694"/>
      <c r="M620" s="1694"/>
      <c r="N620" s="1694"/>
      <c r="O620" s="1694"/>
      <c r="P620" s="1694"/>
      <c r="Q620" s="1694"/>
      <c r="R620" s="1694"/>
      <c r="S620" s="1694"/>
      <c r="T620" s="1694"/>
      <c r="U620" s="747">
        <v>1</v>
      </c>
    </row>
    <row r="621" spans="1:21" ht="28.5">
      <c r="A621" s="1788"/>
      <c r="B621" s="1789"/>
      <c r="C621" s="1795" t="s">
        <v>3352</v>
      </c>
      <c r="D621" s="1792"/>
      <c r="E621" s="1791"/>
      <c r="F621" s="1789"/>
      <c r="G621" s="1789"/>
      <c r="H621" s="1794"/>
      <c r="I621" s="1789"/>
      <c r="J621" s="1789"/>
      <c r="K621" s="1789"/>
      <c r="L621" s="1789"/>
      <c r="M621" s="1789"/>
      <c r="N621" s="1789"/>
      <c r="O621" s="1789"/>
      <c r="P621" s="1790"/>
      <c r="Q621" s="1789"/>
      <c r="R621" s="1789"/>
      <c r="S621" s="1789"/>
      <c r="T621" s="1788"/>
      <c r="U621" s="747">
        <v>1</v>
      </c>
    </row>
    <row r="622" spans="1:21" ht="28.5">
      <c r="A622" s="1788"/>
      <c r="B622" s="1793"/>
      <c r="C622" s="1792"/>
      <c r="D622" s="1791" t="s">
        <v>3351</v>
      </c>
      <c r="E622" s="1791"/>
      <c r="F622" s="1791"/>
      <c r="G622" s="1791"/>
      <c r="H622" s="1791"/>
      <c r="I622" s="1791"/>
      <c r="J622" s="1791"/>
      <c r="K622" s="1791"/>
      <c r="L622" s="1791"/>
      <c r="M622" s="1789"/>
      <c r="N622" s="1789"/>
      <c r="O622" s="1789"/>
      <c r="P622" s="1790"/>
      <c r="Q622" s="1789"/>
      <c r="R622" s="1789"/>
      <c r="S622" s="1789"/>
      <c r="T622" s="1788"/>
      <c r="U622" s="747">
        <v>1</v>
      </c>
    </row>
    <row r="623" spans="1:21">
      <c r="A623" s="1694">
        <v>1</v>
      </c>
      <c r="B623" s="1694"/>
      <c r="C623" s="1694"/>
      <c r="D623" s="1694"/>
      <c r="E623" s="1694"/>
      <c r="F623" s="1694"/>
      <c r="G623" s="1694"/>
      <c r="H623" s="1694"/>
      <c r="I623" s="1694"/>
      <c r="J623" s="1694"/>
      <c r="K623" s="1694"/>
      <c r="L623" s="1694"/>
      <c r="M623" s="1694"/>
      <c r="N623" s="1694"/>
      <c r="O623" s="1694"/>
      <c r="P623" s="1694"/>
      <c r="Q623" s="1694"/>
      <c r="R623" s="1694"/>
      <c r="S623" s="1694"/>
      <c r="T623" s="1694"/>
      <c r="U623" s="747">
        <v>1</v>
      </c>
    </row>
    <row r="624" spans="1:21" ht="28.5">
      <c r="A624" s="1788"/>
      <c r="B624" s="1789"/>
      <c r="C624" s="1795" t="s">
        <v>3350</v>
      </c>
      <c r="D624" s="1792"/>
      <c r="E624" s="1791"/>
      <c r="F624" s="1789"/>
      <c r="G624" s="1789"/>
      <c r="H624" s="1794"/>
      <c r="I624" s="1789"/>
      <c r="J624" s="1789"/>
      <c r="K624" s="1789"/>
      <c r="L624" s="1789"/>
      <c r="M624" s="1789"/>
      <c r="N624" s="1789"/>
      <c r="O624" s="1789"/>
      <c r="P624" s="1790"/>
      <c r="Q624" s="1789"/>
      <c r="R624" s="1789"/>
      <c r="S624" s="1789"/>
      <c r="T624" s="1788"/>
      <c r="U624" s="747">
        <v>1</v>
      </c>
    </row>
    <row r="625" spans="1:21" ht="28.5">
      <c r="A625" s="1788"/>
      <c r="B625" s="1793"/>
      <c r="C625" s="1792"/>
      <c r="D625" s="1791" t="s">
        <v>3349</v>
      </c>
      <c r="E625" s="1791"/>
      <c r="F625" s="1791"/>
      <c r="G625" s="1791"/>
      <c r="H625" s="1791"/>
      <c r="I625" s="1791"/>
      <c r="J625" s="1791"/>
      <c r="K625" s="1791"/>
      <c r="L625" s="1791"/>
      <c r="M625" s="1789"/>
      <c r="N625" s="1789"/>
      <c r="O625" s="1789"/>
      <c r="P625" s="1790"/>
      <c r="Q625" s="1789"/>
      <c r="R625" s="1789"/>
      <c r="S625" s="1789"/>
      <c r="T625" s="1788"/>
      <c r="U625" s="747">
        <v>1</v>
      </c>
    </row>
    <row r="626" spans="1:21">
      <c r="A626" s="1694">
        <v>1</v>
      </c>
      <c r="B626" s="1694"/>
      <c r="C626" s="1694"/>
      <c r="D626" s="1694"/>
      <c r="E626" s="1694"/>
      <c r="F626" s="1694"/>
      <c r="G626" s="1694"/>
      <c r="H626" s="1694"/>
      <c r="I626" s="1694"/>
      <c r="J626" s="1694"/>
      <c r="K626" s="1694"/>
      <c r="L626" s="1694"/>
      <c r="M626" s="1694"/>
      <c r="N626" s="1694"/>
      <c r="O626" s="1694"/>
      <c r="P626" s="1694"/>
      <c r="Q626" s="1694"/>
      <c r="R626" s="1694"/>
      <c r="S626" s="1694"/>
      <c r="T626" s="1694"/>
      <c r="U626" s="747">
        <v>1</v>
      </c>
    </row>
    <row r="627" spans="1:21" ht="28.5">
      <c r="A627" s="1788"/>
      <c r="B627" s="1789"/>
      <c r="C627" s="1795" t="s">
        <v>3348</v>
      </c>
      <c r="D627" s="1792"/>
      <c r="E627" s="1791"/>
      <c r="F627" s="1789"/>
      <c r="G627" s="1789"/>
      <c r="H627" s="1794"/>
      <c r="I627" s="1789"/>
      <c r="J627" s="1789"/>
      <c r="K627" s="1789"/>
      <c r="L627" s="1789"/>
      <c r="M627" s="1789"/>
      <c r="N627" s="1789"/>
      <c r="O627" s="1789"/>
      <c r="P627" s="1790"/>
      <c r="Q627" s="1789"/>
      <c r="R627" s="1789"/>
      <c r="S627" s="1789"/>
      <c r="T627" s="1788"/>
      <c r="U627" s="747">
        <v>1</v>
      </c>
    </row>
    <row r="628" spans="1:21" ht="28.5">
      <c r="A628" s="1788"/>
      <c r="B628" s="1793"/>
      <c r="C628" s="1792"/>
      <c r="D628" s="1791" t="s">
        <v>3347</v>
      </c>
      <c r="E628" s="1791"/>
      <c r="F628" s="1791"/>
      <c r="G628" s="1791"/>
      <c r="H628" s="1791"/>
      <c r="I628" s="1791"/>
      <c r="J628" s="1791"/>
      <c r="K628" s="1791"/>
      <c r="L628" s="1791"/>
      <c r="M628" s="1789"/>
      <c r="N628" s="1789"/>
      <c r="O628" s="1789"/>
      <c r="P628" s="1790"/>
      <c r="Q628" s="1789"/>
      <c r="R628" s="1789"/>
      <c r="S628" s="1789"/>
      <c r="T628" s="1788"/>
      <c r="U628" s="747">
        <v>1</v>
      </c>
    </row>
    <row r="629" spans="1:21">
      <c r="A629" s="1694">
        <v>1</v>
      </c>
      <c r="B629" s="1694"/>
      <c r="C629" s="1694"/>
      <c r="D629" s="1694"/>
      <c r="E629" s="1694"/>
      <c r="F629" s="1694"/>
      <c r="G629" s="1694"/>
      <c r="H629" s="1694"/>
      <c r="I629" s="1694"/>
      <c r="J629" s="1694"/>
      <c r="K629" s="1694"/>
      <c r="L629" s="1694"/>
      <c r="M629" s="1694"/>
      <c r="N629" s="1694"/>
      <c r="O629" s="1694"/>
      <c r="P629" s="1694"/>
      <c r="Q629" s="1694"/>
      <c r="R629" s="1694"/>
      <c r="S629" s="1694"/>
      <c r="T629" s="1694"/>
      <c r="U629" s="747">
        <v>1</v>
      </c>
    </row>
    <row r="630" spans="1:21" ht="28.5">
      <c r="A630" s="1788"/>
      <c r="B630" s="1789"/>
      <c r="C630" s="1795" t="s">
        <v>3346</v>
      </c>
      <c r="D630" s="1792"/>
      <c r="E630" s="1791"/>
      <c r="F630" s="1789"/>
      <c r="G630" s="1789"/>
      <c r="H630" s="1794"/>
      <c r="I630" s="1789"/>
      <c r="J630" s="1789"/>
      <c r="K630" s="1789"/>
      <c r="L630" s="1789"/>
      <c r="M630" s="1789"/>
      <c r="N630" s="1789"/>
      <c r="O630" s="1789"/>
      <c r="P630" s="1790"/>
      <c r="Q630" s="1789"/>
      <c r="R630" s="1789"/>
      <c r="S630" s="1789"/>
      <c r="T630" s="1788"/>
      <c r="U630" s="747">
        <v>1</v>
      </c>
    </row>
    <row r="631" spans="1:21" ht="28.5">
      <c r="A631" s="1788"/>
      <c r="B631" s="1793"/>
      <c r="C631" s="1792"/>
      <c r="D631" s="1791" t="s">
        <v>3345</v>
      </c>
      <c r="E631" s="1791"/>
      <c r="F631" s="1791"/>
      <c r="G631" s="1791"/>
      <c r="H631" s="1791"/>
      <c r="I631" s="1791"/>
      <c r="J631" s="1791"/>
      <c r="K631" s="1791"/>
      <c r="L631" s="1791"/>
      <c r="M631" s="1789"/>
      <c r="N631" s="1789"/>
      <c r="O631" s="1789"/>
      <c r="P631" s="1790"/>
      <c r="Q631" s="1789"/>
      <c r="R631" s="1789"/>
      <c r="S631" s="1789"/>
      <c r="T631" s="1788"/>
      <c r="U631" s="747">
        <v>1</v>
      </c>
    </row>
    <row r="632" spans="1:21">
      <c r="A632" s="1694">
        <v>1</v>
      </c>
      <c r="B632" s="1694"/>
      <c r="C632" s="1694"/>
      <c r="D632" s="1694"/>
      <c r="E632" s="1694"/>
      <c r="F632" s="1694"/>
      <c r="G632" s="1694"/>
      <c r="H632" s="1694"/>
      <c r="I632" s="1694"/>
      <c r="J632" s="1694"/>
      <c r="K632" s="1694"/>
      <c r="L632" s="1694"/>
      <c r="M632" s="1694"/>
      <c r="N632" s="1694"/>
      <c r="O632" s="1694"/>
      <c r="P632" s="1694"/>
      <c r="Q632" s="1694"/>
      <c r="R632" s="1694"/>
      <c r="S632" s="1694"/>
      <c r="T632" s="1694"/>
      <c r="U632" s="747">
        <v>1</v>
      </c>
    </row>
    <row r="633" spans="1:21" ht="21">
      <c r="A633" s="1694">
        <v>1</v>
      </c>
      <c r="B633" s="5107" t="s">
        <v>3344</v>
      </c>
      <c r="C633" s="5108"/>
      <c r="D633" s="5108"/>
      <c r="E633" s="5108"/>
      <c r="F633" s="5108"/>
      <c r="G633" s="5108"/>
      <c r="H633" s="5108"/>
      <c r="I633" s="5109"/>
      <c r="J633" s="1694"/>
      <c r="K633" s="1694"/>
      <c r="L633" s="1694"/>
      <c r="M633" s="1694"/>
      <c r="N633" s="1694"/>
      <c r="O633" s="1694"/>
      <c r="P633" s="1694"/>
      <c r="Q633" s="1694"/>
      <c r="R633" s="1694"/>
      <c r="S633" s="1694"/>
      <c r="T633" s="1694"/>
      <c r="U633" s="747">
        <v>1</v>
      </c>
    </row>
    <row r="634" spans="1:21" ht="21">
      <c r="A634" s="1694">
        <v>1</v>
      </c>
      <c r="B634" s="1787" t="s">
        <v>490</v>
      </c>
      <c r="C634" s="1786" t="s">
        <v>491</v>
      </c>
      <c r="D634" s="1786" t="s">
        <v>492</v>
      </c>
      <c r="E634" s="1785" t="s">
        <v>493</v>
      </c>
      <c r="F634" s="1784" t="s">
        <v>494</v>
      </c>
      <c r="G634" s="1783" t="s">
        <v>495</v>
      </c>
      <c r="H634" s="1782" t="s">
        <v>496</v>
      </c>
      <c r="I634" s="1781" t="s">
        <v>497</v>
      </c>
      <c r="J634" s="1694"/>
      <c r="K634" s="1694"/>
      <c r="L634" s="1694"/>
      <c r="M634" s="1694"/>
      <c r="N634" s="1694"/>
      <c r="O634" s="1694"/>
      <c r="P634" s="1694"/>
      <c r="Q634" s="1694"/>
      <c r="R634" s="1694"/>
      <c r="S634" s="1694"/>
      <c r="T634" s="1694"/>
      <c r="U634" s="747">
        <v>1</v>
      </c>
    </row>
    <row r="635" spans="1:21" ht="42">
      <c r="A635" s="1694">
        <v>1</v>
      </c>
      <c r="B635" s="1780" t="s">
        <v>502</v>
      </c>
      <c r="C635" s="1706" t="s">
        <v>306</v>
      </c>
      <c r="D635" s="1706" t="s">
        <v>503</v>
      </c>
      <c r="E635" s="1779" t="s">
        <v>503</v>
      </c>
      <c r="F635" s="1706">
        <v>0</v>
      </c>
      <c r="G635" s="1706">
        <v>0</v>
      </c>
      <c r="H635" s="1706">
        <v>0</v>
      </c>
      <c r="I635" s="1770" t="s">
        <v>504</v>
      </c>
      <c r="J635" s="1694"/>
      <c r="K635" s="1694"/>
      <c r="L635" s="1694"/>
      <c r="M635" s="1694"/>
      <c r="N635" s="1694"/>
      <c r="O635" s="1694"/>
      <c r="P635" s="1694"/>
      <c r="Q635" s="1694"/>
      <c r="R635" s="1694"/>
      <c r="S635" s="1694"/>
      <c r="T635" s="1694"/>
      <c r="U635" s="747">
        <v>1</v>
      </c>
    </row>
    <row r="636" spans="1:21" ht="42">
      <c r="A636" s="1694">
        <v>1</v>
      </c>
      <c r="B636" s="1778" t="s">
        <v>526</v>
      </c>
      <c r="C636" s="1777" t="s">
        <v>315</v>
      </c>
      <c r="D636" s="1706" t="s">
        <v>527</v>
      </c>
      <c r="E636" s="1706" t="s">
        <v>527</v>
      </c>
      <c r="F636" s="1706">
        <v>255</v>
      </c>
      <c r="G636" s="1706">
        <v>255</v>
      </c>
      <c r="H636" s="1706">
        <v>255</v>
      </c>
      <c r="I636" s="1770" t="s">
        <v>528</v>
      </c>
      <c r="J636" s="1694"/>
      <c r="K636" s="1694"/>
      <c r="L636" s="1694"/>
      <c r="M636" s="1694"/>
      <c r="N636" s="1694"/>
      <c r="O636" s="1694"/>
      <c r="P636" s="1694"/>
      <c r="Q636" s="1694"/>
      <c r="R636" s="1694"/>
      <c r="S636" s="1694"/>
      <c r="T636" s="1694"/>
      <c r="U636" s="747">
        <v>1</v>
      </c>
    </row>
    <row r="637" spans="1:21" ht="42">
      <c r="A637" s="1694">
        <v>1</v>
      </c>
      <c r="B637" s="1776" t="s">
        <v>531</v>
      </c>
      <c r="C637" s="1775" t="s">
        <v>341</v>
      </c>
      <c r="D637" s="1706" t="s">
        <v>532</v>
      </c>
      <c r="E637" s="1774" t="s">
        <v>532</v>
      </c>
      <c r="F637" s="1706">
        <v>255</v>
      </c>
      <c r="G637" s="1706">
        <v>0</v>
      </c>
      <c r="H637" s="1706">
        <v>0</v>
      </c>
      <c r="I637" s="1770" t="s">
        <v>533</v>
      </c>
      <c r="J637" s="1694"/>
      <c r="K637" s="1694"/>
      <c r="L637" s="1694"/>
      <c r="M637" s="1694"/>
      <c r="N637" s="1694"/>
      <c r="O637" s="1694"/>
      <c r="P637" s="1694"/>
      <c r="Q637" s="1694"/>
      <c r="R637" s="1694"/>
      <c r="S637" s="1694"/>
      <c r="T637" s="1694"/>
      <c r="U637" s="747">
        <v>1</v>
      </c>
    </row>
    <row r="638" spans="1:21" ht="30" customHeight="1">
      <c r="A638" s="1694">
        <v>1</v>
      </c>
      <c r="B638" s="1773" t="s">
        <v>495</v>
      </c>
      <c r="C638" s="1772" t="s">
        <v>350</v>
      </c>
      <c r="D638" s="1706" t="s">
        <v>537</v>
      </c>
      <c r="E638" s="1771" t="s">
        <v>537</v>
      </c>
      <c r="F638" s="1706">
        <v>0</v>
      </c>
      <c r="G638" s="1706">
        <v>255</v>
      </c>
      <c r="H638" s="1706">
        <v>0</v>
      </c>
      <c r="I638" s="1770" t="s">
        <v>538</v>
      </c>
      <c r="J638" s="1694"/>
      <c r="K638" s="1694"/>
      <c r="L638" s="1694"/>
      <c r="M638" s="1694"/>
      <c r="N638" s="1694"/>
      <c r="O638" s="1694"/>
      <c r="P638" s="1694"/>
      <c r="Q638" s="1694"/>
      <c r="R638" s="1694"/>
      <c r="S638" s="1694"/>
      <c r="T638" s="1694"/>
      <c r="U638" s="747">
        <v>1</v>
      </c>
    </row>
    <row r="639" spans="1:21" ht="30" customHeight="1">
      <c r="A639" s="1694">
        <v>1</v>
      </c>
      <c r="B639" s="1715" t="s">
        <v>496</v>
      </c>
      <c r="C639" s="1714" t="s">
        <v>358</v>
      </c>
      <c r="D639" s="1706" t="s">
        <v>393</v>
      </c>
      <c r="E639" s="1713" t="s">
        <v>393</v>
      </c>
      <c r="F639" s="1706">
        <v>0</v>
      </c>
      <c r="G639" s="1706">
        <v>0</v>
      </c>
      <c r="H639" s="1706">
        <v>255</v>
      </c>
      <c r="I639" s="1770" t="s">
        <v>558</v>
      </c>
      <c r="J639" s="1694"/>
      <c r="K639" s="1694"/>
      <c r="L639" s="1694"/>
      <c r="M639" s="1694"/>
      <c r="N639" s="1694"/>
      <c r="O639" s="1694"/>
      <c r="P639" s="1694"/>
      <c r="Q639" s="1694"/>
      <c r="R639" s="1694"/>
      <c r="S639" s="1694"/>
      <c r="T639" s="1694"/>
      <c r="U639" s="747">
        <v>1</v>
      </c>
    </row>
    <row r="640" spans="1:21" ht="30" customHeight="1">
      <c r="A640" s="1694">
        <v>1</v>
      </c>
      <c r="B640" s="1730" t="s">
        <v>561</v>
      </c>
      <c r="C640" s="1729" t="s">
        <v>382</v>
      </c>
      <c r="D640" s="1706" t="s">
        <v>320</v>
      </c>
      <c r="E640" s="1728" t="s">
        <v>320</v>
      </c>
      <c r="F640" s="1706">
        <v>255</v>
      </c>
      <c r="G640" s="1706">
        <v>255</v>
      </c>
      <c r="H640" s="1706">
        <v>0</v>
      </c>
      <c r="I640" s="1770" t="s">
        <v>562</v>
      </c>
      <c r="J640" s="1694"/>
      <c r="K640" s="1694"/>
      <c r="L640" s="1694"/>
      <c r="M640" s="1694"/>
      <c r="N640" s="1694"/>
      <c r="O640" s="1694"/>
      <c r="P640" s="1694"/>
      <c r="Q640" s="1694"/>
      <c r="R640" s="1694"/>
      <c r="S640" s="1694"/>
      <c r="T640" s="1694"/>
      <c r="U640" s="747">
        <v>1</v>
      </c>
    </row>
    <row r="641" spans="1:21" ht="30" customHeight="1">
      <c r="A641" s="1694">
        <v>1</v>
      </c>
      <c r="B641" s="1733" t="s">
        <v>566</v>
      </c>
      <c r="C641" s="1732" t="s">
        <v>389</v>
      </c>
      <c r="D641" s="1706" t="s">
        <v>311</v>
      </c>
      <c r="E641" s="1731" t="s">
        <v>311</v>
      </c>
      <c r="F641" s="1706">
        <v>255</v>
      </c>
      <c r="G641" s="1706">
        <v>0</v>
      </c>
      <c r="H641" s="1706">
        <v>255</v>
      </c>
      <c r="I641" s="1770" t="s">
        <v>567</v>
      </c>
      <c r="J641" s="1694"/>
      <c r="K641" s="1694"/>
      <c r="L641" s="1694"/>
      <c r="M641" s="1694"/>
      <c r="N641" s="1694"/>
      <c r="O641" s="1694"/>
      <c r="P641" s="1694"/>
      <c r="Q641" s="1694"/>
      <c r="R641" s="1694"/>
      <c r="S641" s="1694"/>
      <c r="T641" s="1694"/>
      <c r="U641" s="747">
        <v>1</v>
      </c>
    </row>
    <row r="642" spans="1:21" ht="30" customHeight="1">
      <c r="A642" s="1694">
        <v>1</v>
      </c>
      <c r="B642" s="1727" t="s">
        <v>589</v>
      </c>
      <c r="C642" s="1726" t="s">
        <v>398</v>
      </c>
      <c r="D642" s="1706" t="s">
        <v>346</v>
      </c>
      <c r="E642" s="1725" t="s">
        <v>346</v>
      </c>
      <c r="F642" s="1706">
        <v>0</v>
      </c>
      <c r="G642" s="1706">
        <v>255</v>
      </c>
      <c r="H642" s="1706">
        <v>255</v>
      </c>
      <c r="I642" s="1770" t="s">
        <v>590</v>
      </c>
      <c r="J642" s="1694"/>
      <c r="K642" s="1694"/>
      <c r="L642" s="1694"/>
      <c r="M642" s="1694"/>
      <c r="N642" s="1694"/>
      <c r="O642" s="1694"/>
      <c r="P642" s="1694"/>
      <c r="Q642" s="1694"/>
      <c r="R642" s="1694"/>
      <c r="S642" s="1694"/>
      <c r="T642" s="1694"/>
      <c r="U642" s="747">
        <v>1</v>
      </c>
    </row>
    <row r="643" spans="1:21" ht="30" customHeight="1">
      <c r="A643" s="1694">
        <v>1</v>
      </c>
      <c r="B643" s="1721" t="s">
        <v>424</v>
      </c>
      <c r="C643" s="1720" t="s">
        <v>424</v>
      </c>
      <c r="D643" s="1706" t="s">
        <v>362</v>
      </c>
      <c r="E643" s="1719" t="s">
        <v>362</v>
      </c>
      <c r="F643" s="1706">
        <v>128</v>
      </c>
      <c r="G643" s="1706">
        <v>0</v>
      </c>
      <c r="H643" s="1706">
        <v>0</v>
      </c>
      <c r="I643" s="1705" t="s">
        <v>424</v>
      </c>
      <c r="J643" s="1694"/>
      <c r="K643" s="1694"/>
      <c r="L643" s="1694"/>
      <c r="M643" s="1694"/>
      <c r="N643" s="1694"/>
      <c r="O643" s="1694"/>
      <c r="P643" s="1694"/>
      <c r="Q643" s="1694"/>
      <c r="R643" s="1694"/>
      <c r="S643" s="1694"/>
      <c r="T643" s="1694"/>
      <c r="U643" s="747">
        <v>1</v>
      </c>
    </row>
    <row r="644" spans="1:21" ht="30" customHeight="1">
      <c r="A644" s="1694">
        <v>1</v>
      </c>
      <c r="B644" s="1769" t="s">
        <v>430</v>
      </c>
      <c r="C644" s="1768" t="s">
        <v>430</v>
      </c>
      <c r="D644" s="1706" t="s">
        <v>3343</v>
      </c>
      <c r="E644" s="1767" t="s">
        <v>3343</v>
      </c>
      <c r="F644" s="1706">
        <v>0</v>
      </c>
      <c r="G644" s="1706">
        <v>128</v>
      </c>
      <c r="H644" s="1706">
        <v>0</v>
      </c>
      <c r="I644" s="1705" t="s">
        <v>430</v>
      </c>
      <c r="J644" s="1694"/>
      <c r="K644" s="1694"/>
      <c r="L644" s="1694"/>
      <c r="M644" s="1694"/>
      <c r="N644" s="1694"/>
      <c r="O644" s="1694"/>
      <c r="P644" s="1694"/>
      <c r="Q644" s="1694"/>
      <c r="R644" s="1694"/>
      <c r="S644" s="1694"/>
      <c r="T644" s="1694"/>
      <c r="U644" s="747">
        <v>1</v>
      </c>
    </row>
    <row r="645" spans="1:21" ht="30" customHeight="1">
      <c r="A645" s="1694">
        <v>1</v>
      </c>
      <c r="B645" s="1736" t="s">
        <v>434</v>
      </c>
      <c r="C645" s="1735" t="s">
        <v>434</v>
      </c>
      <c r="D645" s="1706" t="s">
        <v>302</v>
      </c>
      <c r="E645" s="1734" t="s">
        <v>302</v>
      </c>
      <c r="F645" s="1706">
        <v>0</v>
      </c>
      <c r="G645" s="1706">
        <v>0</v>
      </c>
      <c r="H645" s="1706">
        <v>128</v>
      </c>
      <c r="I645" s="1705" t="s">
        <v>434</v>
      </c>
      <c r="J645" s="1694"/>
      <c r="K645" s="1694"/>
      <c r="L645" s="1694"/>
      <c r="M645" s="1694"/>
      <c r="N645" s="1694"/>
      <c r="O645" s="1694"/>
      <c r="P645" s="1694"/>
      <c r="Q645" s="1694"/>
      <c r="R645" s="1694"/>
      <c r="S645" s="1694"/>
      <c r="T645" s="1694"/>
      <c r="U645" s="747">
        <v>1</v>
      </c>
    </row>
    <row r="646" spans="1:21" ht="30" customHeight="1">
      <c r="A646" s="1694">
        <v>1</v>
      </c>
      <c r="B646" s="1766" t="s">
        <v>456</v>
      </c>
      <c r="C646" s="1765" t="s">
        <v>456</v>
      </c>
      <c r="D646" s="1706" t="s">
        <v>598</v>
      </c>
      <c r="E646" s="1764" t="s">
        <v>598</v>
      </c>
      <c r="F646" s="1706">
        <v>128</v>
      </c>
      <c r="G646" s="1706">
        <v>128</v>
      </c>
      <c r="H646" s="1706">
        <v>0</v>
      </c>
      <c r="I646" s="1705" t="s">
        <v>456</v>
      </c>
      <c r="J646" s="1694"/>
      <c r="K646" s="1694"/>
      <c r="L646" s="1694"/>
      <c r="M646" s="1694"/>
      <c r="N646" s="1694"/>
      <c r="O646" s="1694"/>
      <c r="P646" s="1694"/>
      <c r="Q646" s="1694"/>
      <c r="R646" s="1694"/>
      <c r="S646" s="1694"/>
      <c r="T646" s="1694"/>
      <c r="U646" s="747">
        <v>1</v>
      </c>
    </row>
    <row r="647" spans="1:21" ht="30" customHeight="1">
      <c r="A647" s="1694">
        <v>1</v>
      </c>
      <c r="B647" s="1724" t="s">
        <v>460</v>
      </c>
      <c r="C647" s="1723" t="s">
        <v>460</v>
      </c>
      <c r="D647" s="1706" t="s">
        <v>355</v>
      </c>
      <c r="E647" s="1722" t="s">
        <v>355</v>
      </c>
      <c r="F647" s="1706">
        <v>128</v>
      </c>
      <c r="G647" s="1706">
        <v>0</v>
      </c>
      <c r="H647" s="1706">
        <v>128</v>
      </c>
      <c r="I647" s="1705" t="s">
        <v>460</v>
      </c>
      <c r="J647" s="1694"/>
      <c r="K647" s="1694"/>
      <c r="L647" s="1694"/>
      <c r="M647" s="1694"/>
      <c r="N647" s="1694"/>
      <c r="O647" s="1694"/>
      <c r="P647" s="1694"/>
      <c r="Q647" s="1694"/>
      <c r="R647" s="1694"/>
      <c r="S647" s="1694"/>
      <c r="T647" s="1694"/>
      <c r="U647" s="747">
        <v>1</v>
      </c>
    </row>
    <row r="648" spans="1:21" ht="30" customHeight="1">
      <c r="A648" s="1694">
        <v>1</v>
      </c>
      <c r="B648" s="1718" t="s">
        <v>466</v>
      </c>
      <c r="C648" s="1717" t="s">
        <v>466</v>
      </c>
      <c r="D648" s="1706" t="s">
        <v>386</v>
      </c>
      <c r="E648" s="1716" t="s">
        <v>386</v>
      </c>
      <c r="F648" s="1706">
        <v>0</v>
      </c>
      <c r="G648" s="1706">
        <v>128</v>
      </c>
      <c r="H648" s="1706">
        <v>128</v>
      </c>
      <c r="I648" s="1705" t="s">
        <v>466</v>
      </c>
      <c r="J648" s="1694"/>
      <c r="K648" s="1694"/>
      <c r="L648" s="1694"/>
      <c r="M648" s="1694"/>
      <c r="N648" s="1694"/>
      <c r="O648" s="1694"/>
      <c r="P648" s="1694"/>
      <c r="Q648" s="1694"/>
      <c r="R648" s="1694"/>
      <c r="S648" s="1694"/>
      <c r="T648" s="1694"/>
      <c r="U648" s="747">
        <v>1</v>
      </c>
    </row>
    <row r="649" spans="1:21" ht="30" customHeight="1">
      <c r="A649" s="1694">
        <v>1</v>
      </c>
      <c r="B649" s="1763" t="s">
        <v>298</v>
      </c>
      <c r="C649" s="1762" t="s">
        <v>298</v>
      </c>
      <c r="D649" s="1706" t="s">
        <v>622</v>
      </c>
      <c r="E649" s="1761" t="s">
        <v>622</v>
      </c>
      <c r="F649" s="1706">
        <v>192</v>
      </c>
      <c r="G649" s="1706">
        <v>192</v>
      </c>
      <c r="H649" s="1706">
        <v>192</v>
      </c>
      <c r="I649" s="1705" t="s">
        <v>298</v>
      </c>
      <c r="J649" s="1694"/>
      <c r="K649" s="1694"/>
      <c r="L649" s="1694"/>
      <c r="M649" s="1694"/>
      <c r="N649" s="1694"/>
      <c r="O649" s="1694"/>
      <c r="P649" s="1694"/>
      <c r="Q649" s="1694"/>
      <c r="R649" s="1694"/>
      <c r="S649" s="1694"/>
      <c r="T649" s="1694"/>
      <c r="U649" s="747">
        <v>1</v>
      </c>
    </row>
    <row r="650" spans="1:21" ht="30" customHeight="1">
      <c r="A650" s="1694">
        <v>1</v>
      </c>
      <c r="B650" s="1760" t="s">
        <v>307</v>
      </c>
      <c r="C650" s="1759" t="s">
        <v>307</v>
      </c>
      <c r="D650" s="1706" t="s">
        <v>643</v>
      </c>
      <c r="E650" s="1758" t="s">
        <v>643</v>
      </c>
      <c r="F650" s="1706">
        <v>128</v>
      </c>
      <c r="G650" s="1706">
        <v>128</v>
      </c>
      <c r="H650" s="1706">
        <v>128</v>
      </c>
      <c r="I650" s="1705" t="s">
        <v>307</v>
      </c>
      <c r="J650" s="1694"/>
      <c r="K650" s="1694"/>
      <c r="L650" s="1694"/>
      <c r="M650" s="1694"/>
      <c r="N650" s="1694"/>
      <c r="O650" s="1694"/>
      <c r="P650" s="1694"/>
      <c r="Q650" s="1694"/>
      <c r="R650" s="1694"/>
      <c r="S650" s="1694"/>
      <c r="T650" s="1694"/>
      <c r="U650" s="747">
        <v>1</v>
      </c>
    </row>
    <row r="651" spans="1:21" ht="30" customHeight="1">
      <c r="A651" s="1694">
        <v>1</v>
      </c>
      <c r="B651" s="1757" t="s">
        <v>316</v>
      </c>
      <c r="C651" s="1756" t="s">
        <v>316</v>
      </c>
      <c r="D651" s="1706" t="s">
        <v>646</v>
      </c>
      <c r="E651" s="1755" t="s">
        <v>646</v>
      </c>
      <c r="F651" s="1706">
        <v>153</v>
      </c>
      <c r="G651" s="1706">
        <v>153</v>
      </c>
      <c r="H651" s="1706">
        <v>255</v>
      </c>
      <c r="I651" s="1705" t="s">
        <v>316</v>
      </c>
      <c r="J651" s="1694"/>
      <c r="K651" s="1694"/>
      <c r="L651" s="1694"/>
      <c r="M651" s="1694"/>
      <c r="N651" s="1694"/>
      <c r="O651" s="1694"/>
      <c r="P651" s="1694"/>
      <c r="Q651" s="1694"/>
      <c r="R651" s="1694"/>
      <c r="S651" s="1694"/>
      <c r="T651" s="1694"/>
      <c r="U651" s="747">
        <v>1</v>
      </c>
    </row>
    <row r="652" spans="1:21" ht="30" customHeight="1">
      <c r="A652" s="1694">
        <v>1</v>
      </c>
      <c r="B652" s="1754" t="s">
        <v>342</v>
      </c>
      <c r="C652" s="1753" t="s">
        <v>342</v>
      </c>
      <c r="D652" s="1706" t="s">
        <v>617</v>
      </c>
      <c r="E652" s="1752" t="s">
        <v>617</v>
      </c>
      <c r="F652" s="1706">
        <v>153</v>
      </c>
      <c r="G652" s="1706">
        <v>51</v>
      </c>
      <c r="H652" s="1706">
        <v>102</v>
      </c>
      <c r="I652" s="1705" t="s">
        <v>342</v>
      </c>
      <c r="J652" s="1694"/>
      <c r="K652" s="1694"/>
      <c r="L652" s="1694"/>
      <c r="M652" s="1694"/>
      <c r="N652" s="1694"/>
      <c r="O652" s="1694"/>
      <c r="P652" s="1694"/>
      <c r="Q652" s="1694"/>
      <c r="R652" s="1694"/>
      <c r="S652" s="1694"/>
      <c r="T652" s="1694"/>
      <c r="U652" s="747">
        <v>1</v>
      </c>
    </row>
    <row r="653" spans="1:21" ht="30" customHeight="1">
      <c r="A653" s="1694">
        <v>1</v>
      </c>
      <c r="B653" s="1751"/>
      <c r="C653" s="1750"/>
      <c r="D653" s="1750"/>
      <c r="E653" s="1750"/>
      <c r="F653" s="1750"/>
      <c r="G653" s="1750"/>
      <c r="H653" s="1750"/>
      <c r="I653" s="1749"/>
      <c r="J653" s="1694"/>
      <c r="K653" s="1694"/>
      <c r="L653" s="1694"/>
      <c r="M653" s="1694"/>
      <c r="N653" s="1694"/>
      <c r="O653" s="1694"/>
      <c r="P653" s="1694"/>
      <c r="Q653" s="1694"/>
      <c r="R653" s="1694"/>
      <c r="S653" s="1694"/>
      <c r="T653" s="1694"/>
      <c r="U653" s="747">
        <v>1</v>
      </c>
    </row>
    <row r="654" spans="1:21" ht="30" customHeight="1">
      <c r="A654" s="1694">
        <v>1</v>
      </c>
      <c r="B654" s="1709" t="s">
        <v>359</v>
      </c>
      <c r="C654" s="1708" t="s">
        <v>359</v>
      </c>
      <c r="D654" s="1706" t="s">
        <v>428</v>
      </c>
      <c r="E654" s="1707" t="s">
        <v>428</v>
      </c>
      <c r="F654" s="1706">
        <v>204</v>
      </c>
      <c r="G654" s="1706">
        <v>255</v>
      </c>
      <c r="H654" s="1706">
        <v>255</v>
      </c>
      <c r="I654" s="1705" t="s">
        <v>359</v>
      </c>
      <c r="J654" s="1694"/>
      <c r="K654" s="1694"/>
      <c r="L654" s="1694"/>
      <c r="M654" s="1694"/>
      <c r="N654" s="1694"/>
      <c r="O654" s="1694"/>
      <c r="P654" s="1694"/>
      <c r="Q654" s="1694"/>
      <c r="R654" s="1694"/>
      <c r="S654" s="1694"/>
      <c r="T654" s="1694"/>
      <c r="U654" s="747">
        <v>1</v>
      </c>
    </row>
    <row r="655" spans="1:21" ht="42">
      <c r="B655" s="1748" t="s">
        <v>383</v>
      </c>
      <c r="C655" s="1747" t="s">
        <v>383</v>
      </c>
      <c r="D655" s="1706" t="s">
        <v>671</v>
      </c>
      <c r="E655" s="1746" t="s">
        <v>671</v>
      </c>
      <c r="F655" s="1706">
        <v>102</v>
      </c>
      <c r="G655" s="1706">
        <v>0</v>
      </c>
      <c r="H655" s="1706">
        <v>102</v>
      </c>
      <c r="I655" s="1705" t="s">
        <v>383</v>
      </c>
      <c r="J655" s="1694"/>
      <c r="K655" s="1694"/>
      <c r="L655" s="1694"/>
      <c r="M655" s="1694"/>
      <c r="N655" s="1694"/>
      <c r="O655" s="1694"/>
      <c r="P655" s="1694"/>
      <c r="Q655" s="1694"/>
      <c r="R655" s="1694"/>
      <c r="S655" s="1694"/>
      <c r="T655" s="1694"/>
      <c r="U655" s="747">
        <v>1</v>
      </c>
    </row>
    <row r="656" spans="1:21" ht="42">
      <c r="B656" s="1745" t="s">
        <v>390</v>
      </c>
      <c r="C656" s="1744" t="s">
        <v>390</v>
      </c>
      <c r="D656" s="1706" t="s">
        <v>687</v>
      </c>
      <c r="E656" s="1743" t="s">
        <v>687</v>
      </c>
      <c r="F656" s="1706">
        <v>255</v>
      </c>
      <c r="G656" s="1706">
        <v>128</v>
      </c>
      <c r="H656" s="1706">
        <v>128</v>
      </c>
      <c r="I656" s="1705" t="s">
        <v>390</v>
      </c>
      <c r="J656" s="1694"/>
      <c r="K656" s="1694"/>
      <c r="L656" s="1694"/>
      <c r="M656" s="1694"/>
      <c r="N656" s="1694"/>
      <c r="O656" s="1694"/>
      <c r="P656" s="1694"/>
      <c r="Q656" s="1694"/>
      <c r="R656" s="1694"/>
      <c r="S656" s="1694"/>
      <c r="T656" s="1694"/>
      <c r="U656" s="747">
        <v>1</v>
      </c>
    </row>
    <row r="657" spans="2:21" ht="42">
      <c r="B657" s="1742" t="s">
        <v>399</v>
      </c>
      <c r="C657" s="1741" t="s">
        <v>399</v>
      </c>
      <c r="D657" s="1706" t="s">
        <v>690</v>
      </c>
      <c r="E657" s="1740" t="s">
        <v>690</v>
      </c>
      <c r="F657" s="1706">
        <v>0</v>
      </c>
      <c r="G657" s="1706">
        <v>102</v>
      </c>
      <c r="H657" s="1706">
        <v>204</v>
      </c>
      <c r="I657" s="1705" t="s">
        <v>399</v>
      </c>
      <c r="J657" s="1694"/>
      <c r="K657" s="1694"/>
      <c r="L657" s="1694"/>
      <c r="M657" s="1694"/>
      <c r="N657" s="1694"/>
      <c r="O657" s="1694"/>
      <c r="P657" s="1694"/>
      <c r="Q657" s="1694"/>
      <c r="R657" s="1694"/>
      <c r="S657" s="1694"/>
      <c r="T657" s="1694"/>
      <c r="U657" s="747">
        <v>1</v>
      </c>
    </row>
    <row r="658" spans="2:21" ht="42">
      <c r="B658" s="1739" t="s">
        <v>425</v>
      </c>
      <c r="C658" s="1738" t="s">
        <v>425</v>
      </c>
      <c r="D658" s="1706" t="s">
        <v>692</v>
      </c>
      <c r="E658" s="1737" t="s">
        <v>692</v>
      </c>
      <c r="F658" s="1706">
        <v>204</v>
      </c>
      <c r="G658" s="1706">
        <v>204</v>
      </c>
      <c r="H658" s="1706">
        <v>255</v>
      </c>
      <c r="I658" s="1705" t="s">
        <v>425</v>
      </c>
      <c r="J658" s="1694"/>
      <c r="K658" s="1694"/>
      <c r="L658" s="1694"/>
      <c r="M658" s="1694"/>
      <c r="N658" s="1694"/>
      <c r="O658" s="1694"/>
      <c r="P658" s="1694"/>
      <c r="Q658" s="1694"/>
      <c r="R658" s="1694"/>
      <c r="S658" s="1694"/>
      <c r="T658" s="1694"/>
      <c r="U658" s="747">
        <v>1</v>
      </c>
    </row>
    <row r="659" spans="2:21" ht="42">
      <c r="B659" s="1736" t="s">
        <v>301</v>
      </c>
      <c r="C659" s="1735" t="s">
        <v>301</v>
      </c>
      <c r="D659" s="1706" t="s">
        <v>302</v>
      </c>
      <c r="E659" s="1734" t="s">
        <v>302</v>
      </c>
      <c r="F659" s="1706">
        <v>0</v>
      </c>
      <c r="G659" s="1706">
        <v>0</v>
      </c>
      <c r="H659" s="1706">
        <v>128</v>
      </c>
      <c r="I659" s="1705" t="s">
        <v>301</v>
      </c>
      <c r="J659" s="1694"/>
      <c r="K659" s="1694"/>
      <c r="L659" s="1694"/>
      <c r="M659" s="1694"/>
      <c r="N659" s="1694"/>
      <c r="O659" s="1694"/>
      <c r="P659" s="1694"/>
      <c r="Q659" s="1694"/>
      <c r="R659" s="1694"/>
      <c r="S659" s="1694"/>
      <c r="T659" s="1694"/>
      <c r="U659" s="747">
        <v>1</v>
      </c>
    </row>
    <row r="660" spans="2:21" ht="42">
      <c r="B660" s="1733" t="s">
        <v>310</v>
      </c>
      <c r="C660" s="1732" t="s">
        <v>310</v>
      </c>
      <c r="D660" s="1706" t="s">
        <v>311</v>
      </c>
      <c r="E660" s="1731" t="s">
        <v>311</v>
      </c>
      <c r="F660" s="1706">
        <v>255</v>
      </c>
      <c r="G660" s="1706">
        <v>0</v>
      </c>
      <c r="H660" s="1706">
        <v>255</v>
      </c>
      <c r="I660" s="1705" t="s">
        <v>310</v>
      </c>
      <c r="J660" s="1694"/>
      <c r="K660" s="1694"/>
      <c r="L660" s="1694"/>
      <c r="M660" s="1694"/>
      <c r="N660" s="1694"/>
      <c r="O660" s="1694"/>
      <c r="P660" s="1694"/>
      <c r="Q660" s="1694"/>
      <c r="R660" s="1694"/>
      <c r="S660" s="1694"/>
      <c r="T660" s="1694"/>
      <c r="U660" s="747">
        <v>1</v>
      </c>
    </row>
    <row r="661" spans="2:21" ht="42">
      <c r="B661" s="1730" t="s">
        <v>319</v>
      </c>
      <c r="C661" s="1729" t="s">
        <v>319</v>
      </c>
      <c r="D661" s="1706" t="s">
        <v>320</v>
      </c>
      <c r="E661" s="1728" t="s">
        <v>320</v>
      </c>
      <c r="F661" s="1706">
        <v>255</v>
      </c>
      <c r="G661" s="1706">
        <v>255</v>
      </c>
      <c r="H661" s="1706">
        <v>0</v>
      </c>
      <c r="I661" s="1705" t="s">
        <v>319</v>
      </c>
      <c r="J661" s="1694"/>
      <c r="K661" s="1694"/>
      <c r="L661" s="1694"/>
      <c r="M661" s="1694"/>
      <c r="N661" s="1694"/>
      <c r="O661" s="1694"/>
      <c r="P661" s="1694"/>
      <c r="Q661" s="1694"/>
      <c r="R661" s="1694"/>
      <c r="S661" s="1694"/>
      <c r="T661" s="1694"/>
      <c r="U661" s="747">
        <v>1</v>
      </c>
    </row>
    <row r="662" spans="2:21" ht="42">
      <c r="B662" s="1727" t="s">
        <v>345</v>
      </c>
      <c r="C662" s="1726" t="s">
        <v>345</v>
      </c>
      <c r="D662" s="1706" t="s">
        <v>346</v>
      </c>
      <c r="E662" s="1725" t="s">
        <v>346</v>
      </c>
      <c r="F662" s="1706">
        <v>0</v>
      </c>
      <c r="G662" s="1706">
        <v>255</v>
      </c>
      <c r="H662" s="1706">
        <v>255</v>
      </c>
      <c r="I662" s="1705" t="s">
        <v>345</v>
      </c>
      <c r="J662" s="1694"/>
      <c r="K662" s="1694"/>
      <c r="L662" s="1694"/>
      <c r="M662" s="1694"/>
      <c r="N662" s="1694"/>
      <c r="O662" s="1694"/>
      <c r="P662" s="1694"/>
      <c r="Q662" s="1694"/>
      <c r="R662" s="1694"/>
      <c r="S662" s="1694"/>
      <c r="T662" s="1694"/>
      <c r="U662" s="747">
        <v>1</v>
      </c>
    </row>
    <row r="663" spans="2:21" ht="42">
      <c r="B663" s="1724" t="s">
        <v>354</v>
      </c>
      <c r="C663" s="1723" t="s">
        <v>354</v>
      </c>
      <c r="D663" s="1706" t="s">
        <v>355</v>
      </c>
      <c r="E663" s="1722" t="s">
        <v>355</v>
      </c>
      <c r="F663" s="1706">
        <v>128</v>
      </c>
      <c r="G663" s="1706">
        <v>0</v>
      </c>
      <c r="H663" s="1706">
        <v>128</v>
      </c>
      <c r="I663" s="1705" t="s">
        <v>354</v>
      </c>
      <c r="J663" s="1694"/>
      <c r="K663" s="1694"/>
      <c r="L663" s="1694"/>
      <c r="M663" s="1694"/>
      <c r="N663" s="1694"/>
      <c r="O663" s="1694"/>
      <c r="P663" s="1694"/>
      <c r="Q663" s="1694"/>
      <c r="R663" s="1694"/>
      <c r="S663" s="1694"/>
      <c r="T663" s="1694"/>
      <c r="U663" s="747">
        <v>1</v>
      </c>
    </row>
    <row r="664" spans="2:21" ht="42">
      <c r="B664" s="1721" t="s">
        <v>299</v>
      </c>
      <c r="C664" s="1720" t="s">
        <v>299</v>
      </c>
      <c r="D664" s="1706" t="s">
        <v>362</v>
      </c>
      <c r="E664" s="1719" t="s">
        <v>362</v>
      </c>
      <c r="F664" s="1706">
        <v>128</v>
      </c>
      <c r="G664" s="1706">
        <v>0</v>
      </c>
      <c r="H664" s="1706">
        <v>0</v>
      </c>
      <c r="I664" s="1705" t="s">
        <v>299</v>
      </c>
      <c r="J664" s="1694"/>
      <c r="K664" s="1694"/>
      <c r="L664" s="1694"/>
      <c r="M664" s="1694"/>
      <c r="N664" s="1694"/>
      <c r="O664" s="1694"/>
      <c r="P664" s="1694"/>
      <c r="Q664" s="1694"/>
      <c r="R664" s="1694"/>
      <c r="S664" s="1694"/>
      <c r="T664" s="1694"/>
      <c r="U664" s="747">
        <v>1</v>
      </c>
    </row>
    <row r="665" spans="2:21" ht="42">
      <c r="B665" s="1718" t="s">
        <v>308</v>
      </c>
      <c r="C665" s="1717" t="s">
        <v>308</v>
      </c>
      <c r="D665" s="1706" t="s">
        <v>386</v>
      </c>
      <c r="E665" s="1716" t="s">
        <v>386</v>
      </c>
      <c r="F665" s="1706">
        <v>0</v>
      </c>
      <c r="G665" s="1706">
        <v>128</v>
      </c>
      <c r="H665" s="1706">
        <v>128</v>
      </c>
      <c r="I665" s="1705" t="s">
        <v>308</v>
      </c>
      <c r="J665" s="1694"/>
      <c r="K665" s="1694"/>
      <c r="L665" s="1694"/>
      <c r="M665" s="1694"/>
      <c r="N665" s="1694"/>
      <c r="O665" s="1694"/>
      <c r="P665" s="1694"/>
      <c r="Q665" s="1694"/>
      <c r="R665" s="1694"/>
      <c r="S665" s="1694"/>
      <c r="T665" s="1694"/>
      <c r="U665" s="747">
        <v>1</v>
      </c>
    </row>
    <row r="666" spans="2:21" ht="42">
      <c r="B666" s="1715" t="s">
        <v>317</v>
      </c>
      <c r="C666" s="1714" t="s">
        <v>317</v>
      </c>
      <c r="D666" s="1706" t="s">
        <v>393</v>
      </c>
      <c r="E666" s="1713" t="s">
        <v>393</v>
      </c>
      <c r="F666" s="1706">
        <v>0</v>
      </c>
      <c r="G666" s="1706">
        <v>0</v>
      </c>
      <c r="H666" s="1706">
        <v>255</v>
      </c>
      <c r="I666" s="1705" t="s">
        <v>317</v>
      </c>
      <c r="J666" s="1694"/>
      <c r="K666" s="1694"/>
      <c r="L666" s="1694"/>
      <c r="M666" s="1694"/>
      <c r="N666" s="1694"/>
      <c r="O666" s="1694"/>
      <c r="P666" s="1694"/>
      <c r="Q666" s="1694"/>
      <c r="R666" s="1694"/>
      <c r="S666" s="1694"/>
      <c r="T666" s="1694"/>
      <c r="U666" s="747">
        <v>1</v>
      </c>
    </row>
    <row r="667" spans="2:21" ht="42">
      <c r="B667" s="1712" t="s">
        <v>343</v>
      </c>
      <c r="C667" s="1711" t="s">
        <v>343</v>
      </c>
      <c r="D667" s="1706" t="s">
        <v>402</v>
      </c>
      <c r="E667" s="1710" t="s">
        <v>402</v>
      </c>
      <c r="F667" s="1706">
        <v>0</v>
      </c>
      <c r="G667" s="1706">
        <v>204</v>
      </c>
      <c r="H667" s="1706">
        <v>255</v>
      </c>
      <c r="I667" s="1705" t="s">
        <v>343</v>
      </c>
      <c r="J667" s="1694"/>
      <c r="K667" s="1694"/>
      <c r="L667" s="1694"/>
      <c r="M667" s="1694"/>
      <c r="N667" s="1694"/>
      <c r="O667" s="1694"/>
      <c r="P667" s="1694"/>
      <c r="Q667" s="1694"/>
      <c r="R667" s="1694"/>
      <c r="S667" s="1694"/>
      <c r="T667" s="1694"/>
      <c r="U667" s="747">
        <v>1</v>
      </c>
    </row>
    <row r="668" spans="2:21" ht="42">
      <c r="B668" s="1709" t="s">
        <v>352</v>
      </c>
      <c r="C668" s="1708" t="s">
        <v>352</v>
      </c>
      <c r="D668" s="1706" t="s">
        <v>428</v>
      </c>
      <c r="E668" s="1707" t="s">
        <v>428</v>
      </c>
      <c r="F668" s="1706">
        <v>204</v>
      </c>
      <c r="G668" s="1706">
        <v>255</v>
      </c>
      <c r="H668" s="1706">
        <v>255</v>
      </c>
      <c r="I668" s="1705" t="s">
        <v>352</v>
      </c>
      <c r="J668" s="1694"/>
      <c r="K668" s="1694"/>
      <c r="L668" s="1694"/>
      <c r="M668" s="1694"/>
      <c r="N668" s="1694"/>
      <c r="O668" s="1694"/>
      <c r="P668" s="1694"/>
      <c r="Q668" s="1694"/>
      <c r="R668" s="1694"/>
      <c r="S668" s="1694"/>
      <c r="T668" s="1694"/>
      <c r="U668" s="747">
        <v>1</v>
      </c>
    </row>
    <row r="669" spans="2:21">
      <c r="B669" s="5110" t="s">
        <v>3342</v>
      </c>
      <c r="C669" s="5111"/>
      <c r="D669" s="5111"/>
      <c r="E669" s="5111"/>
      <c r="F669" s="5111"/>
      <c r="G669" s="5111"/>
      <c r="H669" s="5111"/>
      <c r="I669" s="5112"/>
      <c r="J669" s="1694"/>
      <c r="K669" s="1694"/>
      <c r="L669" s="1694"/>
      <c r="M669" s="1694"/>
      <c r="N669" s="1694"/>
      <c r="O669" s="1694"/>
      <c r="P669" s="1694"/>
      <c r="Q669" s="1694"/>
      <c r="R669" s="1694"/>
      <c r="S669" s="1694"/>
      <c r="T669" s="1694"/>
      <c r="U669" s="747">
        <v>1</v>
      </c>
    </row>
    <row r="670" spans="2:21">
      <c r="B670" s="5113"/>
      <c r="C670" s="5114"/>
      <c r="D670" s="5114"/>
      <c r="E670" s="5114"/>
      <c r="F670" s="5114"/>
      <c r="G670" s="5114"/>
      <c r="H670" s="5114"/>
      <c r="I670" s="5115"/>
      <c r="J670" s="1694"/>
      <c r="K670" s="1694"/>
      <c r="L670" s="1694"/>
      <c r="M670" s="1694"/>
      <c r="N670" s="1694"/>
      <c r="O670" s="1694"/>
      <c r="P670" s="1694"/>
      <c r="Q670" s="1694"/>
      <c r="R670" s="1694"/>
      <c r="S670" s="1694"/>
      <c r="T670" s="1694"/>
      <c r="U670" s="747">
        <v>1</v>
      </c>
    </row>
    <row r="671" spans="2:21">
      <c r="B671" s="5100" t="s">
        <v>3341</v>
      </c>
      <c r="C671" s="5101"/>
      <c r="D671" s="5101"/>
      <c r="E671" s="5101"/>
      <c r="F671" s="5101"/>
      <c r="G671" s="5101"/>
      <c r="H671" s="5101"/>
      <c r="I671" s="5102"/>
      <c r="J671" s="1694"/>
      <c r="K671" s="1694"/>
      <c r="L671" s="1694"/>
      <c r="M671" s="1694"/>
      <c r="N671" s="1694"/>
      <c r="O671" s="1694"/>
      <c r="P671" s="1694"/>
      <c r="Q671" s="1694"/>
      <c r="R671" s="1694"/>
      <c r="S671" s="1694"/>
      <c r="T671" s="1694"/>
      <c r="U671" s="747">
        <v>1</v>
      </c>
    </row>
    <row r="672" spans="2:21">
      <c r="B672" s="5100"/>
      <c r="C672" s="5101"/>
      <c r="D672" s="5101"/>
      <c r="E672" s="5101"/>
      <c r="F672" s="5101"/>
      <c r="G672" s="5101"/>
      <c r="H672" s="5101"/>
      <c r="I672" s="5102"/>
      <c r="J672" s="1694"/>
      <c r="K672" s="1694"/>
      <c r="L672" s="1694"/>
      <c r="M672" s="1694"/>
      <c r="N672" s="1694"/>
      <c r="O672" s="1694"/>
      <c r="P672" s="1694"/>
      <c r="Q672" s="1694"/>
      <c r="R672" s="1694"/>
      <c r="S672" s="1694"/>
      <c r="T672" s="1694"/>
      <c r="U672" s="747">
        <v>1</v>
      </c>
    </row>
    <row r="673" spans="1:23">
      <c r="B673" s="5103"/>
      <c r="C673" s="5104"/>
      <c r="D673" s="5104"/>
      <c r="E673" s="5104"/>
      <c r="F673" s="5104"/>
      <c r="G673" s="5104"/>
      <c r="H673" s="5104"/>
      <c r="I673" s="5105"/>
      <c r="J673" s="1694"/>
      <c r="K673" s="1694"/>
      <c r="L673" s="1694"/>
      <c r="M673" s="1694"/>
      <c r="N673" s="1694"/>
      <c r="O673" s="1694"/>
      <c r="P673" s="1694"/>
      <c r="Q673" s="1694"/>
      <c r="R673" s="1694"/>
      <c r="S673" s="1694"/>
      <c r="T673" s="1694"/>
      <c r="U673" s="747">
        <v>1</v>
      </c>
    </row>
    <row r="674" spans="1:23">
      <c r="A674" s="1694"/>
      <c r="B674" s="1694"/>
      <c r="C674" s="1694"/>
      <c r="D674" s="1694"/>
      <c r="E674" s="1694"/>
      <c r="F674" s="1694"/>
      <c r="G674" s="1694"/>
      <c r="H674" s="1694"/>
      <c r="I674" s="1694"/>
      <c r="J674" s="1694"/>
      <c r="K674" s="1694"/>
      <c r="L674" s="1694"/>
      <c r="M674" s="1694"/>
      <c r="N674" s="1694"/>
      <c r="O674" s="1694"/>
      <c r="P674" s="1694"/>
      <c r="Q674" s="1694"/>
      <c r="R674" s="1694"/>
      <c r="S674" s="1694"/>
      <c r="T674" s="1694"/>
      <c r="U674" s="747">
        <v>1</v>
      </c>
    </row>
    <row r="675" spans="1:23" ht="20.25">
      <c r="B675" s="1704" t="s">
        <v>688</v>
      </c>
      <c r="C675" s="1703"/>
      <c r="D675" s="1703"/>
      <c r="E675" s="1703"/>
      <c r="F675" s="1703"/>
      <c r="G675" s="1694"/>
      <c r="H675" s="1694"/>
      <c r="I675" s="1694"/>
      <c r="J675" s="1694"/>
      <c r="K675" s="1694"/>
      <c r="L675" s="1694"/>
      <c r="M675" s="1694"/>
      <c r="N675" s="1694"/>
      <c r="O675" s="1694"/>
      <c r="P675" s="1694"/>
      <c r="Q675" s="1694"/>
      <c r="R675" s="1694"/>
      <c r="S675" s="1694"/>
      <c r="T675" s="1694"/>
      <c r="U675" s="747">
        <v>1</v>
      </c>
    </row>
    <row r="676" spans="1:23" ht="20.25">
      <c r="B676" s="1704" t="s">
        <v>691</v>
      </c>
      <c r="C676" s="1703"/>
      <c r="D676" s="1703"/>
      <c r="E676" s="1703"/>
      <c r="F676" s="1703"/>
      <c r="G676" s="1694"/>
      <c r="H676" s="1694"/>
      <c r="I676" s="1694"/>
      <c r="J676" s="1694"/>
      <c r="K676" s="1694"/>
      <c r="L676" s="1694"/>
      <c r="M676" s="1694"/>
      <c r="N676" s="1694"/>
      <c r="O676" s="1694"/>
      <c r="P676" s="1694"/>
      <c r="Q676" s="1694"/>
      <c r="R676" s="1694"/>
      <c r="S676" s="1694"/>
      <c r="T676" s="1694"/>
      <c r="U676" s="747">
        <v>1</v>
      </c>
    </row>
    <row r="677" spans="1:23">
      <c r="A677" s="1694"/>
      <c r="B677" s="1694"/>
      <c r="C677" s="1694"/>
      <c r="D677" s="1694"/>
      <c r="E677" s="1694"/>
      <c r="F677" s="1694"/>
      <c r="G677" s="1694"/>
      <c r="H677" s="1694"/>
      <c r="I677" s="1694"/>
      <c r="J677" s="1694"/>
      <c r="K677" s="1694"/>
      <c r="L677" s="1694"/>
      <c r="M677" s="1694"/>
      <c r="N677" s="1694"/>
      <c r="O677" s="1694"/>
      <c r="P677" s="1694"/>
      <c r="Q677" s="1694"/>
      <c r="R677" s="1694"/>
      <c r="S677" s="1694"/>
      <c r="T677" s="1694"/>
      <c r="U677" s="747">
        <v>1</v>
      </c>
    </row>
    <row r="678" spans="1:23" ht="21">
      <c r="B678" s="1696" t="s">
        <v>3340</v>
      </c>
      <c r="C678" s="1695"/>
      <c r="D678" s="1695"/>
      <c r="E678" s="1695"/>
      <c r="F678" s="1695"/>
      <c r="G678" s="1695"/>
      <c r="H678" s="1695"/>
      <c r="I678" s="1702"/>
      <c r="J678" s="1694"/>
      <c r="K678" s="1694"/>
      <c r="L678" s="1694"/>
      <c r="M678" s="1694"/>
      <c r="N678" s="1694"/>
      <c r="O678" s="1694"/>
      <c r="P678" s="1694"/>
      <c r="Q678" s="1694"/>
      <c r="R678" s="1694"/>
      <c r="S678" s="1694"/>
      <c r="T678" s="1694"/>
      <c r="U678" s="747">
        <v>1</v>
      </c>
    </row>
    <row r="679" spans="1:23" ht="21">
      <c r="B679" s="1696" t="s">
        <v>3339</v>
      </c>
      <c r="C679" s="1695"/>
      <c r="D679" s="1695"/>
      <c r="E679" s="1695"/>
      <c r="F679" s="1695"/>
      <c r="G679" s="1695"/>
      <c r="H679" s="1695"/>
      <c r="I679" s="1701"/>
      <c r="J679" s="1694"/>
      <c r="K679" s="1694"/>
      <c r="L679" s="1694"/>
      <c r="M679" s="1694"/>
      <c r="N679" s="1694"/>
      <c r="O679" s="1694"/>
      <c r="P679" s="1694"/>
      <c r="Q679" s="1694"/>
      <c r="R679" s="1694"/>
      <c r="S679" s="1694"/>
      <c r="T679" s="1694"/>
      <c r="U679" s="747">
        <v>1</v>
      </c>
    </row>
    <row r="680" spans="1:23" ht="21">
      <c r="B680" s="1696" t="s">
        <v>3338</v>
      </c>
      <c r="C680" s="1695"/>
      <c r="D680" s="1695"/>
      <c r="E680" s="1695"/>
      <c r="F680" s="1695"/>
      <c r="G680" s="1695"/>
      <c r="H680" s="1695"/>
      <c r="I680" s="1700"/>
      <c r="J680" s="1694"/>
      <c r="K680" s="1694"/>
      <c r="L680" s="1694"/>
      <c r="M680" s="1694"/>
      <c r="N680" s="1694"/>
      <c r="O680" s="1694"/>
      <c r="P680" s="1694"/>
      <c r="Q680" s="1694"/>
      <c r="R680" s="1694"/>
      <c r="S680" s="1694"/>
      <c r="T680" s="1694"/>
      <c r="U680" s="747">
        <v>1</v>
      </c>
    </row>
    <row r="681" spans="1:23" ht="21">
      <c r="B681" s="1696" t="s">
        <v>3337</v>
      </c>
      <c r="C681" s="1695"/>
      <c r="D681" s="1695"/>
      <c r="E681" s="1695"/>
      <c r="F681" s="1695"/>
      <c r="G681" s="1695"/>
      <c r="H681" s="1695"/>
      <c r="I681" s="1699"/>
      <c r="J681" s="1694"/>
      <c r="K681" s="1694"/>
      <c r="L681" s="1694"/>
      <c r="M681" s="1694"/>
      <c r="N681" s="1694"/>
      <c r="O681" s="1694"/>
      <c r="P681" s="1694"/>
      <c r="Q681" s="1694"/>
      <c r="R681" s="1694"/>
      <c r="S681" s="1694"/>
      <c r="T681" s="1694"/>
      <c r="U681" s="747">
        <v>1</v>
      </c>
    </row>
    <row r="682" spans="1:23" ht="21">
      <c r="B682" s="1696" t="s">
        <v>3336</v>
      </c>
      <c r="C682" s="1695"/>
      <c r="D682" s="1695"/>
      <c r="E682" s="1695"/>
      <c r="F682" s="1695"/>
      <c r="G682" s="1695"/>
      <c r="H682" s="1695"/>
      <c r="I682" s="1698"/>
      <c r="J682" s="1694"/>
      <c r="K682" s="1694"/>
      <c r="L682" s="1694"/>
      <c r="M682" s="1694"/>
      <c r="N682" s="1694"/>
      <c r="O682" s="1694"/>
      <c r="P682" s="1694"/>
      <c r="Q682" s="1694"/>
      <c r="R682" s="1694"/>
      <c r="S682" s="1694"/>
      <c r="T682" s="1694"/>
      <c r="U682" s="747">
        <v>1</v>
      </c>
    </row>
    <row r="683" spans="1:23" ht="21">
      <c r="B683" s="1696" t="s">
        <v>3335</v>
      </c>
      <c r="C683" s="1695"/>
      <c r="D683" s="1695"/>
      <c r="E683" s="1695"/>
      <c r="F683" s="1695"/>
      <c r="G683" s="1695"/>
      <c r="H683" s="1695"/>
      <c r="I683" s="1697"/>
      <c r="J683" s="1694"/>
      <c r="K683" s="1694"/>
      <c r="L683" s="1694"/>
      <c r="M683" s="1694"/>
      <c r="N683" s="1694"/>
      <c r="O683" s="1694"/>
      <c r="P683" s="1694"/>
      <c r="Q683" s="1694"/>
      <c r="R683" s="1694"/>
      <c r="S683" s="1694"/>
      <c r="T683" s="1694"/>
      <c r="U683" s="747">
        <v>1</v>
      </c>
    </row>
    <row r="684" spans="1:23" ht="21">
      <c r="B684" s="1696" t="s">
        <v>3334</v>
      </c>
      <c r="C684" s="1695"/>
      <c r="D684" s="1695"/>
      <c r="E684" s="1695"/>
      <c r="F684" s="1695"/>
      <c r="G684" s="1695"/>
      <c r="H684" s="1695"/>
      <c r="I684" s="1695"/>
      <c r="J684" s="1694"/>
      <c r="K684" s="1694"/>
      <c r="L684" s="1694"/>
      <c r="M684" s="1694"/>
      <c r="N684" s="1694"/>
      <c r="O684" s="1694"/>
      <c r="P684" s="1694"/>
      <c r="Q684" s="1694"/>
      <c r="R684" s="1694"/>
      <c r="S684" s="1694"/>
      <c r="T684" s="1694"/>
      <c r="U684" s="747">
        <v>1</v>
      </c>
    </row>
    <row r="685" spans="1:23" ht="21">
      <c r="B685" s="1696" t="s">
        <v>3333</v>
      </c>
      <c r="C685" s="1695"/>
      <c r="D685" s="1695"/>
      <c r="E685" s="1695"/>
      <c r="F685" s="1695"/>
      <c r="G685" s="1695"/>
      <c r="H685" s="1695"/>
      <c r="I685" s="1695"/>
      <c r="J685" s="1694"/>
      <c r="K685" s="1694"/>
      <c r="L685" s="1694"/>
      <c r="M685" s="1694"/>
      <c r="N685" s="1694"/>
      <c r="O685" s="1694"/>
      <c r="P685" s="1694"/>
      <c r="Q685" s="1694"/>
      <c r="R685" s="1694"/>
      <c r="S685" s="1694"/>
      <c r="T685" s="1694"/>
      <c r="U685" s="640" t="s">
        <v>997</v>
      </c>
    </row>
    <row r="686" spans="1:23">
      <c r="A686" s="747">
        <v>1</v>
      </c>
      <c r="B686" s="747">
        <v>1</v>
      </c>
      <c r="C686" s="747">
        <v>1</v>
      </c>
      <c r="D686" s="747">
        <v>1</v>
      </c>
      <c r="E686" s="747">
        <v>1</v>
      </c>
      <c r="F686" s="747">
        <v>1</v>
      </c>
      <c r="G686" s="747">
        <v>1</v>
      </c>
      <c r="H686" s="747">
        <v>1</v>
      </c>
      <c r="I686" s="747">
        <v>1</v>
      </c>
      <c r="J686" s="747">
        <v>1</v>
      </c>
      <c r="K686" s="747">
        <v>1</v>
      </c>
      <c r="L686" s="747">
        <v>1</v>
      </c>
      <c r="M686" s="747">
        <v>1</v>
      </c>
      <c r="N686" s="747">
        <v>1</v>
      </c>
      <c r="O686" s="747">
        <v>1</v>
      </c>
      <c r="P686" s="747">
        <v>1</v>
      </c>
      <c r="Q686" s="747">
        <v>1</v>
      </c>
      <c r="R686" s="747">
        <v>1</v>
      </c>
      <c r="S686" s="747">
        <v>1</v>
      </c>
      <c r="T686" s="747">
        <v>1</v>
      </c>
      <c r="U686" s="133" t="str">
        <f>ADDRESS(ROW(),COLUMN(),4)</f>
        <v>U686</v>
      </c>
      <c r="V686" s="689"/>
      <c r="W686" s="690" t="str">
        <f>ADDRESS(ROW(),COLUMN(),4)</f>
        <v>W686</v>
      </c>
    </row>
  </sheetData>
  <mergeCells count="182">
    <mergeCell ref="B671:I673"/>
    <mergeCell ref="C511:L511"/>
    <mergeCell ref="C512:L512"/>
    <mergeCell ref="C513:L513"/>
    <mergeCell ref="C514:L514"/>
    <mergeCell ref="B525:S526"/>
    <mergeCell ref="D553:G554"/>
    <mergeCell ref="C505:L505"/>
    <mergeCell ref="C506:L506"/>
    <mergeCell ref="C507:L507"/>
    <mergeCell ref="C508:L508"/>
    <mergeCell ref="C509:L509"/>
    <mergeCell ref="C510:L510"/>
    <mergeCell ref="D566:K566"/>
    <mergeCell ref="B633:I633"/>
    <mergeCell ref="B669:I670"/>
    <mergeCell ref="G495:R495"/>
    <mergeCell ref="G496:R496"/>
    <mergeCell ref="G497:R497"/>
    <mergeCell ref="G498:R498"/>
    <mergeCell ref="G499:R499"/>
    <mergeCell ref="G500:R500"/>
    <mergeCell ref="G501:R501"/>
    <mergeCell ref="G502:R502"/>
    <mergeCell ref="G503:R503"/>
    <mergeCell ref="G484:R484"/>
    <mergeCell ref="G486:R486"/>
    <mergeCell ref="G487:R487"/>
    <mergeCell ref="G488:R488"/>
    <mergeCell ref="G489:R489"/>
    <mergeCell ref="G490:R490"/>
    <mergeCell ref="G492:R492"/>
    <mergeCell ref="G493:R493"/>
    <mergeCell ref="G494:R494"/>
    <mergeCell ref="G475:R475"/>
    <mergeCell ref="G476:R476"/>
    <mergeCell ref="G477:R477"/>
    <mergeCell ref="G478:R478"/>
    <mergeCell ref="G479:R479"/>
    <mergeCell ref="G480:R480"/>
    <mergeCell ref="G481:R481"/>
    <mergeCell ref="G482:R482"/>
    <mergeCell ref="G483:R483"/>
    <mergeCell ref="D345:K345"/>
    <mergeCell ref="D448:H448"/>
    <mergeCell ref="D457:H457"/>
    <mergeCell ref="G468:R468"/>
    <mergeCell ref="G469:R469"/>
    <mergeCell ref="G470:R470"/>
    <mergeCell ref="G471:R471"/>
    <mergeCell ref="G472:R472"/>
    <mergeCell ref="G474:R474"/>
    <mergeCell ref="D318:K318"/>
    <mergeCell ref="D319:K319"/>
    <mergeCell ref="C324:L324"/>
    <mergeCell ref="C327:L327"/>
    <mergeCell ref="D330:K330"/>
    <mergeCell ref="D333:K333"/>
    <mergeCell ref="D338:K338"/>
    <mergeCell ref="D341:K341"/>
    <mergeCell ref="D342:K342"/>
    <mergeCell ref="D297:K297"/>
    <mergeCell ref="D300:K300"/>
    <mergeCell ref="D303:K303"/>
    <mergeCell ref="D306:K306"/>
    <mergeCell ref="D309:K309"/>
    <mergeCell ref="D312:K312"/>
    <mergeCell ref="D315:K315"/>
    <mergeCell ref="D316:K316"/>
    <mergeCell ref="D317:K317"/>
    <mergeCell ref="D278:K278"/>
    <mergeCell ref="D279:K279"/>
    <mergeCell ref="D280:K280"/>
    <mergeCell ref="D281:K281"/>
    <mergeCell ref="D282:K282"/>
    <mergeCell ref="D285:K285"/>
    <mergeCell ref="D288:K288"/>
    <mergeCell ref="D291:K291"/>
    <mergeCell ref="D294:K294"/>
    <mergeCell ref="D251:K251"/>
    <mergeCell ref="C254:L254"/>
    <mergeCell ref="C257:L257"/>
    <mergeCell ref="D260:K260"/>
    <mergeCell ref="D263:K263"/>
    <mergeCell ref="D266:K266"/>
    <mergeCell ref="D269:K269"/>
    <mergeCell ref="D272:K272"/>
    <mergeCell ref="D275:K275"/>
    <mergeCell ref="D227:K227"/>
    <mergeCell ref="D230:K230"/>
    <mergeCell ref="D233:K233"/>
    <mergeCell ref="D239:K239"/>
    <mergeCell ref="D242:K242"/>
    <mergeCell ref="D245:K245"/>
    <mergeCell ref="D248:K248"/>
    <mergeCell ref="D249:K249"/>
    <mergeCell ref="D250:K250"/>
    <mergeCell ref="D206:K206"/>
    <mergeCell ref="D207:K207"/>
    <mergeCell ref="D208:K208"/>
    <mergeCell ref="D209:K209"/>
    <mergeCell ref="D212:K212"/>
    <mergeCell ref="D215:K215"/>
    <mergeCell ref="D218:K218"/>
    <mergeCell ref="D221:K221"/>
    <mergeCell ref="D224:K224"/>
    <mergeCell ref="D183:K183"/>
    <mergeCell ref="D186:K186"/>
    <mergeCell ref="D189:K189"/>
    <mergeCell ref="D192:K192"/>
    <mergeCell ref="D195:K195"/>
    <mergeCell ref="D198:K198"/>
    <mergeCell ref="D201:K201"/>
    <mergeCell ref="D204:K204"/>
    <mergeCell ref="D205:K205"/>
    <mergeCell ref="D153:K153"/>
    <mergeCell ref="D156:K156"/>
    <mergeCell ref="D159:K159"/>
    <mergeCell ref="D162:K162"/>
    <mergeCell ref="D165:K165"/>
    <mergeCell ref="D168:K168"/>
    <mergeCell ref="D171:K171"/>
    <mergeCell ref="D174:K174"/>
    <mergeCell ref="D177:K177"/>
    <mergeCell ref="D131:K131"/>
    <mergeCell ref="D132:K132"/>
    <mergeCell ref="D133:K133"/>
    <mergeCell ref="D134:K134"/>
    <mergeCell ref="D135:K135"/>
    <mergeCell ref="D139:K139"/>
    <mergeCell ref="D143:K143"/>
    <mergeCell ref="D147:K147"/>
    <mergeCell ref="D150:K150"/>
    <mergeCell ref="D122:K122"/>
    <mergeCell ref="D123:K123"/>
    <mergeCell ref="D124:K124"/>
    <mergeCell ref="D125:K125"/>
    <mergeCell ref="D126:K126"/>
    <mergeCell ref="D127:K127"/>
    <mergeCell ref="D128:K128"/>
    <mergeCell ref="D129:K129"/>
    <mergeCell ref="D130:K130"/>
    <mergeCell ref="D88:K88"/>
    <mergeCell ref="D91:K91"/>
    <mergeCell ref="D94:K94"/>
    <mergeCell ref="D97:K97"/>
    <mergeCell ref="D98:K98"/>
    <mergeCell ref="D107:K107"/>
    <mergeCell ref="D110:K110"/>
    <mergeCell ref="D119:K119"/>
    <mergeCell ref="D121:K121"/>
    <mergeCell ref="D101:K101"/>
    <mergeCell ref="D104:K104"/>
    <mergeCell ref="D113:K113"/>
    <mergeCell ref="D116:K116"/>
    <mergeCell ref="D63:K63"/>
    <mergeCell ref="D64:K64"/>
    <mergeCell ref="D67:K67"/>
    <mergeCell ref="D70:K70"/>
    <mergeCell ref="D73:K73"/>
    <mergeCell ref="D76:K76"/>
    <mergeCell ref="D79:K79"/>
    <mergeCell ref="D82:K82"/>
    <mergeCell ref="D85:K85"/>
    <mergeCell ref="D46:K46"/>
    <mergeCell ref="D50:K50"/>
    <mergeCell ref="D56:K56"/>
    <mergeCell ref="D57:K57"/>
    <mergeCell ref="D58:K58"/>
    <mergeCell ref="D59:K59"/>
    <mergeCell ref="D60:K60"/>
    <mergeCell ref="D61:K61"/>
    <mergeCell ref="D62:K62"/>
    <mergeCell ref="B5:C5"/>
    <mergeCell ref="D27:K27"/>
    <mergeCell ref="D28:K28"/>
    <mergeCell ref="D29:K29"/>
    <mergeCell ref="D30:K30"/>
    <mergeCell ref="D34:K34"/>
    <mergeCell ref="D37:K37"/>
    <mergeCell ref="D40:K40"/>
    <mergeCell ref="D43:K43"/>
  </mergeCells>
  <hyperlinks>
    <hyperlink ref="D79" r:id="rId1" xr:uid="{F7097EA2-71F1-43AE-B4B5-BF2CA85463A0}"/>
    <hyperlink ref="D82" r:id="rId2" xr:uid="{4C8219F8-5A27-4172-94DE-9227105EFFCD}"/>
    <hyperlink ref="D37" r:id="rId3" xr:uid="{882CF6C1-7820-43D3-BD5A-EA87F80995E0}"/>
    <hyperlink ref="D85" r:id="rId4" xr:uid="{65DB20B5-B527-413C-8348-FA7891D11B47}"/>
    <hyperlink ref="D242" r:id="rId5" xr:uid="{A4CD33C6-BF52-48A6-B75A-6C03065E8A3F}"/>
    <hyperlink ref="D88" r:id="rId6" xr:uid="{4AEFC7D8-2981-415C-BD58-46DD3A972158}"/>
    <hyperlink ref="D91" r:id="rId7" xr:uid="{F3797526-6252-4DA2-8033-88E90F0B6EF4}"/>
    <hyperlink ref="D40" r:id="rId8" xr:uid="{B4423AF2-FA05-4291-8178-8FC0D6EB5581}"/>
    <hyperlink ref="D97" r:id="rId9" xr:uid="{E909CA5F-BEE6-478C-89D0-F293B07B5214}"/>
    <hyperlink ref="D76" r:id="rId10" xr:uid="{9C0C64D5-02DF-4202-B0BB-E7F417936FBD}"/>
    <hyperlink ref="D177" r:id="rId11" xr:uid="{CFEE1E5F-B8EA-4D67-9A9C-2922313332E7}"/>
    <hyperlink ref="D27" r:id="rId12" xr:uid="{C956E6B9-F948-45E7-8CEA-45CD1F809241}"/>
    <hyperlink ref="D251" r:id="rId13" xr:uid="{653092C8-89CC-4A0C-9867-F97E0E80456F}"/>
    <hyperlink ref="D218" r:id="rId14" xr:uid="{F80CD050-A2F2-4706-8FD5-770863F80CEB}"/>
    <hyperlink ref="D224" r:id="rId15" xr:uid="{E91146DD-03E0-4E73-B6FA-D9C3D686D7FD}"/>
    <hyperlink ref="D245" r:id="rId16" xr:uid="{9498777A-6878-4F3F-A384-92E0FE25A381}"/>
    <hyperlink ref="D153" r:id="rId17" xr:uid="{C42F9740-3550-475B-9286-65F8C8148270}"/>
    <hyperlink ref="D260" r:id="rId18" xr:uid="{54E2B75A-31AD-4BFB-B12E-ACBFE5BDA76A}"/>
    <hyperlink ref="D266" r:id="rId19" xr:uid="{EAE77C3E-1B53-4C61-890C-4BC5387F0FA4}"/>
    <hyperlink ref="D297" r:id="rId20" xr:uid="{327778A3-D2C3-45A9-9E0F-D710E4431EC3}"/>
    <hyperlink ref="D183" r:id="rId21" xr:uid="{F051A053-BA0B-440A-9048-787E487B58DD}"/>
    <hyperlink ref="D306" r:id="rId22" xr:uid="{4E0E89EA-83A1-4BDD-A95D-3A86E89D42C9}"/>
    <hyperlink ref="D275" r:id="rId23" xr:uid="{7FD6996A-0440-4844-BDF5-0CD4B5C17599}"/>
    <hyperlink ref="D248" r:id="rId24" xr:uid="{9B074BF9-A611-4E57-B2B4-E22D1C8F2714}"/>
    <hyperlink ref="D249" r:id="rId25" xr:uid="{B26C0D56-18A5-427B-84A5-BCC908923401}"/>
    <hyperlink ref="D250" r:id="rId26" xr:uid="{8CA089AC-6547-455C-9EFF-8CC0754FBBB4}"/>
    <hyperlink ref="D34" r:id="rId27" xr:uid="{369569DF-97BB-4764-A501-0E69BD263128}"/>
    <hyperlink ref="D43" r:id="rId28" xr:uid="{A0633574-7D90-4561-8C32-F9037C6B1707}"/>
    <hyperlink ref="D566" r:id="rId29" xr:uid="{C9B8DA36-DC70-4FF8-8F19-8F7C93498230}"/>
    <hyperlink ref="D67" r:id="rId30" xr:uid="{EF25D2EC-8B52-47E9-997D-CAB1A4010FEA}"/>
    <hyperlink ref="D70" r:id="rId31" xr:uid="{267F8DA4-89A4-41A5-9D9B-750C4969FCF4}"/>
    <hyperlink ref="D73" r:id="rId32" xr:uid="{16803525-2BD1-4274-A116-6B8BC5B42750}"/>
    <hyperlink ref="D239" r:id="rId33" xr:uid="{02F8B312-F4F3-4459-940E-464979E0ED33}"/>
    <hyperlink ref="D156" r:id="rId34" xr:uid="{138DCA4A-42E9-4E9C-A012-8BD35B296493}"/>
    <hyperlink ref="D159" r:id="rId35" xr:uid="{77CEFAFE-F220-47EA-9B9F-81436B198DBB}"/>
    <hyperlink ref="D162" r:id="rId36" xr:uid="{AF69E49D-BBE4-4545-BEAB-765E0F0A799D}"/>
    <hyperlink ref="D165" r:id="rId37" xr:uid="{48F5BC51-20FC-405F-8E05-E5E5C692034A}"/>
    <hyperlink ref="D168" r:id="rId38" xr:uid="{30111641-17D0-41BE-A199-26A8E95077D0}"/>
    <hyperlink ref="D212" r:id="rId39" xr:uid="{1EEA1E43-7F04-4D56-9021-D09F32E05606}"/>
    <hyperlink ref="D215" r:id="rId40" xr:uid="{116120E9-B16D-4508-9044-F72A22656A55}"/>
    <hyperlink ref="D221" r:id="rId41" xr:uid="{4DB449D4-817C-4F6E-81AE-57FCAC8B2978}"/>
    <hyperlink ref="D263" r:id="rId42" xr:uid="{EEEC0B43-FD2F-4548-9D93-DF8F9672C1A2}"/>
    <hyperlink ref="D269" r:id="rId43" xr:uid="{7ACEDFDA-D1E4-4FB3-820B-730C057C6865}"/>
    <hyperlink ref="D272" r:id="rId44" xr:uid="{18E91418-2FC3-40B7-8AA8-4A9E481FC391}"/>
    <hyperlink ref="D285" r:id="rId45" xr:uid="{BF61CDDA-5692-4B0A-B35F-73A1829A243A}"/>
    <hyperlink ref="D291" r:id="rId46" xr:uid="{CB02179A-C251-4AA6-8342-8D0212AD2C61}"/>
    <hyperlink ref="D294" r:id="rId47" xr:uid="{F44425D2-4047-40DF-BBA4-38B25ED05581}"/>
    <hyperlink ref="D300" r:id="rId48" xr:uid="{176BDE42-D862-4F5E-B084-497DF3E83C8F}"/>
    <hyperlink ref="D303" r:id="rId49" xr:uid="{09604894-918C-4361-9DAE-134738AE5F28}"/>
    <hyperlink ref="D309" r:id="rId50" xr:uid="{69354AE8-CF0B-41E0-801C-6869CE4E87CA}"/>
    <hyperlink ref="D330" r:id="rId51" xr:uid="{5F4D8B20-E090-41AA-9A71-D81FB13C8828}"/>
    <hyperlink ref="D333" r:id="rId52" xr:uid="{ACCBB840-512F-4444-BC8C-C54D16A1E741}"/>
    <hyperlink ref="D107" r:id="rId53" xr:uid="{C231624D-0D90-4030-BF0F-3EED53CD0625}"/>
    <hyperlink ref="D238" r:id="rId54" xr:uid="{C9C5EFB4-ABB7-408A-A913-AA8C191B9494}"/>
    <hyperlink ref="D139" r:id="rId55" xr:uid="{108F1D1D-A96A-41E7-85C9-00F93CD501BF}"/>
    <hyperlink ref="D140" r:id="rId56" xr:uid="{DEFA9222-3A7A-4BAB-83D8-AC0985222C25}"/>
    <hyperlink ref="D144" r:id="rId57" xr:uid="{4A2339D7-AD11-414C-9894-1AF6C1FEFC0E}"/>
    <hyperlink ref="D143" r:id="rId58" xr:uid="{223DC1D8-B177-4A0E-9784-47A2092A4FCE}"/>
    <hyperlink ref="D147" r:id="rId59" xr:uid="{ADEBF7D8-5789-444F-BEFF-A4DC85D8205A}"/>
    <hyperlink ref="D150" r:id="rId60" xr:uid="{0CACAB46-7413-42B1-9A86-F7E796FB3A63}"/>
    <hyperlink ref="D46" r:id="rId61" xr:uid="{3991B4DD-4FDC-4D39-9211-30F06E915B26}"/>
    <hyperlink ref="D180" r:id="rId62" xr:uid="{12F643A3-77B4-4445-9316-06BBDF7CD7E9}"/>
    <hyperlink ref="D94" r:id="rId63" xr:uid="{4C977328-C87C-4FEF-B2E7-0725C090CEF8}"/>
    <hyperlink ref="D288" r:id="rId64" xr:uid="{6BD2A3DE-68D9-439E-9DD8-415207FCCA3C}"/>
    <hyperlink ref="D98" r:id="rId65" xr:uid="{9C56E46C-2932-4559-B30B-A38E29359B39}"/>
    <hyperlink ref="D312" r:id="rId66" xr:uid="{ADB7CEF2-4B98-426A-BCD9-779695312AFC}"/>
    <hyperlink ref="D338" r:id="rId67" xr:uid="{86D06ACD-176B-4053-A295-0189C1FEF2B4}"/>
    <hyperlink ref="C324" r:id="rId68" xr:uid="{5FFC6BA4-C913-4F4D-921E-02784E077452}"/>
    <hyperlink ref="C327" r:id="rId69" xr:uid="{AD374582-F7D0-44ED-914F-3AC62D37CFA8}"/>
    <hyperlink ref="C254" r:id="rId70" xr:uid="{95AF0155-E4EF-4D82-A1EB-7A1CE0971947}"/>
    <hyperlink ref="C257" r:id="rId71" xr:uid="{97CF4284-E086-492B-9634-321843B8EEDC}"/>
    <hyperlink ref="D233" r:id="rId72" xr:uid="{80F9D23C-45B3-4DC7-8038-96B27A0E00EA}"/>
    <hyperlink ref="D341" r:id="rId73" xr:uid="{7F6B4802-4A41-4CE2-AAD8-C437F37B65BC}"/>
    <hyperlink ref="D345" r:id="rId74" xr:uid="{04808953-7542-45B9-9717-A1645C19F516}"/>
    <hyperlink ref="D342" r:id="rId75" xr:uid="{19BF7DF0-1F54-4C4C-8292-323D5AD36C1B}"/>
    <hyperlink ref="D597" r:id="rId76" xr:uid="{2651DB68-2EBC-49D4-B07D-BE21E270D6FE}"/>
    <hyperlink ref="D600" r:id="rId77" xr:uid="{CFBD25D3-05D2-4A03-99D5-8E50C9AC5EE6}"/>
    <hyperlink ref="D576" r:id="rId78" xr:uid="{D9BDB349-8D62-47B1-B347-93DDD85680CE}"/>
    <hyperlink ref="D579" r:id="rId79" xr:uid="{D131D302-2B15-4724-9973-397723816FD7}"/>
    <hyperlink ref="D582" r:id="rId80" xr:uid="{951CC6DA-4BBE-414F-8ED3-6B7776587795}"/>
    <hyperlink ref="D585" r:id="rId81" xr:uid="{FFDAA3CB-1CD1-45E4-9C14-1EA7B9BA97E9}"/>
    <hyperlink ref="D588" r:id="rId82" xr:uid="{BAEDB1C1-4069-4924-A65D-2D475229807E}"/>
    <hyperlink ref="D591" r:id="rId83" xr:uid="{8EF1E2EF-D969-42E7-8AE0-8156C955567F}"/>
    <hyperlink ref="D594" r:id="rId84" xr:uid="{BCE091B7-D3C4-4BBF-986D-1393681C9611}"/>
    <hyperlink ref="C573" r:id="rId85" xr:uid="{2CDC70F9-9471-4B5F-A7BB-555DA5BD47CA}"/>
    <hyperlink ref="C569" r:id="rId86" xr:uid="{4AE7ABCC-1A1A-46FF-A741-9E98EFEFEC97}"/>
    <hyperlink ref="C348" r:id="rId87" xr:uid="{72CFA858-46DC-46DD-902D-6F0162322584}"/>
    <hyperlink ref="C354" r:id="rId88" xr:uid="{223F3394-F581-41AE-AE32-937E6E7431BC}"/>
    <hyperlink ref="D357" r:id="rId89" xr:uid="{F3229545-F177-4D98-90A8-F4BA27DB04A3}"/>
    <hyperlink ref="D355" r:id="rId90" xr:uid="{0A0B809E-185F-4731-8B63-C3637922CA8A}"/>
    <hyperlink ref="D356" r:id="rId91" xr:uid="{68FCBEEF-05CB-4314-832F-12EA85EF9E04}"/>
    <hyperlink ref="C361" r:id="rId92" xr:uid="{401013D4-F1FC-499A-B0E7-2AD073CD0623}"/>
    <hyperlink ref="C351" r:id="rId93" location="tag" xr:uid="{CFBB355F-BD7B-4C50-94C7-2F393E77A264}"/>
    <hyperlink ref="D358" r:id="rId94" xr:uid="{8BA8BC3B-44E0-47B3-BA88-A1756E77DBD5}"/>
    <hyperlink ref="C15" r:id="rId95" xr:uid="{79653BBE-38D4-4061-9DB8-2BD9D619F41B}"/>
    <hyperlink ref="C19" r:id="rId96" xr:uid="{A03C4100-C293-4174-854C-EA8A4C2F4DE7}"/>
    <hyperlink ref="C20" r:id="rId97" xr:uid="{29DC39C0-D58C-45DB-89E3-389BAC59F897}"/>
    <hyperlink ref="C505" r:id="rId98" xr:uid="{A5966B66-466A-472D-B9F8-3BA4E46E3B96}"/>
    <hyperlink ref="C506" r:id="rId99" xr:uid="{5971E867-874B-4E8A-8DC2-B292DF6D3312}"/>
    <hyperlink ref="C507" r:id="rId100" xr:uid="{B82C8CC2-A3BD-46F6-871C-EC80BC0F0B2C}"/>
    <hyperlink ref="C508" r:id="rId101" xr:uid="{84E70B63-BE39-4A0D-8A18-CD1B858EC33D}"/>
    <hyperlink ref="C509" r:id="rId102" xr:uid="{3A4CE900-1BF9-4C15-ADD0-AB642C6F4EDC}"/>
    <hyperlink ref="C510" r:id="rId103" xr:uid="{D004350F-D6FF-441A-918E-411D98268883}"/>
    <hyperlink ref="C511" r:id="rId104" xr:uid="{00F72B95-965E-49BA-8CD8-5712F53BA763}"/>
    <hyperlink ref="C512" r:id="rId105" xr:uid="{4082071B-789D-4A59-AE40-BBC55B5CFBD5}"/>
    <hyperlink ref="C513" r:id="rId106" xr:uid="{E948C8B4-2DB5-40DF-AC06-B14B89ED2B68}"/>
    <hyperlink ref="C514" r:id="rId107" xr:uid="{39151F9E-A3E5-4934-AA68-17E76E274B08}"/>
    <hyperlink ref="G468" r:id="rId108" xr:uid="{82B9C043-FA9F-4928-B4BF-909F43658C51}"/>
    <hyperlink ref="G474" r:id="rId109" xr:uid="{343C16FD-2B64-46EE-B762-1CDA9846587A}"/>
    <hyperlink ref="G475" r:id="rId110" xr:uid="{3AF62922-B879-4C28-AF11-3E70B1A27E86}"/>
    <hyperlink ref="G476" r:id="rId111" xr:uid="{98C4FF67-903D-42E4-9CEE-C9911045F7EC}"/>
    <hyperlink ref="G486" r:id="rId112" xr:uid="{56258421-7152-4AE1-8D0C-C6E6B8F9A10A}"/>
    <hyperlink ref="G487" r:id="rId113" xr:uid="{16DF42AF-7162-4BA2-A144-954004B9A98E}"/>
    <hyperlink ref="G488" r:id="rId114" xr:uid="{5A5E1112-FDBD-4E34-B225-57357AF665FE}"/>
    <hyperlink ref="G489" r:id="rId115" xr:uid="{309B55E9-D7D3-4543-BBDA-2F316FA0F6CC}"/>
    <hyperlink ref="G490" r:id="rId116" xr:uid="{A3294C22-F16D-4E24-B722-AFD490D53A26}"/>
    <hyperlink ref="G495" r:id="rId117" xr:uid="{5DEB2220-9CC8-4CE1-8C2D-DFB97376E82B}"/>
    <hyperlink ref="H496" r:id="rId118" xr:uid="{792F49E8-7ACB-4F77-A129-19B37385EB42}"/>
    <hyperlink ref="G497" r:id="rId119" xr:uid="{EF4E2BEA-373A-4D92-9140-633A0BA7A2E1}"/>
    <hyperlink ref="G494" r:id="rId120" xr:uid="{756E782E-531B-4741-92E0-B4EF31D442C3}"/>
    <hyperlink ref="G498" r:id="rId121" xr:uid="{89FFA1A6-B1E5-4BB7-916A-E31DAF8D8314}"/>
    <hyperlink ref="G499" r:id="rId122" xr:uid="{F25E9DE6-6A9E-4A12-9B0C-B92C30935B5E}"/>
    <hyperlink ref="G500" r:id="rId123" xr:uid="{B776E2EB-6599-4712-8870-CC2C9DDDFB1A}"/>
    <hyperlink ref="G492" r:id="rId124" xr:uid="{C65D1BB4-9E88-4D67-9CA7-88681D594900}"/>
    <hyperlink ref="G501" r:id="rId125" xr:uid="{017A0DF6-7F62-4BF6-9799-F5B512DFD263}"/>
    <hyperlink ref="G502" r:id="rId126" xr:uid="{E018AB3C-4EDD-4535-BE8E-5A0EA2E05A58}"/>
    <hyperlink ref="G503" r:id="rId127" xr:uid="{B437E7A0-2129-4EFE-9B28-79F0B5788AC6}"/>
    <hyperlink ref="L457" r:id="rId128" location="whatisit" xr:uid="{C54836D7-6F88-4933-91F4-62B45A23354F}"/>
    <hyperlink ref="L458" r:id="rId129" xr:uid="{9BCB5BD2-282B-4463-830D-0937AB46A88D}"/>
    <hyperlink ref="G496" r:id="rId130" xr:uid="{F392CBA9-4272-4CA3-BF79-F3982A64D9D2}"/>
    <hyperlink ref="B519" r:id="rId131" xr:uid="{0CA5BB90-5F11-43A8-9981-9FD08D7056F9}"/>
    <hyperlink ref="B522" r:id="rId132" xr:uid="{3F79B02B-8C02-4532-8365-41AE9670DE69}"/>
    <hyperlink ref="D186" r:id="rId133" xr:uid="{C0C78017-72DF-4E7F-A1D2-17781D5795CB}"/>
    <hyperlink ref="D189" r:id="rId134" xr:uid="{2912534A-109A-4698-93FA-E241A9E74D56}"/>
    <hyperlink ref="D192" r:id="rId135" xr:uid="{9036782D-F9C5-4289-91CF-5AFEE9D10E71}"/>
    <hyperlink ref="D195" r:id="rId136" xr:uid="{CEE69CCD-B32A-4926-8F27-618416DCD9F0}"/>
    <hyperlink ref="D198" r:id="rId137" xr:uid="{E6CC4371-97E5-4A1D-BBBF-312EE70A03FC}"/>
    <hyperlink ref="D201" r:id="rId138" xr:uid="{306326A5-7470-4290-B8C6-FC84681F3DDF}"/>
    <hyperlink ref="D367" r:id="rId139" xr:uid="{6963EA6E-E1FC-4C65-8AF1-218B9EEDF116}"/>
    <hyperlink ref="D373" r:id="rId140" xr:uid="{B3A7FD63-C615-4DF2-972F-E2FEE6E12137}"/>
    <hyperlink ref="D393" r:id="rId141" xr:uid="{E3AF9722-A39E-4856-BC96-92687399E1D2}"/>
    <hyperlink ref="D397" r:id="rId142" xr:uid="{5818ED5C-4069-420D-9943-D71A7915FB0A}"/>
    <hyperlink ref="D401" r:id="rId143" xr:uid="{0455EF0B-55AC-405C-A73F-CF4889E08362}"/>
    <hyperlink ref="D405" r:id="rId144" xr:uid="{7880C5CA-997F-4407-80F4-77C544281CF3}"/>
    <hyperlink ref="D408" r:id="rId145" xr:uid="{9A2F5865-1603-4761-B43B-2BD06B253C8C}"/>
    <hyperlink ref="D411" r:id="rId146" xr:uid="{CE3EF8F4-B7FF-4FAD-9D2C-C90069AE14DB}"/>
    <hyperlink ref="D402" r:id="rId147" xr:uid="{38760A57-D5A8-4F79-94BB-5C0034ABB919}"/>
    <hyperlink ref="D398" r:id="rId148" xr:uid="{FD665F86-7426-4C37-90F0-B70CFBB2333C}"/>
    <hyperlink ref="D394" r:id="rId149" xr:uid="{07EDE4F2-8AA4-4D6D-BFE3-04A9E1C44FD5}"/>
    <hyperlink ref="D414" r:id="rId150" xr:uid="{C9914228-0D92-43A4-A400-06EC785C7ECA}"/>
    <hyperlink ref="D420" r:id="rId151" xr:uid="{820B2101-AFF3-4697-A5BF-CC0EFCF62CF9}"/>
    <hyperlink ref="D378" r:id="rId152" xr:uid="{8E260FB3-9461-4BCA-8C2A-7CB624FE0D80}"/>
    <hyperlink ref="D381" r:id="rId153" xr:uid="{D612BD4C-3C36-4607-B84C-1E739FDB9E2C}"/>
    <hyperlink ref="D374" r:id="rId154" xr:uid="{AEFDD94B-BC36-4C44-99CA-393CBC5DF98E}"/>
    <hyperlink ref="D368" r:id="rId155" xr:uid="{72070CB4-0E5E-43C4-A7B9-77797FE3D4E5}"/>
    <hyperlink ref="D384" r:id="rId156" xr:uid="{A146E0C8-E1DA-4B96-BE5A-2A4D8C9E8C50}"/>
    <hyperlink ref="D423" r:id="rId157" xr:uid="{368D222C-14A7-4716-B4B1-75D8DD5BF6F1}"/>
    <hyperlink ref="D417" r:id="rId158" xr:uid="{BBDFCE0C-D31A-4FBB-9392-C1DFC2EE2133}"/>
    <hyperlink ref="D387" r:id="rId159" xr:uid="{C01D2B60-77AE-4A48-B69B-870DFF2AC4CE}"/>
    <hyperlink ref="D375" r:id="rId160" xr:uid="{14CE47F7-8ACE-406D-AED4-2CC972F61062}"/>
    <hyperlink ref="D280" r:id="rId161" xr:uid="{2BBA0CE3-8B93-4FE9-ABDD-401F7B3435A0}"/>
    <hyperlink ref="D278" r:id="rId162" xr:uid="{BA62C428-9306-40E6-9CE2-A7924EA5898C}"/>
    <hyperlink ref="D279" r:id="rId163" xr:uid="{65BDC76E-0A12-4E5A-B254-CFFC58595B21}"/>
    <hyperlink ref="D28" r:id="rId164" xr:uid="{E158F331-46C9-4988-9993-9C1BB3513EF3}"/>
    <hyperlink ref="D29" r:id="rId165" xr:uid="{5EA537A5-E868-4E59-9161-ADC8D1FDC8CC}"/>
    <hyperlink ref="D281" r:id="rId166" xr:uid="{CDE674D9-CC40-423F-B589-9D7E170C8400}"/>
    <hyperlink ref="D282" r:id="rId167" xr:uid="{12478798-ACD3-45B8-9725-2CDF42CD058A}"/>
    <hyperlink ref="D390" r:id="rId168" xr:uid="{9EE935DB-5921-4094-855B-14616FA13BC3}"/>
    <hyperlink ref="D426" r:id="rId169" xr:uid="{0C1D96AD-01B7-4BE1-86F1-6F753AE22FB2}"/>
    <hyperlink ref="D429" r:id="rId170" xr:uid="{F070C3CE-FB43-4C14-B1F5-0E2AA16E1125}"/>
    <hyperlink ref="D432" r:id="rId171" xr:uid="{202A6836-2BDE-43C0-BB57-48DF4ADF8D8A}"/>
    <hyperlink ref="D56" r:id="rId172" xr:uid="{8F696F68-A363-43DB-8FC5-E77CE6751DA8}"/>
    <hyperlink ref="D57" r:id="rId173" xr:uid="{1431C6D9-902F-49BA-8538-BEFF9FD76840}"/>
    <hyperlink ref="D58" r:id="rId174" xr:uid="{57090478-27D5-46BF-8D4A-74F8546958EB}"/>
    <hyperlink ref="D59" r:id="rId175" xr:uid="{0FFD5395-DD11-49DA-830D-61197328715D}"/>
    <hyperlink ref="D60" r:id="rId176" xr:uid="{0BEC626E-DCC0-4236-AF5E-5BAF406B8C6D}"/>
    <hyperlink ref="D61" r:id="rId177" xr:uid="{6D465762-3955-4831-A180-78097273553E}"/>
    <hyperlink ref="D63" r:id="rId178" xr:uid="{D3A09428-475D-4BB1-B905-E6593B8A0068}"/>
    <hyperlink ref="D121" r:id="rId179" xr:uid="{8C682B7D-E05B-4209-8067-EE1239360B3B}"/>
    <hyperlink ref="D122" r:id="rId180" xr:uid="{99765348-AC03-4802-B73D-DEDFE845B01A}"/>
    <hyperlink ref="D123" r:id="rId181" xr:uid="{7C141198-D374-4C9C-BD48-90A0C83CFA3C}"/>
    <hyperlink ref="D124" r:id="rId182" xr:uid="{DD8C721A-8656-4BE2-8AE2-39B767A1341B}"/>
    <hyperlink ref="D125" r:id="rId183" xr:uid="{EA309014-2625-4DCC-B8BB-879B5F2D90E2}"/>
    <hyperlink ref="D126" r:id="rId184" xr:uid="{E43D325F-4F89-4A79-A9AD-C570E9F56113}"/>
    <hyperlink ref="D131" r:id="rId185" xr:uid="{701D54C8-7DFA-4664-9BB6-DF9E13563259}"/>
    <hyperlink ref="D315" r:id="rId186" xr:uid="{A6F30DA6-86C9-4B73-A17A-A33790D58EC1}"/>
    <hyperlink ref="D316" r:id="rId187" xr:uid="{C671B5D0-06B9-4D3E-ADF4-3052F7382CB2}"/>
    <hyperlink ref="D317" r:id="rId188" xr:uid="{52E704CF-0B47-4792-BC0E-ED0B75A91F53}"/>
    <hyperlink ref="D318" r:id="rId189" xr:uid="{1B171A83-C99A-428D-91BA-B8FC86911438}"/>
    <hyperlink ref="D319" r:id="rId190" xr:uid="{BDCC076C-D783-4AC8-95EF-506861A7CFA6}"/>
    <hyperlink ref="D435" r:id="rId191" xr:uid="{9BE497B6-2936-4D39-916E-C8E6A983F221}"/>
    <hyperlink ref="D438" r:id="rId192" xr:uid="{6EA84C2E-33BC-417A-8602-A7BF05833F13}"/>
    <hyperlink ref="D439" r:id="rId193" xr:uid="{CA547E2E-25E4-4182-A160-AA4451FB5696}"/>
    <hyperlink ref="D127" r:id="rId194" xr:uid="{9BC55302-BAB8-4DAB-9945-E3F4C9A5885A}"/>
    <hyperlink ref="D128" r:id="rId195" xr:uid="{65D04B40-4512-4678-8659-5BE5D2FC77E5}"/>
    <hyperlink ref="D64" r:id="rId196" xr:uid="{E858AAE8-E52E-4301-998E-F96DA35C5CE5}"/>
    <hyperlink ref="D129" r:id="rId197" xr:uid="{A3BBAD58-3022-4FA8-ADF9-BCD0A6A02ADF}"/>
    <hyperlink ref="D62" r:id="rId198" xr:uid="{575E954D-6574-4863-BA15-60E0EBCAF028}"/>
    <hyperlink ref="D204" r:id="rId199" xr:uid="{26216399-EF14-4E48-9019-D70782CB90FE}"/>
    <hyperlink ref="D53" r:id="rId200" xr:uid="{F7A36B7A-D6BA-474E-AFDF-CAD483679ABE}"/>
    <hyperlink ref="D30" r:id="rId201" xr:uid="{6AF705B3-61C4-45E1-81C7-F7CE033F0130}"/>
    <hyperlink ref="D205" r:id="rId202" xr:uid="{2083D8A5-7863-400F-9F9B-B37F1F5ACFCD}"/>
    <hyperlink ref="D209" r:id="rId203" xr:uid="{C7A0D3CF-4AC2-496B-B981-4668DD129A93}"/>
    <hyperlink ref="D206" r:id="rId204" xr:uid="{733BC792-D444-4191-B5C7-A3CE80BCBB02}"/>
    <hyperlink ref="D208" r:id="rId205" xr:uid="{309B31B9-AE1E-4F68-A8A4-9BBBBA4B1EFE}"/>
    <hyperlink ref="D207" r:id="rId206" xr:uid="{57346549-E904-4DAB-89EC-BACC616AE223}"/>
    <hyperlink ref="G469" r:id="rId207" xr:uid="{C2E4533D-D4F4-42B3-A88F-1127E737B40F}"/>
    <hyperlink ref="G470" r:id="rId208" xr:uid="{F68C1AA3-0CF4-4A40-912B-6F1E9F6D9775}"/>
    <hyperlink ref="G471" r:id="rId209" xr:uid="{ED8DD0CB-3707-4CF3-B998-FB709E33D22F}"/>
    <hyperlink ref="G480" r:id="rId210" location="livre-excel-ex" xr:uid="{C04C697F-8BCE-459B-9B01-6119515EF1EF}"/>
    <hyperlink ref="D442" r:id="rId211" xr:uid="{ADA9A61C-AD17-4327-BC12-B68FA80CFA67}"/>
    <hyperlink ref="D445" r:id="rId212" xr:uid="{1D0E1AAD-836B-4015-830E-4C26D61B9F08}"/>
    <hyperlink ref="G477" r:id="rId213" xr:uid="{399573EE-D590-459C-90F7-B7719CAA47D4}"/>
    <hyperlink ref="G478" r:id="rId214" xr:uid="{57D71603-1176-4D15-A71E-DA487715E455}"/>
    <hyperlink ref="D130" r:id="rId215" xr:uid="{4A22313D-7DDB-4971-BDAB-51A8DD149C01}"/>
    <hyperlink ref="G479" r:id="rId216" xr:uid="{3CD24B5F-925E-454A-BED7-8F9A0E4F245C}"/>
    <hyperlink ref="G481" r:id="rId217" xr:uid="{F2E77131-41BF-46AE-9B55-D86A2F4495A4}"/>
    <hyperlink ref="G482" r:id="rId218" xr:uid="{40C82E32-E7C9-425D-A697-11AE9CEE2CD6}"/>
    <hyperlink ref="G483" r:id="rId219" xr:uid="{F2A63F11-6905-4989-B75C-98D7EEA79EBE}"/>
    <hyperlink ref="G484" r:id="rId220" xr:uid="{5BA57DF3-CF52-42C8-8CE2-468E360F5437}"/>
    <hyperlink ref="D132" r:id="rId221" xr:uid="{56776E9E-1852-46F5-A912-0D03F8E81D74}"/>
    <hyperlink ref="D133" r:id="rId222" xr:uid="{472E59FD-5914-4ECA-8018-6E3C6A012DA7}"/>
    <hyperlink ref="D134" r:id="rId223" xr:uid="{811DFF9F-5A9F-41A0-A4F1-9726434A109F}"/>
    <hyperlink ref="G472" r:id="rId224" xr:uid="{62747000-CA2D-42C1-9FB3-A16E1C607FDA}"/>
    <hyperlink ref="D604" r:id="rId225" xr:uid="{15B0D41C-DB7E-4E0A-9CFE-2F40EA17A968}"/>
    <hyperlink ref="D607" r:id="rId226" xr:uid="{E7BE85B4-91AB-4461-B38D-EC802CBF7351}"/>
    <hyperlink ref="D613" r:id="rId227" xr:uid="{3F46E8F7-C119-4D6B-87A6-2171720F6F71}"/>
    <hyperlink ref="D616" r:id="rId228" xr:uid="{DEB8C81F-91A1-4684-83BB-AA06D02F6FE1}"/>
    <hyperlink ref="D619" r:id="rId229" xr:uid="{6B9B6469-12D0-4B9A-9B69-B9047DFDED6D}"/>
    <hyperlink ref="D622" r:id="rId230" xr:uid="{102B2148-D077-4A06-A4A6-7493EC2DEAD8}"/>
    <hyperlink ref="D625" r:id="rId231" xr:uid="{BD7078FC-D6B7-4FCA-A807-8D670355F2DC}"/>
    <hyperlink ref="D628" r:id="rId232" xr:uid="{AD8F16FF-54FD-46AB-9EA8-51804F174606}"/>
    <hyperlink ref="D631" r:id="rId233" xr:uid="{76C0D87B-EB35-4BE9-883C-8F5EF27687E7}"/>
    <hyperlink ref="D610" r:id="rId234" xr:uid="{7139A559-CDC7-4E01-82A6-746A5FAD8C12}"/>
    <hyperlink ref="C22" r:id="rId235" xr:uid="{A3A101C0-71C7-4FD5-8546-27DCD2732040}"/>
    <hyperlink ref="G493" r:id="rId236" xr:uid="{FA9EAB82-7E6A-4B87-82AD-7FC638B799A6}"/>
    <hyperlink ref="D101" r:id="rId237" xr:uid="{0B56DA2B-8DB4-4FF2-A59F-80DB43322DE4}"/>
    <hyperlink ref="D104" r:id="rId238" xr:uid="{CCE3AE2B-FF50-4298-B434-4D51AF5FB925}"/>
    <hyperlink ref="D113" r:id="rId239" xr:uid="{958EBA55-6C09-489A-B06E-7D866C8F5A8B}"/>
    <hyperlink ref="D110" r:id="rId240" xr:uid="{8CFC7539-D851-4D40-9584-C6A0F730F4FD}"/>
    <hyperlink ref="D116" r:id="rId241" xr:uid="{C220718C-1FB1-4FF7-982B-6F7C8CF84C33}"/>
  </hyperlinks>
  <pageMargins left="0.7" right="0.7" top="0.75" bottom="0.75" header="0.3" footer="0.3"/>
  <drawing r:id="rId24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C7E18-9302-4C42-A4DA-19D3B3DD8ECC}">
  <dimension ref="A1:AL181"/>
  <sheetViews>
    <sheetView zoomScale="75" zoomScaleNormal="75" workbookViewId="0"/>
  </sheetViews>
  <sheetFormatPr baseColWidth="10" defaultRowHeight="15"/>
  <cols>
    <col min="1" max="2" width="11.42578125" style="746"/>
    <col min="3" max="3" width="16" style="746" customWidth="1"/>
    <col min="4" max="4" width="13.5703125" style="746" customWidth="1"/>
    <col min="5" max="5" width="29" style="746" customWidth="1"/>
    <col min="6" max="6" width="27.5703125" style="746" customWidth="1"/>
    <col min="7" max="7" width="36.42578125" style="746" customWidth="1"/>
    <col min="8" max="8" width="11.42578125" style="746"/>
    <col min="9" max="10" width="10.7109375" style="746" customWidth="1"/>
    <col min="11" max="11" width="14.85546875" style="746" customWidth="1"/>
    <col min="12" max="19" width="10.7109375" style="746" customWidth="1"/>
    <col min="20" max="20" width="19" style="746" customWidth="1"/>
    <col min="21" max="23" width="10.7109375" style="746" customWidth="1"/>
    <col min="24" max="25" width="11.42578125" style="746"/>
    <col min="26" max="26" width="7.85546875" style="641" customWidth="1"/>
    <col min="27" max="27" width="11.42578125" style="641"/>
    <col min="28" max="28" width="43.5703125" style="641" customWidth="1"/>
    <col min="29" max="16384" width="11.42578125" style="746"/>
  </cols>
  <sheetData>
    <row r="1" spans="1:28" ht="30" customHeight="1">
      <c r="A1" s="133" t="str">
        <f>ADDRESS(ROW(),COLUMN(),4)</f>
        <v>A1</v>
      </c>
      <c r="B1" s="1788"/>
      <c r="C1" s="1788"/>
      <c r="D1" s="1788"/>
      <c r="E1" s="1788"/>
      <c r="F1" s="1788"/>
      <c r="G1" s="1788"/>
      <c r="H1" s="1788"/>
      <c r="I1" s="1788"/>
      <c r="J1" s="1788"/>
      <c r="K1" s="1788"/>
      <c r="L1" s="1891"/>
      <c r="M1" s="1891"/>
      <c r="N1" s="1891"/>
      <c r="O1" s="1891"/>
      <c r="P1" s="1891"/>
      <c r="Q1" s="1814"/>
      <c r="R1" s="1814"/>
      <c r="S1" s="1814"/>
      <c r="T1" s="1814"/>
      <c r="U1" s="1814"/>
      <c r="V1" s="1814"/>
      <c r="W1" s="1814"/>
      <c r="X1" s="1814"/>
      <c r="Y1" s="1814"/>
      <c r="Z1" s="747">
        <v>1</v>
      </c>
      <c r="AA1" s="134" t="str">
        <f>SUBSTITUTE(ADDRESS(1,COLUMN(),4),"1","")</f>
        <v>AA</v>
      </c>
      <c r="AB1" s="136" t="str">
        <f>SUBSTITUTE(ADDRESS(1,COLUMN(),4),"1","")</f>
        <v>AB</v>
      </c>
    </row>
    <row r="2" spans="1:28" ht="30" customHeight="1">
      <c r="A2" s="1788"/>
      <c r="B2" s="1874"/>
      <c r="C2" s="1788"/>
      <c r="D2" s="1788"/>
      <c r="E2" s="1788"/>
      <c r="F2" s="1788"/>
      <c r="G2" s="1788"/>
      <c r="H2" s="1788"/>
      <c r="I2" s="1891"/>
      <c r="J2" s="1788"/>
      <c r="K2" s="1788"/>
      <c r="L2" s="1891"/>
      <c r="M2" s="1891"/>
      <c r="N2" s="1891"/>
      <c r="O2" s="1891"/>
      <c r="P2" s="1891"/>
      <c r="Q2" s="1814"/>
      <c r="R2" s="1814"/>
      <c r="S2" s="1814"/>
      <c r="T2" s="5116" t="s">
        <v>3877</v>
      </c>
      <c r="U2" s="5116"/>
      <c r="V2" s="5116"/>
      <c r="W2" s="5116"/>
      <c r="X2" s="1814"/>
      <c r="Y2" s="1814"/>
      <c r="Z2" s="747">
        <v>1</v>
      </c>
      <c r="AA2" s="1930"/>
      <c r="AB2" s="1930" t="s">
        <v>1166</v>
      </c>
    </row>
    <row r="3" spans="1:28" ht="30" customHeight="1">
      <c r="A3" s="1788"/>
      <c r="B3" s="1874"/>
      <c r="C3" s="1872"/>
      <c r="D3" s="1788"/>
      <c r="E3" s="1788"/>
      <c r="F3" s="1788"/>
      <c r="G3" s="1788"/>
      <c r="H3" s="1788"/>
      <c r="I3" s="1891"/>
      <c r="J3" s="1788"/>
      <c r="K3" s="1788"/>
      <c r="L3" s="1891"/>
      <c r="M3" s="1891"/>
      <c r="N3" s="1891"/>
      <c r="O3" s="1891"/>
      <c r="P3" s="1891"/>
      <c r="Q3" s="1814"/>
      <c r="R3" s="1814"/>
      <c r="S3" s="1895"/>
      <c r="T3" s="5116"/>
      <c r="U3" s="5116"/>
      <c r="V3" s="5116"/>
      <c r="W3" s="5116"/>
      <c r="X3" s="1814"/>
      <c r="Y3" s="1814"/>
      <c r="Z3" s="747">
        <v>1</v>
      </c>
      <c r="AA3" s="1931">
        <f ca="1">COUNTA(A1:Z114) + COUNTBLANK(A1:Z114)</f>
        <v>2964</v>
      </c>
      <c r="AB3" s="1930" t="str">
        <f>"cellules entre"&amp;" " &amp;A1&amp;" et  "&amp;Z114</f>
        <v>cellules entre A1 et  Z114</v>
      </c>
    </row>
    <row r="4" spans="1:28" ht="30" customHeight="1">
      <c r="A4" s="1788"/>
      <c r="B4" s="1874" t="s">
        <v>3876</v>
      </c>
      <c r="C4" s="1872"/>
      <c r="D4" s="1788"/>
      <c r="E4" s="1788"/>
      <c r="F4" s="1788"/>
      <c r="G4" s="1788"/>
      <c r="H4" s="1788"/>
      <c r="I4" s="1891"/>
      <c r="J4" s="1788"/>
      <c r="K4" s="1788"/>
      <c r="L4" s="1891"/>
      <c r="M4" s="1891"/>
      <c r="N4" s="1891"/>
      <c r="O4" s="1891"/>
      <c r="P4" s="1891"/>
      <c r="Q4" s="1814"/>
      <c r="R4" s="1814"/>
      <c r="S4" s="1871"/>
      <c r="T4" s="1894" t="s">
        <v>3875</v>
      </c>
      <c r="U4" s="1814"/>
      <c r="V4" s="1814"/>
      <c r="W4" s="1814"/>
      <c r="X4" s="1814"/>
      <c r="Y4" s="1814"/>
      <c r="Z4" s="747">
        <v>1</v>
      </c>
      <c r="AA4" s="1931">
        <f ca="1">COUNTA(A1:Z114)</f>
        <v>254</v>
      </c>
      <c r="AB4" s="1930" t="s">
        <v>1161</v>
      </c>
    </row>
    <row r="5" spans="1:28" ht="30" hidden="1" customHeight="1">
      <c r="A5" s="1788"/>
      <c r="B5" s="1867"/>
      <c r="C5" s="1872"/>
      <c r="D5" s="1788"/>
      <c r="E5" s="1788"/>
      <c r="F5" s="1788"/>
      <c r="G5" s="1788"/>
      <c r="H5" s="1788"/>
      <c r="I5" s="1891"/>
      <c r="J5" s="1788"/>
      <c r="K5" s="1788"/>
      <c r="L5" s="1891"/>
      <c r="M5" s="1891"/>
      <c r="N5" s="1891"/>
      <c r="O5" s="1891"/>
      <c r="P5" s="1891"/>
      <c r="Q5" s="1814"/>
      <c r="R5" s="1814"/>
      <c r="S5" s="1871"/>
      <c r="T5" s="1871" t="str">
        <f ca="1">"Page "&amp;_xlfn.SHEET()&amp;" sur "&amp;_xlfn.SHEETS()</f>
        <v>Page 38 sur 39</v>
      </c>
      <c r="U5" s="1814"/>
      <c r="V5" s="1814"/>
      <c r="W5" s="1814"/>
      <c r="X5" s="1814"/>
      <c r="Y5" s="1814"/>
      <c r="Z5" s="747">
        <v>1</v>
      </c>
      <c r="AA5" s="1931" t="e">
        <f>COUNTBLANK(#REF!)</f>
        <v>#REF!</v>
      </c>
      <c r="AB5" s="1930" t="s">
        <v>134</v>
      </c>
    </row>
    <row r="6" spans="1:28" ht="30" customHeight="1">
      <c r="A6" s="1788"/>
      <c r="B6" s="1873" t="s">
        <v>3797</v>
      </c>
      <c r="C6" s="1872"/>
      <c r="D6" s="1788"/>
      <c r="E6" s="1788"/>
      <c r="F6" s="1788"/>
      <c r="G6" s="1788"/>
      <c r="H6" s="1788"/>
      <c r="I6" s="1891"/>
      <c r="J6" s="1788"/>
      <c r="K6" s="1788"/>
      <c r="L6" s="1891"/>
      <c r="M6" s="1891"/>
      <c r="N6" s="1891"/>
      <c r="O6" s="1891"/>
      <c r="P6" s="1891"/>
      <c r="Q6" s="1814"/>
      <c r="R6" s="1814"/>
      <c r="S6" s="1871"/>
      <c r="T6" s="1814"/>
      <c r="U6" s="1814"/>
      <c r="V6" s="1814"/>
      <c r="W6" s="1814"/>
      <c r="X6" s="1814"/>
      <c r="Y6" s="1814"/>
      <c r="Z6" s="747">
        <v>1</v>
      </c>
      <c r="AA6" s="1931">
        <f>SUM(Z1:Z112)+2</f>
        <v>114</v>
      </c>
      <c r="AB6" s="1930" t="s">
        <v>1162</v>
      </c>
    </row>
    <row r="7" spans="1:28" ht="30" customHeight="1">
      <c r="A7" s="1788"/>
      <c r="B7" s="5094" t="s">
        <v>2</v>
      </c>
      <c r="C7" s="5094"/>
      <c r="D7" s="1870" t="str">
        <f ca="1">CELL("nomfichier")</f>
        <v>C:\Users\Joel\Desktop\[ff.fiches.repositionnables.xlsx]13.col.40.produits</v>
      </c>
      <c r="E7" s="1868"/>
      <c r="F7" s="1868"/>
      <c r="G7" s="1868"/>
      <c r="H7" s="1868"/>
      <c r="I7" s="1893"/>
      <c r="J7" s="1868"/>
      <c r="K7" s="1868"/>
      <c r="L7" s="1868"/>
      <c r="M7" s="1868"/>
      <c r="N7" s="1868"/>
      <c r="O7" s="1868"/>
      <c r="P7" s="1868"/>
      <c r="Q7" s="1868"/>
      <c r="R7" s="1868"/>
      <c r="S7" s="1868"/>
      <c r="T7" s="1892" t="s">
        <v>798</v>
      </c>
      <c r="U7" s="1892"/>
      <c r="V7" s="1814"/>
      <c r="W7" s="1814"/>
      <c r="X7" s="1814"/>
      <c r="Y7" s="1814"/>
      <c r="Z7" s="747">
        <v>1</v>
      </c>
      <c r="AA7" s="1931">
        <f>SUM(A114:Y114)+1</f>
        <v>26</v>
      </c>
      <c r="AB7" s="1930" t="s">
        <v>1163</v>
      </c>
    </row>
    <row r="8" spans="1:28" ht="30" customHeight="1">
      <c r="A8" s="1788"/>
      <c r="B8" s="1867"/>
      <c r="C8" s="1788"/>
      <c r="D8" s="1788"/>
      <c r="E8" s="1788"/>
      <c r="F8" s="1788"/>
      <c r="G8" s="1788"/>
      <c r="H8" s="1788"/>
      <c r="I8" s="1891"/>
      <c r="J8" s="1788"/>
      <c r="K8" s="1788"/>
      <c r="L8" s="1891"/>
      <c r="M8" s="1891"/>
      <c r="N8" s="1891"/>
      <c r="O8" s="1891"/>
      <c r="P8" s="1891"/>
      <c r="Q8" s="1814"/>
      <c r="R8" s="1814"/>
      <c r="S8" s="1814"/>
      <c r="T8" s="1814"/>
      <c r="U8" s="1814"/>
      <c r="V8" s="1814"/>
      <c r="W8" s="1814"/>
      <c r="X8" s="1814"/>
      <c r="Y8" s="1814"/>
      <c r="Z8" s="747">
        <v>1</v>
      </c>
    </row>
    <row r="9" spans="1:28" ht="30" customHeight="1">
      <c r="A9" s="1788"/>
      <c r="B9" s="1789"/>
      <c r="C9" s="1789"/>
      <c r="D9" s="1789"/>
      <c r="E9" s="1789"/>
      <c r="F9" s="1789"/>
      <c r="G9" s="1789"/>
      <c r="H9" s="1789"/>
      <c r="I9" s="1789"/>
      <c r="J9" s="1789"/>
      <c r="K9" s="1789"/>
      <c r="L9" s="1789"/>
      <c r="M9" s="1789"/>
      <c r="N9" s="1789"/>
      <c r="O9" s="1790"/>
      <c r="P9" s="1790"/>
      <c r="Q9" s="1790"/>
      <c r="R9" s="1790"/>
      <c r="S9" s="1797"/>
      <c r="T9" s="1797"/>
      <c r="U9" s="1797"/>
      <c r="V9" s="1797"/>
      <c r="W9" s="1797"/>
      <c r="X9" s="1814"/>
      <c r="Y9" s="1814"/>
      <c r="Z9" s="747">
        <v>1</v>
      </c>
    </row>
    <row r="10" spans="1:28" ht="30" customHeight="1">
      <c r="A10" s="1788"/>
      <c r="B10" s="1789"/>
      <c r="C10" s="1789" t="s">
        <v>3796</v>
      </c>
      <c r="D10" s="1789"/>
      <c r="E10" s="1789"/>
      <c r="F10" s="1789"/>
      <c r="G10" s="1789"/>
      <c r="H10" s="1789"/>
      <c r="I10" s="1789"/>
      <c r="J10" s="1789"/>
      <c r="K10" s="1789"/>
      <c r="L10" s="1789"/>
      <c r="M10" s="1789"/>
      <c r="N10" s="1789"/>
      <c r="O10" s="1790"/>
      <c r="P10" s="1790"/>
      <c r="Q10" s="1790"/>
      <c r="R10" s="1790"/>
      <c r="S10" s="1797"/>
      <c r="T10" s="1797"/>
      <c r="U10" s="1797"/>
      <c r="V10" s="1797"/>
      <c r="W10" s="1797"/>
      <c r="X10" s="1814"/>
      <c r="Y10" s="1814"/>
      <c r="Z10" s="747">
        <v>1</v>
      </c>
    </row>
    <row r="11" spans="1:28" ht="30" customHeight="1">
      <c r="A11" s="1788"/>
      <c r="B11" s="1789"/>
      <c r="C11" s="1789"/>
      <c r="D11" s="1789"/>
      <c r="E11" s="1789"/>
      <c r="F11" s="1789"/>
      <c r="G11" s="1789"/>
      <c r="H11" s="1789"/>
      <c r="I11" s="1789"/>
      <c r="J11" s="1789"/>
      <c r="K11" s="1789"/>
      <c r="L11" s="1789"/>
      <c r="M11" s="1789"/>
      <c r="N11" s="1789"/>
      <c r="O11" s="1790"/>
      <c r="P11" s="1790"/>
      <c r="Q11" s="1790"/>
      <c r="R11" s="1790"/>
      <c r="S11" s="1797"/>
      <c r="T11" s="1797"/>
      <c r="U11" s="1797"/>
      <c r="V11" s="1797"/>
      <c r="W11" s="1797"/>
      <c r="X11" s="1814"/>
      <c r="Y11" s="1814"/>
      <c r="Z11" s="747">
        <v>1</v>
      </c>
    </row>
    <row r="12" spans="1:28" ht="30" customHeight="1">
      <c r="A12" s="1788"/>
      <c r="B12" s="1789"/>
      <c r="C12" s="1789" t="s">
        <v>3874</v>
      </c>
      <c r="D12" s="1789"/>
      <c r="E12" s="1789"/>
      <c r="F12" s="1789"/>
      <c r="G12" s="1789"/>
      <c r="H12" s="1789"/>
      <c r="I12" s="1789"/>
      <c r="J12" s="1789"/>
      <c r="K12" s="1789"/>
      <c r="L12" s="1789"/>
      <c r="M12" s="1789"/>
      <c r="N12" s="1789"/>
      <c r="O12" s="1790"/>
      <c r="P12" s="1790"/>
      <c r="Q12" s="1790"/>
      <c r="R12" s="1790"/>
      <c r="S12" s="1797"/>
      <c r="T12" s="1797"/>
      <c r="U12" s="1797"/>
      <c r="V12" s="1797"/>
      <c r="W12" s="1797"/>
      <c r="X12" s="1814"/>
      <c r="Y12" s="1814"/>
      <c r="Z12" s="747">
        <v>1</v>
      </c>
    </row>
    <row r="13" spans="1:28" ht="30" customHeight="1">
      <c r="A13" s="1788"/>
      <c r="B13" s="1789"/>
      <c r="C13" s="1789"/>
      <c r="D13" s="1888"/>
      <c r="E13" s="5095" t="s">
        <v>3873</v>
      </c>
      <c r="F13" s="5095"/>
      <c r="G13" s="5095"/>
      <c r="H13" s="5095"/>
      <c r="I13" s="5095"/>
      <c r="J13" s="5095"/>
      <c r="K13" s="5095"/>
      <c r="L13" s="5095"/>
      <c r="M13" s="5095"/>
      <c r="N13" s="5095"/>
      <c r="O13" s="1790"/>
      <c r="P13" s="1790"/>
      <c r="Q13" s="1790"/>
      <c r="R13" s="1790"/>
      <c r="S13" s="1797"/>
      <c r="T13" s="1797"/>
      <c r="U13" s="1797"/>
      <c r="V13" s="1797"/>
      <c r="W13" s="1797"/>
      <c r="X13" s="1814"/>
      <c r="Y13" s="1814"/>
      <c r="Z13" s="747">
        <v>1</v>
      </c>
    </row>
    <row r="14" spans="1:28" ht="30" customHeight="1">
      <c r="A14" s="1788"/>
      <c r="B14" s="1789"/>
      <c r="C14" s="1789"/>
      <c r="D14" s="1789"/>
      <c r="E14" s="1789"/>
      <c r="F14" s="1789"/>
      <c r="G14" s="1789"/>
      <c r="H14" s="1789"/>
      <c r="I14" s="1789"/>
      <c r="J14" s="1789"/>
      <c r="K14" s="1789"/>
      <c r="L14" s="1789"/>
      <c r="M14" s="1789"/>
      <c r="N14" s="1789"/>
      <c r="O14" s="1790"/>
      <c r="P14" s="1790"/>
      <c r="Q14" s="1790"/>
      <c r="R14" s="1790"/>
      <c r="S14" s="1797"/>
      <c r="T14" s="1797"/>
      <c r="U14" s="1797"/>
      <c r="V14" s="1797"/>
      <c r="W14" s="1797"/>
      <c r="X14" s="1814"/>
      <c r="Y14" s="1814"/>
      <c r="Z14" s="747">
        <v>1</v>
      </c>
    </row>
    <row r="15" spans="1:28" ht="30" customHeight="1">
      <c r="A15" s="1788"/>
      <c r="B15" s="1789"/>
      <c r="C15" s="1789"/>
      <c r="D15" s="1888"/>
      <c r="E15" s="5095" t="s">
        <v>3043</v>
      </c>
      <c r="F15" s="5095"/>
      <c r="G15" s="5095"/>
      <c r="H15" s="5095"/>
      <c r="I15" s="5095"/>
      <c r="J15" s="5095"/>
      <c r="K15" s="5095"/>
      <c r="L15" s="5095"/>
      <c r="M15" s="5095"/>
      <c r="N15" s="5095"/>
      <c r="O15" s="1790"/>
      <c r="P15" s="1790"/>
      <c r="Q15" s="1790"/>
      <c r="R15" s="1790"/>
      <c r="S15" s="1797"/>
      <c r="T15" s="1797"/>
      <c r="U15" s="1797"/>
      <c r="V15" s="1797"/>
      <c r="W15" s="1797"/>
      <c r="X15" s="1814"/>
      <c r="Y15" s="1814"/>
      <c r="Z15" s="747">
        <v>1</v>
      </c>
    </row>
    <row r="16" spans="1:28" ht="30" customHeight="1">
      <c r="A16" s="1788"/>
      <c r="B16" s="1789"/>
      <c r="C16" s="1789"/>
      <c r="D16" s="1789"/>
      <c r="E16" s="1890"/>
      <c r="F16" s="1789"/>
      <c r="G16" s="1789"/>
      <c r="H16" s="1789"/>
      <c r="I16" s="1789"/>
      <c r="J16" s="1789"/>
      <c r="K16" s="1789"/>
      <c r="L16" s="1789"/>
      <c r="M16" s="1789"/>
      <c r="N16" s="1789"/>
      <c r="O16" s="1790"/>
      <c r="P16" s="1790"/>
      <c r="Q16" s="1790"/>
      <c r="R16" s="1790"/>
      <c r="S16" s="1797"/>
      <c r="T16" s="1797"/>
      <c r="U16" s="1797"/>
      <c r="V16" s="1797"/>
      <c r="W16" s="1797"/>
      <c r="X16" s="1814"/>
      <c r="Y16" s="1814"/>
      <c r="Z16" s="747">
        <v>1</v>
      </c>
    </row>
    <row r="17" spans="1:26" ht="30" customHeight="1">
      <c r="A17" s="1788"/>
      <c r="B17" s="1789"/>
      <c r="C17" s="1789"/>
      <c r="D17" s="1888"/>
      <c r="E17" s="5095" t="s">
        <v>3045</v>
      </c>
      <c r="F17" s="5095"/>
      <c r="G17" s="5095"/>
      <c r="H17" s="5095"/>
      <c r="I17" s="5095"/>
      <c r="J17" s="5095"/>
      <c r="K17" s="5095"/>
      <c r="L17" s="5095"/>
      <c r="M17" s="5095"/>
      <c r="N17" s="5095"/>
      <c r="O17" s="1790"/>
      <c r="P17" s="1790"/>
      <c r="Q17" s="1790"/>
      <c r="R17" s="1790"/>
      <c r="S17" s="1797"/>
      <c r="T17" s="1797"/>
      <c r="U17" s="1797"/>
      <c r="V17" s="1797"/>
      <c r="W17" s="1797"/>
      <c r="X17" s="1814"/>
      <c r="Y17" s="1814"/>
      <c r="Z17" s="747">
        <v>1</v>
      </c>
    </row>
    <row r="18" spans="1:26" ht="30" customHeight="1">
      <c r="A18" s="1788"/>
      <c r="B18" s="1789"/>
      <c r="C18" s="1789"/>
      <c r="D18" s="1789"/>
      <c r="E18" s="1890"/>
      <c r="F18" s="1789"/>
      <c r="G18" s="1789"/>
      <c r="H18" s="1789"/>
      <c r="I18" s="1789"/>
      <c r="J18" s="1789"/>
      <c r="K18" s="1789"/>
      <c r="L18" s="1789"/>
      <c r="M18" s="1789"/>
      <c r="N18" s="1789"/>
      <c r="O18" s="1790"/>
      <c r="P18" s="1790"/>
      <c r="Q18" s="1790"/>
      <c r="R18" s="1790"/>
      <c r="S18" s="1797"/>
      <c r="T18" s="1797"/>
      <c r="U18" s="1797"/>
      <c r="V18" s="1797"/>
      <c r="W18" s="1797"/>
      <c r="X18" s="1814"/>
      <c r="Y18" s="1814"/>
      <c r="Z18" s="747">
        <v>1</v>
      </c>
    </row>
    <row r="19" spans="1:26" ht="30" customHeight="1">
      <c r="A19" s="1788"/>
      <c r="B19" s="1789"/>
      <c r="C19" s="1789" t="s">
        <v>3872</v>
      </c>
      <c r="D19" s="1789"/>
      <c r="E19" s="1789"/>
      <c r="F19" s="1789"/>
      <c r="G19" s="1789"/>
      <c r="H19" s="1789"/>
      <c r="I19" s="1789"/>
      <c r="J19" s="1789"/>
      <c r="K19" s="1789"/>
      <c r="L19" s="1789"/>
      <c r="M19" s="1789"/>
      <c r="N19" s="1789"/>
      <c r="O19" s="1790"/>
      <c r="P19" s="1790"/>
      <c r="Q19" s="1790"/>
      <c r="R19" s="1790"/>
      <c r="S19" s="1797"/>
      <c r="T19" s="1797"/>
      <c r="U19" s="1797"/>
      <c r="V19" s="1797"/>
      <c r="W19" s="1797"/>
      <c r="X19" s="1814"/>
      <c r="Y19" s="1814"/>
      <c r="Z19" s="747">
        <v>1</v>
      </c>
    </row>
    <row r="20" spans="1:26" ht="30" customHeight="1">
      <c r="A20" s="1788"/>
      <c r="B20" s="1789"/>
      <c r="C20" s="1789"/>
      <c r="D20" s="1888"/>
      <c r="E20" s="5095" t="s">
        <v>3871</v>
      </c>
      <c r="F20" s="5095"/>
      <c r="G20" s="5095"/>
      <c r="H20" s="5095"/>
      <c r="I20" s="5095"/>
      <c r="J20" s="5095"/>
      <c r="K20" s="5095"/>
      <c r="L20" s="5095"/>
      <c r="M20" s="5095"/>
      <c r="N20" s="5095"/>
      <c r="O20" s="1790"/>
      <c r="P20" s="1790"/>
      <c r="Q20" s="1790"/>
      <c r="R20" s="1790"/>
      <c r="S20" s="1797"/>
      <c r="T20" s="1797"/>
      <c r="U20" s="1797"/>
      <c r="V20" s="1797"/>
      <c r="W20" s="1797"/>
      <c r="X20" s="1814"/>
      <c r="Y20" s="1814"/>
      <c r="Z20" s="747">
        <v>1</v>
      </c>
    </row>
    <row r="21" spans="1:26" ht="30" customHeight="1">
      <c r="A21" s="1788"/>
      <c r="B21" s="1789"/>
      <c r="C21" s="1789" t="s">
        <v>3870</v>
      </c>
      <c r="D21" s="1789"/>
      <c r="E21" s="1789"/>
      <c r="F21" s="1789"/>
      <c r="G21" s="1789"/>
      <c r="H21" s="1789"/>
      <c r="I21" s="1789"/>
      <c r="J21" s="1789"/>
      <c r="K21" s="1789"/>
      <c r="L21" s="1789"/>
      <c r="M21" s="1789"/>
      <c r="N21" s="1789"/>
      <c r="O21" s="1790"/>
      <c r="P21" s="1790"/>
      <c r="Q21" s="1790"/>
      <c r="R21" s="1790"/>
      <c r="S21" s="1797"/>
      <c r="T21" s="1797"/>
      <c r="U21" s="1797"/>
      <c r="V21" s="1797"/>
      <c r="W21" s="1797"/>
      <c r="X21" s="1814"/>
      <c r="Y21" s="1814"/>
      <c r="Z21" s="747">
        <v>1</v>
      </c>
    </row>
    <row r="22" spans="1:26" ht="30" customHeight="1">
      <c r="A22" s="1788"/>
      <c r="B22" s="1789"/>
      <c r="C22" s="1789"/>
      <c r="D22" s="1888"/>
      <c r="E22" s="5095" t="s">
        <v>3869</v>
      </c>
      <c r="F22" s="5095"/>
      <c r="G22" s="5095"/>
      <c r="H22" s="5095"/>
      <c r="I22" s="5095"/>
      <c r="J22" s="5095"/>
      <c r="K22" s="5095"/>
      <c r="L22" s="5095"/>
      <c r="M22" s="5095"/>
      <c r="N22" s="5095"/>
      <c r="O22" s="1790"/>
      <c r="P22" s="1790"/>
      <c r="Q22" s="1790"/>
      <c r="R22" s="1790"/>
      <c r="S22" s="1797"/>
      <c r="T22" s="1797"/>
      <c r="U22" s="1797"/>
      <c r="V22" s="1797"/>
      <c r="W22" s="1797"/>
      <c r="X22" s="1814"/>
      <c r="Y22" s="1814"/>
      <c r="Z22" s="747">
        <v>1</v>
      </c>
    </row>
    <row r="23" spans="1:26" ht="30" customHeight="1">
      <c r="A23" s="1788"/>
      <c r="B23" s="1789"/>
      <c r="C23" s="1789" t="s">
        <v>3868</v>
      </c>
      <c r="D23" s="1789"/>
      <c r="E23" s="1889"/>
      <c r="F23" s="1789"/>
      <c r="G23" s="1789"/>
      <c r="H23" s="1789"/>
      <c r="I23" s="1789"/>
      <c r="J23" s="1789"/>
      <c r="K23" s="1789"/>
      <c r="L23" s="1789"/>
      <c r="M23" s="1789"/>
      <c r="N23" s="1789"/>
      <c r="O23" s="1790"/>
      <c r="P23" s="1790"/>
      <c r="Q23" s="1790"/>
      <c r="R23" s="1790"/>
      <c r="S23" s="1797"/>
      <c r="T23" s="1797"/>
      <c r="U23" s="1797"/>
      <c r="V23" s="1797"/>
      <c r="W23" s="1797"/>
      <c r="X23" s="1814"/>
      <c r="Y23" s="1814"/>
      <c r="Z23" s="747">
        <v>1</v>
      </c>
    </row>
    <row r="24" spans="1:26" ht="30" customHeight="1">
      <c r="A24" s="1788"/>
      <c r="B24" s="1789"/>
      <c r="C24" s="1789"/>
      <c r="D24" s="1888"/>
      <c r="E24" s="5095" t="s">
        <v>3867</v>
      </c>
      <c r="F24" s="5095"/>
      <c r="G24" s="5095"/>
      <c r="H24" s="5095"/>
      <c r="I24" s="5095"/>
      <c r="J24" s="5095"/>
      <c r="K24" s="5095"/>
      <c r="L24" s="5095"/>
      <c r="M24" s="5095"/>
      <c r="N24" s="5095"/>
      <c r="O24" s="1790"/>
      <c r="P24" s="1790"/>
      <c r="Q24" s="1790"/>
      <c r="R24" s="1790"/>
      <c r="S24" s="1797"/>
      <c r="T24" s="1797"/>
      <c r="U24" s="1797"/>
      <c r="V24" s="1797"/>
      <c r="W24" s="1797"/>
      <c r="X24" s="1814"/>
      <c r="Y24" s="1814"/>
      <c r="Z24" s="747">
        <v>1</v>
      </c>
    </row>
    <row r="25" spans="1:26" ht="30" customHeight="1">
      <c r="A25" s="1788"/>
      <c r="B25" s="1789"/>
      <c r="C25" s="1789" t="s">
        <v>3866</v>
      </c>
      <c r="D25" s="1789"/>
      <c r="E25" s="1889"/>
      <c r="F25" s="1789"/>
      <c r="G25" s="1789"/>
      <c r="H25" s="1789"/>
      <c r="I25" s="1789"/>
      <c r="J25" s="1789"/>
      <c r="K25" s="1789"/>
      <c r="L25" s="1789"/>
      <c r="M25" s="1789"/>
      <c r="N25" s="1789"/>
      <c r="O25" s="1790"/>
      <c r="P25" s="1790"/>
      <c r="Q25" s="1790"/>
      <c r="R25" s="1790"/>
      <c r="S25" s="1797"/>
      <c r="T25" s="1797"/>
      <c r="U25" s="1797"/>
      <c r="V25" s="1797"/>
      <c r="W25" s="1797"/>
      <c r="X25" s="1814"/>
      <c r="Y25" s="1814"/>
      <c r="Z25" s="747">
        <v>1</v>
      </c>
    </row>
    <row r="26" spans="1:26" ht="30" customHeight="1">
      <c r="A26" s="1788"/>
      <c r="B26" s="1789"/>
      <c r="C26" s="1789"/>
      <c r="D26" s="1888"/>
      <c r="E26" s="5095" t="s">
        <v>3865</v>
      </c>
      <c r="F26" s="5095"/>
      <c r="G26" s="5095"/>
      <c r="H26" s="5095"/>
      <c r="I26" s="5095"/>
      <c r="J26" s="5095"/>
      <c r="K26" s="5095"/>
      <c r="L26" s="5095"/>
      <c r="M26" s="5095"/>
      <c r="N26" s="5095"/>
      <c r="O26" s="1790"/>
      <c r="P26" s="1790"/>
      <c r="Q26" s="1790"/>
      <c r="R26" s="1790"/>
      <c r="S26" s="1797"/>
      <c r="T26" s="1876" t="s">
        <v>798</v>
      </c>
      <c r="U26" s="1797"/>
      <c r="V26" s="1797"/>
      <c r="W26" s="1797"/>
      <c r="X26" s="1814"/>
      <c r="Y26" s="1814"/>
      <c r="Z26" s="747">
        <v>1</v>
      </c>
    </row>
    <row r="27" spans="1:26" ht="30" customHeight="1">
      <c r="A27" s="1788"/>
      <c r="B27" s="1789"/>
      <c r="C27" s="1789"/>
      <c r="D27" s="1888"/>
      <c r="E27" s="1888"/>
      <c r="F27" s="1789"/>
      <c r="G27" s="1789"/>
      <c r="H27" s="1789"/>
      <c r="I27" s="1789"/>
      <c r="J27" s="1789"/>
      <c r="K27" s="1789"/>
      <c r="L27" s="1789"/>
      <c r="M27" s="1789"/>
      <c r="N27" s="1789"/>
      <c r="O27" s="1790"/>
      <c r="P27" s="1790"/>
      <c r="Q27" s="1790"/>
      <c r="R27" s="1790"/>
      <c r="S27" s="1797"/>
      <c r="T27" s="1797"/>
      <c r="U27" s="1797"/>
      <c r="V27" s="1797"/>
      <c r="W27" s="1797"/>
      <c r="X27" s="1814"/>
      <c r="Y27" s="1814"/>
      <c r="Z27" s="747">
        <v>1</v>
      </c>
    </row>
    <row r="28" spans="1:26" ht="30" customHeight="1">
      <c r="A28" s="1788"/>
      <c r="B28" s="1789"/>
      <c r="C28" s="1789" t="s">
        <v>3864</v>
      </c>
      <c r="D28" s="1789"/>
      <c r="E28" s="1889"/>
      <c r="F28" s="1789"/>
      <c r="G28" s="1789"/>
      <c r="H28" s="1789"/>
      <c r="I28" s="1789"/>
      <c r="J28" s="1789"/>
      <c r="K28" s="1789"/>
      <c r="L28" s="1789"/>
      <c r="M28" s="1789"/>
      <c r="N28" s="1789"/>
      <c r="O28" s="1790"/>
      <c r="P28" s="1790"/>
      <c r="Q28" s="1790"/>
      <c r="R28" s="1790"/>
      <c r="S28" s="1797"/>
      <c r="T28" s="1797"/>
      <c r="U28" s="1797"/>
      <c r="V28" s="1797"/>
      <c r="W28" s="1797"/>
      <c r="X28" s="1814"/>
      <c r="Y28" s="1814"/>
      <c r="Z28" s="747">
        <v>1</v>
      </c>
    </row>
    <row r="29" spans="1:26" ht="30" customHeight="1">
      <c r="A29" s="1788"/>
      <c r="B29" s="1789"/>
      <c r="C29" s="1789"/>
      <c r="D29" s="1888"/>
      <c r="E29" s="5095" t="s">
        <v>3863</v>
      </c>
      <c r="F29" s="5095"/>
      <c r="G29" s="5095"/>
      <c r="H29" s="5095"/>
      <c r="I29" s="5095"/>
      <c r="J29" s="5095"/>
      <c r="K29" s="5095"/>
      <c r="L29" s="5095"/>
      <c r="M29" s="5095"/>
      <c r="N29" s="5095"/>
      <c r="O29" s="1790"/>
      <c r="P29" s="1790"/>
      <c r="Q29" s="1790"/>
      <c r="R29" s="1790"/>
      <c r="S29" s="1797"/>
      <c r="T29" s="1797"/>
      <c r="U29" s="1797"/>
      <c r="V29" s="1797"/>
      <c r="W29" s="1797"/>
      <c r="X29" s="1814"/>
      <c r="Y29" s="1814"/>
      <c r="Z29" s="747">
        <v>1</v>
      </c>
    </row>
    <row r="30" spans="1:26" ht="30" customHeight="1">
      <c r="A30" s="1788"/>
      <c r="B30" s="1789"/>
      <c r="C30" s="1789"/>
      <c r="D30" s="1789"/>
      <c r="E30" s="1889"/>
      <c r="F30" s="1789"/>
      <c r="G30" s="1789"/>
      <c r="H30" s="1789"/>
      <c r="I30" s="1789"/>
      <c r="J30" s="1789"/>
      <c r="K30" s="1789"/>
      <c r="L30" s="1789"/>
      <c r="M30" s="1789"/>
      <c r="N30" s="1789"/>
      <c r="O30" s="1790"/>
      <c r="P30" s="1790"/>
      <c r="Q30" s="1790"/>
      <c r="R30" s="1790"/>
      <c r="S30" s="1797"/>
      <c r="T30" s="1797"/>
      <c r="U30" s="1797"/>
      <c r="V30" s="1797"/>
      <c r="W30" s="1797"/>
      <c r="X30" s="1814"/>
      <c r="Y30" s="1814"/>
      <c r="Z30" s="747">
        <v>1</v>
      </c>
    </row>
    <row r="31" spans="1:26" ht="30" customHeight="1">
      <c r="A31" s="1788"/>
      <c r="B31" s="1789"/>
      <c r="C31" s="1789" t="s">
        <v>3862</v>
      </c>
      <c r="D31" s="1789"/>
      <c r="E31" s="1889"/>
      <c r="F31" s="1789"/>
      <c r="G31" s="1789"/>
      <c r="H31" s="1789"/>
      <c r="I31" s="1789"/>
      <c r="J31" s="1789"/>
      <c r="K31" s="1789"/>
      <c r="L31" s="1789"/>
      <c r="M31" s="1789"/>
      <c r="N31" s="1789"/>
      <c r="O31" s="1790"/>
      <c r="P31" s="1790"/>
      <c r="Q31" s="1790"/>
      <c r="R31" s="1790"/>
      <c r="S31" s="1797"/>
      <c r="T31" s="1797"/>
      <c r="U31" s="1797"/>
      <c r="V31" s="1797"/>
      <c r="W31" s="1797"/>
      <c r="X31" s="1814"/>
      <c r="Y31" s="1814"/>
      <c r="Z31" s="747">
        <v>1</v>
      </c>
    </row>
    <row r="32" spans="1:26" ht="30" customHeight="1">
      <c r="A32" s="1788"/>
      <c r="B32" s="1789"/>
      <c r="C32" s="1789"/>
      <c r="D32" s="1888"/>
      <c r="E32" s="5095" t="s">
        <v>3861</v>
      </c>
      <c r="F32" s="5095"/>
      <c r="G32" s="5095"/>
      <c r="H32" s="5095"/>
      <c r="I32" s="5095"/>
      <c r="J32" s="5095"/>
      <c r="K32" s="5095"/>
      <c r="L32" s="5095"/>
      <c r="M32" s="5095"/>
      <c r="N32" s="5095"/>
      <c r="O32" s="1790"/>
      <c r="P32" s="1790"/>
      <c r="Q32" s="1790"/>
      <c r="R32" s="1790"/>
      <c r="S32" s="1797"/>
      <c r="T32" s="1797"/>
      <c r="U32" s="1797"/>
      <c r="V32" s="1797"/>
      <c r="W32" s="1797"/>
      <c r="X32" s="1814"/>
      <c r="Y32" s="1814"/>
      <c r="Z32" s="747">
        <v>1</v>
      </c>
    </row>
    <row r="33" spans="1:26" ht="30" customHeight="1">
      <c r="A33" s="1788"/>
      <c r="B33" s="1789"/>
      <c r="C33" s="1789"/>
      <c r="D33" s="1789"/>
      <c r="E33" s="1889"/>
      <c r="F33" s="1789"/>
      <c r="G33" s="1789"/>
      <c r="H33" s="1789"/>
      <c r="I33" s="1789"/>
      <c r="J33" s="1789"/>
      <c r="K33" s="1789"/>
      <c r="L33" s="1789"/>
      <c r="M33" s="1789"/>
      <c r="N33" s="1789"/>
      <c r="O33" s="1790"/>
      <c r="P33" s="1790"/>
      <c r="Q33" s="1790"/>
      <c r="R33" s="1790"/>
      <c r="S33" s="1797"/>
      <c r="T33" s="1797"/>
      <c r="U33" s="1797"/>
      <c r="V33" s="1797"/>
      <c r="W33" s="1797"/>
      <c r="X33" s="1814"/>
      <c r="Y33" s="1814"/>
      <c r="Z33" s="747">
        <v>1</v>
      </c>
    </row>
    <row r="34" spans="1:26" ht="30" customHeight="1">
      <c r="A34" s="1788"/>
      <c r="B34" s="1789"/>
      <c r="C34" s="1789" t="s">
        <v>3860</v>
      </c>
      <c r="D34" s="1888"/>
      <c r="E34" s="1888"/>
      <c r="F34" s="1789"/>
      <c r="G34" s="1789"/>
      <c r="H34" s="1789"/>
      <c r="I34" s="1789"/>
      <c r="J34" s="1789"/>
      <c r="K34" s="1789"/>
      <c r="L34" s="1789"/>
      <c r="M34" s="1789"/>
      <c r="N34" s="1789"/>
      <c r="O34" s="1790"/>
      <c r="P34" s="1790"/>
      <c r="Q34" s="1790"/>
      <c r="R34" s="1790"/>
      <c r="S34" s="1797"/>
      <c r="T34" s="1797"/>
      <c r="U34" s="1797"/>
      <c r="V34" s="1797"/>
      <c r="W34" s="1797"/>
      <c r="X34" s="1814"/>
      <c r="Y34" s="1814"/>
      <c r="Z34" s="747">
        <v>1</v>
      </c>
    </row>
    <row r="35" spans="1:26" ht="30" customHeight="1">
      <c r="A35" s="1788"/>
      <c r="B35" s="1789"/>
      <c r="C35" s="1789"/>
      <c r="D35" s="1888"/>
      <c r="E35" s="5095" t="s">
        <v>3859</v>
      </c>
      <c r="F35" s="5095"/>
      <c r="G35" s="5095"/>
      <c r="H35" s="5095"/>
      <c r="I35" s="5095"/>
      <c r="J35" s="5095"/>
      <c r="K35" s="5095"/>
      <c r="L35" s="5095"/>
      <c r="M35" s="5095"/>
      <c r="N35" s="5095"/>
      <c r="O35" s="1790"/>
      <c r="P35" s="1790"/>
      <c r="Q35" s="1790"/>
      <c r="R35" s="1790"/>
      <c r="S35" s="1797"/>
      <c r="T35" s="1876" t="s">
        <v>798</v>
      </c>
      <c r="U35" s="1797"/>
      <c r="V35" s="1797"/>
      <c r="W35" s="1797"/>
      <c r="X35" s="1814"/>
      <c r="Y35" s="1814"/>
      <c r="Z35" s="747">
        <v>1</v>
      </c>
    </row>
    <row r="36" spans="1:26" ht="30" customHeight="1">
      <c r="A36" s="1788"/>
      <c r="B36" s="1789"/>
      <c r="C36" s="1789"/>
      <c r="D36" s="1888"/>
      <c r="E36" s="1888"/>
      <c r="F36" s="1789"/>
      <c r="G36" s="1789"/>
      <c r="H36" s="1789"/>
      <c r="I36" s="1789"/>
      <c r="J36" s="1789"/>
      <c r="K36" s="1789"/>
      <c r="L36" s="1789"/>
      <c r="M36" s="1789"/>
      <c r="N36" s="1789"/>
      <c r="O36" s="1790"/>
      <c r="P36" s="1790"/>
      <c r="Q36" s="1790"/>
      <c r="R36" s="1790"/>
      <c r="S36" s="1797"/>
      <c r="T36" s="1797"/>
      <c r="U36" s="1797"/>
      <c r="V36" s="1797"/>
      <c r="W36" s="1797"/>
      <c r="X36" s="1814"/>
      <c r="Y36" s="1814"/>
      <c r="Z36" s="747">
        <v>1</v>
      </c>
    </row>
    <row r="37" spans="1:26" ht="30" customHeight="1">
      <c r="A37" s="1788"/>
      <c r="B37" s="1789"/>
      <c r="C37" s="1789" t="s">
        <v>3858</v>
      </c>
      <c r="D37" s="1789"/>
      <c r="E37" s="1789"/>
      <c r="F37" s="1789"/>
      <c r="G37" s="1789"/>
      <c r="H37" s="1789"/>
      <c r="I37" s="1789"/>
      <c r="J37" s="1789"/>
      <c r="K37" s="1789"/>
      <c r="L37" s="1789"/>
      <c r="M37" s="1789"/>
      <c r="N37" s="1789"/>
      <c r="O37" s="1790"/>
      <c r="P37" s="1790"/>
      <c r="Q37" s="1790"/>
      <c r="R37" s="1790"/>
      <c r="S37" s="1797"/>
      <c r="T37" s="1797"/>
      <c r="U37" s="1797"/>
      <c r="V37" s="1797"/>
      <c r="W37" s="1797"/>
      <c r="X37" s="1814"/>
      <c r="Y37" s="1814"/>
      <c r="Z37" s="747">
        <v>1</v>
      </c>
    </row>
    <row r="38" spans="1:26" ht="30" customHeight="1">
      <c r="A38" s="1788"/>
      <c r="B38" s="1789"/>
      <c r="C38" s="1789"/>
      <c r="D38" s="1888"/>
      <c r="E38" s="5095" t="s">
        <v>3857</v>
      </c>
      <c r="F38" s="5095"/>
      <c r="G38" s="5095"/>
      <c r="H38" s="5095"/>
      <c r="I38" s="5095"/>
      <c r="J38" s="5095"/>
      <c r="K38" s="5095"/>
      <c r="L38" s="5095"/>
      <c r="M38" s="5095"/>
      <c r="N38" s="5095"/>
      <c r="O38" s="1790"/>
      <c r="P38" s="1790"/>
      <c r="Q38" s="1790"/>
      <c r="R38" s="1790"/>
      <c r="S38" s="1797"/>
      <c r="T38" s="1797"/>
      <c r="U38" s="1797"/>
      <c r="V38" s="1797"/>
      <c r="W38" s="1797"/>
      <c r="X38" s="1814"/>
      <c r="Y38" s="1814"/>
      <c r="Z38" s="747">
        <v>1</v>
      </c>
    </row>
    <row r="39" spans="1:26" ht="30" customHeight="1">
      <c r="A39" s="1788"/>
      <c r="B39" s="1789"/>
      <c r="C39" s="1789"/>
      <c r="D39" s="1888"/>
      <c r="E39" s="1888"/>
      <c r="F39" s="1789"/>
      <c r="G39" s="1789"/>
      <c r="H39" s="1789"/>
      <c r="I39" s="1789"/>
      <c r="J39" s="1789"/>
      <c r="K39" s="1789"/>
      <c r="L39" s="1789"/>
      <c r="M39" s="1789"/>
      <c r="N39" s="1789"/>
      <c r="O39" s="1790"/>
      <c r="P39" s="1790"/>
      <c r="Q39" s="1790"/>
      <c r="R39" s="1790"/>
      <c r="S39" s="1797"/>
      <c r="T39" s="1797"/>
      <c r="U39" s="1797"/>
      <c r="V39" s="1797"/>
      <c r="W39" s="1797"/>
      <c r="X39" s="1814"/>
      <c r="Y39" s="1814"/>
      <c r="Z39" s="747">
        <v>1</v>
      </c>
    </row>
    <row r="40" spans="1:26" ht="30" customHeight="1">
      <c r="A40" s="1788"/>
      <c r="B40" s="1789"/>
      <c r="C40" s="1789" t="s">
        <v>3856</v>
      </c>
      <c r="D40" s="1789"/>
      <c r="E40" s="1789"/>
      <c r="F40" s="1789"/>
      <c r="G40" s="1789"/>
      <c r="H40" s="1789"/>
      <c r="I40" s="1789"/>
      <c r="J40" s="1789"/>
      <c r="K40" s="1789"/>
      <c r="L40" s="1789"/>
      <c r="M40" s="1789"/>
      <c r="N40" s="1789"/>
      <c r="O40" s="1790"/>
      <c r="P40" s="1790"/>
      <c r="Q40" s="1790"/>
      <c r="R40" s="1790"/>
      <c r="S40" s="1797"/>
      <c r="T40" s="1797"/>
      <c r="U40" s="1797"/>
      <c r="V40" s="1797"/>
      <c r="W40" s="1797"/>
      <c r="X40" s="1814"/>
      <c r="Y40" s="1814"/>
      <c r="Z40" s="747">
        <v>1</v>
      </c>
    </row>
    <row r="41" spans="1:26" ht="30" customHeight="1">
      <c r="A41" s="1788"/>
      <c r="B41" s="1789"/>
      <c r="C41" s="1789"/>
      <c r="D41" s="1888"/>
      <c r="E41" s="5095" t="s">
        <v>3855</v>
      </c>
      <c r="F41" s="5095"/>
      <c r="G41" s="5095"/>
      <c r="H41" s="5095"/>
      <c r="I41" s="5095"/>
      <c r="J41" s="5095"/>
      <c r="K41" s="5095"/>
      <c r="L41" s="5095"/>
      <c r="M41" s="5095"/>
      <c r="N41" s="5095"/>
      <c r="O41" s="1790"/>
      <c r="P41" s="1790"/>
      <c r="Q41" s="1790"/>
      <c r="R41" s="1790"/>
      <c r="S41" s="1797"/>
      <c r="T41" s="1797"/>
      <c r="U41" s="1797"/>
      <c r="V41" s="1797"/>
      <c r="W41" s="1797"/>
      <c r="X41" s="1814"/>
      <c r="Y41" s="1814"/>
      <c r="Z41" s="747">
        <v>1</v>
      </c>
    </row>
    <row r="42" spans="1:26" ht="30" customHeight="1">
      <c r="A42" s="1788"/>
      <c r="B42" s="1789"/>
      <c r="C42" s="1789"/>
      <c r="D42" s="1888"/>
      <c r="E42" s="1888"/>
      <c r="F42" s="1789"/>
      <c r="G42" s="1789"/>
      <c r="H42" s="1789"/>
      <c r="I42" s="1789"/>
      <c r="J42" s="1789"/>
      <c r="K42" s="1789"/>
      <c r="L42" s="1789"/>
      <c r="M42" s="1789"/>
      <c r="N42" s="1789"/>
      <c r="O42" s="1790"/>
      <c r="P42" s="1790"/>
      <c r="Q42" s="1790"/>
      <c r="R42" s="1790"/>
      <c r="S42" s="1797"/>
      <c r="T42" s="1797"/>
      <c r="U42" s="1797"/>
      <c r="V42" s="1797"/>
      <c r="W42" s="1797"/>
      <c r="X42" s="1814"/>
      <c r="Y42" s="1814"/>
      <c r="Z42" s="747">
        <v>1</v>
      </c>
    </row>
    <row r="43" spans="1:26" ht="30" customHeight="1">
      <c r="A43" s="1788"/>
      <c r="B43" s="1789"/>
      <c r="C43" s="1789" t="s">
        <v>3854</v>
      </c>
      <c r="D43" s="1789"/>
      <c r="E43" s="1789"/>
      <c r="F43" s="1789"/>
      <c r="G43" s="1789"/>
      <c r="H43" s="1789"/>
      <c r="I43" s="1789"/>
      <c r="J43" s="1789"/>
      <c r="K43" s="1789"/>
      <c r="L43" s="1789"/>
      <c r="M43" s="1789"/>
      <c r="N43" s="1789"/>
      <c r="O43" s="1790"/>
      <c r="P43" s="1790"/>
      <c r="Q43" s="1790"/>
      <c r="R43" s="1790"/>
      <c r="S43" s="1797"/>
      <c r="T43" s="1797"/>
      <c r="U43" s="1797"/>
      <c r="V43" s="1797"/>
      <c r="W43" s="1797"/>
      <c r="X43" s="1814"/>
      <c r="Y43" s="1814"/>
      <c r="Z43" s="747">
        <v>1</v>
      </c>
    </row>
    <row r="44" spans="1:26" ht="30" customHeight="1">
      <c r="A44" s="1788"/>
      <c r="B44" s="1789"/>
      <c r="C44" s="1789"/>
      <c r="D44" s="1888"/>
      <c r="E44" s="5095" t="s">
        <v>3853</v>
      </c>
      <c r="F44" s="5095"/>
      <c r="G44" s="5095"/>
      <c r="H44" s="5095"/>
      <c r="I44" s="5095"/>
      <c r="J44" s="5095"/>
      <c r="K44" s="5095"/>
      <c r="L44" s="5095"/>
      <c r="M44" s="5095"/>
      <c r="N44" s="5095"/>
      <c r="O44" s="1790"/>
      <c r="P44" s="1790"/>
      <c r="Q44" s="1790"/>
      <c r="R44" s="1790"/>
      <c r="S44" s="1797"/>
      <c r="T44" s="1797"/>
      <c r="U44" s="1797"/>
      <c r="V44" s="1797"/>
      <c r="W44" s="1797"/>
      <c r="X44" s="1814"/>
      <c r="Y44" s="1814"/>
      <c r="Z44" s="747">
        <v>1</v>
      </c>
    </row>
    <row r="45" spans="1:26" ht="30" customHeight="1">
      <c r="A45" s="1788"/>
      <c r="B45" s="1789"/>
      <c r="C45" s="1789"/>
      <c r="D45" s="1888"/>
      <c r="E45" s="1888"/>
      <c r="F45" s="1789"/>
      <c r="G45" s="1789"/>
      <c r="H45" s="1789"/>
      <c r="I45" s="1789"/>
      <c r="J45" s="1789"/>
      <c r="K45" s="1789"/>
      <c r="L45" s="1789"/>
      <c r="M45" s="1789"/>
      <c r="N45" s="1789"/>
      <c r="O45" s="1790"/>
      <c r="P45" s="1790"/>
      <c r="Q45" s="1790"/>
      <c r="R45" s="1790"/>
      <c r="S45" s="1797"/>
      <c r="T45" s="1797"/>
      <c r="U45" s="1797"/>
      <c r="V45" s="1797"/>
      <c r="W45" s="1797"/>
      <c r="X45" s="1814"/>
      <c r="Y45" s="1814"/>
      <c r="Z45" s="747">
        <v>1</v>
      </c>
    </row>
    <row r="46" spans="1:26" ht="30" customHeight="1">
      <c r="A46" s="1788"/>
      <c r="B46" s="1789"/>
      <c r="C46" s="1789" t="s">
        <v>3852</v>
      </c>
      <c r="D46" s="1789"/>
      <c r="E46" s="1789"/>
      <c r="F46" s="1789"/>
      <c r="G46" s="1789"/>
      <c r="H46" s="1789"/>
      <c r="I46" s="1789"/>
      <c r="J46" s="1789"/>
      <c r="K46" s="1789"/>
      <c r="L46" s="1789"/>
      <c r="M46" s="1789"/>
      <c r="N46" s="1789"/>
      <c r="O46" s="1790"/>
      <c r="P46" s="1790"/>
      <c r="Q46" s="1790"/>
      <c r="R46" s="1790"/>
      <c r="S46" s="1797"/>
      <c r="T46" s="1797"/>
      <c r="U46" s="1797"/>
      <c r="V46" s="1797"/>
      <c r="W46" s="1797"/>
      <c r="X46" s="1814"/>
      <c r="Y46" s="1814"/>
      <c r="Z46" s="747">
        <v>1</v>
      </c>
    </row>
    <row r="47" spans="1:26" ht="30" customHeight="1">
      <c r="A47" s="1788"/>
      <c r="B47" s="1789"/>
      <c r="C47" s="1789"/>
      <c r="D47" s="1789"/>
      <c r="E47" s="1789" t="s">
        <v>3851</v>
      </c>
      <c r="F47" s="1789"/>
      <c r="G47" s="1789"/>
      <c r="H47" s="1789"/>
      <c r="I47" s="1789"/>
      <c r="J47" s="1789"/>
      <c r="K47" s="1789"/>
      <c r="L47" s="1789"/>
      <c r="M47" s="1789"/>
      <c r="N47" s="1789"/>
      <c r="O47" s="1790"/>
      <c r="P47" s="1790"/>
      <c r="Q47" s="1790"/>
      <c r="R47" s="1790"/>
      <c r="S47" s="1797"/>
      <c r="T47" s="1797"/>
      <c r="U47" s="1797"/>
      <c r="V47" s="1797"/>
      <c r="W47" s="1797"/>
      <c r="X47" s="1814"/>
      <c r="Y47" s="1814"/>
      <c r="Z47" s="747">
        <v>1</v>
      </c>
    </row>
    <row r="48" spans="1:26" ht="30" customHeight="1">
      <c r="A48" s="1788"/>
      <c r="B48" s="1789"/>
      <c r="C48" s="1789"/>
      <c r="D48" s="1888"/>
      <c r="E48" s="5095" t="s">
        <v>3850</v>
      </c>
      <c r="F48" s="5095"/>
      <c r="G48" s="5095"/>
      <c r="H48" s="5095"/>
      <c r="I48" s="5095"/>
      <c r="J48" s="5095"/>
      <c r="K48" s="5095"/>
      <c r="L48" s="5095"/>
      <c r="M48" s="5095"/>
      <c r="N48" s="5095"/>
      <c r="O48" s="1790"/>
      <c r="P48" s="1790"/>
      <c r="Q48" s="1790"/>
      <c r="R48" s="1790"/>
      <c r="S48" s="1797"/>
      <c r="T48" s="1797" t="s">
        <v>798</v>
      </c>
      <c r="U48" s="1797"/>
      <c r="V48" s="1797"/>
      <c r="W48" s="1797"/>
      <c r="X48" s="1814"/>
      <c r="Y48" s="1814"/>
      <c r="Z48" s="747">
        <v>1</v>
      </c>
    </row>
    <row r="49" spans="1:26" ht="30" customHeight="1">
      <c r="A49" s="1788"/>
      <c r="B49" s="1789"/>
      <c r="C49" s="1789"/>
      <c r="D49" s="1888"/>
      <c r="E49" s="1888"/>
      <c r="F49" s="1789"/>
      <c r="G49" s="1789"/>
      <c r="H49" s="1789"/>
      <c r="I49" s="1789"/>
      <c r="J49" s="1789"/>
      <c r="K49" s="1789"/>
      <c r="L49" s="1789"/>
      <c r="M49" s="1789"/>
      <c r="N49" s="1789"/>
      <c r="O49" s="1790"/>
      <c r="P49" s="1790"/>
      <c r="Q49" s="1790"/>
      <c r="R49" s="1790"/>
      <c r="S49" s="1797"/>
      <c r="T49" s="1797"/>
      <c r="U49" s="1797"/>
      <c r="V49" s="1797"/>
      <c r="W49" s="1797"/>
      <c r="X49" s="1814"/>
      <c r="Y49" s="1814"/>
      <c r="Z49" s="747">
        <v>1</v>
      </c>
    </row>
    <row r="50" spans="1:26" ht="30" customHeight="1">
      <c r="A50" s="1788"/>
      <c r="B50" s="1789"/>
      <c r="C50" s="1789" t="s">
        <v>3849</v>
      </c>
      <c r="D50" s="1789"/>
      <c r="E50" s="1789"/>
      <c r="F50" s="1789"/>
      <c r="G50" s="1789"/>
      <c r="H50" s="1789"/>
      <c r="I50" s="1789"/>
      <c r="J50" s="1789"/>
      <c r="K50" s="1789"/>
      <c r="L50" s="1789"/>
      <c r="M50" s="1789"/>
      <c r="N50" s="1789"/>
      <c r="O50" s="1790"/>
      <c r="P50" s="1790"/>
      <c r="Q50" s="1790"/>
      <c r="R50" s="1790"/>
      <c r="S50" s="1797"/>
      <c r="T50" s="1797"/>
      <c r="U50" s="1797"/>
      <c r="V50" s="1797"/>
      <c r="W50" s="1797"/>
      <c r="X50" s="1814"/>
      <c r="Y50" s="1814"/>
      <c r="Z50" s="747">
        <v>1</v>
      </c>
    </row>
    <row r="51" spans="1:26" ht="30" customHeight="1">
      <c r="A51" s="1788"/>
      <c r="B51" s="1797"/>
      <c r="C51" s="1797"/>
      <c r="D51" s="1888"/>
      <c r="E51" s="5095" t="s">
        <v>3848</v>
      </c>
      <c r="F51" s="5095"/>
      <c r="G51" s="5095"/>
      <c r="H51" s="5095"/>
      <c r="I51" s="5095"/>
      <c r="J51" s="5095"/>
      <c r="K51" s="5095"/>
      <c r="L51" s="5095"/>
      <c r="M51" s="5095"/>
      <c r="N51" s="5095"/>
      <c r="O51" s="1790"/>
      <c r="P51" s="1790"/>
      <c r="Q51" s="1790"/>
      <c r="R51" s="1790"/>
      <c r="S51" s="1797"/>
      <c r="T51" s="1876" t="s">
        <v>798</v>
      </c>
      <c r="U51" s="1797"/>
      <c r="V51" s="1797"/>
      <c r="W51" s="1797"/>
      <c r="X51" s="1814"/>
      <c r="Y51" s="1814"/>
      <c r="Z51" s="747">
        <v>1</v>
      </c>
    </row>
    <row r="52" spans="1:26" ht="30" customHeight="1">
      <c r="A52" s="1788"/>
      <c r="B52" s="1797"/>
      <c r="C52" s="1797"/>
      <c r="D52" s="1888"/>
      <c r="E52" s="1888"/>
      <c r="F52" s="1789"/>
      <c r="G52" s="1789"/>
      <c r="H52" s="1789"/>
      <c r="I52" s="1789"/>
      <c r="J52" s="1789"/>
      <c r="K52" s="1789"/>
      <c r="L52" s="1789"/>
      <c r="M52" s="1789"/>
      <c r="N52" s="1789"/>
      <c r="O52" s="1790"/>
      <c r="P52" s="1790"/>
      <c r="Q52" s="1790"/>
      <c r="R52" s="1790"/>
      <c r="S52" s="1797"/>
      <c r="T52" s="1797"/>
      <c r="U52" s="1797"/>
      <c r="V52" s="1797"/>
      <c r="W52" s="1797"/>
      <c r="X52" s="1814"/>
      <c r="Y52" s="1814"/>
      <c r="Z52" s="747">
        <v>1</v>
      </c>
    </row>
    <row r="53" spans="1:26" ht="30" customHeight="1">
      <c r="A53" s="1788"/>
      <c r="B53" s="1797"/>
      <c r="C53" s="1789" t="s">
        <v>3847</v>
      </c>
      <c r="D53" s="1789"/>
      <c r="E53" s="1789"/>
      <c r="F53" s="1789"/>
      <c r="G53" s="1789"/>
      <c r="H53" s="1789"/>
      <c r="I53" s="1789"/>
      <c r="J53" s="1789"/>
      <c r="K53" s="1797"/>
      <c r="L53" s="1797"/>
      <c r="M53" s="1797"/>
      <c r="N53" s="1797"/>
      <c r="O53" s="1797"/>
      <c r="P53" s="1797"/>
      <c r="Q53" s="1797"/>
      <c r="R53" s="1797"/>
      <c r="S53" s="1797"/>
      <c r="T53" s="1797"/>
      <c r="U53" s="1797"/>
      <c r="V53" s="1797"/>
      <c r="W53" s="1797"/>
      <c r="X53" s="1814"/>
      <c r="Y53" s="1814"/>
      <c r="Z53" s="747">
        <v>1</v>
      </c>
    </row>
    <row r="54" spans="1:26" ht="30" customHeight="1">
      <c r="A54" s="1788"/>
      <c r="B54" s="1797"/>
      <c r="C54" s="1797"/>
      <c r="D54" s="1888"/>
      <c r="E54" s="5095" t="s">
        <v>3846</v>
      </c>
      <c r="F54" s="5095"/>
      <c r="G54" s="5095"/>
      <c r="H54" s="5095"/>
      <c r="I54" s="5095"/>
      <c r="J54" s="5095"/>
      <c r="K54" s="5095"/>
      <c r="L54" s="5095"/>
      <c r="M54" s="5095"/>
      <c r="N54" s="5095"/>
      <c r="O54" s="1797"/>
      <c r="P54" s="1797"/>
      <c r="Q54" s="1797"/>
      <c r="R54" s="1797"/>
      <c r="S54" s="1797"/>
      <c r="T54" s="1797" t="s">
        <v>798</v>
      </c>
      <c r="U54" s="1797"/>
      <c r="V54" s="1797"/>
      <c r="W54" s="1797"/>
      <c r="X54" s="1814"/>
      <c r="Y54" s="1814"/>
      <c r="Z54" s="747">
        <v>1</v>
      </c>
    </row>
    <row r="55" spans="1:26" ht="30" customHeight="1">
      <c r="A55" s="1788"/>
      <c r="B55" s="1797"/>
      <c r="C55" s="1797"/>
      <c r="D55" s="1789"/>
      <c r="E55" s="1789"/>
      <c r="F55" s="1789"/>
      <c r="G55" s="1789"/>
      <c r="H55" s="1789"/>
      <c r="I55" s="1789"/>
      <c r="J55" s="1789"/>
      <c r="K55" s="1797"/>
      <c r="L55" s="1797"/>
      <c r="M55" s="1797"/>
      <c r="N55" s="1797"/>
      <c r="O55" s="1797"/>
      <c r="P55" s="1797"/>
      <c r="Q55" s="1797"/>
      <c r="R55" s="1797"/>
      <c r="S55" s="1797"/>
      <c r="T55" s="1797"/>
      <c r="U55" s="1797"/>
      <c r="V55" s="1797"/>
      <c r="W55" s="1797"/>
      <c r="X55" s="1814"/>
      <c r="Y55" s="1814"/>
      <c r="Z55" s="747">
        <v>1</v>
      </c>
    </row>
    <row r="56" spans="1:26" ht="30" customHeight="1">
      <c r="A56" s="1788"/>
      <c r="B56" s="1797"/>
      <c r="C56" s="1789" t="s">
        <v>3845</v>
      </c>
      <c r="D56" s="1789"/>
      <c r="E56" s="1789"/>
      <c r="F56" s="1789"/>
      <c r="G56" s="1789"/>
      <c r="H56" s="1789"/>
      <c r="I56" s="1789"/>
      <c r="J56" s="1789"/>
      <c r="K56" s="1797"/>
      <c r="L56" s="1797"/>
      <c r="M56" s="1797"/>
      <c r="N56" s="1797"/>
      <c r="O56" s="1797"/>
      <c r="P56" s="1797"/>
      <c r="Q56" s="1797"/>
      <c r="R56" s="1797"/>
      <c r="S56" s="1797"/>
      <c r="T56" s="1797"/>
      <c r="U56" s="1797"/>
      <c r="V56" s="1797"/>
      <c r="W56" s="1797"/>
      <c r="X56" s="1814"/>
      <c r="Y56" s="1814"/>
      <c r="Z56" s="747">
        <v>1</v>
      </c>
    </row>
    <row r="57" spans="1:26" ht="30" customHeight="1">
      <c r="A57" s="1788"/>
      <c r="B57" s="1797"/>
      <c r="C57" s="1797"/>
      <c r="D57" s="1888"/>
      <c r="E57" s="5095" t="s">
        <v>3844</v>
      </c>
      <c r="F57" s="5095"/>
      <c r="G57" s="5095"/>
      <c r="H57" s="5095"/>
      <c r="I57" s="5095"/>
      <c r="J57" s="5095"/>
      <c r="K57" s="5095"/>
      <c r="L57" s="5095"/>
      <c r="M57" s="5095"/>
      <c r="N57" s="5095"/>
      <c r="O57" s="1797"/>
      <c r="P57" s="1797"/>
      <c r="Q57" s="1797"/>
      <c r="R57" s="1797"/>
      <c r="S57" s="1797"/>
      <c r="T57" s="1797"/>
      <c r="U57" s="1797"/>
      <c r="V57" s="1797"/>
      <c r="W57" s="1797"/>
      <c r="X57" s="1814"/>
      <c r="Y57" s="1814"/>
      <c r="Z57" s="747">
        <v>1</v>
      </c>
    </row>
    <row r="58" spans="1:26" ht="30" customHeight="1">
      <c r="A58" s="1788"/>
      <c r="B58" s="1797"/>
      <c r="C58" s="1797"/>
      <c r="D58" s="1888"/>
      <c r="E58" s="1888"/>
      <c r="F58" s="1789"/>
      <c r="G58" s="1789"/>
      <c r="H58" s="1789"/>
      <c r="I58" s="1789"/>
      <c r="J58" s="1789"/>
      <c r="K58" s="1797"/>
      <c r="L58" s="1797"/>
      <c r="M58" s="1797"/>
      <c r="N58" s="1797"/>
      <c r="O58" s="1797"/>
      <c r="P58" s="1797"/>
      <c r="Q58" s="1797"/>
      <c r="R58" s="1797"/>
      <c r="S58" s="1797"/>
      <c r="T58" s="1797"/>
      <c r="U58" s="1797"/>
      <c r="V58" s="1797"/>
      <c r="W58" s="1797"/>
      <c r="X58" s="1814"/>
      <c r="Y58" s="1814"/>
      <c r="Z58" s="747">
        <v>1</v>
      </c>
    </row>
    <row r="59" spans="1:26" ht="30" customHeight="1">
      <c r="A59" s="1788"/>
      <c r="B59" s="1797"/>
      <c r="C59" s="1789" t="s">
        <v>3843</v>
      </c>
      <c r="D59" s="1789"/>
      <c r="E59" s="1789"/>
      <c r="F59" s="1789"/>
      <c r="G59" s="1789"/>
      <c r="H59" s="1789"/>
      <c r="I59" s="1789"/>
      <c r="J59" s="1789"/>
      <c r="K59" s="1797"/>
      <c r="L59" s="1797"/>
      <c r="M59" s="1797"/>
      <c r="N59" s="1797"/>
      <c r="O59" s="1797"/>
      <c r="P59" s="1797"/>
      <c r="Q59" s="1797"/>
      <c r="R59" s="1797"/>
      <c r="S59" s="1797"/>
      <c r="T59" s="1797"/>
      <c r="U59" s="1797"/>
      <c r="V59" s="1797"/>
      <c r="W59" s="1797"/>
      <c r="X59" s="1814"/>
      <c r="Y59" s="1814"/>
      <c r="Z59" s="747">
        <v>1</v>
      </c>
    </row>
    <row r="60" spans="1:26" ht="30" customHeight="1">
      <c r="A60" s="1788"/>
      <c r="B60" s="1797"/>
      <c r="C60" s="1797"/>
      <c r="D60" s="1888"/>
      <c r="E60" s="5095" t="s">
        <v>3842</v>
      </c>
      <c r="F60" s="5095"/>
      <c r="G60" s="5095"/>
      <c r="H60" s="5095"/>
      <c r="I60" s="5095"/>
      <c r="J60" s="5095"/>
      <c r="K60" s="5095"/>
      <c r="L60" s="5095"/>
      <c r="M60" s="5095"/>
      <c r="N60" s="5095"/>
      <c r="O60" s="1797"/>
      <c r="P60" s="1797"/>
      <c r="Q60" s="1797"/>
      <c r="R60" s="1797"/>
      <c r="S60" s="1797"/>
      <c r="T60" s="1797"/>
      <c r="U60" s="1797"/>
      <c r="V60" s="1797"/>
      <c r="W60" s="1797"/>
      <c r="X60" s="1814"/>
      <c r="Y60" s="1814"/>
      <c r="Z60" s="747">
        <v>1</v>
      </c>
    </row>
    <row r="61" spans="1:26" ht="30" customHeight="1">
      <c r="A61" s="1788"/>
      <c r="B61" s="1797"/>
      <c r="C61" s="1797"/>
      <c r="D61" s="1888"/>
      <c r="E61" s="1888"/>
      <c r="F61" s="1789"/>
      <c r="G61" s="1789"/>
      <c r="H61" s="1789"/>
      <c r="I61" s="1789"/>
      <c r="J61" s="1789"/>
      <c r="K61" s="1797"/>
      <c r="L61" s="1797"/>
      <c r="M61" s="1797"/>
      <c r="N61" s="1797"/>
      <c r="O61" s="1797"/>
      <c r="P61" s="1797"/>
      <c r="Q61" s="1797"/>
      <c r="R61" s="1797"/>
      <c r="S61" s="1797"/>
      <c r="T61" s="1797"/>
      <c r="U61" s="1797"/>
      <c r="V61" s="1797"/>
      <c r="W61" s="1797"/>
      <c r="X61" s="1814"/>
      <c r="Y61" s="1814"/>
      <c r="Z61" s="747">
        <v>1</v>
      </c>
    </row>
    <row r="62" spans="1:26" ht="30" customHeight="1">
      <c r="A62" s="1788"/>
      <c r="B62" s="1797"/>
      <c r="C62" s="1789" t="s">
        <v>3841</v>
      </c>
      <c r="D62" s="1789"/>
      <c r="E62" s="1789"/>
      <c r="F62" s="1789"/>
      <c r="G62" s="1789"/>
      <c r="H62" s="1789"/>
      <c r="I62" s="1789"/>
      <c r="J62" s="1789"/>
      <c r="K62" s="1797"/>
      <c r="L62" s="1797"/>
      <c r="M62" s="1797"/>
      <c r="N62" s="1797"/>
      <c r="O62" s="1797"/>
      <c r="P62" s="1797"/>
      <c r="Q62" s="1797"/>
      <c r="R62" s="1797"/>
      <c r="S62" s="1797"/>
      <c r="T62" s="1797"/>
      <c r="U62" s="1797"/>
      <c r="V62" s="1797"/>
      <c r="W62" s="1797"/>
      <c r="X62" s="1814"/>
      <c r="Y62" s="1814"/>
      <c r="Z62" s="747">
        <v>1</v>
      </c>
    </row>
    <row r="63" spans="1:26" ht="30" customHeight="1">
      <c r="A63" s="1788"/>
      <c r="B63" s="1797"/>
      <c r="C63" s="1797"/>
      <c r="D63" s="1888"/>
      <c r="E63" s="5095" t="s">
        <v>3840</v>
      </c>
      <c r="F63" s="5095"/>
      <c r="G63" s="5095"/>
      <c r="H63" s="5095"/>
      <c r="I63" s="5095"/>
      <c r="J63" s="5095"/>
      <c r="K63" s="5095"/>
      <c r="L63" s="5095"/>
      <c r="M63" s="5095"/>
      <c r="N63" s="5095"/>
      <c r="O63" s="1797"/>
      <c r="P63" s="1797"/>
      <c r="Q63" s="1797"/>
      <c r="R63" s="1797"/>
      <c r="S63" s="1797"/>
      <c r="T63" s="1797"/>
      <c r="U63" s="1797"/>
      <c r="V63" s="1797"/>
      <c r="W63" s="1797"/>
      <c r="X63" s="1814"/>
      <c r="Y63" s="1814"/>
      <c r="Z63" s="747">
        <v>1</v>
      </c>
    </row>
    <row r="64" spans="1:26" ht="30" customHeight="1">
      <c r="A64" s="1788"/>
      <c r="B64" s="1797"/>
      <c r="C64" s="1797"/>
      <c r="D64" s="1888"/>
      <c r="E64" s="1888"/>
      <c r="F64" s="1789"/>
      <c r="G64" s="1789"/>
      <c r="H64" s="1789"/>
      <c r="I64" s="1789"/>
      <c r="J64" s="1789"/>
      <c r="K64" s="1797"/>
      <c r="L64" s="1797"/>
      <c r="M64" s="1797"/>
      <c r="N64" s="1797"/>
      <c r="O64" s="1797"/>
      <c r="P64" s="1797"/>
      <c r="Q64" s="1797"/>
      <c r="R64" s="1797"/>
      <c r="S64" s="1797"/>
      <c r="T64" s="1797"/>
      <c r="U64" s="1797"/>
      <c r="V64" s="1797"/>
      <c r="W64" s="1797"/>
      <c r="X64" s="1814"/>
      <c r="Y64" s="1814"/>
      <c r="Z64" s="747">
        <v>1</v>
      </c>
    </row>
    <row r="65" spans="1:26" ht="30" customHeight="1">
      <c r="A65" s="1788"/>
      <c r="B65" s="1797"/>
      <c r="C65" s="1789" t="s">
        <v>3839</v>
      </c>
      <c r="D65" s="1789"/>
      <c r="E65" s="1789"/>
      <c r="F65" s="1789"/>
      <c r="G65" s="1789"/>
      <c r="H65" s="1789"/>
      <c r="I65" s="1789"/>
      <c r="J65" s="1789"/>
      <c r="K65" s="1797"/>
      <c r="L65" s="1797"/>
      <c r="M65" s="1797"/>
      <c r="N65" s="1797"/>
      <c r="O65" s="1797"/>
      <c r="P65" s="1797"/>
      <c r="Q65" s="1797"/>
      <c r="R65" s="1797"/>
      <c r="S65" s="1797"/>
      <c r="T65" s="1797"/>
      <c r="U65" s="1797"/>
      <c r="V65" s="1797"/>
      <c r="W65" s="1797"/>
      <c r="X65" s="1814"/>
      <c r="Y65" s="1814"/>
      <c r="Z65" s="747">
        <v>1</v>
      </c>
    </row>
    <row r="66" spans="1:26" ht="30" customHeight="1">
      <c r="A66" s="1788"/>
      <c r="B66" s="1797"/>
      <c r="C66" s="1797"/>
      <c r="D66" s="1888"/>
      <c r="E66" s="5095" t="s">
        <v>3838</v>
      </c>
      <c r="F66" s="5095"/>
      <c r="G66" s="5095"/>
      <c r="H66" s="5095"/>
      <c r="I66" s="5095"/>
      <c r="J66" s="5095"/>
      <c r="K66" s="5095"/>
      <c r="L66" s="5095"/>
      <c r="M66" s="5095"/>
      <c r="N66" s="5095"/>
      <c r="O66" s="1797"/>
      <c r="P66" s="1797"/>
      <c r="Q66" s="1797"/>
      <c r="R66" s="1797"/>
      <c r="S66" s="1797"/>
      <c r="T66" s="1797"/>
      <c r="U66" s="1797"/>
      <c r="V66" s="1797"/>
      <c r="W66" s="1797"/>
      <c r="X66" s="1814"/>
      <c r="Y66" s="1814"/>
      <c r="Z66" s="747">
        <v>1</v>
      </c>
    </row>
    <row r="67" spans="1:26" ht="30" customHeight="1">
      <c r="A67" s="1788"/>
      <c r="B67" s="1797"/>
      <c r="C67" s="1797"/>
      <c r="D67" s="1888"/>
      <c r="E67" s="1888"/>
      <c r="F67" s="1789"/>
      <c r="G67" s="1789"/>
      <c r="H67" s="1789"/>
      <c r="I67" s="1789"/>
      <c r="J67" s="1789"/>
      <c r="K67" s="1797"/>
      <c r="L67" s="1797"/>
      <c r="M67" s="1797"/>
      <c r="N67" s="1797"/>
      <c r="O67" s="1797"/>
      <c r="P67" s="1797"/>
      <c r="Q67" s="1797"/>
      <c r="R67" s="1797"/>
      <c r="S67" s="1797"/>
      <c r="T67" s="1797"/>
      <c r="U67" s="1797"/>
      <c r="V67" s="1797"/>
      <c r="W67" s="1797"/>
      <c r="X67" s="1814"/>
      <c r="Y67" s="1814"/>
      <c r="Z67" s="747">
        <v>1</v>
      </c>
    </row>
    <row r="68" spans="1:26" ht="30" customHeight="1">
      <c r="A68" s="1788"/>
      <c r="B68" s="1797"/>
      <c r="C68" s="1789" t="s">
        <v>3837</v>
      </c>
      <c r="D68" s="1789"/>
      <c r="E68" s="1789"/>
      <c r="F68" s="1789"/>
      <c r="G68" s="1789"/>
      <c r="H68" s="1789"/>
      <c r="I68" s="1789"/>
      <c r="J68" s="1789"/>
      <c r="K68" s="1797"/>
      <c r="L68" s="1797"/>
      <c r="M68" s="1797"/>
      <c r="N68" s="1797"/>
      <c r="O68" s="1797"/>
      <c r="P68" s="1797"/>
      <c r="Q68" s="1797"/>
      <c r="R68" s="1797"/>
      <c r="S68" s="1797"/>
      <c r="T68" s="1797"/>
      <c r="U68" s="1797"/>
      <c r="V68" s="1797"/>
      <c r="W68" s="1797"/>
      <c r="X68" s="1814"/>
      <c r="Y68" s="1814"/>
      <c r="Z68" s="747">
        <v>1</v>
      </c>
    </row>
    <row r="69" spans="1:26" ht="30" customHeight="1">
      <c r="A69" s="1788"/>
      <c r="B69" s="1797"/>
      <c r="C69" s="1797"/>
      <c r="D69" s="1888"/>
      <c r="E69" s="5095" t="s">
        <v>3836</v>
      </c>
      <c r="F69" s="5095"/>
      <c r="G69" s="5095"/>
      <c r="H69" s="5095"/>
      <c r="I69" s="5095"/>
      <c r="J69" s="5095"/>
      <c r="K69" s="5095"/>
      <c r="L69" s="5095"/>
      <c r="M69" s="5095"/>
      <c r="N69" s="5095"/>
      <c r="O69" s="1797"/>
      <c r="P69" s="1797"/>
      <c r="Q69" s="1797"/>
      <c r="R69" s="1797"/>
      <c r="S69" s="1797"/>
      <c r="T69" s="1797"/>
      <c r="U69" s="1797"/>
      <c r="V69" s="1797"/>
      <c r="W69" s="1797"/>
      <c r="X69" s="1814"/>
      <c r="Y69" s="1814"/>
      <c r="Z69" s="747">
        <v>1</v>
      </c>
    </row>
    <row r="70" spans="1:26" ht="30" customHeight="1">
      <c r="A70" s="1788"/>
      <c r="B70" s="1797"/>
      <c r="C70" s="1797"/>
      <c r="D70" s="1888"/>
      <c r="E70" s="1888"/>
      <c r="F70" s="1789"/>
      <c r="G70" s="1789"/>
      <c r="H70" s="1789"/>
      <c r="I70" s="1789"/>
      <c r="J70" s="1789"/>
      <c r="K70" s="1797"/>
      <c r="L70" s="1797"/>
      <c r="M70" s="1797"/>
      <c r="N70" s="1797"/>
      <c r="O70" s="1797"/>
      <c r="P70" s="1797"/>
      <c r="Q70" s="1797"/>
      <c r="R70" s="1797"/>
      <c r="S70" s="1797"/>
      <c r="T70" s="1797"/>
      <c r="U70" s="1797"/>
      <c r="V70" s="1797"/>
      <c r="W70" s="1797"/>
      <c r="X70" s="1814"/>
      <c r="Y70" s="1814"/>
      <c r="Z70" s="747">
        <v>1</v>
      </c>
    </row>
    <row r="71" spans="1:26" ht="30" customHeight="1">
      <c r="A71" s="1788"/>
      <c r="B71" s="1797"/>
      <c r="C71" s="1789" t="s">
        <v>3835</v>
      </c>
      <c r="D71" s="1789"/>
      <c r="E71" s="1789"/>
      <c r="F71" s="1789"/>
      <c r="G71" s="1789"/>
      <c r="H71" s="1789"/>
      <c r="I71" s="1789"/>
      <c r="J71" s="1789"/>
      <c r="K71" s="1797"/>
      <c r="L71" s="1797"/>
      <c r="M71" s="1797"/>
      <c r="N71" s="1797"/>
      <c r="O71" s="1797"/>
      <c r="P71" s="1797"/>
      <c r="Q71" s="1797"/>
      <c r="R71" s="1797"/>
      <c r="S71" s="1797"/>
      <c r="T71" s="1797"/>
      <c r="U71" s="1797"/>
      <c r="V71" s="1797"/>
      <c r="W71" s="1797"/>
      <c r="X71" s="1814"/>
      <c r="Y71" s="1814"/>
      <c r="Z71" s="747">
        <v>1</v>
      </c>
    </row>
    <row r="72" spans="1:26" ht="30" customHeight="1">
      <c r="A72" s="1788"/>
      <c r="B72" s="1797"/>
      <c r="C72" s="1797"/>
      <c r="D72" s="1888"/>
      <c r="E72" s="5095" t="s">
        <v>3834</v>
      </c>
      <c r="F72" s="5095"/>
      <c r="G72" s="5095"/>
      <c r="H72" s="5095"/>
      <c r="I72" s="5095"/>
      <c r="J72" s="5095"/>
      <c r="K72" s="5095"/>
      <c r="L72" s="5095"/>
      <c r="M72" s="5095"/>
      <c r="N72" s="5095"/>
      <c r="O72" s="1797"/>
      <c r="P72" s="1797"/>
      <c r="Q72" s="1797"/>
      <c r="R72" s="1797"/>
      <c r="S72" s="1797"/>
      <c r="T72" s="1797"/>
      <c r="U72" s="1797"/>
      <c r="V72" s="1797"/>
      <c r="W72" s="1797"/>
      <c r="X72" s="1814"/>
      <c r="Y72" s="1814"/>
      <c r="Z72" s="747">
        <v>1</v>
      </c>
    </row>
    <row r="73" spans="1:26" ht="30" customHeight="1">
      <c r="A73" s="1788"/>
      <c r="B73" s="1797"/>
      <c r="C73" s="1797"/>
      <c r="D73" s="1888"/>
      <c r="E73" s="1888"/>
      <c r="F73" s="1789"/>
      <c r="G73" s="1789"/>
      <c r="H73" s="1789"/>
      <c r="I73" s="1789"/>
      <c r="J73" s="1789"/>
      <c r="K73" s="1797"/>
      <c r="L73" s="1797"/>
      <c r="M73" s="1797"/>
      <c r="N73" s="1797"/>
      <c r="O73" s="1797"/>
      <c r="P73" s="1797"/>
      <c r="Q73" s="1797"/>
      <c r="R73" s="1797"/>
      <c r="S73" s="1797"/>
      <c r="T73" s="1797"/>
      <c r="U73" s="1797"/>
      <c r="V73" s="1797"/>
      <c r="W73" s="1797"/>
      <c r="X73" s="1814"/>
      <c r="Y73" s="1814"/>
      <c r="Z73" s="747">
        <v>1</v>
      </c>
    </row>
    <row r="74" spans="1:26" ht="30" customHeight="1">
      <c r="A74" s="1788"/>
      <c r="B74" s="1797"/>
      <c r="C74" s="1789" t="s">
        <v>3833</v>
      </c>
      <c r="D74" s="1789"/>
      <c r="E74" s="1789"/>
      <c r="F74" s="1789"/>
      <c r="G74" s="1789"/>
      <c r="H74" s="1789"/>
      <c r="I74" s="1789"/>
      <c r="J74" s="1789"/>
      <c r="K74" s="1797"/>
      <c r="L74" s="1797"/>
      <c r="M74" s="1797"/>
      <c r="N74" s="1797"/>
      <c r="O74" s="1797"/>
      <c r="P74" s="1797"/>
      <c r="Q74" s="1797"/>
      <c r="R74" s="1797"/>
      <c r="S74" s="1797"/>
      <c r="T74" s="1797"/>
      <c r="U74" s="1797"/>
      <c r="V74" s="1797"/>
      <c r="W74" s="1797"/>
      <c r="X74" s="1814"/>
      <c r="Y74" s="1814"/>
      <c r="Z74" s="747">
        <v>1</v>
      </c>
    </row>
    <row r="75" spans="1:26" ht="30" customHeight="1">
      <c r="A75" s="1788"/>
      <c r="B75" s="1797"/>
      <c r="C75" s="1797"/>
      <c r="D75" s="1888"/>
      <c r="E75" s="5095" t="s">
        <v>3832</v>
      </c>
      <c r="F75" s="5095"/>
      <c r="G75" s="5095"/>
      <c r="H75" s="5095"/>
      <c r="I75" s="5095"/>
      <c r="J75" s="5095"/>
      <c r="K75" s="5095"/>
      <c r="L75" s="5095"/>
      <c r="M75" s="5095"/>
      <c r="N75" s="5095"/>
      <c r="O75" s="1797"/>
      <c r="P75" s="1797"/>
      <c r="Q75" s="1797"/>
      <c r="R75" s="1797"/>
      <c r="S75" s="1797"/>
      <c r="T75" s="1797" t="s">
        <v>798</v>
      </c>
      <c r="U75" s="1797"/>
      <c r="V75" s="1797"/>
      <c r="W75" s="1797"/>
      <c r="X75" s="1814"/>
      <c r="Y75" s="1814"/>
      <c r="Z75" s="747">
        <v>1</v>
      </c>
    </row>
    <row r="76" spans="1:26" ht="30" customHeight="1">
      <c r="A76" s="1788"/>
      <c r="B76" s="1797"/>
      <c r="C76" s="1797"/>
      <c r="D76" s="1888"/>
      <c r="E76" s="1888"/>
      <c r="F76" s="1789"/>
      <c r="G76" s="1789"/>
      <c r="H76" s="1789"/>
      <c r="I76" s="1789"/>
      <c r="J76" s="1789"/>
      <c r="K76" s="1797"/>
      <c r="L76" s="1797"/>
      <c r="M76" s="1797"/>
      <c r="N76" s="1797"/>
      <c r="O76" s="1797"/>
      <c r="P76" s="1797"/>
      <c r="Q76" s="1797"/>
      <c r="R76" s="1797"/>
      <c r="S76" s="1797"/>
      <c r="T76" s="1797"/>
      <c r="U76" s="1797"/>
      <c r="V76" s="1797"/>
      <c r="W76" s="1797"/>
      <c r="X76" s="1814"/>
      <c r="Y76" s="1814"/>
      <c r="Z76" s="747">
        <v>1</v>
      </c>
    </row>
    <row r="77" spans="1:26" ht="30" customHeight="1">
      <c r="A77" s="1788"/>
      <c r="B77" s="1797"/>
      <c r="C77" s="1789" t="s">
        <v>3831</v>
      </c>
      <c r="D77" s="1789"/>
      <c r="E77" s="1789"/>
      <c r="F77" s="1789"/>
      <c r="G77" s="1789"/>
      <c r="H77" s="1789"/>
      <c r="I77" s="1789"/>
      <c r="J77" s="1789"/>
      <c r="K77" s="1797"/>
      <c r="L77" s="1797"/>
      <c r="M77" s="1797"/>
      <c r="N77" s="1797"/>
      <c r="O77" s="1797"/>
      <c r="P77" s="1797"/>
      <c r="Q77" s="1797"/>
      <c r="R77" s="1797"/>
      <c r="S77" s="1797"/>
      <c r="T77" s="1797"/>
      <c r="U77" s="1797"/>
      <c r="V77" s="1797"/>
      <c r="W77" s="1797"/>
      <c r="X77" s="1814"/>
      <c r="Y77" s="1814"/>
      <c r="Z77" s="747">
        <v>1</v>
      </c>
    </row>
    <row r="78" spans="1:26" ht="30" customHeight="1">
      <c r="A78" s="1788"/>
      <c r="B78" s="1797"/>
      <c r="C78" s="1797"/>
      <c r="D78" s="1888"/>
      <c r="E78" s="5095" t="s">
        <v>3830</v>
      </c>
      <c r="F78" s="5095"/>
      <c r="G78" s="5095"/>
      <c r="H78" s="5095"/>
      <c r="I78" s="5095"/>
      <c r="J78" s="5095"/>
      <c r="K78" s="5095"/>
      <c r="L78" s="5095"/>
      <c r="M78" s="5095"/>
      <c r="N78" s="5095"/>
      <c r="O78" s="1797"/>
      <c r="P78" s="1797"/>
      <c r="Q78" s="1797"/>
      <c r="R78" s="1797"/>
      <c r="S78" s="1797"/>
      <c r="T78" s="1797"/>
      <c r="U78" s="1797"/>
      <c r="V78" s="1797"/>
      <c r="W78" s="1797"/>
      <c r="X78" s="1814"/>
      <c r="Y78" s="1814"/>
      <c r="Z78" s="747">
        <v>1</v>
      </c>
    </row>
    <row r="79" spans="1:26" ht="30" customHeight="1">
      <c r="A79" s="1788"/>
      <c r="B79" s="1797"/>
      <c r="C79" s="1797"/>
      <c r="D79" s="1888"/>
      <c r="E79" s="1888"/>
      <c r="F79" s="1789"/>
      <c r="G79" s="1789"/>
      <c r="H79" s="1789"/>
      <c r="I79" s="1789"/>
      <c r="J79" s="1789"/>
      <c r="K79" s="1797"/>
      <c r="L79" s="1797"/>
      <c r="M79" s="1797"/>
      <c r="N79" s="1797"/>
      <c r="O79" s="1797"/>
      <c r="P79" s="1797"/>
      <c r="Q79" s="1797"/>
      <c r="R79" s="1797"/>
      <c r="S79" s="1797"/>
      <c r="T79" s="1797"/>
      <c r="U79" s="1797"/>
      <c r="V79" s="1797"/>
      <c r="W79" s="1797"/>
      <c r="X79" s="1814"/>
      <c r="Y79" s="1814"/>
      <c r="Z79" s="747">
        <v>1</v>
      </c>
    </row>
    <row r="80" spans="1:26" ht="30" customHeight="1">
      <c r="A80" s="1788"/>
      <c r="B80" s="1797"/>
      <c r="C80" s="1789" t="s">
        <v>3829</v>
      </c>
      <c r="D80" s="1789"/>
      <c r="E80" s="1789"/>
      <c r="F80" s="1789"/>
      <c r="G80" s="1789"/>
      <c r="H80" s="1789"/>
      <c r="I80" s="1789"/>
      <c r="J80" s="1789"/>
      <c r="K80" s="1797"/>
      <c r="L80" s="1797"/>
      <c r="M80" s="1797"/>
      <c r="N80" s="1797"/>
      <c r="O80" s="1797"/>
      <c r="P80" s="1797"/>
      <c r="Q80" s="1797"/>
      <c r="R80" s="1797"/>
      <c r="S80" s="1797"/>
      <c r="T80" s="1797"/>
      <c r="U80" s="1797"/>
      <c r="V80" s="1797"/>
      <c r="W80" s="1797"/>
      <c r="X80" s="1814"/>
      <c r="Y80" s="1814"/>
      <c r="Z80" s="747">
        <v>1</v>
      </c>
    </row>
    <row r="81" spans="1:26" ht="30" customHeight="1">
      <c r="A81" s="1788"/>
      <c r="B81" s="1797"/>
      <c r="C81" s="1797"/>
      <c r="D81" s="1888"/>
      <c r="E81" s="5095" t="s">
        <v>3828</v>
      </c>
      <c r="F81" s="5095"/>
      <c r="G81" s="5095"/>
      <c r="H81" s="5095"/>
      <c r="I81" s="5095"/>
      <c r="J81" s="5095"/>
      <c r="K81" s="5095"/>
      <c r="L81" s="5095"/>
      <c r="M81" s="5095"/>
      <c r="N81" s="5095"/>
      <c r="O81" s="1797"/>
      <c r="P81" s="1797"/>
      <c r="Q81" s="1797"/>
      <c r="R81" s="1797"/>
      <c r="S81" s="1797"/>
      <c r="T81" s="1797"/>
      <c r="U81" s="1797"/>
      <c r="V81" s="1797"/>
      <c r="W81" s="1797"/>
      <c r="X81" s="1814"/>
      <c r="Y81" s="1814"/>
      <c r="Z81" s="747">
        <v>1</v>
      </c>
    </row>
    <row r="82" spans="1:26" ht="30" customHeight="1">
      <c r="A82" s="1788"/>
      <c r="B82" s="1797"/>
      <c r="C82" s="1797"/>
      <c r="D82" s="1888"/>
      <c r="E82" s="1888"/>
      <c r="F82" s="1789"/>
      <c r="G82" s="1789"/>
      <c r="H82" s="1789"/>
      <c r="I82" s="1789"/>
      <c r="J82" s="1789"/>
      <c r="K82" s="1797"/>
      <c r="L82" s="1797"/>
      <c r="M82" s="1797"/>
      <c r="N82" s="1797"/>
      <c r="O82" s="1797"/>
      <c r="P82" s="1797"/>
      <c r="Q82" s="1797"/>
      <c r="R82" s="1797"/>
      <c r="S82" s="1797"/>
      <c r="T82" s="1797"/>
      <c r="U82" s="1797"/>
      <c r="V82" s="1797"/>
      <c r="W82" s="1797"/>
      <c r="X82" s="1814"/>
      <c r="Y82" s="1814"/>
      <c r="Z82" s="747">
        <v>1</v>
      </c>
    </row>
    <row r="83" spans="1:26" ht="30" customHeight="1">
      <c r="A83" s="1788"/>
      <c r="B83" s="1797"/>
      <c r="C83" s="1789" t="s">
        <v>3827</v>
      </c>
      <c r="D83" s="1789"/>
      <c r="E83" s="1789"/>
      <c r="F83" s="1789"/>
      <c r="G83" s="1789"/>
      <c r="H83" s="1789"/>
      <c r="I83" s="1789"/>
      <c r="J83" s="1789"/>
      <c r="K83" s="1797"/>
      <c r="L83" s="1797"/>
      <c r="M83" s="1797"/>
      <c r="N83" s="1797"/>
      <c r="O83" s="1797"/>
      <c r="P83" s="1797"/>
      <c r="Q83" s="1797"/>
      <c r="R83" s="1797"/>
      <c r="S83" s="1797"/>
      <c r="T83" s="1797"/>
      <c r="U83" s="1797"/>
      <c r="V83" s="1797"/>
      <c r="W83" s="1797"/>
      <c r="X83" s="1814"/>
      <c r="Y83" s="1814"/>
      <c r="Z83" s="747">
        <v>1</v>
      </c>
    </row>
    <row r="84" spans="1:26" ht="30" customHeight="1">
      <c r="A84" s="1788"/>
      <c r="B84" s="1797"/>
      <c r="C84" s="1797"/>
      <c r="D84" s="1888"/>
      <c r="E84" s="5095" t="s">
        <v>3826</v>
      </c>
      <c r="F84" s="5095"/>
      <c r="G84" s="5095"/>
      <c r="H84" s="5095"/>
      <c r="I84" s="5095"/>
      <c r="J84" s="5095"/>
      <c r="K84" s="5095"/>
      <c r="L84" s="5095"/>
      <c r="M84" s="5095"/>
      <c r="N84" s="5095"/>
      <c r="O84" s="1797"/>
      <c r="P84" s="1797"/>
      <c r="Q84" s="1797"/>
      <c r="R84" s="1797"/>
      <c r="S84" s="1797"/>
      <c r="T84" s="1797"/>
      <c r="U84" s="1797"/>
      <c r="V84" s="1797"/>
      <c r="W84" s="1797"/>
      <c r="X84" s="1814"/>
      <c r="Y84" s="1814"/>
      <c r="Z84" s="747">
        <v>1</v>
      </c>
    </row>
    <row r="85" spans="1:26" ht="30" customHeight="1">
      <c r="A85" s="1788"/>
      <c r="B85" s="1797"/>
      <c r="C85" s="1797"/>
      <c r="D85" s="1888"/>
      <c r="E85" s="1888"/>
      <c r="F85" s="1789"/>
      <c r="G85" s="1789"/>
      <c r="H85" s="1789"/>
      <c r="I85" s="1789"/>
      <c r="J85" s="1789"/>
      <c r="K85" s="1797"/>
      <c r="L85" s="1797"/>
      <c r="M85" s="1797"/>
      <c r="N85" s="1797"/>
      <c r="O85" s="1797"/>
      <c r="P85" s="1797"/>
      <c r="Q85" s="1797"/>
      <c r="R85" s="1797"/>
      <c r="S85" s="1797"/>
      <c r="T85" s="1797"/>
      <c r="U85" s="1797"/>
      <c r="V85" s="1797"/>
      <c r="W85" s="1797"/>
      <c r="X85" s="1814"/>
      <c r="Y85" s="1814"/>
      <c r="Z85" s="747">
        <v>1</v>
      </c>
    </row>
    <row r="86" spans="1:26" ht="30" customHeight="1">
      <c r="A86" s="1788"/>
      <c r="B86" s="1797"/>
      <c r="C86" s="1789" t="s">
        <v>3825</v>
      </c>
      <c r="D86" s="1789"/>
      <c r="E86" s="1789"/>
      <c r="F86" s="1789"/>
      <c r="G86" s="1789"/>
      <c r="H86" s="1789"/>
      <c r="I86" s="1789"/>
      <c r="J86" s="1789"/>
      <c r="K86" s="1797"/>
      <c r="L86" s="1797"/>
      <c r="M86" s="1797"/>
      <c r="N86" s="1797"/>
      <c r="O86" s="1797"/>
      <c r="P86" s="1797"/>
      <c r="Q86" s="1797"/>
      <c r="R86" s="1797"/>
      <c r="S86" s="1797"/>
      <c r="T86" s="1797"/>
      <c r="U86" s="1797"/>
      <c r="V86" s="1797"/>
      <c r="W86" s="1797"/>
      <c r="X86" s="1814"/>
      <c r="Y86" s="1814"/>
      <c r="Z86" s="747">
        <v>1</v>
      </c>
    </row>
    <row r="87" spans="1:26" ht="30" customHeight="1">
      <c r="A87" s="1788"/>
      <c r="B87" s="1797"/>
      <c r="C87" s="1797"/>
      <c r="D87" s="1888"/>
      <c r="E87" s="5095" t="s">
        <v>3824</v>
      </c>
      <c r="F87" s="5095"/>
      <c r="G87" s="5095"/>
      <c r="H87" s="5095"/>
      <c r="I87" s="5095"/>
      <c r="J87" s="5095"/>
      <c r="K87" s="5095"/>
      <c r="L87" s="5095"/>
      <c r="M87" s="5095"/>
      <c r="N87" s="5095"/>
      <c r="O87" s="1797"/>
      <c r="P87" s="1797"/>
      <c r="Q87" s="1797"/>
      <c r="R87" s="1797"/>
      <c r="S87" s="1797"/>
      <c r="T87" s="1797"/>
      <c r="U87" s="1797"/>
      <c r="V87" s="1797"/>
      <c r="W87" s="1797"/>
      <c r="X87" s="1814"/>
      <c r="Y87" s="1814"/>
      <c r="Z87" s="747">
        <v>1</v>
      </c>
    </row>
    <row r="88" spans="1:26" ht="30" customHeight="1">
      <c r="A88" s="1788"/>
      <c r="B88" s="1797"/>
      <c r="C88" s="1797"/>
      <c r="D88" s="1888"/>
      <c r="E88" s="1888"/>
      <c r="F88" s="1789"/>
      <c r="G88" s="1789"/>
      <c r="H88" s="1789"/>
      <c r="I88" s="1789"/>
      <c r="J88" s="1789"/>
      <c r="K88" s="1797"/>
      <c r="L88" s="1797"/>
      <c r="M88" s="1797"/>
      <c r="N88" s="1797"/>
      <c r="O88" s="1797"/>
      <c r="P88" s="1797"/>
      <c r="Q88" s="1797"/>
      <c r="R88" s="1797"/>
      <c r="S88" s="1797"/>
      <c r="T88" s="1797"/>
      <c r="U88" s="1797"/>
      <c r="V88" s="1797"/>
      <c r="W88" s="1797"/>
      <c r="X88" s="1814"/>
      <c r="Y88" s="1814"/>
      <c r="Z88" s="747">
        <v>1</v>
      </c>
    </row>
    <row r="89" spans="1:26" ht="30" customHeight="1">
      <c r="A89" s="1788"/>
      <c r="B89" s="1797"/>
      <c r="C89" s="1789" t="s">
        <v>3823</v>
      </c>
      <c r="D89" s="1789"/>
      <c r="E89" s="1789"/>
      <c r="F89" s="1789"/>
      <c r="G89" s="1789"/>
      <c r="H89" s="1789"/>
      <c r="I89" s="1789"/>
      <c r="J89" s="1789"/>
      <c r="K89" s="1797"/>
      <c r="L89" s="1797"/>
      <c r="M89" s="1797"/>
      <c r="N89" s="1797"/>
      <c r="O89" s="1797"/>
      <c r="P89" s="1797"/>
      <c r="Q89" s="1797"/>
      <c r="R89" s="1797"/>
      <c r="S89" s="1797"/>
      <c r="T89" s="1797"/>
      <c r="U89" s="1797"/>
      <c r="V89" s="1797"/>
      <c r="W89" s="1797"/>
      <c r="X89" s="1814"/>
      <c r="Y89" s="1814"/>
      <c r="Z89" s="747">
        <v>1</v>
      </c>
    </row>
    <row r="90" spans="1:26" ht="30" customHeight="1">
      <c r="A90" s="1788"/>
      <c r="B90" s="1797"/>
      <c r="C90" s="1797"/>
      <c r="D90" s="1888"/>
      <c r="E90" s="5095" t="s">
        <v>3822</v>
      </c>
      <c r="F90" s="5095"/>
      <c r="G90" s="5095"/>
      <c r="H90" s="5095"/>
      <c r="I90" s="5095"/>
      <c r="J90" s="5095"/>
      <c r="K90" s="5095"/>
      <c r="L90" s="5095"/>
      <c r="M90" s="5095"/>
      <c r="N90" s="5095"/>
      <c r="O90" s="1797"/>
      <c r="P90" s="1797"/>
      <c r="Q90" s="1797"/>
      <c r="R90" s="1797"/>
      <c r="S90" s="1797"/>
      <c r="T90" s="1797"/>
      <c r="U90" s="1797"/>
      <c r="V90" s="1797"/>
      <c r="W90" s="1797"/>
      <c r="X90" s="1814"/>
      <c r="Y90" s="1814"/>
      <c r="Z90" s="747">
        <v>1</v>
      </c>
    </row>
    <row r="91" spans="1:26" ht="30" customHeight="1">
      <c r="A91" s="1788"/>
      <c r="B91" s="1797"/>
      <c r="C91" s="1797"/>
      <c r="D91" s="1789"/>
      <c r="E91" s="1789"/>
      <c r="F91" s="1789"/>
      <c r="G91" s="1789"/>
      <c r="H91" s="1789"/>
      <c r="I91" s="1789"/>
      <c r="J91" s="1789"/>
      <c r="K91" s="1797"/>
      <c r="L91" s="1797"/>
      <c r="M91" s="1797"/>
      <c r="N91" s="1797"/>
      <c r="O91" s="1797"/>
      <c r="P91" s="1797"/>
      <c r="Q91" s="1797"/>
      <c r="R91" s="1797"/>
      <c r="S91" s="1797"/>
      <c r="T91" s="1797"/>
      <c r="U91" s="1797"/>
      <c r="V91" s="1797"/>
      <c r="W91" s="1797"/>
      <c r="X91" s="1814"/>
      <c r="Y91" s="1814"/>
      <c r="Z91" s="747">
        <v>1</v>
      </c>
    </row>
    <row r="92" spans="1:26" ht="30" customHeight="1">
      <c r="A92" s="1788"/>
      <c r="B92" s="1797"/>
      <c r="C92" s="1789" t="s">
        <v>3821</v>
      </c>
      <c r="D92" s="1789"/>
      <c r="E92" s="1789"/>
      <c r="F92" s="1789"/>
      <c r="G92" s="1789"/>
      <c r="H92" s="1789"/>
      <c r="I92" s="1789"/>
      <c r="J92" s="1789"/>
      <c r="K92" s="1797"/>
      <c r="L92" s="1797"/>
      <c r="M92" s="1797"/>
      <c r="N92" s="1797"/>
      <c r="O92" s="1797"/>
      <c r="P92" s="1797"/>
      <c r="Q92" s="1797"/>
      <c r="R92" s="1797"/>
      <c r="S92" s="1797"/>
      <c r="T92" s="1797"/>
      <c r="U92" s="1797"/>
      <c r="V92" s="1797"/>
      <c r="W92" s="1797"/>
      <c r="X92" s="1814"/>
      <c r="Y92" s="1814"/>
      <c r="Z92" s="747">
        <v>1</v>
      </c>
    </row>
    <row r="93" spans="1:26" ht="30" customHeight="1">
      <c r="A93" s="1788"/>
      <c r="B93" s="1797"/>
      <c r="C93" s="1797"/>
      <c r="D93" s="1888"/>
      <c r="E93" s="5095" t="s">
        <v>3820</v>
      </c>
      <c r="F93" s="5095"/>
      <c r="G93" s="5095"/>
      <c r="H93" s="5095"/>
      <c r="I93" s="5095"/>
      <c r="J93" s="5095"/>
      <c r="K93" s="5095"/>
      <c r="L93" s="5095"/>
      <c r="M93" s="5095"/>
      <c r="N93" s="5095"/>
      <c r="O93" s="1797"/>
      <c r="P93" s="1797"/>
      <c r="Q93" s="1797"/>
      <c r="R93" s="1797"/>
      <c r="S93" s="1797"/>
      <c r="T93" s="1797"/>
      <c r="U93" s="1797"/>
      <c r="V93" s="1797"/>
      <c r="W93" s="1797"/>
      <c r="X93" s="1814"/>
      <c r="Y93" s="1814"/>
      <c r="Z93" s="747">
        <v>1</v>
      </c>
    </row>
    <row r="94" spans="1:26" ht="30" customHeight="1">
      <c r="A94" s="1788"/>
      <c r="B94" s="1797"/>
      <c r="C94" s="1797"/>
      <c r="D94" s="1888"/>
      <c r="E94" s="1888"/>
      <c r="F94" s="1789"/>
      <c r="G94" s="1789"/>
      <c r="H94" s="1789"/>
      <c r="I94" s="1789"/>
      <c r="J94" s="1789"/>
      <c r="K94" s="1797"/>
      <c r="L94" s="1797"/>
      <c r="M94" s="1797"/>
      <c r="N94" s="1797"/>
      <c r="O94" s="1797"/>
      <c r="P94" s="1797"/>
      <c r="Q94" s="1797"/>
      <c r="R94" s="1797"/>
      <c r="S94" s="1797"/>
      <c r="T94" s="1797"/>
      <c r="U94" s="1797"/>
      <c r="V94" s="1797"/>
      <c r="W94" s="1797"/>
      <c r="X94" s="1814"/>
      <c r="Y94" s="1814"/>
      <c r="Z94" s="747">
        <v>1</v>
      </c>
    </row>
    <row r="95" spans="1:26" ht="30" customHeight="1">
      <c r="A95" s="1788"/>
      <c r="B95" s="1797"/>
      <c r="C95" s="1789" t="s">
        <v>3819</v>
      </c>
      <c r="D95" s="1789"/>
      <c r="E95" s="1789"/>
      <c r="F95" s="1789"/>
      <c r="G95" s="1789"/>
      <c r="H95" s="1789"/>
      <c r="I95" s="1789"/>
      <c r="J95" s="1789"/>
      <c r="K95" s="1797"/>
      <c r="L95" s="1797"/>
      <c r="M95" s="1797"/>
      <c r="N95" s="1797"/>
      <c r="O95" s="1797"/>
      <c r="P95" s="1797"/>
      <c r="Q95" s="1797"/>
      <c r="R95" s="1797"/>
      <c r="S95" s="1797"/>
      <c r="T95" s="1797"/>
      <c r="U95" s="1797"/>
      <c r="V95" s="1797"/>
      <c r="W95" s="1797"/>
      <c r="X95" s="1814"/>
      <c r="Y95" s="1814"/>
      <c r="Z95" s="747">
        <v>1</v>
      </c>
    </row>
    <row r="96" spans="1:26" ht="30" customHeight="1">
      <c r="A96" s="1788"/>
      <c r="B96" s="1797"/>
      <c r="C96" s="1797"/>
      <c r="D96" s="1888"/>
      <c r="E96" s="5095" t="s">
        <v>3818</v>
      </c>
      <c r="F96" s="5095"/>
      <c r="G96" s="5095"/>
      <c r="H96" s="5095"/>
      <c r="I96" s="5095"/>
      <c r="J96" s="5095"/>
      <c r="K96" s="5095"/>
      <c r="L96" s="5095"/>
      <c r="M96" s="5095"/>
      <c r="N96" s="5095"/>
      <c r="O96" s="1797"/>
      <c r="P96" s="1797"/>
      <c r="Q96" s="1797"/>
      <c r="R96" s="1797"/>
      <c r="S96" s="1797"/>
      <c r="T96" s="1797" t="s">
        <v>798</v>
      </c>
      <c r="U96" s="1797"/>
      <c r="V96" s="1797"/>
      <c r="W96" s="1797"/>
      <c r="X96" s="1814"/>
      <c r="Y96" s="1814"/>
      <c r="Z96" s="747">
        <v>1</v>
      </c>
    </row>
    <row r="97" spans="1:38" ht="30" customHeight="1">
      <c r="A97" s="1788"/>
      <c r="B97" s="1797"/>
      <c r="C97" s="1797"/>
      <c r="D97" s="1789"/>
      <c r="E97" s="1789"/>
      <c r="F97" s="1789"/>
      <c r="G97" s="1789"/>
      <c r="H97" s="1789"/>
      <c r="I97" s="1789"/>
      <c r="J97" s="1789"/>
      <c r="K97" s="1797"/>
      <c r="L97" s="1797"/>
      <c r="M97" s="1797"/>
      <c r="N97" s="1797"/>
      <c r="O97" s="1797"/>
      <c r="P97" s="1797"/>
      <c r="Q97" s="1797"/>
      <c r="R97" s="1797"/>
      <c r="S97" s="1797"/>
      <c r="T97" s="1797"/>
      <c r="U97" s="1797"/>
      <c r="V97" s="1797"/>
      <c r="W97" s="1797"/>
      <c r="X97" s="1814"/>
      <c r="Y97" s="1814"/>
      <c r="Z97" s="747">
        <v>1</v>
      </c>
    </row>
    <row r="98" spans="1:38" s="749" customFormat="1" ht="40.5" customHeight="1">
      <c r="A98" s="1788"/>
      <c r="B98" s="1788"/>
      <c r="C98" s="1788"/>
      <c r="D98" s="1788"/>
      <c r="E98" s="1788"/>
      <c r="F98" s="1815"/>
      <c r="G98" s="1788"/>
      <c r="H98" s="1788"/>
      <c r="I98" s="1815"/>
      <c r="J98" s="1815"/>
      <c r="K98" s="1815"/>
      <c r="L98" s="1815"/>
      <c r="M98" s="1815"/>
      <c r="N98" s="1814"/>
      <c r="O98" s="1814"/>
      <c r="P98" s="1814"/>
      <c r="Q98" s="1814"/>
      <c r="R98" s="1814"/>
      <c r="S98" s="1814"/>
      <c r="T98" s="1814"/>
      <c r="U98" s="1814"/>
      <c r="V98" s="1814"/>
      <c r="W98" s="1788"/>
      <c r="X98" s="1788"/>
      <c r="Y98" s="1814"/>
      <c r="Z98" s="747">
        <v>1</v>
      </c>
      <c r="AA98" s="641"/>
      <c r="AB98" s="641"/>
      <c r="AC98" s="746"/>
      <c r="AD98" s="746"/>
      <c r="AE98" s="746"/>
      <c r="AF98" s="746"/>
      <c r="AG98" s="746"/>
      <c r="AH98" s="746"/>
      <c r="AI98" s="746"/>
      <c r="AJ98" s="746"/>
      <c r="AK98" s="746"/>
      <c r="AL98" s="746"/>
    </row>
    <row r="99" spans="1:38" s="749" customFormat="1" ht="40.5" customHeight="1">
      <c r="A99" s="1788"/>
      <c r="B99" s="1822"/>
      <c r="C99" s="1822"/>
      <c r="D99" s="1822"/>
      <c r="E99" s="1822"/>
      <c r="F99" s="1822"/>
      <c r="G99" s="1877"/>
      <c r="H99" s="1822"/>
      <c r="I99" s="1822"/>
      <c r="J99" s="1877"/>
      <c r="K99" s="1877"/>
      <c r="L99" s="1877"/>
      <c r="M99" s="1877"/>
      <c r="N99" s="1877"/>
      <c r="O99" s="1887"/>
      <c r="P99" s="1886"/>
      <c r="Q99" s="1886"/>
      <c r="R99" s="1886"/>
      <c r="S99" s="1886"/>
      <c r="T99" s="1886"/>
      <c r="U99" s="1886"/>
      <c r="V99" s="1886"/>
      <c r="W99" s="1886"/>
      <c r="X99" s="1788"/>
      <c r="Y99" s="1788"/>
      <c r="Z99" s="747">
        <v>1</v>
      </c>
      <c r="AA99" s="641"/>
      <c r="AB99" s="641"/>
      <c r="AC99" s="746"/>
      <c r="AD99" s="746"/>
      <c r="AE99" s="746"/>
      <c r="AF99" s="746"/>
      <c r="AG99" s="746"/>
      <c r="AH99" s="746"/>
      <c r="AI99" s="746"/>
      <c r="AJ99" s="746"/>
      <c r="AK99" s="746"/>
      <c r="AL99" s="746"/>
    </row>
    <row r="100" spans="1:38" s="749" customFormat="1" ht="40.5" customHeight="1">
      <c r="A100" s="1788"/>
      <c r="B100" s="1822"/>
      <c r="C100" s="1822"/>
      <c r="D100" s="1822"/>
      <c r="E100" s="1822"/>
      <c r="F100" s="1822"/>
      <c r="G100" s="1877"/>
      <c r="H100" s="1822"/>
      <c r="I100" s="1822"/>
      <c r="J100" s="1877"/>
      <c r="K100" s="1883" t="s">
        <v>3817</v>
      </c>
      <c r="L100" s="5117" t="s">
        <v>3816</v>
      </c>
      <c r="M100" s="5117"/>
      <c r="N100" s="5117"/>
      <c r="O100" s="5117"/>
      <c r="P100" s="5117"/>
      <c r="Q100" s="5117"/>
      <c r="R100" s="5117"/>
      <c r="S100" s="5117"/>
      <c r="T100" s="1876" t="s">
        <v>798</v>
      </c>
      <c r="U100" s="1876"/>
      <c r="V100" s="1876"/>
      <c r="W100" s="1876"/>
      <c r="X100" s="1788"/>
      <c r="Y100" s="1875"/>
      <c r="Z100" s="747">
        <v>1</v>
      </c>
      <c r="AA100" s="641"/>
      <c r="AB100" s="641"/>
      <c r="AC100" s="746"/>
      <c r="AD100" s="746"/>
      <c r="AE100" s="746"/>
      <c r="AF100" s="746"/>
      <c r="AG100" s="746"/>
      <c r="AH100" s="746"/>
      <c r="AI100" s="746"/>
      <c r="AJ100" s="746"/>
      <c r="AK100" s="746"/>
      <c r="AL100" s="746"/>
    </row>
    <row r="101" spans="1:38" s="749" customFormat="1" ht="40.5" customHeight="1">
      <c r="A101" s="1788"/>
      <c r="B101" s="1822"/>
      <c r="C101" s="1822"/>
      <c r="D101" s="1822"/>
      <c r="E101" s="1822"/>
      <c r="F101" s="1822"/>
      <c r="G101" s="1877"/>
      <c r="H101" s="1822"/>
      <c r="I101" s="1822"/>
      <c r="J101" s="1877"/>
      <c r="K101" s="1884" t="s">
        <v>3815</v>
      </c>
      <c r="L101" s="5117" t="s">
        <v>3814</v>
      </c>
      <c r="M101" s="5117"/>
      <c r="N101" s="5117"/>
      <c r="O101" s="5117"/>
      <c r="P101" s="5117"/>
      <c r="Q101" s="5117"/>
      <c r="R101" s="5117"/>
      <c r="S101" s="5117"/>
      <c r="T101" s="1876" t="s">
        <v>798</v>
      </c>
      <c r="U101" s="1876"/>
      <c r="V101" s="1876"/>
      <c r="W101" s="1882" t="s">
        <v>798</v>
      </c>
      <c r="X101" s="1788"/>
      <c r="Y101" s="1875"/>
      <c r="Z101" s="747">
        <v>1</v>
      </c>
      <c r="AA101" s="641"/>
      <c r="AB101" s="641"/>
      <c r="AC101" s="746"/>
      <c r="AD101" s="746"/>
      <c r="AE101" s="746"/>
      <c r="AF101" s="746"/>
      <c r="AG101" s="746"/>
      <c r="AH101" s="746"/>
      <c r="AI101" s="746"/>
      <c r="AJ101" s="746"/>
      <c r="AK101" s="746"/>
      <c r="AL101" s="746"/>
    </row>
    <row r="102" spans="1:38" s="749" customFormat="1" ht="40.5" customHeight="1">
      <c r="A102" s="1788"/>
      <c r="B102" s="1822"/>
      <c r="C102" s="1822"/>
      <c r="D102" s="1822"/>
      <c r="E102" s="1822"/>
      <c r="F102" s="1822"/>
      <c r="G102" s="1877"/>
      <c r="H102" s="1822"/>
      <c r="I102" s="1822"/>
      <c r="J102" s="1877"/>
      <c r="K102" s="1883" t="s">
        <v>3813</v>
      </c>
      <c r="L102" s="1876"/>
      <c r="M102" s="1877"/>
      <c r="N102" s="1885"/>
      <c r="O102" s="1793"/>
      <c r="P102" s="1793"/>
      <c r="Q102" s="1876"/>
      <c r="R102" s="1876"/>
      <c r="S102" s="1876"/>
      <c r="T102" s="1876"/>
      <c r="U102" s="1876"/>
      <c r="V102" s="1876"/>
      <c r="W102" s="1882" t="s">
        <v>798</v>
      </c>
      <c r="X102" s="1788"/>
      <c r="Y102" s="1875"/>
      <c r="Z102" s="747">
        <v>1</v>
      </c>
      <c r="AA102" s="641"/>
      <c r="AB102" s="641"/>
      <c r="AC102" s="746"/>
      <c r="AD102" s="746"/>
      <c r="AE102" s="746"/>
      <c r="AF102" s="746"/>
      <c r="AG102" s="746"/>
      <c r="AH102" s="746"/>
      <c r="AI102" s="746"/>
      <c r="AJ102" s="746"/>
      <c r="AK102" s="746"/>
      <c r="AL102" s="746"/>
    </row>
    <row r="103" spans="1:38" s="749" customFormat="1" ht="40.5" customHeight="1">
      <c r="A103" s="1788"/>
      <c r="B103" s="1822"/>
      <c r="C103" s="1822"/>
      <c r="D103" s="1822"/>
      <c r="E103" s="1822"/>
      <c r="F103" s="1822"/>
      <c r="G103" s="1877"/>
      <c r="H103" s="1822"/>
      <c r="I103" s="1822"/>
      <c r="J103" s="1877"/>
      <c r="K103" s="1883" t="s">
        <v>3812</v>
      </c>
      <c r="L103" s="1876"/>
      <c r="M103" s="1877"/>
      <c r="N103" s="1885"/>
      <c r="O103" s="1793"/>
      <c r="P103" s="1793"/>
      <c r="Q103" s="1876"/>
      <c r="R103" s="1876"/>
      <c r="S103" s="1876"/>
      <c r="T103" s="1876"/>
      <c r="U103" s="1876"/>
      <c r="V103" s="1876"/>
      <c r="W103" s="1882" t="s">
        <v>798</v>
      </c>
      <c r="X103" s="1788"/>
      <c r="Y103" s="1875"/>
      <c r="Z103" s="747">
        <v>1</v>
      </c>
      <c r="AA103" s="641"/>
      <c r="AB103" s="641"/>
      <c r="AC103" s="746"/>
      <c r="AD103" s="746"/>
      <c r="AE103" s="746"/>
      <c r="AF103" s="746"/>
      <c r="AG103" s="746"/>
      <c r="AH103" s="746"/>
      <c r="AI103" s="746"/>
      <c r="AJ103" s="746"/>
      <c r="AK103" s="746"/>
      <c r="AL103" s="746"/>
    </row>
    <row r="104" spans="1:38" s="749" customFormat="1" ht="40.5" customHeight="1">
      <c r="A104" s="1788"/>
      <c r="B104" s="1822"/>
      <c r="C104" s="1822"/>
      <c r="D104" s="1822"/>
      <c r="E104" s="1822"/>
      <c r="F104" s="1822"/>
      <c r="G104" s="1877"/>
      <c r="H104" s="1822"/>
      <c r="I104" s="1822"/>
      <c r="J104" s="1877"/>
      <c r="K104" s="1884" t="s">
        <v>3811</v>
      </c>
      <c r="L104" s="1878" t="s">
        <v>3810</v>
      </c>
      <c r="M104" s="1877"/>
      <c r="N104" s="1877"/>
      <c r="O104" s="1793"/>
      <c r="P104" s="1793"/>
      <c r="Q104" s="1876"/>
      <c r="R104" s="1876"/>
      <c r="S104" s="1876"/>
      <c r="T104" s="1876" t="s">
        <v>798</v>
      </c>
      <c r="U104" s="1876"/>
      <c r="V104" s="1876"/>
      <c r="W104" s="1882" t="s">
        <v>798</v>
      </c>
      <c r="X104" s="1788"/>
      <c r="Y104" s="1875"/>
      <c r="Z104" s="747">
        <v>1</v>
      </c>
      <c r="AA104" s="641"/>
      <c r="AB104" s="641"/>
      <c r="AC104" s="746"/>
      <c r="AD104" s="746"/>
      <c r="AE104" s="746"/>
      <c r="AF104" s="746"/>
      <c r="AG104" s="746"/>
      <c r="AH104" s="746"/>
      <c r="AI104" s="746"/>
      <c r="AJ104" s="746"/>
      <c r="AK104" s="746"/>
      <c r="AL104" s="746"/>
    </row>
    <row r="105" spans="1:38" s="749" customFormat="1" ht="40.5" customHeight="1">
      <c r="A105" s="1788"/>
      <c r="B105" s="1822"/>
      <c r="C105" s="1822"/>
      <c r="D105" s="1822"/>
      <c r="E105" s="1822"/>
      <c r="F105" s="1822"/>
      <c r="G105" s="1877"/>
      <c r="H105" s="1822"/>
      <c r="I105" s="1822"/>
      <c r="J105" s="1877"/>
      <c r="K105" s="1884" t="s">
        <v>3809</v>
      </c>
      <c r="L105" s="1878" t="s">
        <v>3808</v>
      </c>
      <c r="M105" s="1877"/>
      <c r="N105" s="1877"/>
      <c r="O105" s="1793"/>
      <c r="P105" s="1793"/>
      <c r="Q105" s="1876"/>
      <c r="R105" s="1876"/>
      <c r="S105" s="1876"/>
      <c r="T105" s="1876" t="s">
        <v>798</v>
      </c>
      <c r="U105" s="1876"/>
      <c r="V105" s="1876"/>
      <c r="W105" s="1882" t="s">
        <v>798</v>
      </c>
      <c r="X105" s="1788"/>
      <c r="Y105" s="1875"/>
      <c r="Z105" s="747">
        <v>1</v>
      </c>
      <c r="AA105" s="641"/>
      <c r="AB105" s="641"/>
      <c r="AC105" s="746"/>
      <c r="AD105" s="746"/>
      <c r="AE105" s="746"/>
      <c r="AF105" s="746"/>
      <c r="AG105" s="746"/>
      <c r="AH105" s="746"/>
      <c r="AI105" s="746"/>
      <c r="AJ105" s="746"/>
      <c r="AK105" s="746"/>
      <c r="AL105" s="746"/>
    </row>
    <row r="106" spans="1:38" s="749" customFormat="1" ht="40.5" customHeight="1">
      <c r="A106" s="1788"/>
      <c r="B106" s="1822"/>
      <c r="C106" s="1822"/>
      <c r="D106" s="1822"/>
      <c r="E106" s="1822"/>
      <c r="F106" s="1822"/>
      <c r="G106" s="1877"/>
      <c r="H106" s="1822"/>
      <c r="I106" s="1822"/>
      <c r="J106" s="1877"/>
      <c r="K106" s="1883" t="s">
        <v>3807</v>
      </c>
      <c r="L106" s="1876"/>
      <c r="M106" s="1877"/>
      <c r="N106" s="1877"/>
      <c r="O106" s="1793"/>
      <c r="P106" s="1793"/>
      <c r="Q106" s="1876"/>
      <c r="R106" s="1876"/>
      <c r="S106" s="1876"/>
      <c r="T106" s="1876" t="s">
        <v>798</v>
      </c>
      <c r="U106" s="1876"/>
      <c r="V106" s="1876"/>
      <c r="W106" s="1882" t="s">
        <v>798</v>
      </c>
      <c r="X106" s="1788"/>
      <c r="Y106" s="1875"/>
      <c r="Z106" s="747">
        <v>1</v>
      </c>
      <c r="AA106" s="641"/>
      <c r="AB106" s="641"/>
      <c r="AC106" s="746"/>
      <c r="AD106" s="746"/>
      <c r="AE106" s="746"/>
      <c r="AF106" s="746"/>
      <c r="AG106" s="746"/>
      <c r="AH106" s="746"/>
      <c r="AI106" s="746"/>
      <c r="AJ106" s="746"/>
      <c r="AK106" s="746"/>
      <c r="AL106" s="746"/>
    </row>
    <row r="107" spans="1:38" ht="30" customHeight="1">
      <c r="A107" s="1788"/>
      <c r="B107" s="1822"/>
      <c r="C107" s="1822"/>
      <c r="D107" s="1822"/>
      <c r="E107" s="1822"/>
      <c r="F107" s="1822"/>
      <c r="G107" s="1822"/>
      <c r="H107" s="1822"/>
      <c r="I107" s="1822"/>
      <c r="J107" s="1877"/>
      <c r="K107" s="1879" t="s">
        <v>3806</v>
      </c>
      <c r="L107" s="5117" t="s">
        <v>3805</v>
      </c>
      <c r="M107" s="5117"/>
      <c r="N107" s="5117"/>
      <c r="O107" s="5117"/>
      <c r="P107" s="5117"/>
      <c r="Q107" s="5117"/>
      <c r="R107" s="5117"/>
      <c r="S107" s="5117"/>
      <c r="T107" s="1876" t="s">
        <v>798</v>
      </c>
      <c r="U107" s="1876"/>
      <c r="V107" s="1876"/>
      <c r="W107" s="1882" t="s">
        <v>798</v>
      </c>
      <c r="X107" s="1788"/>
      <c r="Y107" s="1875"/>
      <c r="Z107" s="747">
        <v>1</v>
      </c>
    </row>
    <row r="108" spans="1:38" ht="30" customHeight="1">
      <c r="A108" s="1788"/>
      <c r="B108" s="1822"/>
      <c r="C108" s="1822"/>
      <c r="D108" s="1822"/>
      <c r="E108" s="1883"/>
      <c r="F108" s="1822"/>
      <c r="G108" s="1822"/>
      <c r="H108" s="1822"/>
      <c r="I108" s="1822"/>
      <c r="J108" s="1877"/>
      <c r="K108" s="1879" t="s">
        <v>3804</v>
      </c>
      <c r="L108" s="5117" t="s">
        <v>3803</v>
      </c>
      <c r="M108" s="5117"/>
      <c r="N108" s="5117"/>
      <c r="O108" s="5117"/>
      <c r="P108" s="5117"/>
      <c r="Q108" s="5117"/>
      <c r="R108" s="5117"/>
      <c r="S108" s="5117"/>
      <c r="T108" s="1876" t="s">
        <v>798</v>
      </c>
      <c r="U108" s="1876"/>
      <c r="V108" s="1876"/>
      <c r="W108" s="1882" t="s">
        <v>798</v>
      </c>
      <c r="X108" s="1788"/>
      <c r="Y108" s="1875"/>
      <c r="Z108" s="747">
        <v>1</v>
      </c>
    </row>
    <row r="109" spans="1:38" ht="30" customHeight="1">
      <c r="A109" s="1788"/>
      <c r="B109" s="1822"/>
      <c r="C109" s="1822"/>
      <c r="D109" s="1822"/>
      <c r="E109" s="1822"/>
      <c r="F109" s="1822"/>
      <c r="G109" s="1822"/>
      <c r="H109" s="1822"/>
      <c r="I109" s="1822"/>
      <c r="J109" s="1877"/>
      <c r="K109" s="1879" t="s">
        <v>3802</v>
      </c>
      <c r="L109" s="5117" t="s">
        <v>3801</v>
      </c>
      <c r="M109" s="5117"/>
      <c r="N109" s="5117"/>
      <c r="O109" s="5117"/>
      <c r="P109" s="5117"/>
      <c r="Q109" s="5117"/>
      <c r="R109" s="5117"/>
      <c r="S109" s="5117"/>
      <c r="T109" s="1876" t="s">
        <v>798</v>
      </c>
      <c r="U109" s="1876"/>
      <c r="V109" s="1876"/>
      <c r="W109" s="1881" t="s">
        <v>798</v>
      </c>
      <c r="X109" s="1788"/>
      <c r="Y109" s="1875"/>
      <c r="Z109" s="747">
        <v>1</v>
      </c>
    </row>
    <row r="110" spans="1:38" ht="30" customHeight="1">
      <c r="A110" s="1788"/>
      <c r="B110" s="1822"/>
      <c r="C110" s="1822"/>
      <c r="D110" s="1822"/>
      <c r="E110" s="1822"/>
      <c r="F110" s="1822"/>
      <c r="G110" s="1822"/>
      <c r="H110" s="1822"/>
      <c r="I110" s="1822"/>
      <c r="J110" s="1877"/>
      <c r="K110" s="1880"/>
      <c r="L110" s="1876"/>
      <c r="M110" s="1877"/>
      <c r="N110" s="1877"/>
      <c r="O110" s="1790"/>
      <c r="P110" s="1790"/>
      <c r="Q110" s="1876"/>
      <c r="R110" s="1876"/>
      <c r="S110" s="1876"/>
      <c r="T110" s="1876" t="s">
        <v>798</v>
      </c>
      <c r="U110" s="1876"/>
      <c r="V110" s="1876"/>
      <c r="W110" s="1876"/>
      <c r="X110" s="1875"/>
      <c r="Y110" s="1875"/>
      <c r="Z110" s="747">
        <v>1</v>
      </c>
    </row>
    <row r="111" spans="1:38" ht="30" customHeight="1">
      <c r="A111" s="1788"/>
      <c r="B111" s="1822"/>
      <c r="C111" s="1822"/>
      <c r="D111" s="1822"/>
      <c r="E111" s="1822"/>
      <c r="F111" s="1822"/>
      <c r="G111" s="1822"/>
      <c r="H111" s="1822"/>
      <c r="I111" s="1822"/>
      <c r="J111" s="1877"/>
      <c r="K111" s="1879" t="s">
        <v>3800</v>
      </c>
      <c r="L111" s="5117" t="s">
        <v>3799</v>
      </c>
      <c r="M111" s="5117"/>
      <c r="N111" s="5117"/>
      <c r="O111" s="5117"/>
      <c r="P111" s="5117"/>
      <c r="Q111" s="5117"/>
      <c r="R111" s="5117"/>
      <c r="S111" s="5117"/>
      <c r="T111" s="1876" t="s">
        <v>798</v>
      </c>
      <c r="U111" s="1876"/>
      <c r="V111" s="1876"/>
      <c r="W111" s="1876"/>
      <c r="X111" s="1875"/>
      <c r="Y111" s="1875"/>
      <c r="Z111" s="747">
        <v>1</v>
      </c>
    </row>
    <row r="112" spans="1:38" ht="30" customHeight="1">
      <c r="A112" s="1788"/>
      <c r="B112" s="1822"/>
      <c r="C112" s="1822"/>
      <c r="D112" s="1822"/>
      <c r="E112" s="1822"/>
      <c r="F112" s="1822"/>
      <c r="G112" s="1822"/>
      <c r="H112" s="1822"/>
      <c r="I112" s="1822"/>
      <c r="J112" s="1877"/>
      <c r="K112" s="1879"/>
      <c r="L112" s="1878"/>
      <c r="M112" s="1877"/>
      <c r="N112" s="1877"/>
      <c r="O112" s="1790"/>
      <c r="P112" s="1790"/>
      <c r="Q112" s="1876"/>
      <c r="R112" s="1876"/>
      <c r="S112" s="1876"/>
      <c r="T112" s="1876" t="s">
        <v>798</v>
      </c>
      <c r="U112" s="1876"/>
      <c r="V112" s="1876"/>
      <c r="W112" s="1876"/>
      <c r="X112" s="1875"/>
      <c r="Y112" s="1875"/>
      <c r="Z112" s="747">
        <v>1</v>
      </c>
    </row>
    <row r="113" spans="1:38" s="749" customFormat="1" ht="40.5" customHeight="1">
      <c r="A113" s="1788"/>
      <c r="B113" s="1790"/>
      <c r="C113" s="1790"/>
      <c r="D113" s="1790"/>
      <c r="E113" s="1790"/>
      <c r="F113" s="1790"/>
      <c r="G113" s="1790"/>
      <c r="H113" s="1790"/>
      <c r="I113" s="1790"/>
      <c r="J113" s="1790"/>
      <c r="K113" s="1790"/>
      <c r="L113" s="1790"/>
      <c r="M113" s="1790"/>
      <c r="N113" s="1790"/>
      <c r="O113" s="1790"/>
      <c r="P113" s="1789"/>
      <c r="Q113" s="1789"/>
      <c r="R113" s="1789"/>
      <c r="S113" s="1797"/>
      <c r="T113" s="1797"/>
      <c r="U113" s="1797"/>
      <c r="V113" s="1797"/>
      <c r="W113" s="1797"/>
      <c r="X113" s="1788"/>
      <c r="Y113" s="1814"/>
      <c r="Z113" s="640" t="s">
        <v>997</v>
      </c>
      <c r="AA113" s="641"/>
      <c r="AB113" s="641"/>
      <c r="AC113" s="746"/>
      <c r="AD113" s="746"/>
      <c r="AE113" s="746"/>
      <c r="AF113" s="746"/>
      <c r="AG113" s="746"/>
      <c r="AH113" s="746"/>
      <c r="AI113" s="746"/>
      <c r="AJ113" s="746"/>
      <c r="AK113" s="746"/>
      <c r="AL113" s="746"/>
    </row>
    <row r="114" spans="1:38">
      <c r="A114" s="747">
        <v>1</v>
      </c>
      <c r="B114" s="747">
        <v>1</v>
      </c>
      <c r="C114" s="747">
        <v>1</v>
      </c>
      <c r="D114" s="747">
        <v>1</v>
      </c>
      <c r="E114" s="747">
        <v>1</v>
      </c>
      <c r="F114" s="747">
        <v>1</v>
      </c>
      <c r="G114" s="747">
        <v>1</v>
      </c>
      <c r="H114" s="747">
        <v>1</v>
      </c>
      <c r="I114" s="747">
        <v>1</v>
      </c>
      <c r="J114" s="747">
        <v>1</v>
      </c>
      <c r="K114" s="747">
        <v>1</v>
      </c>
      <c r="L114" s="747">
        <v>1</v>
      </c>
      <c r="M114" s="747">
        <v>1</v>
      </c>
      <c r="N114" s="747">
        <v>1</v>
      </c>
      <c r="O114" s="747">
        <v>1</v>
      </c>
      <c r="P114" s="747">
        <v>1</v>
      </c>
      <c r="Q114" s="747">
        <v>1</v>
      </c>
      <c r="R114" s="747">
        <v>1</v>
      </c>
      <c r="S114" s="747">
        <v>1</v>
      </c>
      <c r="T114" s="747">
        <v>1</v>
      </c>
      <c r="U114" s="747">
        <v>1</v>
      </c>
      <c r="V114" s="747">
        <v>1</v>
      </c>
      <c r="W114" s="747">
        <v>1</v>
      </c>
      <c r="X114" s="747">
        <v>1</v>
      </c>
      <c r="Y114" s="747">
        <v>1</v>
      </c>
      <c r="Z114" s="133" t="str">
        <f>ADDRESS(ROW(),COLUMN(),4)</f>
        <v>Z114</v>
      </c>
    </row>
    <row r="181" spans="27:28">
      <c r="AA181" s="689"/>
      <c r="AB181" s="690" t="str">
        <f>ADDRESS(ROW(),COLUMN(),4)</f>
        <v>AB181</v>
      </c>
    </row>
  </sheetData>
  <mergeCells count="38">
    <mergeCell ref="E24:N24"/>
    <mergeCell ref="E22:N22"/>
    <mergeCell ref="E20:N20"/>
    <mergeCell ref="E51:N51"/>
    <mergeCell ref="E48:N48"/>
    <mergeCell ref="E44:N44"/>
    <mergeCell ref="E41:N41"/>
    <mergeCell ref="E38:N38"/>
    <mergeCell ref="E35:N35"/>
    <mergeCell ref="E96:N96"/>
    <mergeCell ref="E93:N93"/>
    <mergeCell ref="L111:S111"/>
    <mergeCell ref="L100:S100"/>
    <mergeCell ref="L101:S101"/>
    <mergeCell ref="L107:S107"/>
    <mergeCell ref="L108:S108"/>
    <mergeCell ref="L109:S109"/>
    <mergeCell ref="E17:N17"/>
    <mergeCell ref="T2:W3"/>
    <mergeCell ref="B7:C7"/>
    <mergeCell ref="E90:N90"/>
    <mergeCell ref="E87:N87"/>
    <mergeCell ref="E84:N84"/>
    <mergeCell ref="E81:N81"/>
    <mergeCell ref="E78:N78"/>
    <mergeCell ref="E60:N60"/>
    <mergeCell ref="E57:N57"/>
    <mergeCell ref="E54:N54"/>
    <mergeCell ref="E32:N32"/>
    <mergeCell ref="E15:N15"/>
    <mergeCell ref="E13:N13"/>
    <mergeCell ref="E29:N29"/>
    <mergeCell ref="E26:N26"/>
    <mergeCell ref="E75:N75"/>
    <mergeCell ref="E72:N72"/>
    <mergeCell ref="E69:N69"/>
    <mergeCell ref="E66:N66"/>
    <mergeCell ref="E63:N63"/>
  </mergeCells>
  <hyperlinks>
    <hyperlink ref="E38" r:id="rId1" xr:uid="{64CD8867-85B3-4B75-9B99-90A4EEC39851}"/>
    <hyperlink ref="E41" r:id="rId2" xr:uid="{5E628803-2F1B-4915-A331-20DA99D60686}"/>
    <hyperlink ref="E44" r:id="rId3" xr:uid="{A7012FCB-8A11-44A9-99FF-016B8180B81F}"/>
    <hyperlink ref="E48" r:id="rId4" xr:uid="{7C89AB8A-C0CD-4148-8F79-2E7DB9E7A7DF}"/>
    <hyperlink ref="E51" r:id="rId5" xr:uid="{F57DFA00-ED70-4F32-AF5D-CD7E0FAA9DE5}"/>
    <hyperlink ref="E54" r:id="rId6" xr:uid="{119F6299-0B73-4AA1-A20F-388C581CC099}"/>
    <hyperlink ref="E20" r:id="rId7" xr:uid="{6B8E1806-E8F2-4F56-89B7-551E36718C28}"/>
    <hyperlink ref="E22" r:id="rId8" xr:uid="{3168E6E6-77BD-46D7-A96A-37B68446ECB4}"/>
    <hyperlink ref="E13" r:id="rId9" xr:uid="{3D35102B-7CEF-498B-9E64-3A410E3B8202}"/>
    <hyperlink ref="E78" r:id="rId10" xr:uid="{59877710-24C0-469C-835E-3A63EC8E19AF}"/>
    <hyperlink ref="E81" r:id="rId11" xr:uid="{DA117FB8-9813-465E-8B38-C869DE20EBE8}"/>
    <hyperlink ref="E84" r:id="rId12" xr:uid="{D078CC92-FD19-4E47-B33C-370836BA7C68}"/>
    <hyperlink ref="E87" r:id="rId13" xr:uid="{3C593C4D-8FB0-456B-AEE7-20E576F3C7BE}"/>
    <hyperlink ref="E90" r:id="rId14" xr:uid="{890CF385-7E71-4ECC-905F-7133BBC4B20E}"/>
    <hyperlink ref="E93" r:id="rId15" xr:uid="{3F18E104-C030-4BCB-A7D5-25A8ABB91B5E}"/>
    <hyperlink ref="E96" r:id="rId16" xr:uid="{A1C66492-3469-4514-A88F-2BF86E13FA3B}"/>
    <hyperlink ref="E57" r:id="rId17" xr:uid="{67C69958-A9AF-4FAD-9EE0-D24FEEEBD55D}"/>
    <hyperlink ref="E60" r:id="rId18" xr:uid="{5082F52C-2C9E-46B8-ACE2-36937D47369B}"/>
    <hyperlink ref="E63" r:id="rId19" xr:uid="{8941F8AF-5C7A-46C7-B7B8-727177F26163}"/>
    <hyperlink ref="E66" r:id="rId20" xr:uid="{1C66D819-D1A7-4F26-8AEF-90029A698BDE}"/>
    <hyperlink ref="E69" r:id="rId21" xr:uid="{1D3CCD94-B3C5-4D00-96CA-BD1FCAAEB081}"/>
    <hyperlink ref="E72" r:id="rId22" xr:uid="{6FCBF8CB-45AA-4CF8-BC6E-D7DD858325A6}"/>
    <hyperlink ref="E75" r:id="rId23" xr:uid="{9B7BB6E5-AC27-4FD6-9704-36A5A95FCD6F}"/>
    <hyperlink ref="E29" r:id="rId24" xr:uid="{21C04D7C-23D4-472E-A518-E42E818FC196}"/>
    <hyperlink ref="E35" r:id="rId25" xr:uid="{ED2AF3B8-3D8B-4848-946A-38419AD8F97B}"/>
    <hyperlink ref="E15" r:id="rId26" xr:uid="{B2E0EBE4-61AF-43C9-8AB2-C770E0D64DA1}"/>
    <hyperlink ref="E17" r:id="rId27" xr:uid="{F96403E3-85B7-448A-AFB9-9AEB2E6BD7FC}"/>
    <hyperlink ref="L100" r:id="rId28" xr:uid="{18024FE1-409D-4B56-ADA4-11BC4EDEA39E}"/>
    <hyperlink ref="L101" r:id="rId29" xr:uid="{A082F10E-EA67-4DDA-91A5-165CB5146DB8}"/>
    <hyperlink ref="L104" r:id="rId30" xr:uid="{E137D4DC-1578-47E9-A4CB-65975226ACB8}"/>
    <hyperlink ref="L105" r:id="rId31" xr:uid="{F5D0B79F-4300-4B11-9DBD-BB97BA00C9E7}"/>
    <hyperlink ref="L107" r:id="rId32" xr:uid="{390E6DC9-EFAE-44EA-A679-DE17BB2D9089}"/>
    <hyperlink ref="L108" r:id="rId33" xr:uid="{F6266E91-998B-4DD3-8442-6C50CA5B6F4E}"/>
    <hyperlink ref="L109" r:id="rId34" xr:uid="{174F6E8D-08AB-4E7B-964C-9F6F8C9B3F3C}"/>
    <hyperlink ref="L111" r:id="rId35" xr:uid="{C3C040ED-D760-466C-B5E5-16158279CF58}"/>
  </hyperlinks>
  <pageMargins left="0.7" right="0.7" top="0.75" bottom="0.75" header="0.3" footer="0.3"/>
  <pageSetup paperSize="9" orientation="portrait" r:id="rId3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5412E-2606-4E82-A8D7-B38771D7C55F}">
  <dimension ref="A1:S286"/>
  <sheetViews>
    <sheetView topLeftCell="A5" workbookViewId="0">
      <selection activeCell="S26" sqref="S26"/>
    </sheetView>
  </sheetViews>
  <sheetFormatPr baseColWidth="10" defaultRowHeight="15.75"/>
  <cols>
    <col min="1" max="1" width="3.28515625" style="1896" customWidth="1"/>
    <col min="2" max="2" width="11.42578125" style="1896"/>
    <col min="3" max="3" width="11.7109375" style="1896" customWidth="1"/>
    <col min="4" max="13" width="11.42578125" style="1896"/>
    <col min="14" max="14" width="15" style="1896" customWidth="1"/>
    <col min="15" max="16" width="11.42578125" style="1896"/>
    <col min="17" max="17" width="6.28515625" style="641" customWidth="1"/>
    <col min="18" max="18" width="11.42578125" style="641"/>
    <col min="19" max="19" width="43.5703125" style="641" customWidth="1"/>
    <col min="20" max="16384" width="11.42578125" style="1896"/>
  </cols>
  <sheetData>
    <row r="1" spans="1:19" ht="16.5" thickBot="1">
      <c r="A1" s="133" t="str">
        <f>ADDRESS(ROW(),COLUMN(),4)</f>
        <v>A1</v>
      </c>
      <c r="Q1" s="747">
        <v>1</v>
      </c>
      <c r="R1" s="134" t="str">
        <f>SUBSTITUTE(ADDRESS(1,COLUMN(),4),"1","")</f>
        <v>R</v>
      </c>
      <c r="S1" s="136" t="str">
        <f>SUBSTITUTE(ADDRESS(1,COLUMN(),4),"1","")</f>
        <v>S</v>
      </c>
    </row>
    <row r="2" spans="1:19" ht="15.75" customHeight="1">
      <c r="B2" s="5119" t="s">
        <v>4073</v>
      </c>
      <c r="C2" s="5120"/>
      <c r="D2" s="5120"/>
      <c r="E2" s="5120"/>
      <c r="F2" s="5120"/>
      <c r="G2" s="5120"/>
      <c r="H2" s="5120"/>
      <c r="I2" s="5120"/>
      <c r="J2" s="5120"/>
      <c r="K2" s="5120"/>
      <c r="L2" s="5120"/>
      <c r="M2" s="5120"/>
      <c r="N2" s="5120"/>
      <c r="O2" s="5120"/>
      <c r="P2" s="5121"/>
      <c r="Q2" s="747">
        <v>1</v>
      </c>
      <c r="R2" s="142"/>
      <c r="S2" s="142" t="s">
        <v>1166</v>
      </c>
    </row>
    <row r="3" spans="1:19" ht="15.75" customHeight="1">
      <c r="B3" s="5122"/>
      <c r="C3" s="5123"/>
      <c r="D3" s="5123"/>
      <c r="E3" s="5123"/>
      <c r="F3" s="5123"/>
      <c r="G3" s="5123"/>
      <c r="H3" s="5123"/>
      <c r="I3" s="5123"/>
      <c r="J3" s="5123"/>
      <c r="K3" s="5123"/>
      <c r="L3" s="5123"/>
      <c r="M3" s="5123"/>
      <c r="N3" s="5123"/>
      <c r="O3" s="5123"/>
      <c r="P3" s="5124"/>
      <c r="Q3" s="747">
        <v>1</v>
      </c>
      <c r="R3" s="156">
        <f ca="1">COUNTA(A1:Q286) + COUNTBLANK(A1:Q286)</f>
        <v>4862</v>
      </c>
      <c r="S3" s="145" t="str">
        <f>"cellules entre"&amp;" " &amp;A1&amp;" et  "&amp;Q286</f>
        <v>cellules entre A1 et  Q286</v>
      </c>
    </row>
    <row r="4" spans="1:19" ht="15.75" customHeight="1">
      <c r="B4" s="5122"/>
      <c r="C4" s="5123"/>
      <c r="D4" s="5123"/>
      <c r="E4" s="5123"/>
      <c r="F4" s="5123"/>
      <c r="G4" s="5123"/>
      <c r="H4" s="5123"/>
      <c r="I4" s="5123"/>
      <c r="J4" s="5123"/>
      <c r="K4" s="5123"/>
      <c r="L4" s="5123"/>
      <c r="M4" s="5123"/>
      <c r="N4" s="5123"/>
      <c r="O4" s="5123"/>
      <c r="P4" s="5124"/>
      <c r="Q4" s="747">
        <v>1</v>
      </c>
      <c r="R4" s="156">
        <f ca="1">COUNTA(A1:Q286)</f>
        <v>578</v>
      </c>
      <c r="S4" s="145" t="s">
        <v>1161</v>
      </c>
    </row>
    <row r="5" spans="1:19" ht="15.75" customHeight="1">
      <c r="B5" s="5125" t="s">
        <v>4072</v>
      </c>
      <c r="C5" s="5126"/>
      <c r="D5" s="5126"/>
      <c r="E5" s="5126"/>
      <c r="F5" s="5126"/>
      <c r="G5" s="5126"/>
      <c r="H5" s="5126"/>
      <c r="I5" s="5126"/>
      <c r="J5" s="5126"/>
      <c r="K5" s="5126"/>
      <c r="L5" s="5126"/>
      <c r="M5" s="5126"/>
      <c r="N5" s="5126"/>
      <c r="O5" s="5126"/>
      <c r="P5" s="5127"/>
      <c r="Q5" s="747">
        <v>1</v>
      </c>
      <c r="R5" s="156">
        <f ca="1">COUNTBLANK(A1:Q286)</f>
        <v>4284</v>
      </c>
      <c r="S5" s="145" t="s">
        <v>134</v>
      </c>
    </row>
    <row r="6" spans="1:19" ht="15.75" customHeight="1">
      <c r="B6" s="5125"/>
      <c r="C6" s="5126"/>
      <c r="D6" s="5126"/>
      <c r="E6" s="5126"/>
      <c r="F6" s="5126"/>
      <c r="G6" s="5126"/>
      <c r="H6" s="5126"/>
      <c r="I6" s="5126"/>
      <c r="J6" s="5126"/>
      <c r="K6" s="5126"/>
      <c r="L6" s="5126"/>
      <c r="M6" s="5126"/>
      <c r="N6" s="5126"/>
      <c r="O6" s="5126"/>
      <c r="P6" s="5127"/>
      <c r="Q6" s="747">
        <v>1</v>
      </c>
      <c r="R6" s="156">
        <f>SUM(Q1:Q284)+2</f>
        <v>286</v>
      </c>
      <c r="S6" s="145" t="s">
        <v>1162</v>
      </c>
    </row>
    <row r="7" spans="1:19" ht="15.75" customHeight="1" thickBot="1">
      <c r="B7" s="5128"/>
      <c r="C7" s="5129"/>
      <c r="D7" s="5129"/>
      <c r="E7" s="5129"/>
      <c r="F7" s="5129"/>
      <c r="G7" s="5129"/>
      <c r="H7" s="5129"/>
      <c r="I7" s="5129"/>
      <c r="J7" s="5129"/>
      <c r="K7" s="5129"/>
      <c r="L7" s="5129"/>
      <c r="M7" s="5129"/>
      <c r="N7" s="5129"/>
      <c r="O7" s="5129"/>
      <c r="P7" s="5130"/>
      <c r="Q7" s="747">
        <v>1</v>
      </c>
      <c r="R7" s="156">
        <f>SUM(A286:P286)+1</f>
        <v>17</v>
      </c>
      <c r="S7" s="145" t="s">
        <v>1163</v>
      </c>
    </row>
    <row r="8" spans="1:19">
      <c r="B8" s="1902"/>
      <c r="C8" s="1902"/>
      <c r="D8" s="1902"/>
      <c r="E8" s="1902"/>
      <c r="F8" s="1902"/>
      <c r="G8" s="1902"/>
      <c r="H8" s="1902"/>
      <c r="I8" s="1902"/>
      <c r="J8" s="1902"/>
      <c r="K8" s="1902"/>
      <c r="L8" s="1902"/>
      <c r="M8" s="1902"/>
      <c r="N8" s="1902"/>
      <c r="O8" s="1920" t="str">
        <f ca="1">"Page "&amp;_xlfn.SHEET()&amp;" sur "&amp;_xlfn.SHEETS()</f>
        <v>Page 39 sur 39</v>
      </c>
      <c r="Q8" s="747">
        <v>1</v>
      </c>
    </row>
    <row r="9" spans="1:19" s="746" customFormat="1" ht="21.75" customHeight="1">
      <c r="A9" s="1896"/>
      <c r="B9" s="1902"/>
      <c r="C9" s="1907" t="s">
        <v>4071</v>
      </c>
      <c r="D9" s="1906"/>
      <c r="E9" s="1814"/>
      <c r="F9" s="1814"/>
      <c r="G9" s="1814"/>
      <c r="H9" s="1814"/>
      <c r="I9" s="1814"/>
      <c r="J9" s="1814"/>
      <c r="K9" s="1814"/>
      <c r="L9" s="1814"/>
      <c r="M9" s="1814"/>
      <c r="N9" s="1814"/>
      <c r="O9" s="1814"/>
      <c r="P9" s="1814"/>
      <c r="Q9" s="747">
        <v>1</v>
      </c>
      <c r="R9" s="641"/>
      <c r="S9" s="641"/>
    </row>
    <row r="10" spans="1:19" ht="28.5">
      <c r="B10" s="1902"/>
      <c r="C10" s="1919" t="s">
        <v>4070</v>
      </c>
      <c r="D10" s="1902"/>
      <c r="E10" s="1902"/>
      <c r="F10" s="1902"/>
      <c r="G10" s="1902"/>
      <c r="H10" s="1902"/>
      <c r="I10" s="1902"/>
      <c r="J10" s="1902"/>
      <c r="K10" s="1902"/>
      <c r="L10" s="1902"/>
      <c r="M10" s="1902"/>
      <c r="N10" s="1902"/>
      <c r="O10" s="1902"/>
      <c r="P10" s="1902"/>
      <c r="Q10" s="747">
        <v>1</v>
      </c>
    </row>
    <row r="11" spans="1:19" ht="23.25">
      <c r="B11" s="1902"/>
      <c r="C11" s="1918" t="s">
        <v>4069</v>
      </c>
      <c r="D11" s="1902"/>
      <c r="E11" s="1902"/>
      <c r="F11" s="1902"/>
      <c r="G11" s="1902"/>
      <c r="H11" s="1902"/>
      <c r="I11" s="1902"/>
      <c r="J11" s="1902"/>
      <c r="K11" s="1902"/>
      <c r="L11" s="1902"/>
      <c r="M11" s="1902"/>
      <c r="N11" s="1902"/>
      <c r="O11" s="1902"/>
      <c r="P11" s="1902"/>
      <c r="Q11" s="747">
        <v>1</v>
      </c>
    </row>
    <row r="12" spans="1:19" ht="18.75">
      <c r="B12" s="1905" t="s">
        <v>4068</v>
      </c>
      <c r="C12" s="1902"/>
      <c r="D12" s="1902"/>
      <c r="E12" s="1902"/>
      <c r="F12" s="1902"/>
      <c r="G12" s="1902"/>
      <c r="H12" s="1902"/>
      <c r="I12" s="1902"/>
      <c r="J12" s="1902"/>
      <c r="K12" s="1902"/>
      <c r="L12" s="1902"/>
      <c r="M12" s="1902"/>
      <c r="N12" s="1902"/>
      <c r="O12" s="1902"/>
      <c r="P12" s="1902"/>
      <c r="Q12" s="747">
        <v>1</v>
      </c>
    </row>
    <row r="13" spans="1:19">
      <c r="B13" s="1006" t="s">
        <v>127</v>
      </c>
      <c r="C13" s="1908" t="s">
        <v>4067</v>
      </c>
      <c r="D13" s="1902"/>
      <c r="E13" s="1902"/>
      <c r="F13" s="1902"/>
      <c r="G13" s="1902"/>
      <c r="H13" s="1902"/>
      <c r="I13" s="1902"/>
      <c r="J13" s="1902"/>
      <c r="K13" s="1902"/>
      <c r="L13" s="1902"/>
      <c r="M13" s="1902"/>
      <c r="N13" s="1902"/>
      <c r="O13" s="1902"/>
      <c r="P13" s="1902"/>
      <c r="Q13" s="747">
        <v>1</v>
      </c>
    </row>
    <row r="14" spans="1:19">
      <c r="B14" s="1902"/>
      <c r="C14" s="1902"/>
      <c r="D14" s="1902"/>
      <c r="E14" s="1902"/>
      <c r="F14" s="1902"/>
      <c r="G14" s="1902"/>
      <c r="H14" s="1902"/>
      <c r="I14" s="1902"/>
      <c r="J14" s="1902"/>
      <c r="K14" s="1902"/>
      <c r="L14" s="1902"/>
      <c r="M14" s="1902"/>
      <c r="N14" s="1902"/>
      <c r="O14" s="1902"/>
      <c r="P14" s="1902"/>
      <c r="Q14" s="747">
        <v>1</v>
      </c>
    </row>
    <row r="15" spans="1:19" ht="18.75">
      <c r="B15" s="1905" t="s">
        <v>4066</v>
      </c>
      <c r="C15" s="1902"/>
      <c r="D15" s="1902"/>
      <c r="E15" s="1902"/>
      <c r="F15" s="1902"/>
      <c r="G15" s="1902"/>
      <c r="H15" s="1902"/>
      <c r="I15" s="1902"/>
      <c r="J15" s="1902"/>
      <c r="K15" s="1902"/>
      <c r="L15" s="1902"/>
      <c r="M15" s="1902"/>
      <c r="N15" s="1902"/>
      <c r="O15" s="1902"/>
      <c r="P15" s="1902"/>
      <c r="Q15" s="747">
        <v>1</v>
      </c>
    </row>
    <row r="16" spans="1:19">
      <c r="B16" s="1006" t="s">
        <v>127</v>
      </c>
      <c r="C16" s="1909" t="s">
        <v>4065</v>
      </c>
      <c r="D16" s="1902"/>
      <c r="E16" s="1902"/>
      <c r="F16" s="1902"/>
      <c r="G16" s="1902"/>
      <c r="H16" s="1902"/>
      <c r="I16" s="1902"/>
      <c r="J16" s="1902"/>
      <c r="K16" s="1902"/>
      <c r="L16" s="1902"/>
      <c r="M16" s="1902"/>
      <c r="N16" s="1902"/>
      <c r="O16" s="1902"/>
      <c r="P16" s="1902"/>
      <c r="Q16" s="747">
        <v>1</v>
      </c>
    </row>
    <row r="17" spans="2:17">
      <c r="B17" s="1902"/>
      <c r="C17" s="1902"/>
      <c r="D17" s="1902"/>
      <c r="E17" s="1902"/>
      <c r="F17" s="1902"/>
      <c r="G17" s="1902"/>
      <c r="H17" s="1902"/>
      <c r="I17" s="1902"/>
      <c r="J17" s="1902"/>
      <c r="K17" s="1902"/>
      <c r="L17" s="1902"/>
      <c r="M17" s="1902"/>
      <c r="N17" s="1902"/>
      <c r="O17" s="1902"/>
      <c r="P17" s="1902"/>
      <c r="Q17" s="747">
        <v>1</v>
      </c>
    </row>
    <row r="18" spans="2:17">
      <c r="B18" s="1006" t="s">
        <v>127</v>
      </c>
      <c r="C18" s="1909" t="s">
        <v>4064</v>
      </c>
      <c r="D18" s="1902"/>
      <c r="E18" s="1902"/>
      <c r="F18" s="1902"/>
      <c r="G18" s="1902"/>
      <c r="H18" s="1902"/>
      <c r="I18" s="1902"/>
      <c r="J18" s="1902"/>
      <c r="K18" s="1902"/>
      <c r="L18" s="1902"/>
      <c r="M18" s="1902"/>
      <c r="N18" s="1902"/>
      <c r="O18" s="1902"/>
      <c r="P18" s="1902"/>
      <c r="Q18" s="747">
        <v>1</v>
      </c>
    </row>
    <row r="19" spans="2:17">
      <c r="B19" s="1902"/>
      <c r="C19" s="1902"/>
      <c r="D19" s="1902"/>
      <c r="E19" s="1902"/>
      <c r="F19" s="1902"/>
      <c r="G19" s="1902"/>
      <c r="H19" s="1902"/>
      <c r="I19" s="1902"/>
      <c r="J19" s="1902"/>
      <c r="K19" s="1902"/>
      <c r="L19" s="1902"/>
      <c r="M19" s="1902"/>
      <c r="N19" s="1902"/>
      <c r="O19" s="1902"/>
      <c r="P19" s="1902"/>
      <c r="Q19" s="747">
        <v>1</v>
      </c>
    </row>
    <row r="20" spans="2:17">
      <c r="B20" s="1902"/>
      <c r="C20" s="1917" t="s">
        <v>4063</v>
      </c>
      <c r="D20" s="1902"/>
      <c r="E20" s="1902"/>
      <c r="F20" s="1902"/>
      <c r="G20" s="1902"/>
      <c r="H20" s="1902"/>
      <c r="I20" s="1902"/>
      <c r="J20" s="1902"/>
      <c r="K20" s="1902"/>
      <c r="L20" s="1902"/>
      <c r="M20" s="1902"/>
      <c r="N20" s="1902"/>
      <c r="O20" s="1902"/>
      <c r="P20" s="1902"/>
      <c r="Q20" s="747">
        <v>1</v>
      </c>
    </row>
    <row r="21" spans="2:17">
      <c r="B21" s="1902"/>
      <c r="C21" s="1917" t="s">
        <v>4062</v>
      </c>
      <c r="D21" s="1902"/>
      <c r="E21" s="1902"/>
      <c r="F21" s="1902"/>
      <c r="G21" s="1902"/>
      <c r="H21" s="1902"/>
      <c r="I21" s="1902"/>
      <c r="J21" s="1902"/>
      <c r="K21" s="1902"/>
      <c r="L21" s="1902"/>
      <c r="M21" s="1902"/>
      <c r="N21" s="1902"/>
      <c r="O21" s="1902"/>
      <c r="P21" s="1902"/>
      <c r="Q21" s="747">
        <v>1</v>
      </c>
    </row>
    <row r="22" spans="2:17">
      <c r="B22" s="1902"/>
      <c r="C22" s="1917" t="s">
        <v>4061</v>
      </c>
      <c r="D22" s="1902"/>
      <c r="E22" s="1902"/>
      <c r="F22" s="1902"/>
      <c r="G22" s="1902"/>
      <c r="H22" s="1902"/>
      <c r="I22" s="1902"/>
      <c r="J22" s="1902"/>
      <c r="K22" s="1902"/>
      <c r="L22" s="1902"/>
      <c r="M22" s="1902"/>
      <c r="N22" s="1902"/>
      <c r="O22" s="1902"/>
      <c r="P22" s="1902"/>
      <c r="Q22" s="747">
        <v>1</v>
      </c>
    </row>
    <row r="23" spans="2:17">
      <c r="B23" s="1902"/>
      <c r="C23" s="1902"/>
      <c r="D23" s="1902"/>
      <c r="E23" s="1902"/>
      <c r="F23" s="1902"/>
      <c r="G23" s="1902"/>
      <c r="H23" s="1902"/>
      <c r="I23" s="1902"/>
      <c r="J23" s="1902"/>
      <c r="K23" s="1902"/>
      <c r="L23" s="1902"/>
      <c r="M23" s="1902"/>
      <c r="N23" s="1902"/>
      <c r="O23" s="1902"/>
      <c r="P23" s="1902"/>
      <c r="Q23" s="747">
        <v>1</v>
      </c>
    </row>
    <row r="24" spans="2:17">
      <c r="B24" s="1902"/>
      <c r="C24" s="1917" t="s">
        <v>4060</v>
      </c>
      <c r="D24" s="1902"/>
      <c r="E24" s="1902"/>
      <c r="F24" s="1902"/>
      <c r="G24" s="1902"/>
      <c r="H24" s="1902"/>
      <c r="I24" s="1902"/>
      <c r="J24" s="1902"/>
      <c r="K24" s="1902"/>
      <c r="L24" s="1902"/>
      <c r="M24" s="1902"/>
      <c r="N24" s="1902"/>
      <c r="O24" s="1902"/>
      <c r="P24" s="1902"/>
      <c r="Q24" s="747">
        <v>1</v>
      </c>
    </row>
    <row r="25" spans="2:17">
      <c r="B25" s="1902"/>
      <c r="C25" s="1917" t="s">
        <v>4059</v>
      </c>
      <c r="D25" s="1902"/>
      <c r="E25" s="1902"/>
      <c r="F25" s="1902"/>
      <c r="G25" s="1902"/>
      <c r="H25" s="1902"/>
      <c r="I25" s="1902"/>
      <c r="J25" s="1902"/>
      <c r="K25" s="1902"/>
      <c r="L25" s="1902"/>
      <c r="M25" s="1902"/>
      <c r="N25" s="1902"/>
      <c r="O25" s="1902"/>
      <c r="P25" s="1902"/>
      <c r="Q25" s="747">
        <v>1</v>
      </c>
    </row>
    <row r="26" spans="2:17">
      <c r="B26" s="1902"/>
      <c r="C26" s="1917" t="s">
        <v>4058</v>
      </c>
      <c r="D26" s="1902"/>
      <c r="E26" s="1902"/>
      <c r="F26" s="1902"/>
      <c r="G26" s="1902"/>
      <c r="H26" s="1902"/>
      <c r="I26" s="1902"/>
      <c r="J26" s="1902"/>
      <c r="K26" s="1902"/>
      <c r="L26" s="1902"/>
      <c r="M26" s="1902"/>
      <c r="N26" s="1902"/>
      <c r="O26" s="1902"/>
      <c r="P26" s="1902"/>
      <c r="Q26" s="747">
        <v>1</v>
      </c>
    </row>
    <row r="27" spans="2:17">
      <c r="B27" s="1902"/>
      <c r="C27" s="1917" t="s">
        <v>4057</v>
      </c>
      <c r="D27" s="1902"/>
      <c r="E27" s="1902"/>
      <c r="F27" s="1902"/>
      <c r="G27" s="1902"/>
      <c r="H27" s="1902"/>
      <c r="I27" s="1902"/>
      <c r="J27" s="1902"/>
      <c r="K27" s="1902"/>
      <c r="L27" s="1902"/>
      <c r="M27" s="1902"/>
      <c r="N27" s="1902"/>
      <c r="O27" s="1902"/>
      <c r="P27" s="1902"/>
      <c r="Q27" s="747">
        <v>1</v>
      </c>
    </row>
    <row r="28" spans="2:17">
      <c r="B28" s="1902"/>
      <c r="C28" s="1917" t="s">
        <v>4056</v>
      </c>
      <c r="D28" s="1902"/>
      <c r="E28" s="1902"/>
      <c r="F28" s="1902"/>
      <c r="G28" s="1902"/>
      <c r="H28" s="1902"/>
      <c r="I28" s="1902"/>
      <c r="J28" s="1902"/>
      <c r="K28" s="1902"/>
      <c r="L28" s="1902"/>
      <c r="M28" s="1902"/>
      <c r="N28" s="1902"/>
      <c r="O28" s="1902"/>
      <c r="P28" s="1902"/>
      <c r="Q28" s="747">
        <v>1</v>
      </c>
    </row>
    <row r="29" spans="2:17">
      <c r="B29" s="1902"/>
      <c r="C29" s="1917" t="s">
        <v>4055</v>
      </c>
      <c r="D29" s="1902"/>
      <c r="E29" s="1902"/>
      <c r="F29" s="1902"/>
      <c r="G29" s="1902"/>
      <c r="H29" s="1902"/>
      <c r="I29" s="1902"/>
      <c r="J29" s="1902"/>
      <c r="K29" s="1902"/>
      <c r="L29" s="1902"/>
      <c r="M29" s="1902"/>
      <c r="N29" s="1902"/>
      <c r="O29" s="1902"/>
      <c r="P29" s="1902"/>
      <c r="Q29" s="747">
        <v>1</v>
      </c>
    </row>
    <row r="30" spans="2:17">
      <c r="B30" s="1902"/>
      <c r="C30" s="1902"/>
      <c r="D30" s="1902"/>
      <c r="E30" s="1902"/>
      <c r="F30" s="1902"/>
      <c r="G30" s="1902"/>
      <c r="H30" s="1902"/>
      <c r="I30" s="1902"/>
      <c r="J30" s="1902"/>
      <c r="K30" s="1902"/>
      <c r="L30" s="1902"/>
      <c r="M30" s="1902"/>
      <c r="N30" s="1902"/>
      <c r="O30" s="1902"/>
      <c r="P30" s="1902"/>
      <c r="Q30" s="747">
        <v>1</v>
      </c>
    </row>
    <row r="31" spans="2:17">
      <c r="B31" s="1902"/>
      <c r="C31" s="1917" t="s">
        <v>4054</v>
      </c>
      <c r="D31" s="1902"/>
      <c r="E31" s="1902"/>
      <c r="F31" s="1902"/>
      <c r="G31" s="1902"/>
      <c r="H31" s="1902"/>
      <c r="I31" s="1902"/>
      <c r="J31" s="1902"/>
      <c r="K31" s="1902"/>
      <c r="L31" s="1902"/>
      <c r="M31" s="1902"/>
      <c r="N31" s="1902"/>
      <c r="O31" s="1902"/>
      <c r="P31" s="1902"/>
      <c r="Q31" s="747">
        <v>1</v>
      </c>
    </row>
    <row r="32" spans="2:17">
      <c r="B32" s="1902"/>
      <c r="C32" s="1917" t="s">
        <v>4053</v>
      </c>
      <c r="D32" s="1902"/>
      <c r="E32" s="1902"/>
      <c r="F32" s="1902"/>
      <c r="G32" s="1902"/>
      <c r="H32" s="1902"/>
      <c r="I32" s="1902"/>
      <c r="J32" s="1902"/>
      <c r="K32" s="1902"/>
      <c r="L32" s="1902"/>
      <c r="M32" s="1902"/>
      <c r="N32" s="1902"/>
      <c r="O32" s="1902"/>
      <c r="P32" s="1902"/>
      <c r="Q32" s="747">
        <v>1</v>
      </c>
    </row>
    <row r="33" spans="2:17">
      <c r="B33" s="1902"/>
      <c r="C33" s="1917" t="s">
        <v>4052</v>
      </c>
      <c r="D33" s="1902"/>
      <c r="E33" s="1902"/>
      <c r="F33" s="1902"/>
      <c r="G33" s="1902"/>
      <c r="H33" s="1902"/>
      <c r="I33" s="1902"/>
      <c r="J33" s="1902"/>
      <c r="K33" s="1902"/>
      <c r="L33" s="1902"/>
      <c r="M33" s="1902"/>
      <c r="N33" s="1902"/>
      <c r="O33" s="1902"/>
      <c r="P33" s="1902"/>
      <c r="Q33" s="747">
        <v>1</v>
      </c>
    </row>
    <row r="34" spans="2:17">
      <c r="B34" s="1902"/>
      <c r="C34" s="1902"/>
      <c r="D34" s="1902"/>
      <c r="E34" s="1902"/>
      <c r="F34" s="1902"/>
      <c r="G34" s="1902"/>
      <c r="H34" s="1902"/>
      <c r="I34" s="1902"/>
      <c r="J34" s="1902"/>
      <c r="K34" s="1902"/>
      <c r="L34" s="1902"/>
      <c r="M34" s="1902"/>
      <c r="N34" s="1902"/>
      <c r="O34" s="1902"/>
      <c r="P34" s="1902"/>
      <c r="Q34" s="747">
        <v>1</v>
      </c>
    </row>
    <row r="35" spans="2:17" ht="18.75">
      <c r="B35" s="1905" t="s">
        <v>4051</v>
      </c>
      <c r="C35" s="1902"/>
      <c r="D35" s="1902"/>
      <c r="E35" s="1902"/>
      <c r="F35" s="1902"/>
      <c r="G35" s="1902"/>
      <c r="H35" s="1902"/>
      <c r="I35" s="1902"/>
      <c r="J35" s="1902"/>
      <c r="K35" s="1902"/>
      <c r="L35" s="1902"/>
      <c r="M35" s="1902"/>
      <c r="N35" s="1902"/>
      <c r="O35" s="1902"/>
      <c r="P35" s="1902"/>
      <c r="Q35" s="747">
        <v>1</v>
      </c>
    </row>
    <row r="36" spans="2:17">
      <c r="B36" s="1006" t="s">
        <v>127</v>
      </c>
      <c r="C36" s="1909" t="s">
        <v>4050</v>
      </c>
      <c r="D36" s="1902"/>
      <c r="E36" s="1902"/>
      <c r="F36" s="1902"/>
      <c r="G36" s="1902"/>
      <c r="H36" s="1902"/>
      <c r="I36" s="1902"/>
      <c r="J36" s="1902"/>
      <c r="K36" s="1902"/>
      <c r="L36" s="1902"/>
      <c r="M36" s="1902"/>
      <c r="N36" s="1902"/>
      <c r="O36" s="1902"/>
      <c r="P36" s="1902"/>
      <c r="Q36" s="747">
        <v>1</v>
      </c>
    </row>
    <row r="37" spans="2:17">
      <c r="B37" s="1902"/>
      <c r="C37" s="1902"/>
      <c r="D37" s="1902"/>
      <c r="E37" s="1902"/>
      <c r="F37" s="1902"/>
      <c r="G37" s="1902"/>
      <c r="H37" s="1902"/>
      <c r="I37" s="1902"/>
      <c r="J37" s="1902"/>
      <c r="K37" s="1902"/>
      <c r="L37" s="1902"/>
      <c r="M37" s="1902"/>
      <c r="N37" s="1902"/>
      <c r="O37" s="1902"/>
      <c r="P37" s="1902"/>
      <c r="Q37" s="747">
        <v>1</v>
      </c>
    </row>
    <row r="38" spans="2:17" ht="18.75">
      <c r="B38" s="1905" t="s">
        <v>4049</v>
      </c>
      <c r="C38" s="1902"/>
      <c r="D38" s="1902"/>
      <c r="E38" s="1902"/>
      <c r="F38" s="1902"/>
      <c r="G38" s="1902"/>
      <c r="H38" s="1902"/>
      <c r="I38" s="1902"/>
      <c r="J38" s="1902"/>
      <c r="K38" s="1902"/>
      <c r="L38" s="1902"/>
      <c r="M38" s="1902"/>
      <c r="N38" s="1902"/>
      <c r="O38" s="1902"/>
      <c r="P38" s="1902"/>
      <c r="Q38" s="747">
        <v>1</v>
      </c>
    </row>
    <row r="39" spans="2:17">
      <c r="B39" s="1006" t="s">
        <v>127</v>
      </c>
      <c r="C39" s="1909" t="s">
        <v>4048</v>
      </c>
      <c r="D39" s="1902"/>
      <c r="E39" s="1902"/>
      <c r="F39" s="1902"/>
      <c r="G39" s="1902"/>
      <c r="H39" s="1902"/>
      <c r="I39" s="1902"/>
      <c r="J39" s="1902"/>
      <c r="K39" s="1902"/>
      <c r="L39" s="1902"/>
      <c r="M39" s="1902"/>
      <c r="N39" s="1902"/>
      <c r="O39" s="1902"/>
      <c r="P39" s="1902"/>
      <c r="Q39" s="747">
        <v>1</v>
      </c>
    </row>
    <row r="40" spans="2:17">
      <c r="B40" s="1909"/>
      <c r="C40" s="1909"/>
      <c r="D40" s="1902"/>
      <c r="E40" s="1902"/>
      <c r="F40" s="1902"/>
      <c r="G40" s="1902"/>
      <c r="H40" s="1902"/>
      <c r="I40" s="1902"/>
      <c r="J40" s="1902"/>
      <c r="K40" s="1902"/>
      <c r="L40" s="1902"/>
      <c r="M40" s="1902"/>
      <c r="N40" s="1902"/>
      <c r="O40" s="1902"/>
      <c r="P40" s="1902"/>
      <c r="Q40" s="747">
        <v>1</v>
      </c>
    </row>
    <row r="41" spans="2:17" ht="18.75">
      <c r="B41" s="1905" t="s">
        <v>4047</v>
      </c>
      <c r="C41" s="1902"/>
      <c r="D41" s="1902"/>
      <c r="E41" s="1902"/>
      <c r="F41" s="1902"/>
      <c r="G41" s="1902"/>
      <c r="H41" s="1902"/>
      <c r="I41" s="1902"/>
      <c r="J41" s="1902"/>
      <c r="K41" s="1902"/>
      <c r="L41" s="1902"/>
      <c r="M41" s="1902"/>
      <c r="N41" s="1902"/>
      <c r="O41" s="1902"/>
      <c r="P41" s="1902"/>
      <c r="Q41" s="747">
        <v>1</v>
      </c>
    </row>
    <row r="42" spans="2:17">
      <c r="B42" s="1006" t="s">
        <v>127</v>
      </c>
      <c r="C42" s="1908" t="s">
        <v>4046</v>
      </c>
      <c r="D42" s="1902"/>
      <c r="E42" s="1902"/>
      <c r="F42" s="1902"/>
      <c r="G42" s="1902"/>
      <c r="H42" s="1902"/>
      <c r="I42" s="1902"/>
      <c r="J42" s="1902"/>
      <c r="K42" s="1902"/>
      <c r="L42" s="1902"/>
      <c r="M42" s="1902"/>
      <c r="N42" s="1902"/>
      <c r="O42" s="1902"/>
      <c r="P42" s="1902"/>
      <c r="Q42" s="747">
        <v>1</v>
      </c>
    </row>
    <row r="43" spans="2:17">
      <c r="B43" s="1902"/>
      <c r="C43" s="1902"/>
      <c r="D43" s="1902"/>
      <c r="E43" s="1902"/>
      <c r="F43" s="1902"/>
      <c r="G43" s="1902"/>
      <c r="H43" s="1902"/>
      <c r="I43" s="1902"/>
      <c r="J43" s="1902"/>
      <c r="K43" s="1902"/>
      <c r="L43" s="1902"/>
      <c r="M43" s="1902"/>
      <c r="N43" s="1902"/>
      <c r="O43" s="1902"/>
      <c r="P43" s="1902"/>
      <c r="Q43" s="747">
        <v>1</v>
      </c>
    </row>
    <row r="44" spans="2:17" ht="18.75">
      <c r="B44" s="1905" t="s">
        <v>4045</v>
      </c>
      <c r="C44" s="1902"/>
      <c r="D44" s="1902"/>
      <c r="E44" s="1902"/>
      <c r="F44" s="1902"/>
      <c r="G44" s="1902"/>
      <c r="H44" s="1902"/>
      <c r="I44" s="1902"/>
      <c r="J44" s="1902"/>
      <c r="K44" s="1902"/>
      <c r="L44" s="1902"/>
      <c r="M44" s="1902"/>
      <c r="N44" s="1902"/>
      <c r="O44" s="1902"/>
      <c r="P44" s="1902"/>
      <c r="Q44" s="747">
        <v>1</v>
      </c>
    </row>
    <row r="45" spans="2:17">
      <c r="B45" s="1006" t="s">
        <v>127</v>
      </c>
      <c r="C45" s="1909" t="s">
        <v>4044</v>
      </c>
      <c r="D45" s="1902"/>
      <c r="E45" s="1902"/>
      <c r="F45" s="1902"/>
      <c r="G45" s="1902"/>
      <c r="H45" s="1902"/>
      <c r="I45" s="1902"/>
      <c r="J45" s="1902"/>
      <c r="K45" s="1902"/>
      <c r="L45" s="1902"/>
      <c r="M45" s="1902"/>
      <c r="N45" s="1902"/>
      <c r="O45" s="1902"/>
      <c r="P45" s="1902"/>
      <c r="Q45" s="747">
        <v>1</v>
      </c>
    </row>
    <row r="46" spans="2:17">
      <c r="B46" s="1902"/>
      <c r="C46" s="1902"/>
      <c r="D46" s="1902"/>
      <c r="E46" s="1902"/>
      <c r="F46" s="1902"/>
      <c r="G46" s="1902"/>
      <c r="H46" s="1902"/>
      <c r="I46" s="1902"/>
      <c r="J46" s="1902"/>
      <c r="K46" s="1902"/>
      <c r="L46" s="1902"/>
      <c r="M46" s="1902"/>
      <c r="N46" s="1902"/>
      <c r="O46" s="1902"/>
      <c r="P46" s="1902"/>
      <c r="Q46" s="747">
        <v>1</v>
      </c>
    </row>
    <row r="47" spans="2:17">
      <c r="B47" s="1902"/>
      <c r="C47" s="1902" t="s">
        <v>4043</v>
      </c>
      <c r="D47" s="1902"/>
      <c r="E47" s="1902"/>
      <c r="F47" s="1902"/>
      <c r="G47" s="1902"/>
      <c r="H47" s="1902"/>
      <c r="I47" s="1902"/>
      <c r="J47" s="1902"/>
      <c r="K47" s="1902"/>
      <c r="L47" s="1902"/>
      <c r="M47" s="1902"/>
      <c r="N47" s="1902"/>
      <c r="O47" s="1902"/>
      <c r="P47" s="1902"/>
      <c r="Q47" s="747">
        <v>1</v>
      </c>
    </row>
    <row r="48" spans="2:17">
      <c r="B48" s="1902"/>
      <c r="C48" s="1902" t="s">
        <v>4042</v>
      </c>
      <c r="D48" s="1902"/>
      <c r="E48" s="1902"/>
      <c r="F48" s="1902"/>
      <c r="G48" s="1902"/>
      <c r="H48" s="1902"/>
      <c r="I48" s="1902"/>
      <c r="J48" s="1902"/>
      <c r="K48" s="1902"/>
      <c r="L48" s="1902"/>
      <c r="M48" s="1902"/>
      <c r="N48" s="1902"/>
      <c r="O48" s="1902"/>
      <c r="P48" s="1902"/>
      <c r="Q48" s="747">
        <v>1</v>
      </c>
    </row>
    <row r="49" spans="1:17">
      <c r="B49" s="1902"/>
      <c r="C49" s="1902" t="s">
        <v>4041</v>
      </c>
      <c r="D49" s="1902"/>
      <c r="E49" s="1902"/>
      <c r="F49" s="1902"/>
      <c r="G49" s="1902"/>
      <c r="H49" s="1902"/>
      <c r="I49" s="1902"/>
      <c r="J49" s="1902"/>
      <c r="K49" s="1902"/>
      <c r="L49" s="1902"/>
      <c r="M49" s="1902"/>
      <c r="N49" s="1902"/>
      <c r="O49" s="1902"/>
      <c r="P49" s="1902"/>
      <c r="Q49" s="747">
        <v>1</v>
      </c>
    </row>
    <row r="50" spans="1:17">
      <c r="B50" s="1902"/>
      <c r="C50" s="1902"/>
      <c r="D50" s="1902"/>
      <c r="E50" s="1902"/>
      <c r="F50" s="1902"/>
      <c r="G50" s="1902"/>
      <c r="H50" s="1902"/>
      <c r="I50" s="1902"/>
      <c r="J50" s="1902"/>
      <c r="K50" s="1902"/>
      <c r="L50" s="1902"/>
      <c r="M50" s="1902"/>
      <c r="N50" s="1902"/>
      <c r="O50" s="1902"/>
      <c r="P50" s="1902"/>
      <c r="Q50" s="747">
        <v>1</v>
      </c>
    </row>
    <row r="51" spans="1:17">
      <c r="B51" s="1902"/>
      <c r="C51" s="1917" t="s">
        <v>4040</v>
      </c>
      <c r="D51" s="1902"/>
      <c r="E51" s="1902"/>
      <c r="F51" s="1902"/>
      <c r="G51" s="1902"/>
      <c r="H51" s="1902"/>
      <c r="I51" s="1902"/>
      <c r="J51" s="1902"/>
      <c r="K51" s="1902"/>
      <c r="L51" s="1902"/>
      <c r="M51" s="1902"/>
      <c r="N51" s="1902"/>
      <c r="O51" s="1902"/>
      <c r="P51" s="1902"/>
      <c r="Q51" s="747">
        <v>1</v>
      </c>
    </row>
    <row r="52" spans="1:17">
      <c r="B52" s="1902"/>
      <c r="C52" s="1917" t="s">
        <v>4039</v>
      </c>
      <c r="D52" s="1902"/>
      <c r="E52" s="1902"/>
      <c r="F52" s="1902"/>
      <c r="G52" s="1902"/>
      <c r="H52" s="1902"/>
      <c r="I52" s="1902"/>
      <c r="J52" s="1902"/>
      <c r="K52" s="1902"/>
      <c r="L52" s="1902"/>
      <c r="M52" s="1902"/>
      <c r="N52" s="1902"/>
      <c r="O52" s="1902"/>
      <c r="P52" s="1902"/>
      <c r="Q52" s="747">
        <v>1</v>
      </c>
    </row>
    <row r="53" spans="1:17">
      <c r="B53" s="1902"/>
      <c r="C53" s="1917" t="s">
        <v>4038</v>
      </c>
      <c r="D53" s="1902"/>
      <c r="E53" s="1902"/>
      <c r="F53" s="1902"/>
      <c r="G53" s="1902"/>
      <c r="H53" s="1902"/>
      <c r="I53" s="1902"/>
      <c r="J53" s="1902"/>
      <c r="K53" s="1902"/>
      <c r="L53" s="1902"/>
      <c r="M53" s="1902"/>
      <c r="N53" s="1902"/>
      <c r="O53" s="1902"/>
      <c r="P53" s="1902"/>
      <c r="Q53" s="747">
        <v>1</v>
      </c>
    </row>
    <row r="54" spans="1:17">
      <c r="B54" s="1902"/>
      <c r="C54" s="1917" t="s">
        <v>4037</v>
      </c>
      <c r="D54" s="1902"/>
      <c r="E54" s="1902"/>
      <c r="F54" s="1902"/>
      <c r="G54" s="1902"/>
      <c r="H54" s="1902"/>
      <c r="I54" s="1902"/>
      <c r="J54" s="1902"/>
      <c r="K54" s="1902"/>
      <c r="L54" s="1902"/>
      <c r="M54" s="1902"/>
      <c r="N54" s="1902"/>
      <c r="O54" s="1902"/>
      <c r="P54" s="1902"/>
      <c r="Q54" s="747">
        <v>1</v>
      </c>
    </row>
    <row r="55" spans="1:17">
      <c r="B55" s="1902"/>
      <c r="C55" s="1902"/>
      <c r="D55" s="1902"/>
      <c r="E55" s="1902"/>
      <c r="F55" s="1902"/>
      <c r="G55" s="1902"/>
      <c r="H55" s="1902"/>
      <c r="I55" s="1902"/>
      <c r="J55" s="1902"/>
      <c r="K55" s="1902"/>
      <c r="L55" s="1902"/>
      <c r="M55" s="1902"/>
      <c r="N55" s="1902"/>
      <c r="O55" s="1902"/>
      <c r="P55" s="1902"/>
      <c r="Q55" s="747">
        <v>1</v>
      </c>
    </row>
    <row r="56" spans="1:17">
      <c r="B56" s="1902"/>
      <c r="C56" s="1917" t="s">
        <v>4036</v>
      </c>
      <c r="D56" s="1902"/>
      <c r="E56" s="1902"/>
      <c r="F56" s="1902"/>
      <c r="G56" s="1902"/>
      <c r="H56" s="1902"/>
      <c r="I56" s="1902"/>
      <c r="J56" s="1902"/>
      <c r="K56" s="1902"/>
      <c r="L56" s="1902"/>
      <c r="M56" s="1902"/>
      <c r="N56" s="1902"/>
      <c r="O56" s="1902"/>
      <c r="P56" s="1902"/>
      <c r="Q56" s="747">
        <v>1</v>
      </c>
    </row>
    <row r="57" spans="1:17">
      <c r="B57" s="1902"/>
      <c r="C57" s="1917" t="s">
        <v>4035</v>
      </c>
      <c r="D57" s="1902"/>
      <c r="E57" s="1902"/>
      <c r="F57" s="1902"/>
      <c r="G57" s="1902"/>
      <c r="H57" s="1902"/>
      <c r="I57" s="1902"/>
      <c r="J57" s="1902"/>
      <c r="K57" s="1902"/>
      <c r="L57" s="1902"/>
      <c r="M57" s="1902"/>
      <c r="N57" s="1902"/>
      <c r="O57" s="1902"/>
      <c r="P57" s="1902"/>
      <c r="Q57" s="747">
        <v>1</v>
      </c>
    </row>
    <row r="58" spans="1:17">
      <c r="B58" s="1902"/>
      <c r="C58" s="1917" t="s">
        <v>4034</v>
      </c>
      <c r="D58" s="1902"/>
      <c r="E58" s="1902"/>
      <c r="F58" s="1902"/>
      <c r="G58" s="1902"/>
      <c r="H58" s="1902"/>
      <c r="I58" s="1902"/>
      <c r="J58" s="1902"/>
      <c r="K58" s="1902"/>
      <c r="L58" s="1902"/>
      <c r="M58" s="1902"/>
      <c r="N58" s="1902"/>
      <c r="O58" s="1902"/>
      <c r="P58" s="1902"/>
      <c r="Q58" s="747">
        <v>1</v>
      </c>
    </row>
    <row r="59" spans="1:17">
      <c r="B59" s="1902"/>
      <c r="C59" s="1902"/>
      <c r="D59" s="1902"/>
      <c r="E59" s="1902"/>
      <c r="F59" s="1902"/>
      <c r="G59" s="1902"/>
      <c r="H59" s="1902"/>
      <c r="I59" s="1902"/>
      <c r="J59" s="1902"/>
      <c r="K59" s="1902"/>
      <c r="L59" s="1902"/>
      <c r="M59" s="1902"/>
      <c r="N59" s="1902"/>
      <c r="O59" s="1902"/>
      <c r="P59" s="1902"/>
      <c r="Q59" s="747">
        <v>1</v>
      </c>
    </row>
    <row r="60" spans="1:17">
      <c r="A60" s="1910"/>
      <c r="B60" s="1910"/>
      <c r="C60" s="1910"/>
      <c r="D60" s="1910"/>
      <c r="E60" s="1910"/>
      <c r="F60" s="1910"/>
      <c r="G60" s="1910"/>
      <c r="H60" s="1910"/>
      <c r="I60" s="1910"/>
      <c r="J60" s="1910"/>
      <c r="K60" s="1910"/>
      <c r="L60" s="1910"/>
      <c r="M60" s="1910"/>
      <c r="N60" s="1910"/>
      <c r="O60" s="1910"/>
      <c r="P60" s="1910"/>
      <c r="Q60" s="747">
        <v>1</v>
      </c>
    </row>
    <row r="61" spans="1:17">
      <c r="B61" s="1902"/>
      <c r="C61" s="1902"/>
      <c r="D61" s="1902"/>
      <c r="E61" s="1902"/>
      <c r="F61" s="1902"/>
      <c r="G61" s="1902"/>
      <c r="H61" s="1902"/>
      <c r="I61" s="1902"/>
      <c r="J61" s="1902"/>
      <c r="K61" s="1902"/>
      <c r="L61" s="1902"/>
      <c r="M61" s="1902"/>
      <c r="N61" s="1902"/>
      <c r="O61" s="1902"/>
      <c r="P61" s="1902"/>
      <c r="Q61" s="747">
        <v>1</v>
      </c>
    </row>
    <row r="62" spans="1:17">
      <c r="B62" s="1006" t="s">
        <v>127</v>
      </c>
      <c r="C62" s="1908" t="s">
        <v>4033</v>
      </c>
      <c r="D62" s="1902"/>
      <c r="E62" s="1902"/>
      <c r="F62" s="1902"/>
      <c r="G62" s="1902"/>
      <c r="H62" s="1902"/>
      <c r="I62" s="1902"/>
      <c r="J62" s="1902"/>
      <c r="K62" s="1902"/>
      <c r="L62" s="1902"/>
      <c r="M62" s="1902"/>
      <c r="N62" s="1902"/>
      <c r="O62" s="1902"/>
      <c r="P62" s="1902"/>
      <c r="Q62" s="747">
        <v>1</v>
      </c>
    </row>
    <row r="63" spans="1:17">
      <c r="B63" s="1902"/>
      <c r="C63" s="1902"/>
      <c r="D63" s="1902"/>
      <c r="E63" s="1902"/>
      <c r="F63" s="1902"/>
      <c r="G63" s="1902"/>
      <c r="H63" s="1902"/>
      <c r="I63" s="1902"/>
      <c r="J63" s="1902"/>
      <c r="K63" s="1902"/>
      <c r="L63" s="1902"/>
      <c r="M63" s="1902"/>
      <c r="N63" s="1902"/>
      <c r="O63" s="1902"/>
      <c r="P63" s="1902"/>
      <c r="Q63" s="747">
        <v>1</v>
      </c>
    </row>
    <row r="64" spans="1:17">
      <c r="B64" s="1902"/>
      <c r="C64" s="1902" t="s">
        <v>4032</v>
      </c>
      <c r="D64" s="1902"/>
      <c r="E64" s="1902"/>
      <c r="F64" s="1902"/>
      <c r="G64" s="1902"/>
      <c r="H64" s="1902"/>
      <c r="I64" s="1902"/>
      <c r="J64" s="1902"/>
      <c r="K64" s="1902"/>
      <c r="L64" s="1902"/>
      <c r="M64" s="1902"/>
      <c r="N64" s="1902"/>
      <c r="O64" s="1902"/>
      <c r="P64" s="1902"/>
      <c r="Q64" s="747">
        <v>1</v>
      </c>
    </row>
    <row r="65" spans="2:17">
      <c r="B65" s="1902"/>
      <c r="C65" s="1902" t="s">
        <v>4031</v>
      </c>
      <c r="D65" s="1902"/>
      <c r="E65" s="1902"/>
      <c r="F65" s="1902"/>
      <c r="G65" s="1902"/>
      <c r="H65" s="1902"/>
      <c r="I65" s="1902"/>
      <c r="J65" s="1902"/>
      <c r="K65" s="1902"/>
      <c r="L65" s="1902"/>
      <c r="M65" s="1902"/>
      <c r="N65" s="1902"/>
      <c r="O65" s="1902"/>
      <c r="P65" s="1902"/>
      <c r="Q65" s="747">
        <v>1</v>
      </c>
    </row>
    <row r="66" spans="2:17">
      <c r="B66" s="1902"/>
      <c r="C66" s="1902"/>
      <c r="D66" s="1902"/>
      <c r="E66" s="1902"/>
      <c r="F66" s="1902"/>
      <c r="G66" s="1902"/>
      <c r="H66" s="1902"/>
      <c r="I66" s="1902"/>
      <c r="J66" s="1902"/>
      <c r="K66" s="1902"/>
      <c r="L66" s="1902"/>
      <c r="M66" s="1902"/>
      <c r="N66" s="1902"/>
      <c r="O66" s="1902"/>
      <c r="P66" s="1902"/>
      <c r="Q66" s="747">
        <v>1</v>
      </c>
    </row>
    <row r="67" spans="2:17">
      <c r="B67" s="1902"/>
      <c r="C67" s="1902" t="s">
        <v>4030</v>
      </c>
      <c r="D67" s="1902"/>
      <c r="E67" s="1902"/>
      <c r="F67" s="1902"/>
      <c r="G67" s="1902"/>
      <c r="H67" s="1902"/>
      <c r="I67" s="1902"/>
      <c r="J67" s="1902"/>
      <c r="K67" s="1902"/>
      <c r="L67" s="1902"/>
      <c r="M67" s="1902"/>
      <c r="N67" s="1902"/>
      <c r="O67" s="1902"/>
      <c r="P67" s="1902"/>
      <c r="Q67" s="747">
        <v>1</v>
      </c>
    </row>
    <row r="68" spans="2:17">
      <c r="B68" s="1902"/>
      <c r="C68" s="1902" t="s">
        <v>4029</v>
      </c>
      <c r="D68" s="1902"/>
      <c r="E68" s="1902"/>
      <c r="F68" s="1902"/>
      <c r="G68" s="1902"/>
      <c r="H68" s="1902"/>
      <c r="I68" s="1902"/>
      <c r="J68" s="1902"/>
      <c r="K68" s="1902"/>
      <c r="L68" s="1902"/>
      <c r="M68" s="1902"/>
      <c r="N68" s="1902"/>
      <c r="O68" s="1902"/>
      <c r="P68" s="1902"/>
      <c r="Q68" s="747">
        <v>1</v>
      </c>
    </row>
    <row r="69" spans="2:17">
      <c r="B69" s="1902"/>
      <c r="C69" s="1902" t="s">
        <v>4028</v>
      </c>
      <c r="D69" s="1902"/>
      <c r="E69" s="1902"/>
      <c r="F69" s="1902"/>
      <c r="G69" s="1902"/>
      <c r="H69" s="1902"/>
      <c r="I69" s="1902"/>
      <c r="J69" s="1902"/>
      <c r="K69" s="1902"/>
      <c r="L69" s="1902"/>
      <c r="M69" s="1902"/>
      <c r="N69" s="1902"/>
      <c r="O69" s="1902"/>
      <c r="P69" s="1902"/>
      <c r="Q69" s="747">
        <v>1</v>
      </c>
    </row>
    <row r="70" spans="2:17">
      <c r="B70" s="1902"/>
      <c r="C70" s="1902" t="s">
        <v>4027</v>
      </c>
      <c r="D70" s="1902"/>
      <c r="E70" s="1902"/>
      <c r="F70" s="1902"/>
      <c r="G70" s="1902"/>
      <c r="H70" s="1902"/>
      <c r="I70" s="1902"/>
      <c r="J70" s="1902"/>
      <c r="K70" s="1902"/>
      <c r="L70" s="1902"/>
      <c r="M70" s="1902"/>
      <c r="N70" s="1902"/>
      <c r="O70" s="1902"/>
      <c r="P70" s="1902"/>
      <c r="Q70" s="747">
        <v>1</v>
      </c>
    </row>
    <row r="71" spans="2:17">
      <c r="B71" s="1902"/>
      <c r="C71" s="1902" t="s">
        <v>4026</v>
      </c>
      <c r="D71" s="1902"/>
      <c r="E71" s="1902"/>
      <c r="F71" s="1902"/>
      <c r="G71" s="1902"/>
      <c r="H71" s="1902"/>
      <c r="I71" s="1902"/>
      <c r="J71" s="1902"/>
      <c r="K71" s="1902"/>
      <c r="L71" s="1902"/>
      <c r="M71" s="1902"/>
      <c r="N71" s="1902"/>
      <c r="O71" s="1902"/>
      <c r="P71" s="1902"/>
      <c r="Q71" s="747">
        <v>1</v>
      </c>
    </row>
    <row r="72" spans="2:17">
      <c r="B72" s="1902"/>
      <c r="C72" s="1902" t="s">
        <v>4025</v>
      </c>
      <c r="D72" s="1902"/>
      <c r="E72" s="1902"/>
      <c r="F72" s="1902"/>
      <c r="G72" s="1902"/>
      <c r="H72" s="1902"/>
      <c r="I72" s="1902"/>
      <c r="J72" s="1902"/>
      <c r="K72" s="1902"/>
      <c r="L72" s="1902"/>
      <c r="M72" s="1902"/>
      <c r="N72" s="1902"/>
      <c r="O72" s="1902"/>
      <c r="P72" s="1902"/>
      <c r="Q72" s="747">
        <v>1</v>
      </c>
    </row>
    <row r="73" spans="2:17">
      <c r="B73" s="1902"/>
      <c r="C73" s="1902" t="s">
        <v>4024</v>
      </c>
      <c r="D73" s="1902"/>
      <c r="E73" s="1902"/>
      <c r="F73" s="1902"/>
      <c r="G73" s="1902"/>
      <c r="H73" s="1902"/>
      <c r="I73" s="1902"/>
      <c r="J73" s="1902"/>
      <c r="K73" s="1902"/>
      <c r="L73" s="1902"/>
      <c r="M73" s="1902"/>
      <c r="N73" s="1902"/>
      <c r="O73" s="1902"/>
      <c r="P73" s="1902"/>
      <c r="Q73" s="747">
        <v>1</v>
      </c>
    </row>
    <row r="74" spans="2:17">
      <c r="B74" s="1902"/>
      <c r="C74" s="1902" t="s">
        <v>4023</v>
      </c>
      <c r="D74" s="1902"/>
      <c r="E74" s="1902"/>
      <c r="F74" s="1902"/>
      <c r="G74" s="1902"/>
      <c r="H74" s="1902"/>
      <c r="I74" s="1902"/>
      <c r="J74" s="1902"/>
      <c r="K74" s="1902"/>
      <c r="L74" s="1902"/>
      <c r="M74" s="1902"/>
      <c r="N74" s="1902"/>
      <c r="O74" s="1902"/>
      <c r="P74" s="1902"/>
      <c r="Q74" s="747">
        <v>1</v>
      </c>
    </row>
    <row r="75" spans="2:17">
      <c r="B75" s="1902"/>
      <c r="C75" s="1902" t="s">
        <v>4022</v>
      </c>
      <c r="D75" s="1902"/>
      <c r="E75" s="1902"/>
      <c r="F75" s="1902"/>
      <c r="G75" s="1902"/>
      <c r="H75" s="1902"/>
      <c r="I75" s="1902"/>
      <c r="J75" s="1902"/>
      <c r="K75" s="1902"/>
      <c r="L75" s="1902"/>
      <c r="M75" s="1902"/>
      <c r="N75" s="1902"/>
      <c r="O75" s="1902"/>
      <c r="P75" s="1902"/>
      <c r="Q75" s="747">
        <v>1</v>
      </c>
    </row>
    <row r="76" spans="2:17">
      <c r="B76" s="1902"/>
      <c r="C76" s="1902" t="s">
        <v>4021</v>
      </c>
      <c r="D76" s="1902"/>
      <c r="E76" s="1902"/>
      <c r="F76" s="1902"/>
      <c r="G76" s="1902"/>
      <c r="H76" s="1902"/>
      <c r="I76" s="1902"/>
      <c r="J76" s="1902"/>
      <c r="K76" s="1902"/>
      <c r="L76" s="1902"/>
      <c r="M76" s="1902"/>
      <c r="N76" s="1902"/>
      <c r="O76" s="1902"/>
      <c r="P76" s="1902"/>
      <c r="Q76" s="747">
        <v>1</v>
      </c>
    </row>
    <row r="77" spans="2:17">
      <c r="B77" s="1902"/>
      <c r="C77" s="1902" t="s">
        <v>4020</v>
      </c>
      <c r="D77" s="1902"/>
      <c r="E77" s="1902"/>
      <c r="F77" s="1902"/>
      <c r="G77" s="1902"/>
      <c r="H77" s="1902"/>
      <c r="I77" s="1902"/>
      <c r="J77" s="1902"/>
      <c r="K77" s="1902"/>
      <c r="L77" s="1902"/>
      <c r="M77" s="1902"/>
      <c r="N77" s="1902"/>
      <c r="O77" s="1902"/>
      <c r="P77" s="1902"/>
      <c r="Q77" s="747">
        <v>1</v>
      </c>
    </row>
    <row r="78" spans="2:17">
      <c r="B78" s="1902"/>
      <c r="C78" s="1902" t="s">
        <v>4019</v>
      </c>
      <c r="D78" s="1902"/>
      <c r="E78" s="1902"/>
      <c r="F78" s="1902"/>
      <c r="G78" s="1902"/>
      <c r="H78" s="1902"/>
      <c r="I78" s="1902"/>
      <c r="J78" s="1902"/>
      <c r="K78" s="1902"/>
      <c r="L78" s="1902"/>
      <c r="M78" s="1902"/>
      <c r="N78" s="1902"/>
      <c r="O78" s="1902"/>
      <c r="P78" s="1902"/>
      <c r="Q78" s="747">
        <v>1</v>
      </c>
    </row>
    <row r="79" spans="2:17">
      <c r="B79" s="1902"/>
      <c r="C79" s="1902" t="s">
        <v>4018</v>
      </c>
      <c r="D79" s="1902"/>
      <c r="E79" s="1902"/>
      <c r="F79" s="1902"/>
      <c r="G79" s="1902"/>
      <c r="H79" s="1902"/>
      <c r="I79" s="1902"/>
      <c r="J79" s="1902"/>
      <c r="K79" s="1902"/>
      <c r="L79" s="1902"/>
      <c r="M79" s="1902"/>
      <c r="N79" s="1902"/>
      <c r="O79" s="1902"/>
      <c r="P79" s="1902"/>
      <c r="Q79" s="747">
        <v>1</v>
      </c>
    </row>
    <row r="80" spans="2:17">
      <c r="B80" s="1902"/>
      <c r="C80" s="1902" t="s">
        <v>4017</v>
      </c>
      <c r="D80" s="1902"/>
      <c r="E80" s="1902"/>
      <c r="F80" s="1902"/>
      <c r="G80" s="1902"/>
      <c r="H80" s="1902"/>
      <c r="I80" s="1902"/>
      <c r="J80" s="1902"/>
      <c r="K80" s="1902"/>
      <c r="L80" s="1902"/>
      <c r="M80" s="1902"/>
      <c r="N80" s="1902"/>
      <c r="O80" s="1902"/>
      <c r="P80" s="1902"/>
      <c r="Q80" s="747">
        <v>1</v>
      </c>
    </row>
    <row r="81" spans="2:17">
      <c r="B81" s="1902"/>
      <c r="C81" s="1902"/>
      <c r="D81" s="1902"/>
      <c r="E81" s="1902"/>
      <c r="F81" s="1902"/>
      <c r="G81" s="1902"/>
      <c r="H81" s="1902"/>
      <c r="I81" s="1902"/>
      <c r="J81" s="1902"/>
      <c r="K81" s="1902"/>
      <c r="L81" s="1902"/>
      <c r="M81" s="1902"/>
      <c r="N81" s="1902"/>
      <c r="O81" s="1902"/>
      <c r="P81" s="1902"/>
      <c r="Q81" s="747">
        <v>1</v>
      </c>
    </row>
    <row r="82" spans="2:17">
      <c r="B82" s="1902"/>
      <c r="C82" s="1902" t="s">
        <v>4016</v>
      </c>
      <c r="D82" s="1902"/>
      <c r="E82" s="1902"/>
      <c r="F82" s="1902"/>
      <c r="G82" s="1902"/>
      <c r="H82" s="1902"/>
      <c r="I82" s="1902"/>
      <c r="J82" s="1902"/>
      <c r="K82" s="1902"/>
      <c r="L82" s="1902"/>
      <c r="M82" s="1902"/>
      <c r="N82" s="1902"/>
      <c r="O82" s="1902"/>
      <c r="P82" s="1902"/>
      <c r="Q82" s="747">
        <v>1</v>
      </c>
    </row>
    <row r="83" spans="2:17">
      <c r="B83" s="1902"/>
      <c r="C83" s="1902" t="s">
        <v>4015</v>
      </c>
      <c r="D83" s="1902"/>
      <c r="E83" s="1902"/>
      <c r="F83" s="1902"/>
      <c r="G83" s="1902"/>
      <c r="H83" s="1902"/>
      <c r="I83" s="1902"/>
      <c r="J83" s="1902"/>
      <c r="K83" s="1902"/>
      <c r="L83" s="1902"/>
      <c r="M83" s="1902"/>
      <c r="N83" s="1902"/>
      <c r="O83" s="1902"/>
      <c r="P83" s="1902"/>
      <c r="Q83" s="747">
        <v>1</v>
      </c>
    </row>
    <row r="84" spans="2:17">
      <c r="B84" s="1902"/>
      <c r="C84" s="1902"/>
      <c r="D84" s="1902"/>
      <c r="E84" s="1902"/>
      <c r="F84" s="1902"/>
      <c r="G84" s="1902"/>
      <c r="H84" s="1902"/>
      <c r="I84" s="1902"/>
      <c r="J84" s="1902"/>
      <c r="K84" s="1902"/>
      <c r="L84" s="1902"/>
      <c r="M84" s="1902"/>
      <c r="N84" s="1902"/>
      <c r="O84" s="1902"/>
      <c r="P84" s="1902"/>
      <c r="Q84" s="747">
        <v>1</v>
      </c>
    </row>
    <row r="85" spans="2:17">
      <c r="B85" s="1902"/>
      <c r="C85" s="1902"/>
      <c r="D85" s="1902"/>
      <c r="E85" s="1902"/>
      <c r="F85" s="1902"/>
      <c r="G85" s="1902"/>
      <c r="H85" s="1902"/>
      <c r="I85" s="1902"/>
      <c r="J85" s="1902"/>
      <c r="K85" s="1902"/>
      <c r="L85" s="1902"/>
      <c r="M85" s="1902"/>
      <c r="N85" s="1902"/>
      <c r="O85" s="1902"/>
      <c r="P85" s="1902"/>
      <c r="Q85" s="747">
        <v>1</v>
      </c>
    </row>
    <row r="86" spans="2:17" ht="18.75">
      <c r="B86" s="1905" t="s">
        <v>4014</v>
      </c>
      <c r="C86" s="1902"/>
      <c r="D86" s="1902"/>
      <c r="E86" s="1902"/>
      <c r="F86" s="1902"/>
      <c r="G86" s="1902"/>
      <c r="H86" s="1902"/>
      <c r="I86" s="1902"/>
      <c r="J86" s="1902"/>
      <c r="K86" s="1902"/>
      <c r="L86" s="1902"/>
      <c r="M86" s="1902"/>
      <c r="N86" s="1902"/>
      <c r="O86" s="1902"/>
      <c r="P86" s="1902"/>
      <c r="Q86" s="747">
        <v>1</v>
      </c>
    </row>
    <row r="87" spans="2:17">
      <c r="B87" s="1006" t="s">
        <v>127</v>
      </c>
      <c r="C87" s="1908" t="s">
        <v>4013</v>
      </c>
      <c r="D87" s="1902"/>
      <c r="E87" s="1902"/>
      <c r="F87" s="1902"/>
      <c r="G87" s="1902"/>
      <c r="H87" s="1902"/>
      <c r="I87" s="1902"/>
      <c r="J87" s="1902"/>
      <c r="K87" s="1902"/>
      <c r="L87" s="1902"/>
      <c r="M87" s="1902"/>
      <c r="N87" s="1902"/>
      <c r="O87" s="1902"/>
      <c r="P87" s="1902"/>
      <c r="Q87" s="747">
        <v>1</v>
      </c>
    </row>
    <row r="88" spans="2:17">
      <c r="B88" s="1902"/>
      <c r="C88" s="1902"/>
      <c r="D88" s="1902"/>
      <c r="E88" s="1902"/>
      <c r="F88" s="1902"/>
      <c r="G88" s="1902"/>
      <c r="H88" s="1902"/>
      <c r="I88" s="1902"/>
      <c r="J88" s="1902"/>
      <c r="K88" s="1902"/>
      <c r="L88" s="1902"/>
      <c r="M88" s="1902"/>
      <c r="N88" s="1902"/>
      <c r="O88" s="1902"/>
      <c r="P88" s="1902"/>
      <c r="Q88" s="747">
        <v>1</v>
      </c>
    </row>
    <row r="89" spans="2:17" ht="18.75">
      <c r="B89" s="1006" t="s">
        <v>127</v>
      </c>
      <c r="C89" s="1903" t="s">
        <v>4012</v>
      </c>
      <c r="D89" s="1902"/>
      <c r="E89" s="1902"/>
      <c r="F89" s="1902"/>
      <c r="G89" s="1902"/>
      <c r="H89" s="1902"/>
      <c r="I89" s="1902"/>
      <c r="J89" s="1902"/>
      <c r="K89" s="1902"/>
      <c r="L89" s="1902"/>
      <c r="M89" s="1902"/>
      <c r="N89" s="1902"/>
      <c r="O89" s="1902"/>
      <c r="P89" s="1902"/>
      <c r="Q89" s="747">
        <v>1</v>
      </c>
    </row>
    <row r="90" spans="2:17">
      <c r="B90" s="1902"/>
      <c r="C90" s="1902"/>
      <c r="D90" s="1902"/>
      <c r="E90" s="1902"/>
      <c r="F90" s="1902"/>
      <c r="G90" s="1902"/>
      <c r="H90" s="1902"/>
      <c r="I90" s="1902"/>
      <c r="J90" s="1902"/>
      <c r="K90" s="1902"/>
      <c r="L90" s="1902"/>
      <c r="M90" s="1902"/>
      <c r="N90" s="1902"/>
      <c r="O90" s="1902"/>
      <c r="P90" s="1902"/>
      <c r="Q90" s="747">
        <v>1</v>
      </c>
    </row>
    <row r="91" spans="2:17" ht="18.75">
      <c r="B91" s="1905" t="s">
        <v>4007</v>
      </c>
      <c r="C91" s="1902"/>
      <c r="D91" s="1902"/>
      <c r="E91" s="1902"/>
      <c r="F91" s="1902"/>
      <c r="G91" s="1902"/>
      <c r="H91" s="1902"/>
      <c r="I91" s="1902"/>
      <c r="J91" s="1902"/>
      <c r="K91" s="1902"/>
      <c r="L91" s="1902"/>
      <c r="M91" s="1902"/>
      <c r="N91" s="1902"/>
      <c r="O91" s="1902"/>
      <c r="P91" s="1902"/>
      <c r="Q91" s="747">
        <v>1</v>
      </c>
    </row>
    <row r="92" spans="2:17">
      <c r="B92" s="1006" t="s">
        <v>127</v>
      </c>
      <c r="C92" s="1908" t="s">
        <v>4006</v>
      </c>
      <c r="D92" s="1902"/>
      <c r="E92" s="1902"/>
      <c r="F92" s="1902"/>
      <c r="G92" s="1902"/>
      <c r="H92" s="1902"/>
      <c r="I92" s="1902"/>
      <c r="J92" s="1902"/>
      <c r="K92" s="1902"/>
      <c r="L92" s="1902"/>
      <c r="M92" s="1902"/>
      <c r="N92" s="1902"/>
      <c r="O92" s="1902"/>
      <c r="P92" s="1902"/>
      <c r="Q92" s="747">
        <v>1</v>
      </c>
    </row>
    <row r="93" spans="2:17">
      <c r="B93" s="1902"/>
      <c r="C93" s="1902"/>
      <c r="D93" s="1902"/>
      <c r="E93" s="1902"/>
      <c r="F93" s="1902"/>
      <c r="G93" s="1902"/>
      <c r="H93" s="1902"/>
      <c r="I93" s="1902"/>
      <c r="J93" s="1902"/>
      <c r="K93" s="1902"/>
      <c r="L93" s="1902"/>
      <c r="M93" s="1902"/>
      <c r="N93" s="1902"/>
      <c r="O93" s="1902"/>
      <c r="P93" s="1902"/>
      <c r="Q93" s="747">
        <v>1</v>
      </c>
    </row>
    <row r="94" spans="2:17" ht="18.75">
      <c r="B94" s="1905" t="s">
        <v>4011</v>
      </c>
      <c r="C94" s="1902"/>
      <c r="D94" s="1902"/>
      <c r="E94" s="1902"/>
      <c r="F94" s="1902"/>
      <c r="G94" s="1902"/>
      <c r="H94" s="1902"/>
      <c r="I94" s="1902"/>
      <c r="J94" s="1902"/>
      <c r="K94" s="1902"/>
      <c r="L94" s="1902"/>
      <c r="M94" s="1902"/>
      <c r="N94" s="1902"/>
      <c r="O94" s="1902"/>
      <c r="P94" s="1902"/>
      <c r="Q94" s="747">
        <v>1</v>
      </c>
    </row>
    <row r="95" spans="2:17">
      <c r="B95" s="1006" t="s">
        <v>127</v>
      </c>
      <c r="C95" s="1908" t="s">
        <v>4010</v>
      </c>
      <c r="D95" s="1902"/>
      <c r="E95" s="1902"/>
      <c r="F95" s="1902"/>
      <c r="G95" s="1902"/>
      <c r="H95" s="1902"/>
      <c r="I95" s="1902"/>
      <c r="J95" s="1902"/>
      <c r="K95" s="1902"/>
      <c r="L95" s="1902"/>
      <c r="M95" s="1902"/>
      <c r="N95" s="1902"/>
      <c r="O95" s="1902"/>
      <c r="P95" s="1902"/>
      <c r="Q95" s="747">
        <v>1</v>
      </c>
    </row>
    <row r="96" spans="2:17">
      <c r="B96" s="1902"/>
      <c r="C96" s="1902"/>
      <c r="D96" s="1902"/>
      <c r="E96" s="1902"/>
      <c r="F96" s="1902"/>
      <c r="G96" s="1902"/>
      <c r="H96" s="1902"/>
      <c r="I96" s="1902"/>
      <c r="J96" s="1902"/>
      <c r="K96" s="1902"/>
      <c r="L96" s="1902"/>
      <c r="M96" s="1902"/>
      <c r="N96" s="1902"/>
      <c r="O96" s="1902"/>
      <c r="P96" s="1902"/>
      <c r="Q96" s="747">
        <v>1</v>
      </c>
    </row>
    <row r="97" spans="1:19" ht="18.75">
      <c r="B97" s="1905" t="s">
        <v>4009</v>
      </c>
      <c r="C97" s="1902"/>
      <c r="D97" s="1902"/>
      <c r="E97" s="1902"/>
      <c r="F97" s="1902"/>
      <c r="G97" s="1902"/>
      <c r="H97" s="1902"/>
      <c r="I97" s="1902"/>
      <c r="J97" s="1902"/>
      <c r="K97" s="1902"/>
      <c r="L97" s="1902"/>
      <c r="M97" s="1902"/>
      <c r="N97" s="1908"/>
      <c r="O97" s="1902"/>
      <c r="P97" s="1902"/>
      <c r="Q97" s="747">
        <v>1</v>
      </c>
    </row>
    <row r="98" spans="1:19">
      <c r="B98" s="1006" t="s">
        <v>127</v>
      </c>
      <c r="C98" s="1908" t="s">
        <v>4008</v>
      </c>
      <c r="D98" s="1902"/>
      <c r="E98" s="1902"/>
      <c r="F98" s="1902"/>
      <c r="G98" s="1902"/>
      <c r="H98" s="1902"/>
      <c r="I98" s="1902"/>
      <c r="J98" s="1902"/>
      <c r="K98" s="1902"/>
      <c r="L98" s="1902"/>
      <c r="M98" s="1902"/>
      <c r="N98" s="1908"/>
      <c r="O98" s="1902"/>
      <c r="P98" s="1902"/>
      <c r="Q98" s="747">
        <v>1</v>
      </c>
    </row>
    <row r="99" spans="1:19">
      <c r="B99" s="1902"/>
      <c r="C99" s="1902"/>
      <c r="D99" s="1902"/>
      <c r="E99" s="1902"/>
      <c r="F99" s="1902"/>
      <c r="G99" s="1902"/>
      <c r="H99" s="1902"/>
      <c r="I99" s="1902"/>
      <c r="J99" s="1902"/>
      <c r="K99" s="1902"/>
      <c r="L99" s="1902"/>
      <c r="M99" s="1902"/>
      <c r="N99" s="1908"/>
      <c r="O99" s="1902"/>
      <c r="P99" s="1902"/>
      <c r="Q99" s="747">
        <v>1</v>
      </c>
    </row>
    <row r="100" spans="1:19" ht="18.75">
      <c r="B100" s="1905" t="s">
        <v>4007</v>
      </c>
      <c r="C100" s="1908"/>
      <c r="D100" s="1902"/>
      <c r="E100" s="1902"/>
      <c r="F100" s="1902"/>
      <c r="G100" s="1902"/>
      <c r="H100" s="1902"/>
      <c r="I100" s="1902"/>
      <c r="J100" s="1902"/>
      <c r="K100" s="1902"/>
      <c r="L100" s="1902"/>
      <c r="M100" s="1911"/>
      <c r="N100" s="1914"/>
      <c r="O100" s="1902"/>
      <c r="P100" s="1902"/>
      <c r="Q100" s="747">
        <v>1</v>
      </c>
    </row>
    <row r="101" spans="1:19">
      <c r="B101" s="1006" t="s">
        <v>127</v>
      </c>
      <c r="C101" s="1908" t="s">
        <v>4006</v>
      </c>
      <c r="D101" s="1902"/>
      <c r="E101" s="1902"/>
      <c r="F101" s="1902"/>
      <c r="G101" s="1902"/>
      <c r="H101" s="1902"/>
      <c r="I101" s="1902"/>
      <c r="J101" s="1902"/>
      <c r="K101" s="1902"/>
      <c r="L101" s="1902"/>
      <c r="M101" s="1911"/>
      <c r="N101" s="1911"/>
      <c r="O101" s="1911"/>
      <c r="P101" s="1911"/>
      <c r="Q101" s="747">
        <v>1</v>
      </c>
    </row>
    <row r="102" spans="1:19">
      <c r="B102" s="1902"/>
      <c r="C102" s="1902"/>
      <c r="D102" s="1902"/>
      <c r="E102" s="1902"/>
      <c r="F102" s="1902"/>
      <c r="G102" s="1902"/>
      <c r="H102" s="1902"/>
      <c r="I102" s="1902"/>
      <c r="J102" s="1902"/>
      <c r="K102" s="1902"/>
      <c r="L102" s="1902"/>
      <c r="M102" s="1902"/>
      <c r="N102" s="1908"/>
      <c r="O102" s="1902"/>
      <c r="P102" s="1902"/>
      <c r="Q102" s="747">
        <v>1</v>
      </c>
    </row>
    <row r="103" spans="1:19" ht="18.75">
      <c r="B103" s="1006" t="s">
        <v>127</v>
      </c>
      <c r="C103" s="1903" t="s">
        <v>4005</v>
      </c>
      <c r="D103" s="1902"/>
      <c r="E103" s="1902"/>
      <c r="F103" s="1902"/>
      <c r="G103" s="1902"/>
      <c r="H103" s="1902"/>
      <c r="I103" s="1902"/>
      <c r="J103" s="1902"/>
      <c r="K103" s="1902"/>
      <c r="L103" s="1902"/>
      <c r="M103" s="1902"/>
      <c r="N103" s="1902"/>
      <c r="O103" s="1902"/>
      <c r="P103" s="1902"/>
      <c r="Q103" s="747">
        <v>1</v>
      </c>
    </row>
    <row r="104" spans="1:19">
      <c r="B104" s="1902"/>
      <c r="C104" s="1902"/>
      <c r="D104" s="1902"/>
      <c r="E104" s="1902"/>
      <c r="F104" s="1902"/>
      <c r="G104" s="1902"/>
      <c r="H104" s="1902"/>
      <c r="I104" s="1902"/>
      <c r="J104" s="1902"/>
      <c r="K104" s="1902"/>
      <c r="L104" s="1902"/>
      <c r="M104" s="1902"/>
      <c r="N104" s="1908"/>
      <c r="O104" s="1902"/>
      <c r="P104" s="1902"/>
      <c r="Q104" s="747">
        <v>1</v>
      </c>
    </row>
    <row r="105" spans="1:19" ht="18.75">
      <c r="B105" s="1006" t="s">
        <v>127</v>
      </c>
      <c r="C105" s="1903" t="s">
        <v>4004</v>
      </c>
      <c r="D105" s="1902"/>
      <c r="E105" s="1902"/>
      <c r="F105" s="1902"/>
      <c r="G105" s="1902"/>
      <c r="H105" s="1902"/>
      <c r="I105" s="1902"/>
      <c r="J105" s="1902"/>
      <c r="K105" s="1902"/>
      <c r="L105" s="1902"/>
      <c r="M105" s="1902"/>
      <c r="N105" s="1902"/>
      <c r="O105" s="1902"/>
      <c r="P105" s="1902"/>
      <c r="Q105" s="747">
        <v>1</v>
      </c>
    </row>
    <row r="106" spans="1:19">
      <c r="B106" s="1902"/>
      <c r="C106" s="1902"/>
      <c r="D106" s="1902"/>
      <c r="E106" s="1902"/>
      <c r="F106" s="1902"/>
      <c r="G106" s="1902"/>
      <c r="H106" s="1902"/>
      <c r="I106" s="1902"/>
      <c r="J106" s="1902"/>
      <c r="K106" s="1902"/>
      <c r="L106" s="1902"/>
      <c r="M106" s="1902"/>
      <c r="N106" s="1902"/>
      <c r="O106" s="1902"/>
      <c r="P106" s="1902"/>
      <c r="Q106" s="747">
        <v>1</v>
      </c>
    </row>
    <row r="107" spans="1:19" s="746" customFormat="1" ht="21.75" customHeight="1">
      <c r="A107" s="1896"/>
      <c r="B107" s="1006" t="s">
        <v>127</v>
      </c>
      <c r="C107" s="1903" t="s">
        <v>4003</v>
      </c>
      <c r="E107" s="1912"/>
      <c r="F107" s="1912"/>
      <c r="G107" s="1912"/>
      <c r="H107" s="1912"/>
      <c r="I107" s="1912"/>
      <c r="J107" s="1916"/>
      <c r="K107" s="1915"/>
      <c r="L107" s="1915"/>
      <c r="M107" s="1915"/>
      <c r="N107" s="1911"/>
      <c r="O107" s="1911"/>
      <c r="P107" s="1911"/>
      <c r="Q107" s="747">
        <v>1</v>
      </c>
      <c r="R107" s="641"/>
      <c r="S107" s="641"/>
    </row>
    <row r="108" spans="1:19">
      <c r="B108" s="1902"/>
      <c r="C108" s="1902"/>
      <c r="D108" s="1902"/>
      <c r="E108" s="1902"/>
      <c r="F108" s="1902"/>
      <c r="G108" s="1902"/>
      <c r="H108" s="1902"/>
      <c r="I108" s="1902"/>
      <c r="J108" s="1902"/>
      <c r="K108" s="1902"/>
      <c r="L108" s="1902"/>
      <c r="M108" s="1911"/>
      <c r="N108" s="1914"/>
      <c r="O108" s="1902"/>
      <c r="P108" s="1902"/>
      <c r="Q108" s="747">
        <v>1</v>
      </c>
    </row>
    <row r="109" spans="1:19" ht="18.75">
      <c r="B109" s="1905" t="s">
        <v>4002</v>
      </c>
      <c r="C109" s="1902"/>
      <c r="D109" s="1902"/>
      <c r="E109" s="1902"/>
      <c r="F109" s="1902"/>
      <c r="G109" s="1902"/>
      <c r="H109" s="1902"/>
      <c r="I109" s="1902"/>
      <c r="J109" s="1902"/>
      <c r="K109" s="1902"/>
      <c r="L109" s="1902"/>
      <c r="M109" s="1911"/>
      <c r="N109" s="1911"/>
      <c r="O109" s="1911"/>
      <c r="P109" s="1911"/>
      <c r="Q109" s="747">
        <v>1</v>
      </c>
    </row>
    <row r="110" spans="1:19">
      <c r="B110" s="1006" t="s">
        <v>127</v>
      </c>
      <c r="C110" s="1908" t="s">
        <v>4001</v>
      </c>
      <c r="D110" s="1902"/>
      <c r="E110" s="1902"/>
      <c r="F110" s="1902"/>
      <c r="G110" s="1902"/>
      <c r="H110" s="1902"/>
      <c r="I110" s="1902"/>
      <c r="J110" s="1902"/>
      <c r="K110" s="1902"/>
      <c r="L110" s="1902"/>
      <c r="M110" s="1911"/>
      <c r="N110" s="1911"/>
      <c r="O110" s="1911"/>
      <c r="P110" s="1911"/>
      <c r="Q110" s="747">
        <v>1</v>
      </c>
    </row>
    <row r="111" spans="1:19">
      <c r="B111" s="1902"/>
      <c r="C111" s="1902"/>
      <c r="D111" s="1902"/>
      <c r="E111" s="1902"/>
      <c r="F111" s="1902"/>
      <c r="G111" s="1902"/>
      <c r="H111" s="1902"/>
      <c r="I111" s="1902"/>
      <c r="J111" s="1902"/>
      <c r="K111" s="1902"/>
      <c r="L111" s="1902"/>
      <c r="M111" s="1911"/>
      <c r="N111" s="1911"/>
      <c r="O111" s="1911"/>
      <c r="P111" s="1911"/>
      <c r="Q111" s="747">
        <v>1</v>
      </c>
    </row>
    <row r="112" spans="1:19">
      <c r="A112" s="1910"/>
      <c r="B112" s="1910"/>
      <c r="C112" s="1910"/>
      <c r="D112" s="1910"/>
      <c r="E112" s="1910"/>
      <c r="F112" s="1910"/>
      <c r="G112" s="1910"/>
      <c r="H112" s="1910"/>
      <c r="I112" s="1910"/>
      <c r="J112" s="1910"/>
      <c r="K112" s="1910"/>
      <c r="L112" s="1910"/>
      <c r="M112" s="1913"/>
      <c r="N112" s="1913"/>
      <c r="O112" s="1913"/>
      <c r="P112" s="1913"/>
      <c r="Q112" s="747">
        <v>1</v>
      </c>
    </row>
    <row r="113" spans="1:17">
      <c r="B113" s="1902"/>
      <c r="C113" s="1902"/>
      <c r="D113" s="1902"/>
      <c r="E113" s="1902"/>
      <c r="F113" s="1902"/>
      <c r="G113" s="1902"/>
      <c r="H113" s="1902"/>
      <c r="I113" s="1902"/>
      <c r="J113" s="1902"/>
      <c r="K113" s="1902"/>
      <c r="L113" s="1902"/>
      <c r="M113" s="1911"/>
      <c r="N113" s="1911"/>
      <c r="O113" s="1911"/>
      <c r="P113" s="1911"/>
      <c r="Q113" s="747">
        <v>1</v>
      </c>
    </row>
    <row r="114" spans="1:17" ht="18.75">
      <c r="B114" s="1905" t="s">
        <v>4000</v>
      </c>
      <c r="C114" s="1902"/>
      <c r="D114" s="1902"/>
      <c r="E114" s="1902"/>
      <c r="F114" s="1902"/>
      <c r="G114" s="1902"/>
      <c r="H114" s="1902"/>
      <c r="I114" s="1902"/>
      <c r="J114" s="1902"/>
      <c r="K114" s="1902"/>
      <c r="L114" s="1902"/>
      <c r="M114" s="1902"/>
      <c r="N114" s="1902"/>
      <c r="O114" s="1902"/>
      <c r="P114" s="1902"/>
      <c r="Q114" s="747">
        <v>1</v>
      </c>
    </row>
    <row r="115" spans="1:17">
      <c r="B115" s="1006" t="s">
        <v>127</v>
      </c>
      <c r="C115" s="1908" t="s">
        <v>3999</v>
      </c>
      <c r="D115" s="1902"/>
      <c r="E115" s="1902"/>
      <c r="F115" s="1902"/>
      <c r="G115" s="1902"/>
      <c r="H115" s="1902"/>
      <c r="I115" s="1902"/>
      <c r="J115" s="1902"/>
      <c r="K115" s="1902"/>
      <c r="L115" s="1902"/>
      <c r="M115" s="1902"/>
      <c r="N115" s="1902"/>
      <c r="O115" s="1902"/>
      <c r="P115" s="1902"/>
      <c r="Q115" s="747">
        <v>1</v>
      </c>
    </row>
    <row r="116" spans="1:17">
      <c r="B116" s="1902"/>
      <c r="C116" s="1902"/>
      <c r="D116" s="1902"/>
      <c r="E116" s="1902"/>
      <c r="F116" s="1902"/>
      <c r="G116" s="1902"/>
      <c r="H116" s="1902"/>
      <c r="I116" s="1902"/>
      <c r="J116" s="1902"/>
      <c r="K116" s="1902"/>
      <c r="L116" s="1902"/>
      <c r="M116" s="1911"/>
      <c r="N116" s="1911"/>
      <c r="O116" s="1911"/>
      <c r="P116" s="1911"/>
      <c r="Q116" s="747">
        <v>1</v>
      </c>
    </row>
    <row r="117" spans="1:17" ht="18.75">
      <c r="B117" s="1905" t="s">
        <v>3998</v>
      </c>
      <c r="C117" s="1902"/>
      <c r="D117" s="1902"/>
      <c r="E117" s="1902"/>
      <c r="F117" s="1902"/>
      <c r="G117" s="1902"/>
      <c r="H117" s="1902"/>
      <c r="I117" s="1902"/>
      <c r="J117" s="1902"/>
      <c r="K117" s="1902"/>
      <c r="L117" s="1902"/>
      <c r="M117" s="1911"/>
      <c r="N117" s="1911"/>
      <c r="O117" s="1911"/>
      <c r="P117" s="1911"/>
      <c r="Q117" s="747">
        <v>1</v>
      </c>
    </row>
    <row r="118" spans="1:17">
      <c r="B118" s="1006" t="s">
        <v>127</v>
      </c>
      <c r="C118" s="1908" t="s">
        <v>3997</v>
      </c>
      <c r="D118" s="1902"/>
      <c r="E118" s="1902"/>
      <c r="F118" s="1902"/>
      <c r="G118" s="1902"/>
      <c r="H118" s="1902"/>
      <c r="I118" s="1902"/>
      <c r="J118" s="1902"/>
      <c r="K118" s="1902"/>
      <c r="L118" s="1902"/>
      <c r="M118" s="1911"/>
      <c r="N118" s="1911"/>
      <c r="O118" s="1911"/>
      <c r="P118" s="1911"/>
      <c r="Q118" s="747">
        <v>1</v>
      </c>
    </row>
    <row r="119" spans="1:17">
      <c r="A119" s="1908"/>
      <c r="B119" s="1908"/>
      <c r="C119" s="1908"/>
      <c r="D119" s="1902"/>
      <c r="E119" s="1902"/>
      <c r="F119" s="1902"/>
      <c r="G119" s="1902"/>
      <c r="H119" s="1902"/>
      <c r="I119" s="1902"/>
      <c r="J119" s="1902"/>
      <c r="K119" s="1902"/>
      <c r="L119" s="1902"/>
      <c r="M119" s="1911"/>
      <c r="N119" s="1911"/>
      <c r="O119" s="1911"/>
      <c r="P119" s="1911"/>
      <c r="Q119" s="747">
        <v>1</v>
      </c>
    </row>
    <row r="120" spans="1:17" ht="18.75">
      <c r="B120" s="1905" t="s">
        <v>3996</v>
      </c>
      <c r="C120" s="1908"/>
      <c r="D120" s="1902"/>
      <c r="E120" s="1902"/>
      <c r="F120" s="1902"/>
      <c r="G120" s="1902"/>
      <c r="H120" s="1902"/>
      <c r="I120" s="1902"/>
      <c r="J120" s="1902"/>
      <c r="K120" s="1902"/>
      <c r="L120" s="1902"/>
      <c r="M120" s="1911"/>
      <c r="N120" s="1911"/>
      <c r="O120" s="1911"/>
      <c r="P120" s="1911"/>
      <c r="Q120" s="747">
        <v>1</v>
      </c>
    </row>
    <row r="121" spans="1:17">
      <c r="B121" s="1006" t="s">
        <v>127</v>
      </c>
      <c r="C121" s="1908" t="s">
        <v>3995</v>
      </c>
      <c r="D121" s="1902"/>
      <c r="E121" s="1902"/>
      <c r="F121" s="1902"/>
      <c r="G121" s="1902"/>
      <c r="H121" s="1902"/>
      <c r="I121" s="1902"/>
      <c r="J121" s="1902"/>
      <c r="K121" s="1902"/>
      <c r="L121" s="1902"/>
      <c r="M121" s="1911"/>
      <c r="N121" s="1911"/>
      <c r="O121" s="1911"/>
      <c r="P121" s="1911"/>
      <c r="Q121" s="747">
        <v>1</v>
      </c>
    </row>
    <row r="122" spans="1:17" ht="18">
      <c r="A122" s="1908"/>
      <c r="B122" s="1908"/>
      <c r="C122" s="1904"/>
      <c r="D122" s="1902"/>
      <c r="E122" s="1902"/>
      <c r="F122" s="1902"/>
      <c r="G122" s="1902"/>
      <c r="H122" s="1902"/>
      <c r="I122" s="1902"/>
      <c r="J122" s="1902"/>
      <c r="K122" s="1902"/>
      <c r="L122" s="1902"/>
      <c r="M122" s="1911"/>
      <c r="N122" s="1911"/>
      <c r="O122" s="1911"/>
      <c r="P122" s="1911"/>
      <c r="Q122" s="747">
        <v>1</v>
      </c>
    </row>
    <row r="123" spans="1:17" ht="23.25">
      <c r="B123" s="1006" t="s">
        <v>127</v>
      </c>
      <c r="C123" s="1903" t="s">
        <v>3994</v>
      </c>
      <c r="D123" s="1902"/>
      <c r="E123" s="1902"/>
      <c r="F123" s="1912"/>
      <c r="G123" s="1902"/>
      <c r="H123" s="1902"/>
      <c r="I123" s="1902"/>
      <c r="J123" s="1902"/>
      <c r="K123" s="1902"/>
      <c r="L123" s="1902"/>
      <c r="M123" s="1911"/>
      <c r="N123" s="1911"/>
      <c r="O123" s="1911"/>
      <c r="P123" s="1911"/>
      <c r="Q123" s="747">
        <v>1</v>
      </c>
    </row>
    <row r="124" spans="1:17" ht="18">
      <c r="B124" s="1902"/>
      <c r="C124" s="1904"/>
      <c r="D124" s="1902"/>
      <c r="E124" s="1902"/>
      <c r="F124" s="1902"/>
      <c r="G124" s="1902"/>
      <c r="H124" s="1902"/>
      <c r="I124" s="1902"/>
      <c r="J124" s="1902"/>
      <c r="K124" s="1902"/>
      <c r="L124" s="1902"/>
      <c r="M124" s="1911"/>
      <c r="N124" s="1911"/>
      <c r="O124" s="1911"/>
      <c r="P124" s="1911"/>
      <c r="Q124" s="747">
        <v>1</v>
      </c>
    </row>
    <row r="125" spans="1:17" ht="23.25">
      <c r="B125" s="1006" t="s">
        <v>127</v>
      </c>
      <c r="C125" s="1903" t="s">
        <v>3993</v>
      </c>
      <c r="F125" s="1912"/>
      <c r="G125" s="1902"/>
      <c r="H125" s="1902"/>
      <c r="I125" s="1902"/>
      <c r="J125" s="1902"/>
      <c r="K125" s="1902"/>
      <c r="L125" s="1902"/>
      <c r="M125" s="1911"/>
      <c r="N125" s="1911"/>
      <c r="O125" s="1911"/>
      <c r="P125" s="1911"/>
      <c r="Q125" s="747">
        <v>1</v>
      </c>
    </row>
    <row r="126" spans="1:17">
      <c r="B126" s="1902"/>
      <c r="C126" s="1908"/>
      <c r="D126" s="1902"/>
      <c r="E126" s="1902"/>
      <c r="F126" s="1902"/>
      <c r="G126" s="1902"/>
      <c r="H126" s="1902"/>
      <c r="I126" s="1902"/>
      <c r="J126" s="1902"/>
      <c r="K126" s="1902"/>
      <c r="L126" s="1902"/>
      <c r="M126" s="1911"/>
      <c r="N126" s="1911"/>
      <c r="O126" s="1911"/>
      <c r="P126" s="1911"/>
      <c r="Q126" s="747">
        <v>1</v>
      </c>
    </row>
    <row r="127" spans="1:17" ht="18.75">
      <c r="B127" s="1905" t="s">
        <v>3992</v>
      </c>
      <c r="C127" s="1908"/>
      <c r="D127" s="1902"/>
      <c r="E127" s="1902"/>
      <c r="F127" s="1902"/>
      <c r="G127" s="1902"/>
      <c r="H127" s="1902"/>
      <c r="I127" s="1902"/>
      <c r="J127" s="1902"/>
      <c r="K127" s="1902"/>
      <c r="L127" s="1902"/>
      <c r="M127" s="1902"/>
      <c r="N127" s="1902"/>
      <c r="O127" s="1902"/>
      <c r="P127" s="1902"/>
      <c r="Q127" s="747">
        <v>1</v>
      </c>
    </row>
    <row r="128" spans="1:17">
      <c r="B128" s="1006" t="s">
        <v>127</v>
      </c>
      <c r="C128" s="1908" t="s">
        <v>3991</v>
      </c>
      <c r="D128" s="1902"/>
      <c r="E128" s="1902"/>
      <c r="F128" s="1902"/>
      <c r="G128" s="1902"/>
      <c r="H128" s="1902"/>
      <c r="I128" s="1902"/>
      <c r="J128" s="1902"/>
      <c r="K128" s="1902"/>
      <c r="L128" s="1902"/>
      <c r="M128" s="1902"/>
      <c r="N128" s="1902"/>
      <c r="O128" s="1902"/>
      <c r="P128" s="1902"/>
      <c r="Q128" s="747">
        <v>1</v>
      </c>
    </row>
    <row r="129" spans="2:17">
      <c r="B129" s="1902"/>
      <c r="C129" s="1908"/>
      <c r="D129" s="1902"/>
      <c r="E129" s="1902"/>
      <c r="F129" s="1902"/>
      <c r="G129" s="1902"/>
      <c r="H129" s="1902"/>
      <c r="I129" s="1902"/>
      <c r="J129" s="1902"/>
      <c r="K129" s="1902"/>
      <c r="L129" s="1902"/>
      <c r="M129" s="1902"/>
      <c r="N129" s="1902"/>
      <c r="O129" s="1902"/>
      <c r="P129" s="1902"/>
      <c r="Q129" s="747">
        <v>1</v>
      </c>
    </row>
    <row r="130" spans="2:17" ht="18.75">
      <c r="B130" s="1905" t="s">
        <v>3990</v>
      </c>
      <c r="C130" s="1902"/>
      <c r="D130" s="1902"/>
      <c r="E130" s="1902"/>
      <c r="F130" s="1902"/>
      <c r="G130" s="1902"/>
      <c r="H130" s="1902"/>
      <c r="I130" s="1902"/>
      <c r="J130" s="1902"/>
      <c r="K130" s="1902"/>
      <c r="L130" s="1902"/>
      <c r="M130" s="1902"/>
      <c r="N130" s="1902"/>
      <c r="O130" s="1902"/>
      <c r="P130" s="1902"/>
      <c r="Q130" s="747">
        <v>1</v>
      </c>
    </row>
    <row r="131" spans="2:17">
      <c r="B131" s="1006" t="s">
        <v>127</v>
      </c>
      <c r="C131" s="1908" t="s">
        <v>3989</v>
      </c>
      <c r="D131" s="1902"/>
      <c r="E131" s="1902"/>
      <c r="F131" s="1902"/>
      <c r="G131" s="1902"/>
      <c r="H131" s="1902"/>
      <c r="I131" s="1902"/>
      <c r="J131" s="1902"/>
      <c r="K131" s="1902"/>
      <c r="L131" s="1902"/>
      <c r="M131" s="1902"/>
      <c r="N131" s="1902"/>
      <c r="O131" s="1902"/>
      <c r="P131" s="1902"/>
      <c r="Q131" s="747">
        <v>1</v>
      </c>
    </row>
    <row r="132" spans="2:17">
      <c r="B132" s="1902"/>
      <c r="C132" s="1908"/>
      <c r="D132" s="1902"/>
      <c r="E132" s="1902"/>
      <c r="F132" s="1902"/>
      <c r="G132" s="1902"/>
      <c r="H132" s="1902"/>
      <c r="I132" s="1902"/>
      <c r="J132" s="1902"/>
      <c r="K132" s="1902"/>
      <c r="L132" s="1902"/>
      <c r="M132" s="1902"/>
      <c r="N132" s="1902"/>
      <c r="O132" s="1902"/>
      <c r="P132" s="1902"/>
      <c r="Q132" s="747">
        <v>1</v>
      </c>
    </row>
    <row r="133" spans="2:17" ht="18.75">
      <c r="B133" s="1905" t="s">
        <v>3988</v>
      </c>
      <c r="C133" s="1902"/>
      <c r="D133" s="1902"/>
      <c r="E133" s="1902"/>
      <c r="F133" s="1902"/>
      <c r="G133" s="1902"/>
      <c r="H133" s="1902"/>
      <c r="I133" s="1902"/>
      <c r="J133" s="1902"/>
      <c r="K133" s="1902"/>
      <c r="L133" s="1902"/>
      <c r="M133" s="1902"/>
      <c r="N133" s="1902"/>
      <c r="O133" s="1902"/>
      <c r="P133" s="1902"/>
      <c r="Q133" s="747">
        <v>1</v>
      </c>
    </row>
    <row r="134" spans="2:17">
      <c r="B134" s="1006" t="s">
        <v>127</v>
      </c>
      <c r="C134" s="1908" t="s">
        <v>3987</v>
      </c>
      <c r="D134" s="1902"/>
      <c r="E134" s="1902"/>
      <c r="F134" s="1902"/>
      <c r="G134" s="1902"/>
      <c r="H134" s="1902"/>
      <c r="I134" s="1902"/>
      <c r="J134" s="1902"/>
      <c r="K134" s="1902"/>
      <c r="L134" s="1902"/>
      <c r="M134" s="1902"/>
      <c r="N134" s="1902"/>
      <c r="O134" s="1902"/>
      <c r="P134" s="1902"/>
      <c r="Q134" s="747">
        <v>1</v>
      </c>
    </row>
    <row r="135" spans="2:17">
      <c r="B135" s="1902"/>
      <c r="C135" s="1902"/>
      <c r="D135" s="1902"/>
      <c r="E135" s="1902"/>
      <c r="F135" s="1902"/>
      <c r="G135" s="1902"/>
      <c r="H135" s="1902"/>
      <c r="I135" s="1902"/>
      <c r="J135" s="1902"/>
      <c r="K135" s="1902"/>
      <c r="L135" s="1902"/>
      <c r="M135" s="1902"/>
      <c r="N135" s="1902"/>
      <c r="O135" s="1902"/>
      <c r="P135" s="1902"/>
      <c r="Q135" s="747">
        <v>1</v>
      </c>
    </row>
    <row r="136" spans="2:17" ht="18.75">
      <c r="B136" s="1905" t="s">
        <v>3986</v>
      </c>
      <c r="C136" s="1902"/>
      <c r="D136" s="1902"/>
      <c r="E136" s="1902"/>
      <c r="F136" s="1902"/>
      <c r="G136" s="1902"/>
      <c r="H136" s="1902"/>
      <c r="I136" s="1902"/>
      <c r="J136" s="1902"/>
      <c r="K136" s="1902"/>
      <c r="L136" s="1902"/>
      <c r="M136" s="1902"/>
      <c r="N136" s="1902"/>
      <c r="O136" s="1902"/>
      <c r="P136" s="1902"/>
      <c r="Q136" s="747">
        <v>1</v>
      </c>
    </row>
    <row r="137" spans="2:17">
      <c r="B137" s="1006" t="s">
        <v>127</v>
      </c>
      <c r="C137" s="1908" t="s">
        <v>3985</v>
      </c>
      <c r="D137" s="1902"/>
      <c r="E137" s="1902"/>
      <c r="F137" s="1902"/>
      <c r="G137" s="1902"/>
      <c r="H137" s="1902"/>
      <c r="I137" s="1902"/>
      <c r="J137" s="1902"/>
      <c r="K137" s="1902"/>
      <c r="L137" s="1902"/>
      <c r="M137" s="1902"/>
      <c r="N137" s="1902"/>
      <c r="O137" s="1902"/>
      <c r="P137" s="1902"/>
      <c r="Q137" s="747">
        <v>1</v>
      </c>
    </row>
    <row r="138" spans="2:17">
      <c r="B138" s="1902"/>
      <c r="C138" s="1902"/>
      <c r="D138" s="1902"/>
      <c r="E138" s="1902"/>
      <c r="F138" s="1902"/>
      <c r="G138" s="1902"/>
      <c r="H138" s="1902"/>
      <c r="I138" s="1902"/>
      <c r="J138" s="1902"/>
      <c r="K138" s="1902"/>
      <c r="L138" s="1902"/>
      <c r="M138" s="1902"/>
      <c r="N138" s="1902"/>
      <c r="O138" s="1902"/>
      <c r="P138" s="1902"/>
      <c r="Q138" s="747">
        <v>1</v>
      </c>
    </row>
    <row r="139" spans="2:17" ht="18.75">
      <c r="B139" s="1905" t="s">
        <v>3984</v>
      </c>
      <c r="C139" s="1902"/>
      <c r="D139" s="1902"/>
      <c r="E139" s="1902"/>
      <c r="F139" s="1902"/>
      <c r="G139" s="1902"/>
      <c r="H139" s="1902"/>
      <c r="I139" s="1902"/>
      <c r="J139" s="1902"/>
      <c r="K139" s="1902"/>
      <c r="L139" s="1902"/>
      <c r="M139" s="1902"/>
      <c r="N139" s="1902"/>
      <c r="O139" s="1902"/>
      <c r="P139" s="1902"/>
      <c r="Q139" s="747">
        <v>1</v>
      </c>
    </row>
    <row r="140" spans="2:17">
      <c r="B140" s="1006" t="s">
        <v>127</v>
      </c>
      <c r="C140" s="1908" t="s">
        <v>3983</v>
      </c>
      <c r="D140" s="1902"/>
      <c r="E140" s="1902"/>
      <c r="F140" s="1902"/>
      <c r="G140" s="1902"/>
      <c r="H140" s="1902"/>
      <c r="I140" s="1902"/>
      <c r="J140" s="1902"/>
      <c r="K140" s="1902"/>
      <c r="L140" s="1902"/>
      <c r="M140" s="1902"/>
      <c r="N140" s="1902"/>
      <c r="O140" s="1902"/>
      <c r="P140" s="1902"/>
      <c r="Q140" s="747">
        <v>1</v>
      </c>
    </row>
    <row r="141" spans="2:17">
      <c r="B141" s="1902"/>
      <c r="C141" s="1902"/>
      <c r="D141" s="1902"/>
      <c r="E141" s="1902"/>
      <c r="F141" s="1902"/>
      <c r="G141" s="1902"/>
      <c r="H141" s="1902"/>
      <c r="I141" s="1902"/>
      <c r="J141" s="1902"/>
      <c r="K141" s="1902"/>
      <c r="L141" s="1902"/>
      <c r="M141" s="1902"/>
      <c r="N141" s="1902"/>
      <c r="O141" s="1902"/>
      <c r="P141" s="1902"/>
      <c r="Q141" s="747">
        <v>1</v>
      </c>
    </row>
    <row r="142" spans="2:17" ht="18.75">
      <c r="B142" s="1905" t="s">
        <v>3982</v>
      </c>
      <c r="C142" s="1902"/>
      <c r="D142" s="1902"/>
      <c r="E142" s="1902"/>
      <c r="F142" s="1902"/>
      <c r="G142" s="1902"/>
      <c r="H142" s="1902"/>
      <c r="I142" s="1902"/>
      <c r="J142" s="1902"/>
      <c r="K142" s="1902"/>
      <c r="L142" s="1902"/>
      <c r="M142" s="1902"/>
      <c r="N142" s="1902"/>
      <c r="O142" s="1902"/>
      <c r="P142" s="1902"/>
      <c r="Q142" s="747">
        <v>1</v>
      </c>
    </row>
    <row r="143" spans="2:17">
      <c r="B143" s="1006" t="s">
        <v>127</v>
      </c>
      <c r="C143" s="1908" t="s">
        <v>3981</v>
      </c>
      <c r="D143" s="1902"/>
      <c r="E143" s="1902"/>
      <c r="F143" s="1902"/>
      <c r="G143" s="1902"/>
      <c r="H143" s="1902"/>
      <c r="I143" s="1902"/>
      <c r="J143" s="1902"/>
      <c r="K143" s="1902"/>
      <c r="L143" s="1902"/>
      <c r="M143" s="1902"/>
      <c r="N143" s="1902"/>
      <c r="O143" s="1902"/>
      <c r="P143" s="1902"/>
      <c r="Q143" s="747">
        <v>1</v>
      </c>
    </row>
    <row r="144" spans="2:17">
      <c r="B144" s="1902"/>
      <c r="C144" s="1902"/>
      <c r="D144" s="1902"/>
      <c r="E144" s="1902"/>
      <c r="F144" s="1902"/>
      <c r="G144" s="1902"/>
      <c r="H144" s="1902"/>
      <c r="I144" s="1902"/>
      <c r="J144" s="1902"/>
      <c r="K144" s="1902"/>
      <c r="L144" s="1902"/>
      <c r="M144" s="1902"/>
      <c r="N144" s="1902"/>
      <c r="O144" s="1902"/>
      <c r="P144" s="1902"/>
      <c r="Q144" s="747">
        <v>1</v>
      </c>
    </row>
    <row r="145" spans="2:17" ht="18.75">
      <c r="B145" s="1905" t="s">
        <v>3980</v>
      </c>
      <c r="C145" s="1902"/>
      <c r="D145" s="1902"/>
      <c r="E145" s="1902"/>
      <c r="F145" s="1902"/>
      <c r="G145" s="1902"/>
      <c r="H145" s="1902"/>
      <c r="I145" s="1902"/>
      <c r="J145" s="1902"/>
      <c r="K145" s="1902"/>
      <c r="L145" s="1902"/>
      <c r="M145" s="1902"/>
      <c r="N145" s="1902"/>
      <c r="O145" s="1902"/>
      <c r="P145" s="1902"/>
      <c r="Q145" s="747">
        <v>1</v>
      </c>
    </row>
    <row r="146" spans="2:17">
      <c r="B146" s="1006" t="s">
        <v>127</v>
      </c>
      <c r="C146" s="1908" t="s">
        <v>3979</v>
      </c>
      <c r="D146" s="1902"/>
      <c r="E146" s="1902"/>
      <c r="F146" s="1902"/>
      <c r="G146" s="1902"/>
      <c r="H146" s="1902"/>
      <c r="I146" s="1902"/>
      <c r="J146" s="1902"/>
      <c r="K146" s="1902"/>
      <c r="L146" s="1902"/>
      <c r="M146" s="1902"/>
      <c r="N146" s="1902"/>
      <c r="O146" s="1902"/>
      <c r="P146" s="1902"/>
      <c r="Q146" s="747">
        <v>1</v>
      </c>
    </row>
    <row r="147" spans="2:17">
      <c r="B147" s="1902"/>
      <c r="C147" s="1902"/>
      <c r="D147" s="1902"/>
      <c r="E147" s="1902"/>
      <c r="F147" s="1902"/>
      <c r="G147" s="1902"/>
      <c r="H147" s="1902"/>
      <c r="I147" s="1902"/>
      <c r="J147" s="1902"/>
      <c r="K147" s="1902"/>
      <c r="L147" s="1902"/>
      <c r="M147" s="1902"/>
      <c r="N147" s="1902"/>
      <c r="O147" s="1902"/>
      <c r="P147" s="1902"/>
      <c r="Q147" s="747">
        <v>1</v>
      </c>
    </row>
    <row r="148" spans="2:17" ht="18.75">
      <c r="B148" s="1905" t="s">
        <v>3978</v>
      </c>
      <c r="C148" s="1902"/>
      <c r="D148" s="1902"/>
      <c r="E148" s="1902"/>
      <c r="F148" s="1902"/>
      <c r="G148" s="1902"/>
      <c r="H148" s="1902"/>
      <c r="I148" s="1902"/>
      <c r="J148" s="1902"/>
      <c r="K148" s="1902"/>
      <c r="L148" s="1902"/>
      <c r="M148" s="1902"/>
      <c r="N148" s="1902"/>
      <c r="O148" s="1902"/>
      <c r="P148" s="1902"/>
      <c r="Q148" s="747">
        <v>1</v>
      </c>
    </row>
    <row r="149" spans="2:17">
      <c r="B149" s="1006" t="s">
        <v>127</v>
      </c>
      <c r="C149" s="1908" t="s">
        <v>3977</v>
      </c>
      <c r="D149" s="1902"/>
      <c r="E149" s="1902"/>
      <c r="F149" s="1902"/>
      <c r="G149" s="1902"/>
      <c r="H149" s="1902"/>
      <c r="I149" s="1902"/>
      <c r="J149" s="1902"/>
      <c r="K149" s="1902"/>
      <c r="L149" s="1902"/>
      <c r="M149" s="1902"/>
      <c r="N149" s="1902"/>
      <c r="O149" s="1902"/>
      <c r="P149" s="1902"/>
      <c r="Q149" s="747">
        <v>1</v>
      </c>
    </row>
    <row r="150" spans="2:17">
      <c r="B150" s="1902"/>
      <c r="C150" s="1902"/>
      <c r="D150" s="1902"/>
      <c r="E150" s="1902"/>
      <c r="F150" s="1902"/>
      <c r="G150" s="1902"/>
      <c r="H150" s="1902"/>
      <c r="I150" s="1902"/>
      <c r="J150" s="1902"/>
      <c r="K150" s="1902"/>
      <c r="L150" s="1902"/>
      <c r="M150" s="1902"/>
      <c r="N150" s="1902"/>
      <c r="O150" s="1902"/>
      <c r="P150" s="1902"/>
      <c r="Q150" s="747">
        <v>1</v>
      </c>
    </row>
    <row r="151" spans="2:17" ht="18.75">
      <c r="B151" s="1905" t="s">
        <v>3976</v>
      </c>
      <c r="C151" s="1905"/>
      <c r="D151" s="1902"/>
      <c r="E151" s="1902"/>
      <c r="F151" s="1902"/>
      <c r="G151" s="1902"/>
      <c r="H151" s="1902"/>
      <c r="I151" s="1902"/>
      <c r="J151" s="1902"/>
      <c r="K151" s="1902"/>
      <c r="L151" s="1902"/>
      <c r="M151" s="1902"/>
      <c r="N151" s="1902"/>
      <c r="O151" s="1902"/>
      <c r="P151" s="1902"/>
      <c r="Q151" s="747">
        <v>1</v>
      </c>
    </row>
    <row r="152" spans="2:17">
      <c r="B152" s="1006" t="s">
        <v>127</v>
      </c>
      <c r="C152" s="1908" t="s">
        <v>3975</v>
      </c>
      <c r="D152" s="1902"/>
      <c r="E152" s="1902"/>
      <c r="F152" s="1902"/>
      <c r="G152" s="1902"/>
      <c r="H152" s="1902"/>
      <c r="I152" s="1902"/>
      <c r="J152" s="1902"/>
      <c r="K152" s="1902"/>
      <c r="L152" s="1902"/>
      <c r="M152" s="1902"/>
      <c r="N152" s="1902"/>
      <c r="O152" s="1902"/>
      <c r="P152" s="1902"/>
      <c r="Q152" s="747">
        <v>1</v>
      </c>
    </row>
    <row r="153" spans="2:17">
      <c r="B153" s="1902"/>
      <c r="C153" s="1902"/>
      <c r="D153" s="1902"/>
      <c r="E153" s="1902"/>
      <c r="F153" s="1902"/>
      <c r="G153" s="1902"/>
      <c r="H153" s="1902"/>
      <c r="I153" s="1902"/>
      <c r="J153" s="1902"/>
      <c r="K153" s="1902"/>
      <c r="L153" s="1902"/>
      <c r="M153" s="1902"/>
      <c r="N153" s="1902"/>
      <c r="O153" s="1902"/>
      <c r="P153" s="1902"/>
      <c r="Q153" s="747">
        <v>1</v>
      </c>
    </row>
    <row r="154" spans="2:17" ht="18.75">
      <c r="B154" s="1905" t="s">
        <v>3974</v>
      </c>
      <c r="C154" s="1905"/>
      <c r="D154" s="1902"/>
      <c r="E154" s="1902"/>
      <c r="F154" s="1902"/>
      <c r="G154" s="1902"/>
      <c r="H154" s="1902"/>
      <c r="I154" s="1902"/>
      <c r="J154" s="1902"/>
      <c r="K154" s="1902"/>
      <c r="L154" s="1902"/>
      <c r="M154" s="1902"/>
      <c r="N154" s="1902"/>
      <c r="O154" s="1902"/>
      <c r="P154" s="1902"/>
      <c r="Q154" s="747">
        <v>1</v>
      </c>
    </row>
    <row r="155" spans="2:17">
      <c r="B155" s="1006" t="s">
        <v>127</v>
      </c>
      <c r="C155" s="1908" t="s">
        <v>3973</v>
      </c>
      <c r="D155" s="1902"/>
      <c r="E155" s="1902"/>
      <c r="F155" s="1902"/>
      <c r="G155" s="1902"/>
      <c r="H155" s="1902"/>
      <c r="I155" s="1902"/>
      <c r="J155" s="1902"/>
      <c r="K155" s="1902"/>
      <c r="L155" s="1902"/>
      <c r="M155" s="1902"/>
      <c r="N155" s="1902"/>
      <c r="O155" s="1902"/>
      <c r="P155" s="1902"/>
      <c r="Q155" s="747">
        <v>1</v>
      </c>
    </row>
    <row r="156" spans="2:17">
      <c r="B156" s="1902"/>
      <c r="C156" s="1902"/>
      <c r="D156" s="1902"/>
      <c r="E156" s="1902"/>
      <c r="F156" s="1902"/>
      <c r="G156" s="1902"/>
      <c r="H156" s="1902"/>
      <c r="I156" s="1902"/>
      <c r="J156" s="1902"/>
      <c r="K156" s="1902"/>
      <c r="L156" s="1902"/>
      <c r="M156" s="1902"/>
      <c r="N156" s="1902"/>
      <c r="O156" s="1902"/>
      <c r="P156" s="1902"/>
      <c r="Q156" s="747">
        <v>1</v>
      </c>
    </row>
    <row r="157" spans="2:17" ht="18.75">
      <c r="B157" s="1905" t="s">
        <v>3972</v>
      </c>
      <c r="C157" s="1905"/>
      <c r="D157" s="1902"/>
      <c r="E157" s="1902"/>
      <c r="F157" s="1902"/>
      <c r="G157" s="1902"/>
      <c r="H157" s="1902"/>
      <c r="I157" s="1902"/>
      <c r="J157" s="1902"/>
      <c r="K157" s="1902"/>
      <c r="L157" s="1902"/>
      <c r="M157" s="1902"/>
      <c r="N157" s="1902"/>
      <c r="O157" s="1902"/>
      <c r="P157" s="1902"/>
      <c r="Q157" s="747">
        <v>1</v>
      </c>
    </row>
    <row r="158" spans="2:17">
      <c r="B158" s="1006" t="s">
        <v>127</v>
      </c>
      <c r="C158" s="1908" t="s">
        <v>3971</v>
      </c>
      <c r="D158" s="1902"/>
      <c r="E158" s="1902"/>
      <c r="F158" s="1902"/>
      <c r="G158" s="1902"/>
      <c r="H158" s="1902"/>
      <c r="I158" s="1902"/>
      <c r="J158" s="1902"/>
      <c r="K158" s="1902"/>
      <c r="L158" s="1902"/>
      <c r="M158" s="1902"/>
      <c r="N158" s="1902"/>
      <c r="O158" s="1902"/>
      <c r="P158" s="1902"/>
      <c r="Q158" s="747">
        <v>1</v>
      </c>
    </row>
    <row r="159" spans="2:17">
      <c r="B159" s="1902"/>
      <c r="C159" s="1902"/>
      <c r="D159" s="1902"/>
      <c r="E159" s="1902"/>
      <c r="F159" s="1902"/>
      <c r="G159" s="1902"/>
      <c r="H159" s="1902"/>
      <c r="I159" s="1902"/>
      <c r="J159" s="1902"/>
      <c r="K159" s="1902"/>
      <c r="L159" s="1902"/>
      <c r="M159" s="1902"/>
      <c r="N159" s="1902"/>
      <c r="O159" s="1902"/>
      <c r="P159" s="1902"/>
      <c r="Q159" s="747">
        <v>1</v>
      </c>
    </row>
    <row r="160" spans="2:17" ht="18.75">
      <c r="B160" s="1905" t="s">
        <v>3970</v>
      </c>
      <c r="C160" s="1905"/>
      <c r="D160" s="1902"/>
      <c r="E160" s="1902"/>
      <c r="F160" s="1902"/>
      <c r="G160" s="1902"/>
      <c r="H160" s="1902"/>
      <c r="I160" s="1902"/>
      <c r="J160" s="1902"/>
      <c r="K160" s="1902"/>
      <c r="L160" s="1902"/>
      <c r="M160" s="1902"/>
      <c r="N160" s="1902"/>
      <c r="O160" s="1902"/>
      <c r="P160" s="1902"/>
      <c r="Q160" s="747">
        <v>1</v>
      </c>
    </row>
    <row r="161" spans="1:17">
      <c r="B161" s="1006" t="s">
        <v>127</v>
      </c>
      <c r="C161" s="1908" t="s">
        <v>3919</v>
      </c>
      <c r="D161" s="1902"/>
      <c r="E161" s="1902"/>
      <c r="F161" s="1902"/>
      <c r="G161" s="1902"/>
      <c r="H161" s="1902"/>
      <c r="I161" s="1902"/>
      <c r="J161" s="1902"/>
      <c r="K161" s="1902"/>
      <c r="L161" s="1902"/>
      <c r="M161" s="1902"/>
      <c r="N161" s="1902"/>
      <c r="O161" s="1902"/>
      <c r="P161" s="1902"/>
      <c r="Q161" s="747">
        <v>1</v>
      </c>
    </row>
    <row r="162" spans="1:17">
      <c r="B162" s="1902"/>
      <c r="C162" s="1902"/>
      <c r="D162" s="1902"/>
      <c r="E162" s="1902"/>
      <c r="F162" s="1902"/>
      <c r="G162" s="1902"/>
      <c r="H162" s="1902"/>
      <c r="I162" s="1902"/>
      <c r="J162" s="1902"/>
      <c r="K162" s="1902"/>
      <c r="L162" s="1902"/>
      <c r="M162" s="1902"/>
      <c r="N162" s="1902"/>
      <c r="O162" s="1902"/>
      <c r="P162" s="1902"/>
      <c r="Q162" s="747">
        <v>1</v>
      </c>
    </row>
    <row r="163" spans="1:17">
      <c r="A163" s="1910"/>
      <c r="B163" s="1910"/>
      <c r="C163" s="1910"/>
      <c r="D163" s="1910"/>
      <c r="E163" s="1910"/>
      <c r="F163" s="1910"/>
      <c r="G163" s="1910"/>
      <c r="H163" s="1910"/>
      <c r="I163" s="1910"/>
      <c r="J163" s="1910"/>
      <c r="K163" s="1910"/>
      <c r="L163" s="1910"/>
      <c r="M163" s="1910"/>
      <c r="N163" s="1910"/>
      <c r="O163" s="1910"/>
      <c r="P163" s="1910"/>
      <c r="Q163" s="747">
        <v>1</v>
      </c>
    </row>
    <row r="164" spans="1:17">
      <c r="B164" s="1902"/>
      <c r="C164" s="1902"/>
      <c r="D164" s="1902"/>
      <c r="E164" s="1902"/>
      <c r="F164" s="1902"/>
      <c r="G164" s="1902"/>
      <c r="H164" s="1902"/>
      <c r="I164" s="1902"/>
      <c r="J164" s="1902"/>
      <c r="K164" s="1902"/>
      <c r="L164" s="1902"/>
      <c r="M164" s="1902"/>
      <c r="N164" s="1902"/>
      <c r="O164" s="1902"/>
      <c r="P164" s="1902"/>
      <c r="Q164" s="747">
        <v>1</v>
      </c>
    </row>
    <row r="165" spans="1:17" ht="18.75">
      <c r="B165" s="1905" t="s">
        <v>3969</v>
      </c>
      <c r="C165" s="1902"/>
      <c r="D165" s="1902"/>
      <c r="E165" s="1902"/>
      <c r="F165" s="1902"/>
      <c r="G165" s="1902"/>
      <c r="H165" s="1902"/>
      <c r="I165" s="1902"/>
      <c r="J165" s="1902"/>
      <c r="K165" s="1902"/>
      <c r="L165" s="1902"/>
      <c r="M165" s="1902"/>
      <c r="N165" s="1902"/>
      <c r="O165" s="1902"/>
      <c r="P165" s="1902"/>
      <c r="Q165" s="747">
        <v>1</v>
      </c>
    </row>
    <row r="166" spans="1:17">
      <c r="B166" s="1006" t="s">
        <v>127</v>
      </c>
      <c r="C166" s="1908" t="s">
        <v>3968</v>
      </c>
      <c r="D166" s="1902"/>
      <c r="E166" s="1902"/>
      <c r="F166" s="1902"/>
      <c r="G166" s="1902"/>
      <c r="H166" s="1902"/>
      <c r="I166" s="1902"/>
      <c r="J166" s="1902"/>
      <c r="K166" s="1902"/>
      <c r="L166" s="1902"/>
      <c r="M166" s="1902"/>
      <c r="N166" s="1902"/>
      <c r="O166" s="1902"/>
      <c r="P166" s="1902"/>
      <c r="Q166" s="747">
        <v>1</v>
      </c>
    </row>
    <row r="167" spans="1:17">
      <c r="B167" s="1902"/>
      <c r="C167" s="1902"/>
      <c r="D167" s="1902"/>
      <c r="E167" s="1902"/>
      <c r="F167" s="1902"/>
      <c r="G167" s="1902"/>
      <c r="H167" s="1902"/>
      <c r="I167" s="1902"/>
      <c r="J167" s="1902"/>
      <c r="K167" s="1902"/>
      <c r="L167" s="1902"/>
      <c r="M167" s="1902"/>
      <c r="N167" s="1902"/>
      <c r="O167" s="1902"/>
      <c r="P167" s="1902"/>
      <c r="Q167" s="747">
        <v>1</v>
      </c>
    </row>
    <row r="168" spans="1:17" ht="18.75">
      <c r="B168" s="1905" t="s">
        <v>3967</v>
      </c>
      <c r="C168" s="1902"/>
      <c r="D168" s="1902"/>
      <c r="E168" s="1902"/>
      <c r="F168" s="1902"/>
      <c r="G168" s="1902"/>
      <c r="H168" s="1902"/>
      <c r="I168" s="1902"/>
      <c r="J168" s="1902"/>
      <c r="K168" s="1902"/>
      <c r="L168" s="1902"/>
      <c r="M168" s="1902"/>
      <c r="N168" s="1902"/>
      <c r="O168" s="1902"/>
      <c r="P168" s="1902"/>
      <c r="Q168" s="747">
        <v>1</v>
      </c>
    </row>
    <row r="169" spans="1:17">
      <c r="B169" s="1006" t="s">
        <v>127</v>
      </c>
      <c r="C169" s="1908" t="s">
        <v>3966</v>
      </c>
      <c r="D169" s="1902"/>
      <c r="E169" s="1902"/>
      <c r="F169" s="1902"/>
      <c r="G169" s="1902"/>
      <c r="H169" s="1902"/>
      <c r="I169" s="1902"/>
      <c r="J169" s="1902"/>
      <c r="K169" s="1902"/>
      <c r="L169" s="1902"/>
      <c r="M169" s="1902"/>
      <c r="N169" s="1902"/>
      <c r="O169" s="1902"/>
      <c r="P169" s="1902"/>
      <c r="Q169" s="747">
        <v>1</v>
      </c>
    </row>
    <row r="170" spans="1:17" ht="18.75">
      <c r="B170" s="1905" t="s">
        <v>3965</v>
      </c>
      <c r="C170" s="1905"/>
      <c r="D170" s="1902"/>
      <c r="E170" s="1902"/>
      <c r="F170" s="1902"/>
      <c r="G170" s="1902"/>
      <c r="H170" s="1902"/>
      <c r="I170" s="1902"/>
      <c r="J170" s="1902"/>
      <c r="K170" s="1902"/>
      <c r="L170" s="1902"/>
      <c r="M170" s="1902"/>
      <c r="N170" s="1902"/>
      <c r="O170" s="1902"/>
      <c r="P170" s="1902"/>
      <c r="Q170" s="747">
        <v>1</v>
      </c>
    </row>
    <row r="171" spans="1:17">
      <c r="B171" s="1006" t="s">
        <v>127</v>
      </c>
      <c r="C171" s="1908" t="s">
        <v>3964</v>
      </c>
      <c r="D171" s="1902"/>
      <c r="E171" s="1902"/>
      <c r="F171" s="1902"/>
      <c r="G171" s="1902"/>
      <c r="H171" s="1902"/>
      <c r="I171" s="1902"/>
      <c r="J171" s="1902"/>
      <c r="K171" s="1902"/>
      <c r="L171" s="1902"/>
      <c r="M171" s="1902"/>
      <c r="N171" s="1902"/>
      <c r="O171" s="1902"/>
      <c r="P171" s="1902"/>
      <c r="Q171" s="747">
        <v>1</v>
      </c>
    </row>
    <row r="172" spans="1:17">
      <c r="B172" s="1902"/>
      <c r="C172" s="1902"/>
      <c r="D172" s="1902"/>
      <c r="E172" s="1902"/>
      <c r="F172" s="1902"/>
      <c r="G172" s="1902"/>
      <c r="H172" s="1902"/>
      <c r="I172" s="1902"/>
      <c r="J172" s="1902"/>
      <c r="K172" s="1902"/>
      <c r="L172" s="1902"/>
      <c r="M172" s="1902"/>
      <c r="N172" s="1902"/>
      <c r="O172" s="1902"/>
      <c r="P172" s="1902"/>
      <c r="Q172" s="747">
        <v>1</v>
      </c>
    </row>
    <row r="173" spans="1:17" ht="18.75">
      <c r="B173" s="1905" t="s">
        <v>3963</v>
      </c>
      <c r="C173" s="1905"/>
      <c r="D173" s="1902"/>
      <c r="E173" s="1902"/>
      <c r="F173" s="1902"/>
      <c r="G173" s="1902"/>
      <c r="H173" s="1902"/>
      <c r="I173" s="1902"/>
      <c r="J173" s="1902"/>
      <c r="K173" s="1902"/>
      <c r="L173" s="1902"/>
      <c r="M173" s="1902"/>
      <c r="N173" s="1902"/>
      <c r="O173" s="1902"/>
      <c r="P173" s="1902"/>
      <c r="Q173" s="747">
        <v>1</v>
      </c>
    </row>
    <row r="174" spans="1:17">
      <c r="B174" s="1006" t="s">
        <v>127</v>
      </c>
      <c r="C174" s="1908" t="s">
        <v>3962</v>
      </c>
      <c r="D174" s="1902"/>
      <c r="E174" s="1902"/>
      <c r="F174" s="1902"/>
      <c r="G174" s="1902"/>
      <c r="H174" s="1902"/>
      <c r="I174" s="1902"/>
      <c r="J174" s="1902"/>
      <c r="K174" s="1902"/>
      <c r="L174" s="1902"/>
      <c r="M174" s="1902"/>
      <c r="N174" s="1902"/>
      <c r="O174" s="1902"/>
      <c r="P174" s="1902"/>
      <c r="Q174" s="747">
        <v>1</v>
      </c>
    </row>
    <row r="175" spans="1:17">
      <c r="B175" s="1902"/>
      <c r="C175" s="1902"/>
      <c r="D175" s="1902"/>
      <c r="E175" s="1902"/>
      <c r="F175" s="1902"/>
      <c r="G175" s="1902"/>
      <c r="H175" s="1902"/>
      <c r="I175" s="1902"/>
      <c r="J175" s="1902"/>
      <c r="K175" s="1902"/>
      <c r="L175" s="1902"/>
      <c r="M175" s="1902"/>
      <c r="N175" s="1902"/>
      <c r="O175" s="1902"/>
      <c r="P175" s="1902"/>
      <c r="Q175" s="747">
        <v>1</v>
      </c>
    </row>
    <row r="176" spans="1:17" ht="18.75">
      <c r="B176" s="1905" t="s">
        <v>3961</v>
      </c>
      <c r="C176" s="1905"/>
      <c r="D176" s="1902"/>
      <c r="E176" s="1902"/>
      <c r="F176" s="1902"/>
      <c r="G176" s="1902"/>
      <c r="H176" s="1902"/>
      <c r="I176" s="1902"/>
      <c r="J176" s="1902"/>
      <c r="K176" s="1902"/>
      <c r="L176" s="1902"/>
      <c r="M176" s="1902"/>
      <c r="N176" s="1902"/>
      <c r="O176" s="1902"/>
      <c r="P176" s="1902"/>
      <c r="Q176" s="747">
        <v>1</v>
      </c>
    </row>
    <row r="177" spans="2:17">
      <c r="B177" s="1006" t="s">
        <v>127</v>
      </c>
      <c r="C177" s="1908" t="s">
        <v>3960</v>
      </c>
      <c r="D177" s="1902"/>
      <c r="E177" s="1902"/>
      <c r="F177" s="1902"/>
      <c r="G177" s="1902"/>
      <c r="H177" s="1902"/>
      <c r="I177" s="1902"/>
      <c r="J177" s="1902"/>
      <c r="K177" s="1902"/>
      <c r="L177" s="1902"/>
      <c r="M177" s="1902"/>
      <c r="N177" s="1902"/>
      <c r="O177" s="1902"/>
      <c r="P177" s="1902"/>
      <c r="Q177" s="747">
        <v>1</v>
      </c>
    </row>
    <row r="178" spans="2:17">
      <c r="B178" s="1902"/>
      <c r="C178" s="1902"/>
      <c r="D178" s="1902"/>
      <c r="E178" s="1902"/>
      <c r="F178" s="1902"/>
      <c r="G178" s="1902"/>
      <c r="H178" s="1902"/>
      <c r="I178" s="1902"/>
      <c r="J178" s="1902"/>
      <c r="K178" s="1902"/>
      <c r="L178" s="1902"/>
      <c r="M178" s="1902"/>
      <c r="N178" s="1902"/>
      <c r="O178" s="1902"/>
      <c r="P178" s="1902"/>
      <c r="Q178" s="747">
        <v>1</v>
      </c>
    </row>
    <row r="179" spans="2:17" ht="18.75">
      <c r="B179" s="1905" t="s">
        <v>3959</v>
      </c>
      <c r="C179" s="1905"/>
      <c r="D179" s="1902"/>
      <c r="E179" s="1902"/>
      <c r="F179" s="1902"/>
      <c r="G179" s="1902"/>
      <c r="H179" s="1902"/>
      <c r="I179" s="1902"/>
      <c r="J179" s="1902"/>
      <c r="K179" s="1902"/>
      <c r="L179" s="1902"/>
      <c r="M179" s="1902"/>
      <c r="N179" s="1902"/>
      <c r="O179" s="1902"/>
      <c r="P179" s="1902"/>
      <c r="Q179" s="747">
        <v>1</v>
      </c>
    </row>
    <row r="180" spans="2:17">
      <c r="B180" s="1006" t="s">
        <v>127</v>
      </c>
      <c r="C180" s="1908" t="s">
        <v>3958</v>
      </c>
      <c r="D180" s="1902"/>
      <c r="E180" s="1902"/>
      <c r="F180" s="1902"/>
      <c r="G180" s="1902"/>
      <c r="H180" s="1902"/>
      <c r="I180" s="1902"/>
      <c r="J180" s="1902"/>
      <c r="K180" s="1902"/>
      <c r="L180" s="1902"/>
      <c r="M180" s="1902"/>
      <c r="N180" s="1902"/>
      <c r="O180" s="1902"/>
      <c r="P180" s="1902"/>
      <c r="Q180" s="747">
        <v>1</v>
      </c>
    </row>
    <row r="181" spans="2:17">
      <c r="B181" s="1902"/>
      <c r="C181" s="1902"/>
      <c r="D181" s="1902"/>
      <c r="E181" s="1902"/>
      <c r="F181" s="1902"/>
      <c r="G181" s="1902"/>
      <c r="H181" s="1902"/>
      <c r="I181" s="1902"/>
      <c r="J181" s="1902"/>
      <c r="K181" s="1902"/>
      <c r="L181" s="1902"/>
      <c r="M181" s="1902"/>
      <c r="N181" s="1902"/>
      <c r="O181" s="1902"/>
      <c r="P181" s="1902"/>
      <c r="Q181" s="747">
        <v>1</v>
      </c>
    </row>
    <row r="182" spans="2:17" ht="18.75">
      <c r="B182" s="1905" t="s">
        <v>3957</v>
      </c>
      <c r="C182" s="1905"/>
      <c r="D182" s="1902"/>
      <c r="E182" s="1902"/>
      <c r="F182" s="1902"/>
      <c r="G182" s="1902"/>
      <c r="H182" s="1902"/>
      <c r="I182" s="1902"/>
      <c r="J182" s="1902"/>
      <c r="K182" s="1902"/>
      <c r="L182" s="1902"/>
      <c r="M182" s="1902"/>
      <c r="N182" s="1902"/>
      <c r="O182" s="1902"/>
      <c r="P182" s="1902"/>
      <c r="Q182" s="747">
        <v>1</v>
      </c>
    </row>
    <row r="183" spans="2:17">
      <c r="B183" s="1006" t="s">
        <v>127</v>
      </c>
      <c r="C183" s="1908" t="s">
        <v>3956</v>
      </c>
      <c r="D183" s="1902"/>
      <c r="E183" s="1902"/>
      <c r="F183" s="1902"/>
      <c r="G183" s="1902"/>
      <c r="H183" s="1902"/>
      <c r="I183" s="1902"/>
      <c r="J183" s="1902"/>
      <c r="K183" s="1902"/>
      <c r="L183" s="1902"/>
      <c r="M183" s="1902"/>
      <c r="N183" s="1902"/>
      <c r="O183" s="1902"/>
      <c r="P183" s="1902"/>
      <c r="Q183" s="747">
        <v>1</v>
      </c>
    </row>
    <row r="184" spans="2:17">
      <c r="B184" s="1902"/>
      <c r="C184" s="1902"/>
      <c r="D184" s="1902"/>
      <c r="E184" s="1902"/>
      <c r="F184" s="1902"/>
      <c r="G184" s="1902"/>
      <c r="H184" s="1902"/>
      <c r="I184" s="1902"/>
      <c r="J184" s="1902"/>
      <c r="K184" s="1902"/>
      <c r="L184" s="1902"/>
      <c r="M184" s="1902"/>
      <c r="N184" s="1902"/>
      <c r="O184" s="1902"/>
      <c r="P184" s="1902"/>
      <c r="Q184" s="747">
        <v>1</v>
      </c>
    </row>
    <row r="185" spans="2:17">
      <c r="B185" s="1910"/>
      <c r="C185" s="1910"/>
      <c r="D185" s="1910"/>
      <c r="E185" s="1910"/>
      <c r="F185" s="1910"/>
      <c r="G185" s="1910"/>
      <c r="H185" s="1910"/>
      <c r="I185" s="1910"/>
      <c r="J185" s="1910"/>
      <c r="K185" s="1910"/>
      <c r="L185" s="1910"/>
      <c r="M185" s="1910"/>
      <c r="N185" s="1910"/>
      <c r="O185" s="1910"/>
      <c r="P185" s="1910"/>
      <c r="Q185" s="747">
        <v>1</v>
      </c>
    </row>
    <row r="186" spans="2:17">
      <c r="B186" s="1902"/>
      <c r="C186" s="1902"/>
      <c r="D186" s="1902"/>
      <c r="E186" s="1902"/>
      <c r="F186" s="1902"/>
      <c r="G186" s="1902"/>
      <c r="H186" s="1902"/>
      <c r="I186" s="1902"/>
      <c r="J186" s="1902"/>
      <c r="K186" s="1902"/>
      <c r="L186" s="1902"/>
      <c r="M186" s="1902"/>
      <c r="N186" s="1902"/>
      <c r="O186" s="1902"/>
      <c r="P186" s="1902"/>
      <c r="Q186" s="747">
        <v>1</v>
      </c>
    </row>
    <row r="187" spans="2:17" ht="18.75">
      <c r="B187" s="1905" t="s">
        <v>3955</v>
      </c>
      <c r="C187" s="1902"/>
      <c r="D187" s="1902"/>
      <c r="E187" s="1902"/>
      <c r="F187" s="1902"/>
      <c r="G187" s="1902"/>
      <c r="H187" s="1902"/>
      <c r="I187" s="1902"/>
      <c r="J187" s="1902"/>
      <c r="K187" s="1902"/>
      <c r="L187" s="1902"/>
      <c r="M187" s="1902"/>
      <c r="N187" s="1902"/>
      <c r="O187" s="1902"/>
      <c r="P187" s="1902"/>
      <c r="Q187" s="747">
        <v>1</v>
      </c>
    </row>
    <row r="188" spans="2:17">
      <c r="B188" s="1006" t="s">
        <v>127</v>
      </c>
      <c r="C188" s="1909" t="s">
        <v>3954</v>
      </c>
      <c r="D188" s="1902"/>
      <c r="E188" s="1902"/>
      <c r="F188" s="1902"/>
      <c r="G188" s="1902"/>
      <c r="H188" s="1902"/>
      <c r="I188" s="1902"/>
      <c r="J188" s="1902"/>
      <c r="K188" s="1902"/>
      <c r="L188" s="1902"/>
      <c r="M188" s="1902"/>
      <c r="N188" s="1902"/>
      <c r="O188" s="1902"/>
      <c r="P188" s="1902"/>
      <c r="Q188" s="747">
        <v>1</v>
      </c>
    </row>
    <row r="189" spans="2:17">
      <c r="B189" s="5131" t="s">
        <v>3953</v>
      </c>
      <c r="C189" s="5131"/>
      <c r="D189" s="1909" t="s">
        <v>3952</v>
      </c>
      <c r="E189" s="1902"/>
      <c r="F189" s="1902"/>
      <c r="G189" s="1902"/>
      <c r="H189" s="1902"/>
      <c r="I189" s="1902"/>
      <c r="J189" s="1902"/>
      <c r="K189" s="1902"/>
      <c r="L189" s="1902"/>
      <c r="M189" s="1902"/>
      <c r="N189" s="1902"/>
      <c r="O189" s="1902"/>
      <c r="P189" s="1902"/>
      <c r="Q189" s="747">
        <v>1</v>
      </c>
    </row>
    <row r="190" spans="2:17">
      <c r="B190" s="1902"/>
      <c r="C190" s="1902"/>
      <c r="D190" s="1902"/>
      <c r="E190" s="1902"/>
      <c r="F190" s="1902"/>
      <c r="G190" s="1902"/>
      <c r="H190" s="1902"/>
      <c r="I190" s="1902"/>
      <c r="J190" s="1902"/>
      <c r="K190" s="1902"/>
      <c r="L190" s="1902"/>
      <c r="M190" s="1902"/>
      <c r="N190" s="1902"/>
      <c r="O190" s="1902"/>
      <c r="P190" s="1902"/>
      <c r="Q190" s="747">
        <v>1</v>
      </c>
    </row>
    <row r="191" spans="2:17" ht="18.75">
      <c r="B191" s="1905" t="s">
        <v>3939</v>
      </c>
      <c r="C191" s="1905"/>
      <c r="D191" s="1902"/>
      <c r="E191" s="1902"/>
      <c r="F191" s="1902"/>
      <c r="G191" s="1902"/>
      <c r="H191" s="1902"/>
      <c r="I191" s="1902"/>
      <c r="J191" s="1902"/>
      <c r="K191" s="1902"/>
      <c r="L191" s="1902"/>
      <c r="M191" s="1902"/>
      <c r="N191" s="1902"/>
      <c r="O191" s="1902"/>
      <c r="P191" s="1902"/>
      <c r="Q191" s="747">
        <v>1</v>
      </c>
    </row>
    <row r="192" spans="2:17">
      <c r="B192" s="1006" t="s">
        <v>127</v>
      </c>
      <c r="C192" s="1908" t="s">
        <v>3938</v>
      </c>
      <c r="D192" s="1902"/>
      <c r="E192" s="1902"/>
      <c r="F192" s="1902"/>
      <c r="G192" s="1902"/>
      <c r="H192" s="1902"/>
      <c r="I192" s="1902"/>
      <c r="J192" s="1902"/>
      <c r="K192" s="1902"/>
      <c r="L192" s="1902"/>
      <c r="M192" s="1902"/>
      <c r="N192" s="1902"/>
      <c r="O192" s="1902"/>
      <c r="P192" s="1902"/>
      <c r="Q192" s="747">
        <v>1</v>
      </c>
    </row>
    <row r="193" spans="2:17">
      <c r="B193" s="1902"/>
      <c r="C193" s="1902"/>
      <c r="D193" s="1902"/>
      <c r="E193" s="1902"/>
      <c r="F193" s="1902"/>
      <c r="G193" s="1902"/>
      <c r="H193" s="1902"/>
      <c r="I193" s="1902"/>
      <c r="J193" s="1902"/>
      <c r="K193" s="1902"/>
      <c r="L193" s="1902"/>
      <c r="M193" s="1902"/>
      <c r="N193" s="1902"/>
      <c r="O193" s="1902"/>
      <c r="P193" s="1902"/>
      <c r="Q193" s="747">
        <v>1</v>
      </c>
    </row>
    <row r="194" spans="2:17" ht="18.75">
      <c r="B194" s="1905" t="s">
        <v>3951</v>
      </c>
      <c r="C194" s="1905"/>
      <c r="D194" s="1902"/>
      <c r="E194" s="1902"/>
      <c r="F194" s="1902"/>
      <c r="G194" s="1902"/>
      <c r="H194" s="1902"/>
      <c r="I194" s="1902"/>
      <c r="J194" s="1902"/>
      <c r="K194" s="1902"/>
      <c r="L194" s="1902"/>
      <c r="M194" s="1902"/>
      <c r="N194" s="1902"/>
      <c r="O194" s="1902"/>
      <c r="P194" s="1902"/>
      <c r="Q194" s="747">
        <v>1</v>
      </c>
    </row>
    <row r="195" spans="2:17">
      <c r="B195" s="1006" t="s">
        <v>127</v>
      </c>
      <c r="C195" s="1908" t="s">
        <v>3950</v>
      </c>
      <c r="D195" s="1902"/>
      <c r="E195" s="1902"/>
      <c r="F195" s="1902"/>
      <c r="G195" s="1902"/>
      <c r="H195" s="1902"/>
      <c r="I195" s="1902"/>
      <c r="J195" s="1902"/>
      <c r="K195" s="1902"/>
      <c r="L195" s="1902"/>
      <c r="M195" s="1902"/>
      <c r="N195" s="1902"/>
      <c r="O195" s="1902"/>
      <c r="P195" s="1902"/>
      <c r="Q195" s="747">
        <v>1</v>
      </c>
    </row>
    <row r="196" spans="2:17">
      <c r="B196" s="1902"/>
      <c r="C196" s="1902"/>
      <c r="D196" s="1902"/>
      <c r="E196" s="1902"/>
      <c r="F196" s="1902"/>
      <c r="G196" s="1902"/>
      <c r="H196" s="1902"/>
      <c r="I196" s="1902"/>
      <c r="J196" s="1902"/>
      <c r="K196" s="1902"/>
      <c r="L196" s="1902"/>
      <c r="M196" s="1902"/>
      <c r="N196" s="1902"/>
      <c r="O196" s="1902"/>
      <c r="P196" s="1902"/>
      <c r="Q196" s="747">
        <v>1</v>
      </c>
    </row>
    <row r="197" spans="2:17" ht="18.75">
      <c r="B197" s="1905" t="s">
        <v>3949</v>
      </c>
      <c r="C197" s="1905"/>
      <c r="D197" s="1902"/>
      <c r="E197" s="1902"/>
      <c r="F197" s="1902"/>
      <c r="G197" s="1902"/>
      <c r="H197" s="1902"/>
      <c r="I197" s="1902"/>
      <c r="J197" s="1902"/>
      <c r="K197" s="1902"/>
      <c r="L197" s="1902"/>
      <c r="M197" s="1902"/>
      <c r="N197" s="1902"/>
      <c r="O197" s="1902"/>
      <c r="P197" s="1902"/>
      <c r="Q197" s="747">
        <v>1</v>
      </c>
    </row>
    <row r="198" spans="2:17">
      <c r="B198" s="1006" t="s">
        <v>127</v>
      </c>
      <c r="C198" s="1908" t="s">
        <v>3948</v>
      </c>
      <c r="D198" s="1902"/>
      <c r="E198" s="1902"/>
      <c r="F198" s="1902"/>
      <c r="G198" s="1902"/>
      <c r="H198" s="1902"/>
      <c r="I198" s="1902"/>
      <c r="J198" s="1902"/>
      <c r="K198" s="1902"/>
      <c r="L198" s="1902"/>
      <c r="M198" s="1902"/>
      <c r="N198" s="1902"/>
      <c r="O198" s="1902"/>
      <c r="P198" s="1902"/>
      <c r="Q198" s="747">
        <v>1</v>
      </c>
    </row>
    <row r="199" spans="2:17">
      <c r="B199" s="1902"/>
      <c r="C199" s="1902"/>
      <c r="D199" s="1902"/>
      <c r="E199" s="1902"/>
      <c r="F199" s="1902"/>
      <c r="G199" s="1902"/>
      <c r="H199" s="1902"/>
      <c r="I199" s="1902"/>
      <c r="J199" s="1902"/>
      <c r="K199" s="1902"/>
      <c r="L199" s="1902"/>
      <c r="M199" s="1902"/>
      <c r="N199" s="1902"/>
      <c r="O199" s="1902"/>
      <c r="P199" s="1902"/>
      <c r="Q199" s="747">
        <v>1</v>
      </c>
    </row>
    <row r="200" spans="2:17" ht="18.75">
      <c r="B200" s="1905" t="s">
        <v>3947</v>
      </c>
      <c r="C200" s="1905"/>
      <c r="D200" s="1902"/>
      <c r="E200" s="1902"/>
      <c r="F200" s="1902"/>
      <c r="G200" s="1902"/>
      <c r="H200" s="1902"/>
      <c r="I200" s="1902"/>
      <c r="J200" s="1902"/>
      <c r="K200" s="1902"/>
      <c r="L200" s="1902"/>
      <c r="M200" s="1902"/>
      <c r="N200" s="1902"/>
      <c r="O200" s="1902"/>
      <c r="P200" s="1902"/>
      <c r="Q200" s="747">
        <v>1</v>
      </c>
    </row>
    <row r="201" spans="2:17">
      <c r="B201" s="1006" t="s">
        <v>127</v>
      </c>
      <c r="C201" s="1908" t="s">
        <v>3946</v>
      </c>
      <c r="D201" s="1902"/>
      <c r="E201" s="1902"/>
      <c r="F201" s="1902"/>
      <c r="G201" s="1902"/>
      <c r="H201" s="1902"/>
      <c r="I201" s="1902"/>
      <c r="J201" s="1902"/>
      <c r="K201" s="1902"/>
      <c r="L201" s="1902"/>
      <c r="M201" s="1902"/>
      <c r="N201" s="1902"/>
      <c r="O201" s="1902"/>
      <c r="P201" s="1902"/>
      <c r="Q201" s="747">
        <v>1</v>
      </c>
    </row>
    <row r="202" spans="2:17">
      <c r="B202" s="1902"/>
      <c r="C202" s="1902"/>
      <c r="D202" s="1902"/>
      <c r="E202" s="1902"/>
      <c r="F202" s="1902"/>
      <c r="G202" s="1902"/>
      <c r="H202" s="1902"/>
      <c r="I202" s="1902"/>
      <c r="J202" s="1902"/>
      <c r="K202" s="1902"/>
      <c r="L202" s="1902"/>
      <c r="M202" s="1902"/>
      <c r="N202" s="1902"/>
      <c r="O202" s="1902"/>
      <c r="P202" s="1902"/>
      <c r="Q202" s="747">
        <v>1</v>
      </c>
    </row>
    <row r="203" spans="2:17">
      <c r="B203" s="1902" t="s">
        <v>3945</v>
      </c>
      <c r="C203" s="1902"/>
      <c r="D203" s="1902"/>
      <c r="E203" s="1902"/>
      <c r="F203" s="1902"/>
      <c r="G203" s="1902"/>
      <c r="H203" s="1902"/>
      <c r="I203" s="1902"/>
      <c r="J203" s="1902"/>
      <c r="K203" s="1902"/>
      <c r="L203" s="1902"/>
      <c r="M203" s="1902"/>
      <c r="N203" s="1902"/>
      <c r="O203" s="1902"/>
      <c r="P203" s="1902"/>
      <c r="Q203" s="747">
        <v>1</v>
      </c>
    </row>
    <row r="204" spans="2:17">
      <c r="B204" s="1902" t="s">
        <v>3944</v>
      </c>
      <c r="C204" s="1902"/>
      <c r="D204" s="1902"/>
      <c r="E204" s="1902"/>
      <c r="F204" s="1902"/>
      <c r="G204" s="1902"/>
      <c r="H204" s="1902"/>
      <c r="I204" s="1902"/>
      <c r="J204" s="1902"/>
      <c r="K204" s="1902"/>
      <c r="L204" s="1902"/>
      <c r="M204" s="1902"/>
      <c r="N204" s="1902"/>
      <c r="O204" s="1902"/>
      <c r="P204" s="1902"/>
      <c r="Q204" s="747">
        <v>1</v>
      </c>
    </row>
    <row r="205" spans="2:17">
      <c r="B205" s="1902" t="s">
        <v>3943</v>
      </c>
      <c r="C205" s="1902"/>
      <c r="D205" s="1902"/>
      <c r="E205" s="1908"/>
      <c r="F205" s="1902"/>
      <c r="G205" s="1902"/>
      <c r="H205" s="1902"/>
      <c r="I205" s="1902"/>
      <c r="J205" s="1902"/>
      <c r="K205" s="1902"/>
      <c r="L205" s="1902"/>
      <c r="M205" s="1902"/>
      <c r="N205" s="1902"/>
      <c r="O205" s="1902"/>
      <c r="P205" s="1902"/>
      <c r="Q205" s="747">
        <v>1</v>
      </c>
    </row>
    <row r="206" spans="2:17">
      <c r="B206" s="1902" t="s">
        <v>3942</v>
      </c>
      <c r="C206" s="1902"/>
      <c r="D206" s="1902"/>
      <c r="E206" s="1902"/>
      <c r="F206" s="1902"/>
      <c r="G206" s="1902"/>
      <c r="H206" s="1902"/>
      <c r="I206" s="1902"/>
      <c r="J206" s="1902"/>
      <c r="K206" s="1902"/>
      <c r="L206" s="1902"/>
      <c r="M206" s="1902"/>
      <c r="N206" s="1902"/>
      <c r="O206" s="1902"/>
      <c r="P206" s="1902"/>
      <c r="Q206" s="747">
        <v>1</v>
      </c>
    </row>
    <row r="207" spans="2:17">
      <c r="B207" s="1902"/>
      <c r="C207" s="1902"/>
      <c r="D207" s="1902"/>
      <c r="E207" s="1902"/>
      <c r="F207" s="1902"/>
      <c r="G207" s="1902"/>
      <c r="H207" s="1902"/>
      <c r="I207" s="1902"/>
      <c r="J207" s="1902"/>
      <c r="K207" s="1902"/>
      <c r="L207" s="1902"/>
      <c r="M207" s="1902"/>
      <c r="N207" s="1902"/>
      <c r="O207" s="1902"/>
      <c r="P207" s="1902"/>
      <c r="Q207" s="747">
        <v>1</v>
      </c>
    </row>
    <row r="208" spans="2:17" ht="18.75">
      <c r="B208" s="1905" t="s">
        <v>3941</v>
      </c>
      <c r="C208" s="1905"/>
      <c r="D208" s="1902"/>
      <c r="E208" s="1902"/>
      <c r="F208" s="1902"/>
      <c r="G208" s="1902"/>
      <c r="H208" s="1902"/>
      <c r="I208" s="1902"/>
      <c r="J208" s="1902"/>
      <c r="K208" s="1902"/>
      <c r="L208" s="1902"/>
      <c r="M208" s="1902"/>
      <c r="N208" s="1902"/>
      <c r="O208" s="1902"/>
      <c r="P208" s="1902"/>
      <c r="Q208" s="747">
        <v>1</v>
      </c>
    </row>
    <row r="209" spans="2:17">
      <c r="B209" s="1006" t="s">
        <v>127</v>
      </c>
      <c r="C209" s="1908" t="s">
        <v>3940</v>
      </c>
      <c r="D209" s="1902"/>
      <c r="E209" s="1902"/>
      <c r="F209" s="1902"/>
      <c r="G209" s="1902"/>
      <c r="H209" s="1902"/>
      <c r="I209" s="1902"/>
      <c r="J209" s="1902"/>
      <c r="K209" s="1902"/>
      <c r="L209" s="1902"/>
      <c r="M209" s="1902"/>
      <c r="N209" s="1902"/>
      <c r="O209" s="1902"/>
      <c r="P209" s="1902"/>
      <c r="Q209" s="747">
        <v>1</v>
      </c>
    </row>
    <row r="210" spans="2:17">
      <c r="B210" s="1902"/>
      <c r="C210" s="1902"/>
      <c r="D210" s="1902"/>
      <c r="E210" s="1902"/>
      <c r="F210" s="1902"/>
      <c r="G210" s="1902"/>
      <c r="H210" s="1902"/>
      <c r="I210" s="1902"/>
      <c r="J210" s="1902"/>
      <c r="K210" s="1902"/>
      <c r="L210" s="1902"/>
      <c r="M210" s="1902"/>
      <c r="N210" s="1902"/>
      <c r="O210" s="1902"/>
      <c r="P210" s="1902"/>
      <c r="Q210" s="747">
        <v>1</v>
      </c>
    </row>
    <row r="211" spans="2:17" ht="18.75">
      <c r="B211" s="1905" t="s">
        <v>3939</v>
      </c>
      <c r="C211" s="1905"/>
      <c r="D211" s="1902"/>
      <c r="E211" s="1902"/>
      <c r="F211" s="1902"/>
      <c r="G211" s="1902"/>
      <c r="H211" s="1902"/>
      <c r="I211" s="1902"/>
      <c r="J211" s="1902"/>
      <c r="K211" s="1902"/>
      <c r="L211" s="1902"/>
      <c r="M211" s="1902"/>
      <c r="N211" s="1902"/>
      <c r="O211" s="1902"/>
      <c r="P211" s="1902"/>
      <c r="Q211" s="747">
        <v>1</v>
      </c>
    </row>
    <row r="212" spans="2:17">
      <c r="B212" s="1006" t="s">
        <v>127</v>
      </c>
      <c r="C212" s="1908" t="s">
        <v>3938</v>
      </c>
      <c r="D212" s="1902"/>
      <c r="E212" s="1902"/>
      <c r="F212" s="1902"/>
      <c r="G212" s="1902"/>
      <c r="H212" s="1902"/>
      <c r="I212" s="1902"/>
      <c r="J212" s="1902"/>
      <c r="K212" s="1902"/>
      <c r="L212" s="1902"/>
      <c r="M212" s="1902"/>
      <c r="N212" s="1902"/>
      <c r="O212" s="1902"/>
      <c r="P212" s="1902"/>
      <c r="Q212" s="747">
        <v>1</v>
      </c>
    </row>
    <row r="213" spans="2:17">
      <c r="B213" s="1902"/>
      <c r="C213" s="1902"/>
      <c r="D213" s="1902"/>
      <c r="E213" s="1902"/>
      <c r="F213" s="1902"/>
      <c r="G213" s="1902"/>
      <c r="H213" s="1902"/>
      <c r="I213" s="1902"/>
      <c r="J213" s="1902"/>
      <c r="K213" s="1902"/>
      <c r="L213" s="1902"/>
      <c r="M213" s="1902"/>
      <c r="N213" s="1902"/>
      <c r="O213" s="1902"/>
      <c r="P213" s="1902"/>
      <c r="Q213" s="747">
        <v>1</v>
      </c>
    </row>
    <row r="214" spans="2:17" ht="18.75">
      <c r="B214" s="1905" t="s">
        <v>3937</v>
      </c>
      <c r="C214" s="1905"/>
      <c r="D214" s="1902"/>
      <c r="E214" s="1902"/>
      <c r="F214" s="1902"/>
      <c r="G214" s="1902"/>
      <c r="H214" s="1902"/>
      <c r="I214" s="1902"/>
      <c r="J214" s="1902"/>
      <c r="K214" s="1902"/>
      <c r="L214" s="1902"/>
      <c r="M214" s="1902"/>
      <c r="N214" s="1902"/>
      <c r="O214" s="1902"/>
      <c r="P214" s="1902"/>
      <c r="Q214" s="747">
        <v>1</v>
      </c>
    </row>
    <row r="215" spans="2:17">
      <c r="B215" s="1006" t="s">
        <v>127</v>
      </c>
      <c r="C215" s="1908" t="s">
        <v>3936</v>
      </c>
      <c r="D215" s="1902"/>
      <c r="E215" s="1902"/>
      <c r="F215" s="1902"/>
      <c r="G215" s="1902"/>
      <c r="H215" s="1902"/>
      <c r="I215" s="1902"/>
      <c r="J215" s="1902"/>
      <c r="K215" s="1902"/>
      <c r="L215" s="1902"/>
      <c r="M215" s="1902"/>
      <c r="N215" s="1902"/>
      <c r="O215" s="1902"/>
      <c r="P215" s="1902"/>
      <c r="Q215" s="747">
        <v>1</v>
      </c>
    </row>
    <row r="216" spans="2:17">
      <c r="B216" s="1902"/>
      <c r="C216" s="1902"/>
      <c r="D216" s="1902"/>
      <c r="E216" s="1902"/>
      <c r="F216" s="1902"/>
      <c r="G216" s="1902"/>
      <c r="H216" s="1902"/>
      <c r="I216" s="1902"/>
      <c r="J216" s="1902"/>
      <c r="K216" s="1902"/>
      <c r="L216" s="1902"/>
      <c r="M216" s="1902"/>
      <c r="N216" s="1902"/>
      <c r="O216" s="1902"/>
      <c r="P216" s="1902"/>
      <c r="Q216" s="747">
        <v>1</v>
      </c>
    </row>
    <row r="217" spans="2:17" ht="18.75">
      <c r="B217" s="1905" t="s">
        <v>3935</v>
      </c>
      <c r="C217" s="1902"/>
      <c r="D217" s="1902"/>
      <c r="E217" s="1902"/>
      <c r="F217" s="1902"/>
      <c r="G217" s="1902"/>
      <c r="H217" s="1902"/>
      <c r="I217" s="1902"/>
      <c r="J217" s="1902"/>
      <c r="K217" s="1902"/>
      <c r="L217" s="1902"/>
      <c r="M217" s="1902"/>
      <c r="N217" s="1902"/>
      <c r="O217" s="1902"/>
      <c r="P217" s="1902"/>
      <c r="Q217" s="747">
        <v>1</v>
      </c>
    </row>
    <row r="218" spans="2:17">
      <c r="B218" s="1006" t="s">
        <v>127</v>
      </c>
      <c r="C218" s="1909" t="s">
        <v>3934</v>
      </c>
      <c r="D218" s="1902"/>
      <c r="E218" s="1902"/>
      <c r="F218" s="1902"/>
      <c r="G218" s="1902"/>
      <c r="H218" s="1902"/>
      <c r="I218" s="1902"/>
      <c r="J218" s="1902"/>
      <c r="K218" s="1902"/>
      <c r="L218" s="1902"/>
      <c r="M218" s="1902"/>
      <c r="N218" s="1902"/>
      <c r="O218" s="1902"/>
      <c r="P218" s="1902"/>
      <c r="Q218" s="747">
        <v>1</v>
      </c>
    </row>
    <row r="219" spans="2:17">
      <c r="B219" s="5118" t="s">
        <v>3933</v>
      </c>
      <c r="C219" s="5118"/>
      <c r="D219" s="1908" t="s">
        <v>3932</v>
      </c>
      <c r="E219" s="1902"/>
      <c r="F219" s="1902"/>
      <c r="G219" s="1902"/>
      <c r="H219" s="1902"/>
      <c r="I219" s="1902"/>
      <c r="J219" s="1902"/>
      <c r="K219" s="1902"/>
      <c r="L219" s="1902"/>
      <c r="M219" s="1902"/>
      <c r="N219" s="1902"/>
      <c r="O219" s="1902"/>
      <c r="P219" s="1902"/>
      <c r="Q219" s="747">
        <v>1</v>
      </c>
    </row>
    <row r="220" spans="2:17">
      <c r="B220" s="1902"/>
      <c r="C220" s="1902"/>
      <c r="D220" s="1902"/>
      <c r="E220" s="1902"/>
      <c r="F220" s="1902"/>
      <c r="G220" s="1902"/>
      <c r="H220" s="1902"/>
      <c r="I220" s="1902"/>
      <c r="J220" s="1902"/>
      <c r="K220" s="1902"/>
      <c r="L220" s="1902"/>
      <c r="M220" s="1902"/>
      <c r="N220" s="1902"/>
      <c r="O220" s="1902"/>
      <c r="P220" s="1902"/>
      <c r="Q220" s="747">
        <v>1</v>
      </c>
    </row>
    <row r="221" spans="2:17" ht="18.75">
      <c r="B221" s="1905" t="s">
        <v>3931</v>
      </c>
      <c r="C221" s="1902"/>
      <c r="D221" s="1902"/>
      <c r="E221" s="1902"/>
      <c r="F221" s="1902"/>
      <c r="G221" s="1902"/>
      <c r="H221" s="1902"/>
      <c r="I221" s="1902"/>
      <c r="J221" s="1902"/>
      <c r="K221" s="1902"/>
      <c r="L221" s="1902"/>
      <c r="M221" s="1902"/>
      <c r="N221" s="1902"/>
      <c r="O221" s="1902"/>
      <c r="P221" s="1902"/>
      <c r="Q221" s="747">
        <v>1</v>
      </c>
    </row>
    <row r="222" spans="2:17">
      <c r="B222" s="1006" t="s">
        <v>127</v>
      </c>
      <c r="C222" s="1908" t="s">
        <v>3930</v>
      </c>
      <c r="D222" s="1902"/>
      <c r="E222" s="1902"/>
      <c r="F222" s="1902"/>
      <c r="G222" s="1902"/>
      <c r="H222" s="1902"/>
      <c r="I222" s="1902"/>
      <c r="J222" s="1902"/>
      <c r="K222" s="1902"/>
      <c r="L222" s="1902"/>
      <c r="M222" s="1902"/>
      <c r="N222" s="1902"/>
      <c r="O222" s="1902"/>
      <c r="P222" s="1902"/>
      <c r="Q222" s="747">
        <v>1</v>
      </c>
    </row>
    <row r="223" spans="2:17">
      <c r="B223" s="5118" t="s">
        <v>3929</v>
      </c>
      <c r="C223" s="5118"/>
      <c r="D223" s="1908" t="s">
        <v>3913</v>
      </c>
      <c r="E223" s="1902"/>
      <c r="F223" s="1902"/>
      <c r="G223" s="1902"/>
      <c r="H223" s="1902"/>
      <c r="I223" s="1902"/>
      <c r="J223" s="1902"/>
      <c r="K223" s="1902"/>
      <c r="L223" s="1902"/>
      <c r="M223" s="1902"/>
      <c r="N223" s="1902"/>
      <c r="O223" s="1902"/>
      <c r="P223" s="1902"/>
      <c r="Q223" s="747">
        <v>1</v>
      </c>
    </row>
    <row r="224" spans="2:17">
      <c r="B224" s="1902"/>
      <c r="C224" s="1902"/>
      <c r="D224" s="1902"/>
      <c r="E224" s="1902"/>
      <c r="F224" s="1902"/>
      <c r="G224" s="1902"/>
      <c r="H224" s="1902"/>
      <c r="I224" s="1902"/>
      <c r="J224" s="1902"/>
      <c r="K224" s="1902"/>
      <c r="L224" s="1902"/>
      <c r="M224" s="1902"/>
      <c r="N224" s="1902"/>
      <c r="O224" s="1902"/>
      <c r="P224" s="1902"/>
      <c r="Q224" s="747">
        <v>1</v>
      </c>
    </row>
    <row r="225" spans="1:17" ht="18.75">
      <c r="B225" s="1905" t="s">
        <v>3928</v>
      </c>
      <c r="C225" s="1905"/>
      <c r="D225" s="1902"/>
      <c r="E225" s="1902"/>
      <c r="F225" s="1902"/>
      <c r="G225" s="1902"/>
      <c r="H225" s="1902"/>
      <c r="I225" s="1902"/>
      <c r="J225" s="1902"/>
      <c r="K225" s="1902"/>
      <c r="L225" s="1902"/>
      <c r="M225" s="1902"/>
      <c r="N225" s="1902"/>
      <c r="O225" s="1902"/>
      <c r="P225" s="1902"/>
      <c r="Q225" s="747">
        <v>1</v>
      </c>
    </row>
    <row r="226" spans="1:17">
      <c r="B226" s="1006" t="s">
        <v>127</v>
      </c>
      <c r="C226" s="1908" t="s">
        <v>3927</v>
      </c>
      <c r="D226" s="1902"/>
      <c r="E226" s="1902"/>
      <c r="F226" s="1902"/>
      <c r="G226" s="1902"/>
      <c r="H226" s="1902"/>
      <c r="I226" s="1902"/>
      <c r="J226" s="1902"/>
      <c r="K226" s="1902"/>
      <c r="L226" s="1902"/>
      <c r="M226" s="1902"/>
      <c r="N226" s="1902"/>
      <c r="O226" s="1902"/>
      <c r="P226" s="1902"/>
      <c r="Q226" s="747">
        <v>1</v>
      </c>
    </row>
    <row r="227" spans="1:17">
      <c r="B227" s="1902"/>
      <c r="C227" s="1902"/>
      <c r="D227" s="1902"/>
      <c r="E227" s="1902"/>
      <c r="F227" s="1902"/>
      <c r="G227" s="1902"/>
      <c r="H227" s="1902"/>
      <c r="I227" s="1902"/>
      <c r="J227" s="1902"/>
      <c r="K227" s="1902"/>
      <c r="L227" s="1902"/>
      <c r="M227" s="1902"/>
      <c r="N227" s="1902"/>
      <c r="O227" s="1902"/>
      <c r="P227" s="1902"/>
      <c r="Q227" s="747">
        <v>1</v>
      </c>
    </row>
    <row r="228" spans="1:17" ht="18.75">
      <c r="A228" s="1902"/>
      <c r="B228" s="1905" t="s">
        <v>3926</v>
      </c>
      <c r="C228" s="1905"/>
      <c r="D228" s="1902"/>
      <c r="E228" s="1902"/>
      <c r="F228" s="1902"/>
      <c r="G228" s="1902"/>
      <c r="H228" s="1902"/>
      <c r="I228" s="1902"/>
      <c r="J228" s="1902"/>
      <c r="K228" s="1902"/>
      <c r="L228" s="1902"/>
      <c r="M228" s="1902"/>
      <c r="N228" s="1902"/>
      <c r="O228" s="1902"/>
      <c r="P228" s="1902"/>
      <c r="Q228" s="747">
        <v>1</v>
      </c>
    </row>
    <row r="229" spans="1:17">
      <c r="A229" s="1902"/>
      <c r="B229" s="1006" t="s">
        <v>127</v>
      </c>
      <c r="C229" s="1908" t="s">
        <v>3925</v>
      </c>
      <c r="D229" s="1902"/>
      <c r="E229" s="1902"/>
      <c r="F229" s="1902"/>
      <c r="G229" s="1902"/>
      <c r="H229" s="1902"/>
      <c r="I229" s="1902"/>
      <c r="J229" s="1902"/>
      <c r="K229" s="1902"/>
      <c r="L229" s="1902"/>
      <c r="M229" s="1902"/>
      <c r="N229" s="1902"/>
      <c r="O229" s="1902"/>
      <c r="P229" s="1902"/>
      <c r="Q229" s="747">
        <v>1</v>
      </c>
    </row>
    <row r="230" spans="1:17">
      <c r="B230" s="1902"/>
      <c r="C230" s="1902"/>
      <c r="D230" s="1902"/>
      <c r="E230" s="1902"/>
      <c r="F230" s="1902"/>
      <c r="G230" s="1902"/>
      <c r="H230" s="1902"/>
      <c r="I230" s="1902"/>
      <c r="J230" s="1902"/>
      <c r="K230" s="1902"/>
      <c r="L230" s="1902"/>
      <c r="M230" s="1902"/>
      <c r="N230" s="1902"/>
      <c r="O230" s="1902"/>
      <c r="P230" s="1902"/>
      <c r="Q230" s="747">
        <v>1</v>
      </c>
    </row>
    <row r="231" spans="1:17" ht="18.75">
      <c r="B231" s="1905" t="s">
        <v>3924</v>
      </c>
      <c r="C231" s="1902"/>
      <c r="D231" s="1902"/>
      <c r="E231" s="1902"/>
      <c r="F231" s="1902"/>
      <c r="G231" s="1902"/>
      <c r="H231" s="1902"/>
      <c r="I231" s="1902"/>
      <c r="J231" s="1902"/>
      <c r="K231" s="1902"/>
      <c r="L231" s="1902"/>
      <c r="M231" s="1902"/>
      <c r="N231" s="1902"/>
      <c r="O231" s="1902"/>
      <c r="P231" s="1902"/>
      <c r="Q231" s="747">
        <v>1</v>
      </c>
    </row>
    <row r="232" spans="1:17">
      <c r="B232" s="1006" t="s">
        <v>127</v>
      </c>
      <c r="C232" s="1908" t="s">
        <v>3923</v>
      </c>
      <c r="D232" s="1902"/>
      <c r="E232" s="1902"/>
      <c r="F232" s="1902"/>
      <c r="G232" s="1902"/>
      <c r="H232" s="1902"/>
      <c r="I232" s="1902"/>
      <c r="J232" s="1902"/>
      <c r="K232" s="1902"/>
      <c r="L232" s="1902"/>
      <c r="M232" s="1902"/>
      <c r="N232" s="1902"/>
      <c r="O232" s="1902"/>
      <c r="P232" s="1902"/>
      <c r="Q232" s="747">
        <v>1</v>
      </c>
    </row>
    <row r="233" spans="1:17">
      <c r="B233" s="5118" t="s">
        <v>3922</v>
      </c>
      <c r="C233" s="5118"/>
      <c r="D233" s="1908" t="s">
        <v>3921</v>
      </c>
      <c r="E233" s="1902"/>
      <c r="F233" s="1902"/>
      <c r="G233" s="1902"/>
      <c r="H233" s="1902"/>
      <c r="I233" s="1902"/>
      <c r="J233" s="1902"/>
      <c r="K233" s="1902"/>
      <c r="L233" s="1902"/>
      <c r="M233" s="1902"/>
      <c r="N233" s="1902"/>
      <c r="O233" s="1902"/>
      <c r="P233" s="1902"/>
      <c r="Q233" s="747">
        <v>1</v>
      </c>
    </row>
    <row r="234" spans="1:17">
      <c r="B234" s="1902"/>
      <c r="C234" s="1902"/>
      <c r="D234" s="1902"/>
      <c r="E234" s="1902"/>
      <c r="F234" s="1902"/>
      <c r="G234" s="1902"/>
      <c r="H234" s="1902"/>
      <c r="I234" s="1902"/>
      <c r="J234" s="1902"/>
      <c r="K234" s="1902"/>
      <c r="L234" s="1902"/>
      <c r="M234" s="1902"/>
      <c r="N234" s="1902"/>
      <c r="O234" s="1902"/>
      <c r="P234" s="1902"/>
      <c r="Q234" s="747">
        <v>1</v>
      </c>
    </row>
    <row r="235" spans="1:17">
      <c r="B235" s="1902" t="s">
        <v>3920</v>
      </c>
      <c r="C235" s="1902"/>
      <c r="D235" s="1902"/>
      <c r="E235" s="1902"/>
      <c r="F235" s="1902"/>
      <c r="G235" s="1902"/>
      <c r="H235" s="1902"/>
      <c r="I235" s="1902"/>
      <c r="J235" s="1902"/>
      <c r="K235" s="1902"/>
      <c r="L235" s="1902"/>
      <c r="M235" s="1902" t="s">
        <v>3919</v>
      </c>
      <c r="N235" s="1902"/>
      <c r="O235" s="1902"/>
      <c r="P235" s="1902"/>
      <c r="Q235" s="747">
        <v>1</v>
      </c>
    </row>
    <row r="236" spans="1:17">
      <c r="B236" s="1902" t="s">
        <v>3918</v>
      </c>
      <c r="C236" s="1902"/>
      <c r="D236" s="1902"/>
      <c r="E236" s="1902"/>
      <c r="F236" s="1902"/>
      <c r="G236" s="1902"/>
      <c r="H236" s="1902"/>
      <c r="I236" s="1902"/>
      <c r="J236" s="1902"/>
      <c r="K236" s="1902"/>
      <c r="L236" s="1902"/>
      <c r="M236" s="1902"/>
      <c r="N236" s="1902"/>
      <c r="O236" s="1902"/>
      <c r="P236" s="1902"/>
      <c r="Q236" s="747">
        <v>1</v>
      </c>
    </row>
    <row r="237" spans="1:17">
      <c r="B237" s="1902" t="s">
        <v>3917</v>
      </c>
      <c r="C237" s="1902"/>
      <c r="D237" s="1902"/>
      <c r="E237" s="1902"/>
      <c r="F237" s="1902"/>
      <c r="G237" s="1902"/>
      <c r="H237" s="1902"/>
      <c r="I237" s="1902"/>
      <c r="J237" s="1902"/>
      <c r="K237" s="1902"/>
      <c r="L237" s="1902"/>
      <c r="M237" s="1902"/>
      <c r="N237" s="1902"/>
      <c r="O237" s="1902"/>
      <c r="P237" s="1902"/>
      <c r="Q237" s="747">
        <v>1</v>
      </c>
    </row>
    <row r="238" spans="1:17">
      <c r="B238" s="1902" t="s">
        <v>3916</v>
      </c>
      <c r="C238" s="1902"/>
      <c r="D238" s="1902"/>
      <c r="E238" s="1902"/>
      <c r="F238" s="1902"/>
      <c r="G238" s="1902"/>
      <c r="H238" s="1902"/>
      <c r="I238" s="1902"/>
      <c r="J238" s="1902"/>
      <c r="K238" s="1902"/>
      <c r="L238" s="1902"/>
      <c r="M238" s="1902"/>
      <c r="N238" s="1902"/>
      <c r="O238" s="1902"/>
      <c r="P238" s="1902"/>
      <c r="Q238" s="747">
        <v>1</v>
      </c>
    </row>
    <row r="239" spans="1:17">
      <c r="B239" s="1902" t="s">
        <v>3915</v>
      </c>
      <c r="C239" s="1902"/>
      <c r="D239" s="1902"/>
      <c r="E239" s="1902"/>
      <c r="F239" s="1902"/>
      <c r="G239" s="1902"/>
      <c r="H239" s="1902"/>
      <c r="I239" s="1902"/>
      <c r="J239" s="1902"/>
      <c r="K239" s="1902"/>
      <c r="L239" s="1902"/>
      <c r="M239" s="1902"/>
      <c r="N239" s="1902"/>
      <c r="O239" s="1902"/>
      <c r="P239" s="1902"/>
      <c r="Q239" s="747">
        <v>1</v>
      </c>
    </row>
    <row r="240" spans="1:17">
      <c r="B240" s="1902" t="s">
        <v>3914</v>
      </c>
      <c r="C240" s="1902"/>
      <c r="D240" s="1902"/>
      <c r="E240" s="1902"/>
      <c r="F240" s="1902"/>
      <c r="G240" s="1902"/>
      <c r="H240" s="1902"/>
      <c r="I240" s="1902"/>
      <c r="J240" s="1902"/>
      <c r="K240" s="1902"/>
      <c r="L240" s="1902"/>
      <c r="M240" s="1902" t="s">
        <v>3913</v>
      </c>
      <c r="N240" s="1902"/>
      <c r="O240" s="1902"/>
      <c r="P240" s="1902"/>
      <c r="Q240" s="747">
        <v>1</v>
      </c>
    </row>
    <row r="241" spans="1:19">
      <c r="B241" s="1902"/>
      <c r="C241" s="1902"/>
      <c r="D241" s="1902"/>
      <c r="E241" s="1902"/>
      <c r="F241" s="1902"/>
      <c r="G241" s="1902"/>
      <c r="H241" s="1902"/>
      <c r="I241" s="1902"/>
      <c r="J241" s="1902"/>
      <c r="K241" s="1902"/>
      <c r="L241" s="1902"/>
      <c r="M241" s="1902"/>
      <c r="N241" s="1902"/>
      <c r="O241" s="1902"/>
      <c r="P241" s="1902"/>
      <c r="Q241" s="747">
        <v>1</v>
      </c>
    </row>
    <row r="242" spans="1:19">
      <c r="B242" s="1902"/>
      <c r="C242" s="1902"/>
      <c r="D242" s="1902"/>
      <c r="E242" s="1902"/>
      <c r="F242" s="1902"/>
      <c r="G242" s="1902"/>
      <c r="H242" s="1902"/>
      <c r="I242" s="1902"/>
      <c r="J242" s="1902"/>
      <c r="K242" s="1902"/>
      <c r="L242" s="1902"/>
      <c r="M242" s="1902"/>
      <c r="N242" s="1902"/>
      <c r="O242" s="1902"/>
      <c r="P242" s="1902"/>
      <c r="Q242" s="747">
        <v>1</v>
      </c>
    </row>
    <row r="243" spans="1:19" s="746" customFormat="1" ht="21.75" customHeight="1">
      <c r="A243" s="1896"/>
      <c r="B243" s="1907"/>
      <c r="C243" s="1907" t="s">
        <v>3912</v>
      </c>
      <c r="D243" s="1906"/>
      <c r="E243" s="1814"/>
      <c r="F243" s="1814"/>
      <c r="G243" s="1814"/>
      <c r="H243" s="1814"/>
      <c r="I243" s="1814"/>
      <c r="J243" s="1814"/>
      <c r="K243" s="1814"/>
      <c r="L243" s="1814"/>
      <c r="M243" s="1814"/>
      <c r="N243" s="1814"/>
      <c r="O243" s="1814"/>
      <c r="P243" s="1814"/>
      <c r="Q243" s="747">
        <v>1</v>
      </c>
      <c r="R243" s="641"/>
      <c r="S243" s="641"/>
    </row>
    <row r="244" spans="1:19" ht="18">
      <c r="B244" s="1902"/>
      <c r="C244" s="1904"/>
      <c r="D244" s="1902"/>
      <c r="E244" s="1902"/>
      <c r="F244" s="1902"/>
      <c r="G244" s="1902"/>
      <c r="H244" s="1902"/>
      <c r="I244" s="1902"/>
      <c r="J244" s="1902"/>
      <c r="K244" s="1902"/>
      <c r="L244" s="1902"/>
      <c r="M244" s="1902"/>
      <c r="N244" s="1902"/>
      <c r="O244" s="1902"/>
      <c r="P244" s="1902"/>
      <c r="Q244" s="747">
        <v>1</v>
      </c>
    </row>
    <row r="245" spans="1:19" ht="18.75">
      <c r="B245" s="1905" t="s">
        <v>3911</v>
      </c>
      <c r="C245" s="1902"/>
      <c r="D245" s="1902"/>
      <c r="E245" s="1902"/>
      <c r="F245" s="1902"/>
      <c r="G245" s="1902"/>
      <c r="H245" s="1902"/>
      <c r="I245" s="1902"/>
      <c r="J245" s="1902"/>
      <c r="K245" s="1902"/>
      <c r="L245" s="1902"/>
      <c r="M245" s="1902"/>
      <c r="N245" s="1902"/>
      <c r="O245" s="1902"/>
      <c r="P245" s="1902"/>
      <c r="Q245" s="747">
        <v>1</v>
      </c>
    </row>
    <row r="246" spans="1:19" ht="18.75">
      <c r="B246" s="1006" t="s">
        <v>3892</v>
      </c>
      <c r="C246" s="1903" t="s">
        <v>3910</v>
      </c>
      <c r="D246" s="1902"/>
      <c r="E246" s="1902"/>
      <c r="F246" s="1902"/>
      <c r="G246" s="1902"/>
      <c r="H246" s="1902"/>
      <c r="I246" s="1902"/>
      <c r="J246" s="1902"/>
      <c r="K246" s="1902"/>
      <c r="L246" s="1902"/>
      <c r="M246" s="1902"/>
      <c r="N246" s="1902"/>
      <c r="O246" s="1902"/>
      <c r="P246" s="1902"/>
      <c r="Q246" s="747">
        <v>1</v>
      </c>
    </row>
    <row r="247" spans="1:19" ht="18">
      <c r="B247" s="1902"/>
      <c r="C247" s="1904"/>
      <c r="D247" s="1902"/>
      <c r="E247" s="1902"/>
      <c r="F247" s="1902"/>
      <c r="G247" s="1902"/>
      <c r="H247" s="1902"/>
      <c r="I247" s="1902"/>
      <c r="J247" s="1902"/>
      <c r="K247" s="1902"/>
      <c r="L247" s="1902"/>
      <c r="M247" s="1902"/>
      <c r="N247" s="1902"/>
      <c r="O247" s="1902"/>
      <c r="P247" s="1902"/>
      <c r="Q247" s="747">
        <v>1</v>
      </c>
    </row>
    <row r="248" spans="1:19" ht="18.75">
      <c r="B248" s="1905" t="s">
        <v>3909</v>
      </c>
      <c r="C248" s="1902"/>
      <c r="D248" s="1902"/>
      <c r="E248" s="1902"/>
      <c r="F248" s="1902"/>
      <c r="G248" s="1902"/>
      <c r="H248" s="1902"/>
      <c r="I248" s="1902"/>
      <c r="J248" s="1902"/>
      <c r="K248" s="1902"/>
      <c r="L248" s="1902"/>
      <c r="M248" s="1902"/>
      <c r="N248" s="1902"/>
      <c r="O248" s="1902"/>
      <c r="P248" s="1902"/>
      <c r="Q248" s="747">
        <v>1</v>
      </c>
    </row>
    <row r="249" spans="1:19" ht="18.75">
      <c r="B249" s="1006" t="s">
        <v>3892</v>
      </c>
      <c r="C249" s="1903" t="s">
        <v>3908</v>
      </c>
      <c r="D249" s="1902"/>
      <c r="E249" s="1902"/>
      <c r="F249" s="1902"/>
      <c r="G249" s="1902"/>
      <c r="H249" s="1902"/>
      <c r="I249" s="1902"/>
      <c r="J249" s="1902"/>
      <c r="K249" s="1902"/>
      <c r="L249" s="1902"/>
      <c r="M249" s="1902"/>
      <c r="N249" s="1902"/>
      <c r="O249" s="1902"/>
      <c r="P249" s="1902"/>
      <c r="Q249" s="747">
        <v>1</v>
      </c>
    </row>
    <row r="250" spans="1:19" ht="18">
      <c r="B250" s="1902"/>
      <c r="C250" s="1904"/>
      <c r="D250" s="1902"/>
      <c r="E250" s="1902"/>
      <c r="F250" s="1902"/>
      <c r="G250" s="1902"/>
      <c r="H250" s="1902"/>
      <c r="I250" s="1902"/>
      <c r="J250" s="1902"/>
      <c r="K250" s="1902"/>
      <c r="L250" s="1902"/>
      <c r="M250" s="1902"/>
      <c r="N250" s="1902"/>
      <c r="O250" s="1902"/>
      <c r="P250" s="1902"/>
      <c r="Q250" s="747">
        <v>1</v>
      </c>
    </row>
    <row r="251" spans="1:19" ht="18.75">
      <c r="B251" s="1006" t="s">
        <v>3892</v>
      </c>
      <c r="C251" s="1903" t="s">
        <v>3907</v>
      </c>
      <c r="D251" s="1902"/>
      <c r="E251" s="1902"/>
      <c r="F251" s="1902"/>
      <c r="G251" s="1902"/>
      <c r="H251" s="1902"/>
      <c r="I251" s="1902"/>
      <c r="J251" s="1902"/>
      <c r="K251" s="1902" t="s">
        <v>3906</v>
      </c>
      <c r="L251" s="1902"/>
      <c r="M251" s="1902"/>
      <c r="N251" s="1902"/>
      <c r="O251" s="1902"/>
      <c r="P251" s="1902"/>
      <c r="Q251" s="747">
        <v>1</v>
      </c>
    </row>
    <row r="252" spans="1:19" ht="18">
      <c r="B252" s="1902"/>
      <c r="C252" s="1904"/>
      <c r="D252" s="1902"/>
      <c r="E252" s="1902"/>
      <c r="F252" s="1902"/>
      <c r="G252" s="1902"/>
      <c r="H252" s="1902"/>
      <c r="I252" s="1902"/>
      <c r="J252" s="1902"/>
      <c r="K252" s="1902"/>
      <c r="L252" s="1902"/>
      <c r="M252" s="1902"/>
      <c r="N252" s="1902"/>
      <c r="O252" s="1902"/>
      <c r="P252" s="1902"/>
      <c r="Q252" s="747">
        <v>1</v>
      </c>
    </row>
    <row r="253" spans="1:19" ht="18.75">
      <c r="B253" s="1006" t="s">
        <v>127</v>
      </c>
      <c r="C253" s="1903" t="s">
        <v>3905</v>
      </c>
      <c r="D253" s="1902"/>
      <c r="E253" s="1902"/>
      <c r="F253" s="1902"/>
      <c r="G253" s="1902"/>
      <c r="H253" s="1902"/>
      <c r="I253" s="1902"/>
      <c r="J253" s="1902"/>
      <c r="K253" s="1902"/>
      <c r="L253" s="1902"/>
      <c r="M253" s="1902"/>
      <c r="N253" s="1902"/>
      <c r="O253" s="1902"/>
      <c r="P253" s="1902"/>
      <c r="Q253" s="747">
        <v>1</v>
      </c>
    </row>
    <row r="254" spans="1:19" ht="18">
      <c r="B254" s="1902"/>
      <c r="C254" s="1904"/>
      <c r="D254" s="1902"/>
      <c r="E254" s="1902"/>
      <c r="F254" s="1902"/>
      <c r="G254" s="1902"/>
      <c r="H254" s="1902"/>
      <c r="I254" s="1902"/>
      <c r="J254" s="1902"/>
      <c r="K254" s="1902"/>
      <c r="L254" s="1902"/>
      <c r="M254" s="1902"/>
      <c r="N254" s="1902"/>
      <c r="O254" s="1902"/>
      <c r="P254" s="1902"/>
      <c r="Q254" s="747">
        <v>1</v>
      </c>
    </row>
    <row r="255" spans="1:19" ht="18.75">
      <c r="B255" s="1006" t="s">
        <v>127</v>
      </c>
      <c r="C255" s="1903" t="s">
        <v>3904</v>
      </c>
      <c r="D255" s="1902"/>
      <c r="E255" s="1902"/>
      <c r="F255" s="1902"/>
      <c r="G255" s="1902"/>
      <c r="H255" s="1902"/>
      <c r="I255" s="1902"/>
      <c r="J255" s="1902"/>
      <c r="K255" s="1902" t="s">
        <v>3903</v>
      </c>
      <c r="L255" s="1902"/>
      <c r="M255" s="1902"/>
      <c r="N255" s="1902"/>
      <c r="O255" s="1902"/>
      <c r="P255" s="1902"/>
      <c r="Q255" s="747">
        <v>1</v>
      </c>
    </row>
    <row r="256" spans="1:19" ht="18">
      <c r="B256" s="1902"/>
      <c r="C256" s="1904"/>
      <c r="D256" s="1902"/>
      <c r="E256" s="1902"/>
      <c r="F256" s="1902"/>
      <c r="G256" s="1902"/>
      <c r="H256" s="1902"/>
      <c r="I256" s="1902"/>
      <c r="J256" s="1902"/>
      <c r="K256" s="1902"/>
      <c r="L256" s="1902"/>
      <c r="M256" s="1902"/>
      <c r="N256" s="1902"/>
      <c r="O256" s="1902"/>
      <c r="P256" s="1902"/>
      <c r="Q256" s="747">
        <v>1</v>
      </c>
    </row>
    <row r="257" spans="2:17" ht="18.75">
      <c r="B257" s="1006" t="s">
        <v>127</v>
      </c>
      <c r="C257" s="1903" t="s">
        <v>3902</v>
      </c>
      <c r="D257" s="1902"/>
      <c r="E257" s="1902"/>
      <c r="F257" s="1902"/>
      <c r="G257" s="1902"/>
      <c r="H257" s="1902"/>
      <c r="I257" s="1902"/>
      <c r="J257" s="1902"/>
      <c r="K257" s="1902" t="s">
        <v>3901</v>
      </c>
      <c r="L257" s="1902"/>
      <c r="M257" s="1902"/>
      <c r="N257" s="1902"/>
      <c r="O257" s="1902"/>
      <c r="P257" s="1902"/>
      <c r="Q257" s="747">
        <v>1</v>
      </c>
    </row>
    <row r="258" spans="2:17" ht="18">
      <c r="B258" s="1902"/>
      <c r="C258" s="1904"/>
      <c r="D258" s="1902"/>
      <c r="E258" s="1902"/>
      <c r="F258" s="1902"/>
      <c r="G258" s="1902"/>
      <c r="H258" s="1902"/>
      <c r="I258" s="1902"/>
      <c r="J258" s="1902"/>
      <c r="K258" s="1902"/>
      <c r="L258" s="1902"/>
      <c r="M258" s="1902"/>
      <c r="N258" s="1902"/>
      <c r="O258" s="1902"/>
      <c r="P258" s="1902"/>
      <c r="Q258" s="747">
        <v>1</v>
      </c>
    </row>
    <row r="259" spans="2:17" ht="18.75">
      <c r="B259" s="1006" t="s">
        <v>127</v>
      </c>
      <c r="C259" s="1903" t="s">
        <v>3900</v>
      </c>
      <c r="D259" s="1902"/>
      <c r="E259" s="1902"/>
      <c r="F259" s="1902"/>
      <c r="G259" s="1902"/>
      <c r="H259" s="1902"/>
      <c r="I259" s="1902"/>
      <c r="J259" s="1902"/>
      <c r="K259" s="1902" t="s">
        <v>3899</v>
      </c>
      <c r="L259" s="1902"/>
      <c r="M259" s="1902"/>
      <c r="N259" s="1902"/>
      <c r="O259" s="1902"/>
      <c r="P259" s="1902"/>
      <c r="Q259" s="747">
        <v>1</v>
      </c>
    </row>
    <row r="260" spans="2:17" ht="18">
      <c r="B260" s="1902"/>
      <c r="C260" s="1904"/>
      <c r="D260" s="1902"/>
      <c r="E260" s="1902"/>
      <c r="F260" s="1902"/>
      <c r="G260" s="1902"/>
      <c r="H260" s="1902"/>
      <c r="I260" s="1902"/>
      <c r="J260" s="1902"/>
      <c r="K260" s="1902"/>
      <c r="L260" s="1902"/>
      <c r="M260" s="1902"/>
      <c r="N260" s="1902"/>
      <c r="O260" s="1902"/>
      <c r="P260" s="1902"/>
      <c r="Q260" s="747">
        <v>1</v>
      </c>
    </row>
    <row r="261" spans="2:17" ht="18.75">
      <c r="B261" s="1006" t="s">
        <v>127</v>
      </c>
      <c r="C261" s="1903" t="s">
        <v>3898</v>
      </c>
      <c r="D261" s="1902"/>
      <c r="E261" s="1902"/>
      <c r="F261" s="1902"/>
      <c r="G261" s="1902"/>
      <c r="H261" s="1902"/>
      <c r="I261" s="1902"/>
      <c r="J261" s="1902"/>
      <c r="K261" s="1902" t="s">
        <v>3897</v>
      </c>
      <c r="L261" s="1902"/>
      <c r="M261" s="1902"/>
      <c r="N261" s="1902"/>
      <c r="O261" s="1902"/>
      <c r="P261" s="1902"/>
      <c r="Q261" s="747">
        <v>1</v>
      </c>
    </row>
    <row r="262" spans="2:17" ht="18">
      <c r="B262" s="1902"/>
      <c r="C262" s="1904"/>
      <c r="D262" s="1902"/>
      <c r="E262" s="1902"/>
      <c r="F262" s="1902"/>
      <c r="G262" s="1902"/>
      <c r="H262" s="1902"/>
      <c r="I262" s="1902"/>
      <c r="J262" s="1902"/>
      <c r="K262" s="1902"/>
      <c r="L262" s="1902"/>
      <c r="M262" s="1902"/>
      <c r="N262" s="1902"/>
      <c r="O262" s="1902"/>
      <c r="P262" s="1902"/>
      <c r="Q262" s="747">
        <v>1</v>
      </c>
    </row>
    <row r="263" spans="2:17" ht="18.75">
      <c r="B263" s="1006" t="s">
        <v>127</v>
      </c>
      <c r="C263" s="1903" t="s">
        <v>3896</v>
      </c>
      <c r="D263" s="1902"/>
      <c r="E263" s="1902"/>
      <c r="F263" s="1902"/>
      <c r="G263" s="1902"/>
      <c r="H263" s="1902"/>
      <c r="I263" s="1902"/>
      <c r="J263" s="1902"/>
      <c r="K263" s="1902" t="s">
        <v>3895</v>
      </c>
      <c r="L263" s="1902"/>
      <c r="M263" s="1902"/>
      <c r="N263" s="1902"/>
      <c r="O263" s="1902"/>
      <c r="P263" s="1902"/>
      <c r="Q263" s="747">
        <v>1</v>
      </c>
    </row>
    <row r="264" spans="2:17" ht="18">
      <c r="B264" s="1902"/>
      <c r="C264" s="1904"/>
      <c r="D264" s="1902"/>
      <c r="E264" s="1902"/>
      <c r="F264" s="1902"/>
      <c r="G264" s="1902"/>
      <c r="H264" s="1902"/>
      <c r="I264" s="1902"/>
      <c r="J264" s="1902"/>
      <c r="K264" s="1902"/>
      <c r="L264" s="1902"/>
      <c r="M264" s="1902"/>
      <c r="N264" s="1902"/>
      <c r="O264" s="1902"/>
      <c r="P264" s="1902"/>
      <c r="Q264" s="747">
        <v>1</v>
      </c>
    </row>
    <row r="265" spans="2:17" ht="18.75">
      <c r="B265" s="1006" t="s">
        <v>127</v>
      </c>
      <c r="C265" s="1903" t="s">
        <v>3894</v>
      </c>
      <c r="D265" s="1902"/>
      <c r="E265" s="1902"/>
      <c r="F265" s="1902"/>
      <c r="G265" s="1902"/>
      <c r="H265" s="1902"/>
      <c r="I265" s="1902"/>
      <c r="J265" s="1902"/>
      <c r="K265" s="1902" t="s">
        <v>3893</v>
      </c>
      <c r="L265" s="1902"/>
      <c r="M265" s="1902"/>
      <c r="N265" s="1902"/>
      <c r="O265" s="1902"/>
      <c r="P265" s="1902"/>
      <c r="Q265" s="747">
        <v>1</v>
      </c>
    </row>
    <row r="266" spans="2:17" ht="18">
      <c r="B266" s="1902"/>
      <c r="C266" s="1904"/>
      <c r="D266" s="1902"/>
      <c r="E266" s="1902"/>
      <c r="F266" s="1902"/>
      <c r="G266" s="1902"/>
      <c r="H266" s="1902"/>
      <c r="I266" s="1902"/>
      <c r="J266" s="1902"/>
      <c r="K266" s="1902"/>
      <c r="L266" s="1902"/>
      <c r="M266" s="1902"/>
      <c r="N266" s="1902"/>
      <c r="O266" s="1902"/>
      <c r="P266" s="1902"/>
      <c r="Q266" s="747">
        <v>1</v>
      </c>
    </row>
    <row r="267" spans="2:17" ht="18.75">
      <c r="B267" s="1006" t="s">
        <v>3892</v>
      </c>
      <c r="C267" s="1903" t="s">
        <v>3891</v>
      </c>
      <c r="D267" s="1902"/>
      <c r="E267" s="1902"/>
      <c r="F267" s="1902"/>
      <c r="G267" s="1902"/>
      <c r="H267" s="1902"/>
      <c r="I267" s="1902"/>
      <c r="J267" s="1902"/>
      <c r="K267" s="1902"/>
      <c r="L267" s="1902"/>
      <c r="M267" s="1902"/>
      <c r="N267" s="1902"/>
      <c r="O267" s="1902"/>
      <c r="P267" s="1902"/>
      <c r="Q267" s="747">
        <v>1</v>
      </c>
    </row>
    <row r="268" spans="2:17" ht="18">
      <c r="B268" s="1902"/>
      <c r="C268" s="1904"/>
      <c r="D268" s="1902"/>
      <c r="E268" s="1902"/>
      <c r="F268" s="1902"/>
      <c r="G268" s="1902"/>
      <c r="H268" s="1902"/>
      <c r="I268" s="1902"/>
      <c r="J268" s="1902"/>
      <c r="K268" s="1902"/>
      <c r="L268" s="1902"/>
      <c r="M268" s="1902"/>
      <c r="N268" s="1902"/>
      <c r="O268" s="1902"/>
      <c r="P268" s="1902"/>
      <c r="Q268" s="747">
        <v>1</v>
      </c>
    </row>
    <row r="269" spans="2:17" ht="18.75">
      <c r="B269" s="1006" t="s">
        <v>127</v>
      </c>
      <c r="C269" s="1903" t="s">
        <v>3890</v>
      </c>
      <c r="D269" s="1902"/>
      <c r="E269" s="1902"/>
      <c r="F269" s="1902"/>
      <c r="G269" s="1902"/>
      <c r="H269" s="1902"/>
      <c r="I269" s="1902"/>
      <c r="J269" s="1902"/>
      <c r="K269" s="1902"/>
      <c r="L269" s="1902"/>
      <c r="M269" s="1902"/>
      <c r="N269" s="1902"/>
      <c r="O269" s="1902"/>
      <c r="P269" s="1902"/>
      <c r="Q269" s="747">
        <v>1</v>
      </c>
    </row>
    <row r="270" spans="2:17" ht="18">
      <c r="B270" s="1902"/>
      <c r="C270" s="1904"/>
      <c r="D270" s="1902"/>
      <c r="E270" s="1902"/>
      <c r="F270" s="1902"/>
      <c r="G270" s="1902"/>
      <c r="H270" s="1902"/>
      <c r="I270" s="1902"/>
      <c r="J270" s="1902"/>
      <c r="K270" s="1902"/>
      <c r="L270" s="1902"/>
      <c r="M270" s="1902"/>
      <c r="N270" s="1902"/>
      <c r="O270" s="1902"/>
      <c r="P270" s="1902"/>
      <c r="Q270" s="747">
        <v>1</v>
      </c>
    </row>
    <row r="271" spans="2:17" ht="18.75">
      <c r="B271" s="1006" t="s">
        <v>127</v>
      </c>
      <c r="C271" s="1903" t="s">
        <v>3889</v>
      </c>
      <c r="D271" s="1902"/>
      <c r="E271" s="1902"/>
      <c r="F271" s="1902"/>
      <c r="G271" s="1902"/>
      <c r="H271" s="1902"/>
      <c r="I271" s="1902"/>
      <c r="J271" s="1902"/>
      <c r="K271" s="1902"/>
      <c r="L271" s="1902"/>
      <c r="M271" s="1902"/>
      <c r="N271" s="1902"/>
      <c r="O271" s="1902"/>
      <c r="P271" s="1902"/>
      <c r="Q271" s="747">
        <v>1</v>
      </c>
    </row>
    <row r="272" spans="2:17" ht="18">
      <c r="B272" s="1902"/>
      <c r="C272" s="1904"/>
      <c r="D272" s="1902"/>
      <c r="E272" s="1902"/>
      <c r="F272" s="1902"/>
      <c r="G272" s="1902"/>
      <c r="H272" s="1902"/>
      <c r="I272" s="1902"/>
      <c r="J272" s="1902"/>
      <c r="K272" s="1902"/>
      <c r="L272" s="1902"/>
      <c r="M272" s="1902"/>
      <c r="N272" s="1902"/>
      <c r="O272" s="1902"/>
      <c r="P272" s="1902"/>
      <c r="Q272" s="747">
        <v>1</v>
      </c>
    </row>
    <row r="273" spans="1:19" ht="18.75">
      <c r="B273" s="1006" t="s">
        <v>127</v>
      </c>
      <c r="C273" s="1903" t="s">
        <v>3888</v>
      </c>
      <c r="D273" s="1902"/>
      <c r="E273" s="1902"/>
      <c r="F273" s="1902"/>
      <c r="G273" s="1902"/>
      <c r="H273" s="1902"/>
      <c r="I273" s="1902"/>
      <c r="J273" s="1902"/>
      <c r="K273" s="1902"/>
      <c r="L273" s="1902"/>
      <c r="M273" s="1902"/>
      <c r="N273" s="1902"/>
      <c r="O273" s="1902"/>
      <c r="P273" s="1902"/>
      <c r="Q273" s="747">
        <v>1</v>
      </c>
    </row>
    <row r="274" spans="1:19" ht="18">
      <c r="B274" s="1902"/>
      <c r="C274" s="1904"/>
      <c r="D274" s="1902"/>
      <c r="E274" s="1902"/>
      <c r="F274" s="1902"/>
      <c r="G274" s="1902"/>
      <c r="H274" s="1902"/>
      <c r="I274" s="1902"/>
      <c r="J274" s="1902"/>
      <c r="K274" s="1902"/>
      <c r="L274" s="1902"/>
      <c r="M274" s="1902"/>
      <c r="N274" s="1902"/>
      <c r="O274" s="1902"/>
      <c r="P274" s="1902"/>
      <c r="Q274" s="747">
        <v>1</v>
      </c>
    </row>
    <row r="275" spans="1:19" ht="18.75">
      <c r="B275" s="1006" t="s">
        <v>127</v>
      </c>
      <c r="C275" s="1903" t="s">
        <v>3887</v>
      </c>
      <c r="D275" s="1902"/>
      <c r="E275" s="1902"/>
      <c r="F275" s="1902"/>
      <c r="G275" s="1902"/>
      <c r="H275" s="1902"/>
      <c r="I275" s="1902"/>
      <c r="J275" s="1902"/>
      <c r="K275" s="1902"/>
      <c r="L275" s="1902"/>
      <c r="M275" s="1902"/>
      <c r="N275" s="1902"/>
      <c r="O275" s="1902"/>
      <c r="P275" s="1902"/>
      <c r="Q275" s="747">
        <v>1</v>
      </c>
    </row>
    <row r="276" spans="1:19" ht="18">
      <c r="B276" s="1902"/>
      <c r="C276" s="1904"/>
      <c r="D276" s="1902"/>
      <c r="E276" s="1902"/>
      <c r="F276" s="1902"/>
      <c r="G276" s="1902"/>
      <c r="H276" s="1902"/>
      <c r="I276" s="1902"/>
      <c r="J276" s="1902"/>
      <c r="K276" s="1902"/>
      <c r="L276" s="1902"/>
      <c r="M276" s="1902"/>
      <c r="N276" s="1902"/>
      <c r="O276" s="1902"/>
      <c r="P276" s="1902"/>
      <c r="Q276" s="747">
        <v>1</v>
      </c>
    </row>
    <row r="277" spans="1:19" ht="18.75">
      <c r="B277" s="1006" t="s">
        <v>127</v>
      </c>
      <c r="C277" s="1903" t="s">
        <v>3886</v>
      </c>
      <c r="D277" s="1902"/>
      <c r="E277" s="1902"/>
      <c r="F277" s="1902"/>
      <c r="G277" s="1902"/>
      <c r="H277" s="1902"/>
      <c r="I277" s="1902"/>
      <c r="J277" s="1902"/>
      <c r="K277" s="1902"/>
      <c r="L277" s="1902"/>
      <c r="M277" s="1902"/>
      <c r="N277" s="1902" t="s">
        <v>798</v>
      </c>
      <c r="O277" s="1902"/>
      <c r="P277" s="1902"/>
      <c r="Q277" s="747">
        <v>1</v>
      </c>
    </row>
    <row r="278" spans="1:19">
      <c r="B278" s="1902"/>
      <c r="C278" s="1902"/>
      <c r="D278" s="1902"/>
      <c r="E278" s="1902"/>
      <c r="F278" s="1902"/>
      <c r="G278" s="1902"/>
      <c r="H278" s="1902"/>
      <c r="I278" s="1902"/>
      <c r="J278" s="1902"/>
      <c r="K278" s="1902"/>
      <c r="L278" s="1902"/>
      <c r="M278" s="1902"/>
      <c r="N278" s="1902"/>
      <c r="O278" s="1902"/>
      <c r="P278" s="1902"/>
      <c r="Q278" s="747">
        <v>1</v>
      </c>
    </row>
    <row r="279" spans="1:19" ht="18">
      <c r="B279" s="1006" t="s">
        <v>127</v>
      </c>
      <c r="C279" s="1904" t="s">
        <v>3885</v>
      </c>
      <c r="D279" s="1902"/>
      <c r="E279" s="1902"/>
      <c r="F279" s="1902"/>
      <c r="G279" s="1902"/>
      <c r="H279" s="1902"/>
      <c r="I279" s="1902"/>
      <c r="J279" s="1902"/>
      <c r="K279" s="1902"/>
      <c r="L279" s="1902"/>
      <c r="M279" s="1902" t="s">
        <v>3884</v>
      </c>
      <c r="N279" s="1902"/>
      <c r="O279" s="1902"/>
      <c r="P279" s="1902"/>
      <c r="Q279" s="747">
        <v>1</v>
      </c>
    </row>
    <row r="280" spans="1:19" ht="18">
      <c r="B280" s="1902"/>
      <c r="C280" s="1904"/>
      <c r="D280" s="1902"/>
      <c r="E280" s="1902"/>
      <c r="F280" s="1902"/>
      <c r="G280" s="1902"/>
      <c r="H280" s="1902"/>
      <c r="I280" s="1902"/>
      <c r="J280" s="1902"/>
      <c r="K280" s="1902"/>
      <c r="L280" s="1902"/>
      <c r="M280" s="1902"/>
      <c r="N280" s="1902"/>
      <c r="O280" s="1902"/>
      <c r="P280" s="1902"/>
      <c r="Q280" s="747">
        <v>1</v>
      </c>
    </row>
    <row r="281" spans="1:19" ht="18.75">
      <c r="B281" s="1006" t="s">
        <v>3883</v>
      </c>
      <c r="C281" s="1903" t="s">
        <v>3882</v>
      </c>
      <c r="D281" s="1902"/>
      <c r="E281" s="1902"/>
      <c r="F281" s="1902"/>
      <c r="G281" s="1902"/>
      <c r="H281" s="1902"/>
      <c r="I281" s="1902"/>
      <c r="J281" s="1902"/>
      <c r="K281" s="1902"/>
      <c r="L281" s="1902"/>
      <c r="M281" s="1902"/>
      <c r="N281" s="1902"/>
      <c r="O281" s="1902"/>
      <c r="P281" s="1902"/>
      <c r="Q281" s="747">
        <v>1</v>
      </c>
    </row>
    <row r="282" spans="1:19">
      <c r="B282" s="1902"/>
      <c r="C282" s="1902"/>
      <c r="D282" s="1902"/>
      <c r="E282" s="1902"/>
      <c r="F282" s="1902"/>
      <c r="G282" s="1902"/>
      <c r="H282" s="1902"/>
      <c r="I282" s="1902"/>
      <c r="J282" s="1902"/>
      <c r="K282" s="1902"/>
      <c r="L282" s="1902"/>
      <c r="M282" s="1902"/>
      <c r="N282" s="1902"/>
      <c r="O282" s="1902"/>
      <c r="P282" s="1902"/>
      <c r="Q282" s="747">
        <v>1</v>
      </c>
    </row>
    <row r="283" spans="1:19" s="746" customFormat="1" ht="39.950000000000003" customHeight="1">
      <c r="A283" s="1788"/>
      <c r="B283" s="1901" t="s">
        <v>3881</v>
      </c>
      <c r="C283" s="1788"/>
      <c r="D283" s="1788"/>
      <c r="E283" s="1788"/>
      <c r="F283" s="1788"/>
      <c r="G283" s="1788"/>
      <c r="H283" s="1788"/>
      <c r="I283" s="1788"/>
      <c r="J283" s="1788"/>
      <c r="K283" s="1788"/>
      <c r="L283" s="1788"/>
      <c r="M283" s="1788"/>
      <c r="N283" s="1788"/>
      <c r="O283" s="1788"/>
      <c r="P283" s="1788"/>
      <c r="Q283" s="747">
        <v>1</v>
      </c>
      <c r="R283" s="641"/>
      <c r="S283" s="641"/>
    </row>
    <row r="284" spans="1:19" s="746" customFormat="1" ht="24" customHeight="1">
      <c r="A284" s="1788"/>
      <c r="B284" s="1900" t="s">
        <v>3880</v>
      </c>
      <c r="C284" s="1788"/>
      <c r="D284" s="1788"/>
      <c r="E284" s="1788"/>
      <c r="F284" s="1788"/>
      <c r="G284" s="1788"/>
      <c r="H284" s="1788"/>
      <c r="I284" s="1788"/>
      <c r="J284" s="1788"/>
      <c r="K284" s="1788"/>
      <c r="L284" s="1788"/>
      <c r="M284" s="1788"/>
      <c r="N284" s="1788"/>
      <c r="O284" s="1788"/>
      <c r="P284" s="1788"/>
      <c r="Q284" s="747">
        <v>1</v>
      </c>
      <c r="R284" s="641"/>
      <c r="S284" s="641"/>
    </row>
    <row r="285" spans="1:19" s="749" customFormat="1" ht="39.950000000000003" customHeight="1">
      <c r="A285" s="1788"/>
      <c r="B285" s="1899" t="s">
        <v>3879</v>
      </c>
      <c r="C285" s="1872"/>
      <c r="D285" s="1788"/>
      <c r="E285" s="1788"/>
      <c r="F285" s="1788"/>
      <c r="G285" s="1788"/>
      <c r="H285" s="1788"/>
      <c r="I285" s="1898"/>
      <c r="J285" s="1788"/>
      <c r="K285" s="1788"/>
      <c r="L285" s="1898"/>
      <c r="M285" s="1898"/>
      <c r="N285" s="1898"/>
      <c r="O285" s="1898"/>
      <c r="P285" s="1897" t="s">
        <v>3878</v>
      </c>
      <c r="Q285" s="640" t="s">
        <v>997</v>
      </c>
      <c r="R285" s="641"/>
      <c r="S285" s="641"/>
    </row>
    <row r="286" spans="1:19">
      <c r="A286" s="747">
        <v>1</v>
      </c>
      <c r="B286" s="747">
        <v>1</v>
      </c>
      <c r="C286" s="747">
        <v>1</v>
      </c>
      <c r="D286" s="747">
        <v>1</v>
      </c>
      <c r="E286" s="747">
        <v>1</v>
      </c>
      <c r="F286" s="747">
        <v>1</v>
      </c>
      <c r="G286" s="747">
        <v>1</v>
      </c>
      <c r="H286" s="747">
        <v>1</v>
      </c>
      <c r="I286" s="747">
        <v>1</v>
      </c>
      <c r="J286" s="747">
        <v>1</v>
      </c>
      <c r="K286" s="747">
        <v>1</v>
      </c>
      <c r="L286" s="747">
        <v>1</v>
      </c>
      <c r="M286" s="747">
        <v>1</v>
      </c>
      <c r="N286" s="747">
        <v>1</v>
      </c>
      <c r="O286" s="747">
        <v>1</v>
      </c>
      <c r="P286" s="747">
        <v>1</v>
      </c>
      <c r="Q286" s="133" t="str">
        <f>ADDRESS(ROW(),COLUMN(),4)</f>
        <v>Q286</v>
      </c>
      <c r="R286" s="689"/>
      <c r="S286" s="690" t="str">
        <f>ADDRESS(ROW(),COLUMN(),4)</f>
        <v>S286</v>
      </c>
    </row>
  </sheetData>
  <mergeCells count="6">
    <mergeCell ref="B233:C233"/>
    <mergeCell ref="B2:P4"/>
    <mergeCell ref="B5:P7"/>
    <mergeCell ref="B189:C189"/>
    <mergeCell ref="B219:C219"/>
    <mergeCell ref="B223:C223"/>
  </mergeCells>
  <hyperlinks>
    <hyperlink ref="C16" r:id="rId1" xr:uid="{6EE04F36-DCB3-4551-8387-62F4DBC7DC5F}"/>
    <hyperlink ref="C36" r:id="rId2" xr:uid="{29A94E3C-6741-41AC-A216-A427E8A0B2DD}"/>
    <hyperlink ref="C39" r:id="rId3" xr:uid="{65D5C99D-DDE9-439E-9FEB-6518CEC00016}"/>
    <hyperlink ref="C45" r:id="rId4" xr:uid="{FD35A040-D576-4CBB-BA54-272EBA29498D}"/>
    <hyperlink ref="C18" r:id="rId5" xr:uid="{755759A5-8F0D-45B0-A150-8BC6D19BE3DB}"/>
    <hyperlink ref="C188" r:id="rId6" xr:uid="{8DB520BC-9BCA-449F-95F7-C053618DEC35}"/>
    <hyperlink ref="D189" r:id="rId7" xr:uid="{E1857811-7939-4BFE-8541-A11ADAF665F4}"/>
    <hyperlink ref="C218" r:id="rId8" xr:uid="{08F39333-45C0-46D2-9033-29AD613C2A51}"/>
    <hyperlink ref="D219" r:id="rId9" xr:uid="{359E5EE9-A41D-4E9E-B053-70B54AC3E0B6}"/>
    <hyperlink ref="C222" r:id="rId10" xr:uid="{CD6EB83E-C859-47EB-9C23-405BA0EA3FB4}"/>
    <hyperlink ref="C232" r:id="rId11" xr:uid="{FBC4B7D4-26D9-4CCE-A0DD-56AF32A68E26}"/>
    <hyperlink ref="C149" r:id="rId12" xr:uid="{240D15FB-52A7-475B-BBBA-51A57548C36B}"/>
    <hyperlink ref="C171" r:id="rId13" xr:uid="{544BB182-4DD4-476B-8D67-9400A92AEF67}"/>
    <hyperlink ref="C174" r:id="rId14" xr:uid="{3BEBFA1E-ED59-4B35-8B8D-74CAF26DB9BC}"/>
    <hyperlink ref="C177" r:id="rId15" xr:uid="{74AE8AA5-0130-4074-B855-341A57D27003}"/>
    <hyperlink ref="C183" r:id="rId16" xr:uid="{8DAD1C47-6273-4521-99B1-76A03E953788}"/>
    <hyperlink ref="C201" r:id="rId17" xr:uid="{55838EB0-E16E-41F8-85BC-74639E9A9308}"/>
    <hyperlink ref="C195" r:id="rId18" xr:uid="{739EE336-0022-48C8-A81D-D7A31F94FB7A}"/>
    <hyperlink ref="C198" r:id="rId19" xr:uid="{47C3D0EF-77CF-4895-982C-1D39D204309F}"/>
    <hyperlink ref="C13" r:id="rId20" xr:uid="{A1C070D0-5E7B-4856-BC9F-1CD2BD433D22}"/>
    <hyperlink ref="C180" r:id="rId21" xr:uid="{09880C26-CEE8-40EE-BD00-58F89E098003}"/>
    <hyperlink ref="C209" r:id="rId22" xr:uid="{4ED0398E-11BF-449F-8EE4-0891FD2DAF75}"/>
    <hyperlink ref="C212" r:id="rId23" xr:uid="{90E91B5E-08A8-47D0-B7A0-7F181B590DB3}"/>
    <hyperlink ref="C215" r:id="rId24" xr:uid="{26F453AE-A1F8-4473-A30C-2F7D785CEB46}"/>
    <hyperlink ref="C134" r:id="rId25" xr:uid="{6DFFCD36-12FA-4BB6-AB17-B02B24A8D2B8}"/>
    <hyperlink ref="C110" r:id="rId26" xr:uid="{08C70045-7489-4D9B-AC5B-5D139F8BFFE2}"/>
    <hyperlink ref="C152" r:id="rId27" xr:uid="{D5387F98-41FE-4F40-B6CE-3760CC31E9D8}"/>
    <hyperlink ref="C226" r:id="rId28" xr:uid="{B926D570-C066-4E0A-88A6-049583503E68}"/>
    <hyperlink ref="C146" r:id="rId29" xr:uid="{C82E92C5-62E9-4DBB-B647-83D157690821}"/>
    <hyperlink ref="C140" r:id="rId30" xr:uid="{E07E8A0F-D850-4FB3-8FF1-154AB2B144B2}"/>
    <hyperlink ref="C137" r:id="rId31" xr:uid="{8066796C-57F2-4325-A06F-8136DACFCBB3}"/>
    <hyperlink ref="C92" r:id="rId32" xr:uid="{310DFA96-7330-412F-A5A5-8247E5002D5F}"/>
    <hyperlink ref="C115" r:id="rId33" xr:uid="{49181A67-B509-4DEB-A7B2-FCE9404039F2}"/>
    <hyperlink ref="C95" r:id="rId34" xr:uid="{40E50238-381B-410B-BDD5-D1376933C069}"/>
    <hyperlink ref="C101" r:id="rId35" xr:uid="{1651D253-74D1-4352-AFAB-77CE0071B652}"/>
    <hyperlink ref="C128" r:id="rId36" xr:uid="{2F7428E1-6F59-4597-A964-CDCEFA4ACC6C}"/>
    <hyperlink ref="C169" r:id="rId37" xr:uid="{1FFB70A8-A29F-4CE1-BD68-5BCD255B2819}"/>
    <hyperlink ref="C192" r:id="rId38" xr:uid="{C0A4C772-4CC3-4B10-A019-6731410D2AC4}"/>
    <hyperlink ref="C143" r:id="rId39" xr:uid="{C913F3D9-BC10-404F-A6F5-1CD0AF120CC2}"/>
    <hyperlink ref="C87" r:id="rId40" xr:uid="{B90C235A-5B18-4B3D-9589-7F5949EB5FB1}"/>
    <hyperlink ref="C62" r:id="rId41" xr:uid="{EF26D32A-D9AD-44B7-836B-59B8459B5EC1}"/>
    <hyperlink ref="C166" r:id="rId42" xr:uid="{ABF49E2B-2925-4791-902E-5ADB8671BD56}"/>
    <hyperlink ref="D233" r:id="rId43" xr:uid="{CE3A870C-B793-43E7-BBBF-B561F71D283F}"/>
    <hyperlink ref="C131" r:id="rId44" xr:uid="{AA6E4BB9-B58D-41F9-964E-9F1DF877C817}"/>
    <hyperlink ref="D223" r:id="rId45" xr:uid="{9ED8E531-A799-410C-8C09-2A88F7E2F6F3}"/>
    <hyperlink ref="C42" r:id="rId46" xr:uid="{2671E26B-7761-48D3-A90B-DC739C709C7A}"/>
    <hyperlink ref="C118" r:id="rId47" xr:uid="{629429FA-B795-4DD6-8EDE-53E92A38921D}"/>
    <hyperlink ref="C155" r:id="rId48" xr:uid="{B4A2E586-71A6-4761-99FA-175F1B3DA185}"/>
    <hyperlink ref="C158" r:id="rId49" xr:uid="{B863ED1C-700C-4DD3-B6DA-6CD72BA9EB89}"/>
    <hyperlink ref="C161" r:id="rId50" xr:uid="{8A62AB8F-1D43-4193-B548-9F9083EEDD12}"/>
    <hyperlink ref="C105" r:id="rId51" display="Faire des SI imbriqués dans Excel" xr:uid="{C59E3C6B-78FD-49B4-981D-C032DA4A6D8C}"/>
    <hyperlink ref="C251" r:id="rId52" xr:uid="{BAAC4B9D-590C-4A7D-A821-87C860A58764}"/>
    <hyperlink ref="C275" r:id="rId53" xr:uid="{155F3A5F-B7CA-47BB-9AE0-00E6C3775A9E}"/>
    <hyperlink ref="C103" r:id="rId54" xr:uid="{6FC83C87-C4EA-457F-8A2C-F46745116409}"/>
    <hyperlink ref="C273" r:id="rId55" xr:uid="{B2C97CA1-1AA2-4BD7-8F53-D5763A4F78E9}"/>
    <hyperlink ref="C271" r:id="rId56" xr:uid="{A70D3ED8-5CB0-457E-BD1C-1B86A364BD49}"/>
    <hyperlink ref="C89" r:id="rId57" xr:uid="{E604648A-9703-46B8-BF23-8905A6BE099C}"/>
    <hyperlink ref="C269" r:id="rId58" xr:uid="{B9B7FEF7-7BB3-4D64-B642-F7884E912FC5}"/>
    <hyperlink ref="C267" r:id="rId59" xr:uid="{E6D16135-52B6-4C48-A716-8672B311232E}"/>
    <hyperlink ref="C281" r:id="rId60" xr:uid="{DDB52538-2D54-4E64-967F-B3BE0C133A5A}"/>
    <hyperlink ref="C107" r:id="rId61" xr:uid="{A8878D2E-DB57-4549-B098-6A287AA67E2C}"/>
    <hyperlink ref="C277" r:id="rId62" xr:uid="{B7DDD649-297A-4906-8BFF-87499EE945C9}"/>
    <hyperlink ref="C121" r:id="rId63" xr:uid="{8ED49CF8-BF2E-4EDB-8F26-2DB6EDF4A148}"/>
    <hyperlink ref="C279" r:id="rId64" xr:uid="{D0395CD2-1B5D-4776-975E-19D0F1DC3A22}"/>
    <hyperlink ref="C263" r:id="rId65" xr:uid="{8C9AAE26-10A7-4A62-BD59-2D159C218974}"/>
    <hyperlink ref="C253" r:id="rId66" xr:uid="{D2BFF73E-B090-47D5-AFB7-1E2916B9F096}"/>
    <hyperlink ref="C265" r:id="rId67" xr:uid="{26FF0687-83A4-4952-BED1-D60C5C40147E}"/>
    <hyperlink ref="C261" r:id="rId68" xr:uid="{36E2BD47-1281-4778-B262-8B7C940C6044}"/>
    <hyperlink ref="C259" r:id="rId69" xr:uid="{91EB318F-3C35-496F-9139-F144BFD2BEEA}"/>
    <hyperlink ref="C257" r:id="rId70" xr:uid="{7D184DBE-8DBD-4CD0-BD65-D3C5F61951BE}"/>
    <hyperlink ref="C255" r:id="rId71" xr:uid="{AEE62FDE-4168-4F76-B8F1-4F5B167DB021}"/>
    <hyperlink ref="C123" r:id="rId72" xr:uid="{181798A2-FE68-4FA3-A7ED-B724EADFC33E}"/>
    <hyperlink ref="C125" r:id="rId73" xr:uid="{65ABCE76-FC4E-4209-B226-653DDD6D743F}"/>
    <hyperlink ref="C246" r:id="rId74" xr:uid="{642E9FB8-E8D4-461A-A273-44FF941703F5}"/>
    <hyperlink ref="C249" r:id="rId75" xr:uid="{026837D8-ADF8-474A-BBA0-ECF0DCEFA6DD}"/>
  </hyperlinks>
  <pageMargins left="0.7" right="0.7" top="0.75" bottom="0.75" header="0.3" footer="0.3"/>
  <pageSetup paperSize="9" orientation="portrait" r:id="rId7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49201-0902-4DD6-85B1-E9D98CFE8BEF}">
  <dimension ref="A1:BL243"/>
  <sheetViews>
    <sheetView showZeros="0" tabSelected="1" zoomScaleNormal="100" workbookViewId="0">
      <selection activeCell="P89" sqref="P89"/>
    </sheetView>
  </sheetViews>
  <sheetFormatPr baseColWidth="10" defaultRowHeight="15"/>
  <cols>
    <col min="1" max="1" width="4.28515625" customWidth="1"/>
    <col min="2" max="2" width="11.28515625" customWidth="1"/>
    <col min="3" max="3" width="4.7109375" customWidth="1"/>
    <col min="4" max="4" width="3.7109375" customWidth="1"/>
    <col min="5" max="6" width="11.7109375" customWidth="1"/>
    <col min="7" max="7" width="3.7109375" customWidth="1"/>
    <col min="8" max="9" width="11.7109375" customWidth="1"/>
    <col min="10" max="10" width="9.7109375" customWidth="1"/>
    <col min="11" max="11" width="35.7109375" customWidth="1"/>
    <col min="12" max="12" width="9.140625" customWidth="1"/>
    <col min="13" max="13" width="3.7109375" customWidth="1"/>
    <col min="14" max="15" width="11.7109375" customWidth="1"/>
    <col min="16" max="16" width="3.7109375" customWidth="1"/>
    <col min="17" max="18" width="11.7109375" customWidth="1"/>
    <col min="19" max="19" width="9.7109375" customWidth="1"/>
    <col min="20" max="20" width="35.7109375" customWidth="1"/>
    <col min="21" max="21" width="11.7109375" customWidth="1"/>
    <col min="22" max="23" width="14.7109375" customWidth="1"/>
    <col min="24" max="25" width="11.7109375" customWidth="1"/>
    <col min="26" max="26" width="14.140625" customWidth="1"/>
    <col min="27" max="27" width="12.28515625" customWidth="1"/>
    <col min="28" max="29" width="25.7109375" customWidth="1"/>
    <col min="30" max="30" width="13.7109375" customWidth="1"/>
    <col min="31" max="32" width="25.7109375" customWidth="1"/>
    <col min="33" max="34" width="11.7109375" customWidth="1"/>
    <col min="35" max="35" width="11.7109375" style="137" customWidth="1"/>
    <col min="36" max="36" width="12.7109375" style="137" customWidth="1"/>
    <col min="37" max="37" width="3" style="137" customWidth="1"/>
    <col min="38" max="38" width="11.7109375" style="137" customWidth="1"/>
    <col min="39" max="39" width="12.7109375" style="137" customWidth="1"/>
    <col min="40" max="40" width="5.7109375" customWidth="1"/>
    <col min="41" max="41" width="19.7109375" style="137" customWidth="1"/>
    <col min="42" max="42" width="19" style="137" customWidth="1"/>
    <col min="43" max="43" width="25.7109375" style="137" customWidth="1"/>
    <col min="44" max="44" width="16.7109375" style="137" customWidth="1"/>
    <col min="45" max="45" width="7" style="137" customWidth="1"/>
    <col min="46" max="46" width="19.7109375" customWidth="1"/>
    <col min="47" max="47" width="18.7109375" customWidth="1"/>
    <col min="48" max="48" width="25.7109375" customWidth="1"/>
    <col min="49" max="49" width="16.7109375" customWidth="1"/>
    <col min="50" max="50" width="6.7109375" customWidth="1"/>
    <col min="51" max="52" width="11.7109375" customWidth="1"/>
    <col min="54" max="54" width="19.7109375" customWidth="1"/>
    <col min="55" max="55" width="22.5703125" customWidth="1"/>
    <col min="56" max="56" width="25.7109375" customWidth="1"/>
    <col min="57" max="57" width="16.7109375" customWidth="1"/>
    <col min="58" max="58" width="6.7109375" customWidth="1"/>
    <col min="59" max="60" width="11.7109375" customWidth="1"/>
    <col min="61" max="61" width="4.42578125" style="137" customWidth="1"/>
    <col min="62" max="62" width="8.7109375" customWidth="1"/>
    <col min="63" max="63" width="11.42578125" style="641"/>
    <col min="64" max="64" width="43.5703125" style="641" customWidth="1"/>
  </cols>
  <sheetData>
    <row r="1" spans="1:64" ht="15.75" customHeight="1">
      <c r="A1" s="133" t="str">
        <f>ADDRESS(ROW(),COLUMN(),4)</f>
        <v>A1</v>
      </c>
      <c r="B1" s="3792">
        <f ca="1">CELL("largeur",B1)</f>
        <v>11</v>
      </c>
      <c r="C1" s="3792">
        <f ca="1">CELL("largeur",C1)</f>
        <v>4</v>
      </c>
      <c r="D1" s="3792">
        <f ca="1">CELL("largeur",D1)</f>
        <v>3</v>
      </c>
      <c r="E1" s="3792">
        <f ca="1">CELL("largeur",E1)</f>
        <v>11</v>
      </c>
      <c r="F1" s="3792">
        <f ca="1">CELL("largeur",F1)</f>
        <v>11</v>
      </c>
      <c r="G1" s="3792">
        <f ca="1">CELL("largeur",G1)</f>
        <v>3</v>
      </c>
      <c r="H1" s="3792">
        <f ca="1">CELL("largeur",H1)</f>
        <v>11</v>
      </c>
      <c r="I1" s="3792">
        <f ca="1">CELL("largeur",I1)</f>
        <v>11</v>
      </c>
      <c r="J1" s="3792">
        <f ca="1">CELL("largeur",J1)</f>
        <v>9</v>
      </c>
      <c r="K1" s="3792">
        <f ca="1">CELL("largeur",K1)</f>
        <v>35</v>
      </c>
      <c r="L1" s="3792">
        <f ca="1">CELL("largeur",L1)</f>
        <v>8</v>
      </c>
      <c r="M1" s="3792">
        <f ca="1">CELL("largeur",M1)</f>
        <v>3</v>
      </c>
      <c r="N1" s="3792">
        <f ca="1">CELL("largeur",N1)</f>
        <v>11</v>
      </c>
      <c r="O1" s="3792">
        <f ca="1">CELL("largeur",O1)</f>
        <v>11</v>
      </c>
      <c r="P1" s="3792">
        <f ca="1">CELL("largeur",P1)</f>
        <v>3</v>
      </c>
      <c r="Q1" s="3792">
        <f ca="1">CELL("largeur",Q1)</f>
        <v>11</v>
      </c>
      <c r="R1" s="3792">
        <f ca="1">CELL("largeur",R1)</f>
        <v>11</v>
      </c>
      <c r="S1" s="3792">
        <f ca="1">CELL("largeur",S1)</f>
        <v>9</v>
      </c>
      <c r="T1" s="3792">
        <f ca="1">CELL("largeur",T1)</f>
        <v>35</v>
      </c>
      <c r="U1" s="3792">
        <f ca="1">CELL("largeur",U1)</f>
        <v>11</v>
      </c>
      <c r="V1" s="3792">
        <f ca="1">CELL("largeur",V1)</f>
        <v>14</v>
      </c>
      <c r="W1" s="3792">
        <f ca="1">CELL("largeur",W1)</f>
        <v>14</v>
      </c>
      <c r="X1" s="3792">
        <f ca="1">CELL("largeur",X1)</f>
        <v>11</v>
      </c>
      <c r="Y1" s="3792">
        <f ca="1">CELL("largeur",Y1)</f>
        <v>11</v>
      </c>
      <c r="Z1" s="3792">
        <f ca="1">CELL("largeur",Z1)</f>
        <v>13</v>
      </c>
      <c r="AA1" s="3792">
        <f ca="1">CELL("largeur",AA1)</f>
        <v>12</v>
      </c>
      <c r="AB1" s="3792">
        <f ca="1">CELL("largeur",AB1)</f>
        <v>25</v>
      </c>
      <c r="AC1" s="3792">
        <f ca="1">CELL("largeur",AC1)</f>
        <v>25</v>
      </c>
      <c r="AD1" s="3792">
        <f ca="1">CELL("largeur",AD1)</f>
        <v>13</v>
      </c>
      <c r="AE1" s="3792">
        <f ca="1">CELL("largeur",AE1)</f>
        <v>25</v>
      </c>
      <c r="AF1" s="3792">
        <f ca="1">CELL("largeur",AF1)</f>
        <v>25</v>
      </c>
      <c r="AG1" s="3792">
        <f ca="1">CELL("largeur",AG1)</f>
        <v>11</v>
      </c>
      <c r="AH1" s="3792">
        <f ca="1">CELL("largeur",AH1)</f>
        <v>11</v>
      </c>
      <c r="AI1" s="3792">
        <f ca="1">CELL("largeur",AI1)</f>
        <v>11</v>
      </c>
      <c r="AJ1" s="3792">
        <f ca="1">CELL("largeur",AJ1)</f>
        <v>12</v>
      </c>
      <c r="AK1" s="3792">
        <f ca="1">CELL("largeur",AK1)</f>
        <v>2</v>
      </c>
      <c r="AL1" s="3792">
        <f ca="1">CELL("largeur",AL1)</f>
        <v>11</v>
      </c>
      <c r="AM1" s="3792">
        <f ca="1">CELL("largeur",AM1)</f>
        <v>12</v>
      </c>
      <c r="AN1" s="3792">
        <f ca="1">CELL("largeur",AN1)</f>
        <v>5</v>
      </c>
      <c r="AO1" s="3792">
        <f ca="1">CELL("largeur",AO1)</f>
        <v>19</v>
      </c>
      <c r="AP1" s="3792">
        <f ca="1">CELL("largeur",AP1)</f>
        <v>18</v>
      </c>
      <c r="AQ1" s="3792">
        <f ca="1">CELL("largeur",AQ1)</f>
        <v>25</v>
      </c>
      <c r="AR1" s="3792">
        <f ca="1">CELL("largeur",AR1)</f>
        <v>16</v>
      </c>
      <c r="AS1" s="3792">
        <f ca="1">CELL("largeur",AS1)</f>
        <v>6</v>
      </c>
      <c r="AT1" s="3792">
        <f ca="1">CELL("largeur",AT1)</f>
        <v>19</v>
      </c>
      <c r="AU1" s="3792">
        <f ca="1">CELL("largeur",AU1)</f>
        <v>18</v>
      </c>
      <c r="AV1" s="3792">
        <f ca="1">CELL("largeur",AV1)</f>
        <v>25</v>
      </c>
      <c r="AW1" s="3792">
        <f ca="1">CELL("largeur",AW1)</f>
        <v>16</v>
      </c>
      <c r="AX1" s="3792">
        <f ca="1">CELL("largeur",AX1)</f>
        <v>6</v>
      </c>
      <c r="AY1" s="3792">
        <f ca="1">CELL("largeur",AY1)</f>
        <v>11</v>
      </c>
      <c r="AZ1" s="3792">
        <f ca="1">CELL("largeur",AZ1)</f>
        <v>11</v>
      </c>
      <c r="BA1" s="3792">
        <f ca="1">CELL("largeur",BA1)</f>
        <v>11</v>
      </c>
      <c r="BB1" s="3792">
        <f ca="1">CELL("largeur",BB1)</f>
        <v>19</v>
      </c>
      <c r="BC1" s="3792">
        <f ca="1">CELL("largeur",BC1)</f>
        <v>22</v>
      </c>
      <c r="BD1" s="3792">
        <f ca="1">CELL("largeur",BD1)</f>
        <v>25</v>
      </c>
      <c r="BE1" s="3792">
        <f ca="1">CELL("largeur",BE1)</f>
        <v>16</v>
      </c>
      <c r="BF1" s="3792">
        <f ca="1">CELL("largeur",BF1)</f>
        <v>6</v>
      </c>
      <c r="BG1" s="3792">
        <f ca="1">CELL("largeur",BG1)</f>
        <v>11</v>
      </c>
      <c r="BH1" s="3792">
        <f ca="1">CELL("largeur",BH1)</f>
        <v>11</v>
      </c>
      <c r="BI1" s="3792">
        <f ca="1">CELL("largeur",BI1)</f>
        <v>4</v>
      </c>
      <c r="BJ1" s="135">
        <v>1</v>
      </c>
      <c r="BK1" s="134" t="str">
        <f>SUBSTITUTE(ADDRESS(1,COLUMN(),4),"1","")</f>
        <v>BK</v>
      </c>
      <c r="BL1" s="136" t="str">
        <f>SUBSTITUTE(ADDRESS(1,COLUMN(),4),"1","")</f>
        <v>BL</v>
      </c>
    </row>
    <row r="2" spans="1:64" ht="15.75" customHeight="1" thickBot="1">
      <c r="A2" s="5276"/>
      <c r="B2" s="5276"/>
      <c r="C2" s="5276"/>
      <c r="D2" s="5276"/>
      <c r="E2" s="5276"/>
      <c r="F2" s="5276"/>
      <c r="G2" s="5276"/>
      <c r="H2" s="5276"/>
      <c r="I2" s="5276"/>
      <c r="J2" s="5276"/>
      <c r="K2" s="5276"/>
      <c r="L2" s="5276"/>
      <c r="M2" s="5276"/>
      <c r="N2" s="5276"/>
      <c r="O2" s="5276"/>
      <c r="P2" s="5276"/>
      <c r="Q2" s="5276"/>
      <c r="R2" s="5276"/>
      <c r="S2" s="5276"/>
      <c r="T2" s="5276"/>
      <c r="U2" s="5276"/>
      <c r="V2" s="5276"/>
      <c r="W2" s="5276"/>
      <c r="X2" s="5276"/>
      <c r="Y2" s="5276"/>
      <c r="Z2" s="5276"/>
      <c r="AA2" s="5276"/>
      <c r="AB2" s="5276"/>
      <c r="AC2" s="5276"/>
      <c r="AD2" s="5276"/>
      <c r="AE2" s="5276"/>
      <c r="AF2" s="5276"/>
      <c r="AG2" s="5276"/>
      <c r="AH2" s="5276"/>
      <c r="AI2" s="5276"/>
      <c r="AJ2" s="5276"/>
      <c r="AK2" s="5276"/>
      <c r="AL2" s="5276"/>
      <c r="AM2" s="5276"/>
      <c r="AN2" s="5276"/>
      <c r="AO2" s="5276"/>
      <c r="AP2" s="5276"/>
      <c r="AQ2" s="5276"/>
      <c r="AR2" s="5276"/>
      <c r="AS2" s="5276"/>
      <c r="AT2" s="5276"/>
      <c r="AU2" s="5276"/>
      <c r="AV2" s="5276"/>
      <c r="AW2" s="5276"/>
      <c r="AX2" s="5276"/>
      <c r="AY2" s="5276"/>
      <c r="AZ2" s="5276"/>
      <c r="BA2" s="5276"/>
      <c r="BB2" s="5276"/>
      <c r="BC2" s="5276"/>
      <c r="BD2" s="5276"/>
      <c r="BE2" s="5276"/>
      <c r="BF2" s="5276"/>
      <c r="BG2" s="5276"/>
      <c r="BH2" s="5276"/>
      <c r="BI2" s="5276"/>
      <c r="BJ2" s="135">
        <v>1</v>
      </c>
      <c r="BK2" s="5275"/>
      <c r="BL2" s="5274"/>
    </row>
    <row r="3" spans="1:64" ht="24.95" customHeight="1">
      <c r="D3" s="5325" t="s">
        <v>5053</v>
      </c>
      <c r="E3" s="5325"/>
      <c r="F3" s="5325"/>
      <c r="G3" s="5325"/>
      <c r="H3" s="5325"/>
      <c r="I3" s="5325"/>
      <c r="J3" s="5325"/>
      <c r="K3" s="5325"/>
      <c r="M3" s="4133" t="s">
        <v>395</v>
      </c>
      <c r="N3" s="2762" t="s">
        <v>5052</v>
      </c>
      <c r="O3" s="2762"/>
      <c r="P3" s="2762"/>
      <c r="Q3" s="2762"/>
      <c r="R3" s="2762"/>
      <c r="S3" s="2762"/>
      <c r="T3" s="2762"/>
      <c r="U3" s="2762"/>
      <c r="V3" s="2762"/>
      <c r="W3" s="2762"/>
      <c r="X3" s="4136" t="s">
        <v>1016</v>
      </c>
      <c r="Y3" s="4137"/>
      <c r="AI3"/>
      <c r="AJ3"/>
      <c r="AK3"/>
      <c r="AN3" s="137"/>
      <c r="AO3"/>
      <c r="AP3"/>
      <c r="AQ3" s="647" t="s">
        <v>1067</v>
      </c>
      <c r="AR3"/>
      <c r="AS3"/>
      <c r="BI3"/>
      <c r="BJ3" s="135">
        <v>1</v>
      </c>
      <c r="BK3" s="142"/>
      <c r="BL3" s="142" t="s">
        <v>1166</v>
      </c>
    </row>
    <row r="4" spans="1:64" ht="24.95" customHeight="1">
      <c r="D4" s="636"/>
      <c r="E4" s="636" t="s">
        <v>5051</v>
      </c>
      <c r="F4" s="132"/>
      <c r="G4" s="132"/>
      <c r="H4" s="132"/>
      <c r="I4" s="132"/>
      <c r="J4" s="132"/>
      <c r="K4" s="132"/>
      <c r="M4" s="4134"/>
      <c r="N4" s="626"/>
      <c r="O4" s="627"/>
      <c r="P4" s="626"/>
      <c r="Q4" s="626"/>
      <c r="R4" s="626"/>
      <c r="S4" s="626"/>
      <c r="T4" s="626"/>
      <c r="U4" s="626"/>
      <c r="V4" s="626"/>
      <c r="W4" s="626"/>
      <c r="X4" s="4149">
        <v>13</v>
      </c>
      <c r="Y4" s="4150"/>
      <c r="AH4" s="627"/>
      <c r="AI4"/>
      <c r="AJ4"/>
      <c r="AK4"/>
      <c r="AN4" s="137"/>
      <c r="AP4"/>
      <c r="AQ4" s="647" t="s">
        <v>120</v>
      </c>
      <c r="BI4"/>
      <c r="BJ4" s="135">
        <v>1</v>
      </c>
      <c r="BK4" s="156">
        <f ca="1">COUNTA(A1:BJ243) + COUNTBLANK(A1:BJ243)</f>
        <v>15158</v>
      </c>
      <c r="BL4" s="145" t="str">
        <f>"cellules entre"&amp;" " &amp;A1&amp;" et  "&amp;BJ243</f>
        <v>cellules entre A1 et  BJ243</v>
      </c>
    </row>
    <row r="5" spans="1:64" ht="24.95" customHeight="1">
      <c r="D5" s="812"/>
      <c r="E5" s="812" t="s">
        <v>5050</v>
      </c>
      <c r="F5" s="132"/>
      <c r="G5" s="132"/>
      <c r="H5" s="132"/>
      <c r="I5" s="132"/>
      <c r="J5" s="132"/>
      <c r="K5" s="132"/>
      <c r="M5" s="4134"/>
      <c r="N5" s="628"/>
      <c r="O5" s="2034" t="s">
        <v>1021</v>
      </c>
      <c r="P5" s="628"/>
      <c r="Q5" s="628"/>
      <c r="R5" s="628"/>
      <c r="S5" s="628"/>
      <c r="T5" s="628"/>
      <c r="U5" s="628"/>
      <c r="V5" s="628"/>
      <c r="W5" s="628"/>
      <c r="X5" s="4149"/>
      <c r="Y5" s="4150"/>
      <c r="AI5"/>
      <c r="AJ5"/>
      <c r="AK5"/>
      <c r="AL5"/>
      <c r="AM5"/>
      <c r="AN5" s="137"/>
      <c r="AP5"/>
      <c r="AQ5" s="627" t="s">
        <v>4117</v>
      </c>
      <c r="BJ5" s="135">
        <v>1</v>
      </c>
      <c r="BK5" s="156">
        <f ca="1">COUNTA(A1:BJ243)</f>
        <v>2954</v>
      </c>
      <c r="BL5" s="145" t="s">
        <v>1161</v>
      </c>
    </row>
    <row r="6" spans="1:64" ht="24.95" customHeight="1" thickBot="1">
      <c r="D6" s="812"/>
      <c r="E6" s="812" t="s">
        <v>5049</v>
      </c>
      <c r="F6" s="132"/>
      <c r="G6" s="132"/>
      <c r="H6" s="132"/>
      <c r="I6" s="132"/>
      <c r="J6" s="132"/>
      <c r="K6" s="132"/>
      <c r="M6" s="4134"/>
      <c r="N6" s="647" t="s">
        <v>1067</v>
      </c>
      <c r="O6" s="627"/>
      <c r="P6" s="630"/>
      <c r="Q6" s="630"/>
      <c r="R6" s="630"/>
      <c r="S6" s="630"/>
      <c r="T6" s="630"/>
      <c r="U6" s="630"/>
      <c r="V6" s="630"/>
      <c r="W6" s="630"/>
      <c r="X6" s="4149"/>
      <c r="Y6" s="4150"/>
      <c r="AI6"/>
      <c r="AJ6"/>
      <c r="AK6"/>
      <c r="AL6"/>
      <c r="AM6"/>
      <c r="AN6" s="137"/>
      <c r="AP6"/>
      <c r="AQ6" s="627" t="s">
        <v>4501</v>
      </c>
      <c r="BJ6" s="135">
        <v>1</v>
      </c>
      <c r="BK6" s="156">
        <f ca="1">COUNTBLANK(A1:BJ243)</f>
        <v>12204</v>
      </c>
      <c r="BL6" s="145" t="s">
        <v>134</v>
      </c>
    </row>
    <row r="7" spans="1:64" ht="24.95" customHeight="1">
      <c r="D7" s="812"/>
      <c r="E7" s="812" t="s">
        <v>5048</v>
      </c>
      <c r="F7" s="132"/>
      <c r="G7" s="132"/>
      <c r="H7" s="132"/>
      <c r="I7" s="132"/>
      <c r="J7" s="132"/>
      <c r="K7" s="132"/>
      <c r="M7" s="4134"/>
      <c r="N7" s="647" t="s">
        <v>120</v>
      </c>
      <c r="O7" s="631"/>
      <c r="P7" s="630"/>
      <c r="Q7" s="630"/>
      <c r="R7" s="630"/>
      <c r="S7" s="630"/>
      <c r="T7" s="630"/>
      <c r="U7" s="5324">
        <f ca="1">NOW()</f>
        <v>45590.837142013886</v>
      </c>
      <c r="V7" s="5324"/>
      <c r="W7" s="5324"/>
      <c r="X7" s="4145" t="s">
        <v>1019</v>
      </c>
      <c r="Y7" s="4146"/>
      <c r="AA7" s="4062" t="s">
        <v>5022</v>
      </c>
      <c r="AB7" s="4063"/>
      <c r="AC7" s="4063"/>
      <c r="AD7" s="4063"/>
      <c r="AE7" s="4063"/>
      <c r="AF7" s="4063"/>
      <c r="AG7" s="4064"/>
      <c r="AI7"/>
      <c r="AJ7"/>
      <c r="AK7"/>
      <c r="AL7"/>
      <c r="AM7"/>
      <c r="AN7" s="137"/>
      <c r="BJ7" s="135">
        <v>1</v>
      </c>
      <c r="BK7" s="156">
        <f>SUM(BJ1:BJ242)+2</f>
        <v>243</v>
      </c>
      <c r="BL7" s="145" t="s">
        <v>1162</v>
      </c>
    </row>
    <row r="8" spans="1:64" ht="21.6" customHeight="1" thickBot="1">
      <c r="D8" s="812"/>
      <c r="E8" s="812" t="s">
        <v>5047</v>
      </c>
      <c r="F8" s="132"/>
      <c r="G8" s="132"/>
      <c r="H8" s="132"/>
      <c r="I8" s="132"/>
      <c r="J8" s="132"/>
      <c r="K8" s="132"/>
      <c r="M8" s="4135"/>
      <c r="N8" s="632" t="s">
        <v>1018</v>
      </c>
      <c r="O8" s="633"/>
      <c r="P8" s="633"/>
      <c r="Q8" s="633"/>
      <c r="R8" s="633"/>
      <c r="S8" s="633"/>
      <c r="T8" s="633"/>
      <c r="U8" s="633"/>
      <c r="V8" s="5323">
        <f>BW233</f>
        <v>0</v>
      </c>
      <c r="W8" s="5323"/>
      <c r="X8" s="4147"/>
      <c r="Y8" s="4148"/>
      <c r="AA8" s="4065"/>
      <c r="AB8" s="4066"/>
      <c r="AC8" s="4066"/>
      <c r="AD8" s="4066"/>
      <c r="AE8" s="4066"/>
      <c r="AF8" s="4066"/>
      <c r="AG8" s="4067"/>
      <c r="AI8"/>
      <c r="AJ8"/>
      <c r="AK8"/>
      <c r="AL8"/>
      <c r="AM8"/>
      <c r="AN8" s="137"/>
      <c r="BI8" s="143"/>
      <c r="BJ8" s="135">
        <v>1</v>
      </c>
      <c r="BK8" s="156">
        <f>SUM(A243:BI243)+1</f>
        <v>62</v>
      </c>
      <c r="BL8" s="145" t="s">
        <v>1163</v>
      </c>
    </row>
    <row r="9" spans="1:64" ht="16.5" customHeight="1">
      <c r="D9" s="812"/>
      <c r="E9" s="812" t="s">
        <v>5046</v>
      </c>
      <c r="F9" s="132"/>
      <c r="G9" s="132"/>
      <c r="H9" s="132"/>
      <c r="I9" s="132"/>
      <c r="J9" s="132"/>
      <c r="K9" s="132"/>
      <c r="M9" s="634" t="s">
        <v>2</v>
      </c>
      <c r="N9" s="635" t="str">
        <f ca="1">CELL("nomfichier")</f>
        <v>C:\Users\Joel\Desktop\[ff.fiches.repositionnables.xlsx]13.col.40.produits</v>
      </c>
      <c r="O9" s="635"/>
      <c r="P9" s="635"/>
      <c r="Q9" s="138"/>
      <c r="R9" s="138"/>
      <c r="S9" s="138"/>
      <c r="T9" s="138"/>
      <c r="W9" s="5271" t="s">
        <v>5045</v>
      </c>
      <c r="X9" s="5270"/>
      <c r="Y9" s="5270"/>
      <c r="AA9" s="3791"/>
      <c r="AB9" s="3790" t="str">
        <f>"cellule "&amp;AG27</f>
        <v>cellule AG28</v>
      </c>
      <c r="AC9" s="3789" t="s">
        <v>5021</v>
      </c>
      <c r="AD9" s="3789"/>
      <c r="AE9" s="3789"/>
      <c r="AF9" s="3789"/>
      <c r="AG9" s="3788"/>
      <c r="AI9"/>
      <c r="AJ9"/>
      <c r="AK9"/>
      <c r="AL9"/>
      <c r="AM9"/>
      <c r="AN9" s="137"/>
      <c r="BI9" s="143"/>
      <c r="BJ9" s="135">
        <v>1</v>
      </c>
    </row>
    <row r="10" spans="1:64" ht="16.5" customHeight="1">
      <c r="D10" s="5322" t="s">
        <v>985</v>
      </c>
      <c r="E10" s="5321"/>
      <c r="F10" s="5321"/>
      <c r="G10" s="5319"/>
      <c r="H10" s="5319"/>
      <c r="I10" s="5319" t="s">
        <v>5044</v>
      </c>
      <c r="J10" s="5319"/>
      <c r="K10" s="5319"/>
      <c r="M10" s="5322" t="s">
        <v>985</v>
      </c>
      <c r="N10" s="5321"/>
      <c r="O10" s="5321"/>
      <c r="P10" s="5321"/>
      <c r="Q10" s="5321"/>
      <c r="R10" s="5321"/>
      <c r="S10" s="5320" t="s">
        <v>4502</v>
      </c>
      <c r="T10" s="5319" t="s">
        <v>985</v>
      </c>
      <c r="AA10" s="3787" t="s">
        <v>5020</v>
      </c>
      <c r="AB10" s="3786"/>
      <c r="AC10" s="3786"/>
      <c r="AD10" s="3786"/>
      <c r="AE10" s="3786"/>
      <c r="AF10" s="3786"/>
      <c r="AG10" s="3785"/>
      <c r="AI10"/>
      <c r="AJ10"/>
      <c r="AK10"/>
      <c r="AL10"/>
      <c r="AM10"/>
      <c r="AN10" s="137"/>
      <c r="BI10" s="143"/>
      <c r="BJ10" s="135">
        <v>1</v>
      </c>
    </row>
    <row r="11" spans="1:64" ht="16.5" customHeight="1" thickBot="1">
      <c r="D11" s="641"/>
      <c r="E11" s="641"/>
      <c r="F11" s="641"/>
      <c r="G11" s="641"/>
      <c r="H11" s="641"/>
      <c r="I11" s="641"/>
      <c r="J11" s="641"/>
      <c r="K11" s="641"/>
      <c r="M11" s="1" t="s">
        <v>0</v>
      </c>
      <c r="N11" s="468"/>
      <c r="O11" s="468"/>
      <c r="P11" s="468"/>
      <c r="Q11" s="468"/>
      <c r="R11" s="468"/>
      <c r="S11" s="468"/>
      <c r="T11" s="151" t="s">
        <v>4847</v>
      </c>
      <c r="U11" s="3611" t="s">
        <v>4846</v>
      </c>
      <c r="V11" s="154" t="s">
        <v>1061</v>
      </c>
      <c r="W11" s="139"/>
      <c r="X11" s="139"/>
      <c r="Y11" s="139"/>
      <c r="AA11" s="4068" t="s">
        <v>5019</v>
      </c>
      <c r="AB11" s="4069"/>
      <c r="AC11" s="4069"/>
      <c r="AD11" s="4069"/>
      <c r="AE11" s="4069"/>
      <c r="AF11" s="4069"/>
      <c r="AG11" s="4070"/>
      <c r="AN11" s="137"/>
      <c r="BI11" s="143"/>
      <c r="BJ11" s="135">
        <v>1</v>
      </c>
    </row>
    <row r="12" spans="1:64" s="641" customFormat="1" ht="33" customHeight="1">
      <c r="A12"/>
      <c r="B12"/>
      <c r="C12"/>
      <c r="D12" s="2675" t="s">
        <v>0</v>
      </c>
      <c r="E12" s="5268" t="s">
        <v>395</v>
      </c>
      <c r="F12" s="5235" t="s">
        <v>4486</v>
      </c>
      <c r="G12" s="5235"/>
      <c r="H12" s="5235"/>
      <c r="I12" s="2684" t="s">
        <v>4482</v>
      </c>
      <c r="J12" s="2685"/>
      <c r="K12" s="5318"/>
      <c r="L12"/>
      <c r="M12" s="2675"/>
      <c r="N12" s="5268"/>
      <c r="O12" s="5233"/>
      <c r="P12" s="5233"/>
      <c r="Q12" s="5233"/>
      <c r="R12" s="2684"/>
      <c r="S12" s="2685"/>
      <c r="T12" s="5318"/>
      <c r="U12" s="2679"/>
      <c r="V12" s="2680"/>
      <c r="W12" s="2680"/>
      <c r="X12" s="2680">
        <f>N13</f>
        <v>0</v>
      </c>
      <c r="Y12" s="2655" t="str">
        <f>LEFT(N13,1)</f>
        <v/>
      </c>
      <c r="Z12"/>
      <c r="AA12" s="3782" t="s">
        <v>0</v>
      </c>
      <c r="AB12" s="3781" t="s">
        <v>4985</v>
      </c>
      <c r="AC12" s="3780"/>
      <c r="AD12" s="3780"/>
      <c r="AE12" s="3780"/>
      <c r="AF12" s="3780"/>
      <c r="AG12" s="3779" t="s">
        <v>4984</v>
      </c>
      <c r="AH12"/>
      <c r="AN12"/>
      <c r="AO12" s="3837" t="s">
        <v>4484</v>
      </c>
      <c r="AP12" s="3838"/>
      <c r="AQ12" s="3838"/>
      <c r="AR12" s="3839"/>
      <c r="AS12" s="137"/>
      <c r="AT12" s="3837" t="s">
        <v>4485</v>
      </c>
      <c r="AU12" s="3838"/>
      <c r="AV12" s="3838"/>
      <c r="AW12" s="3838"/>
      <c r="AX12" s="3838"/>
      <c r="AY12" s="3838"/>
      <c r="AZ12" s="3839"/>
      <c r="BB12" s="3837" t="s">
        <v>4354</v>
      </c>
      <c r="BC12" s="3838"/>
      <c r="BD12" s="3838"/>
      <c r="BE12" s="3838"/>
      <c r="BF12" s="3838"/>
      <c r="BG12" s="3838"/>
      <c r="BH12" s="3839"/>
      <c r="BI12" s="143"/>
      <c r="BJ12" s="135">
        <v>1</v>
      </c>
    </row>
    <row r="13" spans="1:64" s="641" customFormat="1" ht="18.75" customHeight="1">
      <c r="A13"/>
      <c r="B13"/>
      <c r="C13"/>
      <c r="D13" s="16" t="s">
        <v>0</v>
      </c>
      <c r="E13" s="4121" t="s">
        <v>5069</v>
      </c>
      <c r="F13" s="4121"/>
      <c r="G13" s="4121"/>
      <c r="H13" s="4121"/>
      <c r="I13" s="2688" t="s">
        <v>1823</v>
      </c>
      <c r="J13" s="125" t="s">
        <v>114</v>
      </c>
      <c r="K13" s="5264"/>
      <c r="L13"/>
      <c r="M13" s="16"/>
      <c r="N13" s="5225"/>
      <c r="O13" s="5225"/>
      <c r="P13" s="5225"/>
      <c r="Q13" s="5225"/>
      <c r="R13" s="2688"/>
      <c r="S13" s="125"/>
      <c r="T13" s="5264"/>
      <c r="U13" s="124"/>
      <c r="V13" s="4141" t="s">
        <v>118</v>
      </c>
      <c r="W13" s="3793"/>
      <c r="X13" s="3990" t="s">
        <v>117</v>
      </c>
      <c r="Y13" s="3991"/>
      <c r="Z13"/>
      <c r="AA13" s="593" t="s">
        <v>0</v>
      </c>
      <c r="AB13" s="3775"/>
      <c r="AC13" s="3775"/>
      <c r="AD13" s="3775"/>
      <c r="AE13" s="3775"/>
      <c r="AF13" s="3775"/>
      <c r="AG13" s="3774"/>
      <c r="AH13"/>
      <c r="AI13" s="3805" t="s">
        <v>130</v>
      </c>
      <c r="AJ13" s="3805"/>
      <c r="AK13"/>
      <c r="AL13" s="3805" t="s">
        <v>131</v>
      </c>
      <c r="AM13" s="3805"/>
      <c r="AN13"/>
      <c r="AO13" s="3840"/>
      <c r="AP13" s="3841"/>
      <c r="AQ13" s="3841"/>
      <c r="AR13" s="3842"/>
      <c r="AS13" s="137"/>
      <c r="AT13" s="3840"/>
      <c r="AU13" s="3841"/>
      <c r="AV13" s="3841"/>
      <c r="AW13" s="3841"/>
      <c r="AX13" s="3841"/>
      <c r="AY13" s="3841"/>
      <c r="AZ13" s="3842"/>
      <c r="BB13" s="3840"/>
      <c r="BC13" s="3841"/>
      <c r="BD13" s="3841"/>
      <c r="BE13" s="3841"/>
      <c r="BF13" s="3841"/>
      <c r="BG13" s="3841"/>
      <c r="BH13" s="3842"/>
      <c r="BI13" s="143"/>
      <c r="BJ13" s="135">
        <v>1</v>
      </c>
    </row>
    <row r="14" spans="1:64" s="641" customFormat="1" ht="18.75" customHeight="1">
      <c r="A14"/>
      <c r="B14"/>
      <c r="C14"/>
      <c r="D14" s="16" t="s">
        <v>0</v>
      </c>
      <c r="E14" s="4121"/>
      <c r="F14" s="4121"/>
      <c r="G14" s="4121"/>
      <c r="H14" s="4121"/>
      <c r="I14" s="2690" t="s">
        <v>4489</v>
      </c>
      <c r="J14" s="104" t="s">
        <v>4842</v>
      </c>
      <c r="K14" s="619"/>
      <c r="L14"/>
      <c r="M14" s="16"/>
      <c r="N14" s="5225"/>
      <c r="O14" s="5225"/>
      <c r="P14" s="5225"/>
      <c r="Q14" s="5225"/>
      <c r="R14" s="2690"/>
      <c r="S14" s="104"/>
      <c r="T14" s="619"/>
      <c r="U14" s="124"/>
      <c r="V14" s="4141"/>
      <c r="W14" s="3793"/>
      <c r="X14" s="3990"/>
      <c r="Y14" s="3991"/>
      <c r="Z14"/>
      <c r="AA14" s="593" t="s">
        <v>0</v>
      </c>
      <c r="AB14" s="3775"/>
      <c r="AC14" s="3775"/>
      <c r="AD14" s="3775"/>
      <c r="AE14" s="3775"/>
      <c r="AF14" s="3775"/>
      <c r="AG14" s="3774"/>
      <c r="AH14"/>
      <c r="AI14" s="3805"/>
      <c r="AJ14" s="3805"/>
      <c r="AK14"/>
      <c r="AL14" s="3805"/>
      <c r="AM14" s="3805"/>
      <c r="AN14"/>
      <c r="AO14" s="3840"/>
      <c r="AP14" s="3841"/>
      <c r="AQ14" s="3841"/>
      <c r="AR14" s="3842"/>
      <c r="AS14" s="137"/>
      <c r="AT14" s="3843"/>
      <c r="AU14" s="3844"/>
      <c r="AV14" s="3844"/>
      <c r="AW14" s="3844"/>
      <c r="AX14" s="3844"/>
      <c r="AY14" s="3844"/>
      <c r="AZ14" s="3845"/>
      <c r="BB14" s="3843"/>
      <c r="BC14" s="3844"/>
      <c r="BD14" s="3844"/>
      <c r="BE14" s="3844"/>
      <c r="BF14" s="3844"/>
      <c r="BG14" s="3844"/>
      <c r="BH14" s="3845"/>
      <c r="BI14" s="143"/>
      <c r="BJ14" s="135">
        <v>1</v>
      </c>
    </row>
    <row r="15" spans="1:64" s="641" customFormat="1" ht="18.75" customHeight="1">
      <c r="A15"/>
      <c r="B15"/>
      <c r="C15"/>
      <c r="D15" s="16" t="s">
        <v>0</v>
      </c>
      <c r="E15" s="4121"/>
      <c r="F15" s="4121"/>
      <c r="G15" s="4121"/>
      <c r="H15" s="4121"/>
      <c r="I15" s="2691"/>
      <c r="J15" s="104"/>
      <c r="K15" s="5263"/>
      <c r="M15" s="16"/>
      <c r="N15" s="5225"/>
      <c r="O15" s="5225"/>
      <c r="P15" s="5225"/>
      <c r="Q15" s="5225"/>
      <c r="R15" s="2691"/>
      <c r="S15" s="104"/>
      <c r="T15" s="5263"/>
      <c r="U15" s="2697"/>
      <c r="V15" s="113"/>
      <c r="W15" s="113"/>
      <c r="X15" s="2697">
        <f>V66/X16</f>
        <v>0</v>
      </c>
      <c r="Y15" s="2792" t="s">
        <v>110</v>
      </c>
      <c r="Z15"/>
      <c r="AA15" s="593" t="s">
        <v>0</v>
      </c>
      <c r="AB15" s="3775"/>
      <c r="AC15" s="3775"/>
      <c r="AD15" s="3775"/>
      <c r="AE15" s="3775"/>
      <c r="AF15" s="3775"/>
      <c r="AG15" s="3774"/>
      <c r="AH15"/>
      <c r="AI15" s="157" t="s">
        <v>141</v>
      </c>
      <c r="AJ15" s="158"/>
      <c r="AK15"/>
      <c r="AL15" s="157" t="s">
        <v>142</v>
      </c>
      <c r="AM15" s="158"/>
      <c r="AN15"/>
      <c r="AO15" s="159" t="s">
        <v>167</v>
      </c>
      <c r="AP15" s="160"/>
      <c r="AQ15" s="141"/>
      <c r="AR15" s="161"/>
      <c r="AS15" s="137"/>
      <c r="AT15" s="3645" t="s">
        <v>4355</v>
      </c>
      <c r="AU15" s="2511"/>
      <c r="AV15" s="2512"/>
      <c r="AW15" s="2512"/>
      <c r="AX15" s="2513"/>
      <c r="AY15" s="2513"/>
      <c r="AZ15" s="2514"/>
      <c r="BB15" s="3644" t="s">
        <v>4402</v>
      </c>
      <c r="BC15" s="2687"/>
      <c r="BD15" s="2687"/>
      <c r="BE15" s="2687"/>
      <c r="BF15" s="132"/>
      <c r="BG15" s="712"/>
      <c r="BH15" s="1314"/>
      <c r="BI15" s="143"/>
      <c r="BJ15" s="135">
        <v>1</v>
      </c>
    </row>
    <row r="16" spans="1:64" s="641" customFormat="1" ht="18.75" customHeight="1">
      <c r="A16"/>
      <c r="B16"/>
      <c r="C16"/>
      <c r="D16" s="16" t="s">
        <v>0</v>
      </c>
      <c r="E16" s="8"/>
      <c r="F16" s="8" t="s">
        <v>3</v>
      </c>
      <c r="G16" s="7"/>
      <c r="H16" s="7"/>
      <c r="I16" s="7"/>
      <c r="J16" s="132"/>
      <c r="K16" s="578"/>
      <c r="M16" s="2795"/>
      <c r="N16" s="8"/>
      <c r="O16" s="8"/>
      <c r="P16" s="8"/>
      <c r="Q16" s="8"/>
      <c r="R16" s="8"/>
      <c r="S16" s="5326" t="s">
        <v>5042</v>
      </c>
      <c r="T16" s="3794" t="s">
        <v>985</v>
      </c>
      <c r="U16" s="132"/>
      <c r="V16" s="2042"/>
      <c r="W16" s="2042" t="s">
        <v>111</v>
      </c>
      <c r="X16" s="117">
        <v>120</v>
      </c>
      <c r="Y16" s="2040" t="str">
        <f>Y17</f>
        <v>couverts</v>
      </c>
      <c r="Z16"/>
      <c r="AA16" s="593" t="s">
        <v>0</v>
      </c>
      <c r="AB16" s="3775"/>
      <c r="AC16" s="3775"/>
      <c r="AD16" s="3775"/>
      <c r="AE16" s="3775"/>
      <c r="AF16" s="3775"/>
      <c r="AG16" s="3774"/>
      <c r="AH16"/>
      <c r="AI16" s="157"/>
      <c r="AJ16" s="158"/>
      <c r="AK16"/>
      <c r="AL16" s="157"/>
      <c r="AM16" s="158"/>
      <c r="AN16"/>
      <c r="AO16" s="166"/>
      <c r="AP16" s="11"/>
      <c r="AQ16" s="11"/>
      <c r="AR16" s="167"/>
      <c r="AS16" s="137"/>
      <c r="AT16" s="2515" t="s">
        <v>4356</v>
      </c>
      <c r="AU16" s="11"/>
      <c r="AV16" s="11"/>
      <c r="AW16" s="11"/>
      <c r="AX16" s="132"/>
      <c r="AY16" s="132"/>
      <c r="AZ16" s="704"/>
      <c r="BB16" s="2689" t="s">
        <v>4488</v>
      </c>
      <c r="BC16" s="2687"/>
      <c r="BD16" s="2687"/>
      <c r="BE16" s="2687"/>
      <c r="BF16" s="132"/>
      <c r="BG16" s="712"/>
      <c r="BH16" s="1314"/>
      <c r="BI16" s="143"/>
      <c r="BJ16" s="135">
        <v>1</v>
      </c>
    </row>
    <row r="17" spans="1:62" s="641" customFormat="1" ht="18.75" customHeight="1">
      <c r="A17"/>
      <c r="B17"/>
      <c r="C17"/>
      <c r="D17" s="16" t="s">
        <v>0</v>
      </c>
      <c r="E17" s="2694">
        <v>1.1559999999999999</v>
      </c>
      <c r="F17" s="2695" t="s">
        <v>403</v>
      </c>
      <c r="G17" s="105" t="s">
        <v>107</v>
      </c>
      <c r="H17" s="105"/>
      <c r="I17" s="2696"/>
      <c r="J17" s="132"/>
      <c r="K17" s="578"/>
      <c r="M17" s="16"/>
      <c r="N17" s="2694"/>
      <c r="O17" s="2695"/>
      <c r="P17" s="105"/>
      <c r="Q17" s="105"/>
      <c r="R17" s="2696"/>
      <c r="S17" s="132"/>
      <c r="T17" s="578"/>
      <c r="U17" s="132"/>
      <c r="V17" s="2043"/>
      <c r="W17" s="2043" t="s">
        <v>109</v>
      </c>
      <c r="X17" s="109">
        <v>10</v>
      </c>
      <c r="Y17" s="2041" t="s">
        <v>108</v>
      </c>
      <c r="Z17"/>
      <c r="AA17" s="593" t="s">
        <v>0</v>
      </c>
      <c r="AB17" s="3775"/>
      <c r="AC17" s="3775"/>
      <c r="AD17" s="3775"/>
      <c r="AE17" s="3775"/>
      <c r="AF17" s="3775"/>
      <c r="AG17" s="3774"/>
      <c r="AH17"/>
      <c r="AI17" s="3807" t="s">
        <v>146</v>
      </c>
      <c r="AJ17" s="3808"/>
      <c r="AK17"/>
      <c r="AL17" s="3807" t="s">
        <v>147</v>
      </c>
      <c r="AM17" s="3808"/>
      <c r="AN17"/>
      <c r="AO17" s="159" t="s">
        <v>179</v>
      </c>
      <c r="AP17" s="160"/>
      <c r="AQ17" s="141"/>
      <c r="AR17" s="161"/>
      <c r="AS17" s="137"/>
      <c r="AT17" s="3985" t="s">
        <v>4357</v>
      </c>
      <c r="AU17" s="3986"/>
      <c r="AV17" s="3986"/>
      <c r="AW17" s="3986"/>
      <c r="AX17" s="132"/>
      <c r="AY17" s="132"/>
      <c r="AZ17" s="704"/>
      <c r="BB17" s="2516"/>
      <c r="BC17" s="712"/>
      <c r="BD17" s="712"/>
      <c r="BE17" s="712"/>
      <c r="BF17" s="132"/>
      <c r="BG17" s="712"/>
      <c r="BH17" s="1314"/>
      <c r="BI17" s="143"/>
      <c r="BJ17" s="135">
        <v>1</v>
      </c>
    </row>
    <row r="18" spans="1:62" s="641" customFormat="1" ht="18.75" customHeight="1">
      <c r="A18"/>
      <c r="B18"/>
      <c r="C18"/>
      <c r="D18" s="16" t="s">
        <v>0</v>
      </c>
      <c r="E18" s="4125" t="s">
        <v>4491</v>
      </c>
      <c r="F18" s="4125"/>
      <c r="G18" s="4125"/>
      <c r="H18" s="4125"/>
      <c r="I18" s="4125"/>
      <c r="J18" s="132"/>
      <c r="K18" s="578"/>
      <c r="M18" s="16"/>
      <c r="N18" s="5214"/>
      <c r="O18" s="5214"/>
      <c r="P18" s="5214"/>
      <c r="Q18" s="5214"/>
      <c r="R18" s="5214"/>
      <c r="S18" s="132"/>
      <c r="T18" s="578"/>
      <c r="U18" s="132"/>
      <c r="V18" s="103"/>
      <c r="W18" s="103" t="s">
        <v>106</v>
      </c>
      <c r="X18" s="102"/>
      <c r="Y18" s="673"/>
      <c r="Z18"/>
      <c r="AA18" s="593" t="s">
        <v>0</v>
      </c>
      <c r="AB18" s="3775"/>
      <c r="AC18" s="3775"/>
      <c r="AD18" s="3775"/>
      <c r="AE18" s="3775"/>
      <c r="AF18" s="3775"/>
      <c r="AG18" s="3774"/>
      <c r="AH18"/>
      <c r="AI18" s="3807"/>
      <c r="AJ18" s="3808"/>
      <c r="AK18"/>
      <c r="AL18" s="3807"/>
      <c r="AM18" s="3808"/>
      <c r="AN18"/>
      <c r="AO18" s="166"/>
      <c r="AP18" s="11"/>
      <c r="AQ18" s="11"/>
      <c r="AR18" s="167"/>
      <c r="AS18" s="137"/>
      <c r="AT18" s="3987"/>
      <c r="AU18" s="3988"/>
      <c r="AV18" s="3988"/>
      <c r="AW18" s="3988"/>
      <c r="AX18" s="608"/>
      <c r="AY18" s="608"/>
      <c r="AZ18" s="2517"/>
      <c r="BA18" s="3682" t="s">
        <v>798</v>
      </c>
      <c r="BB18" s="2516"/>
      <c r="BC18" s="2518" t="s">
        <v>4847</v>
      </c>
      <c r="BD18" s="2519" t="s">
        <v>4846</v>
      </c>
      <c r="BE18" s="3872" t="s">
        <v>1061</v>
      </c>
      <c r="BF18" s="132"/>
      <c r="BG18" s="712"/>
      <c r="BH18" s="1314"/>
      <c r="BI18" s="143"/>
      <c r="BJ18" s="135">
        <v>1</v>
      </c>
    </row>
    <row r="19" spans="1:62" s="641" customFormat="1" ht="18.75" customHeight="1">
      <c r="A19"/>
      <c r="B19"/>
      <c r="C19"/>
      <c r="D19" s="16" t="s">
        <v>0</v>
      </c>
      <c r="E19" s="4127"/>
      <c r="F19" s="4127"/>
      <c r="G19" s="4127"/>
      <c r="H19" s="4127"/>
      <c r="I19" s="4127"/>
      <c r="J19" s="132"/>
      <c r="K19" s="578"/>
      <c r="M19" s="16"/>
      <c r="N19" s="5209"/>
      <c r="O19" s="5209"/>
      <c r="P19" s="5209"/>
      <c r="Q19" s="5209"/>
      <c r="R19" s="5209"/>
      <c r="S19" s="132"/>
      <c r="T19" s="578"/>
      <c r="W19" s="3570"/>
      <c r="X19" s="3570"/>
      <c r="Y19" s="3571" t="str">
        <f ca="1">IF(COUNTIF(N23:Y23,"&lt;0.5")=0,"Aucune colonne masquée",COUNTIF(N23:Y23,"&lt;0.5")&amp;" colonnes masquées : "&amp;(U20&amp;V20))</f>
        <v>Aucune colonne masquée</v>
      </c>
      <c r="Z19"/>
      <c r="AA19" s="593" t="s">
        <v>0</v>
      </c>
      <c r="AB19" s="3775"/>
      <c r="AC19" s="3775"/>
      <c r="AD19" s="3775"/>
      <c r="AE19" s="3775"/>
      <c r="AF19" s="3775"/>
      <c r="AG19" s="3774"/>
      <c r="AH19"/>
      <c r="AI19" s="140"/>
      <c r="AJ19" s="140"/>
      <c r="AK19"/>
      <c r="AL19" s="140"/>
      <c r="AM19" s="140"/>
      <c r="AN19"/>
      <c r="AO19" s="197" t="s">
        <v>209</v>
      </c>
      <c r="AP19" s="160"/>
      <c r="AQ19" s="141"/>
      <c r="AR19" s="161"/>
      <c r="AS19" s="137"/>
      <c r="AT19" s="2214"/>
      <c r="AU19" s="2520" t="s">
        <v>4358</v>
      </c>
      <c r="AV19" s="712"/>
      <c r="AW19" s="712"/>
      <c r="AX19" s="132"/>
      <c r="AY19" s="712"/>
      <c r="AZ19" s="1314"/>
      <c r="BB19" s="2516"/>
      <c r="BC19" s="712"/>
      <c r="BD19" s="3563" t="s">
        <v>4846</v>
      </c>
      <c r="BE19" s="3872"/>
      <c r="BF19" s="132"/>
      <c r="BG19" s="712"/>
      <c r="BH19" s="1314"/>
      <c r="BI19" s="143"/>
      <c r="BJ19" s="135">
        <v>1</v>
      </c>
    </row>
    <row r="20" spans="1:62" s="641" customFormat="1" ht="18.75" customHeight="1" thickBot="1">
      <c r="A20"/>
      <c r="B20"/>
      <c r="C20"/>
      <c r="D20" s="16" t="s">
        <v>0</v>
      </c>
      <c r="E20" s="4129"/>
      <c r="F20" s="4129"/>
      <c r="G20" s="4129"/>
      <c r="H20" s="4129"/>
      <c r="I20" s="4129"/>
      <c r="J20" s="132"/>
      <c r="K20" s="578"/>
      <c r="M20" s="16"/>
      <c r="N20" s="5201"/>
      <c r="O20" s="5201"/>
      <c r="P20" s="5201"/>
      <c r="Q20" s="5201"/>
      <c r="R20" s="5201"/>
      <c r="S20" s="132"/>
      <c r="T20" s="578"/>
      <c r="U20" s="2700" t="str">
        <f>IF(N23&lt;0.5,N22&amp;".","")&amp;IF(O23&lt;0.5,O22&amp;".","")&amp;IF(P23&lt;0.5,P22&amp;".","")&amp;IF(Q23&lt;0.5,Q22&amp;".","")&amp;IF(R23&lt;0.5,R22&amp;".","")&amp;IF(S23&lt;0.5,S22&amp;".","")&amp;IF(T23&lt;0.5,T22&amp;".","")</f>
        <v>.......</v>
      </c>
      <c r="V20" s="2700" t="str">
        <f ca="1">IF(U23&lt;0.5,U22&amp;".","")&amp;IF(V23&lt;0.5,V22&amp;".","")&amp;IF(W23&lt;0.5,W22&amp;".","")&amp;IF(X23&lt;0.5,X22&amp;".","")&amp;IF(Y23&lt;0.5,Y22&amp;".","")</f>
        <v/>
      </c>
      <c r="W20" s="2700"/>
      <c r="X20" s="3572"/>
      <c r="Y20" s="3573" t="str">
        <f>ROWS(M12:M77)-SUBTOTAL(103,M12:M77)&amp;" "&amp;"Lignes masquées"</f>
        <v>56 Lignes masquées</v>
      </c>
      <c r="Z20"/>
      <c r="AA20" s="593" t="s">
        <v>0</v>
      </c>
      <c r="AB20" s="3775"/>
      <c r="AC20" s="3775"/>
      <c r="AD20" s="3775"/>
      <c r="AE20" s="3775"/>
      <c r="AF20" s="3775"/>
      <c r="AG20" s="3774"/>
      <c r="AH20"/>
      <c r="AI20" s="3855" t="s">
        <v>183</v>
      </c>
      <c r="AJ20" s="3856"/>
      <c r="AK20"/>
      <c r="AL20" s="3855" t="s">
        <v>184</v>
      </c>
      <c r="AM20" s="3856"/>
      <c r="AN20"/>
      <c r="AO20" s="166"/>
      <c r="AP20" s="11"/>
      <c r="AQ20" s="11"/>
      <c r="AR20" s="167"/>
      <c r="AS20" s="137"/>
      <c r="AT20" s="2214"/>
      <c r="AU20" s="2522" t="s">
        <v>4359</v>
      </c>
      <c r="AV20" s="712"/>
      <c r="AW20" s="712"/>
      <c r="AX20" s="132"/>
      <c r="AY20" s="712"/>
      <c r="AZ20" s="1314"/>
      <c r="BB20" s="2516"/>
      <c r="BC20" s="712"/>
      <c r="BD20" s="712"/>
      <c r="BE20" s="712"/>
      <c r="BF20" s="132"/>
      <c r="BG20" s="712"/>
      <c r="BH20" s="1314"/>
      <c r="BI20" s="143"/>
      <c r="BJ20" s="135">
        <v>1</v>
      </c>
    </row>
    <row r="21" spans="1:62" s="641" customFormat="1" ht="18.75" customHeight="1" thickTop="1" thickBot="1">
      <c r="A21"/>
      <c r="B21"/>
      <c r="C21"/>
      <c r="D21" s="16" t="s">
        <v>0</v>
      </c>
      <c r="E21" s="3574" t="s">
        <v>104</v>
      </c>
      <c r="F21" s="2667" t="s">
        <v>103</v>
      </c>
      <c r="G21" s="2667" t="s">
        <v>102</v>
      </c>
      <c r="H21" s="2667" t="s">
        <v>101</v>
      </c>
      <c r="I21" s="5194" t="s">
        <v>100</v>
      </c>
      <c r="J21" s="97" t="s">
        <v>99</v>
      </c>
      <c r="K21" s="600" t="s">
        <v>98</v>
      </c>
      <c r="M21" s="16"/>
      <c r="N21" s="3574"/>
      <c r="O21" s="2667"/>
      <c r="P21" s="2667"/>
      <c r="Q21" s="2667"/>
      <c r="R21" s="5194"/>
      <c r="S21" s="97"/>
      <c r="T21" s="600"/>
      <c r="U21" s="5193" t="s">
        <v>97</v>
      </c>
      <c r="V21" s="97" t="s">
        <v>96</v>
      </c>
      <c r="W21" s="97" t="s">
        <v>95</v>
      </c>
      <c r="X21" s="97" t="s">
        <v>94</v>
      </c>
      <c r="Y21" s="96" t="s">
        <v>93</v>
      </c>
      <c r="Z21"/>
      <c r="AA21" s="593" t="s">
        <v>0</v>
      </c>
      <c r="AB21" s="3775"/>
      <c r="AC21" s="3775"/>
      <c r="AD21" s="3775"/>
      <c r="AE21" s="3775"/>
      <c r="AF21" s="3775"/>
      <c r="AG21" s="3774"/>
      <c r="AH21"/>
      <c r="AI21" s="3855"/>
      <c r="AJ21" s="3856"/>
      <c r="AK21"/>
      <c r="AL21" s="3855"/>
      <c r="AM21" s="3856"/>
      <c r="AN21"/>
      <c r="AO21" s="197" t="s">
        <v>239</v>
      </c>
      <c r="AP21" s="160"/>
      <c r="AQ21" s="141"/>
      <c r="AR21" s="161"/>
      <c r="AS21" s="137"/>
      <c r="AT21" s="2516"/>
      <c r="AU21" s="2214" t="s">
        <v>4363</v>
      </c>
      <c r="AV21" s="712"/>
      <c r="AW21" s="712"/>
      <c r="AX21" s="132"/>
      <c r="AY21" s="712"/>
      <c r="AZ21" s="2839" t="s">
        <v>4364</v>
      </c>
      <c r="BB21" s="2220" t="s">
        <v>4360</v>
      </c>
      <c r="BC21" s="712"/>
      <c r="BD21" s="712"/>
      <c r="BE21" s="712"/>
      <c r="BF21" s="132"/>
      <c r="BG21" s="712"/>
      <c r="BH21" s="1314"/>
      <c r="BI21" s="143"/>
      <c r="BJ21" s="135">
        <v>1</v>
      </c>
    </row>
    <row r="22" spans="1:62" s="641" customFormat="1" ht="18.75" customHeight="1" thickTop="1">
      <c r="A22"/>
      <c r="B22"/>
      <c r="C22"/>
      <c r="D22" s="601" t="s">
        <v>15</v>
      </c>
      <c r="E22" s="2713" t="str">
        <f>SUBSTITUTE(ADDRESS(1,COLUMN(),4),"1","")</f>
        <v>E</v>
      </c>
      <c r="F22" s="2713" t="str">
        <f>SUBSTITUTE(ADDRESS(1,COLUMN(),4),"1","")</f>
        <v>F</v>
      </c>
      <c r="G22" s="2713" t="str">
        <f>SUBSTITUTE(ADDRESS(1,COLUMN(),4),"1","")</f>
        <v>G</v>
      </c>
      <c r="H22" s="2713" t="str">
        <f>SUBSTITUTE(ADDRESS(1,COLUMN(),4),"1","")</f>
        <v>H</v>
      </c>
      <c r="I22" s="5317" t="str">
        <f>SUBSTITUTE(ADDRESS(1,COLUMN(),4),"1","")</f>
        <v>I</v>
      </c>
      <c r="J22" s="94" t="str">
        <f>SUBSTITUTE(ADDRESS(1,COLUMN(),4),"1","")</f>
        <v>J</v>
      </c>
      <c r="K22" s="602" t="str">
        <f>SUBSTITUTE(ADDRESS(1,COLUMN(),4),"1","")</f>
        <v>K</v>
      </c>
      <c r="M22" s="601"/>
      <c r="N22" s="2713"/>
      <c r="O22" s="2713"/>
      <c r="P22" s="2713"/>
      <c r="Q22" s="2713"/>
      <c r="R22" s="5317"/>
      <c r="S22" s="94"/>
      <c r="T22" s="602"/>
      <c r="U22" s="2713" t="str">
        <f>SUBSTITUTE(ADDRESS(1,COLUMN(),4),"1","")</f>
        <v>U</v>
      </c>
      <c r="V22" s="94" t="str">
        <f>SUBSTITUTE(ADDRESS(1,COLUMN(),4),"1","")</f>
        <v>V</v>
      </c>
      <c r="W22" s="94" t="str">
        <f>SUBSTITUTE(ADDRESS(1,COLUMN(),4),"1","")</f>
        <v>W</v>
      </c>
      <c r="X22" s="94" t="str">
        <f>SUBSTITUTE(ADDRESS(1,COLUMN(),4),"1","")</f>
        <v>X</v>
      </c>
      <c r="Y22" s="93" t="str">
        <f>SUBSTITUTE(ADDRESS(1,COLUMN(),4),"1","")</f>
        <v>Y</v>
      </c>
      <c r="Z22"/>
      <c r="AA22" s="593" t="s">
        <v>0</v>
      </c>
      <c r="AB22" s="3778"/>
      <c r="AC22" s="3778"/>
      <c r="AD22" s="3778"/>
      <c r="AE22" s="3778"/>
      <c r="AF22" s="3778"/>
      <c r="AG22" s="3777"/>
      <c r="AH22"/>
      <c r="AI22" s="140"/>
      <c r="AJ22" s="140"/>
      <c r="AK22"/>
      <c r="AL22" s="140"/>
      <c r="AM22" s="140"/>
      <c r="AN22"/>
      <c r="AO22" s="166"/>
      <c r="AP22" s="11"/>
      <c r="AQ22" s="11"/>
      <c r="AR22" s="167"/>
      <c r="AS22" s="137"/>
      <c r="AT22" s="3683" t="s">
        <v>4482</v>
      </c>
      <c r="AU22" s="3597"/>
      <c r="AV22" s="3598"/>
      <c r="AW22" s="3598"/>
      <c r="AX22" s="3599"/>
      <c r="AY22" s="3600" t="s">
        <v>4843</v>
      </c>
      <c r="AZ22" s="3684" t="s">
        <v>4365</v>
      </c>
      <c r="BB22" s="2516"/>
      <c r="BC22" s="712"/>
      <c r="BD22" s="712"/>
      <c r="BE22" s="712"/>
      <c r="BF22" s="132"/>
      <c r="BG22" s="712"/>
      <c r="BH22" s="1314"/>
      <c r="BI22" s="143"/>
      <c r="BJ22" s="135">
        <v>1</v>
      </c>
    </row>
    <row r="23" spans="1:62" s="641" customFormat="1" ht="18.75" customHeight="1" thickBot="1">
      <c r="A23"/>
      <c r="B23"/>
      <c r="C23"/>
      <c r="D23" s="601" t="s">
        <v>15</v>
      </c>
      <c r="E23" s="91">
        <f ca="1">CELL("largeur",E23)</f>
        <v>11</v>
      </c>
      <c r="F23" s="91">
        <f ca="1">CELL("largeur",F23)</f>
        <v>11</v>
      </c>
      <c r="G23" s="91">
        <f ca="1">CELL("largeur",G23)</f>
        <v>3</v>
      </c>
      <c r="H23" s="91">
        <f ca="1">CELL("largeur",H23)</f>
        <v>11</v>
      </c>
      <c r="I23" s="5316">
        <f ca="1">CELL("largeur",I23)</f>
        <v>11</v>
      </c>
      <c r="J23" s="91">
        <f ca="1">CELL("largeur",J23)</f>
        <v>9</v>
      </c>
      <c r="K23" s="603">
        <f ca="1">CELL("largeur",K23)</f>
        <v>35</v>
      </c>
      <c r="M23" s="601"/>
      <c r="N23" s="91"/>
      <c r="O23" s="91"/>
      <c r="P23" s="91"/>
      <c r="Q23" s="91"/>
      <c r="R23" s="5316"/>
      <c r="S23" s="91"/>
      <c r="T23" s="603"/>
      <c r="U23" s="91">
        <f ca="1">CELL("largeur",U23)</f>
        <v>11</v>
      </c>
      <c r="V23" s="91">
        <f ca="1">CELL("largeur",V23)</f>
        <v>14</v>
      </c>
      <c r="W23" s="91">
        <f ca="1">CELL("largeur",W23)</f>
        <v>14</v>
      </c>
      <c r="X23" s="91">
        <f ca="1">CELL("largeur",X23)</f>
        <v>11</v>
      </c>
      <c r="Y23" s="90">
        <f ca="1">CELL("largeur",Y23)</f>
        <v>11</v>
      </c>
      <c r="Z23"/>
      <c r="AA23" s="593" t="s">
        <v>0</v>
      </c>
      <c r="AB23" s="1232"/>
      <c r="AC23" s="1232"/>
      <c r="AD23" s="3778"/>
      <c r="AE23" s="3778"/>
      <c r="AF23" s="3778"/>
      <c r="AG23" s="3777"/>
      <c r="AH23"/>
      <c r="AI23" s="3864" t="s">
        <v>217</v>
      </c>
      <c r="AJ23" s="3865"/>
      <c r="AK23"/>
      <c r="AL23" s="3864" t="s">
        <v>218</v>
      </c>
      <c r="AM23" s="3865"/>
      <c r="AN23"/>
      <c r="AO23" s="235" t="s">
        <v>244</v>
      </c>
      <c r="AP23" s="160"/>
      <c r="AQ23" s="141"/>
      <c r="AR23" s="161"/>
      <c r="AS23" s="137"/>
      <c r="AT23" s="3685" t="s">
        <v>1823</v>
      </c>
      <c r="AU23" s="125" t="s">
        <v>114</v>
      </c>
      <c r="AV23" s="124"/>
      <c r="AW23" s="124"/>
      <c r="AX23" s="3989" t="s">
        <v>118</v>
      </c>
      <c r="AY23" s="3990" t="s">
        <v>117</v>
      </c>
      <c r="AZ23" s="3991"/>
      <c r="BB23" s="2081"/>
      <c r="BC23" s="8" t="s">
        <v>3</v>
      </c>
      <c r="BD23" s="7"/>
      <c r="BE23" s="7"/>
      <c r="BF23" s="7"/>
      <c r="BG23" s="712"/>
      <c r="BH23" s="1314"/>
      <c r="BI23" s="143"/>
      <c r="BJ23" s="135">
        <v>1</v>
      </c>
    </row>
    <row r="24" spans="1:62" s="641" customFormat="1" ht="18.75" customHeight="1" thickTop="1">
      <c r="A24"/>
      <c r="B24"/>
      <c r="C24"/>
      <c r="D24" s="16" t="s">
        <v>0</v>
      </c>
      <c r="E24" s="3581" t="s">
        <v>89</v>
      </c>
      <c r="F24" s="88" t="s">
        <v>88</v>
      </c>
      <c r="G24" s="87"/>
      <c r="H24" s="3992" t="s">
        <v>87</v>
      </c>
      <c r="I24" s="5315" t="s">
        <v>86</v>
      </c>
      <c r="J24" s="5261" t="s">
        <v>85</v>
      </c>
      <c r="K24" s="5257" t="s">
        <v>84</v>
      </c>
      <c r="M24" s="16"/>
      <c r="N24" s="3581"/>
      <c r="O24" s="88"/>
      <c r="P24" s="87"/>
      <c r="Q24" s="5260"/>
      <c r="R24" s="5314"/>
      <c r="S24" s="5258"/>
      <c r="T24" s="5257"/>
      <c r="U24" s="3998" t="s">
        <v>83</v>
      </c>
      <c r="V24" s="4301" t="s">
        <v>82</v>
      </c>
      <c r="W24" s="4016"/>
      <c r="X24" s="4107" t="s">
        <v>80</v>
      </c>
      <c r="Y24" s="4052" t="s">
        <v>266</v>
      </c>
      <c r="Z24"/>
      <c r="AA24" s="593" t="s">
        <v>0</v>
      </c>
      <c r="AB24" s="3776" t="s">
        <v>4983</v>
      </c>
      <c r="AC24" s="3775"/>
      <c r="AD24" s="3775"/>
      <c r="AE24" s="3775"/>
      <c r="AF24" s="3775"/>
      <c r="AG24" s="3774"/>
      <c r="AH24"/>
      <c r="AI24" s="3864"/>
      <c r="AJ24" s="3865"/>
      <c r="AK24"/>
      <c r="AL24" s="3864"/>
      <c r="AM24" s="3865"/>
      <c r="AN24"/>
      <c r="AO24" s="166"/>
      <c r="AP24" s="11"/>
      <c r="AQ24" s="11"/>
      <c r="AR24" s="167"/>
      <c r="AS24" s="137"/>
      <c r="AT24" s="3686" t="s">
        <v>4489</v>
      </c>
      <c r="AU24" s="104" t="s">
        <v>4842</v>
      </c>
      <c r="AV24" s="104"/>
      <c r="AW24" s="124"/>
      <c r="AX24" s="3989"/>
      <c r="AY24" s="3990"/>
      <c r="AZ24" s="3991"/>
      <c r="BB24" s="3687"/>
      <c r="BC24" s="750"/>
      <c r="BD24" s="750"/>
      <c r="BE24" s="750"/>
      <c r="BF24" s="132"/>
      <c r="BG24" s="712"/>
      <c r="BH24" s="1314"/>
      <c r="BI24" s="143"/>
      <c r="BJ24" s="135">
        <v>1</v>
      </c>
    </row>
    <row r="25" spans="1:62" s="641" customFormat="1" ht="18.75" customHeight="1">
      <c r="A25"/>
      <c r="B25"/>
      <c r="C25"/>
      <c r="D25" s="16" t="s">
        <v>0</v>
      </c>
      <c r="E25" s="2317" t="s">
        <v>77</v>
      </c>
      <c r="F25" s="82" t="s">
        <v>30</v>
      </c>
      <c r="G25" s="81" t="s">
        <v>76</v>
      </c>
      <c r="H25" s="3993"/>
      <c r="I25" s="5313"/>
      <c r="J25" s="5256"/>
      <c r="K25" s="5252" t="s">
        <v>75</v>
      </c>
      <c r="M25" s="16"/>
      <c r="N25" s="2317"/>
      <c r="O25" s="82"/>
      <c r="P25" s="81"/>
      <c r="Q25" s="5255"/>
      <c r="R25" s="5312"/>
      <c r="S25" s="5253"/>
      <c r="T25" s="5252"/>
      <c r="U25" s="3999"/>
      <c r="V25" s="4302"/>
      <c r="W25" s="4018"/>
      <c r="X25" s="4108"/>
      <c r="Y25" s="4053"/>
      <c r="Z25"/>
      <c r="AA25" s="593" t="s">
        <v>0</v>
      </c>
      <c r="AB25" s="3775"/>
      <c r="AC25" s="3775"/>
      <c r="AD25" s="3775"/>
      <c r="AE25" s="3775"/>
      <c r="AF25" s="3775"/>
      <c r="AG25" s="3774"/>
      <c r="AH25"/>
      <c r="AI25" s="140"/>
      <c r="AJ25" s="140"/>
      <c r="AK25"/>
      <c r="AL25" s="140"/>
      <c r="AM25" s="140"/>
      <c r="AN25"/>
      <c r="AO25" s="235" t="s">
        <v>271</v>
      </c>
      <c r="AP25" s="160"/>
      <c r="AQ25" s="141"/>
      <c r="AR25" s="161"/>
      <c r="AS25" s="137"/>
      <c r="AT25" s="3688"/>
      <c r="AU25" s="132"/>
      <c r="AV25" s="132"/>
      <c r="AW25" s="104"/>
      <c r="AX25" s="132"/>
      <c r="AY25" s="132"/>
      <c r="AZ25" s="704"/>
      <c r="BB25" s="3951" t="s">
        <v>4362</v>
      </c>
      <c r="BC25" s="3952"/>
      <c r="BD25" s="3952"/>
      <c r="BE25" s="3952"/>
      <c r="BF25" s="3952"/>
      <c r="BG25" s="3952"/>
      <c r="BH25" s="3953"/>
      <c r="BI25" s="143"/>
      <c r="BJ25" s="135">
        <v>1</v>
      </c>
    </row>
    <row r="26" spans="1:62" s="641" customFormat="1" ht="18.75" customHeight="1" thickBot="1">
      <c r="A26"/>
      <c r="B26"/>
      <c r="C26"/>
      <c r="D26" s="16" t="s">
        <v>0</v>
      </c>
      <c r="E26" s="66"/>
      <c r="F26" s="65"/>
      <c r="G26" s="73" t="str">
        <f>IF(AND(E26&gt;0,H26&gt;0),"de","")</f>
        <v/>
      </c>
      <c r="H26" s="63"/>
      <c r="I26" s="5309"/>
      <c r="J26" s="2616">
        <v>1</v>
      </c>
      <c r="K26" s="5248"/>
      <c r="M26" s="16"/>
      <c r="N26" s="66"/>
      <c r="O26" s="65"/>
      <c r="P26" s="73"/>
      <c r="Q26" s="63"/>
      <c r="R26" s="5309"/>
      <c r="S26" s="5309"/>
      <c r="T26" s="5248"/>
      <c r="U26" s="2126">
        <f>IFERROR(INDEX(N75:Y75,MATCH(R26,N74:Y74,0)) * Q26 * IF(ISBLANK(N26), 1, N26), 0)</f>
        <v>0</v>
      </c>
      <c r="V26" s="2018">
        <f>IF(ISBLANK(X17), 0, (U26 * S26) * (X16 / X17))</f>
        <v>0</v>
      </c>
      <c r="W26" s="2038">
        <f>IFERROR(IF(V26=0, 0, IF(ISBLANK(R26), "", IF(ROUND(V26/INDEX(N75:Y75, MATCH(R26,N74:Y74, 0)), 2), ROUND(V26/INDEX(N75:Y75, MATCH(R26,N74:Y74, 0)), 2) &amp; " " &amp; R26))), "")</f>
        <v>0</v>
      </c>
      <c r="X26" s="2021">
        <f>(N26/X17)*X16*S26</f>
        <v>0</v>
      </c>
      <c r="Y26" s="2022">
        <f>O26</f>
        <v>0</v>
      </c>
      <c r="Z26"/>
      <c r="AA26" s="3773" t="s">
        <v>4982</v>
      </c>
      <c r="AB26" s="3772"/>
      <c r="AC26" s="3771"/>
      <c r="AD26" s="3771"/>
      <c r="AE26" s="3770"/>
      <c r="AF26" s="3769"/>
      <c r="AG26" s="3768" t="s">
        <v>4981</v>
      </c>
      <c r="AH26"/>
      <c r="AI26" s="3817" t="s">
        <v>160</v>
      </c>
      <c r="AJ26" s="3818"/>
      <c r="AK26"/>
      <c r="AL26" s="3817" t="s">
        <v>245</v>
      </c>
      <c r="AM26" s="3818"/>
      <c r="AN26"/>
      <c r="AO26" s="166"/>
      <c r="AP26" s="11"/>
      <c r="AQ26" s="11"/>
      <c r="AR26" s="167"/>
      <c r="AS26" s="137"/>
      <c r="AT26" s="2214"/>
      <c r="AU26" s="636" t="s">
        <v>4366</v>
      </c>
      <c r="AV26" s="712"/>
      <c r="AW26" s="712"/>
      <c r="AX26" s="132"/>
      <c r="AY26" s="712"/>
      <c r="AZ26" s="1314"/>
      <c r="BB26" s="3954"/>
      <c r="BC26" s="3955"/>
      <c r="BD26" s="3955"/>
      <c r="BE26" s="3955"/>
      <c r="BF26" s="3955"/>
      <c r="BG26" s="3955"/>
      <c r="BH26" s="3956"/>
      <c r="BI26" s="143"/>
      <c r="BJ26" s="135">
        <v>1</v>
      </c>
    </row>
    <row r="27" spans="1:62" s="641" customFormat="1" ht="18.75" customHeight="1" thickTop="1" thickBot="1">
      <c r="A27"/>
      <c r="B27"/>
      <c r="C27"/>
      <c r="D27" s="2728" t="str">
        <f>IF(K27&lt;&gt;"","A","►")</f>
        <v>A</v>
      </c>
      <c r="E27" s="66"/>
      <c r="F27" s="65"/>
      <c r="G27" s="64" t="str">
        <f>IF(AND(E27&gt;0,H27&gt;0),"de","")</f>
        <v/>
      </c>
      <c r="H27" s="63">
        <v>375</v>
      </c>
      <c r="I27" s="5311" t="s">
        <v>62</v>
      </c>
      <c r="J27" s="2616">
        <v>1</v>
      </c>
      <c r="K27" s="5248" t="s">
        <v>4266</v>
      </c>
      <c r="M27" s="2728"/>
      <c r="N27" s="66"/>
      <c r="O27" s="65"/>
      <c r="P27" s="64"/>
      <c r="Q27" s="63"/>
      <c r="R27" s="5309"/>
      <c r="S27" s="5309"/>
      <c r="T27" s="5248"/>
      <c r="U27" s="2126">
        <f>IFERROR(INDEX(N75:Y75,MATCH(R27,N74:Y74,0)) * Q27 * IF(ISBLANK(N27), 1, N27), 0)</f>
        <v>0</v>
      </c>
      <c r="V27" s="2727">
        <f>IF(ISBLANK(X17), 0, (U27 * S27) * (X16 / X17))</f>
        <v>0</v>
      </c>
      <c r="W27" s="2024">
        <f>IFERROR(IF(V27=0, 0, IF(ISBLANK(R27), "", IF(ROUND(V27/INDEX(N75:Y75, MATCH(R27,N74:Y74, 0)), 2), ROUND(V27/INDEX(N75:Y75, MATCH(R27,N74:Y74, 0)), 2) &amp; " " &amp; R27))), "")</f>
        <v>0</v>
      </c>
      <c r="X27" s="2002">
        <f>(N27/X17)*X16*S27</f>
        <v>0</v>
      </c>
      <c r="Y27" s="2003">
        <f>O27</f>
        <v>0</v>
      </c>
      <c r="Z27"/>
      <c r="AA27" s="3767" t="s">
        <v>4980</v>
      </c>
      <c r="AB27" s="3766"/>
      <c r="AC27" s="3766"/>
      <c r="AD27" s="3766"/>
      <c r="AE27" s="3765" t="s">
        <v>4979</v>
      </c>
      <c r="AF27" s="3764" t="s">
        <v>4978</v>
      </c>
      <c r="AG27" s="3763" t="str">
        <f>ADDRESS(ROW(AG28),COLUMN(AG28),4)</f>
        <v>AG28</v>
      </c>
      <c r="AH27"/>
      <c r="AI27" s="3817"/>
      <c r="AJ27" s="3818"/>
      <c r="AK27"/>
      <c r="AL27" s="3817"/>
      <c r="AM27" s="3818"/>
      <c r="AN27"/>
      <c r="AO27" s="258" t="s">
        <v>619</v>
      </c>
      <c r="AP27" s="160"/>
      <c r="AQ27" s="141"/>
      <c r="AR27" s="161"/>
      <c r="AS27" s="137"/>
      <c r="AT27" s="2524"/>
      <c r="AU27" s="2525" t="s">
        <v>112</v>
      </c>
      <c r="AV27" s="712"/>
      <c r="AW27" s="712"/>
      <c r="AX27" s="132"/>
      <c r="AY27" s="712"/>
      <c r="AZ27" s="1314"/>
      <c r="BB27" s="3527" t="s">
        <v>104</v>
      </c>
      <c r="BC27" s="2667" t="s">
        <v>101</v>
      </c>
      <c r="BD27" s="2667" t="s">
        <v>100</v>
      </c>
      <c r="BE27" s="97" t="s">
        <v>99</v>
      </c>
      <c r="BF27" s="97" t="s">
        <v>98</v>
      </c>
      <c r="BG27" s="97" t="s">
        <v>96</v>
      </c>
      <c r="BH27" s="96" t="s">
        <v>94</v>
      </c>
      <c r="BI27" s="143"/>
      <c r="BJ27" s="135">
        <v>1</v>
      </c>
    </row>
    <row r="28" spans="1:62" s="641" customFormat="1" ht="18.75" customHeight="1" thickTop="1" thickBot="1">
      <c r="A28"/>
      <c r="B28"/>
      <c r="C28"/>
      <c r="D28" s="2728" t="str">
        <f>IF(K28&lt;&gt;"","A","►")</f>
        <v>A</v>
      </c>
      <c r="E28" s="66"/>
      <c r="F28" s="72"/>
      <c r="G28" s="73" t="str">
        <f>IF(AND(E28&gt;0,H28&gt;0),"de","")</f>
        <v/>
      </c>
      <c r="H28" s="63">
        <v>125</v>
      </c>
      <c r="I28" s="5311" t="s">
        <v>62</v>
      </c>
      <c r="J28" s="2616">
        <v>1</v>
      </c>
      <c r="K28" s="5248" t="s">
        <v>1027</v>
      </c>
      <c r="M28" s="2728"/>
      <c r="N28" s="66"/>
      <c r="O28" s="72"/>
      <c r="P28" s="73"/>
      <c r="Q28" s="63"/>
      <c r="R28" s="5309"/>
      <c r="S28" s="5309"/>
      <c r="T28" s="5248"/>
      <c r="U28" s="2126">
        <f>IFERROR(INDEX(N75:Y75,MATCH(R28,N74:Y74,0)) * Q28 * IF(ISBLANK(N28), 1, N28), 0)</f>
        <v>0</v>
      </c>
      <c r="V28" s="2730">
        <f>IF(ISBLANK(X17), 0, (U28 * S28) * (X16 / X17))</f>
        <v>0</v>
      </c>
      <c r="W28" s="2027">
        <f>IFERROR(IF(V28=0, 0, IF(ISBLANK(R28), "", IF(ROUND(V28/INDEX(N75:Y75, MATCH(R28,N74:Y74, 0)), 2), ROUND(V28/INDEX(N75:Y75, MATCH(R28,N74:Y74, 0)), 2) &amp; " " &amp; R28))), "")</f>
        <v>0</v>
      </c>
      <c r="X28" s="2004">
        <f>(N28/X17)*X16*S28</f>
        <v>0</v>
      </c>
      <c r="Y28" s="2005">
        <f>O28</f>
        <v>0</v>
      </c>
      <c r="Z28"/>
      <c r="AA28" s="3762">
        <v>75</v>
      </c>
      <c r="AB28" s="3760" t="s">
        <v>4977</v>
      </c>
      <c r="AC28" s="3759" t="s">
        <v>4976</v>
      </c>
      <c r="AD28" s="3761" t="s">
        <v>4975</v>
      </c>
      <c r="AE28" s="3760" t="s">
        <v>4974</v>
      </c>
      <c r="AF28" s="3759" t="s">
        <v>4973</v>
      </c>
      <c r="AG28" s="3694">
        <v>75</v>
      </c>
      <c r="AH28"/>
      <c r="AI28" s="140"/>
      <c r="AJ28" s="140"/>
      <c r="AK28"/>
      <c r="AL28" s="140"/>
      <c r="AM28" s="140"/>
      <c r="AN28"/>
      <c r="AO28" s="166"/>
      <c r="AP28" s="11"/>
      <c r="AQ28" s="11"/>
      <c r="AR28" s="167"/>
      <c r="AS28" s="137"/>
      <c r="AT28" s="2214"/>
      <c r="AU28" s="636" t="s">
        <v>4367</v>
      </c>
      <c r="AV28" s="712"/>
      <c r="AW28" s="712"/>
      <c r="AX28" s="132"/>
      <c r="AY28" s="712"/>
      <c r="AZ28" s="1314"/>
      <c r="BB28" s="3689" t="str">
        <f>SUBSTITUTE(ADDRESS(1,COLUMN(),4),"1","")</f>
        <v>BB</v>
      </c>
      <c r="BC28" s="3576" t="str">
        <f>SUBSTITUTE(ADDRESS(1,COLUMN(),4),"1","")</f>
        <v>BC</v>
      </c>
      <c r="BD28" s="3577" t="str">
        <f>SUBSTITUTE(ADDRESS(1,COLUMN(),4),"1","")</f>
        <v>BD</v>
      </c>
      <c r="BE28" s="3578" t="str">
        <f>SUBSTITUTE(ADDRESS(1,COLUMN(),4),"1","")</f>
        <v>BE</v>
      </c>
      <c r="BF28" s="3579" t="str">
        <f>SUBSTITUTE(ADDRESS(1,COLUMN(),4),"1","")</f>
        <v>BF</v>
      </c>
      <c r="BG28" s="3578" t="str">
        <f>SUBSTITUTE(ADDRESS(1,COLUMN(),4),"1","")</f>
        <v>BG</v>
      </c>
      <c r="BH28" s="3580" t="str">
        <f>SUBSTITUTE(ADDRESS(1,COLUMN(),4),"1","")</f>
        <v>BH</v>
      </c>
      <c r="BI28" s="143"/>
      <c r="BJ28" s="135">
        <v>1</v>
      </c>
    </row>
    <row r="29" spans="1:62" s="641" customFormat="1" ht="18.75" customHeight="1" thickTop="1">
      <c r="A29"/>
      <c r="B29"/>
      <c r="C29"/>
      <c r="D29" s="2728" t="str">
        <f>IF(K29&lt;&gt;"","A","►")</f>
        <v>A</v>
      </c>
      <c r="E29" s="396"/>
      <c r="F29" s="72"/>
      <c r="G29" s="64" t="str">
        <f>IF(AND(E29&gt;0,H29&gt;0),"de","")</f>
        <v/>
      </c>
      <c r="H29" s="63">
        <v>80</v>
      </c>
      <c r="I29" s="5311" t="s">
        <v>62</v>
      </c>
      <c r="J29" s="2616">
        <v>1</v>
      </c>
      <c r="K29" s="5248" t="s">
        <v>4493</v>
      </c>
      <c r="M29" s="2728"/>
      <c r="N29" s="396"/>
      <c r="O29" s="72"/>
      <c r="P29" s="64"/>
      <c r="Q29" s="63"/>
      <c r="R29" s="5309"/>
      <c r="S29" s="5309"/>
      <c r="T29" s="5248"/>
      <c r="U29" s="2126">
        <f>IFERROR(INDEX(N75:Y75,MATCH(R29,N74:Y74,0)) * Q29 * IF(ISBLANK(N29), 1, N29), 0)</f>
        <v>0</v>
      </c>
      <c r="V29" s="2727">
        <f>IF(ISBLANK(X17), 0, (U29 * S29) * (X16 / X17))</f>
        <v>0</v>
      </c>
      <c r="W29" s="2024">
        <f>IFERROR(IF(V29=0, 0, IF(ISBLANK(R29), "", IF(ROUND(V29/INDEX(N75:Y75, MATCH(R29,N74:Y74, 0)), 2), ROUND(V29/INDEX(N75:Y75, MATCH(R29,N74:Y74, 0)), 2) &amp; " " &amp; R29))), "")</f>
        <v>0</v>
      </c>
      <c r="X29" s="2002">
        <f>(N29/X17)*X16*S29</f>
        <v>0</v>
      </c>
      <c r="Y29" s="2003">
        <f>O29</f>
        <v>0</v>
      </c>
      <c r="Z29"/>
      <c r="AA29" s="3758" t="str">
        <f>IF(AA28=0, 0, IF(LEN(AB29)&gt;AA28, LEN(AB29)-AA28 &amp; " en trop", LEN(AB29)))&amp;" car."</f>
        <v>37 car.</v>
      </c>
      <c r="AB29" s="3727" t="s">
        <v>5018</v>
      </c>
      <c r="AC29" s="3754"/>
      <c r="AD29" s="3696" t="str">
        <f>TEXT(ROUND(LEN(AB29)/AG28, 1), "0.0") &amp; " lignes"</f>
        <v>0.5 lignes</v>
      </c>
      <c r="AE29" s="3784"/>
      <c r="AF29" s="3756"/>
      <c r="AG29" s="3699" t="str">
        <f>IF(AG26=0, 0, IF(LEN(AE29)&gt;AG26, LEN(AE29)-AG26 &amp; " en trop", LEN(AE29)))&amp;" car."</f>
        <v>0 car.</v>
      </c>
      <c r="AH29"/>
      <c r="AI29" s="3835" t="s">
        <v>158</v>
      </c>
      <c r="AJ29" s="3836"/>
      <c r="AK29"/>
      <c r="AL29" s="3835" t="s">
        <v>278</v>
      </c>
      <c r="AM29" s="3836"/>
      <c r="AN29"/>
      <c r="AO29" s="258" t="s">
        <v>86</v>
      </c>
      <c r="AP29" s="160"/>
      <c r="AQ29" s="141"/>
      <c r="AR29" s="161"/>
      <c r="AS29" s="137"/>
      <c r="AT29" s="2214"/>
      <c r="AU29" s="636" t="s">
        <v>4368</v>
      </c>
      <c r="AV29" s="712"/>
      <c r="AW29" s="712"/>
      <c r="AX29" s="132"/>
      <c r="AY29" s="712"/>
      <c r="AZ29" s="1314"/>
      <c r="BB29" s="2751">
        <f ca="1">CELL("largeur",BB29)</f>
        <v>19</v>
      </c>
      <c r="BC29" s="2717">
        <f ca="1">CELL("largeur",BC29)</f>
        <v>22</v>
      </c>
      <c r="BD29" s="2717">
        <f ca="1">CELL("largeur",BD29)</f>
        <v>25</v>
      </c>
      <c r="BE29" s="2717">
        <f ca="1">CELL("largeur",BE29)</f>
        <v>16</v>
      </c>
      <c r="BF29" s="2718">
        <f ca="1">CELL("largeur",BF29)</f>
        <v>6</v>
      </c>
      <c r="BG29" s="2717">
        <f ca="1">CELL("largeur",BG29)</f>
        <v>11</v>
      </c>
      <c r="BH29" s="3519">
        <f ca="1">CELL("largeur",BH29)</f>
        <v>11</v>
      </c>
      <c r="BI29" s="143"/>
      <c r="BJ29" s="135">
        <v>1</v>
      </c>
    </row>
    <row r="30" spans="1:62" s="641" customFormat="1" ht="18.75" customHeight="1" thickBot="1">
      <c r="A30"/>
      <c r="B30"/>
      <c r="C30"/>
      <c r="D30" s="2728" t="str">
        <f>IF(K30&lt;&gt;"","A","►")</f>
        <v>A</v>
      </c>
      <c r="E30" s="66">
        <v>3</v>
      </c>
      <c r="F30" s="72" t="s">
        <v>4213</v>
      </c>
      <c r="G30" s="73" t="str">
        <f>IF(AND(E30&gt;0,H30&gt;0),"de","")</f>
        <v/>
      </c>
      <c r="H30" s="63"/>
      <c r="I30" s="5309"/>
      <c r="J30" s="2616">
        <v>1</v>
      </c>
      <c r="K30" s="5248" t="s">
        <v>4494</v>
      </c>
      <c r="M30" s="2728"/>
      <c r="N30" s="66"/>
      <c r="O30" s="72"/>
      <c r="P30" s="73"/>
      <c r="Q30" s="63"/>
      <c r="R30" s="5309"/>
      <c r="S30" s="5309"/>
      <c r="T30" s="5248"/>
      <c r="U30" s="2126">
        <f>IFERROR(INDEX(N75:Y75,MATCH(R30,N74:Y74,0)) * Q30 * IF(ISBLANK(N30), 1, N30), 0)</f>
        <v>0</v>
      </c>
      <c r="V30" s="2730">
        <f>IF(ISBLANK(X17), 0, (U30 * S30) * (X16 / X17))</f>
        <v>0</v>
      </c>
      <c r="W30" s="2027">
        <f>IFERROR(IF(V30=0, 0, IF(ISBLANK(R30), "", IF(ROUND(V30/INDEX(N75:Y75, MATCH(R30,N74:Y74, 0)), 2), ROUND(V30/INDEX(N75:Y75, MATCH(R30,N74:Y74, 0)), 2) &amp; " " &amp; R30))), "")</f>
        <v>0</v>
      </c>
      <c r="X30" s="2004">
        <f>(N30/X17)*X16*S30</f>
        <v>0</v>
      </c>
      <c r="Y30" s="2005">
        <f>O30</f>
        <v>0</v>
      </c>
      <c r="Z30"/>
      <c r="AA30" s="3758" t="str">
        <f>IF(AA28=0, 0, IF(LEN(AB30)&gt;AA28, LEN(AB30)-AA28 &amp; " en trop", LEN(AB30)))&amp;" car."</f>
        <v>43 en trop car.</v>
      </c>
      <c r="AB30" s="3727" t="s">
        <v>5017</v>
      </c>
      <c r="AC30" s="3754"/>
      <c r="AD30" s="3696" t="str">
        <f>TEXT(ROUND(LEN(AB30)/AG28, 1), "0.0") &amp; " lignes"</f>
        <v>1.6 lignes</v>
      </c>
      <c r="AE30" s="3757" t="s">
        <v>5016</v>
      </c>
      <c r="AF30" s="3756"/>
      <c r="AG30" s="3699" t="str">
        <f>IF(AG27=0, 0, IF(LEN(AE30)&gt;AG27, LEN(AE30)-AG27 &amp; " en trop", LEN(AE30)))&amp;" car."</f>
        <v>53 car.</v>
      </c>
      <c r="AH30"/>
      <c r="AI30" s="3835"/>
      <c r="AJ30" s="3836"/>
      <c r="AK30"/>
      <c r="AL30" s="3835"/>
      <c r="AM30" s="3836"/>
      <c r="AN30"/>
      <c r="AO30" s="166"/>
      <c r="AP30" s="11"/>
      <c r="AQ30" s="11"/>
      <c r="AR30" s="167"/>
      <c r="AS30" s="137"/>
      <c r="AT30" s="2516" t="s">
        <v>4369</v>
      </c>
      <c r="AU30" s="712"/>
      <c r="AV30" s="712"/>
      <c r="AW30" s="712"/>
      <c r="AX30" s="132"/>
      <c r="AY30" s="712"/>
      <c r="AZ30" s="1314"/>
      <c r="BB30" s="3957" t="s">
        <v>4927</v>
      </c>
      <c r="BC30" s="3958"/>
      <c r="BD30" s="3958"/>
      <c r="BE30" s="3603" t="s">
        <v>4516</v>
      </c>
      <c r="BF30" s="3690"/>
      <c r="BG30" s="3604"/>
      <c r="BH30" s="3691" t="s">
        <v>4809</v>
      </c>
      <c r="BI30" s="143"/>
      <c r="BJ30" s="135">
        <v>1</v>
      </c>
    </row>
    <row r="31" spans="1:62" s="641" customFormat="1" ht="18.75" customHeight="1" thickTop="1" thickBot="1">
      <c r="A31"/>
      <c r="B31"/>
      <c r="C31"/>
      <c r="D31" s="2728" t="str">
        <f>IF(K31&lt;&gt;"","A","►")</f>
        <v>A</v>
      </c>
      <c r="E31" s="66"/>
      <c r="F31" s="65"/>
      <c r="G31" s="64" t="str">
        <f>IF(AND(E31&gt;0,H31&gt;0),"de","")</f>
        <v/>
      </c>
      <c r="H31" s="63">
        <v>100</v>
      </c>
      <c r="I31" s="5311" t="s">
        <v>62</v>
      </c>
      <c r="J31" s="2616">
        <v>1</v>
      </c>
      <c r="K31" s="5248" t="s">
        <v>4495</v>
      </c>
      <c r="M31" s="2728"/>
      <c r="N31" s="66"/>
      <c r="O31" s="65"/>
      <c r="P31" s="64"/>
      <c r="Q31" s="63"/>
      <c r="R31" s="5309"/>
      <c r="S31" s="5309"/>
      <c r="T31" s="5248"/>
      <c r="U31" s="2126">
        <f>IFERROR(INDEX(N75:Y75,MATCH(R31,N74:Y74,0)) * Q31 * IF(ISBLANK(N31), 1, N31), 0)</f>
        <v>0</v>
      </c>
      <c r="V31" s="2727">
        <f>IF(ISBLANK(X17), 0, (U31 * S31) * (X16 / X17))</f>
        <v>0</v>
      </c>
      <c r="W31" s="2024">
        <f>IFERROR(IF(V31=0, 0, IF(ISBLANK(R31), "", IF(ROUND(V31/INDEX(N75:Y75, MATCH(R31,N74:Y74, 0)), 2), ROUND(V31/INDEX(N75:Y75, MATCH(R31,N74:Y74, 0)), 2) &amp; " " &amp; R31))), "")</f>
        <v>0</v>
      </c>
      <c r="X31" s="2002">
        <f>(N31/X17)*X16*S31</f>
        <v>0</v>
      </c>
      <c r="Y31" s="2003">
        <f>O31</f>
        <v>0</v>
      </c>
      <c r="Z31"/>
      <c r="AA31" s="3758" t="str">
        <f>IF(AA28=0, 0, IF(LEN(AB31)&gt;AA28, LEN(AB31)-AA28 &amp; " en trop", LEN(AB31)))&amp;" car."</f>
        <v>0 car.</v>
      </c>
      <c r="AB31" s="3727"/>
      <c r="AC31" s="3754"/>
      <c r="AD31" s="3696" t="str">
        <f>TEXT(ROUND(LEN(AB31)/AG28, 1), "0.0") &amp; " lignes"</f>
        <v>0.0 lignes</v>
      </c>
      <c r="AE31" s="3757" t="s">
        <v>5015</v>
      </c>
      <c r="AF31" s="3756"/>
      <c r="AG31" s="3699" t="str">
        <f>IF(AG28=0, 0, IF(LEN(AE31)&gt;AG28, LEN(AE31)-AG28 &amp; " en trop", LEN(AE31)))&amp;" car."</f>
        <v>44 car.</v>
      </c>
      <c r="AH31"/>
      <c r="AI31" s="140"/>
      <c r="AJ31" s="140"/>
      <c r="AK31"/>
      <c r="AL31" s="140"/>
      <c r="AM31" s="140"/>
      <c r="AN31"/>
      <c r="AO31" s="304" t="s">
        <v>356</v>
      </c>
      <c r="AP31" s="305"/>
      <c r="AQ31" s="141"/>
      <c r="AR31" s="161"/>
      <c r="AS31" s="137"/>
      <c r="AT31" s="2527" t="s">
        <v>84</v>
      </c>
      <c r="AU31" s="2528" t="s">
        <v>89</v>
      </c>
      <c r="AV31" s="88" t="s">
        <v>88</v>
      </c>
      <c r="AW31" s="87"/>
      <c r="AX31" s="3992" t="s">
        <v>87</v>
      </c>
      <c r="AY31" s="3994" t="s">
        <v>86</v>
      </c>
      <c r="AZ31" s="1314"/>
      <c r="BB31" s="3957"/>
      <c r="BC31" s="3958"/>
      <c r="BD31" s="3958"/>
      <c r="BE31" s="3603" t="s">
        <v>4515</v>
      </c>
      <c r="BF31" s="3604" t="s">
        <v>4807</v>
      </c>
      <c r="BG31" s="3604" t="s">
        <v>4928</v>
      </c>
      <c r="BH31" s="3692"/>
      <c r="BI31" s="143" t="s">
        <v>798</v>
      </c>
      <c r="BJ31" s="135">
        <v>1</v>
      </c>
    </row>
    <row r="32" spans="1:62" s="641" customFormat="1" ht="18.75" customHeight="1" thickTop="1" thickBot="1">
      <c r="A32"/>
      <c r="B32"/>
      <c r="C32"/>
      <c r="D32" s="2728" t="str">
        <f>IF(K32&lt;&gt;"","A","►")</f>
        <v>A</v>
      </c>
      <c r="E32" s="66"/>
      <c r="F32" s="65"/>
      <c r="G32" s="64" t="str">
        <f>IF(AND(E32&gt;0,H32&gt;0),"de","")</f>
        <v/>
      </c>
      <c r="H32" s="63">
        <v>120</v>
      </c>
      <c r="I32" s="5311" t="s">
        <v>62</v>
      </c>
      <c r="J32" s="2616">
        <v>1</v>
      </c>
      <c r="K32" s="5248" t="s">
        <v>71</v>
      </c>
      <c r="M32" s="2728"/>
      <c r="N32" s="66"/>
      <c r="O32" s="65"/>
      <c r="P32" s="64"/>
      <c r="Q32" s="63"/>
      <c r="R32" s="5309"/>
      <c r="S32" s="5309"/>
      <c r="T32" s="5248"/>
      <c r="U32" s="2126">
        <f>IFERROR(INDEX(N75:Y75,MATCH(R32,N74:Y74,0)) * Q32 * IF(ISBLANK(N32), 1, N32), 0)</f>
        <v>0</v>
      </c>
      <c r="V32" s="2730">
        <f>IF(ISBLANK(X17), 0, (U32 * S32) * (X16 / X17))</f>
        <v>0</v>
      </c>
      <c r="W32" s="2027">
        <f>IFERROR(IF(V32=0, 0, IF(ISBLANK(R32), "", IF(ROUND(V32/INDEX(N75:Y75, MATCH(R32,N74:Y74, 0)), 2), ROUND(V32/INDEX(N75:Y75, MATCH(R32,N74:Y74, 0)), 2) &amp; " " &amp; R32))), "")</f>
        <v>0</v>
      </c>
      <c r="X32" s="2004">
        <f>(N32/X17)*X16*S32</f>
        <v>0</v>
      </c>
      <c r="Y32" s="2005">
        <f>O32</f>
        <v>0</v>
      </c>
      <c r="Z32"/>
      <c r="AA32" s="3758" t="str">
        <f>IF(AA28=0, 0, IF(LEN(AB32)&gt;AA28, LEN(AB32)-AA28 &amp; " en trop", LEN(AB32)))&amp;" car."</f>
        <v>33 car.</v>
      </c>
      <c r="AB32" s="3727" t="s">
        <v>5014</v>
      </c>
      <c r="AC32" s="3754"/>
      <c r="AD32" s="3696" t="str">
        <f>TEXT(ROUND(LEN(AB32)/AG28, 1), "0.0") &amp; " lignes"</f>
        <v>0.4 lignes</v>
      </c>
      <c r="AE32" s="3757" t="s">
        <v>5013</v>
      </c>
      <c r="AF32" s="3756"/>
      <c r="AG32" s="3699" t="str">
        <f>IF(AG28=0, 0, IF(LEN(AE32)&gt;AG28, LEN(AE32)-AG28 &amp; " en trop", LEN(AE32)))&amp;" car."</f>
        <v>51 car.</v>
      </c>
      <c r="AH32"/>
      <c r="AI32" s="3886" t="s">
        <v>322</v>
      </c>
      <c r="AJ32" s="3887"/>
      <c r="AK32"/>
      <c r="AL32" s="3886" t="s">
        <v>323</v>
      </c>
      <c r="AM32" s="3887"/>
      <c r="AN32"/>
      <c r="AO32" s="166"/>
      <c r="AP32" s="11"/>
      <c r="AQ32" s="11"/>
      <c r="AR32" s="167"/>
      <c r="AS32" s="137"/>
      <c r="AT32" s="2530" t="s">
        <v>75</v>
      </c>
      <c r="AU32" s="2531" t="s">
        <v>77</v>
      </c>
      <c r="AV32" s="82" t="s">
        <v>30</v>
      </c>
      <c r="AW32" s="81" t="s">
        <v>76</v>
      </c>
      <c r="AX32" s="3993"/>
      <c r="AY32" s="3995"/>
      <c r="AZ32" s="1314"/>
      <c r="BB32" s="3537" t="s">
        <v>4810</v>
      </c>
      <c r="BC32" s="3513" t="s">
        <v>4929</v>
      </c>
      <c r="BD32" s="3693" t="s">
        <v>4930</v>
      </c>
      <c r="BE32" s="3605">
        <v>0</v>
      </c>
      <c r="BF32" s="3530" t="s">
        <v>4810</v>
      </c>
      <c r="BG32" s="3513" t="s">
        <v>4929</v>
      </c>
      <c r="BH32" s="3694">
        <v>73</v>
      </c>
      <c r="BI32" s="143" t="s">
        <v>798</v>
      </c>
      <c r="BJ32" s="135">
        <v>1</v>
      </c>
    </row>
    <row r="33" spans="1:62" s="641" customFormat="1" ht="18.75" customHeight="1" thickTop="1" thickBot="1">
      <c r="A33"/>
      <c r="B33"/>
      <c r="C33"/>
      <c r="D33" s="2728" t="str">
        <f>IF(K33&lt;&gt;"","A","►")</f>
        <v>A</v>
      </c>
      <c r="E33" s="66"/>
      <c r="F33" s="65"/>
      <c r="G33" s="64" t="str">
        <f>IF(AND(E33&gt;0,H33&gt;0),"de","")</f>
        <v/>
      </c>
      <c r="H33" s="63">
        <v>50</v>
      </c>
      <c r="I33" s="5311" t="s">
        <v>62</v>
      </c>
      <c r="J33" s="2616">
        <v>1</v>
      </c>
      <c r="K33" s="5248" t="s">
        <v>4267</v>
      </c>
      <c r="M33" s="2728"/>
      <c r="N33" s="66"/>
      <c r="O33" s="65"/>
      <c r="P33" s="64"/>
      <c r="Q33" s="63"/>
      <c r="R33" s="5309"/>
      <c r="S33" s="5309"/>
      <c r="T33" s="5248"/>
      <c r="U33" s="2126">
        <f>IFERROR(INDEX(N75:Y75,MATCH(R33,N74:Y74,0)) * Q33 * IF(ISBLANK(N33), 1, N33), 0)</f>
        <v>0</v>
      </c>
      <c r="V33" s="2727">
        <f>IF(ISBLANK(X17), 0, (U33 * S33) * (X16 / X17))</f>
        <v>0</v>
      </c>
      <c r="W33" s="2024">
        <f>IFERROR(IF(V33=0, 0, IF(ISBLANK(R33), "", IF(ROUND(V33/INDEX(N75:Y75, MATCH(R33,N74:Y74, 0)), 2), ROUND(V33/INDEX(N75:Y75, MATCH(R33,N74:Y74, 0)), 2) &amp; " " &amp; R33))), "")</f>
        <v>0</v>
      </c>
      <c r="X33" s="2002">
        <f>(N33/X17)*X16*S33</f>
        <v>0</v>
      </c>
      <c r="Y33" s="2003">
        <f>O33</f>
        <v>0</v>
      </c>
      <c r="Z33"/>
      <c r="AA33" s="3758" t="str">
        <f>IF(AA28=0, 0, IF(LEN(AB33)&gt;AA28, LEN(AB33)-AA28 &amp; " en trop", LEN(AB33)))&amp;" car."</f>
        <v>53 car.</v>
      </c>
      <c r="AB33" s="3727" t="s">
        <v>5012</v>
      </c>
      <c r="AC33" s="3754"/>
      <c r="AD33" s="3696" t="str">
        <f>TEXT(ROUND(LEN(AB33)/AG28, 1), "0.0") &amp; " lignes"</f>
        <v>0.7 lignes</v>
      </c>
      <c r="AE33" s="3757"/>
      <c r="AF33" s="3756"/>
      <c r="AG33" s="3699" t="str">
        <f>IF(AG28=0, 0, IF(LEN(AE33)&gt;AG28, LEN(AE33)-AG28 &amp; " en trop", LEN(AE33)))&amp;" car."</f>
        <v>0 car.</v>
      </c>
      <c r="AH33"/>
      <c r="AI33" s="3886"/>
      <c r="AJ33" s="3887"/>
      <c r="AK33"/>
      <c r="AL33" s="3886"/>
      <c r="AM33" s="3887"/>
      <c r="AN33"/>
      <c r="AO33" s="319"/>
      <c r="AP33" s="320" t="s">
        <v>58</v>
      </c>
      <c r="AQ33" s="321" t="s">
        <v>56</v>
      </c>
      <c r="AR33" s="161"/>
      <c r="AS33" s="137"/>
      <c r="AT33" s="2532" t="s">
        <v>71</v>
      </c>
      <c r="AU33" s="2348">
        <v>27</v>
      </c>
      <c r="AV33" s="72" t="s">
        <v>404</v>
      </c>
      <c r="AW33" s="2533" t="s">
        <v>76</v>
      </c>
      <c r="AX33" s="63">
        <v>20</v>
      </c>
      <c r="AY33" s="41" t="s">
        <v>62</v>
      </c>
      <c r="AZ33" s="1314"/>
      <c r="BB33" s="3695" t="s">
        <v>51</v>
      </c>
      <c r="BC33" s="3624"/>
      <c r="BD33" s="3696" t="str">
        <f>TEXT(ROUND(LEN(BB33)/BH32, 1), "0.0") &amp; " lignes"</f>
        <v>0.4 lignes</v>
      </c>
      <c r="BE33" s="3607" t="str">
        <f ca="1">IF(ISBLANK(BF33),"",LARGE(OFFSET(BE32,0,0,ROWS(BE32:BE32)),1)+1)</f>
        <v/>
      </c>
      <c r="BF33" s="3624"/>
      <c r="BG33" s="3697"/>
      <c r="BH33" s="3698">
        <f>IF(BH32=0,0,IF(LEN(BF33)&gt;BH32,LEN(BF33)-BH32&amp;" en trop",0))</f>
        <v>0</v>
      </c>
      <c r="BI33" s="143" t="s">
        <v>798</v>
      </c>
      <c r="BJ33" s="135">
        <v>1</v>
      </c>
    </row>
    <row r="34" spans="1:62" s="641" customFormat="1" ht="18.75" customHeight="1" thickTop="1" thickBot="1">
      <c r="A34"/>
      <c r="B34" s="97" t="s">
        <v>100</v>
      </c>
      <c r="C34"/>
      <c r="D34" s="2728" t="str">
        <f>IF(K34&lt;&gt;"","A","►")</f>
        <v>A</v>
      </c>
      <c r="E34" s="66"/>
      <c r="F34" s="72"/>
      <c r="G34" s="64" t="str">
        <f>IF(AND(E34&gt;0,H34&gt;0),"de","")</f>
        <v/>
      </c>
      <c r="H34" s="63">
        <v>100</v>
      </c>
      <c r="I34" s="5311" t="s">
        <v>62</v>
      </c>
      <c r="J34" s="2616">
        <v>1</v>
      </c>
      <c r="K34" s="5248" t="s">
        <v>2016</v>
      </c>
      <c r="M34" s="2728"/>
      <c r="N34" s="66"/>
      <c r="O34" s="72"/>
      <c r="P34" s="64"/>
      <c r="Q34" s="63"/>
      <c r="R34" s="5309"/>
      <c r="S34" s="5309"/>
      <c r="T34" s="5248"/>
      <c r="U34" s="2126">
        <f>IFERROR(INDEX(N75:Y75,MATCH(R34,N74:Y74,0)) * Q34 * IF(ISBLANK(N34), 1, N34), 0)</f>
        <v>0</v>
      </c>
      <c r="V34" s="2730">
        <f>IF(ISBLANK(X17), 0, (U34 * S34) * (X16 / X17))</f>
        <v>0</v>
      </c>
      <c r="W34" s="2027">
        <f>IFERROR(IF(V34=0, 0, IF(ISBLANK(R34), "", IF(ROUND(V34/INDEX(N75:Y75, MATCH(R34,N74:Y74, 0)), 2), ROUND(V34/INDEX(N75:Y75, MATCH(R34,N74:Y74, 0)), 2) &amp; " " &amp; R34))), "")</f>
        <v>0</v>
      </c>
      <c r="X34" s="2004">
        <f>(N34/X17)*X16*S34</f>
        <v>0</v>
      </c>
      <c r="Y34" s="2005">
        <f>O34</f>
        <v>0</v>
      </c>
      <c r="Z34"/>
      <c r="AA34" s="3758" t="str">
        <f>IF(AA28=0, 0, IF(LEN(AB34)&gt;AA28, LEN(AB34)-AA28 &amp; " en trop", LEN(AB34)))&amp;" car."</f>
        <v>9 car.</v>
      </c>
      <c r="AB34" s="3727" t="s">
        <v>5011</v>
      </c>
      <c r="AC34" s="3754"/>
      <c r="AD34" s="3696" t="str">
        <f>TEXT(ROUND(LEN(AB34)/AG28, 1), "0.0") &amp; " lignes"</f>
        <v>0.1 lignes</v>
      </c>
      <c r="AE34" s="3757" t="s">
        <v>5010</v>
      </c>
      <c r="AF34" s="3756"/>
      <c r="AG34" s="3699" t="str">
        <f>IF(AG28=0, 0, IF(LEN(AE34)&gt;AG28, LEN(AE34)-AG28 &amp; " en trop", LEN(AE34)))&amp;" car."</f>
        <v>44 car.</v>
      </c>
      <c r="AH34"/>
      <c r="AI34" s="140"/>
      <c r="AJ34" s="140"/>
      <c r="AK34"/>
      <c r="AL34" s="140"/>
      <c r="AM34" s="140"/>
      <c r="AN34"/>
      <c r="AO34" s="319"/>
      <c r="AP34" s="320" t="s">
        <v>57</v>
      </c>
      <c r="AQ34" s="321" t="s">
        <v>55</v>
      </c>
      <c r="AR34" s="161"/>
      <c r="AS34" s="137"/>
      <c r="AT34" s="2516"/>
      <c r="AU34" s="712"/>
      <c r="AV34" s="712"/>
      <c r="AW34" s="712"/>
      <c r="AX34" s="132"/>
      <c r="AY34" s="712"/>
      <c r="AZ34" s="1314"/>
      <c r="BB34" s="3695" t="s">
        <v>50</v>
      </c>
      <c r="BC34" s="3624"/>
      <c r="BD34" s="3696" t="str">
        <f>TEXT(ROUND(LEN(BB34)/BH32, 1), "0.0") &amp; " lignes"</f>
        <v>0.5 lignes</v>
      </c>
      <c r="BE34" s="3607" t="str">
        <f ca="1">IF(ISBLANK(BF34),"",LARGE(OFFSET(BE32,0,0,ROWS(BE32:BE33)),1)+1)</f>
        <v/>
      </c>
      <c r="BF34" s="3624"/>
      <c r="BG34" s="3697"/>
      <c r="BH34" s="3699">
        <f>IF(BH32=0,0,IF(LEN(BF34)&gt;BH32,LEN(BF34)-BH32&amp;" en trop",0))</f>
        <v>0</v>
      </c>
      <c r="BI34" s="143" t="s">
        <v>798</v>
      </c>
      <c r="BJ34" s="135">
        <v>1</v>
      </c>
    </row>
    <row r="35" spans="1:62" s="641" customFormat="1" ht="18.75" customHeight="1" thickTop="1">
      <c r="A35"/>
      <c r="B35" s="242" t="s">
        <v>270</v>
      </c>
      <c r="C35"/>
      <c r="D35" s="2728" t="str">
        <f>IF(K35&lt;&gt;"","A","►")</f>
        <v>A</v>
      </c>
      <c r="E35" s="66"/>
      <c r="F35" s="72"/>
      <c r="G35" s="64" t="str">
        <f>IF(AND(E35&gt;0,H35&gt;0),"de","")</f>
        <v/>
      </c>
      <c r="H35" s="63">
        <v>6</v>
      </c>
      <c r="I35" s="5311" t="s">
        <v>62</v>
      </c>
      <c r="J35" s="2616">
        <v>1</v>
      </c>
      <c r="K35" s="5248" t="s">
        <v>2295</v>
      </c>
      <c r="M35" s="2728"/>
      <c r="N35" s="66"/>
      <c r="O35" s="72"/>
      <c r="P35" s="64"/>
      <c r="Q35" s="63"/>
      <c r="R35" s="5309"/>
      <c r="S35" s="5309"/>
      <c r="T35" s="5248"/>
      <c r="U35" s="2126">
        <f>IFERROR(INDEX(N75:Y75,MATCH(R35,N74:Y74,0)) * Q35 * IF(ISBLANK(N35), 1, N35), 0)</f>
        <v>0</v>
      </c>
      <c r="V35" s="2731">
        <f>IF(ISBLANK(X17), 0, (U35 * S35) * (X16 / X17))</f>
        <v>0</v>
      </c>
      <c r="W35" s="2024">
        <f>IFERROR(IF(V35=0, 0, IF(ISBLANK(R35), "", IF(ROUND(V35/INDEX(N75:Y75, MATCH(R35,N74:Y74, 0)), 2), ROUND(V35/INDEX(N75:Y75, MATCH(R35,N74:Y74, 0)), 2) &amp; " " &amp; R35))), "")</f>
        <v>0</v>
      </c>
      <c r="X35" s="2002">
        <f>(N35/X17)*X16*S35</f>
        <v>0</v>
      </c>
      <c r="Y35" s="2003">
        <f>O35</f>
        <v>0</v>
      </c>
      <c r="Z35"/>
      <c r="AA35" s="3758" t="str">
        <f>IF(AA28=0, 0, IF(LEN(AB35)&gt;AA28, LEN(AB35)-AA28 &amp; " en trop", LEN(AB35)))&amp;" car."</f>
        <v>10 car.</v>
      </c>
      <c r="AB35" s="3727" t="s">
        <v>5009</v>
      </c>
      <c r="AC35" s="3754"/>
      <c r="AD35" s="3696" t="str">
        <f>TEXT(ROUND(LEN(AB35)/AG28, 1), "0.0") &amp; " lignes"</f>
        <v>0.1 lignes</v>
      </c>
      <c r="AE35" s="3757"/>
      <c r="AF35" s="3756" t="s">
        <v>5008</v>
      </c>
      <c r="AG35" s="3699" t="str">
        <f>IF(AG28=0, 0, IF(LEN(AE35)&gt;AG28, LEN(AE35)-AG28 &amp; " en trop", LEN(AE35)))&amp;" car."</f>
        <v>0 car.</v>
      </c>
      <c r="AH35"/>
      <c r="AI35" s="3898" t="s">
        <v>364</v>
      </c>
      <c r="AJ35" s="3899"/>
      <c r="AK35"/>
      <c r="AL35" s="3898" t="s">
        <v>365</v>
      </c>
      <c r="AM35" s="3899"/>
      <c r="AN35"/>
      <c r="AO35" s="319"/>
      <c r="AP35" s="336" t="s">
        <v>403</v>
      </c>
      <c r="AQ35" s="337" t="s">
        <v>62</v>
      </c>
      <c r="AR35" s="161"/>
      <c r="AS35" s="137"/>
      <c r="AT35" s="2535" t="s">
        <v>76</v>
      </c>
      <c r="AU35" s="2536" t="s">
        <v>4371</v>
      </c>
      <c r="AV35" s="2536"/>
      <c r="AW35" s="2536"/>
      <c r="AX35" s="132"/>
      <c r="AY35" s="712"/>
      <c r="AZ35" s="1314"/>
      <c r="BB35" s="3695" t="s">
        <v>4812</v>
      </c>
      <c r="BC35" s="3624"/>
      <c r="BD35" s="3696" t="str">
        <f>TEXT(ROUND(LEN(BB35)/BH32, 1), "0.0") &amp; " lignes"</f>
        <v>0.6 lignes</v>
      </c>
      <c r="BE35" s="3607" t="str">
        <f ca="1">IF(ISBLANK(BF35),"",LARGE(OFFSET(BE32,0,0,ROWS(BE32:BE34)),1)+1)</f>
        <v/>
      </c>
      <c r="BF35" s="3624"/>
      <c r="BG35" s="3697"/>
      <c r="BH35" s="3699">
        <f>IF(BH32=0,0,IF(LEN(BF35)&gt;BH32,LEN(BF35)-BH32&amp;" en trop",0))</f>
        <v>0</v>
      </c>
      <c r="BI35" s="143" t="s">
        <v>798</v>
      </c>
      <c r="BJ35" s="135">
        <v>1</v>
      </c>
    </row>
    <row r="36" spans="1:62" s="641" customFormat="1" ht="18.75" customHeight="1">
      <c r="A36"/>
      <c r="B36" s="243" t="s">
        <v>274</v>
      </c>
      <c r="C36"/>
      <c r="D36" s="2728" t="str">
        <f>IF(K36&lt;&gt;"","A","►")</f>
        <v>A</v>
      </c>
      <c r="E36" s="66"/>
      <c r="F36" s="72"/>
      <c r="G36" s="64" t="str">
        <f>IF(AND(E36&gt;0,H36&gt;0),"de","")</f>
        <v/>
      </c>
      <c r="H36" s="63">
        <v>200</v>
      </c>
      <c r="I36" s="5311" t="s">
        <v>62</v>
      </c>
      <c r="J36" s="2616">
        <v>1</v>
      </c>
      <c r="K36" s="5248" t="s">
        <v>4496</v>
      </c>
      <c r="M36" s="2728"/>
      <c r="N36" s="66"/>
      <c r="O36" s="72"/>
      <c r="P36" s="64"/>
      <c r="Q36" s="63"/>
      <c r="R36" s="5309"/>
      <c r="S36" s="5309"/>
      <c r="T36" s="5248"/>
      <c r="U36" s="2126">
        <f>IFERROR(INDEX(N75:Y75,MATCH(R36,N74:Y74,0)) * Q36 * IF(ISBLANK(N36), 1, N36), 0)</f>
        <v>0</v>
      </c>
      <c r="V36" s="2730">
        <f>IF(ISBLANK(X17), 0, (U36 * S36) * (X16 / X17))</f>
        <v>0</v>
      </c>
      <c r="W36" s="2027">
        <f>IFERROR(IF(V36=0, 0, IF(ISBLANK(R36), "", IF(ROUND(V36/INDEX(N75:Y75, MATCH(R36,N74:Y74, 0)), 2), ROUND(V36/INDEX(N75:Y75, MATCH(R36,N74:Y74, 0)), 2) &amp; " " &amp; R36))), "")</f>
        <v>0</v>
      </c>
      <c r="X36" s="2004">
        <f>(N36/X17)*X16*S36</f>
        <v>0</v>
      </c>
      <c r="Y36" s="2005">
        <f>O36</f>
        <v>0</v>
      </c>
      <c r="Z36"/>
      <c r="AA36" s="3758" t="str">
        <f>IF(AA28=0, 0, IF(LEN(AB36)&gt;AA28, LEN(AB36)-AA28 &amp; " en trop", LEN(AB36)))&amp;" car."</f>
        <v>22 car.</v>
      </c>
      <c r="AB36" s="3727" t="s">
        <v>5007</v>
      </c>
      <c r="AC36" s="3754"/>
      <c r="AD36" s="3696" t="str">
        <f>TEXT(ROUND(LEN(AB36)/AG28, 1), "0.0") &amp; " lignes"</f>
        <v>0.3 lignes</v>
      </c>
      <c r="AE36" s="3757" t="s">
        <v>4972</v>
      </c>
      <c r="AF36" s="3756"/>
      <c r="AG36" s="3699" t="str">
        <f>IF(AG28=0, 0, IF(LEN(AE36)&gt;AG28, LEN(AE36)-AG28 &amp; " en trop", LEN(AE36)))&amp;" car."</f>
        <v>32 car.</v>
      </c>
      <c r="AH36"/>
      <c r="AI36" s="3898"/>
      <c r="AJ36" s="3899"/>
      <c r="AK36"/>
      <c r="AL36" s="3898"/>
      <c r="AM36" s="3899"/>
      <c r="AN36"/>
      <c r="AO36" s="319"/>
      <c r="AP36" s="347" t="s">
        <v>66</v>
      </c>
      <c r="AQ36" s="348" t="s">
        <v>429</v>
      </c>
      <c r="AR36" s="161"/>
      <c r="AS36" s="137"/>
      <c r="AT36" s="2516" t="s">
        <v>4372</v>
      </c>
      <c r="AU36" s="712"/>
      <c r="AV36" s="712"/>
      <c r="AW36" s="712"/>
      <c r="AX36" s="132"/>
      <c r="AY36" s="712"/>
      <c r="AZ36" s="1314"/>
      <c r="BB36" s="3695" t="s">
        <v>4813</v>
      </c>
      <c r="BC36" s="3624"/>
      <c r="BD36" s="3696" t="str">
        <f>TEXT(ROUND(LEN(BB36)/BH32, 1), "0.0") &amp; " lignes"</f>
        <v>0.5 lignes</v>
      </c>
      <c r="BE36" s="3607" t="str">
        <f ca="1">IF(ISBLANK(BF36),"",LARGE(OFFSET(BE32,0,0,ROWS(BE32:BE35)),1)+1)</f>
        <v/>
      </c>
      <c r="BF36" s="3624"/>
      <c r="BG36" s="3697" t="s">
        <v>4813</v>
      </c>
      <c r="BH36" s="3699">
        <f>IF(BH32=0,0,IF(LEN(BF36)&gt;BH32,LEN(BF36)-BH32&amp;" en trop",0))</f>
        <v>0</v>
      </c>
      <c r="BI36" s="143" t="s">
        <v>798</v>
      </c>
      <c r="BJ36" s="135">
        <v>1</v>
      </c>
    </row>
    <row r="37" spans="1:62" s="641" customFormat="1" ht="18.75" customHeight="1">
      <c r="A37"/>
      <c r="B37" s="41" t="s">
        <v>62</v>
      </c>
      <c r="C37"/>
      <c r="D37" s="2728" t="str">
        <f>IF(K37&lt;&gt;"","A","►")</f>
        <v>►</v>
      </c>
      <c r="E37" s="66"/>
      <c r="F37" s="65"/>
      <c r="G37" s="64" t="str">
        <f>IF(AND(E37&gt;0,H37&gt;0),"de","")</f>
        <v/>
      </c>
      <c r="H37" s="63"/>
      <c r="I37" s="5309"/>
      <c r="J37" s="2616">
        <v>1</v>
      </c>
      <c r="K37" s="5248"/>
      <c r="M37" s="2728"/>
      <c r="N37" s="66"/>
      <c r="O37" s="65"/>
      <c r="P37" s="64"/>
      <c r="Q37" s="63"/>
      <c r="R37" s="5309"/>
      <c r="S37" s="5309"/>
      <c r="T37" s="5248"/>
      <c r="U37" s="2126">
        <f>IFERROR(INDEX(N75:Y75,MATCH(R37,N74:Y74,0)) * Q37 * IF(ISBLANK(N37), 1, N37), 0)</f>
        <v>0</v>
      </c>
      <c r="V37" s="2727">
        <f>IF(ISBLANK(X17), 0, (U37 * S37) * (X16 / X17))</f>
        <v>0</v>
      </c>
      <c r="W37" s="2024">
        <f>IFERROR(IF(V37=0, 0, IF(ISBLANK(R37), "", IF(ROUND(V37/INDEX(N75:Y75, MATCH(R37,N74:Y74, 0)), 2), ROUND(V37/INDEX(N75:Y75, MATCH(R37,N74:Y74, 0)), 2) &amp; " " &amp; R37))), "")</f>
        <v>0</v>
      </c>
      <c r="X37" s="2002">
        <f>(N37/X17)*X16*S37</f>
        <v>0</v>
      </c>
      <c r="Y37" s="2003">
        <f>O37</f>
        <v>0</v>
      </c>
      <c r="Z37"/>
      <c r="AA37" s="3758" t="str">
        <f>IF(AA28=0, 0, IF(LEN(AB37)&gt;AA28, LEN(AB37)-AA28 &amp; " en trop", LEN(AB37)))&amp;" car."</f>
        <v>19 car.</v>
      </c>
      <c r="AB37" s="3727" t="s">
        <v>5006</v>
      </c>
      <c r="AC37" s="3754"/>
      <c r="AD37" s="3696" t="str">
        <f>TEXT(ROUND(LEN(AB37)/AG28, 1), "0.0") &amp; " lignes"</f>
        <v>0.3 lignes</v>
      </c>
      <c r="AE37" s="3757" t="s">
        <v>5005</v>
      </c>
      <c r="AF37" s="3756"/>
      <c r="AG37" s="3699" t="str">
        <f>IF(AG28=0, 0, IF(LEN(AE37)&gt;AG28, LEN(AE37)-AG28 &amp; " en trop", LEN(AE37)))&amp;" car."</f>
        <v>44 car.</v>
      </c>
      <c r="AH37"/>
      <c r="AI37" s="140"/>
      <c r="AJ37" s="140"/>
      <c r="AK37"/>
      <c r="AL37" s="140"/>
      <c r="AM37" s="140"/>
      <c r="AN37"/>
      <c r="AO37" s="319"/>
      <c r="AP37" s="347" t="s">
        <v>65</v>
      </c>
      <c r="AQ37" s="358" t="s">
        <v>59</v>
      </c>
      <c r="AR37" s="161"/>
      <c r="AS37" s="137"/>
      <c r="AT37" s="2516"/>
      <c r="AU37" s="712"/>
      <c r="AV37" s="712"/>
      <c r="AW37" s="712"/>
      <c r="AX37" s="132"/>
      <c r="AY37" s="712"/>
      <c r="AZ37" s="1314"/>
      <c r="BB37" s="3695"/>
      <c r="BC37" s="3700"/>
      <c r="BD37" s="3696" t="str">
        <f>TEXT(ROUND(LEN(BB37)/BH32, 1), "0.0") &amp; " lignes"</f>
        <v>0.0 lignes</v>
      </c>
      <c r="BE37" s="3607" t="str">
        <f ca="1">IF(ISBLANK(BF37),"",LARGE(OFFSET(BE32,0,0,ROWS(BE32:BE36)),1)+1)</f>
        <v/>
      </c>
      <c r="BF37" s="3624"/>
      <c r="BG37" s="3697"/>
      <c r="BH37" s="3699">
        <f>IF(BH32=0,0,IF(LEN(BF37)&gt;BH32,LEN(BF37)-BH32&amp;" en trop",0))</f>
        <v>0</v>
      </c>
      <c r="BI37" s="143" t="s">
        <v>798</v>
      </c>
      <c r="BJ37" s="135">
        <v>1</v>
      </c>
    </row>
    <row r="38" spans="1:62" s="641" customFormat="1" ht="18.75" customHeight="1" thickBot="1">
      <c r="A38"/>
      <c r="B38" s="645" t="s">
        <v>61</v>
      </c>
      <c r="C38"/>
      <c r="D38" s="2728" t="str">
        <f>IF(K38&lt;&gt;"","A","►")</f>
        <v>►</v>
      </c>
      <c r="E38" s="66"/>
      <c r="F38" s="65"/>
      <c r="G38" s="64" t="str">
        <f>IF(AND(E38&gt;0,H38&gt;0),"de","")</f>
        <v/>
      </c>
      <c r="H38" s="63"/>
      <c r="I38" s="5309"/>
      <c r="J38" s="2616">
        <v>1</v>
      </c>
      <c r="K38" s="5248"/>
      <c r="M38" s="2728"/>
      <c r="N38" s="66"/>
      <c r="O38" s="65"/>
      <c r="P38" s="64"/>
      <c r="Q38" s="63"/>
      <c r="R38" s="5309"/>
      <c r="S38" s="5309"/>
      <c r="T38" s="5248"/>
      <c r="U38" s="2126">
        <f>IFERROR(INDEX(N75:Y75,MATCH(R38,N74:Y74,0)) * Q38 * IF(ISBLANK(N38), 1, N38), 0)</f>
        <v>0</v>
      </c>
      <c r="V38" s="2730">
        <f>IF(ISBLANK(X17), 0, (U38 * S38) * (X16 / X17))</f>
        <v>0</v>
      </c>
      <c r="W38" s="2027">
        <f>IFERROR(IF(V38=0, 0, IF(ISBLANK(R38), "", IF(ROUND(V38/INDEX(N75:Y75, MATCH(R38,N74:Y74, 0)), 2), ROUND(V38/INDEX(N75:Y75, MATCH(R38,N74:Y74, 0)), 2) &amp; " " &amp; R38))), "")</f>
        <v>0</v>
      </c>
      <c r="X38" s="2004">
        <f>(N38/X17)*X16*S38</f>
        <v>0</v>
      </c>
      <c r="Y38" s="2005">
        <f>O38</f>
        <v>0</v>
      </c>
      <c r="Z38"/>
      <c r="AA38" s="3758" t="str">
        <f>IF(AA28=0, 0, IF(LEN(AB38)&gt;AA28, LEN(AB38)-AA28 &amp; " en trop", LEN(AB38)))&amp;" car."</f>
        <v>15 car.</v>
      </c>
      <c r="AB38" s="3727" t="s">
        <v>5004</v>
      </c>
      <c r="AC38" s="3754"/>
      <c r="AD38" s="3696" t="str">
        <f>TEXT(ROUND(LEN(AB38)/AG28, 1), "0.0") &amp; " lignes"</f>
        <v>0.2 lignes</v>
      </c>
      <c r="AE38" s="3757"/>
      <c r="AF38" s="3756" t="s">
        <v>5003</v>
      </c>
      <c r="AG38" s="3699" t="str">
        <f>IF(AG28=0, 0, IF(LEN(AE38)&gt;AG28, LEN(AE38)-AG28 &amp; " en trop", LEN(AE38)))&amp;" car."</f>
        <v>0 car.</v>
      </c>
      <c r="AH38"/>
      <c r="AI38" s="3903" t="s">
        <v>405</v>
      </c>
      <c r="AJ38" s="3904"/>
      <c r="AK38"/>
      <c r="AL38" s="3903" t="s">
        <v>406</v>
      </c>
      <c r="AM38" s="3904"/>
      <c r="AN38"/>
      <c r="AO38" s="319"/>
      <c r="AP38" s="366" t="s">
        <v>60</v>
      </c>
      <c r="AQ38" s="367"/>
      <c r="AR38" s="161"/>
      <c r="AS38" s="137"/>
      <c r="AT38" s="2538"/>
      <c r="AU38" s="2529" t="s">
        <v>356</v>
      </c>
      <c r="AX38" s="132"/>
      <c r="AY38" s="712"/>
      <c r="AZ38" s="1314"/>
      <c r="BB38" s="3695" t="s">
        <v>44</v>
      </c>
      <c r="BC38" s="3700"/>
      <c r="BD38" s="3696" t="str">
        <f>TEXT(ROUND(LEN(BB38)/BH32, 1), "0.0") &amp; " lignes"</f>
        <v>0.5 lignes</v>
      </c>
      <c r="BE38" s="3607" t="str">
        <f ca="1">IF(ISBLANK(BF38),"",LARGE(OFFSET(BE32,0,0,ROWS(BE32:BE37)),1)+1)</f>
        <v/>
      </c>
      <c r="BF38" s="3624"/>
      <c r="BG38" s="3697"/>
      <c r="BH38" s="3699">
        <f>IF(BH32=0,0,IF(LEN(BF38)&gt;BH32,LEN(BF38)-BH32&amp;" en trop",0))</f>
        <v>0</v>
      </c>
      <c r="BI38" s="143" t="s">
        <v>798</v>
      </c>
      <c r="BJ38" s="135">
        <v>1</v>
      </c>
    </row>
    <row r="39" spans="1:62" s="641" customFormat="1" ht="18.75" customHeight="1" thickTop="1">
      <c r="A39"/>
      <c r="B39" s="38" t="s">
        <v>58</v>
      </c>
      <c r="C39"/>
      <c r="D39" s="2728" t="str">
        <f>IF(K39&lt;&gt;"","A","►")</f>
        <v>►</v>
      </c>
      <c r="E39" s="66"/>
      <c r="F39" s="65"/>
      <c r="G39" s="64" t="str">
        <f>IF(AND(E39&gt;0,H39&gt;0),"de","")</f>
        <v/>
      </c>
      <c r="H39" s="63"/>
      <c r="I39" s="5309"/>
      <c r="J39" s="2616">
        <v>1</v>
      </c>
      <c r="K39" s="5248"/>
      <c r="M39" s="2728"/>
      <c r="N39" s="66"/>
      <c r="O39" s="65"/>
      <c r="P39" s="64"/>
      <c r="Q39" s="63"/>
      <c r="R39" s="5309"/>
      <c r="S39" s="5309"/>
      <c r="T39" s="5248"/>
      <c r="U39" s="2126">
        <f>IFERROR(INDEX(N75:Y75,MATCH(R39,N74:Y74,0)) * Q39 * IF(ISBLANK(N39), 1, N39), 0)</f>
        <v>0</v>
      </c>
      <c r="V39" s="2727">
        <f>IF(ISBLANK(X17), 0, (U39 * S39) * (X16 / X17))</f>
        <v>0</v>
      </c>
      <c r="W39" s="2024">
        <f>IFERROR(IF(V39=0, 0, IF(ISBLANK(R39), "", IF(ROUND(V39/INDEX(N75:Y75, MATCH(R39,N74:Y74, 0)), 2), ROUND(V39/INDEX(N75:Y75, MATCH(R39,N74:Y74, 0)), 2) &amp; " " &amp; R39))), "")</f>
        <v>0</v>
      </c>
      <c r="X39" s="2002">
        <f>(N39/X17)*X16*S39</f>
        <v>0</v>
      </c>
      <c r="Y39" s="2003">
        <f>O39</f>
        <v>0</v>
      </c>
      <c r="Z39"/>
      <c r="AA39" s="3758" t="str">
        <f>IF(AA28=0, 0, IF(LEN(AB39)&gt;AA28, LEN(AB39)-AA28 &amp; " en trop", LEN(AB39)))&amp;" car."</f>
        <v>18 car.</v>
      </c>
      <c r="AB39" s="3727" t="s">
        <v>5002</v>
      </c>
      <c r="AC39" s="3754"/>
      <c r="AD39" s="3696" t="str">
        <f>TEXT(ROUND(LEN(AB39)/AG28, 1), "0.0") &amp; " lignes"</f>
        <v>0.2 lignes</v>
      </c>
      <c r="AE39" s="3757" t="s">
        <v>5001</v>
      </c>
      <c r="AF39" s="3756"/>
      <c r="AG39" s="3699" t="str">
        <f>IF(AG28=0, 0, IF(LEN(AE39)&gt;AG28, LEN(AE39)-AG28 &amp; " en trop", LEN(AE39)))&amp;" car."</f>
        <v>46 car.</v>
      </c>
      <c r="AH39"/>
      <c r="AI39" s="3903"/>
      <c r="AJ39" s="3904"/>
      <c r="AK39"/>
      <c r="AL39" s="3903"/>
      <c r="AM39" s="3904"/>
      <c r="AN39"/>
      <c r="AO39" s="319"/>
      <c r="AP39" s="372" t="s">
        <v>459</v>
      </c>
      <c r="AQ39" s="3667"/>
      <c r="AR39" s="161"/>
      <c r="AS39" s="137"/>
      <c r="AT39" s="3996" t="s">
        <v>87</v>
      </c>
      <c r="AU39" s="3994" t="s">
        <v>86</v>
      </c>
      <c r="AV39" s="86" t="s">
        <v>84</v>
      </c>
      <c r="AW39" s="3998" t="s">
        <v>83</v>
      </c>
      <c r="AX39" s="132"/>
      <c r="AY39" s="712"/>
      <c r="AZ39" s="1314"/>
      <c r="BB39" s="3695" t="s">
        <v>1031</v>
      </c>
      <c r="BC39" s="3700"/>
      <c r="BD39" s="3696" t="str">
        <f>TEXT(ROUND(LEN(BB39)/BH32, 1), "0.0") &amp; " lignes"</f>
        <v>0.6 lignes</v>
      </c>
      <c r="BE39" s="3607" t="str">
        <f ca="1">IF(ISBLANK(BF39),"",LARGE(OFFSET(BE32,0,0,ROWS(BE32:BE38)),1)+1)</f>
        <v/>
      </c>
      <c r="BF39" s="3624"/>
      <c r="BG39" s="3697"/>
      <c r="BH39" s="3699">
        <f>IF(BH32=0,0,IF(LEN(BF39)&gt;BH32,LEN(BF39)-BH32&amp;" en trop",0))</f>
        <v>0</v>
      </c>
      <c r="BI39" s="143" t="s">
        <v>798</v>
      </c>
      <c r="BJ39" s="135">
        <v>1</v>
      </c>
    </row>
    <row r="40" spans="1:62" s="641" customFormat="1" ht="18.75" customHeight="1">
      <c r="A40"/>
      <c r="B40" s="38" t="s">
        <v>56</v>
      </c>
      <c r="C40"/>
      <c r="D40" s="2728" t="str">
        <f>IF(K40&lt;&gt;"","A","►")</f>
        <v>►</v>
      </c>
      <c r="E40" s="66"/>
      <c r="F40" s="65"/>
      <c r="G40" s="64" t="str">
        <f>IF(AND(E40&gt;0,H40&gt;0),"de","")</f>
        <v/>
      </c>
      <c r="H40" s="63"/>
      <c r="I40" s="5309"/>
      <c r="J40" s="2616">
        <v>1</v>
      </c>
      <c r="K40" s="5248"/>
      <c r="M40" s="2728"/>
      <c r="N40" s="66"/>
      <c r="O40" s="65"/>
      <c r="P40" s="64"/>
      <c r="Q40" s="63"/>
      <c r="R40" s="5309"/>
      <c r="S40" s="5309"/>
      <c r="T40" s="5248"/>
      <c r="U40" s="2126">
        <f>IFERROR(INDEX(N75:Y75,MATCH(R40,N74:Y74,0)) * Q40 * IF(ISBLANK(N40), 1, N40), 0)</f>
        <v>0</v>
      </c>
      <c r="V40" s="2730">
        <f>IF(ISBLANK(X17), 0, (U40 * S40) * (X16 / X17))</f>
        <v>0</v>
      </c>
      <c r="W40" s="2027">
        <f>IFERROR(IF(V40=0, 0, IF(ISBLANK(R40), "", IF(ROUND(V40/INDEX(N75:Y75, MATCH(R40,N74:Y74, 0)), 2), ROUND(V40/INDEX(N75:Y75, MATCH(R40,N74:Y74, 0)), 2) &amp; " " &amp; R40))), "")</f>
        <v>0</v>
      </c>
      <c r="X40" s="2004">
        <f>(N40/X17)*X16*S40</f>
        <v>0</v>
      </c>
      <c r="Y40" s="2005">
        <f>O40</f>
        <v>0</v>
      </c>
      <c r="Z40"/>
      <c r="AA40" s="3758" t="str">
        <f>IF(AA28=0, 0, IF(LEN(AB40)&gt;AA28, LEN(AB40)-AA28 &amp; " en trop", LEN(AB40)))&amp;" car."</f>
        <v>13 car.</v>
      </c>
      <c r="AB40" s="3727" t="s">
        <v>5000</v>
      </c>
      <c r="AC40" s="3754"/>
      <c r="AD40" s="3696" t="str">
        <f>TEXT(ROUND(LEN(AB40)/AG28, 1), "0.0") &amp; " lignes"</f>
        <v>0.2 lignes</v>
      </c>
      <c r="AE40" s="3757"/>
      <c r="AF40" s="3756" t="s">
        <v>4999</v>
      </c>
      <c r="AG40" s="3699" t="str">
        <f>IF(AG28=0, 0, IF(LEN(AE40)&gt;AG28, LEN(AE40)-AG28 &amp; " en trop", LEN(AE40)))&amp;" car."</f>
        <v>0 car.</v>
      </c>
      <c r="AH40"/>
      <c r="AI40" s="140"/>
      <c r="AJ40" s="140"/>
      <c r="AK40"/>
      <c r="AL40" s="140"/>
      <c r="AM40" s="140"/>
      <c r="AN40"/>
      <c r="AO40" s="319"/>
      <c r="AP40" s="377" t="s">
        <v>464</v>
      </c>
      <c r="AQ40" s="378" t="s">
        <v>465</v>
      </c>
      <c r="AR40" s="161"/>
      <c r="AS40" s="137"/>
      <c r="AT40" s="3997"/>
      <c r="AU40" s="3995"/>
      <c r="AV40" s="80" t="s">
        <v>75</v>
      </c>
      <c r="AW40" s="3999"/>
      <c r="AX40" s="132"/>
      <c r="AY40" s="712"/>
      <c r="AZ40" s="1314"/>
      <c r="BB40" s="3695"/>
      <c r="BC40" s="3700" t="s">
        <v>1081</v>
      </c>
      <c r="BD40" s="3696" t="str">
        <f>TEXT(ROUND(LEN(BB40)/BH32, 1), "0.0") &amp; " lignes"</f>
        <v>0.0 lignes</v>
      </c>
      <c r="BE40" s="3607" t="str">
        <f ca="1">IF(ISBLANK(BF40),"",LARGE(OFFSET(BE32,0,0,ROWS(BE32:BE39)),1)+1)</f>
        <v/>
      </c>
      <c r="BF40" s="3624"/>
      <c r="BG40" s="3697" t="s">
        <v>1081</v>
      </c>
      <c r="BH40" s="3699">
        <f>IF(BH32=0,0,IF(LEN(BF40)&gt;BH32,LEN(BF40)-BH32&amp;" en trop",0))</f>
        <v>0</v>
      </c>
      <c r="BI40" s="143" t="s">
        <v>798</v>
      </c>
      <c r="BJ40" s="135">
        <v>1</v>
      </c>
    </row>
    <row r="41" spans="1:62" s="641" customFormat="1" ht="18.75" customHeight="1">
      <c r="A41"/>
      <c r="B41" s="38" t="s">
        <v>57</v>
      </c>
      <c r="C41"/>
      <c r="D41" s="2728" t="str">
        <f>IF(K41&lt;&gt;"","A","►")</f>
        <v>►</v>
      </c>
      <c r="E41" s="66"/>
      <c r="F41" s="65"/>
      <c r="G41" s="64" t="str">
        <f>IF(AND(E41&gt;0,H41&gt;0),"de","")</f>
        <v/>
      </c>
      <c r="H41" s="63"/>
      <c r="I41" s="5309"/>
      <c r="J41" s="2616">
        <v>1</v>
      </c>
      <c r="K41" s="5248"/>
      <c r="M41" s="2728"/>
      <c r="N41" s="66"/>
      <c r="O41" s="65"/>
      <c r="P41" s="64"/>
      <c r="Q41" s="63"/>
      <c r="R41" s="5309"/>
      <c r="S41" s="5309"/>
      <c r="T41" s="5248"/>
      <c r="U41" s="2126">
        <f>IFERROR(INDEX(N75:Y75,MATCH(R41,N74:Y74,0)) * Q41 * IF(ISBLANK(N41), 1, N41), 0)</f>
        <v>0</v>
      </c>
      <c r="V41" s="2727">
        <f>IF(ISBLANK(X17), 0, (U41 * S41) * (X16 / X17))</f>
        <v>0</v>
      </c>
      <c r="W41" s="2024">
        <f>IFERROR(IF(V41=0, 0, IF(ISBLANK(R41), "", IF(ROUND(V41/INDEX(N75:Y75, MATCH(R41,N74:Y74, 0)), 2), ROUND(V41/INDEX(N75:Y75, MATCH(R41,N74:Y74, 0)), 2) &amp; " " &amp; R41))), "")</f>
        <v>0</v>
      </c>
      <c r="X41" s="2002">
        <f>(N41/X17)*X16*S41</f>
        <v>0</v>
      </c>
      <c r="Y41" s="2003">
        <f>O41</f>
        <v>0</v>
      </c>
      <c r="Z41"/>
      <c r="AA41" s="3758" t="str">
        <f>IF(AA28=0, 0, IF(LEN(AB41)&gt;AA28, LEN(AB41)-AA28 &amp; " en trop", LEN(AB41)))&amp;" car."</f>
        <v>22 car.</v>
      </c>
      <c r="AB41" s="3727" t="s">
        <v>4998</v>
      </c>
      <c r="AC41" s="3754"/>
      <c r="AD41" s="3696" t="str">
        <f>TEXT(ROUND(LEN(AB41)/AG28, 1), "0.0") &amp; " lignes"</f>
        <v>0.3 lignes</v>
      </c>
      <c r="AE41" s="3757" t="s">
        <v>4997</v>
      </c>
      <c r="AF41" s="3756"/>
      <c r="AG41" s="3699" t="str">
        <f>IF(AG28=0, 0, IF(LEN(AE41)&gt;AG28, LEN(AE41)-AG28 &amp; " en trop", LEN(AE41)))&amp;" car."</f>
        <v>45 car.</v>
      </c>
      <c r="AH41"/>
      <c r="AI41" s="3886" t="s">
        <v>366</v>
      </c>
      <c r="AJ41" s="3887"/>
      <c r="AK41"/>
      <c r="AL41" s="3886" t="s">
        <v>367</v>
      </c>
      <c r="AM41" s="3887"/>
      <c r="AN41"/>
      <c r="AO41" s="319"/>
      <c r="AP41" s="383" t="s">
        <v>469</v>
      </c>
      <c r="AQ41" s="378" t="s">
        <v>470</v>
      </c>
      <c r="AR41" s="161"/>
      <c r="AS41" s="137"/>
      <c r="AT41" s="2540">
        <v>20</v>
      </c>
      <c r="AU41" s="41" t="s">
        <v>62</v>
      </c>
      <c r="AV41" s="60" t="s">
        <v>71</v>
      </c>
      <c r="AW41" s="2541" t="s">
        <v>4374</v>
      </c>
      <c r="AX41" s="132"/>
      <c r="AY41" s="712"/>
      <c r="AZ41" s="1314"/>
      <c r="BB41" s="3695"/>
      <c r="BC41" s="3700" t="s">
        <v>1082</v>
      </c>
      <c r="BD41" s="3696" t="str">
        <f>TEXT(ROUND(LEN(BB41)/BH32, 1), "0.0") &amp; " lignes"</f>
        <v>0.0 lignes</v>
      </c>
      <c r="BE41" s="3607" t="str">
        <f ca="1">IF(ISBLANK(BF41),"",LARGE(OFFSET(BE32,0,0,ROWS(BE32:BE40)),1)+1)</f>
        <v/>
      </c>
      <c r="BF41" s="3624"/>
      <c r="BG41" s="3697" t="s">
        <v>1082</v>
      </c>
      <c r="BH41" s="3699">
        <f>IF(BH32=0,0,IF(LEN(BF41)&gt;BH32,LEN(BF41)-BH32&amp;" en trop",0))</f>
        <v>0</v>
      </c>
      <c r="BI41" s="143" t="s">
        <v>798</v>
      </c>
      <c r="BJ41" s="135">
        <v>1</v>
      </c>
    </row>
    <row r="42" spans="1:62" s="641" customFormat="1" ht="18.75" customHeight="1">
      <c r="A42"/>
      <c r="B42" s="38" t="s">
        <v>55</v>
      </c>
      <c r="C42"/>
      <c r="D42" s="2728" t="str">
        <f>IF(K42&lt;&gt;"","A","►")</f>
        <v>►</v>
      </c>
      <c r="E42" s="66"/>
      <c r="F42" s="65"/>
      <c r="G42" s="64" t="str">
        <f>IF(AND(E42&gt;0,H42&gt;0),"de","")</f>
        <v/>
      </c>
      <c r="H42" s="63"/>
      <c r="I42" s="5309"/>
      <c r="J42" s="2616">
        <v>1</v>
      </c>
      <c r="K42" s="5248"/>
      <c r="M42" s="2728"/>
      <c r="N42" s="66"/>
      <c r="O42" s="65"/>
      <c r="P42" s="64"/>
      <c r="Q42" s="63"/>
      <c r="R42" s="5309"/>
      <c r="S42" s="5309"/>
      <c r="T42" s="5248"/>
      <c r="U42" s="2126">
        <f>IFERROR(INDEX(N75:Y75,MATCH(R42,N74:Y74,0)) * Q42 * IF(ISBLANK(N42), 1, N42), 0)</f>
        <v>0</v>
      </c>
      <c r="V42" s="2730">
        <f>IF(ISBLANK(X17), 0, (U42 * S42) * (X16 / X17))</f>
        <v>0</v>
      </c>
      <c r="W42" s="2027">
        <f>IFERROR(IF(V42=0, 0, IF(ISBLANK(R42), "", IF(ROUND(V42/INDEX(N75:Y75, MATCH(R42,N74:Y74, 0)), 2), ROUND(V42/INDEX(N75:Y75, MATCH(R42,N74:Y74, 0)), 2) &amp; " " &amp; R42))), "")</f>
        <v>0</v>
      </c>
      <c r="X42" s="2004">
        <f>(N42/X17)*X16*S42</f>
        <v>0</v>
      </c>
      <c r="Y42" s="2005">
        <f>O42</f>
        <v>0</v>
      </c>
      <c r="Z42"/>
      <c r="AA42" s="3758" t="str">
        <f>IF(AA28=0, 0, IF(LEN(AB42)&gt;AA28, LEN(AB42)-AA28 &amp; " en trop", LEN(AB42)))&amp;" car."</f>
        <v>27 car.</v>
      </c>
      <c r="AB42" s="3727" t="s">
        <v>4996</v>
      </c>
      <c r="AC42" s="3754"/>
      <c r="AD42" s="3696" t="str">
        <f>TEXT(ROUND(LEN(AB42)/AG28, 1), "0.0") &amp; " lignes"</f>
        <v>0.4 lignes</v>
      </c>
      <c r="AE42" s="3757"/>
      <c r="AF42" s="3756" t="s">
        <v>4995</v>
      </c>
      <c r="AG42" s="3699" t="str">
        <f>IF(AG28=0, 0, IF(LEN(AE42)&gt;AG28, LEN(AE42)-AG28 &amp; " en trop", LEN(AE42)))&amp;" car."</f>
        <v>0 car.</v>
      </c>
      <c r="AH42"/>
      <c r="AI42" s="3886"/>
      <c r="AJ42" s="3887"/>
      <c r="AK42"/>
      <c r="AL42" s="3886"/>
      <c r="AM42" s="3887"/>
      <c r="AN42"/>
      <c r="AO42" s="319"/>
      <c r="AP42" s="383" t="s">
        <v>488</v>
      </c>
      <c r="AQ42" s="378" t="s">
        <v>489</v>
      </c>
      <c r="AR42" s="161"/>
      <c r="AS42" s="137"/>
      <c r="AT42" s="2542">
        <v>1.75</v>
      </c>
      <c r="AU42" s="645" t="s">
        <v>61</v>
      </c>
      <c r="AV42" s="60" t="s">
        <v>1873</v>
      </c>
      <c r="AW42" s="2541" t="s">
        <v>4376</v>
      </c>
      <c r="AX42" s="132"/>
      <c r="AY42" s="712"/>
      <c r="AZ42" s="1314"/>
      <c r="BB42" s="3695" t="s">
        <v>4816</v>
      </c>
      <c r="BC42" s="3700"/>
      <c r="BD42" s="3696" t="str">
        <f>TEXT(ROUND(LEN(BB42)/BH32, 1), "0.0") &amp; " lignes"</f>
        <v>0.7 lignes</v>
      </c>
      <c r="BE42" s="3607" t="str">
        <f ca="1">IF(ISBLANK(BF42),"",LARGE(OFFSET(BE32,0,0,ROWS(BE32:BE41)),1)+1)</f>
        <v/>
      </c>
      <c r="BF42" s="3624"/>
      <c r="BG42" s="3697"/>
      <c r="BH42" s="3699">
        <f>IF(BH32=0,0,IF(LEN(BF42)&gt;BH32,LEN(BF42)-BH32&amp;" en trop",0))</f>
        <v>0</v>
      </c>
      <c r="BI42" s="143" t="s">
        <v>798</v>
      </c>
      <c r="BJ42" s="135">
        <v>1</v>
      </c>
    </row>
    <row r="43" spans="1:62" s="641" customFormat="1" ht="18.75" customHeight="1">
      <c r="A43"/>
      <c r="B43" s="39" t="s">
        <v>66</v>
      </c>
      <c r="C43"/>
      <c r="D43" s="2728" t="str">
        <f>IF(K43&lt;&gt;"","A","►")</f>
        <v>►</v>
      </c>
      <c r="E43" s="66"/>
      <c r="F43" s="72"/>
      <c r="G43" s="73" t="str">
        <f>IF(AND(E43&gt;0,H43&gt;0),"de","")</f>
        <v/>
      </c>
      <c r="H43" s="1997"/>
      <c r="I43" s="5309"/>
      <c r="J43" s="2616">
        <v>1</v>
      </c>
      <c r="K43" s="5248"/>
      <c r="M43" s="2728"/>
      <c r="N43" s="66"/>
      <c r="O43" s="72"/>
      <c r="P43" s="73"/>
      <c r="Q43" s="1997"/>
      <c r="R43" s="5309"/>
      <c r="S43" s="5309"/>
      <c r="T43" s="5248"/>
      <c r="U43" s="2126">
        <f>IFERROR(INDEX(N75:Y75,MATCH(R43,N74:Y74,0)) * Q43 * IF(ISBLANK(N43), 1, N43), 0)</f>
        <v>0</v>
      </c>
      <c r="V43" s="2727">
        <f>IF(ISBLANK(X17), 0, (U43 * S43) * (X16 / X17))</f>
        <v>0</v>
      </c>
      <c r="W43" s="2024">
        <f>IFERROR(IF(V43=0, 0, IF(ISBLANK(R43), "", IF(ROUND(V43/INDEX(N75:Y75, MATCH(R43,N74:Y74, 0)), 2), ROUND(V43/INDEX(N75:Y75, MATCH(R43,N74:Y74, 0)), 2) &amp; " " &amp; R43))), "")</f>
        <v>0</v>
      </c>
      <c r="X43" s="2002">
        <f>(N43/X17)*X16*S43</f>
        <v>0</v>
      </c>
      <c r="Y43" s="2003">
        <f>O43</f>
        <v>0</v>
      </c>
      <c r="Z43"/>
      <c r="AA43" s="3758" t="str">
        <f>IF(AA28=0, 0, IF(LEN(AB43)&gt;AA28, LEN(AB43)-AA28 &amp; " en trop", LEN(AB43)))&amp;" car."</f>
        <v>39 car.</v>
      </c>
      <c r="AB43" s="3727" t="s">
        <v>4994</v>
      </c>
      <c r="AC43" s="3754"/>
      <c r="AD43" s="3696" t="str">
        <f>TEXT(ROUND(LEN(AB43)/AG28, 1), "0.0") &amp; " lignes"</f>
        <v>0.5 lignes</v>
      </c>
      <c r="AE43" s="3757" t="s">
        <v>4968</v>
      </c>
      <c r="AF43" s="3756"/>
      <c r="AG43" s="3699" t="str">
        <f>IF(AG28=0, 0, IF(LEN(AE43)&gt;AG28, LEN(AE43)-AG28 &amp; " en trop", LEN(AE43)))&amp;" car."</f>
        <v>42 car.</v>
      </c>
      <c r="AH43"/>
      <c r="AI43" s="140"/>
      <c r="AJ43" s="140"/>
      <c r="AK43"/>
      <c r="AL43" s="140"/>
      <c r="AM43" s="140"/>
      <c r="AN43"/>
      <c r="AO43" s="319"/>
      <c r="AP43" s="383" t="s">
        <v>500</v>
      </c>
      <c r="AQ43" s="378" t="s">
        <v>501</v>
      </c>
      <c r="AR43" s="161"/>
      <c r="AS43" s="137"/>
      <c r="AT43" s="2540">
        <v>1.345</v>
      </c>
      <c r="AU43" s="39" t="s">
        <v>66</v>
      </c>
      <c r="AV43" s="60" t="s">
        <v>1027</v>
      </c>
      <c r="AW43" s="2541" t="s">
        <v>4378</v>
      </c>
      <c r="AX43" s="132"/>
      <c r="AY43" s="712"/>
      <c r="AZ43" s="1314"/>
      <c r="BB43" s="3695" t="s">
        <v>4817</v>
      </c>
      <c r="BC43" s="3700"/>
      <c r="BD43" s="3696" t="str">
        <f>TEXT(ROUND(LEN(BB43)/BH32, 1), "0.0") &amp; " lignes"</f>
        <v>0.5 lignes</v>
      </c>
      <c r="BE43" s="3607" t="str">
        <f ca="1">IF(ISBLANK(BF43),"",LARGE(OFFSET(BE32,0,0,ROWS(BE32:BE42)),1)+1)</f>
        <v/>
      </c>
      <c r="BF43" s="3624"/>
      <c r="BG43" s="3697"/>
      <c r="BH43" s="3699">
        <f>IF(BH32=0,0,IF(LEN(BF43)&gt;BH32,LEN(BF43)-BH32&amp;" en trop",0))</f>
        <v>0</v>
      </c>
      <c r="BI43" s="143" t="s">
        <v>798</v>
      </c>
      <c r="BJ43" s="135">
        <v>1</v>
      </c>
    </row>
    <row r="44" spans="1:62" s="641" customFormat="1" ht="18.75" customHeight="1">
      <c r="A44"/>
      <c r="B44" s="39" t="s">
        <v>65</v>
      </c>
      <c r="C44"/>
      <c r="D44" s="2728" t="str">
        <f>IF(K44&lt;&gt;"","A","►")</f>
        <v>►</v>
      </c>
      <c r="E44" s="66"/>
      <c r="F44" s="72"/>
      <c r="G44" s="64" t="str">
        <f>IF(AND(E44&gt;0,H44&gt;0),"de","")</f>
        <v/>
      </c>
      <c r="H44" s="1997"/>
      <c r="I44" s="5309"/>
      <c r="J44" s="2616">
        <v>1</v>
      </c>
      <c r="K44" s="5248"/>
      <c r="M44" s="2728"/>
      <c r="N44" s="66"/>
      <c r="O44" s="72"/>
      <c r="P44" s="64"/>
      <c r="Q44" s="1997"/>
      <c r="R44" s="5309"/>
      <c r="S44" s="5309"/>
      <c r="T44" s="5248"/>
      <c r="U44" s="2126">
        <f>IFERROR(INDEX(N75:Y75,MATCH(R44,N74:Y74,0)) * Q44 * IF(ISBLANK(N44), 1, N44), 0)</f>
        <v>0</v>
      </c>
      <c r="V44" s="2730">
        <f>IF(ISBLANK(X17), 0, (U44 * S44) * (X16 / X17))</f>
        <v>0</v>
      </c>
      <c r="W44" s="2027">
        <f>IFERROR(IF(V44=0, 0, IF(ISBLANK(R44), "", IF(ROUND(V44/INDEX(N75:Y75, MATCH(R44,N74:Y74, 0)), 2), ROUND(V44/INDEX(N75:Y75, MATCH(R44,N74:Y74, 0)), 2) &amp; " " &amp; R44))), "")</f>
        <v>0</v>
      </c>
      <c r="X44" s="2004">
        <f>(N44/X17)*X16*S44</f>
        <v>0</v>
      </c>
      <c r="Y44" s="2005">
        <f>O44</f>
        <v>0</v>
      </c>
      <c r="Z44"/>
      <c r="AA44" s="3758" t="str">
        <f>IF(AA28=0, 0, IF(LEN(AB44)&gt;AA28, LEN(AB44)-AA28 &amp; " en trop", LEN(AB44)))&amp;" car."</f>
        <v>0 car.</v>
      </c>
      <c r="AB44" s="3727"/>
      <c r="AC44" s="3754"/>
      <c r="AD44" s="3696" t="str">
        <f>TEXT(ROUND(LEN(AB44)/AG28, 1), "0.0") &amp; " lignes"</f>
        <v>0.0 lignes</v>
      </c>
      <c r="AE44" s="3757"/>
      <c r="AF44" s="3756"/>
      <c r="AG44" s="3699" t="str">
        <f>IF(AG28=0, 0, IF(LEN(AE44)&gt;AG28, LEN(AE44)-AG28 &amp; " en trop", LEN(AE44)))&amp;" car."</f>
        <v>0 car.</v>
      </c>
      <c r="AH44"/>
      <c r="AI44" s="3911" t="s">
        <v>471</v>
      </c>
      <c r="AJ44" s="3912"/>
      <c r="AK44"/>
      <c r="AL44" s="3911" t="s">
        <v>163</v>
      </c>
      <c r="AM44" s="3912"/>
      <c r="AN44"/>
      <c r="AO44" s="319"/>
      <c r="AP44" s="393" t="s">
        <v>508</v>
      </c>
      <c r="AQ44" s="394" t="s">
        <v>509</v>
      </c>
      <c r="AR44" s="161"/>
      <c r="AS44" s="137"/>
      <c r="AT44" s="2540">
        <v>3</v>
      </c>
      <c r="AU44" s="43" t="s">
        <v>64</v>
      </c>
      <c r="AV44" s="60" t="s">
        <v>4083</v>
      </c>
      <c r="AW44" s="2541" t="s">
        <v>4380</v>
      </c>
      <c r="AX44" s="132"/>
      <c r="AY44" s="712"/>
      <c r="AZ44" s="1314"/>
      <c r="BB44" s="3695" t="s">
        <v>4818</v>
      </c>
      <c r="BC44" s="3700"/>
      <c r="BD44" s="3696" t="str">
        <f>TEXT(ROUND(LEN(BB44)/BH32, 1), "0.0") &amp; " lignes"</f>
        <v>0.2 lignes</v>
      </c>
      <c r="BE44" s="3607" t="str">
        <f ca="1">IF(ISBLANK(BF44),"",LARGE(OFFSET(BE32,0,0,ROWS(BE32:BE43)),1)+1)</f>
        <v/>
      </c>
      <c r="BF44" s="3624"/>
      <c r="BG44" s="3697"/>
      <c r="BH44" s="3699">
        <f>IF(BH32=0,0,IF(LEN(BF44)&gt;BH32,LEN(BF44)-BH32&amp;" en trop",0))</f>
        <v>0</v>
      </c>
      <c r="BI44" s="143" t="s">
        <v>798</v>
      </c>
      <c r="BJ44" s="135">
        <v>1</v>
      </c>
    </row>
    <row r="45" spans="1:62" s="641" customFormat="1" ht="18.75" customHeight="1">
      <c r="A45"/>
      <c r="B45" s="43" t="s">
        <v>64</v>
      </c>
      <c r="C45"/>
      <c r="D45" s="2728" t="str">
        <f>IF(K45&lt;&gt;"","A","►")</f>
        <v>►</v>
      </c>
      <c r="E45" s="66"/>
      <c r="F45" s="72"/>
      <c r="G45" s="73" t="str">
        <f>IF(AND(E45&gt;0,H45&gt;0),"de","")</f>
        <v/>
      </c>
      <c r="H45" s="63"/>
      <c r="I45" s="5309"/>
      <c r="J45" s="2616">
        <v>1</v>
      </c>
      <c r="K45" s="5248"/>
      <c r="M45" s="2728"/>
      <c r="N45" s="66"/>
      <c r="O45" s="72"/>
      <c r="P45" s="73"/>
      <c r="Q45" s="63"/>
      <c r="R45" s="5309"/>
      <c r="S45" s="5309"/>
      <c r="T45" s="5248"/>
      <c r="U45" s="2126">
        <f>IFERROR(INDEX(N75:Y75,MATCH(R45,N74:Y74,0)) * Q45 * IF(ISBLANK(N45), 1, N45), 0)</f>
        <v>0</v>
      </c>
      <c r="V45" s="2727">
        <f>IF(ISBLANK(X17), 0, (U45 * S45) * (X16 / X17))</f>
        <v>0</v>
      </c>
      <c r="W45" s="2024">
        <f>IFERROR(IF(V45=0, 0, IF(ISBLANK(R45), "", IF(ROUND(V45/INDEX(N75:Y75, MATCH(R45,N74:Y74, 0)), 2), ROUND(V45/INDEX(N75:Y75, MATCH(R45,N74:Y74, 0)), 2) &amp; " " &amp; R45))), "")</f>
        <v>0</v>
      </c>
      <c r="X45" s="2002">
        <f>(N45/X17)*X16*S45</f>
        <v>0</v>
      </c>
      <c r="Y45" s="2003">
        <f>O45</f>
        <v>0</v>
      </c>
      <c r="Z45"/>
      <c r="AA45" s="3758" t="str">
        <f>IF(AA28=0, 0, IF(LEN(AB45)&gt;AA28, LEN(AB45)-AA28 &amp; " en trop", LEN(AB45)))&amp;" car."</f>
        <v>35 car.</v>
      </c>
      <c r="AB45" s="3727" t="s">
        <v>4993</v>
      </c>
      <c r="AC45" s="3754"/>
      <c r="AD45" s="3696" t="str">
        <f>TEXT(ROUND(LEN(AB45)/AG28, 1), "0.0") &amp; " lignes"</f>
        <v>0.5 lignes</v>
      </c>
      <c r="AE45" s="3757"/>
      <c r="AF45" s="3756"/>
      <c r="AG45" s="3699" t="str">
        <f>IF(AG28=0, 0, IF(LEN(AE45)&gt;AG28, LEN(AE45)-AG28 &amp; " en trop", LEN(AE45)))&amp;" car."</f>
        <v>0 car.</v>
      </c>
      <c r="AH45"/>
      <c r="AI45" s="3911"/>
      <c r="AJ45" s="3912"/>
      <c r="AK45"/>
      <c r="AL45" s="3911"/>
      <c r="AM45" s="3912"/>
      <c r="AN45"/>
      <c r="AO45" s="166"/>
      <c r="AP45" s="11"/>
      <c r="AQ45" s="11"/>
      <c r="AR45" s="167"/>
      <c r="AS45" s="137"/>
      <c r="AT45" s="2543">
        <v>2.5</v>
      </c>
      <c r="AU45" s="39" t="s">
        <v>59</v>
      </c>
      <c r="AV45" s="60" t="s">
        <v>4082</v>
      </c>
      <c r="AW45" s="2541" t="s">
        <v>4381</v>
      </c>
      <c r="AX45" s="132"/>
      <c r="AY45" s="712"/>
      <c r="AZ45" s="1314"/>
      <c r="BB45" s="3701"/>
      <c r="BC45" s="3702"/>
      <c r="BD45" s="3702"/>
      <c r="BE45" s="3517"/>
      <c r="BF45" s="3702"/>
      <c r="BG45" s="3703"/>
      <c r="BH45" s="3704"/>
      <c r="BI45" s="143" t="s">
        <v>798</v>
      </c>
      <c r="BJ45" s="135">
        <v>1</v>
      </c>
    </row>
    <row r="46" spans="1:62" s="641" customFormat="1" ht="18.75" customHeight="1">
      <c r="A46"/>
      <c r="B46" s="42" t="s">
        <v>63</v>
      </c>
      <c r="C46"/>
      <c r="D46" s="2728" t="str">
        <f>IF(K46&lt;&gt;"","A","►")</f>
        <v>►</v>
      </c>
      <c r="E46" s="66"/>
      <c r="F46" s="65"/>
      <c r="G46" s="64" t="str">
        <f>IF(AND(E46&gt;0,H46&gt;0),"de","")</f>
        <v/>
      </c>
      <c r="H46" s="382"/>
      <c r="I46" s="5309"/>
      <c r="J46" s="2616">
        <v>1</v>
      </c>
      <c r="K46" s="5248"/>
      <c r="M46" s="2728"/>
      <c r="N46" s="66"/>
      <c r="O46" s="65"/>
      <c r="P46" s="64"/>
      <c r="Q46" s="382"/>
      <c r="R46" s="5309"/>
      <c r="S46" s="5309"/>
      <c r="T46" s="5248"/>
      <c r="U46" s="2126">
        <f>IFERROR(INDEX(N75:Y75,MATCH(R46,N74:Y74,0)) * Q46 * IF(ISBLANK(N46), 1, N46), 0)</f>
        <v>0</v>
      </c>
      <c r="V46" s="2730">
        <f>IF(ISBLANK(X17), 0, (U46 * S46) * (X16 / X17))</f>
        <v>0</v>
      </c>
      <c r="W46" s="2027">
        <f>IFERROR(IF(V46=0, 0, IF(ISBLANK(R46), "", IF(ROUND(V46/INDEX(N75:Y75, MATCH(R46,N74:Y74, 0)), 2), ROUND(V46/INDEX(N75:Y75, MATCH(R46,N74:Y74, 0)), 2) &amp; " " &amp; R46))), "")</f>
        <v>0</v>
      </c>
      <c r="X46" s="2004">
        <f>(N46/X17)*X16*S46</f>
        <v>0</v>
      </c>
      <c r="Y46" s="2005">
        <f>O46</f>
        <v>0</v>
      </c>
      <c r="Z46"/>
      <c r="AA46" s="3758" t="str">
        <f>IF(AA28=0, 0, IF(LEN(AB46)&gt;AA28, LEN(AB46)-AA28 &amp; " en trop", LEN(AB46)))&amp;" car."</f>
        <v>0 car.</v>
      </c>
      <c r="AB46" s="3727"/>
      <c r="AC46" s="3754"/>
      <c r="AD46" s="3696" t="str">
        <f>TEXT(ROUND(LEN(AB46)/AG28, 1), "0.0") &amp; " lignes"</f>
        <v>0.0 lignes</v>
      </c>
      <c r="AE46" s="3757"/>
      <c r="AF46" s="3756"/>
      <c r="AG46" s="3699" t="str">
        <f>IF(AG28=0, 0, IF(LEN(AE46)&gt;AG28, LEN(AE46)-AG28 &amp; " en trop", LEN(AE46)))&amp;" car."</f>
        <v>0 car.</v>
      </c>
      <c r="AH46"/>
      <c r="AI46" s="140"/>
      <c r="AJ46" s="140"/>
      <c r="AK46"/>
      <c r="AL46" s="140"/>
      <c r="AM46" s="140"/>
      <c r="AN46"/>
      <c r="AO46" s="397" t="s">
        <v>536</v>
      </c>
      <c r="AP46" s="398"/>
      <c r="AQ46" s="399"/>
      <c r="AR46" s="400"/>
      <c r="AS46" s="137"/>
      <c r="AT46" s="2545" t="s">
        <v>619</v>
      </c>
      <c r="AU46" s="2012"/>
      <c r="AV46" s="712"/>
      <c r="AW46" s="712"/>
      <c r="AX46" s="132"/>
      <c r="AY46" s="712"/>
      <c r="AZ46" s="1314"/>
      <c r="BB46" s="3959" t="s">
        <v>4927</v>
      </c>
      <c r="BC46" s="3960"/>
      <c r="BD46" s="3960"/>
      <c r="BE46" s="3960"/>
      <c r="BF46" s="3960"/>
      <c r="BG46" s="3960"/>
      <c r="BH46" s="3961"/>
      <c r="BI46" s="143" t="s">
        <v>798</v>
      </c>
      <c r="BJ46" s="135">
        <v>1</v>
      </c>
    </row>
    <row r="47" spans="1:62" s="641" customFormat="1" ht="18.75" customHeight="1">
      <c r="A47"/>
      <c r="B47" s="39" t="s">
        <v>429</v>
      </c>
      <c r="C47"/>
      <c r="D47" s="2728" t="str">
        <f>IF(K47&lt;&gt;"","A","►")</f>
        <v>►</v>
      </c>
      <c r="E47" s="66"/>
      <c r="F47" s="65"/>
      <c r="G47" s="64" t="str">
        <f>IF(AND(E47&gt;0,H47&gt;0),"de","")</f>
        <v/>
      </c>
      <c r="H47" s="382"/>
      <c r="I47" s="5309"/>
      <c r="J47" s="2616">
        <v>1</v>
      </c>
      <c r="K47" s="5248"/>
      <c r="M47" s="2728"/>
      <c r="N47" s="66"/>
      <c r="O47" s="65"/>
      <c r="P47" s="64"/>
      <c r="Q47" s="382"/>
      <c r="R47" s="5309"/>
      <c r="S47" s="5309"/>
      <c r="T47" s="5248"/>
      <c r="U47" s="2126">
        <f>IFERROR(INDEX(N75:Y75,MATCH(R47,N74:Y74,0)) * Q47 * IF(ISBLANK(N47), 1, N47), 0)</f>
        <v>0</v>
      </c>
      <c r="V47" s="2727">
        <f>IF(ISBLANK(X17), 0, (U47 * S47) * (X16 / X17))</f>
        <v>0</v>
      </c>
      <c r="W47" s="2024">
        <f>IFERROR(IF(V47=0, 0, IF(ISBLANK(R47), "", IF(ROUND(V47/INDEX(N75:Y75, MATCH(R47,N74:Y74, 0)), 2), ROUND(V47/INDEX(N75:Y75, MATCH(R47,N74:Y74, 0)), 2) &amp; " " &amp; R47))), "")</f>
        <v>0</v>
      </c>
      <c r="X47" s="2002">
        <f>(N47/X17)*X16*S47</f>
        <v>0</v>
      </c>
      <c r="Y47" s="2003">
        <f>O47</f>
        <v>0</v>
      </c>
      <c r="Z47"/>
      <c r="AA47" s="3758" t="str">
        <f>IF(AA28=0, 0, IF(LEN(AB47)&gt;AA28, LEN(AB47)-AA28 &amp; " en trop", LEN(AB47)))&amp;" car."</f>
        <v>39 en trop car.</v>
      </c>
      <c r="AB47" s="3727" t="s">
        <v>4992</v>
      </c>
      <c r="AC47" s="3754"/>
      <c r="AD47" s="3696" t="str">
        <f>TEXT(ROUND(LEN(AB47)/AG28, 1), "0.0") &amp; " lignes"</f>
        <v>1.5 lignes</v>
      </c>
      <c r="AE47" s="3757"/>
      <c r="AF47" s="3756"/>
      <c r="AG47" s="3699" t="str">
        <f>IF(AG28=0, 0, IF(LEN(AE47)&gt;AG28, LEN(AE47)-AG28 &amp; " en trop", LEN(AE47)))&amp;" car."</f>
        <v>0 car.</v>
      </c>
      <c r="AH47"/>
      <c r="AI47" s="3913" t="s">
        <v>510</v>
      </c>
      <c r="AJ47" s="3914"/>
      <c r="AK47"/>
      <c r="AL47" s="3913" t="s">
        <v>511</v>
      </c>
      <c r="AM47" s="3914"/>
      <c r="AN47"/>
      <c r="AO47" s="4008" t="s">
        <v>541</v>
      </c>
      <c r="AP47" s="4009"/>
      <c r="AQ47" s="4009"/>
      <c r="AR47" s="4041"/>
      <c r="AS47" s="137"/>
      <c r="AT47" s="322"/>
      <c r="AU47" s="132"/>
      <c r="AV47" s="132"/>
      <c r="AW47" s="132"/>
      <c r="AX47" s="442"/>
      <c r="AY47" s="712"/>
      <c r="AZ47" s="1314"/>
      <c r="BB47" s="3959"/>
      <c r="BC47" s="3960"/>
      <c r="BD47" s="3960"/>
      <c r="BE47" s="3960"/>
      <c r="BF47" s="3960"/>
      <c r="BG47" s="3960"/>
      <c r="BH47" s="3961"/>
      <c r="BI47" s="143" t="s">
        <v>798</v>
      </c>
      <c r="BJ47" s="135">
        <v>1</v>
      </c>
    </row>
    <row r="48" spans="1:62" s="641" customFormat="1" ht="18.75" customHeight="1" thickBot="1">
      <c r="A48"/>
      <c r="B48" s="39" t="s">
        <v>60</v>
      </c>
      <c r="C48"/>
      <c r="D48" s="2728" t="str">
        <f>IF(K48&lt;&gt;"","A","►")</f>
        <v>►</v>
      </c>
      <c r="E48" s="66"/>
      <c r="F48" s="65"/>
      <c r="G48" s="64" t="str">
        <f>IF(AND(E48&gt;0,H48&gt;0),"de","")</f>
        <v/>
      </c>
      <c r="H48" s="63"/>
      <c r="I48" s="5309"/>
      <c r="J48" s="2616">
        <v>1</v>
      </c>
      <c r="K48" s="5248"/>
      <c r="M48" s="2728"/>
      <c r="N48" s="66"/>
      <c r="O48" s="65"/>
      <c r="P48" s="64"/>
      <c r="Q48" s="63"/>
      <c r="R48" s="5309"/>
      <c r="S48" s="5309"/>
      <c r="T48" s="5248"/>
      <c r="U48" s="2126">
        <f>IFERROR(INDEX(N75:Y75,MATCH(R48,N74:Y74,0)) * Q48 * IF(ISBLANK(N48), 1, N48), 0)</f>
        <v>0</v>
      </c>
      <c r="V48" s="2730">
        <f>IF(ISBLANK(X17), 0, (U48 * S48) * (X16 / X17))</f>
        <v>0</v>
      </c>
      <c r="W48" s="2027">
        <f>IFERROR(IF(V48=0, 0, IF(ISBLANK(R48), "", IF(ROUND(V48/INDEX(N75:Y75, MATCH(R48,N74:Y74, 0)), 2), ROUND(V48/INDEX(N75:Y75, MATCH(R48,N74:Y74, 0)), 2) &amp; " " &amp; R48))), "")</f>
        <v>0</v>
      </c>
      <c r="X48" s="2004">
        <f>(N48/X17)*X16*S48</f>
        <v>0</v>
      </c>
      <c r="Y48" s="2005">
        <f>O48</f>
        <v>0</v>
      </c>
      <c r="Z48"/>
      <c r="AA48" s="3758" t="str">
        <f>IF(AA28=0, 0, IF(LEN(AB48)&gt;AA28, LEN(AB48)-AA28 &amp; " en trop", LEN(AB48)))&amp;" car."</f>
        <v>0 car.</v>
      </c>
      <c r="AB48" s="3727"/>
      <c r="AC48" s="3754"/>
      <c r="AD48" s="3696" t="str">
        <f>TEXT(ROUND(LEN(AB48)/AG28, 1), "0.0") &amp; " lignes"</f>
        <v>0.0 lignes</v>
      </c>
      <c r="AE48" s="3757"/>
      <c r="AF48" s="3756"/>
      <c r="AG48" s="3699" t="str">
        <f>IF(AG28=0, 0, IF(LEN(AE48)&gt;AG28, LEN(AE48)-AG28 &amp; " en trop", LEN(AE48)))&amp;" car."</f>
        <v>0 car.</v>
      </c>
      <c r="AH48"/>
      <c r="AI48" s="3913"/>
      <c r="AJ48" s="3914"/>
      <c r="AK48"/>
      <c r="AL48" s="3913"/>
      <c r="AM48" s="3914"/>
      <c r="AN48"/>
      <c r="AO48" s="4008"/>
      <c r="AP48" s="4009"/>
      <c r="AQ48" s="4009"/>
      <c r="AR48" s="4041"/>
      <c r="AS48" s="137"/>
      <c r="AT48" s="429"/>
      <c r="AU48" s="281" t="s">
        <v>4384</v>
      </c>
      <c r="AV48" s="281"/>
      <c r="AW48" s="281"/>
      <c r="AX48" s="442"/>
      <c r="AY48" s="712"/>
      <c r="AZ48" s="1314"/>
      <c r="BB48" s="3705" t="s">
        <v>4931</v>
      </c>
      <c r="BC48" s="3706"/>
      <c r="BD48" s="132"/>
      <c r="BE48" s="132"/>
      <c r="BF48" s="132"/>
      <c r="BG48" s="132"/>
      <c r="BH48" s="704"/>
      <c r="BI48" s="143" t="s">
        <v>798</v>
      </c>
      <c r="BJ48" s="135">
        <v>1</v>
      </c>
    </row>
    <row r="49" spans="1:62" s="641" customFormat="1" ht="18.75" customHeight="1" thickTop="1" thickBot="1">
      <c r="A49"/>
      <c r="B49" s="39" t="s">
        <v>59</v>
      </c>
      <c r="C49"/>
      <c r="D49" s="2728" t="str">
        <f>IF(K49&lt;&gt;"","A","►")</f>
        <v>►</v>
      </c>
      <c r="E49" s="66"/>
      <c r="F49" s="72"/>
      <c r="G49" s="64" t="str">
        <f>IF(AND(E49&gt;0,H49&gt;0),"de","")</f>
        <v/>
      </c>
      <c r="H49" s="63"/>
      <c r="I49" s="5309"/>
      <c r="J49" s="2616">
        <v>1</v>
      </c>
      <c r="K49" s="5248"/>
      <c r="M49" s="2728"/>
      <c r="N49" s="66"/>
      <c r="O49" s="72"/>
      <c r="P49" s="64"/>
      <c r="Q49" s="63"/>
      <c r="R49" s="5309"/>
      <c r="S49" s="5309"/>
      <c r="T49" s="5248"/>
      <c r="U49" s="2126">
        <f>IFERROR(INDEX(N75:Y75,MATCH(R49,N74:Y74,0)) * Q49 * IF(ISBLANK(N49), 1, N49), 0)</f>
        <v>0</v>
      </c>
      <c r="V49" s="2727">
        <f>IF(ISBLANK(X17), 0, (U49 * S49) * (X16 / X17))</f>
        <v>0</v>
      </c>
      <c r="W49" s="2024">
        <f>IFERROR(IF(V49=0, 0, IF(ISBLANK(R49), "", IF(ROUND(V49/INDEX(N75:Y75, MATCH(R49,N74:Y74, 0)), 2), ROUND(V49/INDEX(N75:Y75, MATCH(R49,N74:Y74, 0)), 2) &amp; " " &amp; R49))), "")</f>
        <v>0</v>
      </c>
      <c r="X49" s="2002">
        <f>(N49/X17)*X16*S49</f>
        <v>0</v>
      </c>
      <c r="Y49" s="2003">
        <f>O49</f>
        <v>0</v>
      </c>
      <c r="Z49"/>
      <c r="AA49" s="3758" t="str">
        <f>IF(AA28=0, 0, IF(LEN(AB49)&gt;AA28, LEN(AB49)-AA28 &amp; " en trop", LEN(AB49)))&amp;" car."</f>
        <v>43 en trop car.</v>
      </c>
      <c r="AB49" s="3727" t="s">
        <v>4991</v>
      </c>
      <c r="AC49" s="3754"/>
      <c r="AD49" s="3696" t="str">
        <f>TEXT(ROUND(LEN(AB49)/AG28, 1), "0.0") &amp; " lignes"</f>
        <v>1.6 lignes</v>
      </c>
      <c r="AE49" s="3757"/>
      <c r="AF49" s="3756"/>
      <c r="AG49" s="3699" t="str">
        <f>IF(AG28=0, 0, IF(LEN(AE49)&gt;AG28, LEN(AE49)-AG28 &amp; " en trop", LEN(AE49)))&amp;" car."</f>
        <v>0 car.</v>
      </c>
      <c r="AH49"/>
      <c r="AI49" s="140"/>
      <c r="AJ49" s="140"/>
      <c r="AK49"/>
      <c r="AL49" s="140"/>
      <c r="AM49" s="140"/>
      <c r="AN49"/>
      <c r="AO49" s="4008"/>
      <c r="AP49" s="4009"/>
      <c r="AQ49" s="4009"/>
      <c r="AR49" s="4041"/>
      <c r="AS49" s="137"/>
      <c r="AT49" s="2516" t="s">
        <v>4369</v>
      </c>
      <c r="AU49" s="712"/>
      <c r="AV49" s="712"/>
      <c r="AW49" s="712"/>
      <c r="AX49" s="132"/>
      <c r="AY49" s="712"/>
      <c r="AZ49" s="1314"/>
      <c r="BB49" s="3707" t="s">
        <v>4809</v>
      </c>
      <c r="BC49" s="3708"/>
      <c r="BD49" s="3709"/>
      <c r="BE49" s="3694">
        <v>73</v>
      </c>
      <c r="BF49" s="132"/>
      <c r="BG49" s="132"/>
      <c r="BH49" s="704"/>
      <c r="BI49" s="143" t="s">
        <v>798</v>
      </c>
      <c r="BJ49" s="135">
        <v>1</v>
      </c>
    </row>
    <row r="50" spans="1:62" s="641" customFormat="1" ht="18.75" customHeight="1" thickTop="1" thickBot="1">
      <c r="A50"/>
      <c r="B50"/>
      <c r="C50"/>
      <c r="D50" s="2728" t="str">
        <f>IF(K50&lt;&gt;"","A","►")</f>
        <v>►</v>
      </c>
      <c r="E50" s="66"/>
      <c r="F50" s="72"/>
      <c r="G50" s="64" t="str">
        <f>IF(AND(E50&gt;0,H50&gt;0),"de","")</f>
        <v/>
      </c>
      <c r="H50" s="63"/>
      <c r="I50" s="5309"/>
      <c r="J50" s="2616">
        <v>1</v>
      </c>
      <c r="K50" s="5248"/>
      <c r="M50" s="2728"/>
      <c r="N50" s="66"/>
      <c r="O50" s="72"/>
      <c r="P50" s="64"/>
      <c r="Q50" s="63"/>
      <c r="R50" s="5309"/>
      <c r="S50" s="5309"/>
      <c r="T50" s="5248"/>
      <c r="U50" s="2126">
        <f>IFERROR(INDEX(N75:Y75,MATCH(R50,N74:Y74,0)) * Q50 * IF(ISBLANK(N50), 1, N50), 0)</f>
        <v>0</v>
      </c>
      <c r="V50" s="2730">
        <f>IF(ISBLANK(X17), 0, (U50 * S50) * (X16 / X17))</f>
        <v>0</v>
      </c>
      <c r="W50" s="2027">
        <f>IFERROR(IF(V50=0, 0, IF(ISBLANK(R50), "", IF(ROUND(V50/INDEX(N75:Y75, MATCH(R50,N74:Y74, 0)), 2), ROUND(V50/INDEX(N75:Y75, MATCH(R50,N74:Y74, 0)), 2) &amp; " " &amp; R50))), "")</f>
        <v>0</v>
      </c>
      <c r="X50" s="2004">
        <f>(N50/X17)*X16*S50</f>
        <v>0</v>
      </c>
      <c r="Y50" s="2005">
        <f>O50</f>
        <v>0</v>
      </c>
      <c r="Z50"/>
      <c r="AA50" s="3758" t="str">
        <f>IF(AA28=0, 0, IF(LEN(AB50)&gt;AA28, LEN(AB50)-AA28 &amp; " en trop", LEN(AB50)))&amp;" car."</f>
        <v>0 car.</v>
      </c>
      <c r="AB50" s="3727"/>
      <c r="AC50" s="3754"/>
      <c r="AD50" s="3696" t="str">
        <f>TEXT(ROUND(LEN(AB50)/AG28, 1), "0.0") &amp; " lignes"</f>
        <v>0.0 lignes</v>
      </c>
      <c r="AE50" s="3757"/>
      <c r="AF50" s="3756"/>
      <c r="AG50" s="3699" t="str">
        <f>IF(AG28=0, 0, IF(LEN(AE50)&gt;AG28, LEN(AE50)-AG28 &amp; " en trop", LEN(AE50)))&amp;" car."</f>
        <v>0 car.</v>
      </c>
      <c r="AH50"/>
      <c r="AI50" s="3916" t="s">
        <v>542</v>
      </c>
      <c r="AJ50" s="3917"/>
      <c r="AK50"/>
      <c r="AL50" s="3916" t="s">
        <v>543</v>
      </c>
      <c r="AM50" s="3917"/>
      <c r="AN50"/>
      <c r="AO50" s="4008"/>
      <c r="AP50" s="4009"/>
      <c r="AQ50" s="4009"/>
      <c r="AR50" s="4041"/>
      <c r="AS50" s="137"/>
      <c r="AT50" s="429" t="s">
        <v>4385</v>
      </c>
      <c r="AU50" s="132"/>
      <c r="AV50" s="132"/>
      <c r="AW50" s="132"/>
      <c r="AX50" s="132"/>
      <c r="AY50" s="132"/>
      <c r="AZ50" s="1314"/>
      <c r="BB50" s="3710" t="s">
        <v>4807</v>
      </c>
      <c r="BC50" s="3604"/>
      <c r="BD50" s="3604"/>
      <c r="BE50" s="3604"/>
      <c r="BF50" s="132"/>
      <c r="BG50" s="132"/>
      <c r="BH50" s="704"/>
      <c r="BI50" s="143" t="s">
        <v>798</v>
      </c>
      <c r="BJ50" s="135">
        <v>1</v>
      </c>
    </row>
    <row r="51" spans="1:62" s="641" customFormat="1" ht="18.75" customHeight="1" thickTop="1">
      <c r="A51"/>
      <c r="B51"/>
      <c r="C51"/>
      <c r="D51" s="2728" t="str">
        <f>IF(K51&lt;&gt;"","A","►")</f>
        <v>►</v>
      </c>
      <c r="E51" s="66"/>
      <c r="F51" s="72"/>
      <c r="G51" s="64" t="str">
        <f>IF(AND(E51&gt;0,H51&gt;0),"de","")</f>
        <v/>
      </c>
      <c r="H51" s="63"/>
      <c r="I51" s="5309"/>
      <c r="J51" s="2616">
        <v>1</v>
      </c>
      <c r="K51" s="5248"/>
      <c r="M51" s="2728"/>
      <c r="N51" s="66"/>
      <c r="O51" s="72"/>
      <c r="P51" s="64"/>
      <c r="Q51" s="63"/>
      <c r="R51" s="5309"/>
      <c r="S51" s="5309"/>
      <c r="T51" s="5248"/>
      <c r="U51" s="2126">
        <f>IFERROR(INDEX(N75:Y75,MATCH(R51,N74:Y74,0)) * Q51 * IF(ISBLANK(N51), 1, N51), 0)</f>
        <v>0</v>
      </c>
      <c r="V51" s="2727">
        <f>IF(ISBLANK(X17), 0, (U51 * S51) * (X16 / X17))</f>
        <v>0</v>
      </c>
      <c r="W51" s="2024">
        <f>IFERROR(IF(V51=0, 0, IF(ISBLANK(R51), "", IF(ROUND(V51/INDEX(N75:Y75, MATCH(R51,N74:Y74, 0)), 2), ROUND(V51/INDEX(N75:Y75, MATCH(R51,N74:Y74, 0)), 2) &amp; " " &amp; R51))), "")</f>
        <v>0</v>
      </c>
      <c r="X51" s="2002">
        <f>(N51/X17)*X16*S51</f>
        <v>0</v>
      </c>
      <c r="Y51" s="2003">
        <f>O51</f>
        <v>0</v>
      </c>
      <c r="Z51"/>
      <c r="AA51" s="3758" t="str">
        <f>IF(AA28=0, 0, IF(LEN(AB51)&gt;AA28, LEN(AB51)-AA28 &amp; " en trop", LEN(AB51)))&amp;" car."</f>
        <v>70 car.</v>
      </c>
      <c r="AB51" s="3727" t="s">
        <v>4990</v>
      </c>
      <c r="AC51" s="3754"/>
      <c r="AD51" s="3696" t="str">
        <f>TEXT(ROUND(LEN(AB51)/AG28, 1), "0.0") &amp; " lignes"</f>
        <v>0.9 lignes</v>
      </c>
      <c r="AE51" s="3757"/>
      <c r="AF51" s="3756"/>
      <c r="AG51" s="3699" t="str">
        <f>IF(AG28=0, 0, IF(LEN(AE51)&gt;AG28, LEN(AE51)-AG28 &amp; " en trop", LEN(AE51)))&amp;" car."</f>
        <v>0 car.</v>
      </c>
      <c r="AH51"/>
      <c r="AI51" s="3916"/>
      <c r="AJ51" s="3917"/>
      <c r="AK51"/>
      <c r="AL51" s="3916"/>
      <c r="AM51" s="3917"/>
      <c r="AN51"/>
      <c r="AO51" s="4042" t="s">
        <v>592</v>
      </c>
      <c r="AP51" s="4043"/>
      <c r="AQ51" s="4043"/>
      <c r="AR51" s="4044"/>
      <c r="AS51" s="137"/>
      <c r="AT51" s="2546" t="s">
        <v>89</v>
      </c>
      <c r="AU51" s="88" t="s">
        <v>88</v>
      </c>
      <c r="AV51" s="87"/>
      <c r="AW51" s="3992" t="s">
        <v>87</v>
      </c>
      <c r="AX51" s="3994" t="s">
        <v>86</v>
      </c>
      <c r="AY51" s="2547" t="s">
        <v>84</v>
      </c>
      <c r="AZ51" s="1314"/>
      <c r="BB51" s="3710" t="s">
        <v>4928</v>
      </c>
      <c r="BC51" s="3604"/>
      <c r="BD51" s="3604"/>
      <c r="BE51" s="3604"/>
      <c r="BF51" s="132"/>
      <c r="BG51" s="132"/>
      <c r="BH51" s="704"/>
      <c r="BI51" s="143" t="s">
        <v>798</v>
      </c>
      <c r="BJ51" s="135">
        <v>1</v>
      </c>
    </row>
    <row r="52" spans="1:62" s="641" customFormat="1" ht="18.75" customHeight="1">
      <c r="A52"/>
      <c r="B52"/>
      <c r="C52"/>
      <c r="D52" s="2728" t="str">
        <f>IF(K52&lt;&gt;"","A","►")</f>
        <v>►</v>
      </c>
      <c r="E52" s="66"/>
      <c r="F52" s="72"/>
      <c r="G52" s="64" t="str">
        <f>IF(AND(E52&gt;0,H52&gt;0),"de","")</f>
        <v/>
      </c>
      <c r="H52" s="63"/>
      <c r="I52" s="5309"/>
      <c r="J52" s="2616">
        <v>1</v>
      </c>
      <c r="K52" s="5248"/>
      <c r="M52" s="2728"/>
      <c r="N52" s="66"/>
      <c r="O52" s="72"/>
      <c r="P52" s="64"/>
      <c r="Q52" s="63"/>
      <c r="R52" s="5309"/>
      <c r="S52" s="5309"/>
      <c r="T52" s="5248"/>
      <c r="U52" s="2126">
        <f>IFERROR(INDEX(N75:Y75,MATCH(R52,N74:Y74,0)) * Q52 * IF(ISBLANK(N52), 1, N52), 0)</f>
        <v>0</v>
      </c>
      <c r="V52" s="2730">
        <f>IF(ISBLANK(X17), 0, (U52 * S52) * (X16 / X17))</f>
        <v>0</v>
      </c>
      <c r="W52" s="2027">
        <f>IFERROR(IF(V52=0, 0, IF(ISBLANK(R52), "", IF(ROUND(V52/INDEX(N75:Y75, MATCH(R52,N74:Y74, 0)), 2), ROUND(V52/INDEX(N75:Y75, MATCH(R52,N74:Y74, 0)), 2) &amp; " " &amp; R52))), "")</f>
        <v>0</v>
      </c>
      <c r="X52" s="2004">
        <f>(N52/X17)*X16*S52</f>
        <v>0</v>
      </c>
      <c r="Y52" s="2005">
        <f>O52</f>
        <v>0</v>
      </c>
      <c r="Z52"/>
      <c r="AA52" s="3758" t="str">
        <f>IF(AA28=0, 0, IF(LEN(AB52)&gt;AA28, LEN(AB52)-AA28 &amp; " en trop", LEN(AB52)))&amp;" car."</f>
        <v>0 car.</v>
      </c>
      <c r="AB52" s="3727"/>
      <c r="AC52" s="3754"/>
      <c r="AD52" s="3696" t="str">
        <f>TEXT(ROUND(LEN(AB52)/AG28, 1), "0.0") &amp; " lignes"</f>
        <v>0.0 lignes</v>
      </c>
      <c r="AE52" s="3757"/>
      <c r="AF52" s="3756"/>
      <c r="AG52" s="3699" t="str">
        <f>IF(AG28=0, 0, IF(LEN(AE52)&gt;AG28, LEN(AE52)-AG28 &amp; " en trop", LEN(AE52)))&amp;" car."</f>
        <v>0 car.</v>
      </c>
      <c r="AH52"/>
      <c r="AI52" s="140"/>
      <c r="AJ52" s="140"/>
      <c r="AK52"/>
      <c r="AL52" s="140"/>
      <c r="AM52" s="140"/>
      <c r="AN52"/>
      <c r="AO52" s="4042"/>
      <c r="AP52" s="4043"/>
      <c r="AQ52" s="4043"/>
      <c r="AR52" s="4044"/>
      <c r="AS52" s="137"/>
      <c r="AT52" s="2548" t="s">
        <v>77</v>
      </c>
      <c r="AU52" s="2549" t="s">
        <v>30</v>
      </c>
      <c r="AV52" s="64" t="s">
        <v>76</v>
      </c>
      <c r="AW52" s="4000"/>
      <c r="AX52" s="4001"/>
      <c r="AY52" s="2550" t="s">
        <v>75</v>
      </c>
      <c r="AZ52" s="1314"/>
      <c r="BB52" s="3701" t="s">
        <v>4932</v>
      </c>
      <c r="BC52" s="132"/>
      <c r="BD52" s="132"/>
      <c r="BE52" s="132"/>
      <c r="BF52" s="132"/>
      <c r="BG52" s="132"/>
      <c r="BH52" s="704"/>
      <c r="BI52" s="143" t="s">
        <v>798</v>
      </c>
      <c r="BJ52" s="135">
        <v>1</v>
      </c>
    </row>
    <row r="53" spans="1:62" s="641" customFormat="1" ht="18.75" customHeight="1">
      <c r="A53"/>
      <c r="B53"/>
      <c r="C53"/>
      <c r="D53" s="2728" t="str">
        <f>IF(K53&lt;&gt;"","A","►")</f>
        <v>►</v>
      </c>
      <c r="E53" s="66"/>
      <c r="F53" s="65"/>
      <c r="G53" s="64" t="str">
        <f>IF(AND(E53&gt;0,H53&gt;0),"de","")</f>
        <v/>
      </c>
      <c r="H53" s="63"/>
      <c r="I53" s="5309"/>
      <c r="J53" s="2616">
        <v>1</v>
      </c>
      <c r="K53" s="5248"/>
      <c r="M53" s="2728"/>
      <c r="N53" s="66"/>
      <c r="O53" s="65"/>
      <c r="P53" s="64"/>
      <c r="Q53" s="63"/>
      <c r="R53" s="5309"/>
      <c r="S53" s="5309"/>
      <c r="T53" s="5248"/>
      <c r="U53" s="2126">
        <f>IFERROR(INDEX(N75:Y75,MATCH(R53,N74:Y74,0)) * Q53 * IF(ISBLANK(N53), 1, N53), 0)</f>
        <v>0</v>
      </c>
      <c r="V53" s="2727">
        <f>IF(ISBLANK(X17), 0, (U53 * S53) * (X16 / X17))</f>
        <v>0</v>
      </c>
      <c r="W53" s="2024">
        <f>IFERROR(IF(V53=0, 0, IF(ISBLANK(R53), "", IF(ROUND(V53/INDEX(N75:Y75, MATCH(R53,N74:Y74, 0)), 2), ROUND(V53/INDEX(N75:Y75, MATCH(R53,N74:Y74, 0)), 2) &amp; " " &amp; R53))), "")</f>
        <v>0</v>
      </c>
      <c r="X53" s="2002">
        <f>(N53/X17)*X16*S53</f>
        <v>0</v>
      </c>
      <c r="Y53" s="2003">
        <f>O53</f>
        <v>0</v>
      </c>
      <c r="Z53"/>
      <c r="AA53" s="3758" t="str">
        <f>IF(AA28=0, 0, IF(LEN(AB53)&gt;AA28, LEN(AB53)-AA28 &amp; " en trop", LEN(AB53)))&amp;" car."</f>
        <v>27 car.</v>
      </c>
      <c r="AB53" s="3727" t="s">
        <v>4989</v>
      </c>
      <c r="AC53" s="3754"/>
      <c r="AD53" s="3696" t="str">
        <f>TEXT(ROUND(LEN(AB53)/AG28, 1), "0.0") &amp; " lignes"</f>
        <v>0.4 lignes</v>
      </c>
      <c r="AE53" s="3757"/>
      <c r="AF53" s="3756"/>
      <c r="AG53" s="3699" t="str">
        <f>IF(AG28=0, 0, IF(LEN(AE53)&gt;AG28, LEN(AE53)-AG28 &amp; " en trop", LEN(AE53)))&amp;" car."</f>
        <v>0 car.</v>
      </c>
      <c r="AH53"/>
      <c r="AI53" s="3905" t="s">
        <v>571</v>
      </c>
      <c r="AJ53" s="3915"/>
      <c r="AK53"/>
      <c r="AL53" s="3905" t="s">
        <v>572</v>
      </c>
      <c r="AM53" s="3915"/>
      <c r="AN53"/>
      <c r="AO53" s="418"/>
      <c r="AP53" s="100"/>
      <c r="AQ53" s="141"/>
      <c r="AR53" s="161"/>
      <c r="AS53" s="137"/>
      <c r="AT53" s="2551">
        <v>27</v>
      </c>
      <c r="AU53" s="2552" t="s">
        <v>404</v>
      </c>
      <c r="AV53" s="2553" t="s">
        <v>76</v>
      </c>
      <c r="AW53" s="2554">
        <v>20</v>
      </c>
      <c r="AX53" s="2555" t="s">
        <v>62</v>
      </c>
      <c r="AY53" s="2556" t="s">
        <v>71</v>
      </c>
      <c r="AZ53" s="1314"/>
      <c r="BB53" s="3701" t="s">
        <v>4933</v>
      </c>
      <c r="BC53" s="132"/>
      <c r="BD53" s="132"/>
      <c r="BE53" s="132"/>
      <c r="BF53" s="132"/>
      <c r="BG53" s="132"/>
      <c r="BH53" s="704"/>
      <c r="BI53" s="143" t="s">
        <v>798</v>
      </c>
      <c r="BJ53" s="135">
        <v>1</v>
      </c>
    </row>
    <row r="54" spans="1:62" s="641" customFormat="1" ht="18.75" customHeight="1">
      <c r="A54"/>
      <c r="B54"/>
      <c r="C54"/>
      <c r="D54" s="2728" t="str">
        <f>IF(K54&lt;&gt;"","A","►")</f>
        <v>►</v>
      </c>
      <c r="E54" s="66"/>
      <c r="F54" s="65"/>
      <c r="G54" s="64" t="str">
        <f>IF(AND(E54&gt;0,H54&gt;0),"de","")</f>
        <v/>
      </c>
      <c r="H54" s="63"/>
      <c r="I54" s="5309"/>
      <c r="J54" s="2616">
        <v>1</v>
      </c>
      <c r="K54" s="5248"/>
      <c r="M54" s="2728"/>
      <c r="N54" s="66"/>
      <c r="O54" s="65"/>
      <c r="P54" s="64"/>
      <c r="Q54" s="63"/>
      <c r="R54" s="5309"/>
      <c r="S54" s="5309"/>
      <c r="T54" s="5248"/>
      <c r="U54" s="2126">
        <f>IFERROR(INDEX(N75:Y75,MATCH(R54,N74:Y74,0)) * Q54 * IF(ISBLANK(N54), 1, N54), 0)</f>
        <v>0</v>
      </c>
      <c r="V54" s="2730">
        <f>IF(ISBLANK(X17), 0, (U54 * S54) * (X16 / X17))</f>
        <v>0</v>
      </c>
      <c r="W54" s="2027">
        <f>IFERROR(IF(V54=0, 0, IF(ISBLANK(R54), "", IF(ROUND(V54/INDEX(N75:Y75, MATCH(R54,N74:Y74, 0)), 2), ROUND(V54/INDEX(N75:Y75, MATCH(R54,N74:Y74, 0)), 2) &amp; " " &amp; R54))), "")</f>
        <v>0</v>
      </c>
      <c r="X54" s="2004">
        <f>(N54/X17)*X16*S54</f>
        <v>0</v>
      </c>
      <c r="Y54" s="2005">
        <f>O54</f>
        <v>0</v>
      </c>
      <c r="Z54"/>
      <c r="AA54" s="3758" t="str">
        <f>IF(AA28=0, 0, IF(LEN(AB54)&gt;AA28, LEN(AB54)-AA28 &amp; " en trop", LEN(AB54)))&amp;" car."</f>
        <v>0 car.</v>
      </c>
      <c r="AB54" s="3727"/>
      <c r="AC54" s="3754"/>
      <c r="AD54" s="3696" t="str">
        <f>TEXT(ROUND(LEN(AB54)/AG28, 1), "0.0") &amp; " lignes"</f>
        <v>0.0 lignes</v>
      </c>
      <c r="AE54" s="3757"/>
      <c r="AF54" s="3756"/>
      <c r="AG54" s="3699" t="str">
        <f>IF(AG28=0, 0, IF(LEN(AE54)&gt;AG28, LEN(AE54)-AG28 &amp; " en trop", LEN(AE54)))&amp;" car."</f>
        <v>0 car.</v>
      </c>
      <c r="AH54"/>
      <c r="AI54" s="3905"/>
      <c r="AJ54" s="3915"/>
      <c r="AK54"/>
      <c r="AL54" s="3905"/>
      <c r="AM54" s="3915"/>
      <c r="AN54"/>
      <c r="AO54" s="420" t="s">
        <v>85</v>
      </c>
      <c r="AP54" s="421" t="s">
        <v>618</v>
      </c>
      <c r="AQ54" s="399"/>
      <c r="AR54" s="161"/>
      <c r="AS54" s="137"/>
      <c r="AT54" s="2551"/>
      <c r="AU54" s="2552" t="s">
        <v>4389</v>
      </c>
      <c r="AV54" s="2553"/>
      <c r="AW54" s="2554">
        <v>1</v>
      </c>
      <c r="AX54" s="2557" t="s">
        <v>64</v>
      </c>
      <c r="AY54" s="2556" t="s">
        <v>4390</v>
      </c>
      <c r="AZ54" s="1314"/>
      <c r="BB54" s="3701" t="s">
        <v>4934</v>
      </c>
      <c r="BC54" s="132"/>
      <c r="BD54" s="132"/>
      <c r="BE54" s="132"/>
      <c r="BF54" s="132"/>
      <c r="BG54" s="132"/>
      <c r="BH54" s="704"/>
      <c r="BI54" s="143" t="s">
        <v>798</v>
      </c>
      <c r="BJ54" s="135">
        <v>1</v>
      </c>
    </row>
    <row r="55" spans="1:62" s="641" customFormat="1" ht="18.75" customHeight="1">
      <c r="A55"/>
      <c r="B55"/>
      <c r="C55"/>
      <c r="D55" s="2728" t="str">
        <f>IF(K55&lt;&gt;"","A","►")</f>
        <v>►</v>
      </c>
      <c r="E55" s="66"/>
      <c r="F55" s="65"/>
      <c r="G55" s="64" t="str">
        <f>IF(AND(E55&gt;0,H55&gt;0),"de","")</f>
        <v/>
      </c>
      <c r="H55" s="63"/>
      <c r="I55" s="5309"/>
      <c r="J55" s="2616">
        <v>1</v>
      </c>
      <c r="K55" s="5248"/>
      <c r="M55" s="2728"/>
      <c r="N55" s="66"/>
      <c r="O55" s="65"/>
      <c r="P55" s="64"/>
      <c r="Q55" s="63"/>
      <c r="R55" s="5309"/>
      <c r="S55" s="5309"/>
      <c r="T55" s="5248"/>
      <c r="U55" s="2126">
        <f>IFERROR(INDEX(N75:Y75,MATCH(R55,N74:Y74,0)) * Q55 * IF(ISBLANK(N55), 1, N55), 0)</f>
        <v>0</v>
      </c>
      <c r="V55" s="2727">
        <f>IF(ISBLANK(X17), 0, (U55 * S55) * (X16 / X17))</f>
        <v>0</v>
      </c>
      <c r="W55" s="2024">
        <f>IFERROR(IF(V55=0, 0, IF(ISBLANK(R55), "", IF(ROUND(V55/INDEX(N75:Y75, MATCH(R55,N74:Y74, 0)), 2), ROUND(V55/INDEX(N75:Y75, MATCH(R55,N74:Y74, 0)), 2) &amp; " " &amp; R55))), "")</f>
        <v>0</v>
      </c>
      <c r="X55" s="2002">
        <f>(N55/X17)*X16*S55</f>
        <v>0</v>
      </c>
      <c r="Y55" s="2003">
        <f>O55</f>
        <v>0</v>
      </c>
      <c r="Z55"/>
      <c r="AA55" s="3758" t="str">
        <f>IF(AA28=0, 0, IF(LEN(AB55)&gt;AA28, LEN(AB55)-AA28 &amp; " en trop", LEN(AB55)))&amp;" car."</f>
        <v>69 car.</v>
      </c>
      <c r="AB55" s="3727" t="s">
        <v>4988</v>
      </c>
      <c r="AC55" s="3754"/>
      <c r="AD55" s="3696" t="str">
        <f>TEXT(ROUND(LEN(AB55)/AG28, 1), "0.0") &amp; " lignes"</f>
        <v>0.9 lignes</v>
      </c>
      <c r="AE55" s="3757"/>
      <c r="AF55" s="3756"/>
      <c r="AG55" s="3699" t="str">
        <f>IF(AG28=0, 0, IF(LEN(AE55)&gt;AG28, LEN(AE55)-AG28 &amp; " en trop", LEN(AE55)))&amp;" car."</f>
        <v>0 car.</v>
      </c>
      <c r="AH55"/>
      <c r="AI55" s="140"/>
      <c r="AJ55" s="140"/>
      <c r="AK55"/>
      <c r="AL55" s="140"/>
      <c r="AM55" s="140"/>
      <c r="AN55"/>
      <c r="AO55" s="424" t="s">
        <v>621</v>
      </c>
      <c r="AP55" s="421"/>
      <c r="AQ55" s="399"/>
      <c r="AR55" s="161"/>
      <c r="AS55" s="137"/>
      <c r="AT55" s="2559"/>
      <c r="AU55" s="2552" t="s">
        <v>593</v>
      </c>
      <c r="AV55" s="2553"/>
      <c r="AW55" s="2554">
        <v>1</v>
      </c>
      <c r="AX55" s="2560" t="s">
        <v>63</v>
      </c>
      <c r="AY55" s="2561" t="s">
        <v>594</v>
      </c>
      <c r="AZ55" s="1314"/>
      <c r="BB55" s="3701" t="s">
        <v>4935</v>
      </c>
      <c r="BC55" s="132"/>
      <c r="BD55" s="132"/>
      <c r="BE55" s="132"/>
      <c r="BF55" s="132"/>
      <c r="BG55" s="132"/>
      <c r="BH55" s="704"/>
      <c r="BI55" s="143" t="s">
        <v>798</v>
      </c>
      <c r="BJ55" s="135">
        <v>1</v>
      </c>
    </row>
    <row r="56" spans="1:62" s="641" customFormat="1" ht="18.75" customHeight="1">
      <c r="A56"/>
      <c r="B56"/>
      <c r="C56"/>
      <c r="D56" s="2728" t="str">
        <f>IF(K56&lt;&gt;"","A","►")</f>
        <v>►</v>
      </c>
      <c r="E56" s="66"/>
      <c r="F56" s="65"/>
      <c r="G56" s="64" t="str">
        <f>IF(AND(E56&gt;0,H56&gt;0),"de","")</f>
        <v/>
      </c>
      <c r="H56" s="63"/>
      <c r="I56" s="5309"/>
      <c r="J56" s="2616">
        <v>1</v>
      </c>
      <c r="K56" s="5248"/>
      <c r="M56" s="2728"/>
      <c r="N56" s="66"/>
      <c r="O56" s="65"/>
      <c r="P56" s="64"/>
      <c r="Q56" s="63"/>
      <c r="R56" s="5309"/>
      <c r="S56" s="5309"/>
      <c r="T56" s="5248"/>
      <c r="U56" s="2126">
        <f>IFERROR(INDEX(N75:Y75,MATCH(R56,N74:Y74,0)) * Q56 * IF(ISBLANK(N56), 1, N56), 0)</f>
        <v>0</v>
      </c>
      <c r="V56" s="2730">
        <f>IF(ISBLANK(X17), 0, (U56 * S56) * (X16 / X17))</f>
        <v>0</v>
      </c>
      <c r="W56" s="2027">
        <f>IFERROR(IF(V56=0, 0, IF(ISBLANK(R56), "", IF(ROUND(V56/INDEX(N75:Y75, MATCH(R56,N74:Y74, 0)), 2), ROUND(V56/INDEX(N75:Y75, MATCH(R56,N74:Y74, 0)), 2) &amp; " " &amp; R56))), "")</f>
        <v>0</v>
      </c>
      <c r="X56" s="2004">
        <f>(N56/X17)*X16*S56</f>
        <v>0</v>
      </c>
      <c r="Y56" s="2005">
        <f>O56</f>
        <v>0</v>
      </c>
      <c r="Z56"/>
      <c r="AA56" s="3758" t="str">
        <f>IF(AA28=0, 0, IF(LEN(AB56)&gt;AA28, LEN(AB56)-AA28 &amp; " en trop", LEN(AB56)))&amp;" car."</f>
        <v>0 car.</v>
      </c>
      <c r="AB56" s="3727"/>
      <c r="AC56" s="3754"/>
      <c r="AD56" s="3696" t="str">
        <f>TEXT(ROUND(LEN(AB56)/AG28, 1), "0.0") &amp; " lignes"</f>
        <v>0.0 lignes</v>
      </c>
      <c r="AE56" s="3757"/>
      <c r="AF56" s="3756"/>
      <c r="AG56" s="3699" t="str">
        <f>IF(AG28=0, 0, IF(LEN(AE56)&gt;AG28, LEN(AE56)-AG28 &amp; " en trop", LEN(AE56)))&amp;" car."</f>
        <v>0 car.</v>
      </c>
      <c r="AH56"/>
      <c r="AI56" s="3920" t="s">
        <v>601</v>
      </c>
      <c r="AJ56" s="3921"/>
      <c r="AK56"/>
      <c r="AL56" s="3920" t="s">
        <v>602</v>
      </c>
      <c r="AM56" s="3921"/>
      <c r="AN56"/>
      <c r="AO56" s="425" t="s">
        <v>624</v>
      </c>
      <c r="AP56" s="426"/>
      <c r="AQ56" s="141"/>
      <c r="AR56" s="161"/>
      <c r="AS56" s="137"/>
      <c r="AT56" s="2559"/>
      <c r="AU56" s="2552"/>
      <c r="AV56" s="2553"/>
      <c r="AW56" s="2554">
        <v>3</v>
      </c>
      <c r="AX56" s="2562" t="s">
        <v>65</v>
      </c>
      <c r="AY56" s="2561" t="s">
        <v>1027</v>
      </c>
      <c r="AZ56" s="1314"/>
      <c r="BB56" s="3701" t="s">
        <v>4936</v>
      </c>
      <c r="BC56" s="132"/>
      <c r="BD56" s="132"/>
      <c r="BE56" s="132"/>
      <c r="BF56" s="132"/>
      <c r="BG56" s="132"/>
      <c r="BH56" s="704"/>
      <c r="BI56" s="143" t="s">
        <v>798</v>
      </c>
      <c r="BJ56" s="135">
        <v>1</v>
      </c>
    </row>
    <row r="57" spans="1:62" s="641" customFormat="1" ht="18.75" customHeight="1">
      <c r="A57"/>
      <c r="B57"/>
      <c r="C57"/>
      <c r="D57" s="2728" t="str">
        <f>IF(K57&lt;&gt;"","A","►")</f>
        <v>►</v>
      </c>
      <c r="E57" s="66"/>
      <c r="F57" s="65"/>
      <c r="G57" s="64" t="str">
        <f>IF(AND(E57&gt;0,H57&gt;0),"de","")</f>
        <v/>
      </c>
      <c r="H57" s="63"/>
      <c r="I57" s="5310"/>
      <c r="J57" s="2616">
        <v>1</v>
      </c>
      <c r="K57" s="5248"/>
      <c r="M57" s="2728"/>
      <c r="N57" s="66"/>
      <c r="O57" s="65"/>
      <c r="P57" s="64"/>
      <c r="Q57" s="63"/>
      <c r="R57" s="5309"/>
      <c r="S57" s="5309"/>
      <c r="T57" s="5248"/>
      <c r="U57" s="2126">
        <f>IFERROR(INDEX(N75:Y75,MATCH(R57,N74:Y74,0)) * Q57 * IF(ISBLANK(N57), 1, N57), 0)</f>
        <v>0</v>
      </c>
      <c r="V57" s="2727">
        <f>IF(ISBLANK(X17), 0, (U57 * S57) * (X16 / X17))</f>
        <v>0</v>
      </c>
      <c r="W57" s="2024">
        <f>IFERROR(IF(V57=0, 0, IF(ISBLANK(R57), "", IF(ROUND(V57/INDEX(N75:Y75, MATCH(R57,N74:Y74, 0)), 2), ROUND(V57/INDEX(N75:Y75, MATCH(R57,N74:Y74, 0)), 2) &amp; " " &amp; R57))), "")</f>
        <v>0</v>
      </c>
      <c r="X57" s="2002">
        <f>(N57/X17)*X16*S57</f>
        <v>0</v>
      </c>
      <c r="Y57" s="2003">
        <f>O57</f>
        <v>0</v>
      </c>
      <c r="Z57"/>
      <c r="AA57" s="3758" t="str">
        <f>IF(AA28=0, 0, IF(LEN(AB57)&gt;AA28, LEN(AB57)-AA28 &amp; " en trop", LEN(AB57)))&amp;" car."</f>
        <v>73 car.</v>
      </c>
      <c r="AB57" s="3727" t="s">
        <v>4987</v>
      </c>
      <c r="AC57" s="3754"/>
      <c r="AD57" s="3696" t="str">
        <f>TEXT(ROUND(LEN(AB57)/AG28, 1), "0.0") &amp; " lignes"</f>
        <v>1.0 lignes</v>
      </c>
      <c r="AE57" s="3757"/>
      <c r="AF57" s="3756"/>
      <c r="AG57" s="3699" t="str">
        <f>IF(AG28=0, 0, IF(LEN(AE57)&gt;AG28, LEN(AE57)-AG28 &amp; " en trop", LEN(AE57)))&amp;" car."</f>
        <v>0 car.</v>
      </c>
      <c r="AH57"/>
      <c r="AI57" s="3920"/>
      <c r="AJ57" s="3921"/>
      <c r="AK57"/>
      <c r="AL57" s="3920"/>
      <c r="AM57" s="3921"/>
      <c r="AN57"/>
      <c r="AO57" s="429" t="s">
        <v>644</v>
      </c>
      <c r="AP57" s="430"/>
      <c r="AQ57" s="141"/>
      <c r="AR57" s="161"/>
      <c r="AS57" s="137"/>
      <c r="AT57" s="2559">
        <v>0.25</v>
      </c>
      <c r="AU57" s="2552" t="s">
        <v>570</v>
      </c>
      <c r="AV57" s="2553"/>
      <c r="AW57" s="2554"/>
      <c r="AX57" s="2564"/>
      <c r="AY57" s="2561" t="s">
        <v>4391</v>
      </c>
      <c r="AZ57" s="1314"/>
      <c r="BA57" s="3682" t="s">
        <v>798</v>
      </c>
      <c r="BB57" s="280"/>
      <c r="BC57" s="281"/>
      <c r="BD57" s="282"/>
      <c r="BE57" s="281"/>
      <c r="BF57" s="281"/>
      <c r="BG57" s="281"/>
      <c r="BH57" s="283"/>
      <c r="BI57" s="143" t="s">
        <v>798</v>
      </c>
      <c r="BJ57" s="135">
        <v>1</v>
      </c>
    </row>
    <row r="58" spans="1:62" s="641" customFormat="1" ht="18.75" customHeight="1">
      <c r="A58"/>
      <c r="B58"/>
      <c r="C58"/>
      <c r="D58" s="2728" t="str">
        <f>IF(K58&lt;&gt;"","A","►")</f>
        <v>►</v>
      </c>
      <c r="E58" s="66"/>
      <c r="F58" s="65"/>
      <c r="G58" s="64" t="str">
        <f>IF(AND(E58&gt;0,H58&gt;0),"de","")</f>
        <v/>
      </c>
      <c r="H58" s="63"/>
      <c r="I58" s="5310"/>
      <c r="J58" s="2616">
        <v>1</v>
      </c>
      <c r="K58" s="5248"/>
      <c r="M58" s="2728"/>
      <c r="N58" s="66"/>
      <c r="O58" s="65"/>
      <c r="P58" s="64"/>
      <c r="Q58" s="63"/>
      <c r="R58" s="5309"/>
      <c r="S58" s="5309"/>
      <c r="T58" s="5248"/>
      <c r="U58" s="2126">
        <f>IFERROR(INDEX(N75:Y75,MATCH(R58,N74:Y74,0)) * Q58 * IF(ISBLANK(N58), 1, N58), 0)</f>
        <v>0</v>
      </c>
      <c r="V58" s="2730">
        <f>IF(ISBLANK(X17), 0, (U58 * S58) * (X16 / X17))</f>
        <v>0</v>
      </c>
      <c r="W58" s="2027">
        <f>IFERROR(IF(V58=0, 0, IF(ISBLANK(R58), "", IF(ROUND(V58/INDEX(N75:Y75, MATCH(R58,N74:Y74, 0)), 2), ROUND(V58/INDEX(N75:Y75, MATCH(R58,N74:Y74, 0)), 2) &amp; " " &amp; R58))), "")</f>
        <v>0</v>
      </c>
      <c r="X58" s="2004">
        <f>(N58/X17)*X16*S58</f>
        <v>0</v>
      </c>
      <c r="Y58" s="2005">
        <f>O58</f>
        <v>0</v>
      </c>
      <c r="Z58"/>
      <c r="AA58" s="3758" t="str">
        <f>IF(AA28=0, 0, IF(LEN(AB58)&gt;AA28, LEN(AB58)-AA28 &amp; " en trop", LEN(AB58)))&amp;" car."</f>
        <v>0 car.</v>
      </c>
      <c r="AB58" s="3727"/>
      <c r="AC58" s="3754"/>
      <c r="AD58" s="3696" t="str">
        <f>TEXT(ROUND(LEN(AB58)/AG28, 1), "0.0") &amp; " lignes"</f>
        <v>0.0 lignes</v>
      </c>
      <c r="AE58" s="3757"/>
      <c r="AF58" s="3756"/>
      <c r="AG58" s="3699" t="str">
        <f>IF(AG28=0, 0, IF(LEN(AE58)&gt;AG28, LEN(AE58)-AG28 &amp; " en trop", LEN(AE58)))&amp;" car."</f>
        <v>0 car.</v>
      </c>
      <c r="AH58"/>
      <c r="AI58" s="140"/>
      <c r="AJ58" s="140"/>
      <c r="AK58"/>
      <c r="AL58" s="140"/>
      <c r="AM58" s="140"/>
      <c r="AN58"/>
      <c r="AO58" s="429" t="s">
        <v>647</v>
      </c>
      <c r="AP58" s="430"/>
      <c r="AQ58" s="141"/>
      <c r="AR58" s="161"/>
      <c r="AS58" s="137"/>
      <c r="AT58" s="2559">
        <v>0.5</v>
      </c>
      <c r="AU58" s="2552" t="s">
        <v>593</v>
      </c>
      <c r="AV58" s="2553"/>
      <c r="AW58" s="2554"/>
      <c r="AX58" s="2564"/>
      <c r="AY58" s="2561" t="s">
        <v>594</v>
      </c>
      <c r="AZ58" s="1314"/>
      <c r="BB58" s="2526" t="s">
        <v>4819</v>
      </c>
      <c r="BC58" s="636"/>
      <c r="BD58" s="636"/>
      <c r="BE58" s="636"/>
      <c r="BF58" s="132"/>
      <c r="BG58" s="712"/>
      <c r="BH58" s="1314"/>
      <c r="BI58" s="143" t="s">
        <v>798</v>
      </c>
      <c r="BJ58" s="135">
        <v>1</v>
      </c>
    </row>
    <row r="59" spans="1:62" s="641" customFormat="1" ht="18.75" customHeight="1">
      <c r="A59"/>
      <c r="B59"/>
      <c r="C59"/>
      <c r="D59" s="2728" t="str">
        <f>IF(K59&lt;&gt;"","A","►")</f>
        <v>►</v>
      </c>
      <c r="E59" s="66"/>
      <c r="F59" s="65"/>
      <c r="G59" s="64" t="str">
        <f>IF(AND(E59&gt;0,H59&gt;0),"de","")</f>
        <v/>
      </c>
      <c r="H59" s="63"/>
      <c r="I59" s="5310"/>
      <c r="J59" s="2616">
        <v>1</v>
      </c>
      <c r="K59" s="5248"/>
      <c r="L59"/>
      <c r="M59" s="2728"/>
      <c r="N59" s="66"/>
      <c r="O59" s="65"/>
      <c r="P59" s="64"/>
      <c r="Q59" s="63"/>
      <c r="R59" s="5309"/>
      <c r="S59" s="5309"/>
      <c r="T59" s="5248"/>
      <c r="U59" s="2126">
        <f>IFERROR(INDEX(N75:Y75,MATCH(R59,N74:Y74,0)) * Q59 * IF(ISBLANK(N59), 1, N59), 0)</f>
        <v>0</v>
      </c>
      <c r="V59" s="2727">
        <f>IF(ISBLANK(X17), 0, (U59 * S59) * (X16 / X17))</f>
        <v>0</v>
      </c>
      <c r="W59" s="2024">
        <f>IFERROR(IF(V59=0, 0, IF(ISBLANK(R59), "", IF(ROUND(V59/INDEX(N75:Y75, MATCH(R59,N74:Y74, 0)), 2), ROUND(V59/INDEX(N75:Y75, MATCH(R59,N74:Y74, 0)), 2) &amp; " " &amp; R59))), "")</f>
        <v>0</v>
      </c>
      <c r="X59" s="2002">
        <f>(N59/X17)*X16*S59</f>
        <v>0</v>
      </c>
      <c r="Y59" s="2003">
        <f>O59</f>
        <v>0</v>
      </c>
      <c r="Z59"/>
      <c r="AA59" s="3758" t="str">
        <f>IF(AA28=0, 0, IF(LEN(AB59)&gt;AA28, LEN(AB59)-AA28 &amp; " en trop", LEN(AB59)))&amp;" car."</f>
        <v>50 car.</v>
      </c>
      <c r="AB59" s="3727" t="s">
        <v>4986</v>
      </c>
      <c r="AC59" s="3754"/>
      <c r="AD59" s="3696" t="str">
        <f>TEXT(ROUND(LEN(AB59)/AG28, 1), "0.0") &amp; " lignes"</f>
        <v>0.7 lignes</v>
      </c>
      <c r="AE59" s="3757"/>
      <c r="AF59" s="3756"/>
      <c r="AG59" s="3699" t="str">
        <f>IF(AG28=0, 0, IF(LEN(AE59)&gt;AG28, LEN(AE59)-AG28 &amp; " en trop", LEN(AE59)))&amp;" car."</f>
        <v>0 car.</v>
      </c>
      <c r="AH59"/>
      <c r="AI59" s="3918" t="s">
        <v>625</v>
      </c>
      <c r="AJ59" s="3919"/>
      <c r="AK59"/>
      <c r="AL59" s="3918" t="s">
        <v>626</v>
      </c>
      <c r="AM59" s="3919"/>
      <c r="AN59"/>
      <c r="AO59" s="429" t="s">
        <v>649</v>
      </c>
      <c r="AP59" s="430"/>
      <c r="AQ59" s="141"/>
      <c r="AR59" s="161"/>
      <c r="AS59" s="137"/>
      <c r="AT59" s="2559">
        <v>0.75</v>
      </c>
      <c r="AU59" s="2552" t="s">
        <v>596</v>
      </c>
      <c r="AV59" s="2553"/>
      <c r="AW59" s="2554"/>
      <c r="AX59" s="2564"/>
      <c r="AY59" s="2561" t="s">
        <v>597</v>
      </c>
      <c r="AZ59" s="1314"/>
      <c r="BB59" s="2539" t="s">
        <v>4373</v>
      </c>
      <c r="BC59" s="132"/>
      <c r="BD59" s="132"/>
      <c r="BE59" s="132"/>
      <c r="BF59" s="132"/>
      <c r="BG59" s="132"/>
      <c r="BH59" s="704"/>
      <c r="BI59" s="143" t="s">
        <v>798</v>
      </c>
      <c r="BJ59" s="135">
        <v>1</v>
      </c>
    </row>
    <row r="60" spans="1:62" s="641" customFormat="1" ht="18.75" customHeight="1">
      <c r="A60"/>
      <c r="B60"/>
      <c r="C60"/>
      <c r="D60" s="2728" t="str">
        <f>IF(K60&lt;&gt;"","A","►")</f>
        <v>►</v>
      </c>
      <c r="E60" s="66"/>
      <c r="F60" s="65"/>
      <c r="G60" s="64" t="str">
        <f>IF(AND(E60&gt;0,H60&gt;0),"de","")</f>
        <v/>
      </c>
      <c r="H60" s="63"/>
      <c r="I60" s="5310"/>
      <c r="J60" s="2616">
        <v>1</v>
      </c>
      <c r="K60" s="5248"/>
      <c r="L60"/>
      <c r="M60" s="2728"/>
      <c r="N60" s="66"/>
      <c r="O60" s="65"/>
      <c r="P60" s="64"/>
      <c r="Q60" s="63"/>
      <c r="R60" s="5309"/>
      <c r="S60" s="5309"/>
      <c r="T60" s="5248"/>
      <c r="U60" s="2126">
        <f>IFERROR(INDEX(N75:Y75,MATCH(R60,N74:Y74,0)) * Q60 * IF(ISBLANK(N60), 1, N60), 0)</f>
        <v>0</v>
      </c>
      <c r="V60" s="2730">
        <f>IF(ISBLANK(X17), 0, (U60 * S60) * (X16 / X17))</f>
        <v>0</v>
      </c>
      <c r="W60" s="2027">
        <f>IFERROR(IF(V60=0, 0, IF(ISBLANK(R60), "", IF(ROUND(V60/INDEX(N75:Y75, MATCH(R60,N74:Y74, 0)), 2), ROUND(V60/INDEX(N75:Y75, MATCH(R60,N74:Y74, 0)), 2) &amp; " " &amp; R60))), "")</f>
        <v>0</v>
      </c>
      <c r="X60" s="2004">
        <f>(N60/X17)*X16*S60</f>
        <v>0</v>
      </c>
      <c r="Y60" s="2005">
        <f>O60</f>
        <v>0</v>
      </c>
      <c r="Z60"/>
      <c r="AA60" s="3758" t="str">
        <f>IF(AA28=0, 0, IF(LEN(AB60)&gt;AA28, LEN(AB60)-AA28 &amp; " en trop", LEN(AB60)))&amp;" car."</f>
        <v>0 car.</v>
      </c>
      <c r="AB60" s="3727"/>
      <c r="AC60" s="3754"/>
      <c r="AD60" s="3696" t="str">
        <f>TEXT(ROUND(LEN(AB60)/AG28, 1), "0.0") &amp; " lignes"</f>
        <v>0.0 lignes</v>
      </c>
      <c r="AE60" s="3757"/>
      <c r="AF60" s="3756"/>
      <c r="AG60" s="3699" t="str">
        <f>IF(AG28=0, 0, IF(LEN(AE60)&gt;AG28, LEN(AE60)-AG28 &amp; " en trop", LEN(AE60)))&amp;" car."</f>
        <v>0 car.</v>
      </c>
      <c r="AH60"/>
      <c r="AI60" s="3918"/>
      <c r="AJ60" s="3919"/>
      <c r="AK60"/>
      <c r="AL60" s="3918"/>
      <c r="AM60" s="3919"/>
      <c r="AN60"/>
      <c r="AO60" s="429" t="s">
        <v>667</v>
      </c>
      <c r="AP60" s="430"/>
      <c r="AQ60" s="141"/>
      <c r="AR60" s="161"/>
      <c r="AS60" s="137"/>
      <c r="AT60" s="338">
        <v>2</v>
      </c>
      <c r="AU60" s="2567" t="s">
        <v>600</v>
      </c>
      <c r="AV60" s="2553"/>
      <c r="AW60" s="2554"/>
      <c r="AX60" s="2564"/>
      <c r="AY60" s="2561"/>
      <c r="AZ60" s="1314"/>
      <c r="BB60" s="2539" t="s">
        <v>4375</v>
      </c>
      <c r="BC60" s="132"/>
      <c r="BD60" s="132"/>
      <c r="BE60" s="132"/>
      <c r="BF60" s="132"/>
      <c r="BG60" s="132"/>
      <c r="BH60" s="704"/>
      <c r="BI60" s="143" t="s">
        <v>798</v>
      </c>
      <c r="BJ60" s="135">
        <v>1</v>
      </c>
    </row>
    <row r="61" spans="1:62" s="641" customFormat="1" ht="18.75" customHeight="1">
      <c r="A61"/>
      <c r="B61"/>
      <c r="C61"/>
      <c r="D61" s="2728" t="str">
        <f>IF(K61&lt;&gt;"","A","►")</f>
        <v>►</v>
      </c>
      <c r="E61" s="66"/>
      <c r="F61" s="65"/>
      <c r="G61" s="64" t="str">
        <f>IF(AND(E61&gt;0,H61&gt;0),"de","")</f>
        <v/>
      </c>
      <c r="H61" s="63"/>
      <c r="I61" s="5310"/>
      <c r="J61" s="2616">
        <v>1</v>
      </c>
      <c r="K61" s="5248"/>
      <c r="L61"/>
      <c r="M61" s="2728"/>
      <c r="N61" s="66"/>
      <c r="O61" s="65"/>
      <c r="P61" s="64"/>
      <c r="Q61" s="63"/>
      <c r="R61" s="5309"/>
      <c r="S61" s="5309"/>
      <c r="T61" s="5248"/>
      <c r="U61" s="2126">
        <f>IFERROR(INDEX(N75:Y75,MATCH(R61,N74:Y74,0)) * Q61 * IF(ISBLANK(N61), 1, N61), 0)</f>
        <v>0</v>
      </c>
      <c r="V61" s="2727">
        <f>IF(ISBLANK(X17), 0, (U61 * S61) * (X16 / X17))</f>
        <v>0</v>
      </c>
      <c r="W61" s="2024">
        <f>IFERROR(IF(V61=0, 0, IF(ISBLANK(R61), "", IF(ROUND(V61/INDEX(N75:Y75, MATCH(R61,N74:Y74, 0)), 2), ROUND(V61/INDEX(N75:Y75, MATCH(R61,N74:Y74, 0)), 2) &amp; " " &amp; R61))), "")</f>
        <v>0</v>
      </c>
      <c r="X61" s="2002">
        <f>(N61/X17)*X16*S61</f>
        <v>0</v>
      </c>
      <c r="Y61" s="2003">
        <f>O61</f>
        <v>0</v>
      </c>
      <c r="Z61"/>
      <c r="AA61" s="3758" t="str">
        <f>IF(AA28=0, 0, IF(LEN(AB61)&gt;AA28, LEN(AB61)-AA28 &amp; " en trop", LEN(AB61)))&amp;" car."</f>
        <v>0 car.</v>
      </c>
      <c r="AB61" s="3727"/>
      <c r="AC61" s="3754"/>
      <c r="AD61" s="3696" t="str">
        <f>TEXT(ROUND(LEN(AB61)/AG28, 1), "0.0") &amp; " lignes"</f>
        <v>0.0 lignes</v>
      </c>
      <c r="AE61" s="3757"/>
      <c r="AF61" s="3756"/>
      <c r="AG61" s="3699" t="str">
        <f>IF(AG28=0, 0, IF(LEN(AE61)&gt;AG28, LEN(AE61)-AG28 &amp; " en trop", LEN(AE61)))&amp;" car."</f>
        <v>0 car.</v>
      </c>
      <c r="AH61"/>
      <c r="AI61" s="140"/>
      <c r="AJ61" s="140"/>
      <c r="AK61"/>
      <c r="AL61" s="140"/>
      <c r="AM61" s="140"/>
      <c r="AN61"/>
      <c r="AO61" s="429" t="s">
        <v>669</v>
      </c>
      <c r="AP61" s="436"/>
      <c r="AQ61" s="141"/>
      <c r="AR61" s="161"/>
      <c r="AS61" s="137"/>
      <c r="AT61" s="2568" t="s">
        <v>4394</v>
      </c>
      <c r="AU61" s="2569"/>
      <c r="AV61" s="132"/>
      <c r="AW61" s="132"/>
      <c r="AX61" s="132"/>
      <c r="AY61" s="132"/>
      <c r="AZ61" s="1314"/>
      <c r="BB61" s="2539" t="s">
        <v>4377</v>
      </c>
      <c r="BC61" s="132"/>
      <c r="BD61" s="132"/>
      <c r="BE61" s="132"/>
      <c r="BF61" s="132"/>
      <c r="BG61" s="132"/>
      <c r="BH61" s="704"/>
      <c r="BI61" s="143" t="s">
        <v>798</v>
      </c>
      <c r="BJ61" s="135">
        <v>1</v>
      </c>
    </row>
    <row r="62" spans="1:62" s="641" customFormat="1" ht="18.75" customHeight="1">
      <c r="A62"/>
      <c r="B62"/>
      <c r="C62"/>
      <c r="D62" s="2728" t="str">
        <f>IF(K62&lt;&gt;"","A","►")</f>
        <v>►</v>
      </c>
      <c r="E62" s="66"/>
      <c r="F62" s="65"/>
      <c r="G62" s="64" t="str">
        <f>IF(AND(E62&gt;0,H62&gt;0),"de","")</f>
        <v/>
      </c>
      <c r="H62" s="63"/>
      <c r="I62" s="5310"/>
      <c r="J62" s="2616">
        <v>1</v>
      </c>
      <c r="K62" s="5248"/>
      <c r="L62"/>
      <c r="M62" s="2728"/>
      <c r="N62" s="66"/>
      <c r="O62" s="65"/>
      <c r="P62" s="64"/>
      <c r="Q62" s="63"/>
      <c r="R62" s="5309"/>
      <c r="S62" s="5309"/>
      <c r="T62" s="5248"/>
      <c r="U62" s="2126">
        <f>IFERROR(INDEX(N75:Y75,MATCH(R62,N74:Y74,0)) * Q62 * IF(ISBLANK(N62), 1, N62), 0)</f>
        <v>0</v>
      </c>
      <c r="V62" s="2730">
        <f>IF(ISBLANK(X17), 0, (U62 * S62) * (X16 / X17))</f>
        <v>0</v>
      </c>
      <c r="W62" s="2027">
        <f>IFERROR(IF(V62=0, 0, IF(ISBLANK(R62), "", IF(ROUND(V62/INDEX(N75:Y75, MATCH(R62,N74:Y74, 0)), 2), ROUND(V62/INDEX(N75:Y75, MATCH(R62,N74:Y74, 0)), 2) &amp; " " &amp; R62))), "")</f>
        <v>0</v>
      </c>
      <c r="X62" s="2004">
        <f>(N62/X17)*X16*S62</f>
        <v>0</v>
      </c>
      <c r="Y62" s="2005">
        <f>O62</f>
        <v>0</v>
      </c>
      <c r="Z62"/>
      <c r="AA62" s="3758" t="str">
        <f>IF(AA28=0, 0, IF(LEN(AB62)&gt;AA28, LEN(AB62)-AA28 &amp; " en trop", LEN(AB62)))&amp;" car."</f>
        <v>0 car.</v>
      </c>
      <c r="AB62" s="3727"/>
      <c r="AC62" s="3754"/>
      <c r="AD62" s="3696" t="str">
        <f>TEXT(ROUND(LEN(AB62)/AG28, 1), "0.0") &amp; " lignes"</f>
        <v>0.0 lignes</v>
      </c>
      <c r="AE62" s="3757"/>
      <c r="AF62" s="3756"/>
      <c r="AG62" s="3699" t="str">
        <f>IF(AG28=0, 0, IF(LEN(AE62)&gt;AG28, LEN(AE62)-AG28 &amp; " en trop", LEN(AE62)))&amp;" car."</f>
        <v>0 car.</v>
      </c>
      <c r="AH62"/>
      <c r="AI62" s="3924" t="s">
        <v>650</v>
      </c>
      <c r="AJ62" s="3925"/>
      <c r="AK62"/>
      <c r="AL62" s="3924" t="s">
        <v>651</v>
      </c>
      <c r="AM62" s="3925"/>
      <c r="AN62"/>
      <c r="AO62" s="429"/>
      <c r="AP62" s="436"/>
      <c r="AQ62" s="141"/>
      <c r="AR62" s="161"/>
      <c r="AS62" s="137"/>
      <c r="AT62" s="1148"/>
      <c r="AU62" s="27" t="s">
        <v>4396</v>
      </c>
      <c r="AV62" s="132"/>
      <c r="AW62" s="132"/>
      <c r="AX62" s="132"/>
      <c r="AY62" s="132"/>
      <c r="AZ62" s="1314"/>
      <c r="BA62" s="3682" t="s">
        <v>798</v>
      </c>
      <c r="BB62" s="2539" t="s">
        <v>4379</v>
      </c>
      <c r="BC62" s="132"/>
      <c r="BD62" s="132"/>
      <c r="BE62" s="132"/>
      <c r="BF62" s="132"/>
      <c r="BG62" s="132"/>
      <c r="BH62" s="704"/>
      <c r="BI62" s="143" t="s">
        <v>798</v>
      </c>
      <c r="BJ62" s="135">
        <v>1</v>
      </c>
    </row>
    <row r="63" spans="1:62" s="641" customFormat="1" ht="18.75" customHeight="1">
      <c r="A63"/>
      <c r="B63"/>
      <c r="C63"/>
      <c r="D63" s="2728" t="str">
        <f>IF(K63&lt;&gt;"","A","►")</f>
        <v>►</v>
      </c>
      <c r="E63" s="66"/>
      <c r="F63" s="65"/>
      <c r="G63" s="64" t="str">
        <f>IF(AND(E63&gt;0,H63&gt;0),"de","")</f>
        <v/>
      </c>
      <c r="H63" s="63"/>
      <c r="I63" s="5310"/>
      <c r="J63" s="2616">
        <v>1</v>
      </c>
      <c r="K63" s="5248"/>
      <c r="L63"/>
      <c r="M63" s="2728"/>
      <c r="N63" s="66"/>
      <c r="O63" s="65"/>
      <c r="P63" s="64"/>
      <c r="Q63" s="63"/>
      <c r="R63" s="5309"/>
      <c r="S63" s="5309"/>
      <c r="T63" s="5248"/>
      <c r="U63" s="2126">
        <f>IFERROR(INDEX(N75:Y75,MATCH(R63,N74:Y74,0)) * Q63 * IF(ISBLANK(N63), 1, N63), 0)</f>
        <v>0</v>
      </c>
      <c r="V63" s="2727">
        <f>IF(ISBLANK(X17), 0, (U63 * S63) * (X16 / X17))</f>
        <v>0</v>
      </c>
      <c r="W63" s="2024">
        <f>IFERROR(IF(V63=0, 0, IF(ISBLANK(R63), "", IF(ROUND(V63/INDEX(N75:Y75, MATCH(R63,N74:Y74, 0)), 2), ROUND(V63/INDEX(N75:Y75, MATCH(R63,N74:Y74, 0)), 2) &amp; " " &amp; R63))), "")</f>
        <v>0</v>
      </c>
      <c r="X63" s="2002">
        <f>(N63/X17)*X16*S63</f>
        <v>0</v>
      </c>
      <c r="Y63" s="2003">
        <f>O63</f>
        <v>0</v>
      </c>
      <c r="Z63"/>
      <c r="AA63" s="3758" t="str">
        <f>IF(AA28=0, 0, IF(LEN(AB63)&gt;AA28, LEN(AB63)-AA28 &amp; " en trop", LEN(AB63)))&amp;" car."</f>
        <v>0 car.</v>
      </c>
      <c r="AB63" s="3727"/>
      <c r="AC63" s="3754"/>
      <c r="AD63" s="3696" t="str">
        <f>TEXT(ROUND(LEN(AB63)/AG28, 1), "0.0") &amp; " lignes"</f>
        <v>0.0 lignes</v>
      </c>
      <c r="AE63" s="3757"/>
      <c r="AF63" s="3756"/>
      <c r="AG63" s="3699" t="str">
        <f>IF(AG28=0, 0, IF(LEN(AE63)&gt;AG28, LEN(AE63)-AG28 &amp; " en trop", LEN(AE63)))&amp;" car."</f>
        <v>0 car.</v>
      </c>
      <c r="AH63"/>
      <c r="AI63" s="3924"/>
      <c r="AJ63" s="3925"/>
      <c r="AK63"/>
      <c r="AL63" s="3924"/>
      <c r="AM63" s="3925"/>
      <c r="AN63"/>
      <c r="AO63" s="438" t="s">
        <v>107</v>
      </c>
      <c r="AP63" s="439"/>
      <c r="AQ63" s="141"/>
      <c r="AR63" s="161"/>
      <c r="AS63" s="137"/>
      <c r="AT63" s="1148"/>
      <c r="AU63" s="27" t="s">
        <v>4397</v>
      </c>
      <c r="AV63" s="132"/>
      <c r="AW63" s="132"/>
      <c r="AX63" s="132"/>
      <c r="AY63" s="132"/>
      <c r="AZ63" s="1314"/>
      <c r="BB63" s="2544" t="s">
        <v>4382</v>
      </c>
      <c r="BC63" s="132"/>
      <c r="BD63" s="132"/>
      <c r="BE63" s="132"/>
      <c r="BF63" s="132"/>
      <c r="BG63" s="132"/>
      <c r="BH63" s="704"/>
      <c r="BI63" s="143" t="s">
        <v>798</v>
      </c>
      <c r="BJ63" s="135">
        <v>1</v>
      </c>
    </row>
    <row r="64" spans="1:62" s="641" customFormat="1" ht="18.75">
      <c r="A64" s="138"/>
      <c r="B64"/>
      <c r="C64"/>
      <c r="D64" s="2728" t="str">
        <f>IF(K64&lt;&gt;"","A","►")</f>
        <v>►</v>
      </c>
      <c r="E64" s="66"/>
      <c r="F64" s="65"/>
      <c r="G64" s="64" t="str">
        <f>IF(AND(E64&gt;0,H64&gt;0),"de","")</f>
        <v/>
      </c>
      <c r="H64" s="63"/>
      <c r="I64" s="5310"/>
      <c r="J64" s="2616">
        <v>1</v>
      </c>
      <c r="K64" s="5248"/>
      <c r="M64" s="2728"/>
      <c r="N64" s="66"/>
      <c r="O64" s="65"/>
      <c r="P64" s="64"/>
      <c r="Q64" s="63"/>
      <c r="R64" s="5309"/>
      <c r="S64" s="5309"/>
      <c r="T64" s="5248"/>
      <c r="U64" s="2126">
        <f>IFERROR(INDEX(N75:Y75,MATCH(R64,N74:Y74,0)) * Q64 * IF(ISBLANK(N64), 1, N64), 0)</f>
        <v>0</v>
      </c>
      <c r="V64" s="2730">
        <f>IF(ISBLANK(X17), 0, (U64 * S64) * (X16 / X17))</f>
        <v>0</v>
      </c>
      <c r="W64" s="2027">
        <f>IFERROR(IF(V64=0, 0, IF(ISBLANK(R64), "", IF(ROUND(V64/INDEX(N75:Y75, MATCH(R64,N74:Y74, 0)), 2), ROUND(V64/INDEX(N75:Y75, MATCH(R64,N74:Y74, 0)), 2) &amp; " " &amp; R64))), "")</f>
        <v>0</v>
      </c>
      <c r="X64" s="2004">
        <f>(N64/X17)*X16*S64</f>
        <v>0</v>
      </c>
      <c r="Y64" s="2005">
        <f>O64</f>
        <v>0</v>
      </c>
      <c r="Z64"/>
      <c r="AA64" s="3758" t="str">
        <f>IF(AA28=0, 0, IF(LEN(AB64)&gt;AA28, LEN(AB64)-AA28 &amp; " en trop", LEN(AB64)))&amp;" car."</f>
        <v>0 car.</v>
      </c>
      <c r="AB64" s="3727"/>
      <c r="AC64" s="3754"/>
      <c r="AD64" s="3696" t="str">
        <f>TEXT(ROUND(LEN(AB64)/AG28, 1), "0.0") &amp; " lignes"</f>
        <v>0.0 lignes</v>
      </c>
      <c r="AE64" s="3757"/>
      <c r="AF64" s="3756"/>
      <c r="AG64" s="3699" t="str">
        <f>IF(AG28=0, 0, IF(LEN(AE64)&gt;AG28, LEN(AE64)-AG28 &amp; " en trop", LEN(AE64)))&amp;" car."</f>
        <v>0 car.</v>
      </c>
      <c r="AH64"/>
      <c r="AI64" s="140"/>
      <c r="AJ64" s="140"/>
      <c r="AK64"/>
      <c r="AL64" s="140"/>
      <c r="AM64" s="140"/>
      <c r="AN64"/>
      <c r="AO64" s="440">
        <v>8</v>
      </c>
      <c r="AP64" s="422" t="s">
        <v>108</v>
      </c>
      <c r="AQ64" s="141"/>
      <c r="AR64" s="161"/>
      <c r="AS64" s="137"/>
      <c r="AT64" s="1148"/>
      <c r="AU64" s="27"/>
      <c r="AV64" s="132"/>
      <c r="AW64" s="132"/>
      <c r="AX64" s="132"/>
      <c r="AY64" s="132"/>
      <c r="AZ64" s="1314"/>
      <c r="BB64" s="2544" t="s">
        <v>4383</v>
      </c>
      <c r="BC64" s="132"/>
      <c r="BD64" s="132"/>
      <c r="BG64" s="132"/>
      <c r="BH64" s="704"/>
      <c r="BI64" s="143" t="s">
        <v>798</v>
      </c>
      <c r="BJ64" s="135">
        <v>1</v>
      </c>
    </row>
    <row r="65" spans="1:62" s="641" customFormat="1" ht="18.75" customHeight="1">
      <c r="A65" s="138"/>
      <c r="B65"/>
      <c r="C65"/>
      <c r="D65" s="16" t="s">
        <v>0</v>
      </c>
      <c r="E65" s="66"/>
      <c r="F65" s="65"/>
      <c r="G65" s="64" t="str">
        <f>IF(AND(E65&gt;0,H65&gt;0),"de","")</f>
        <v/>
      </c>
      <c r="H65" s="63"/>
      <c r="I65" s="5310"/>
      <c r="J65" s="2616">
        <v>1</v>
      </c>
      <c r="K65" s="5248"/>
      <c r="M65" s="16"/>
      <c r="N65" s="66"/>
      <c r="O65" s="65"/>
      <c r="P65" s="64"/>
      <c r="Q65" s="63"/>
      <c r="R65" s="5309"/>
      <c r="S65" s="5309"/>
      <c r="T65" s="5248"/>
      <c r="U65" s="2126">
        <f>IFERROR(INDEX(N75:Y75,MATCH(R65,N74:Y74,0)) * Q65 * IF(ISBLANK(N65), 1, N65), 0)</f>
        <v>0</v>
      </c>
      <c r="V65" s="2727">
        <f>IF(ISBLANK(X17), 0, (U65 * S65) * (X16 / X17))</f>
        <v>0</v>
      </c>
      <c r="W65" s="2024">
        <f>IFERROR(IF(V65=0, 0, IF(ISBLANK(R65), "", IF(ROUND(V65/INDEX(N75:Y75, MATCH(R65,N74:Y74, 0)), 2), ROUND(V65/INDEX(N75:Y75, MATCH(R65,N74:Y74, 0)), 2) &amp; " " &amp; R65))), "")</f>
        <v>0</v>
      </c>
      <c r="X65" s="2002">
        <f>(N65/X17)*X16*S65</f>
        <v>0</v>
      </c>
      <c r="Y65" s="2003">
        <f>O65</f>
        <v>0</v>
      </c>
      <c r="Z65"/>
      <c r="AA65" s="3758" t="str">
        <f>IF(AA28=0, 0, IF(LEN(AB65)&gt;AA28, LEN(AB65)-AA28 &amp; " en trop", LEN(AB65)))&amp;" car."</f>
        <v>0 car.</v>
      </c>
      <c r="AB65" s="3727"/>
      <c r="AC65" s="3754"/>
      <c r="AD65" s="3696" t="str">
        <f>TEXT(ROUND(LEN(AB65)/AG28, 1), "0.0") &amp; " lignes"</f>
        <v>0.0 lignes</v>
      </c>
      <c r="AE65" s="3757"/>
      <c r="AF65" s="3756"/>
      <c r="AG65" s="3699" t="str">
        <f>IF(AG28=0, 0, IF(LEN(AE65)&gt;AG28, LEN(AE65)-AG28 &amp; " en trop", LEN(AE65)))&amp;" car."</f>
        <v>0 car.</v>
      </c>
      <c r="AH65"/>
      <c r="AI65" s="3927" t="s">
        <v>673</v>
      </c>
      <c r="AJ65" s="3928"/>
      <c r="AK65"/>
      <c r="AL65" s="3927" t="s">
        <v>674</v>
      </c>
      <c r="AM65" s="3928"/>
      <c r="AN65"/>
      <c r="AO65" s="440">
        <v>3</v>
      </c>
      <c r="AP65" s="422" t="s">
        <v>694</v>
      </c>
      <c r="AQ65" s="141"/>
      <c r="AR65" s="161"/>
      <c r="AS65" s="137"/>
      <c r="AT65" s="1148"/>
      <c r="AU65" s="422" t="s">
        <v>619</v>
      </c>
      <c r="AV65" s="132"/>
      <c r="AW65" s="132"/>
      <c r="AX65" s="132"/>
      <c r="AY65" s="132"/>
      <c r="AZ65" s="1314"/>
      <c r="BB65" s="2516"/>
      <c r="BC65" s="712"/>
      <c r="BD65" s="2534" t="s">
        <v>4516</v>
      </c>
      <c r="BE65" s="3962" t="s">
        <v>4399</v>
      </c>
      <c r="BF65" s="3962"/>
      <c r="BG65" s="3962"/>
      <c r="BH65" s="3963"/>
      <c r="BI65" s="143" t="s">
        <v>798</v>
      </c>
      <c r="BJ65" s="135">
        <v>1</v>
      </c>
    </row>
    <row r="66" spans="1:62" s="641" customFormat="1" ht="24" customHeight="1">
      <c r="A66" s="138"/>
      <c r="B66"/>
      <c r="C66"/>
      <c r="D66" s="16" t="s">
        <v>0</v>
      </c>
      <c r="E66" s="3611">
        <v>11</v>
      </c>
      <c r="F66" s="3611">
        <v>11</v>
      </c>
      <c r="G66" s="3611">
        <v>3</v>
      </c>
      <c r="H66" s="3611">
        <v>11</v>
      </c>
      <c r="I66" s="3611">
        <v>11</v>
      </c>
      <c r="J66" s="3611">
        <v>9</v>
      </c>
      <c r="K66" s="5281">
        <v>35</v>
      </c>
      <c r="M66" s="16"/>
      <c r="N66" s="3611"/>
      <c r="O66" s="3611"/>
      <c r="P66" s="3611"/>
      <c r="Q66" s="3611"/>
      <c r="R66" s="3611"/>
      <c r="S66" s="3611"/>
      <c r="T66" s="5281"/>
      <c r="U66" s="2734">
        <f>SUM(U26:U65)</f>
        <v>0</v>
      </c>
      <c r="V66" s="2735">
        <f>SUM(V26:V65)</f>
        <v>0</v>
      </c>
      <c r="W66" s="2735"/>
      <c r="X66" s="2737"/>
      <c r="Y66" s="2738"/>
      <c r="Z66"/>
      <c r="AA66" s="3758" t="str">
        <f>IF(AA28=0, 0, IF(LEN(AB66)&gt;AA28, LEN(AB66)-AA28 &amp; " en trop", LEN(AB66)))&amp;" car."</f>
        <v>0 car.</v>
      </c>
      <c r="AB66" s="3727"/>
      <c r="AC66" s="3754"/>
      <c r="AD66" s="3696" t="str">
        <f>TEXT(ROUND(LEN(AB66)/AG28, 1), "0.0") &amp; " lignes"</f>
        <v>0.0 lignes</v>
      </c>
      <c r="AE66" s="3757"/>
      <c r="AF66" s="3756"/>
      <c r="AG66" s="3699" t="str">
        <f>IF(AG28=0, 0, IF(LEN(AE66)&gt;AG28, LEN(AE66)-AG28 &amp; " en trop", LEN(AE66)))&amp;" car."</f>
        <v>0 car.</v>
      </c>
      <c r="AH66"/>
      <c r="AI66" s="3927"/>
      <c r="AJ66" s="3928"/>
      <c r="AK66"/>
      <c r="AL66" s="3927"/>
      <c r="AM66" s="3928"/>
      <c r="AN66"/>
      <c r="AO66" s="4045" t="s">
        <v>710</v>
      </c>
      <c r="AP66" s="4046"/>
      <c r="AQ66" s="141"/>
      <c r="AR66" s="161"/>
      <c r="AS66" s="137"/>
      <c r="AT66" s="1148"/>
      <c r="AU66" s="132"/>
      <c r="AV66" s="132"/>
      <c r="AW66" s="132"/>
      <c r="AX66" s="132"/>
      <c r="AY66" s="132"/>
      <c r="AZ66" s="1314"/>
      <c r="BB66" s="2516"/>
      <c r="BC66" s="712"/>
      <c r="BD66" s="2534" t="s">
        <v>4515</v>
      </c>
      <c r="BE66" s="3962"/>
      <c r="BF66" s="3962"/>
      <c r="BG66" s="3962"/>
      <c r="BH66" s="3963"/>
      <c r="BI66" s="143" t="s">
        <v>798</v>
      </c>
      <c r="BJ66" s="135">
        <v>1</v>
      </c>
    </row>
    <row r="67" spans="1:62" s="641" customFormat="1" ht="15.75" customHeight="1" thickBot="1">
      <c r="A67" s="138"/>
      <c r="B67"/>
      <c r="C67"/>
      <c r="D67" s="5306" t="s">
        <v>15</v>
      </c>
      <c r="E67" s="5308" t="s">
        <v>4503</v>
      </c>
      <c r="F67" s="5308"/>
      <c r="G67" s="5308"/>
      <c r="H67" s="5308"/>
      <c r="I67" s="5308"/>
      <c r="J67" s="5308"/>
      <c r="K67" s="5307"/>
      <c r="M67" s="5306"/>
      <c r="N67" s="5305"/>
      <c r="O67" s="5305"/>
      <c r="P67" s="5305"/>
      <c r="Q67" s="5305"/>
      <c r="R67" s="5305"/>
      <c r="S67" s="5305"/>
      <c r="T67" s="5304"/>
      <c r="U67" s="712"/>
      <c r="V67" s="712"/>
      <c r="W67" s="712"/>
      <c r="X67" s="712"/>
      <c r="Y67" s="1314"/>
      <c r="Z67"/>
      <c r="AA67" s="3758" t="str">
        <f>IF(AA28=0, 0, IF(LEN(AB67)&gt;AA28, LEN(AB67)-AA28 &amp; " en trop", LEN(AB67)))&amp;" car."</f>
        <v>0 car.</v>
      </c>
      <c r="AB67" s="3727"/>
      <c r="AC67" s="3754"/>
      <c r="AD67" s="3696" t="str">
        <f>TEXT(ROUND(LEN(AB67)/AG28, 1), "0.0") &amp; " lignes"</f>
        <v>0.0 lignes</v>
      </c>
      <c r="AE67" s="3757"/>
      <c r="AF67" s="3756"/>
      <c r="AG67" s="3699" t="str">
        <f>IF(AG28=0, 0, IF(LEN(AE67)&gt;AG28, LEN(AE67)-AG28 &amp; " en trop", LEN(AE67)))&amp;" car."</f>
        <v>0 car.</v>
      </c>
      <c r="AH67"/>
      <c r="AI67" s="140"/>
      <c r="AJ67" s="140"/>
      <c r="AK67"/>
      <c r="AL67" s="140"/>
      <c r="AM67" s="140"/>
      <c r="AN67"/>
      <c r="AO67" s="4045"/>
      <c r="AP67" s="4046"/>
      <c r="AQ67" s="141"/>
      <c r="AR67" s="161"/>
      <c r="AS67" s="137"/>
      <c r="AT67" s="1148"/>
      <c r="AU67" s="132"/>
      <c r="AV67" s="132"/>
      <c r="AW67" s="132"/>
      <c r="AX67" s="132"/>
      <c r="AY67" s="132"/>
      <c r="AZ67" s="1314"/>
      <c r="BB67" s="2516"/>
      <c r="BC67" s="712"/>
      <c r="BD67" s="3541" t="s">
        <v>4400</v>
      </c>
      <c r="BE67" s="712"/>
      <c r="BF67" s="712"/>
      <c r="BG67" s="712"/>
      <c r="BH67" s="1314"/>
      <c r="BI67" s="143" t="s">
        <v>798</v>
      </c>
      <c r="BJ67" s="135">
        <v>1</v>
      </c>
    </row>
    <row r="68" spans="1:62" s="641" customFormat="1" ht="24.75" customHeight="1" thickBot="1">
      <c r="A68" s="138"/>
      <c r="B68"/>
      <c r="C68"/>
      <c r="D68" s="132"/>
      <c r="E68" s="132"/>
      <c r="F68" s="132"/>
      <c r="G68" s="132"/>
      <c r="H68" s="132"/>
      <c r="I68" s="132"/>
      <c r="J68" s="132"/>
      <c r="K68" s="132"/>
      <c r="M68" s="92" t="s">
        <v>15</v>
      </c>
      <c r="N68" s="5245" t="s">
        <v>4497</v>
      </c>
      <c r="O68" s="2587"/>
      <c r="P68" s="2587"/>
      <c r="Q68" s="2587"/>
      <c r="R68" s="2587"/>
      <c r="S68" s="455"/>
      <c r="T68" s="455"/>
      <c r="U68" s="5244"/>
      <c r="V68" s="2053"/>
      <c r="W68" s="2053"/>
      <c r="X68" s="2053" t="s">
        <v>1002</v>
      </c>
      <c r="Y68" s="5243" t="s">
        <v>26</v>
      </c>
      <c r="Z68"/>
      <c r="AA68" s="92" t="s">
        <v>15</v>
      </c>
      <c r="AB68" s="3624" t="s">
        <v>4932</v>
      </c>
      <c r="AC68" s="3754"/>
      <c r="AD68" s="3517"/>
      <c r="AE68" s="3757"/>
      <c r="AF68" s="3756"/>
      <c r="AG68" s="3755" t="str">
        <f>LEN(AB68)&amp;" car."</f>
        <v>75 car.</v>
      </c>
      <c r="AH68"/>
      <c r="AI68" s="3871" t="s">
        <v>695</v>
      </c>
      <c r="AJ68" s="3926"/>
      <c r="AK68"/>
      <c r="AL68" s="3871" t="s">
        <v>696</v>
      </c>
      <c r="AM68" s="3926"/>
      <c r="AN68"/>
      <c r="AO68" s="443"/>
      <c r="AP68" s="444"/>
      <c r="AQ68" s="141"/>
      <c r="AR68" s="161"/>
      <c r="AS68" s="137"/>
      <c r="AT68" s="1148"/>
      <c r="AU68" s="132"/>
      <c r="AV68" s="132"/>
      <c r="AW68" s="132"/>
      <c r="AX68" s="132"/>
      <c r="AY68" s="132"/>
      <c r="AZ68" s="1314"/>
      <c r="BB68" s="2516"/>
      <c r="BC68" s="712"/>
      <c r="BD68" s="3541" t="s">
        <v>4401</v>
      </c>
      <c r="BE68" s="712"/>
      <c r="BF68" s="712"/>
      <c r="BG68" s="712"/>
      <c r="BH68" s="1314"/>
      <c r="BI68" s="143" t="s">
        <v>798</v>
      </c>
      <c r="BJ68" s="135">
        <v>1</v>
      </c>
    </row>
    <row r="69" spans="1:62" s="641" customFormat="1" ht="24" customHeight="1">
      <c r="A69" s="138"/>
      <c r="B69"/>
      <c r="C69"/>
      <c r="D69" s="132"/>
      <c r="E69" s="132"/>
      <c r="F69" s="132"/>
      <c r="G69" s="132"/>
      <c r="H69" s="132"/>
      <c r="I69" s="132"/>
      <c r="J69" s="132"/>
      <c r="K69" s="132"/>
      <c r="M69" s="92" t="s">
        <v>15</v>
      </c>
      <c r="N69" s="5152" t="s">
        <v>4498</v>
      </c>
      <c r="O69" s="5151"/>
      <c r="P69" s="5151"/>
      <c r="Q69" s="5151"/>
      <c r="R69" s="5150"/>
      <c r="S69" s="608"/>
      <c r="T69" s="608"/>
      <c r="U69" s="2740"/>
      <c r="V69" s="579"/>
      <c r="W69" s="579"/>
      <c r="X69" s="579" t="s">
        <v>1003</v>
      </c>
      <c r="Y69" s="2586" t="s">
        <v>26</v>
      </c>
      <c r="Z69"/>
      <c r="AA69" s="92" t="s">
        <v>15</v>
      </c>
      <c r="AB69" s="3624" t="s">
        <v>4972</v>
      </c>
      <c r="AC69" s="3754"/>
      <c r="AD69" s="3517"/>
      <c r="AE69" s="3727"/>
      <c r="AF69" s="3754"/>
      <c r="AG69" s="3755" t="str">
        <f>LEN(AB69)&amp;" car."</f>
        <v>32 car.</v>
      </c>
      <c r="AH69"/>
      <c r="AI69" s="3871"/>
      <c r="AJ69" s="3926"/>
      <c r="AK69"/>
      <c r="AL69" s="3871"/>
      <c r="AM69" s="3926"/>
      <c r="AN69"/>
      <c r="AO69" s="446" t="s">
        <v>725</v>
      </c>
      <c r="AP69" s="428"/>
      <c r="AQ69" s="141"/>
      <c r="AR69" s="161"/>
      <c r="AS69" s="137"/>
      <c r="AT69" s="1148"/>
      <c r="AU69" s="132"/>
      <c r="AV69" s="132"/>
      <c r="AW69" s="132"/>
      <c r="AX69" s="132"/>
      <c r="AY69" s="132"/>
      <c r="AZ69" s="1314"/>
      <c r="BB69" s="2516"/>
      <c r="BC69" s="712"/>
      <c r="BD69" s="712"/>
      <c r="BE69" s="712"/>
      <c r="BF69" s="712"/>
      <c r="BG69" s="712"/>
      <c r="BH69" s="1314"/>
      <c r="BI69" s="143" t="s">
        <v>798</v>
      </c>
      <c r="BJ69" s="135">
        <v>1</v>
      </c>
    </row>
    <row r="70" spans="1:62" s="641" customFormat="1" ht="16.5" customHeight="1">
      <c r="A70" s="138"/>
      <c r="B70"/>
      <c r="C70"/>
      <c r="D70" s="132"/>
      <c r="E70" s="132"/>
      <c r="F70" s="132"/>
      <c r="G70" s="132"/>
      <c r="H70" s="132"/>
      <c r="I70" s="132"/>
      <c r="J70" s="132"/>
      <c r="K70" s="132"/>
      <c r="M70" s="92" t="s">
        <v>15</v>
      </c>
      <c r="N70" s="5147"/>
      <c r="O70" s="4100"/>
      <c r="P70" s="4100"/>
      <c r="Q70" s="4100"/>
      <c r="R70" s="5146"/>
      <c r="S70" s="14" t="s">
        <v>4</v>
      </c>
      <c r="T70" s="2016"/>
      <c r="U70" s="11"/>
      <c r="V70" s="132"/>
      <c r="W70" s="132"/>
      <c r="X70" s="132"/>
      <c r="Y70" s="167"/>
      <c r="Z70"/>
      <c r="AA70" s="92" t="s">
        <v>15</v>
      </c>
      <c r="AB70" s="3624" t="s">
        <v>4971</v>
      </c>
      <c r="AC70" s="3754"/>
      <c r="AD70" s="3517"/>
      <c r="AE70" s="3727"/>
      <c r="AF70" s="3754"/>
      <c r="AG70" s="3755" t="str">
        <f>LEN(AB70)&amp;" car."</f>
        <v>52 car.</v>
      </c>
      <c r="AH70"/>
      <c r="AI70" s="140"/>
      <c r="AJ70" s="140"/>
      <c r="AK70"/>
      <c r="AL70" s="140"/>
      <c r="AM70" s="140"/>
      <c r="AN70"/>
      <c r="AO70" s="448" t="s">
        <v>726</v>
      </c>
      <c r="AP70" s="428"/>
      <c r="AQ70" s="141"/>
      <c r="AR70" s="161"/>
      <c r="AS70" s="137"/>
      <c r="AT70" s="1148"/>
      <c r="AU70" s="132"/>
      <c r="AV70" s="132"/>
      <c r="AW70" s="132"/>
      <c r="AX70" s="132"/>
      <c r="AY70" s="132"/>
      <c r="AZ70" s="1314"/>
      <c r="BB70" s="2539" t="s">
        <v>4386</v>
      </c>
      <c r="BC70" s="132"/>
      <c r="BD70" s="132"/>
      <c r="BE70" s="132"/>
      <c r="BF70" s="132"/>
      <c r="BG70" s="132"/>
      <c r="BH70" s="704"/>
      <c r="BI70" s="143" t="s">
        <v>798</v>
      </c>
      <c r="BJ70" s="135">
        <v>1</v>
      </c>
    </row>
    <row r="71" spans="1:62" s="641" customFormat="1" ht="18.75" customHeight="1">
      <c r="A71"/>
      <c r="B71"/>
      <c r="C71"/>
      <c r="D71" s="132"/>
      <c r="E71" s="132"/>
      <c r="F71" s="132"/>
      <c r="G71" s="132"/>
      <c r="H71" s="132"/>
      <c r="I71" s="132"/>
      <c r="J71" s="132"/>
      <c r="K71" s="132"/>
      <c r="L71"/>
      <c r="M71" s="92" t="s">
        <v>15</v>
      </c>
      <c r="N71" s="5147"/>
      <c r="O71" s="4100"/>
      <c r="P71" s="4100"/>
      <c r="Q71" s="4100"/>
      <c r="R71" s="5146"/>
      <c r="S71" s="6" t="s">
        <v>2</v>
      </c>
      <c r="T71" s="5" t="s">
        <v>1</v>
      </c>
      <c r="U71" s="3"/>
      <c r="V71" s="132"/>
      <c r="W71" s="132"/>
      <c r="X71" s="132"/>
      <c r="Y71" s="2747" t="s">
        <v>798</v>
      </c>
      <c r="Z71"/>
      <c r="AA71" s="92" t="s">
        <v>15</v>
      </c>
      <c r="AB71" s="3624" t="s">
        <v>4970</v>
      </c>
      <c r="AC71" s="3754"/>
      <c r="AD71" s="3517"/>
      <c r="AE71" s="3727"/>
      <c r="AF71" s="3754"/>
      <c r="AG71" s="3755" t="str">
        <f>LEN(AB71)&amp;" car."</f>
        <v>78 car.</v>
      </c>
      <c r="AH71"/>
      <c r="AI71" s="3831" t="s">
        <v>712</v>
      </c>
      <c r="AJ71" s="3832"/>
      <c r="AK71"/>
      <c r="AL71" s="3831" t="s">
        <v>713</v>
      </c>
      <c r="AM71" s="3832"/>
      <c r="AN71"/>
      <c r="AO71" s="449">
        <v>10</v>
      </c>
      <c r="AP71" s="450" t="s">
        <v>108</v>
      </c>
      <c r="AQ71" s="141"/>
      <c r="AR71" s="161"/>
      <c r="AS71" s="137"/>
      <c r="AT71" s="1148"/>
      <c r="AU71" s="132"/>
      <c r="AV71" s="132"/>
      <c r="AW71" s="132"/>
      <c r="AX71" s="132"/>
      <c r="AY71" s="132"/>
      <c r="AZ71" s="1314"/>
      <c r="BB71" s="2539" t="s">
        <v>4388</v>
      </c>
      <c r="BC71" s="132"/>
      <c r="BD71" s="132"/>
      <c r="BE71" s="132"/>
      <c r="BF71" s="132"/>
      <c r="BG71" s="132"/>
      <c r="BH71" s="704"/>
      <c r="BI71" s="143" t="s">
        <v>798</v>
      </c>
      <c r="BJ71" s="135">
        <v>1</v>
      </c>
    </row>
    <row r="72" spans="1:62" s="641" customFormat="1" ht="18.75" customHeight="1" thickBot="1">
      <c r="A72"/>
      <c r="B72"/>
      <c r="C72"/>
      <c r="D72" s="132"/>
      <c r="E72" s="132"/>
      <c r="F72" s="132"/>
      <c r="G72" s="132"/>
      <c r="H72" s="132"/>
      <c r="I72" s="132"/>
      <c r="J72" s="132"/>
      <c r="K72" s="132"/>
      <c r="L72"/>
      <c r="M72" s="92" t="s">
        <v>15</v>
      </c>
      <c r="N72" s="5145"/>
      <c r="O72" s="5144"/>
      <c r="P72" s="5144"/>
      <c r="Q72" s="5144"/>
      <c r="R72" s="5143"/>
      <c r="S72" s="5242"/>
      <c r="T72" s="2012"/>
      <c r="U72" s="2012"/>
      <c r="V72" s="2513"/>
      <c r="W72" s="2513"/>
      <c r="X72" s="2513"/>
      <c r="Y72" s="5241" t="s">
        <v>35</v>
      </c>
      <c r="Z72"/>
      <c r="AA72" s="92" t="s">
        <v>15</v>
      </c>
      <c r="AB72" s="3624" t="s">
        <v>4969</v>
      </c>
      <c r="AC72" s="3754"/>
      <c r="AD72" s="3517"/>
      <c r="AE72" s="3727"/>
      <c r="AF72" s="3754"/>
      <c r="AG72" s="3755" t="str">
        <f>LEN(AB72)&amp;" car."</f>
        <v>65 car.</v>
      </c>
      <c r="AH72"/>
      <c r="AI72" s="3831"/>
      <c r="AJ72" s="3832"/>
      <c r="AK72"/>
      <c r="AL72" s="3831"/>
      <c r="AM72" s="3832"/>
      <c r="AN72"/>
      <c r="AO72" s="448" t="s">
        <v>739</v>
      </c>
      <c r="AP72" s="428"/>
      <c r="AQ72" s="141"/>
      <c r="AR72" s="161"/>
      <c r="AS72" s="137"/>
      <c r="AT72" s="1148"/>
      <c r="AU72" s="712"/>
      <c r="AV72" s="712"/>
      <c r="AW72" s="712"/>
      <c r="AX72" s="132"/>
      <c r="AY72" s="712"/>
      <c r="AZ72" s="1314"/>
      <c r="BB72" s="2516"/>
      <c r="BC72" s="712"/>
      <c r="BD72" s="712"/>
      <c r="BE72" s="712"/>
      <c r="BF72" s="712"/>
      <c r="BG72" s="712"/>
      <c r="BH72" s="1314"/>
      <c r="BI72" s="143" t="s">
        <v>798</v>
      </c>
      <c r="BJ72" s="135">
        <v>1</v>
      </c>
    </row>
    <row r="73" spans="1:62" s="641" customFormat="1" ht="18.75" customHeight="1" thickTop="1" thickBot="1">
      <c r="A73"/>
      <c r="B73"/>
      <c r="C73"/>
      <c r="D73" s="132"/>
      <c r="E73" s="132"/>
      <c r="F73" s="132"/>
      <c r="G73" s="132"/>
      <c r="H73" s="132"/>
      <c r="I73" s="132"/>
      <c r="J73" s="132"/>
      <c r="K73" s="132"/>
      <c r="L73"/>
      <c r="M73" s="92" t="s">
        <v>15</v>
      </c>
      <c r="N73" s="5141"/>
      <c r="O73" s="5140" t="s">
        <v>5024</v>
      </c>
      <c r="P73" s="5139">
        <v>70</v>
      </c>
      <c r="Q73" s="5138" t="s">
        <v>67</v>
      </c>
      <c r="R73" s="5137" t="str">
        <f>TEXT(ROUND(LEN(N69)/P73, 1), "0.0") &amp; " lignes"</f>
        <v>3.1 lignes</v>
      </c>
      <c r="S73" s="2014"/>
      <c r="T73" s="2014"/>
      <c r="U73" s="2014"/>
      <c r="V73" s="608"/>
      <c r="W73" s="608"/>
      <c r="X73" s="608"/>
      <c r="Y73" s="2750" t="s">
        <v>34</v>
      </c>
      <c r="Z73"/>
      <c r="AA73" s="92" t="s">
        <v>15</v>
      </c>
      <c r="AB73" s="3624" t="s">
        <v>4968</v>
      </c>
      <c r="AC73" s="3754"/>
      <c r="AD73" s="3517"/>
      <c r="AE73" s="3727"/>
      <c r="AF73" s="3754"/>
      <c r="AG73" s="3755" t="str">
        <f>LEN(AB73)&amp;" car."</f>
        <v>42 car.</v>
      </c>
      <c r="AH73"/>
      <c r="AI73" s="140"/>
      <c r="AJ73" s="140"/>
      <c r="AK73"/>
      <c r="AL73" s="140"/>
      <c r="AM73" s="140"/>
      <c r="AN73"/>
      <c r="AO73" s="449">
        <v>5</v>
      </c>
      <c r="AP73" s="137"/>
      <c r="AQ73" s="141"/>
      <c r="AR73" s="161"/>
      <c r="AS73" s="137"/>
      <c r="AT73" s="1148"/>
      <c r="AU73" s="4002" t="s">
        <v>851</v>
      </c>
      <c r="AV73" s="4002"/>
      <c r="AW73" s="4005" t="s">
        <v>79</v>
      </c>
      <c r="AX73" s="4005"/>
      <c r="AY73" s="712"/>
      <c r="AZ73" s="1314"/>
      <c r="BB73" s="3542"/>
      <c r="BC73" s="3511" t="s">
        <v>4809</v>
      </c>
      <c r="BD73" s="712" t="s">
        <v>4820</v>
      </c>
      <c r="BE73" s="132"/>
      <c r="BF73" s="132"/>
      <c r="BG73" s="132"/>
      <c r="BH73" s="704"/>
      <c r="BI73" s="143" t="s">
        <v>798</v>
      </c>
      <c r="BJ73" s="135">
        <v>1</v>
      </c>
    </row>
    <row r="74" spans="1:62" s="641" customFormat="1" ht="18.75" customHeight="1" thickTop="1" thickBot="1">
      <c r="A74"/>
      <c r="B74"/>
      <c r="C74"/>
      <c r="D74" s="132"/>
      <c r="E74" s="5240" t="s">
        <v>5041</v>
      </c>
      <c r="F74" s="5240"/>
      <c r="G74" s="5240"/>
      <c r="H74" s="5240"/>
      <c r="I74" s="5240"/>
      <c r="J74" s="132"/>
      <c r="K74" s="132"/>
      <c r="L74"/>
      <c r="M74" s="92" t="s">
        <v>15</v>
      </c>
      <c r="N74" s="39" t="s">
        <v>66</v>
      </c>
      <c r="O74" s="39" t="s">
        <v>65</v>
      </c>
      <c r="P74" s="38" t="s">
        <v>55</v>
      </c>
      <c r="Q74" s="43" t="s">
        <v>64</v>
      </c>
      <c r="R74" s="42" t="s">
        <v>63</v>
      </c>
      <c r="S74" s="41" t="s">
        <v>62</v>
      </c>
      <c r="T74" s="40" t="s">
        <v>61</v>
      </c>
      <c r="U74" s="39" t="s">
        <v>60</v>
      </c>
      <c r="V74" s="39" t="s">
        <v>59</v>
      </c>
      <c r="W74" s="624" t="s">
        <v>58</v>
      </c>
      <c r="X74" s="624" t="s">
        <v>57</v>
      </c>
      <c r="Y74" s="404" t="s">
        <v>56</v>
      </c>
      <c r="Z74"/>
      <c r="AA74" s="92" t="s">
        <v>15</v>
      </c>
      <c r="AB74" s="3517" t="s">
        <v>4967</v>
      </c>
      <c r="AC74" s="3754"/>
      <c r="AD74" s="3517"/>
      <c r="AE74" s="3727"/>
      <c r="AF74" s="3753"/>
      <c r="AG74" s="3752" t="str">
        <f>IF(LEN(AB74)=AG28,LEN(AB74)&amp;" "&amp;"OK",LEN(AB74))</f>
        <v>75 OK</v>
      </c>
      <c r="AH74"/>
      <c r="AI74" s="3929" t="s">
        <v>727</v>
      </c>
      <c r="AJ74" s="3930"/>
      <c r="AK74"/>
      <c r="AL74" s="3929" t="s">
        <v>728</v>
      </c>
      <c r="AM74" s="3930"/>
      <c r="AN74"/>
      <c r="AO74" s="451" t="s">
        <v>106</v>
      </c>
      <c r="AP74" s="102" t="s">
        <v>742</v>
      </c>
      <c r="AQ74" s="101"/>
      <c r="AR74" s="161"/>
      <c r="AS74" s="137"/>
      <c r="AT74" s="1148"/>
      <c r="AU74" s="4003"/>
      <c r="AV74" s="4003"/>
      <c r="AW74" s="4006"/>
      <c r="AX74" s="4006"/>
      <c r="AY74" s="712"/>
      <c r="AZ74" s="1314"/>
      <c r="BB74" s="1148"/>
      <c r="BC74" s="3532">
        <v>115</v>
      </c>
      <c r="BD74" s="712" t="s">
        <v>4821</v>
      </c>
      <c r="BE74" s="132"/>
      <c r="BF74" s="132"/>
      <c r="BG74" s="132"/>
      <c r="BH74" s="704"/>
      <c r="BI74" s="143" t="s">
        <v>798</v>
      </c>
      <c r="BJ74" s="135">
        <v>1</v>
      </c>
    </row>
    <row r="75" spans="1:62" s="641" customFormat="1" ht="18.75" customHeight="1" thickTop="1">
      <c r="A75"/>
      <c r="B75"/>
      <c r="C75"/>
      <c r="D75" s="132"/>
      <c r="E75" s="132"/>
      <c r="F75" s="132"/>
      <c r="G75" s="132"/>
      <c r="H75" s="132"/>
      <c r="I75" s="132"/>
      <c r="J75" s="132"/>
      <c r="K75" s="132"/>
      <c r="L75"/>
      <c r="M75" s="92" t="s">
        <v>15</v>
      </c>
      <c r="N75" s="406">
        <v>0.5</v>
      </c>
      <c r="O75" s="407">
        <v>0.25</v>
      </c>
      <c r="P75" s="410">
        <v>1E-3</v>
      </c>
      <c r="Q75" s="407">
        <v>0.25</v>
      </c>
      <c r="R75" s="409">
        <v>0.5</v>
      </c>
      <c r="S75" s="410">
        <v>1E-3</v>
      </c>
      <c r="T75" s="408">
        <v>1</v>
      </c>
      <c r="U75" s="410">
        <v>0.22500000000000001</v>
      </c>
      <c r="V75" s="410">
        <v>0.01</v>
      </c>
      <c r="W75" s="678">
        <v>1</v>
      </c>
      <c r="X75" s="679">
        <v>0.1</v>
      </c>
      <c r="Y75" s="411">
        <v>0.01</v>
      </c>
      <c r="Z75"/>
      <c r="AA75" s="92" t="s">
        <v>15</v>
      </c>
      <c r="AB75" s="3517" t="s">
        <v>4826</v>
      </c>
      <c r="AC75" s="3754"/>
      <c r="AD75" s="3517"/>
      <c r="AE75" s="3727"/>
      <c r="AF75" s="3753"/>
      <c r="AG75" s="3752" t="str">
        <f>IF(AG28=0,0,IF(LEN(AB75)&gt;AG28,LEN(AB75)-AG28&amp;" en trop",0))</f>
        <v>54 en trop</v>
      </c>
      <c r="AH75"/>
      <c r="AI75" s="3929"/>
      <c r="AJ75" s="3930"/>
      <c r="AK75"/>
      <c r="AL75" s="3929"/>
      <c r="AM75" s="3930"/>
      <c r="AN75"/>
      <c r="AO75" s="425" t="s">
        <v>772</v>
      </c>
      <c r="AP75" s="428"/>
      <c r="AQ75" s="399"/>
      <c r="AR75" s="400"/>
      <c r="AS75" s="137"/>
      <c r="AT75" s="1148"/>
      <c r="AU75" s="4004"/>
      <c r="AV75" s="4004"/>
      <c r="AW75" s="4007"/>
      <c r="AX75" s="4007"/>
      <c r="AY75" s="712"/>
      <c r="AZ75" s="1314"/>
      <c r="BB75" s="1148"/>
      <c r="BC75" s="3543" t="s">
        <v>4822</v>
      </c>
      <c r="BD75" s="132"/>
      <c r="BE75" s="132"/>
      <c r="BF75" s="132"/>
      <c r="BG75" s="132"/>
      <c r="BH75" s="704"/>
      <c r="BI75" s="143" t="s">
        <v>798</v>
      </c>
      <c r="BJ75" s="135">
        <v>1</v>
      </c>
    </row>
    <row r="76" spans="1:62" s="641" customFormat="1" ht="18.75" customHeight="1">
      <c r="A76"/>
      <c r="B76"/>
      <c r="C76"/>
      <c r="D76" s="132"/>
      <c r="E76" s="132"/>
      <c r="F76" s="132"/>
      <c r="G76" s="132"/>
      <c r="H76" s="132"/>
      <c r="I76" s="132"/>
      <c r="J76" s="132"/>
      <c r="K76" s="132"/>
      <c r="L76"/>
      <c r="M76" s="593" t="s">
        <v>0</v>
      </c>
      <c r="N76" s="588">
        <v>11</v>
      </c>
      <c r="O76" s="588">
        <v>11</v>
      </c>
      <c r="P76" s="588">
        <v>3</v>
      </c>
      <c r="Q76" s="588">
        <v>11</v>
      </c>
      <c r="R76" s="588">
        <v>11</v>
      </c>
      <c r="S76" s="588">
        <v>9</v>
      </c>
      <c r="T76" s="588">
        <v>35</v>
      </c>
      <c r="U76" s="2674" t="s">
        <v>4846</v>
      </c>
      <c r="V76" s="588">
        <v>14</v>
      </c>
      <c r="W76" s="588">
        <v>14</v>
      </c>
      <c r="X76" s="588">
        <v>11</v>
      </c>
      <c r="Y76" s="591">
        <v>11</v>
      </c>
      <c r="Z76"/>
      <c r="AA76" s="593" t="s">
        <v>0</v>
      </c>
      <c r="AB76" s="588">
        <v>25</v>
      </c>
      <c r="AC76" s="588">
        <v>25</v>
      </c>
      <c r="AD76" s="588">
        <v>13</v>
      </c>
      <c r="AE76" s="588">
        <v>25</v>
      </c>
      <c r="AF76" s="588">
        <v>25</v>
      </c>
      <c r="AG76" s="591">
        <v>11</v>
      </c>
      <c r="AH76"/>
      <c r="AI76" s="140"/>
      <c r="AJ76" s="140"/>
      <c r="AK76"/>
      <c r="AL76" s="140"/>
      <c r="AM76" s="140"/>
      <c r="AN76"/>
      <c r="AO76" s="461" t="s">
        <v>780</v>
      </c>
      <c r="AP76" s="428"/>
      <c r="AQ76" s="399"/>
      <c r="AR76" s="400"/>
      <c r="AS76" s="137"/>
      <c r="AT76" s="1148"/>
      <c r="AU76" s="2571" t="s">
        <v>66</v>
      </c>
      <c r="AV76" s="2571" t="s">
        <v>65</v>
      </c>
      <c r="AW76" s="2572" t="s">
        <v>858</v>
      </c>
      <c r="AX76" s="2573" t="s">
        <v>859</v>
      </c>
      <c r="AY76" s="712"/>
      <c r="AZ76" s="1314"/>
      <c r="BB76" s="1148"/>
      <c r="BC76" s="3544" t="s">
        <v>4387</v>
      </c>
      <c r="BD76" s="132"/>
      <c r="BE76" s="132"/>
      <c r="BF76" s="132"/>
      <c r="BG76" s="132"/>
      <c r="BH76" s="704"/>
      <c r="BI76" s="143" t="s">
        <v>798</v>
      </c>
      <c r="BJ76" s="135">
        <v>1</v>
      </c>
    </row>
    <row r="77" spans="1:62" s="641" customFormat="1" ht="18.75" customHeight="1" thickBot="1">
      <c r="A77"/>
      <c r="B77"/>
      <c r="C77"/>
      <c r="D77" s="5161" t="s">
        <v>5040</v>
      </c>
      <c r="E77" s="5303" t="s">
        <v>5039</v>
      </c>
      <c r="F77" s="5302"/>
      <c r="G77" s="5302"/>
      <c r="H77" s="5301"/>
      <c r="I77" s="5301"/>
      <c r="J77" s="132"/>
      <c r="K77" s="132"/>
      <c r="L77"/>
      <c r="M77" s="594" t="s">
        <v>0</v>
      </c>
      <c r="N77" s="590">
        <f ca="1">CELL("largeur",N77)</f>
        <v>11</v>
      </c>
      <c r="O77" s="590">
        <f ca="1">CELL("largeur",O77)</f>
        <v>11</v>
      </c>
      <c r="P77" s="590">
        <f ca="1">CELL("largeur",P77)</f>
        <v>3</v>
      </c>
      <c r="Q77" s="590">
        <f ca="1">CELL("largeur",Q77)</f>
        <v>11</v>
      </c>
      <c r="R77" s="590">
        <f ca="1">CELL("largeur",R77)</f>
        <v>11</v>
      </c>
      <c r="S77" s="590">
        <f ca="1">CELL("largeur",S77)</f>
        <v>9</v>
      </c>
      <c r="T77" s="590">
        <f ca="1">CELL("largeur",T77)</f>
        <v>35</v>
      </c>
      <c r="U77" s="590">
        <f ca="1">CELL("largeur",U77)</f>
        <v>11</v>
      </c>
      <c r="V77" s="590">
        <f ca="1">CELL("largeur",V77)</f>
        <v>14</v>
      </c>
      <c r="W77" s="590">
        <f ca="1">CELL("largeur",W77)</f>
        <v>14</v>
      </c>
      <c r="X77" s="590">
        <f ca="1">CELL("largeur",X77)</f>
        <v>11</v>
      </c>
      <c r="Y77" s="592">
        <f ca="1">CELL("largeur",Y77)</f>
        <v>11</v>
      </c>
      <c r="Z77"/>
      <c r="AA77" s="594" t="s">
        <v>0</v>
      </c>
      <c r="AB77" s="590">
        <f ca="1">CELL("largeur",AB77)</f>
        <v>25</v>
      </c>
      <c r="AC77" s="590">
        <f ca="1">CELL("largeur",AC77)</f>
        <v>25</v>
      </c>
      <c r="AD77" s="590">
        <f ca="1">CELL("largeur",AD77)</f>
        <v>13</v>
      </c>
      <c r="AE77" s="590">
        <f ca="1">CELL("largeur",AE77)</f>
        <v>25</v>
      </c>
      <c r="AF77" s="590">
        <f ca="1">CELL("largeur",AF77)</f>
        <v>25</v>
      </c>
      <c r="AG77" s="592">
        <f ca="1">CELL("largeur",AG77)</f>
        <v>11</v>
      </c>
      <c r="AH77"/>
      <c r="AI77" s="3807" t="s">
        <v>743</v>
      </c>
      <c r="AJ77" s="3808"/>
      <c r="AK77"/>
      <c r="AL77" s="3807" t="s">
        <v>744</v>
      </c>
      <c r="AM77" s="3808"/>
      <c r="AN77"/>
      <c r="AO77" s="425" t="s">
        <v>781</v>
      </c>
      <c r="AP77" s="428"/>
      <c r="AQ77" s="399"/>
      <c r="AR77" s="400"/>
      <c r="AS77" s="137"/>
      <c r="AT77" s="1148"/>
      <c r="AU77" s="498">
        <v>0.25</v>
      </c>
      <c r="AV77" s="498">
        <v>0.5</v>
      </c>
      <c r="AW77" s="1988" t="s">
        <v>4403</v>
      </c>
      <c r="AX77" s="2574"/>
      <c r="AY77" s="712"/>
      <c r="AZ77" s="1314"/>
      <c r="BB77" s="2516"/>
      <c r="BC77" s="712"/>
      <c r="BD77" s="712"/>
      <c r="BE77" s="712"/>
      <c r="BF77" s="712"/>
      <c r="BG77" s="712"/>
      <c r="BH77" s="1314"/>
      <c r="BI77" s="143" t="s">
        <v>798</v>
      </c>
      <c r="BJ77" s="135">
        <v>1</v>
      </c>
    </row>
    <row r="78" spans="1:62" s="641" customFormat="1" ht="18.75" customHeight="1" thickBot="1">
      <c r="A78"/>
      <c r="B78"/>
      <c r="C78"/>
      <c r="D78" s="5161"/>
      <c r="E78" t="s">
        <v>985</v>
      </c>
      <c r="F78"/>
      <c r="G78"/>
      <c r="H78"/>
      <c r="I78" s="3740" t="s">
        <v>985</v>
      </c>
      <c r="J78" s="132"/>
      <c r="K78" s="132"/>
      <c r="L78"/>
      <c r="M78" s="5236" t="s">
        <v>0</v>
      </c>
      <c r="N78"/>
      <c r="O78"/>
      <c r="P78"/>
      <c r="Q78"/>
      <c r="R78"/>
      <c r="S78"/>
      <c r="T78"/>
      <c r="U78"/>
      <c r="V78"/>
      <c r="W78"/>
      <c r="X78"/>
      <c r="Y78"/>
      <c r="Z78"/>
      <c r="AA78" s="3783" t="s">
        <v>0</v>
      </c>
      <c r="AB78"/>
      <c r="AC78"/>
      <c r="AD78"/>
      <c r="AE78"/>
      <c r="AF78"/>
      <c r="AG78" s="3783" t="s">
        <v>0</v>
      </c>
      <c r="AH78"/>
      <c r="AI78" s="3807"/>
      <c r="AJ78" s="3808"/>
      <c r="AK78"/>
      <c r="AL78" s="3807"/>
      <c r="AM78" s="3808"/>
      <c r="AN78"/>
      <c r="AO78" s="459"/>
      <c r="AP78" s="460"/>
      <c r="AQ78" s="141"/>
      <c r="AR78" s="161"/>
      <c r="AS78" s="137"/>
      <c r="AT78" s="1148"/>
      <c r="AU78" s="18"/>
      <c r="AV78" s="18"/>
      <c r="AW78" s="18"/>
      <c r="AX78" s="18"/>
      <c r="AY78" s="712"/>
      <c r="AZ78" s="1314"/>
      <c r="BB78" s="2558" t="s">
        <v>4370</v>
      </c>
      <c r="BC78" s="132" t="s">
        <v>4825</v>
      </c>
      <c r="BD78" s="712"/>
      <c r="BE78" s="712"/>
      <c r="BF78" s="712"/>
      <c r="BG78" s="712"/>
      <c r="BH78" s="1314"/>
      <c r="BI78" s="143" t="s">
        <v>798</v>
      </c>
      <c r="BJ78" s="135">
        <v>1</v>
      </c>
    </row>
    <row r="79" spans="1:62" s="641" customFormat="1" ht="33" customHeight="1">
      <c r="A79"/>
      <c r="B79"/>
      <c r="C79"/>
      <c r="D79" s="5161"/>
      <c r="E79" s="5234" t="s">
        <v>395</v>
      </c>
      <c r="F79" s="5235" t="s">
        <v>4486</v>
      </c>
      <c r="G79" s="5235"/>
      <c r="H79" s="5235"/>
      <c r="I79" s="5232" t="s">
        <v>4482</v>
      </c>
      <c r="J79" s="3696"/>
      <c r="K79" s="3696"/>
      <c r="L79"/>
      <c r="M79" s="2675" t="s">
        <v>0</v>
      </c>
      <c r="N79" s="5234" t="s">
        <v>395</v>
      </c>
      <c r="O79" s="5235" t="s">
        <v>4486</v>
      </c>
      <c r="P79" s="5235"/>
      <c r="Q79" s="5235"/>
      <c r="R79" s="5232" t="s">
        <v>4482</v>
      </c>
      <c r="S79" s="2685"/>
      <c r="T79" s="2685"/>
      <c r="U79" s="2685"/>
      <c r="V79" s="2686"/>
      <c r="W79" s="5300">
        <f>N80</f>
        <v>0</v>
      </c>
      <c r="X79" s="5300"/>
      <c r="Y79" s="5299" t="str">
        <f>LEFT(N80,1)</f>
        <v/>
      </c>
      <c r="Z79"/>
      <c r="AA79" s="3782" t="s">
        <v>0</v>
      </c>
      <c r="AB79" s="3781" t="s">
        <v>4985</v>
      </c>
      <c r="AC79" s="3780"/>
      <c r="AD79" s="3780"/>
      <c r="AE79" s="3780"/>
      <c r="AF79" s="3780"/>
      <c r="AG79" s="3779" t="s">
        <v>4984</v>
      </c>
      <c r="AH79"/>
      <c r="AI79" s="140"/>
      <c r="AJ79" s="140"/>
      <c r="AK79"/>
      <c r="AL79" s="140"/>
      <c r="AM79" s="140"/>
      <c r="AN79"/>
      <c r="AO79" s="452" t="s">
        <v>753</v>
      </c>
      <c r="AP79" s="453"/>
      <c r="AQ79" s="141"/>
      <c r="AR79" s="161"/>
      <c r="AS79" s="3682" t="s">
        <v>798</v>
      </c>
      <c r="AT79" s="1148"/>
      <c r="AU79" s="2575" t="s">
        <v>64</v>
      </c>
      <c r="AV79" s="2576" t="s">
        <v>63</v>
      </c>
      <c r="AW79" s="2572" t="s">
        <v>867</v>
      </c>
      <c r="AX79" s="2577" t="s">
        <v>868</v>
      </c>
      <c r="AY79" s="712"/>
      <c r="AZ79" s="1314"/>
      <c r="BB79" s="2563" t="s">
        <v>4827</v>
      </c>
      <c r="BC79" s="132"/>
      <c r="BD79" s="132"/>
      <c r="BE79" s="132"/>
      <c r="BF79" s="132"/>
      <c r="BG79" s="132"/>
      <c r="BH79" s="704"/>
      <c r="BI79" s="143" t="s">
        <v>798</v>
      </c>
      <c r="BJ79" s="135">
        <v>1</v>
      </c>
    </row>
    <row r="80" spans="1:62" s="641" customFormat="1" ht="18.75" customHeight="1">
      <c r="A80"/>
      <c r="B80"/>
      <c r="C80"/>
      <c r="D80" s="5161"/>
      <c r="E80" s="5227" t="s">
        <v>4843</v>
      </c>
      <c r="F80" s="4121"/>
      <c r="G80" s="4121"/>
      <c r="H80" s="4121"/>
      <c r="I80" s="5230" t="s">
        <v>1823</v>
      </c>
      <c r="J80" s="3696"/>
      <c r="K80" s="3696"/>
      <c r="L80"/>
      <c r="M80" s="16" t="s">
        <v>0</v>
      </c>
      <c r="N80" s="5286"/>
      <c r="O80"/>
      <c r="P80"/>
      <c r="Q80"/>
      <c r="R80" s="5285"/>
      <c r="S80" s="125" t="s">
        <v>114</v>
      </c>
      <c r="T80" s="124"/>
      <c r="U80" s="124"/>
      <c r="V80" s="124"/>
      <c r="W80" s="4141" t="s">
        <v>118</v>
      </c>
      <c r="X80" s="3990" t="s">
        <v>117</v>
      </c>
      <c r="Y80" s="5228"/>
      <c r="Z80"/>
      <c r="AA80" s="593" t="s">
        <v>0</v>
      </c>
      <c r="AB80" s="3775"/>
      <c r="AC80" s="3775"/>
      <c r="AD80" s="3775"/>
      <c r="AE80" s="3775"/>
      <c r="AF80" s="3775"/>
      <c r="AG80" s="3774"/>
      <c r="AH80"/>
      <c r="AI80" s="3807" t="s">
        <v>701</v>
      </c>
      <c r="AJ80" s="3808"/>
      <c r="AK80"/>
      <c r="AL80" s="3807" t="s">
        <v>702</v>
      </c>
      <c r="AM80" s="3808"/>
      <c r="AN80"/>
      <c r="AO80" s="454" t="s">
        <v>754</v>
      </c>
      <c r="AP80" s="453"/>
      <c r="AQ80" s="141"/>
      <c r="AR80" s="161"/>
      <c r="AS80" s="137"/>
      <c r="AT80" s="1148"/>
      <c r="AU80" s="498">
        <v>0.25</v>
      </c>
      <c r="AV80" s="498">
        <v>0.5</v>
      </c>
      <c r="AW80" s="1988" t="s">
        <v>4404</v>
      </c>
      <c r="AX80" s="2574"/>
      <c r="AY80" s="712"/>
      <c r="AZ80" s="1314"/>
      <c r="BB80" s="2565" t="s">
        <v>4392</v>
      </c>
      <c r="BC80" s="132"/>
      <c r="BD80" s="132"/>
      <c r="BE80" s="132"/>
      <c r="BF80" s="132"/>
      <c r="BG80" s="132"/>
      <c r="BH80" s="704"/>
      <c r="BI80" s="143" t="s">
        <v>798</v>
      </c>
      <c r="BJ80" s="135">
        <v>1</v>
      </c>
    </row>
    <row r="81" spans="1:62" s="641" customFormat="1" ht="18.75" customHeight="1">
      <c r="A81"/>
      <c r="B81"/>
      <c r="C81"/>
      <c r="D81" s="5161"/>
      <c r="E81" s="5227"/>
      <c r="F81" s="4121"/>
      <c r="G81" s="4121"/>
      <c r="H81" s="4121"/>
      <c r="I81" s="5229" t="s">
        <v>4489</v>
      </c>
      <c r="J81" s="3696"/>
      <c r="K81" s="3696"/>
      <c r="L81"/>
      <c r="M81" s="16" t="s">
        <v>0</v>
      </c>
      <c r="N81" s="5286"/>
      <c r="O81"/>
      <c r="P81"/>
      <c r="Q81"/>
      <c r="R81" s="5285"/>
      <c r="S81" s="104" t="s">
        <v>4487</v>
      </c>
      <c r="T81" s="104"/>
      <c r="U81" s="124"/>
      <c r="V81"/>
      <c r="W81" s="4141"/>
      <c r="X81" s="3990"/>
      <c r="Y81" s="5228"/>
      <c r="Z81"/>
      <c r="AA81" s="593" t="s">
        <v>0</v>
      </c>
      <c r="AB81" s="3775"/>
      <c r="AC81" s="3775"/>
      <c r="AD81" s="3775"/>
      <c r="AE81" s="3775"/>
      <c r="AF81" s="3775"/>
      <c r="AG81" s="3774"/>
      <c r="AH81"/>
      <c r="AI81" s="3807"/>
      <c r="AJ81" s="3808"/>
      <c r="AK81"/>
      <c r="AL81" s="3807"/>
      <c r="AM81" s="3808"/>
      <c r="AN81"/>
      <c r="AO81" s="456" t="s">
        <v>755</v>
      </c>
      <c r="AP81" s="453"/>
      <c r="AQ81" s="141"/>
      <c r="AR81" s="161"/>
      <c r="AS81" s="137"/>
      <c r="AT81" s="1148"/>
      <c r="AU81" s="18" t="s">
        <v>874</v>
      </c>
      <c r="AV81" s="18" t="s">
        <v>875</v>
      </c>
      <c r="AW81" s="18"/>
      <c r="AX81" s="18"/>
      <c r="AY81" s="712"/>
      <c r="AZ81" s="1314"/>
      <c r="BB81" s="2566" t="s">
        <v>4828</v>
      </c>
      <c r="BC81" s="132"/>
      <c r="BD81" s="132"/>
      <c r="BE81" s="132"/>
      <c r="BF81" s="132"/>
      <c r="BG81" s="132"/>
      <c r="BH81" s="704"/>
      <c r="BI81" s="143" t="s">
        <v>798</v>
      </c>
      <c r="BJ81" s="135">
        <v>1</v>
      </c>
    </row>
    <row r="82" spans="1:62" s="641" customFormat="1" ht="18.75" customHeight="1">
      <c r="A82"/>
      <c r="B82"/>
      <c r="C82"/>
      <c r="D82" s="5161"/>
      <c r="E82" s="5227"/>
      <c r="F82" s="4121"/>
      <c r="G82" s="4121"/>
      <c r="H82" s="4121"/>
      <c r="I82" s="5224"/>
      <c r="J82" s="3696"/>
      <c r="K82" s="3696"/>
      <c r="L82"/>
      <c r="M82" s="16" t="s">
        <v>0</v>
      </c>
      <c r="N82" s="5286"/>
      <c r="O82"/>
      <c r="P82"/>
      <c r="Q82"/>
      <c r="R82" s="5285"/>
      <c r="S82" s="132"/>
      <c r="T82" s="132"/>
      <c r="U82" s="104"/>
      <c r="V82" s="132"/>
      <c r="W82" s="132"/>
      <c r="X82" s="132"/>
      <c r="Y82" s="578"/>
      <c r="Z82"/>
      <c r="AA82" s="593" t="s">
        <v>0</v>
      </c>
      <c r="AB82" s="3775"/>
      <c r="AC82" s="3775"/>
      <c r="AD82" s="3775"/>
      <c r="AE82" s="3775"/>
      <c r="AF82" s="3775"/>
      <c r="AG82" s="3774"/>
      <c r="AH82"/>
      <c r="AI82"/>
      <c r="AJ82"/>
      <c r="AK82"/>
      <c r="AL82"/>
      <c r="AM82"/>
      <c r="AN82"/>
      <c r="AO82" s="2777">
        <v>16</v>
      </c>
      <c r="AP82" s="505" t="s">
        <v>108</v>
      </c>
      <c r="AQ82" s="141"/>
      <c r="AR82" s="2778"/>
      <c r="AS82" s="137"/>
      <c r="AT82" s="1148"/>
      <c r="AU82" s="18"/>
      <c r="AV82" s="18"/>
      <c r="AW82" s="18"/>
      <c r="AX82" s="18"/>
      <c r="AY82" s="132"/>
      <c r="AZ82" s="704"/>
      <c r="BB82" s="2566" t="s">
        <v>4393</v>
      </c>
      <c r="BC82" s="132"/>
      <c r="BD82" s="132"/>
      <c r="BE82" s="132"/>
      <c r="BF82" s="132"/>
      <c r="BG82" s="132"/>
      <c r="BH82" s="704"/>
      <c r="BI82" s="143" t="s">
        <v>798</v>
      </c>
      <c r="BJ82" s="135">
        <v>1</v>
      </c>
    </row>
    <row r="83" spans="1:62" s="641" customFormat="1" ht="18.75" customHeight="1">
      <c r="A83"/>
      <c r="B83"/>
      <c r="C83"/>
      <c r="D83" s="5161"/>
      <c r="E83" s="5223"/>
      <c r="F83" s="2763" t="s">
        <v>3</v>
      </c>
      <c r="G83" s="3569"/>
      <c r="H83" s="3569"/>
      <c r="I83" s="5222"/>
      <c r="J83" s="3696"/>
      <c r="K83" s="3696"/>
      <c r="L83"/>
      <c r="M83" s="16" t="s">
        <v>0</v>
      </c>
      <c r="N83" s="5327"/>
      <c r="O83" s="5321" t="s">
        <v>5038</v>
      </c>
      <c r="P83" s="5328"/>
      <c r="Q83" s="5328"/>
      <c r="R83" s="5329"/>
      <c r="S83" s="132"/>
      <c r="T83" s="132"/>
      <c r="U83" s="1152"/>
      <c r="V83" s="1152"/>
      <c r="W83" s="132"/>
      <c r="X83" s="5206" t="str">
        <f>ROWS(M79:M144)-SUBTOTAL(103,M79:M144)&amp;" "&amp;"Lignes masquées"</f>
        <v>0 Lignes masquées</v>
      </c>
      <c r="Y83" s="5298"/>
      <c r="Z83"/>
      <c r="AA83" s="593" t="s">
        <v>0</v>
      </c>
      <c r="AB83" s="3775"/>
      <c r="AC83" s="3775"/>
      <c r="AD83" s="3775"/>
      <c r="AE83" s="3775"/>
      <c r="AF83" s="3775"/>
      <c r="AG83" s="3774"/>
      <c r="AH83"/>
      <c r="AI83" s="3807" t="s">
        <v>480</v>
      </c>
      <c r="AJ83" s="3808"/>
      <c r="AK83"/>
      <c r="AL83" s="3807" t="s">
        <v>481</v>
      </c>
      <c r="AM83" s="3808"/>
      <c r="AN83"/>
      <c r="AO83" s="2777">
        <v>25</v>
      </c>
      <c r="AP83" s="505" t="s">
        <v>742</v>
      </c>
      <c r="AQ83" s="141"/>
      <c r="AR83" s="2778"/>
      <c r="AS83" s="137"/>
      <c r="AT83" s="397" t="s">
        <v>536</v>
      </c>
      <c r="AU83" s="398"/>
      <c r="AV83" s="399"/>
      <c r="AW83" s="399"/>
      <c r="AX83" s="132"/>
      <c r="AY83" s="712"/>
      <c r="AZ83" s="1314"/>
      <c r="BB83" s="2566" t="s">
        <v>4395</v>
      </c>
      <c r="BC83" s="132"/>
      <c r="BD83" s="132"/>
      <c r="BE83" s="132"/>
      <c r="BF83" s="132"/>
      <c r="BG83" s="132"/>
      <c r="BH83" s="704"/>
      <c r="BI83" s="143" t="s">
        <v>798</v>
      </c>
      <c r="BJ83" s="135">
        <v>1</v>
      </c>
    </row>
    <row r="84" spans="1:62" s="641" customFormat="1" ht="18.75" customHeight="1">
      <c r="A84"/>
      <c r="B84"/>
      <c r="C84"/>
      <c r="D84" s="5161"/>
      <c r="E84" s="5221">
        <v>1.1559999999999999</v>
      </c>
      <c r="F84" s="2695" t="s">
        <v>403</v>
      </c>
      <c r="G84" s="105" t="s">
        <v>107</v>
      </c>
      <c r="H84" s="105"/>
      <c r="I84" s="5220"/>
      <c r="J84" s="3696"/>
      <c r="K84" s="3696"/>
      <c r="L84"/>
      <c r="M84" s="16" t="s">
        <v>0</v>
      </c>
      <c r="N84" s="5286"/>
      <c r="O84"/>
      <c r="P84"/>
      <c r="Q84"/>
      <c r="R84" s="5285"/>
      <c r="S84" s="132"/>
      <c r="T84" s="132"/>
      <c r="U84" s="1152"/>
      <c r="V84" s="1152"/>
      <c r="W84" s="132"/>
      <c r="X84" s="5219" t="str">
        <f>COUNTIF(M79:M144,"**")&amp;" "&amp;"lignes"</f>
        <v>66 lignes</v>
      </c>
      <c r="Y84" s="5218"/>
      <c r="Z84"/>
      <c r="AA84" s="593" t="s">
        <v>0</v>
      </c>
      <c r="AB84" s="3775"/>
      <c r="AC84" s="3775"/>
      <c r="AD84" s="3775"/>
      <c r="AE84" s="3775"/>
      <c r="AF84" s="3775"/>
      <c r="AG84" s="3774"/>
      <c r="AH84"/>
      <c r="AI84" s="3807"/>
      <c r="AJ84" s="3808"/>
      <c r="AK84"/>
      <c r="AL84" s="3807"/>
      <c r="AM84" s="3808"/>
      <c r="AN84"/>
      <c r="AO84" s="2780" t="str">
        <f>AO77</f>
        <v>augmentez ou diminuez la valeur saisie</v>
      </c>
      <c r="AP84" s="458">
        <f>AP77</f>
        <v>0</v>
      </c>
      <c r="AQ84" s="141"/>
      <c r="AR84" s="400"/>
      <c r="AS84" s="137"/>
      <c r="AT84" s="4008" t="s">
        <v>541</v>
      </c>
      <c r="AU84" s="4009"/>
      <c r="AV84" s="4009"/>
      <c r="AW84" s="4009"/>
      <c r="AX84" s="132"/>
      <c r="AY84" s="712"/>
      <c r="AZ84" s="1314"/>
      <c r="BB84" s="2566" t="s">
        <v>4829</v>
      </c>
      <c r="BC84" s="132"/>
      <c r="BD84" s="712"/>
      <c r="BE84" s="712"/>
      <c r="BF84" s="712"/>
      <c r="BG84" s="712"/>
      <c r="BH84" s="1314"/>
      <c r="BI84" s="143" t="s">
        <v>798</v>
      </c>
      <c r="BJ84" s="135">
        <v>1</v>
      </c>
    </row>
    <row r="85" spans="1:62" s="641" customFormat="1" ht="18.75" customHeight="1">
      <c r="A85"/>
      <c r="B85"/>
      <c r="C85"/>
      <c r="D85" s="5161"/>
      <c r="E85" s="5217" t="s">
        <v>4491</v>
      </c>
      <c r="F85" s="4125"/>
      <c r="G85" s="4125"/>
      <c r="H85" s="4125"/>
      <c r="I85" s="5216"/>
      <c r="J85" s="3696"/>
      <c r="K85" s="3696"/>
      <c r="L85"/>
      <c r="M85" s="16" t="s">
        <v>0</v>
      </c>
      <c r="N85" s="5286"/>
      <c r="O85"/>
      <c r="P85"/>
      <c r="Q85"/>
      <c r="R85" s="5285"/>
      <c r="S85" s="132"/>
      <c r="T85" s="132"/>
      <c r="U85" s="1152"/>
      <c r="V85" s="1152"/>
      <c r="W85" s="132"/>
      <c r="X85" s="5206" t="str">
        <f ca="1">IF(COUNTIF(N90:Y90,"&lt;0.5")=0,"Aucune colonne masquée",COUNTIF(N90:Y90,"&lt;0.5")&amp;" colonnes masquées : "&amp;(Y85&amp;Y86))</f>
        <v>Aucune colonne masquée</v>
      </c>
      <c r="Y85" s="5205" t="str">
        <f ca="1">IF(N90&lt;0.5,N89&amp;",","")&amp;IF(O90&lt;0.5,O89&amp;".","")&amp;IF(P90&lt;0.5,P89&amp;".","")&amp;IF(Q90&lt;0.5,Q89&amp;".","")&amp;IF(R90&lt;0.5,R89&amp;".","")&amp;IF(S90&lt;0.5,S89&amp;".","")</f>
        <v>,....</v>
      </c>
      <c r="Z85"/>
      <c r="AA85" s="593" t="s">
        <v>0</v>
      </c>
      <c r="AB85" s="3775"/>
      <c r="AC85" s="3775"/>
      <c r="AD85" s="3775"/>
      <c r="AE85" s="3775"/>
      <c r="AF85" s="3775"/>
      <c r="AG85" s="3774"/>
      <c r="AH85"/>
      <c r="AI85" s="140"/>
      <c r="AJ85" s="140"/>
      <c r="AK85"/>
      <c r="AL85" s="140"/>
      <c r="AM85" s="140"/>
      <c r="AN85"/>
      <c r="AO85" s="2781"/>
      <c r="AP85" s="428"/>
      <c r="AQ85" s="399"/>
      <c r="AR85" s="400"/>
      <c r="AS85" s="137"/>
      <c r="AT85" s="4008"/>
      <c r="AU85" s="4009"/>
      <c r="AV85" s="4009"/>
      <c r="AW85" s="4009"/>
      <c r="AX85" s="132"/>
      <c r="AY85" s="712"/>
      <c r="AZ85" s="1314"/>
      <c r="BB85" s="2570" t="s">
        <v>4832</v>
      </c>
      <c r="BC85" s="712"/>
      <c r="BD85" s="712"/>
      <c r="BE85" s="712"/>
      <c r="BF85" s="712"/>
      <c r="BG85" s="712"/>
      <c r="BH85" s="1314"/>
      <c r="BI85" s="143" t="s">
        <v>798</v>
      </c>
      <c r="BJ85" s="135">
        <v>1</v>
      </c>
    </row>
    <row r="86" spans="1:62" s="641" customFormat="1" ht="18.75" customHeight="1">
      <c r="A86"/>
      <c r="B86"/>
      <c r="C86"/>
      <c r="D86" s="5161"/>
      <c r="E86" s="5212"/>
      <c r="F86" s="4127"/>
      <c r="G86" s="4127"/>
      <c r="H86" s="4127"/>
      <c r="I86" s="5211"/>
      <c r="J86" s="3696"/>
      <c r="K86" s="3696"/>
      <c r="L86"/>
      <c r="M86" s="16" t="s">
        <v>0</v>
      </c>
      <c r="N86" s="5286"/>
      <c r="O86"/>
      <c r="P86"/>
      <c r="Q86"/>
      <c r="R86" s="5285"/>
      <c r="S86" s="132"/>
      <c r="T86" s="132"/>
      <c r="U86" s="5207"/>
      <c r="V86" s="1152"/>
      <c r="W86" s="132"/>
      <c r="X86" s="5206" t="str">
        <f ca="1">COUNTIF(N90:Y90,"&gt;0.5")+1&amp;" "&amp;"Colonnes Visibles"</f>
        <v>8 Colonnes Visibles</v>
      </c>
      <c r="Y86" s="5205" t="str">
        <f ca="1">IF(T90&lt;0.5,T89&amp;".","")&amp;IF(U90&lt;0.5,U89&amp;".","")&amp;IF(V90&lt;0.5,V89&amp;".","")&amp;IF(W90&lt;0.5,W89&amp;".","")&amp;IF(X90&lt;0.5,X89&amp;".","")&amp;IF(Y90&lt;0.5,Y89&amp;".","")</f>
        <v/>
      </c>
      <c r="Z86"/>
      <c r="AA86" s="593" t="s">
        <v>0</v>
      </c>
      <c r="AB86" s="3775"/>
      <c r="AC86" s="3775"/>
      <c r="AD86" s="3775"/>
      <c r="AE86" s="3775"/>
      <c r="AF86" s="3775"/>
      <c r="AG86" s="3774"/>
      <c r="AH86"/>
      <c r="AI86" s="3807" t="s">
        <v>773</v>
      </c>
      <c r="AJ86" s="3808"/>
      <c r="AK86"/>
      <c r="AL86" s="3807" t="s">
        <v>774</v>
      </c>
      <c r="AM86" s="3808"/>
      <c r="AN86"/>
      <c r="AO86" s="2781" t="s">
        <v>771</v>
      </c>
      <c r="AP86" s="428"/>
      <c r="AQ86" s="399"/>
      <c r="AR86" s="400"/>
      <c r="AS86" s="137"/>
      <c r="AT86" s="4008"/>
      <c r="AU86" s="4009"/>
      <c r="AV86" s="4009"/>
      <c r="AW86" s="4009"/>
      <c r="AX86" s="132"/>
      <c r="AY86" s="712"/>
      <c r="AZ86" s="1314"/>
      <c r="BB86" s="2570" t="s">
        <v>4833</v>
      </c>
      <c r="BC86" s="712"/>
      <c r="BD86" s="712"/>
      <c r="BE86" s="712"/>
      <c r="BF86" s="712"/>
      <c r="BG86" s="712"/>
      <c r="BH86" s="1314"/>
      <c r="BI86" s="143" t="s">
        <v>798</v>
      </c>
      <c r="BJ86" s="135">
        <v>1</v>
      </c>
    </row>
    <row r="87" spans="1:62" s="641" customFormat="1" ht="18.75" customHeight="1" thickBot="1">
      <c r="A87"/>
      <c r="B87"/>
      <c r="C87"/>
      <c r="D87" s="5161"/>
      <c r="E87" s="5204"/>
      <c r="F87" s="4129"/>
      <c r="G87" s="4129"/>
      <c r="H87" s="4129"/>
      <c r="I87" s="5203"/>
      <c r="J87" s="3696"/>
      <c r="K87" s="3696"/>
      <c r="L87"/>
      <c r="M87" s="16" t="s">
        <v>0</v>
      </c>
      <c r="N87" s="5286"/>
      <c r="O87"/>
      <c r="P87"/>
      <c r="Q87"/>
      <c r="R87" s="5285"/>
      <c r="S87" s="132"/>
      <c r="T87" s="132"/>
      <c r="U87" s="5199"/>
      <c r="V87" s="5198"/>
      <c r="W87" s="5197"/>
      <c r="X87" s="5197"/>
      <c r="Y87" s="5196"/>
      <c r="Z87"/>
      <c r="AA87" s="593" t="s">
        <v>0</v>
      </c>
      <c r="AB87" s="3775"/>
      <c r="AC87" s="3775"/>
      <c r="AD87" s="3775"/>
      <c r="AE87" s="3775"/>
      <c r="AF87" s="3775"/>
      <c r="AG87" s="3774"/>
      <c r="AH87"/>
      <c r="AI87" s="3807"/>
      <c r="AJ87" s="3808"/>
      <c r="AK87"/>
      <c r="AL87" s="3807"/>
      <c r="AM87" s="3808"/>
      <c r="AN87"/>
      <c r="AO87" s="459"/>
      <c r="AP87" s="460"/>
      <c r="AQ87" s="141"/>
      <c r="AR87" s="161"/>
      <c r="AS87" s="137"/>
      <c r="AT87" s="4008"/>
      <c r="AU87" s="4009"/>
      <c r="AV87" s="4009"/>
      <c r="AW87" s="4009"/>
      <c r="AX87" s="132"/>
      <c r="AY87" s="712"/>
      <c r="AZ87" s="1314"/>
      <c r="BB87" s="2516" t="s">
        <v>4398</v>
      </c>
      <c r="BC87" s="712"/>
      <c r="BD87" s="712"/>
      <c r="BE87" s="712"/>
      <c r="BF87" s="712"/>
      <c r="BG87" s="712"/>
      <c r="BH87" s="1314"/>
      <c r="BI87" s="143" t="s">
        <v>798</v>
      </c>
      <c r="BJ87" s="135">
        <v>1</v>
      </c>
    </row>
    <row r="88" spans="1:62" s="641" customFormat="1" ht="18.75" customHeight="1" thickTop="1" thickBot="1">
      <c r="A88"/>
      <c r="B88"/>
      <c r="C88"/>
      <c r="D88" s="5161"/>
      <c r="E88" s="5195" t="s">
        <v>104</v>
      </c>
      <c r="F88" s="2667" t="s">
        <v>103</v>
      </c>
      <c r="G88" s="2667" t="s">
        <v>102</v>
      </c>
      <c r="H88" s="2667" t="s">
        <v>101</v>
      </c>
      <c r="I88" s="5194" t="s">
        <v>100</v>
      </c>
      <c r="J88" s="3696"/>
      <c r="K88" s="3696"/>
      <c r="L88"/>
      <c r="M88" s="16" t="s">
        <v>0</v>
      </c>
      <c r="N88" s="5286"/>
      <c r="O88"/>
      <c r="P88"/>
      <c r="Q88"/>
      <c r="R88" s="5285"/>
      <c r="S88" s="5193" t="s">
        <v>99</v>
      </c>
      <c r="T88" s="97" t="s">
        <v>98</v>
      </c>
      <c r="U88" s="97" t="s">
        <v>97</v>
      </c>
      <c r="V88" s="97" t="s">
        <v>96</v>
      </c>
      <c r="W88" s="97" t="s">
        <v>95</v>
      </c>
      <c r="X88" s="97" t="s">
        <v>94</v>
      </c>
      <c r="Y88" s="600" t="s">
        <v>93</v>
      </c>
      <c r="Z88"/>
      <c r="AA88" s="593" t="s">
        <v>0</v>
      </c>
      <c r="AB88" s="3775"/>
      <c r="AC88" s="3775"/>
      <c r="AD88" s="3775"/>
      <c r="AE88" s="3775"/>
      <c r="AF88" s="3775"/>
      <c r="AG88" s="3774"/>
      <c r="AH88"/>
      <c r="AI88" s="140"/>
      <c r="AJ88" s="140"/>
      <c r="AK88"/>
      <c r="AL88" s="140"/>
      <c r="AM88" s="140"/>
      <c r="AN88"/>
      <c r="AO88" s="4036" t="s">
        <v>788</v>
      </c>
      <c r="AP88" s="4037"/>
      <c r="AQ88" s="4037"/>
      <c r="AR88" s="4038"/>
      <c r="AS88" s="137"/>
      <c r="AT88" s="2578" t="s">
        <v>4405</v>
      </c>
      <c r="AU88"/>
      <c r="AV88"/>
      <c r="AW88"/>
      <c r="AX88"/>
      <c r="AY88"/>
      <c r="AZ88" s="692"/>
      <c r="BB88" s="2516" t="s">
        <v>4838</v>
      </c>
      <c r="BC88" s="712"/>
      <c r="BD88" s="712"/>
      <c r="BE88" s="712"/>
      <c r="BF88" s="712"/>
      <c r="BG88" s="712"/>
      <c r="BH88" s="1314"/>
      <c r="BI88" s="143" t="s">
        <v>798</v>
      </c>
      <c r="BJ88" s="135">
        <v>1</v>
      </c>
    </row>
    <row r="89" spans="1:62" s="641" customFormat="1" ht="18.75" customHeight="1" thickTop="1">
      <c r="A89"/>
      <c r="B89"/>
      <c r="C89"/>
      <c r="D89" s="5161"/>
      <c r="E89" s="5297" t="str">
        <f>SUBSTITUTE(ADDRESS(1,COLUMN(),4),"1","")</f>
        <v>E</v>
      </c>
      <c r="F89" s="94" t="str">
        <f>SUBSTITUTE(ADDRESS(1,COLUMN(),4),"1","")</f>
        <v>F</v>
      </c>
      <c r="G89" s="94" t="str">
        <f>SUBSTITUTE(ADDRESS(1,COLUMN(),4),"1","")</f>
        <v>G</v>
      </c>
      <c r="H89" s="94" t="str">
        <f>SUBSTITUTE(ADDRESS(1,COLUMN(),4),"1","")</f>
        <v>H</v>
      </c>
      <c r="I89" s="602" t="str">
        <f>SUBSTITUTE(ADDRESS(1,COLUMN(),4),"1","")</f>
        <v>I</v>
      </c>
      <c r="J89" s="3696"/>
      <c r="K89" s="3696"/>
      <c r="L89"/>
      <c r="M89" s="601" t="s">
        <v>15</v>
      </c>
      <c r="N89" s="5286"/>
      <c r="O89"/>
      <c r="P89"/>
      <c r="Q89"/>
      <c r="R89" s="5285"/>
      <c r="S89" s="94" t="str">
        <f>SUBSTITUTE(ADDRESS(1,COLUMN(),4),"1","")</f>
        <v>S</v>
      </c>
      <c r="T89" s="2715" t="str">
        <f>SUBSTITUTE(ADDRESS(1,COLUMN(),4),"1","")</f>
        <v>T</v>
      </c>
      <c r="U89" s="3602" t="str">
        <f>SUBSTITUTE(ADDRESS(1,COLUMN(),4),"1","")</f>
        <v>U</v>
      </c>
      <c r="V89" s="94" t="str">
        <f>SUBSTITUTE(ADDRESS(1,COLUMN(),4),"1","")</f>
        <v>V</v>
      </c>
      <c r="W89" s="94" t="str">
        <f>SUBSTITUTE(ADDRESS(1,COLUMN(),4),"1","")</f>
        <v>W</v>
      </c>
      <c r="X89" s="94" t="str">
        <f>SUBSTITUTE(ADDRESS(1,COLUMN(),4),"1","")</f>
        <v>X</v>
      </c>
      <c r="Y89" s="602" t="str">
        <f>SUBSTITUTE(ADDRESS(1,COLUMN(),4),"1","")</f>
        <v>Y</v>
      </c>
      <c r="Z89"/>
      <c r="AA89" s="593" t="s">
        <v>0</v>
      </c>
      <c r="AB89" s="3778"/>
      <c r="AC89" s="3778"/>
      <c r="AD89" s="3778"/>
      <c r="AE89" s="3778"/>
      <c r="AF89" s="3778"/>
      <c r="AG89" s="3777"/>
      <c r="AH89"/>
      <c r="AI89" s="3807" t="s">
        <v>782</v>
      </c>
      <c r="AJ89" s="3808"/>
      <c r="AK89"/>
      <c r="AL89" s="3807" t="s">
        <v>783</v>
      </c>
      <c r="AM89" s="3808"/>
      <c r="AN89"/>
      <c r="AO89" s="4036"/>
      <c r="AP89" s="4037"/>
      <c r="AQ89" s="4037"/>
      <c r="AR89" s="4038"/>
      <c r="AS89" s="137"/>
      <c r="AT89" s="2527" t="s">
        <v>84</v>
      </c>
      <c r="AU89" s="4010" t="s">
        <v>4086</v>
      </c>
      <c r="AV89" s="4011"/>
      <c r="AW89" s="4011"/>
      <c r="AX89" s="4014" t="s">
        <v>78</v>
      </c>
      <c r="AY89" s="4016" t="s">
        <v>4087</v>
      </c>
      <c r="AZ89" s="4017"/>
      <c r="BB89" s="2563" t="s">
        <v>4839</v>
      </c>
      <c r="BC89" s="712"/>
      <c r="BD89" s="712"/>
      <c r="BE89" s="712"/>
      <c r="BF89" s="712"/>
      <c r="BG89" s="712"/>
      <c r="BH89" s="1314"/>
      <c r="BI89" s="143" t="s">
        <v>798</v>
      </c>
      <c r="BJ89" s="135">
        <v>1</v>
      </c>
    </row>
    <row r="90" spans="1:62" s="641" customFormat="1" ht="18.75" customHeight="1">
      <c r="A90"/>
      <c r="B90"/>
      <c r="C90"/>
      <c r="D90" s="5161"/>
      <c r="E90" s="5188">
        <f ca="1">CELL("largeur",E90)</f>
        <v>11</v>
      </c>
      <c r="F90" s="2717">
        <f ca="1">CELL("largeur",F90)</f>
        <v>11</v>
      </c>
      <c r="G90" s="2717">
        <f ca="1">CELL("largeur",G90)</f>
        <v>3</v>
      </c>
      <c r="H90" s="2717">
        <f ca="1">CELL("largeur",H90)</f>
        <v>11</v>
      </c>
      <c r="I90" s="2719">
        <f ca="1">CELL("largeur",I90)</f>
        <v>11</v>
      </c>
      <c r="J90" s="3696"/>
      <c r="K90" s="3696"/>
      <c r="L90"/>
      <c r="M90" s="601" t="s">
        <v>15</v>
      </c>
      <c r="N90" s="5286"/>
      <c r="O90"/>
      <c r="P90"/>
      <c r="Q90"/>
      <c r="R90" s="5285"/>
      <c r="S90" s="2717">
        <f ca="1">CELL("largeur",S90)</f>
        <v>9</v>
      </c>
      <c r="T90" s="2718">
        <f ca="1">CELL("largeur",T90)</f>
        <v>35</v>
      </c>
      <c r="U90" s="2717">
        <f ca="1">CELL("largeur",U90)</f>
        <v>11</v>
      </c>
      <c r="V90" s="2717">
        <f ca="1">CELL("largeur",V90)</f>
        <v>14</v>
      </c>
      <c r="W90" s="2717">
        <f ca="1">CELL("largeur",W90)</f>
        <v>14</v>
      </c>
      <c r="X90" s="2717">
        <f ca="1">CELL("largeur",X90)</f>
        <v>11</v>
      </c>
      <c r="Y90" s="2719">
        <f ca="1">CELL("largeur",Y90)</f>
        <v>11</v>
      </c>
      <c r="Z90"/>
      <c r="AA90" s="593" t="s">
        <v>0</v>
      </c>
      <c r="AB90" s="1232"/>
      <c r="AC90" s="1232"/>
      <c r="AD90" s="3778"/>
      <c r="AE90" s="3778"/>
      <c r="AF90" s="3778"/>
      <c r="AG90" s="3777"/>
      <c r="AH90"/>
      <c r="AI90" s="3807"/>
      <c r="AJ90" s="3808"/>
      <c r="AK90"/>
      <c r="AL90" s="3807"/>
      <c r="AM90" s="3808"/>
      <c r="AN90"/>
      <c r="AO90" s="166"/>
      <c r="AP90" s="11"/>
      <c r="AQ90" s="11"/>
      <c r="AR90" s="167"/>
      <c r="AS90" s="137"/>
      <c r="AT90" s="2530" t="s">
        <v>75</v>
      </c>
      <c r="AU90" s="4012"/>
      <c r="AV90" s="4013"/>
      <c r="AW90" s="4013"/>
      <c r="AX90" s="4015"/>
      <c r="AY90" s="4018"/>
      <c r="AZ90" s="4019"/>
      <c r="BB90" s="2516"/>
      <c r="BC90" s="712"/>
      <c r="BD90" s="712"/>
      <c r="BE90" s="712"/>
      <c r="BF90" s="712"/>
      <c r="BG90" s="3553" t="s">
        <v>4840</v>
      </c>
      <c r="BH90" s="3554" t="str">
        <f>IF(LEN(BB89) &lt;= BC74, LEN(BB89) &amp; " OK", LEN(BB89)-BC74&amp;" "&amp;"en trop")</f>
        <v>106 OK</v>
      </c>
      <c r="BI90" s="143" t="s">
        <v>798</v>
      </c>
      <c r="BJ90" s="135">
        <v>1</v>
      </c>
    </row>
    <row r="91" spans="1:62" s="641" customFormat="1" ht="19.5" customHeight="1">
      <c r="A91" s="138"/>
      <c r="B91"/>
      <c r="C91"/>
      <c r="D91" s="5161"/>
      <c r="E91" s="5296" t="s">
        <v>5037</v>
      </c>
      <c r="F91" s="5295"/>
      <c r="G91" s="5295"/>
      <c r="H91" s="5295"/>
      <c r="I91" s="5294"/>
      <c r="J91" s="3696"/>
      <c r="K91" s="3696"/>
      <c r="M91" s="16" t="s">
        <v>0</v>
      </c>
      <c r="N91" s="5286"/>
      <c r="O91"/>
      <c r="P91"/>
      <c r="Q91"/>
      <c r="R91" s="5285"/>
      <c r="S91" s="5288" t="s">
        <v>4516</v>
      </c>
      <c r="T91" s="2687" t="s">
        <v>4402</v>
      </c>
      <c r="U91" s="2790"/>
      <c r="V91" s="3528"/>
      <c r="W91" s="5293"/>
      <c r="X91" s="5293"/>
      <c r="Y91" s="3512" t="s">
        <v>4809</v>
      </c>
      <c r="Z91"/>
      <c r="AA91" s="593" t="s">
        <v>0</v>
      </c>
      <c r="AB91" s="3776" t="s">
        <v>4983</v>
      </c>
      <c r="AC91" s="3775"/>
      <c r="AD91" s="3775"/>
      <c r="AE91" s="3775"/>
      <c r="AF91" s="3775"/>
      <c r="AG91" s="3774"/>
      <c r="AH91"/>
      <c r="AI91" s="140"/>
      <c r="AJ91" s="140"/>
      <c r="AK91"/>
      <c r="AL91" s="140"/>
      <c r="AM91" s="140"/>
      <c r="AN91"/>
      <c r="AO91" s="464" t="s">
        <v>799</v>
      </c>
      <c r="AP91" s="19" t="s">
        <v>800</v>
      </c>
      <c r="AQ91" s="18"/>
      <c r="AR91" s="465"/>
      <c r="AS91" s="137"/>
      <c r="AT91" s="2532" t="s">
        <v>73</v>
      </c>
      <c r="AU91" s="1986">
        <v>1.1100000000000001</v>
      </c>
      <c r="AV91" s="1984" t="s">
        <v>4407</v>
      </c>
      <c r="AW91" s="1996" t="s">
        <v>4408</v>
      </c>
      <c r="AX91" s="54">
        <v>20</v>
      </c>
      <c r="AY91" s="1990">
        <v>0.88800000000000012</v>
      </c>
      <c r="AZ91" s="2581" t="s">
        <v>4409</v>
      </c>
      <c r="BB91" s="2563" t="s">
        <v>4826</v>
      </c>
      <c r="BC91" s="712"/>
      <c r="BD91" s="712"/>
      <c r="BE91" s="712"/>
      <c r="BF91" s="712"/>
      <c r="BG91" s="712"/>
      <c r="BH91" s="1314"/>
      <c r="BI91" s="143" t="s">
        <v>798</v>
      </c>
      <c r="BJ91" s="135">
        <v>1</v>
      </c>
    </row>
    <row r="92" spans="1:62" s="641" customFormat="1" ht="15.6" customHeight="1" thickBot="1">
      <c r="A92" s="138"/>
      <c r="B92"/>
      <c r="C92"/>
      <c r="D92" s="5161"/>
      <c r="E92" s="5292"/>
      <c r="F92" s="5291" t="s">
        <v>5036</v>
      </c>
      <c r="G92" s="5290"/>
      <c r="H92" s="5290"/>
      <c r="I92" s="5289"/>
      <c r="J92" s="3696"/>
      <c r="K92" s="3696"/>
      <c r="M92" s="16" t="s">
        <v>0</v>
      </c>
      <c r="N92" s="5286"/>
      <c r="O92"/>
      <c r="P92"/>
      <c r="Q92"/>
      <c r="R92" s="5285"/>
      <c r="S92" s="5288" t="s">
        <v>4515</v>
      </c>
      <c r="T92" s="3528" t="s">
        <v>4807</v>
      </c>
      <c r="U92" s="2790" t="s">
        <v>4514</v>
      </c>
      <c r="V92" s="3528" t="s">
        <v>5068</v>
      </c>
      <c r="W92" s="3528"/>
      <c r="X92" s="3528"/>
      <c r="Y92" s="5287"/>
      <c r="Z92"/>
      <c r="AA92" s="593" t="s">
        <v>0</v>
      </c>
      <c r="AB92" s="3775"/>
      <c r="AC92" s="3775"/>
      <c r="AD92" s="3775"/>
      <c r="AE92" s="3775"/>
      <c r="AF92" s="3775"/>
      <c r="AG92" s="3774"/>
      <c r="AH92"/>
      <c r="AI92" s="3807" t="s">
        <v>792</v>
      </c>
      <c r="AJ92" s="3808"/>
      <c r="AK92"/>
      <c r="AL92" s="3807" t="s">
        <v>793</v>
      </c>
      <c r="AM92" s="3808"/>
      <c r="AN92"/>
      <c r="AO92" s="466"/>
      <c r="AP92" s="18"/>
      <c r="AQ92" s="141"/>
      <c r="AR92" s="161"/>
      <c r="AS92" s="137"/>
      <c r="AT92" s="2532" t="s">
        <v>72</v>
      </c>
      <c r="AU92" s="1987">
        <v>14.929499999999999</v>
      </c>
      <c r="AV92" s="1984" t="s">
        <v>4410</v>
      </c>
      <c r="AW92" s="1996" t="s">
        <v>4411</v>
      </c>
      <c r="AX92" s="54"/>
      <c r="AY92" s="1994">
        <v>14.929499999999999</v>
      </c>
      <c r="AZ92" s="2585" t="s">
        <v>4412</v>
      </c>
      <c r="BB92" s="2516"/>
      <c r="BC92" s="712"/>
      <c r="BD92" s="712"/>
      <c r="BE92" s="712"/>
      <c r="BF92" s="712"/>
      <c r="BG92" s="3555" t="s">
        <v>4841</v>
      </c>
      <c r="BH92" s="3554" t="str">
        <f>IF(LEN(BB91) &lt;= BC74, LEN(BB91) &amp; " OK", LEN(BB91)-BC74&amp;" "&amp;"en trop")</f>
        <v>14 en trop</v>
      </c>
      <c r="BI92" s="143" t="s">
        <v>798</v>
      </c>
      <c r="BJ92" s="135">
        <v>1</v>
      </c>
    </row>
    <row r="93" spans="1:62" s="641" customFormat="1" ht="18.75" customHeight="1" thickTop="1" thickBot="1">
      <c r="A93" s="138"/>
      <c r="B93"/>
      <c r="C93"/>
      <c r="D93" s="5161"/>
      <c r="E93" s="5173" t="s">
        <v>4810</v>
      </c>
      <c r="F93" s="3532">
        <v>73</v>
      </c>
      <c r="G93" s="3534"/>
      <c r="H93" s="3513" t="s">
        <v>4929</v>
      </c>
      <c r="I93" s="5172" t="s">
        <v>4930</v>
      </c>
      <c r="J93" s="3696"/>
      <c r="K93" s="3696"/>
      <c r="M93" s="16" t="s">
        <v>0</v>
      </c>
      <c r="N93" s="5286"/>
      <c r="O93"/>
      <c r="P93"/>
      <c r="Q93"/>
      <c r="R93" s="5285"/>
      <c r="S93" s="604">
        <v>0</v>
      </c>
      <c r="T93" s="3530" t="s">
        <v>4810</v>
      </c>
      <c r="U93" s="2790" t="s">
        <v>4513</v>
      </c>
      <c r="V93" s="3513" t="s">
        <v>4929</v>
      </c>
      <c r="W93" s="5171"/>
      <c r="X93" s="5171"/>
      <c r="Y93" s="3606">
        <v>75</v>
      </c>
      <c r="Z93"/>
      <c r="AA93" s="3773" t="s">
        <v>4982</v>
      </c>
      <c r="AB93" s="3772"/>
      <c r="AC93" s="3771"/>
      <c r="AD93" s="3771"/>
      <c r="AE93" s="3770"/>
      <c r="AF93" s="3769"/>
      <c r="AG93" s="3768" t="s">
        <v>4981</v>
      </c>
      <c r="AH93"/>
      <c r="AI93" s="3807"/>
      <c r="AJ93" s="3808"/>
      <c r="AK93"/>
      <c r="AL93" s="3807"/>
      <c r="AM93" s="3808"/>
      <c r="AN93"/>
      <c r="AO93" s="467" t="s">
        <v>801</v>
      </c>
      <c r="AP93" s="453"/>
      <c r="AQ93" s="18"/>
      <c r="AR93" s="465"/>
      <c r="AS93" s="137"/>
      <c r="AT93" s="2532" t="s">
        <v>70</v>
      </c>
      <c r="AU93" s="1986">
        <v>8.3249999999999993</v>
      </c>
      <c r="AV93" s="1984" t="s">
        <v>4413</v>
      </c>
      <c r="AW93" s="1996" t="s">
        <v>4414</v>
      </c>
      <c r="AX93" s="54"/>
      <c r="AY93" s="1990">
        <v>8.3249999999999993</v>
      </c>
      <c r="AZ93" s="2581" t="s">
        <v>4415</v>
      </c>
      <c r="BB93" s="2516"/>
      <c r="BC93" s="712"/>
      <c r="BD93" s="712"/>
      <c r="BE93" s="712"/>
      <c r="BF93" s="712"/>
      <c r="BG93" s="712"/>
      <c r="BH93" s="1314"/>
      <c r="BI93" s="143" t="s">
        <v>798</v>
      </c>
      <c r="BJ93" s="135">
        <v>1</v>
      </c>
    </row>
    <row r="94" spans="1:62" s="641" customFormat="1" ht="15.6" customHeight="1" thickTop="1" thickBot="1">
      <c r="A94" s="138"/>
      <c r="B94"/>
      <c r="C94"/>
      <c r="D94" s="5161"/>
      <c r="E94" s="5168" t="s">
        <v>4947</v>
      </c>
      <c r="F94" s="5165"/>
      <c r="G94" s="3517"/>
      <c r="H94" s="3624"/>
      <c r="I94" s="5167" t="str">
        <f>TEXT(ROUND(LEN(E94)/F93, 1), "0.0") &amp; " lignes"</f>
        <v>3.6 lignes</v>
      </c>
      <c r="J94" s="3696"/>
      <c r="K94" s="3696"/>
      <c r="M94" s="2728" t="str">
        <f>IF(OR(T94&lt;&gt;"", V94&lt;&gt;""),"A", "►")</f>
        <v>A</v>
      </c>
      <c r="N94" s="5286"/>
      <c r="O94"/>
      <c r="P94"/>
      <c r="Q94"/>
      <c r="R94" s="5285"/>
      <c r="S94" s="3516">
        <f ca="1">IF(ISBLANK(T94),"",LARGE(OFFSET(S93,0,0,ROWS(S93:S93)),1)+1)</f>
        <v>1</v>
      </c>
      <c r="T94" s="3624" t="s">
        <v>5067</v>
      </c>
      <c r="U94" s="3534"/>
      <c r="V94" s="3624"/>
      <c r="W94" s="5165"/>
      <c r="X94" s="5165"/>
      <c r="Y94" s="5170">
        <f>IF(Y93=0,0,IF(LEN(T94)&gt;Y93,LEN(T94)-Y93&amp;" en trop",0))</f>
        <v>0</v>
      </c>
      <c r="Z94"/>
      <c r="AA94" s="3767" t="s">
        <v>4980</v>
      </c>
      <c r="AB94" s="3766"/>
      <c r="AC94" s="3766"/>
      <c r="AD94" s="3766"/>
      <c r="AE94" s="3765" t="s">
        <v>4979</v>
      </c>
      <c r="AF94" s="3764" t="s">
        <v>4978</v>
      </c>
      <c r="AG94" s="3763" t="str">
        <f>ADDRESS(ROW(AG95),COLUMN(AG95),4)</f>
        <v>AG95</v>
      </c>
      <c r="AH94"/>
      <c r="AI94" s="140"/>
      <c r="AJ94" s="140"/>
      <c r="AK94"/>
      <c r="AL94" s="140"/>
      <c r="AM94" s="140"/>
      <c r="AN94"/>
      <c r="AO94" s="4047" t="s">
        <v>804</v>
      </c>
      <c r="AP94" s="4048"/>
      <c r="AQ94" s="4048"/>
      <c r="AR94" s="4049"/>
      <c r="AS94" s="137"/>
      <c r="AT94" s="2532" t="s">
        <v>1023</v>
      </c>
      <c r="AU94" s="1987">
        <v>16.649999999999999</v>
      </c>
      <c r="AV94" s="1984" t="s">
        <v>4416</v>
      </c>
      <c r="AW94" s="1996" t="s">
        <v>4417</v>
      </c>
      <c r="AX94" s="54"/>
      <c r="AY94" s="1994">
        <v>16.649999999999999</v>
      </c>
      <c r="AZ94" s="2585" t="s">
        <v>4416</v>
      </c>
      <c r="BB94" s="280"/>
      <c r="BC94" s="281"/>
      <c r="BD94" s="282"/>
      <c r="BE94" s="281"/>
      <c r="BF94" s="281"/>
      <c r="BG94" s="281"/>
      <c r="BH94" s="283"/>
      <c r="BI94" s="143" t="s">
        <v>798</v>
      </c>
      <c r="BJ94" s="135">
        <v>1</v>
      </c>
    </row>
    <row r="95" spans="1:62" s="641" customFormat="1" ht="15.6" customHeight="1" thickTop="1" thickBot="1">
      <c r="A95" s="138"/>
      <c r="B95"/>
      <c r="C95"/>
      <c r="D95" s="5161"/>
      <c r="E95" s="5168"/>
      <c r="F95" s="5165"/>
      <c r="G95" s="3517"/>
      <c r="H95" s="3624"/>
      <c r="I95" s="5167" t="str">
        <f>TEXT(ROUND(LEN(E95)/F93, 1), "0.0") &amp; " lignes"</f>
        <v>0.0 lignes</v>
      </c>
      <c r="J95" s="3696"/>
      <c r="K95" s="3696"/>
      <c r="M95" s="2728" t="str">
        <f>IF(OR(T95&lt;&gt;"", V95&lt;&gt;""),"A", "►")</f>
        <v>A</v>
      </c>
      <c r="N95" s="5286"/>
      <c r="O95"/>
      <c r="P95"/>
      <c r="Q95"/>
      <c r="R95" s="5285"/>
      <c r="S95" s="3516">
        <f ca="1">IF(ISBLANK(T95),"",LARGE(OFFSET(S93,0,0,ROWS(S93:S94)),1)+1)</f>
        <v>2</v>
      </c>
      <c r="T95" s="3624" t="s">
        <v>5066</v>
      </c>
      <c r="U95" s="3534"/>
      <c r="V95" s="3624"/>
      <c r="W95" s="5165"/>
      <c r="X95" s="5165"/>
      <c r="Y95" s="5169">
        <f>IF(Y93=0,0,IF(LEN(T95)&gt;Y93,LEN(T95)-Y93&amp;" en trop",0))</f>
        <v>0</v>
      </c>
      <c r="Z95"/>
      <c r="AA95" s="3762">
        <v>75</v>
      </c>
      <c r="AB95" s="3760" t="s">
        <v>4977</v>
      </c>
      <c r="AC95" s="3759" t="s">
        <v>4976</v>
      </c>
      <c r="AD95" s="3761" t="s">
        <v>4975</v>
      </c>
      <c r="AE95" s="3760" t="s">
        <v>4974</v>
      </c>
      <c r="AF95" s="3759" t="s">
        <v>4973</v>
      </c>
      <c r="AG95" s="3694">
        <v>75</v>
      </c>
      <c r="AH95"/>
      <c r="AI95" s="3807" t="s">
        <v>731</v>
      </c>
      <c r="AJ95" s="3808"/>
      <c r="AK95"/>
      <c r="AL95" s="3807" t="s">
        <v>732</v>
      </c>
      <c r="AM95" s="3808"/>
      <c r="AN95"/>
      <c r="AO95" s="4047"/>
      <c r="AP95" s="4048"/>
      <c r="AQ95" s="4048"/>
      <c r="AR95" s="4049"/>
      <c r="AS95" s="137"/>
      <c r="AT95" s="2532" t="s">
        <v>1025</v>
      </c>
      <c r="AU95" s="1986">
        <v>3.8850000000000002</v>
      </c>
      <c r="AV95" s="1984" t="s">
        <v>4418</v>
      </c>
      <c r="AW95" s="1996" t="s">
        <v>4419</v>
      </c>
      <c r="AX95" s="54"/>
      <c r="AY95" s="1990">
        <v>3.8850000000000002</v>
      </c>
      <c r="AZ95" s="2581" t="s">
        <v>4420</v>
      </c>
      <c r="BB95" s="2224"/>
      <c r="BC95" s="132"/>
      <c r="BD95" s="132"/>
      <c r="BE95" s="132"/>
      <c r="BF95" s="132"/>
      <c r="BG95" s="132"/>
      <c r="BH95" s="704"/>
      <c r="BI95" s="143" t="s">
        <v>798</v>
      </c>
      <c r="BJ95" s="135">
        <v>1</v>
      </c>
    </row>
    <row r="96" spans="1:62" s="641" customFormat="1" ht="17.25" customHeight="1" thickTop="1">
      <c r="A96" s="138"/>
      <c r="B96"/>
      <c r="C96"/>
      <c r="D96" s="5161"/>
      <c r="E96" s="5168"/>
      <c r="F96" s="5165"/>
      <c r="G96" s="3517"/>
      <c r="H96" s="3624" t="s">
        <v>5035</v>
      </c>
      <c r="I96" s="5167" t="str">
        <f>TEXT(ROUND(LEN(E96)/F93, 1), "0.0") &amp; " lignes"</f>
        <v>0.0 lignes</v>
      </c>
      <c r="J96" s="3696"/>
      <c r="K96" s="3696"/>
      <c r="M96" s="2728" t="str">
        <f>IF(OR(T96&lt;&gt;"", V96&lt;&gt;""),"A", "►")</f>
        <v>A</v>
      </c>
      <c r="N96" s="5286"/>
      <c r="O96"/>
      <c r="P96"/>
      <c r="Q96"/>
      <c r="R96" s="5285"/>
      <c r="S96" s="3516">
        <f ca="1">IF(ISBLANK(T96),"",LARGE(OFFSET(S93,0,0,ROWS(S93:S95)),1)+1)</f>
        <v>3</v>
      </c>
      <c r="T96" s="3624" t="s">
        <v>5065</v>
      </c>
      <c r="U96" s="3534"/>
      <c r="V96" s="3624"/>
      <c r="W96" s="5165"/>
      <c r="X96" s="5165"/>
      <c r="Y96" s="5169">
        <f>IF(Y93=0,0,IF(LEN(T96)&gt;Y93,LEN(T96)-Y93&amp;" en trop",0))</f>
        <v>0</v>
      </c>
      <c r="Z96"/>
      <c r="AA96" s="3758" t="str">
        <f>IF(AA95=0, 0, IF(LEN(AB96)&gt;AA95, LEN(AB96)-AA95 &amp; " en trop", LEN(AB96)))&amp;" car."</f>
        <v>0 car.</v>
      </c>
      <c r="AB96" s="3727"/>
      <c r="AC96" s="3754"/>
      <c r="AD96" s="3696" t="str">
        <f>TEXT(ROUND(LEN(AB96)/AG95, 1), "0.0") &amp; " lignes"</f>
        <v>0.0 lignes</v>
      </c>
      <c r="AE96" s="3727"/>
      <c r="AF96" s="3754"/>
      <c r="AG96" s="3699" t="str">
        <f>IF(AG93=0, 0, IF(LEN(AE96)&gt;AG93, LEN(AE96)-AG93 &amp; " en trop", LEN(AE96)))&amp;" car."</f>
        <v>0 car.</v>
      </c>
      <c r="AH96"/>
      <c r="AI96" s="3807"/>
      <c r="AJ96" s="3808"/>
      <c r="AK96"/>
      <c r="AL96" s="3807"/>
      <c r="AM96" s="3808"/>
      <c r="AN96"/>
      <c r="AO96" s="466"/>
      <c r="AP96" s="18"/>
      <c r="AQ96" s="18"/>
      <c r="AR96" s="465"/>
      <c r="AS96" s="137"/>
      <c r="AT96" s="2532" t="s">
        <v>1026</v>
      </c>
      <c r="AU96" s="1987">
        <v>0.13319999999999999</v>
      </c>
      <c r="AV96" s="1984" t="s">
        <v>4421</v>
      </c>
      <c r="AW96" s="1996" t="s">
        <v>4422</v>
      </c>
      <c r="AX96" s="54">
        <v>10</v>
      </c>
      <c r="AY96" s="1994">
        <v>0.11987999999999999</v>
      </c>
      <c r="AZ96" s="2585" t="s">
        <v>4423</v>
      </c>
      <c r="BB96" s="2558" t="s">
        <v>4406</v>
      </c>
      <c r="BC96"/>
      <c r="BD96"/>
      <c r="BE96"/>
      <c r="BF96"/>
      <c r="BG96"/>
      <c r="BH96" s="692"/>
      <c r="BI96" s="143" t="s">
        <v>798</v>
      </c>
      <c r="BJ96" s="135">
        <v>1</v>
      </c>
    </row>
    <row r="97" spans="1:62" s="641" customFormat="1" ht="15.6" customHeight="1">
      <c r="A97" s="138"/>
      <c r="B97"/>
      <c r="C97"/>
      <c r="D97" s="5161"/>
      <c r="E97" s="5168" t="s">
        <v>5034</v>
      </c>
      <c r="F97" s="5165"/>
      <c r="G97" s="3517"/>
      <c r="H97" s="3624"/>
      <c r="I97" s="5167" t="str">
        <f>TEXT(ROUND(LEN(E97)/F93, 1), "0.0") &amp; " lignes"</f>
        <v>1.2 lignes</v>
      </c>
      <c r="J97" s="3696"/>
      <c r="K97" s="3696"/>
      <c r="M97" s="2728" t="str">
        <f>IF(OR(T97&lt;&gt;"", V97&lt;&gt;""),"A", "►")</f>
        <v>A</v>
      </c>
      <c r="N97" s="5286"/>
      <c r="O97"/>
      <c r="P97"/>
      <c r="Q97"/>
      <c r="R97" s="5285"/>
      <c r="S97" s="3516" t="str">
        <f ca="1">IF(ISBLANK(T97),"",LARGE(OFFSET(S93,0,0,ROWS(S93:S96)),1)+1)</f>
        <v/>
      </c>
      <c r="T97" s="3624"/>
      <c r="U97" s="3534"/>
      <c r="V97" s="3624" t="s">
        <v>5064</v>
      </c>
      <c r="W97" s="5165"/>
      <c r="X97" s="5165"/>
      <c r="Y97" s="5169">
        <f>IF(Y93=0,0,IF(LEN(T97)&gt;Y93,LEN(T97)-Y93&amp;" en trop",0))</f>
        <v>0</v>
      </c>
      <c r="Z97"/>
      <c r="AA97" s="3758" t="str">
        <f>IF(AA95=0, 0, IF(LEN(AB97)&gt;AA95, LEN(AB97)-AA95 &amp; " en trop", LEN(AB97)))&amp;" car."</f>
        <v>0 car.</v>
      </c>
      <c r="AB97" s="3727"/>
      <c r="AC97" s="3754"/>
      <c r="AD97" s="3696" t="str">
        <f>TEXT(ROUND(LEN(AB97)/AG95, 1), "0.0") &amp; " lignes"</f>
        <v>0.0 lignes</v>
      </c>
      <c r="AE97" s="3727"/>
      <c r="AF97" s="3754"/>
      <c r="AG97" s="3699" t="str">
        <f>IF(AG94=0, 0, IF(LEN(AE97)&gt;AG94, LEN(AE97)-AG94 &amp; " en trop", LEN(AE97)))&amp;" car."</f>
        <v>0 car.</v>
      </c>
      <c r="AH97"/>
      <c r="AI97" s="140"/>
      <c r="AJ97" s="140"/>
      <c r="AK97"/>
      <c r="AL97" s="140"/>
      <c r="AM97" s="140"/>
      <c r="AN97"/>
      <c r="AO97" s="166"/>
      <c r="AP97" s="2048" t="s">
        <v>81</v>
      </c>
      <c r="AQ97" s="2047" t="s">
        <v>80</v>
      </c>
      <c r="AR97" s="465"/>
      <c r="AS97" s="137"/>
      <c r="AT97" s="2532" t="s">
        <v>1027</v>
      </c>
      <c r="AU97" s="1986">
        <v>16.649999999999999</v>
      </c>
      <c r="AV97" s="1984" t="s">
        <v>4416</v>
      </c>
      <c r="AW97" s="1996" t="s">
        <v>4425</v>
      </c>
      <c r="AX97" s="54"/>
      <c r="AY97" s="1990">
        <v>16.649999999999999</v>
      </c>
      <c r="AZ97" s="2581" t="s">
        <v>4426</v>
      </c>
      <c r="BB97" s="3671">
        <v>3.472222222222222E-3</v>
      </c>
      <c r="BC97" s="2056" t="s">
        <v>1006</v>
      </c>
      <c r="BD97" s="2580"/>
      <c r="BE97" s="2054" t="s">
        <v>4098</v>
      </c>
      <c r="BF97" s="899">
        <v>1.0416666666666666E-2</v>
      </c>
      <c r="BG97" s="2054"/>
      <c r="BH97" s="2514"/>
      <c r="BI97" s="143" t="s">
        <v>798</v>
      </c>
      <c r="BJ97" s="135">
        <v>1</v>
      </c>
    </row>
    <row r="98" spans="1:62" s="641" customFormat="1" ht="15.6" customHeight="1">
      <c r="A98" s="138"/>
      <c r="B98"/>
      <c r="C98"/>
      <c r="D98" s="5161"/>
      <c r="E98" s="5168"/>
      <c r="F98" s="5165"/>
      <c r="G98" s="3517"/>
      <c r="H98" s="3624"/>
      <c r="I98" s="5167" t="str">
        <f>TEXT(ROUND(LEN(E98)/F93, 1), "0.0") &amp; " lignes"</f>
        <v>0.0 lignes</v>
      </c>
      <c r="J98" s="3696"/>
      <c r="K98" s="3696"/>
      <c r="M98" s="2728" t="str">
        <f>IF(OR(T98&lt;&gt;"", V98&lt;&gt;""),"A", "►")</f>
        <v>A</v>
      </c>
      <c r="N98" s="5286"/>
      <c r="O98"/>
      <c r="P98"/>
      <c r="Q98"/>
      <c r="R98" s="5285"/>
      <c r="S98" s="3516" t="str">
        <f ca="1">IF(ISBLANK(T98),"",LARGE(OFFSET(S93,0,0,ROWS(S93:S97)),1)+1)</f>
        <v/>
      </c>
      <c r="T98" s="3624"/>
      <c r="U98" s="3534"/>
      <c r="V98" s="3624" t="s">
        <v>5063</v>
      </c>
      <c r="W98" s="5165"/>
      <c r="X98" s="5165"/>
      <c r="Y98" s="5169">
        <f>IF(Y93=0,0,IF(LEN(T98)&gt;Y93,LEN(T98)-Y93&amp;" en trop",0))</f>
        <v>0</v>
      </c>
      <c r="Z98"/>
      <c r="AA98" s="3758" t="str">
        <f>IF(AA95=0, 0, IF(LEN(AB98)&gt;AA95, LEN(AB98)-AA95 &amp; " en trop", LEN(AB98)))&amp;" car."</f>
        <v>0 car.</v>
      </c>
      <c r="AB98" s="3727"/>
      <c r="AC98" s="3754"/>
      <c r="AD98" s="3696" t="str">
        <f>TEXT(ROUND(LEN(AB98)/AG95, 1), "0.0") &amp; " lignes"</f>
        <v>0.0 lignes</v>
      </c>
      <c r="AE98" s="3727"/>
      <c r="AF98" s="3754"/>
      <c r="AG98" s="3699" t="str">
        <f>IF(AG95=0, 0, IF(LEN(AE98)&gt;AG95, LEN(AE98)-AG95 &amp; " en trop", LEN(AE98)))&amp;" car."</f>
        <v>0 car.</v>
      </c>
      <c r="AH98"/>
      <c r="AI98" s="3807" t="s">
        <v>767</v>
      </c>
      <c r="AJ98" s="3808"/>
      <c r="AK98"/>
      <c r="AL98" s="3807" t="s">
        <v>768</v>
      </c>
      <c r="AM98" s="3808"/>
      <c r="AN98"/>
      <c r="AO98" s="166"/>
      <c r="AP98" s="471" t="s">
        <v>74</v>
      </c>
      <c r="AQ98" s="78">
        <v>1</v>
      </c>
      <c r="AR98" s="465"/>
      <c r="AS98" s="137"/>
      <c r="AT98" s="2532" t="s">
        <v>600</v>
      </c>
      <c r="AU98" s="1987">
        <v>8.3249999999999993</v>
      </c>
      <c r="AV98" s="1984" t="s">
        <v>4427</v>
      </c>
      <c r="AW98" s="1996" t="s">
        <v>4428</v>
      </c>
      <c r="AX98" s="54">
        <v>30</v>
      </c>
      <c r="AY98" s="1994">
        <v>5.8274999999999997</v>
      </c>
      <c r="AZ98" s="2585" t="s">
        <v>4429</v>
      </c>
      <c r="BB98" s="2582" t="s">
        <v>1008</v>
      </c>
      <c r="BC98" s="2583">
        <v>2.0833333333333332E-2</v>
      </c>
      <c r="BD98" s="608"/>
      <c r="BE98" s="2584" t="s">
        <v>67</v>
      </c>
      <c r="BF98" s="2049">
        <f>BB97+BF97+BC98</f>
        <v>3.4722222222222224E-2</v>
      </c>
      <c r="BG98" s="608"/>
      <c r="BH98" s="2517"/>
      <c r="BI98" s="143" t="s">
        <v>798</v>
      </c>
      <c r="BJ98" s="135">
        <v>1</v>
      </c>
    </row>
    <row r="99" spans="1:62" s="641" customFormat="1" ht="15.75" customHeight="1">
      <c r="A99" s="138"/>
      <c r="B99"/>
      <c r="C99"/>
      <c r="D99" s="5161"/>
      <c r="E99" s="5168"/>
      <c r="F99" s="5165"/>
      <c r="G99" s="3517"/>
      <c r="H99" s="3624"/>
      <c r="I99" s="5167" t="str">
        <f>TEXT(ROUND(LEN(E99)/F93, 1), "0.0") &amp; " lignes"</f>
        <v>0.0 lignes</v>
      </c>
      <c r="J99" s="3696"/>
      <c r="K99" s="3696"/>
      <c r="M99" s="2728" t="str">
        <f>IF(OR(T99&lt;&gt;"", V99&lt;&gt;""),"A", "►")</f>
        <v>A</v>
      </c>
      <c r="N99" s="5286"/>
      <c r="O99"/>
      <c r="P99"/>
      <c r="Q99"/>
      <c r="R99" s="5285"/>
      <c r="S99" s="3516" t="str">
        <f ca="1">IF(ISBLANK(T99),"",LARGE(OFFSET(S93,0,0,ROWS(S93:S98)),1)+1)</f>
        <v/>
      </c>
      <c r="T99" s="3624"/>
      <c r="U99" s="3534"/>
      <c r="V99" s="3624" t="s">
        <v>5062</v>
      </c>
      <c r="W99" s="5165"/>
      <c r="X99" s="5165"/>
      <c r="Y99" s="5169">
        <f>IF(Y93=0,0,IF(LEN(T99)&gt;Y93,LEN(T99)-Y93&amp;" en trop",0))</f>
        <v>0</v>
      </c>
      <c r="Z99"/>
      <c r="AA99" s="3758" t="str">
        <f>IF(AA95=0, 0, IF(LEN(AB99)&gt;AA95, LEN(AB99)-AA95 &amp; " en trop", LEN(AB99)))&amp;" car."</f>
        <v>0 car.</v>
      </c>
      <c r="AB99" s="3727"/>
      <c r="AC99" s="3754"/>
      <c r="AD99" s="3696" t="str">
        <f>TEXT(ROUND(LEN(AB99)/AG95, 1), "0.0") &amp; " lignes"</f>
        <v>0.0 lignes</v>
      </c>
      <c r="AE99" s="3727"/>
      <c r="AF99" s="3754"/>
      <c r="AG99" s="3699" t="str">
        <f>IF(AG95=0, 0, IF(LEN(AE99)&gt;AG95, LEN(AE99)-AG95 &amp; " en trop", LEN(AE99)))&amp;" car."</f>
        <v>0 car.</v>
      </c>
      <c r="AH99"/>
      <c r="AI99" s="3807"/>
      <c r="AJ99" s="3808"/>
      <c r="AK99"/>
      <c r="AL99" s="3807"/>
      <c r="AM99" s="3808"/>
      <c r="AN99"/>
      <c r="AO99" s="466" t="s">
        <v>813</v>
      </c>
      <c r="AP99" s="18"/>
      <c r="AQ99" s="18"/>
      <c r="AR99" s="465"/>
      <c r="AS99" s="137"/>
      <c r="AT99" s="2532" t="s">
        <v>1029</v>
      </c>
      <c r="AU99" s="1986">
        <v>6.2437499999999995</v>
      </c>
      <c r="AV99" s="1984" t="s">
        <v>4430</v>
      </c>
      <c r="AW99" s="1996" t="s">
        <v>4431</v>
      </c>
      <c r="AX99" s="54"/>
      <c r="AY99" s="1990">
        <v>6.2437499999999995</v>
      </c>
      <c r="AZ99" s="2581" t="s">
        <v>4432</v>
      </c>
      <c r="BB99" s="1148"/>
      <c r="BC99" s="132"/>
      <c r="BD99" s="132"/>
      <c r="BE99" s="132"/>
      <c r="BF99" s="132"/>
      <c r="BG99" s="132"/>
      <c r="BH99" s="704"/>
      <c r="BI99" s="143" t="s">
        <v>798</v>
      </c>
      <c r="BJ99" s="135">
        <v>1</v>
      </c>
    </row>
    <row r="100" spans="1:62" s="641" customFormat="1" ht="15.6" customHeight="1">
      <c r="A100" s="138"/>
      <c r="B100"/>
      <c r="C100"/>
      <c r="D100" s="5161"/>
      <c r="E100" s="5168"/>
      <c r="F100" s="5165"/>
      <c r="G100" s="3517"/>
      <c r="H100" s="3624" t="s">
        <v>5033</v>
      </c>
      <c r="I100" s="5167" t="str">
        <f>TEXT(ROUND(LEN(E100)/F93, 1), "0.0") &amp; " lignes"</f>
        <v>0.0 lignes</v>
      </c>
      <c r="J100" s="3696"/>
      <c r="K100" s="3696"/>
      <c r="M100" s="2728" t="str">
        <f>IF(OR(T100&lt;&gt;"", V100&lt;&gt;""),"A", "►")</f>
        <v>►</v>
      </c>
      <c r="N100" s="5286"/>
      <c r="O100"/>
      <c r="P100"/>
      <c r="Q100"/>
      <c r="R100" s="5285"/>
      <c r="S100" s="3516" t="str">
        <f ca="1">IF(ISBLANK(T100),"",LARGE(OFFSET(S93,0,0,ROWS(S93:S99)),1)+1)</f>
        <v/>
      </c>
      <c r="T100" s="3624"/>
      <c r="U100" s="3534"/>
      <c r="V100" s="3624"/>
      <c r="W100" s="5165"/>
      <c r="X100" s="5165"/>
      <c r="Y100" s="5169">
        <f>IF(Y93=0,0,IF(LEN(T100)&gt;Y93,LEN(T100)-Y93&amp;" en trop",0))</f>
        <v>0</v>
      </c>
      <c r="Z100"/>
      <c r="AA100" s="3758" t="str">
        <f>IF(AA95=0, 0, IF(LEN(AB100)&gt;AA95, LEN(AB100)-AA95 &amp; " en trop", LEN(AB100)))&amp;" car."</f>
        <v>0 car.</v>
      </c>
      <c r="AB100" s="3727"/>
      <c r="AC100" s="3754"/>
      <c r="AD100" s="3696" t="str">
        <f>TEXT(ROUND(LEN(AB100)/AG95, 1), "0.0") &amp; " lignes"</f>
        <v>0.0 lignes</v>
      </c>
      <c r="AE100" s="3727"/>
      <c r="AF100" s="3754"/>
      <c r="AG100" s="3699" t="str">
        <f>IF(AG95=0, 0, IF(LEN(AE100)&gt;AG95, LEN(AE100)-AG95 &amp; " en trop", LEN(AE100)))&amp;" car."</f>
        <v>0 car.</v>
      </c>
      <c r="AH100"/>
      <c r="AI100" s="140"/>
      <c r="AJ100" s="140"/>
      <c r="AK100"/>
      <c r="AL100" s="140"/>
      <c r="AM100" s="140"/>
      <c r="AN100"/>
      <c r="AO100" s="466" t="s">
        <v>816</v>
      </c>
      <c r="AP100" s="18"/>
      <c r="AQ100" s="18"/>
      <c r="AR100" s="465"/>
      <c r="AS100" s="137"/>
      <c r="AT100" s="2532" t="s">
        <v>1030</v>
      </c>
      <c r="AU100" s="1987">
        <v>0.111</v>
      </c>
      <c r="AV100" s="1984" t="s">
        <v>4433</v>
      </c>
      <c r="AW100" s="1996" t="s">
        <v>4434</v>
      </c>
      <c r="AX100" s="54"/>
      <c r="AY100" s="1994">
        <v>0.111</v>
      </c>
      <c r="AZ100" s="2585" t="s">
        <v>4435</v>
      </c>
      <c r="BB100" s="2224"/>
      <c r="BC100" s="579" t="s">
        <v>1002</v>
      </c>
      <c r="BD100" s="580" t="s">
        <v>26</v>
      </c>
      <c r="BE100" s="581"/>
      <c r="BF100" s="579"/>
      <c r="BG100" s="579" t="s">
        <v>1003</v>
      </c>
      <c r="BH100" s="2586" t="s">
        <v>26</v>
      </c>
      <c r="BI100" s="143" t="s">
        <v>798</v>
      </c>
      <c r="BJ100" s="135">
        <v>1</v>
      </c>
    </row>
    <row r="101" spans="1:62" s="641" customFormat="1" ht="15.6" customHeight="1">
      <c r="A101" s="138"/>
      <c r="B101"/>
      <c r="C101"/>
      <c r="D101" s="5161"/>
      <c r="E101" s="5168" t="s">
        <v>5032</v>
      </c>
      <c r="F101" s="5165"/>
      <c r="G101" s="3517"/>
      <c r="H101" s="3624"/>
      <c r="I101" s="5167" t="str">
        <f>TEXT(ROUND(LEN(E101)/F93, 1), "0.0") &amp; " lignes"</f>
        <v>2.4 lignes</v>
      </c>
      <c r="J101" s="3696"/>
      <c r="K101" s="3696"/>
      <c r="M101" s="2728" t="str">
        <f>IF(OR(T101&lt;&gt;"", V101&lt;&gt;""),"A", "►")</f>
        <v>►</v>
      </c>
      <c r="N101" s="5286"/>
      <c r="O101"/>
      <c r="P101"/>
      <c r="Q101"/>
      <c r="R101" s="5285"/>
      <c r="S101" s="3516" t="str">
        <f ca="1">IF(ISBLANK(T101),"",LARGE(OFFSET(S93,0,0,ROWS(S93:S100)),1)+1)</f>
        <v/>
      </c>
      <c r="T101" s="3624"/>
      <c r="U101" s="3534"/>
      <c r="V101" s="3624"/>
      <c r="W101" s="5165"/>
      <c r="X101" s="5165"/>
      <c r="Y101" s="5169">
        <f>IF(Y93=0,0,IF(LEN(T101)&gt;Y93,LEN(T101)-Y93&amp;" en trop",0))</f>
        <v>0</v>
      </c>
      <c r="Z101"/>
      <c r="AA101" s="3758" t="str">
        <f>IF(AA95=0, 0, IF(LEN(AB101)&gt;AA95, LEN(AB101)-AA95 &amp; " en trop", LEN(AB101)))&amp;" car."</f>
        <v>0 car.</v>
      </c>
      <c r="AB101" s="3727"/>
      <c r="AC101" s="3754"/>
      <c r="AD101" s="3696" t="str">
        <f>TEXT(ROUND(LEN(AB101)/AG95, 1), "0.0") &amp; " lignes"</f>
        <v>0.0 lignes</v>
      </c>
      <c r="AE101" s="3727"/>
      <c r="AF101" s="3754"/>
      <c r="AG101" s="3699" t="str">
        <f>IF(AG95=0, 0, IF(LEN(AE101)&gt;AG95, LEN(AE101)-AG95 &amp; " en trop", LEN(AE101)))&amp;" car."</f>
        <v>0 car.</v>
      </c>
      <c r="AH101"/>
      <c r="AI101" s="3807" t="s">
        <v>254</v>
      </c>
      <c r="AJ101" s="3808"/>
      <c r="AK101"/>
      <c r="AL101" s="3807" t="s">
        <v>255</v>
      </c>
      <c r="AM101" s="3808"/>
      <c r="AN101"/>
      <c r="AO101" s="466" t="s">
        <v>817</v>
      </c>
      <c r="AP101" s="18"/>
      <c r="AQ101" s="18"/>
      <c r="AR101" s="465"/>
      <c r="AS101" s="137"/>
      <c r="AT101" s="2224"/>
      <c r="AU101"/>
      <c r="AV101"/>
      <c r="AW101"/>
      <c r="AX101"/>
      <c r="AY101"/>
      <c r="AZ101" s="692"/>
      <c r="BB101" s="1148"/>
      <c r="BC101" s="132"/>
      <c r="BD101" s="132"/>
      <c r="BE101" s="132"/>
      <c r="BF101" s="132"/>
      <c r="BG101" s="132"/>
      <c r="BH101" s="704"/>
      <c r="BI101" s="143" t="s">
        <v>798</v>
      </c>
      <c r="BJ101" s="135">
        <v>1</v>
      </c>
    </row>
    <row r="102" spans="1:62" s="641" customFormat="1" ht="16.149999999999999" customHeight="1" thickBot="1">
      <c r="A102" s="138"/>
      <c r="B102"/>
      <c r="C102"/>
      <c r="D102" s="5161"/>
      <c r="E102" s="5168"/>
      <c r="F102" s="5165"/>
      <c r="G102" s="3517"/>
      <c r="H102" s="3624"/>
      <c r="I102" s="5167" t="str">
        <f>TEXT(ROUND(LEN(E102)/F93, 1), "0.0") &amp; " lignes"</f>
        <v>0.0 lignes</v>
      </c>
      <c r="J102" s="3696"/>
      <c r="K102" s="3696"/>
      <c r="M102" s="2728" t="str">
        <f>IF(OR(T102&lt;&gt;"", V102&lt;&gt;""),"A", "►")</f>
        <v>A</v>
      </c>
      <c r="N102" s="5286"/>
      <c r="O102"/>
      <c r="P102"/>
      <c r="Q102"/>
      <c r="R102" s="5285"/>
      <c r="S102" s="3516">
        <f ca="1">IF(ISBLANK(T102),"",LARGE(OFFSET(S93,0,0,ROWS(S93:S101)),1)+1)</f>
        <v>4</v>
      </c>
      <c r="T102" s="3624" t="s">
        <v>5061</v>
      </c>
      <c r="U102" s="3534"/>
      <c r="V102" s="3624"/>
      <c r="W102" s="5165"/>
      <c r="X102" s="5165"/>
      <c r="Y102" s="5169">
        <f>IF(Y93=0,0,IF(LEN(T102)&gt;Y93,LEN(T102)-Y93&amp;" en trop",0))</f>
        <v>0</v>
      </c>
      <c r="Z102"/>
      <c r="AA102" s="3758" t="str">
        <f>IF(AA95=0, 0, IF(LEN(AB102)&gt;AA95, LEN(AB102)-AA95 &amp; " en trop", LEN(AB102)))&amp;" car."</f>
        <v>0 car.</v>
      </c>
      <c r="AB102" s="3727"/>
      <c r="AC102" s="3754"/>
      <c r="AD102" s="3696" t="str">
        <f>TEXT(ROUND(LEN(AB102)/AG95, 1), "0.0") &amp; " lignes"</f>
        <v>0.0 lignes</v>
      </c>
      <c r="AE102" s="3727"/>
      <c r="AF102" s="3754"/>
      <c r="AG102" s="3699" t="str">
        <f>IF(AG95=0, 0, IF(LEN(AE102)&gt;AG95, LEN(AE102)-AG95 &amp; " en trop", LEN(AE102)))&amp;" car."</f>
        <v>0 car.</v>
      </c>
      <c r="AH102"/>
      <c r="AI102" s="3807"/>
      <c r="AJ102" s="3808"/>
      <c r="AK102"/>
      <c r="AL102" s="3807"/>
      <c r="AM102" s="3808"/>
      <c r="AN102"/>
      <c r="AO102" s="466" t="s">
        <v>819</v>
      </c>
      <c r="AP102" s="18"/>
      <c r="AQ102" s="18"/>
      <c r="AR102" s="465"/>
      <c r="AS102" s="137"/>
      <c r="AT102" s="2589" t="s">
        <v>592</v>
      </c>
      <c r="AU102" s="2590"/>
      <c r="AV102" s="2590"/>
      <c r="AW102" s="2590"/>
      <c r="AX102" s="132"/>
      <c r="AY102" s="712"/>
      <c r="AZ102" s="1314"/>
      <c r="BA102" s="3682" t="s">
        <v>798</v>
      </c>
      <c r="BB102" s="2516"/>
      <c r="BC102" s="2755" t="s">
        <v>4499</v>
      </c>
      <c r="BD102" s="2746"/>
      <c r="BE102" s="2746"/>
      <c r="BF102" s="2746"/>
      <c r="BG102" s="2587"/>
      <c r="BH102" s="1314"/>
      <c r="BI102" s="143" t="s">
        <v>798</v>
      </c>
      <c r="BJ102" s="135">
        <v>1</v>
      </c>
    </row>
    <row r="103" spans="1:62" s="641" customFormat="1" ht="16.149999999999999" customHeight="1" thickTop="1" thickBot="1">
      <c r="A103" s="138"/>
      <c r="B103"/>
      <c r="C103"/>
      <c r="D103" s="5161"/>
      <c r="E103" s="5168"/>
      <c r="F103" s="5165"/>
      <c r="G103" s="3517"/>
      <c r="H103" s="3624"/>
      <c r="I103" s="5167" t="str">
        <f>TEXT(ROUND(LEN(E103)/F93, 1), "0.0") &amp; " lignes"</f>
        <v>0.0 lignes</v>
      </c>
      <c r="J103" s="3696"/>
      <c r="K103" s="3696"/>
      <c r="M103" s="2728" t="str">
        <f>IF(OR(T103&lt;&gt;"", V103&lt;&gt;""),"A", "►")</f>
        <v>A</v>
      </c>
      <c r="N103" s="5286"/>
      <c r="O103"/>
      <c r="P103"/>
      <c r="Q103"/>
      <c r="R103" s="5285"/>
      <c r="S103" s="3516">
        <f ca="1">IF(ISBLANK(T103),"",LARGE(OFFSET(S93,0,0,ROWS(S93:S102)),1)+1)</f>
        <v>5</v>
      </c>
      <c r="T103" s="3624" t="s">
        <v>5060</v>
      </c>
      <c r="U103" s="3534"/>
      <c r="V103" s="3624"/>
      <c r="W103" s="5165"/>
      <c r="X103" s="5165"/>
      <c r="Y103" s="5169">
        <f>IF(Y93=0,0,IF(LEN(T103)&gt;Y93,LEN(T103)-Y93&amp;" en trop",0))</f>
        <v>0</v>
      </c>
      <c r="Z103"/>
      <c r="AA103" s="3758" t="str">
        <f>IF(AA95=0, 0, IF(LEN(AB103)&gt;AA95, LEN(AB103)-AA95 &amp; " en trop", LEN(AB103)))&amp;" car."</f>
        <v>0 car.</v>
      </c>
      <c r="AB103" s="3727"/>
      <c r="AC103" s="3754"/>
      <c r="AD103" s="3696" t="str">
        <f>TEXT(ROUND(LEN(AB103)/AG95, 1), "0.0") &amp; " lignes"</f>
        <v>0.0 lignes</v>
      </c>
      <c r="AE103" s="3727"/>
      <c r="AF103" s="3754"/>
      <c r="AG103" s="3699" t="str">
        <f>IF(AG95=0, 0, IF(LEN(AE103)&gt;AG95, LEN(AE103)-AG95 &amp; " en trop", LEN(AE103)))&amp;" car."</f>
        <v>0 car.</v>
      </c>
      <c r="AH103"/>
      <c r="AN103"/>
      <c r="AO103" s="466"/>
      <c r="AP103" s="18"/>
      <c r="AQ103" s="18"/>
      <c r="AR103" s="465"/>
      <c r="AS103" s="137"/>
      <c r="AT103" s="2589"/>
      <c r="AU103" s="2590"/>
      <c r="AV103" s="2590"/>
      <c r="AW103" s="2590"/>
      <c r="AX103" s="132"/>
      <c r="AY103" s="712"/>
      <c r="AZ103" s="1314"/>
      <c r="BB103" s="2516"/>
      <c r="BC103" s="3964" t="s">
        <v>4498</v>
      </c>
      <c r="BD103" s="3965"/>
      <c r="BE103" s="3965"/>
      <c r="BF103" s="3965"/>
      <c r="BG103" s="3966"/>
      <c r="BH103" s="1314"/>
      <c r="BI103" s="143" t="s">
        <v>798</v>
      </c>
      <c r="BJ103" s="135">
        <v>1</v>
      </c>
    </row>
    <row r="104" spans="1:62" s="641" customFormat="1" ht="16.899999999999999" customHeight="1" thickTop="1" thickBot="1">
      <c r="A104" s="138"/>
      <c r="B104"/>
      <c r="C104"/>
      <c r="D104" s="5161"/>
      <c r="E104" s="5168"/>
      <c r="F104" s="5165"/>
      <c r="G104" s="3517"/>
      <c r="H104" s="3624" t="s">
        <v>5031</v>
      </c>
      <c r="I104" s="5167" t="str">
        <f>TEXT(ROUND(LEN(E104)/F93, 1), "0.0") &amp; " lignes"</f>
        <v>0.0 lignes</v>
      </c>
      <c r="J104" s="3696"/>
      <c r="K104" s="3696"/>
      <c r="M104" s="2728" t="str">
        <f>IF(OR(T104&lt;&gt;"", V104&lt;&gt;""),"A", "►")</f>
        <v>►</v>
      </c>
      <c r="N104" s="5286"/>
      <c r="O104"/>
      <c r="P104"/>
      <c r="Q104"/>
      <c r="R104" s="5285"/>
      <c r="S104" s="3516" t="str">
        <f ca="1">IF(ISBLANK(T104),"",LARGE(OFFSET(S93,0,0,ROWS(S93:S103)),1)+1)</f>
        <v/>
      </c>
      <c r="T104" s="3624"/>
      <c r="U104" s="3534"/>
      <c r="V104" s="3624"/>
      <c r="W104" s="5165"/>
      <c r="X104" s="5165"/>
      <c r="Y104" s="5169">
        <f>IF(Y93=0,0,IF(LEN(T104)&gt;Y93,LEN(T104)-Y93&amp;" en trop",0))</f>
        <v>0</v>
      </c>
      <c r="Z104"/>
      <c r="AA104" s="3758" t="str">
        <f>IF(AA95=0, 0, IF(LEN(AB104)&gt;AA95, LEN(AB104)-AA95 &amp; " en trop", LEN(AB104)))&amp;" car."</f>
        <v>0 car.</v>
      </c>
      <c r="AB104" s="3727"/>
      <c r="AC104" s="3754"/>
      <c r="AD104" s="3696" t="str">
        <f>TEXT(ROUND(LEN(AB104)/AG95, 1), "0.0") &amp; " lignes"</f>
        <v>0.0 lignes</v>
      </c>
      <c r="AE104" s="3727"/>
      <c r="AF104" s="3754"/>
      <c r="AG104" s="3699" t="str">
        <f>IF(AG95=0, 0, IF(LEN(AE104)&gt;AG95, LEN(AE104)-AG95 &amp; " en trop", LEN(AE104)))&amp;" car."</f>
        <v>0 car.</v>
      </c>
      <c r="AH104"/>
      <c r="AI104"/>
      <c r="AJ104"/>
      <c r="AK104"/>
      <c r="AL104"/>
      <c r="AM104"/>
      <c r="AN104"/>
      <c r="AO104" s="474" t="s">
        <v>95</v>
      </c>
      <c r="AP104" s="97" t="s">
        <v>92</v>
      </c>
      <c r="AQ104" s="475" t="s">
        <v>91</v>
      </c>
      <c r="AR104" s="465"/>
      <c r="AS104" s="137"/>
      <c r="AT104" s="2516"/>
      <c r="AU104" s="132"/>
      <c r="AV104" s="2592" t="s">
        <v>459</v>
      </c>
      <c r="AW104" s="2593"/>
      <c r="AX104" s="4020" t="s">
        <v>541</v>
      </c>
      <c r="AY104" s="4021"/>
      <c r="AZ104" s="1314"/>
      <c r="BB104" s="2516"/>
      <c r="BC104" s="3967"/>
      <c r="BD104" s="3968"/>
      <c r="BE104" s="3968"/>
      <c r="BF104" s="3968"/>
      <c r="BG104" s="3969"/>
      <c r="BH104" s="1314"/>
      <c r="BI104" s="143" t="s">
        <v>798</v>
      </c>
      <c r="BJ104" s="135">
        <v>1</v>
      </c>
    </row>
    <row r="105" spans="1:62" s="641" customFormat="1" ht="15.75" customHeight="1" thickTop="1" thickBot="1">
      <c r="A105" s="138"/>
      <c r="B105"/>
      <c r="C105"/>
      <c r="D105" s="5161"/>
      <c r="E105" s="5168" t="s">
        <v>5030</v>
      </c>
      <c r="F105" s="5165"/>
      <c r="G105" s="3517"/>
      <c r="H105" s="3624"/>
      <c r="I105" s="5167" t="str">
        <f>TEXT(ROUND(LEN(E105)/F93, 1), "0.0") &amp; " lignes"</f>
        <v>2.4 lignes</v>
      </c>
      <c r="J105" s="3696"/>
      <c r="K105" s="3696"/>
      <c r="M105" s="2728" t="str">
        <f>IF(OR(T105&lt;&gt;"", V105&lt;&gt;""),"A", "►")</f>
        <v>A</v>
      </c>
      <c r="N105" s="5286"/>
      <c r="O105"/>
      <c r="P105"/>
      <c r="Q105"/>
      <c r="R105" s="5285"/>
      <c r="S105" s="3516">
        <f ca="1">IF(ISBLANK(T105),"",LARGE(OFFSET(S93,0,0,ROWS(S93:S104)),1)+1)</f>
        <v>6</v>
      </c>
      <c r="T105" s="3624" t="s">
        <v>5059</v>
      </c>
      <c r="U105" s="3534"/>
      <c r="V105" s="3624"/>
      <c r="W105" s="5165"/>
      <c r="X105" s="5165"/>
      <c r="Y105" s="5169">
        <f>IF(Y93=0,0,IF(LEN(T105)&gt;Y93,LEN(T105)-Y93&amp;" en trop",0))</f>
        <v>0</v>
      </c>
      <c r="Z105"/>
      <c r="AA105" s="3758" t="str">
        <f>IF(AA95=0, 0, IF(LEN(AB105)&gt;AA95, LEN(AB105)-AA95 &amp; " en trop", LEN(AB105)))&amp;" car."</f>
        <v>0 car.</v>
      </c>
      <c r="AB105" s="3727"/>
      <c r="AC105" s="3754"/>
      <c r="AD105" s="3696" t="str">
        <f>TEXT(ROUND(LEN(AB105)/AG95, 1), "0.0") &amp; " lignes"</f>
        <v>0.0 lignes</v>
      </c>
      <c r="AE105" s="3727"/>
      <c r="AF105" s="3754"/>
      <c r="AG105" s="3699" t="str">
        <f>IF(AG95=0, 0, IF(LEN(AE105)&gt;AG95, LEN(AE105)-AG95 &amp; " en trop", LEN(AE105)))&amp;" car."</f>
        <v>0 car.</v>
      </c>
      <c r="AH105"/>
      <c r="AI105"/>
      <c r="AJ105"/>
      <c r="AK105"/>
      <c r="AL105"/>
      <c r="AM105"/>
      <c r="AN105"/>
      <c r="AO105" s="477"/>
      <c r="AP105" s="478"/>
      <c r="AQ105" s="4039" t="s">
        <v>827</v>
      </c>
      <c r="AR105" s="465"/>
      <c r="AS105" s="137"/>
      <c r="AT105" s="1148"/>
      <c r="AU105" s="132"/>
      <c r="AV105" s="2594" t="s">
        <v>464</v>
      </c>
      <c r="AW105" s="2595" t="s">
        <v>4439</v>
      </c>
      <c r="AX105" s="4020"/>
      <c r="AY105" s="4021"/>
      <c r="AZ105" s="1314"/>
      <c r="BB105" s="2516"/>
      <c r="BC105" s="3970"/>
      <c r="BD105" s="3971"/>
      <c r="BE105" s="3971"/>
      <c r="BF105" s="3971"/>
      <c r="BG105" s="3972"/>
      <c r="BH105" s="1314"/>
      <c r="BI105" s="143" t="s">
        <v>798</v>
      </c>
      <c r="BJ105" s="135">
        <v>1</v>
      </c>
    </row>
    <row r="106" spans="1:62" s="641" customFormat="1" ht="19.5" customHeight="1" thickTop="1">
      <c r="A106" s="138"/>
      <c r="B106"/>
      <c r="C106"/>
      <c r="D106" s="5161"/>
      <c r="E106" s="5168"/>
      <c r="F106" s="5165"/>
      <c r="G106" s="3517"/>
      <c r="H106" s="3624"/>
      <c r="I106" s="5167" t="str">
        <f>TEXT(ROUND(LEN(E106)/F93, 1), "0.0") &amp; " lignes"</f>
        <v>0.0 lignes</v>
      </c>
      <c r="J106" s="3696"/>
      <c r="K106" s="3696"/>
      <c r="M106" s="2728" t="str">
        <f>IF(OR(T106&lt;&gt;"", V106&lt;&gt;""),"A", "►")</f>
        <v>A</v>
      </c>
      <c r="N106" s="5286"/>
      <c r="O106"/>
      <c r="P106"/>
      <c r="Q106"/>
      <c r="R106" s="5285"/>
      <c r="S106" s="3516">
        <f ca="1">IF(ISBLANK(T106),"",LARGE(OFFSET(S93,0,0,ROWS(S93:S105)),1)+1)</f>
        <v>7</v>
      </c>
      <c r="T106" s="3624" t="s">
        <v>5058</v>
      </c>
      <c r="U106" s="3534"/>
      <c r="V106" s="3624"/>
      <c r="W106" s="5165"/>
      <c r="X106" s="5165"/>
      <c r="Y106" s="5169">
        <f>IF(Y93=0,0,IF(LEN(T106)&gt;Y93,LEN(T106)-Y93&amp;" en trop",0))</f>
        <v>0</v>
      </c>
      <c r="Z106"/>
      <c r="AA106" s="3758" t="str">
        <f>IF(AA95=0, 0, IF(LEN(AB106)&gt;AA95, LEN(AB106)-AA95 &amp; " en trop", LEN(AB106)))&amp;" car."</f>
        <v>0 car.</v>
      </c>
      <c r="AB106" s="3727"/>
      <c r="AC106" s="3754"/>
      <c r="AD106" s="3696" t="str">
        <f>TEXT(ROUND(LEN(AB106)/AG95, 1), "0.0") &amp; " lignes"</f>
        <v>0.0 lignes</v>
      </c>
      <c r="AE106" s="3727"/>
      <c r="AF106" s="3754"/>
      <c r="AG106" s="3699" t="str">
        <f>IF(AG95=0, 0, IF(LEN(AE106)&gt;AG95, LEN(AE106)-AG95 &amp; " en trop", LEN(AE106)))&amp;" car."</f>
        <v>0 car.</v>
      </c>
      <c r="AH106"/>
      <c r="AI106"/>
      <c r="AJ106"/>
      <c r="AK106"/>
      <c r="AL106"/>
      <c r="AM106"/>
      <c r="AN106"/>
      <c r="AO106" s="480" t="s">
        <v>78</v>
      </c>
      <c r="AP106" s="481" t="s">
        <v>832</v>
      </c>
      <c r="AQ106" s="4040"/>
      <c r="AR106" s="465"/>
      <c r="AS106" s="137"/>
      <c r="AT106" s="1148"/>
      <c r="AU106" s="132"/>
      <c r="AV106" s="2594" t="s">
        <v>469</v>
      </c>
      <c r="AW106" s="2595" t="s">
        <v>4441</v>
      </c>
      <c r="AX106" s="4020"/>
      <c r="AY106" s="4021"/>
      <c r="AZ106" s="1314"/>
      <c r="BB106" s="2516"/>
      <c r="BC106" s="2756" t="str">
        <f>LEN(SUBSTITUTE(BC103," ",""))&amp;" caractères plus "&amp;(LEN(BC103)-LEN(SUBSTITUTE(BC103," ","")))&amp;" espaces = "&amp;LEN(BC103)</f>
        <v>178 caractères plus 38 espaces = 216</v>
      </c>
      <c r="BD106" s="2757"/>
      <c r="BE106" s="2757"/>
      <c r="BF106" s="2757"/>
      <c r="BG106" s="2757"/>
      <c r="BH106" s="1314"/>
      <c r="BI106" s="143" t="s">
        <v>798</v>
      </c>
      <c r="BJ106" s="135">
        <v>1</v>
      </c>
    </row>
    <row r="107" spans="1:62" s="641" customFormat="1" ht="15.75" customHeight="1">
      <c r="A107" s="138"/>
      <c r="B107"/>
      <c r="C107"/>
      <c r="D107" s="5161"/>
      <c r="E107" s="5168"/>
      <c r="F107" s="5165"/>
      <c r="G107" s="3517"/>
      <c r="H107" s="3624"/>
      <c r="I107" s="5167" t="str">
        <f>TEXT(ROUND(LEN(E107)/F93, 1), "0.0") &amp; " lignes"</f>
        <v>0.0 lignes</v>
      </c>
      <c r="J107" s="3696"/>
      <c r="K107" s="3696"/>
      <c r="M107" s="2728" t="str">
        <f>IF(OR(T107&lt;&gt;"", V107&lt;&gt;""),"A", "►")</f>
        <v>A</v>
      </c>
      <c r="N107" s="5286"/>
      <c r="O107"/>
      <c r="P107"/>
      <c r="Q107"/>
      <c r="R107" s="5285"/>
      <c r="S107" s="3516" t="str">
        <f ca="1">IF(ISBLANK(T107),"",LARGE(OFFSET(S93,0,0,ROWS(S93:S106)),1)+1)</f>
        <v/>
      </c>
      <c r="T107" s="3624"/>
      <c r="U107" s="3534"/>
      <c r="V107" s="3624" t="s">
        <v>5057</v>
      </c>
      <c r="W107" s="5165"/>
      <c r="X107" s="5165"/>
      <c r="Y107" s="5169">
        <f>IF(Y93=0,0,IF(LEN(T107)&gt;Y93,LEN(T107)-Y93&amp;" en trop",0))</f>
        <v>0</v>
      </c>
      <c r="Z107"/>
      <c r="AA107" s="3758" t="str">
        <f>IF(AA95=0, 0, IF(LEN(AB107)&gt;AA95, LEN(AB107)-AA95 &amp; " en trop", LEN(AB107)))&amp;" car."</f>
        <v>0 car.</v>
      </c>
      <c r="AB107" s="3727"/>
      <c r="AC107" s="3754"/>
      <c r="AD107" s="3696" t="str">
        <f>TEXT(ROUND(LEN(AB107)/AG95, 1), "0.0") &amp; " lignes"</f>
        <v>0.0 lignes</v>
      </c>
      <c r="AE107" s="3727"/>
      <c r="AF107" s="3754"/>
      <c r="AG107" s="3699" t="str">
        <f>IF(AG95=0, 0, IF(LEN(AE107)&gt;AG95, LEN(AE107)-AG95 &amp; " en trop", LEN(AE107)))&amp;" car."</f>
        <v>0 car.</v>
      </c>
      <c r="AH107"/>
      <c r="AI107"/>
      <c r="AJ107"/>
      <c r="AK107"/>
      <c r="AL107"/>
      <c r="AM107"/>
      <c r="AN107"/>
      <c r="AO107" s="484">
        <v>20</v>
      </c>
      <c r="AP107" s="485">
        <v>0.75</v>
      </c>
      <c r="AQ107" s="486" t="s">
        <v>836</v>
      </c>
      <c r="AR107" s="465"/>
      <c r="AS107" s="137"/>
      <c r="AT107" s="1148"/>
      <c r="AU107" s="132"/>
      <c r="AV107" s="2594" t="s">
        <v>488</v>
      </c>
      <c r="AW107" s="2595" t="s">
        <v>4442</v>
      </c>
      <c r="AX107" s="4020"/>
      <c r="AY107" s="4021"/>
      <c r="AZ107" s="1314"/>
      <c r="BB107" s="2224"/>
      <c r="BC107"/>
      <c r="BD107"/>
      <c r="BE107"/>
      <c r="BF107"/>
      <c r="BG107" s="132"/>
      <c r="BH107" s="704"/>
      <c r="BI107" s="143" t="s">
        <v>798</v>
      </c>
      <c r="BJ107" s="135">
        <v>1</v>
      </c>
    </row>
    <row r="108" spans="1:62" s="641" customFormat="1" ht="17.25" customHeight="1">
      <c r="A108" s="138"/>
      <c r="B108"/>
      <c r="C108"/>
      <c r="D108" s="5161"/>
      <c r="E108" s="5168"/>
      <c r="F108" s="5165"/>
      <c r="G108" s="3517"/>
      <c r="H108" s="3624" t="s">
        <v>5029</v>
      </c>
      <c r="I108" s="5167" t="str">
        <f>TEXT(ROUND(LEN(E108)/F93, 1), "0.0") &amp; " lignes"</f>
        <v>0.0 lignes</v>
      </c>
      <c r="J108" s="3696"/>
      <c r="K108" s="3696"/>
      <c r="M108" s="2728" t="str">
        <f>IF(OR(T108&lt;&gt;"", V108&lt;&gt;""),"A", "►")</f>
        <v>A</v>
      </c>
      <c r="N108" s="5286"/>
      <c r="O108"/>
      <c r="P108"/>
      <c r="Q108"/>
      <c r="R108" s="5285"/>
      <c r="S108" s="3516" t="str">
        <f ca="1">IF(ISBLANK(T108),"",LARGE(OFFSET(S93,0,0,ROWS(S93:S107)),1)+1)</f>
        <v/>
      </c>
      <c r="T108" s="3624"/>
      <c r="U108" s="3534"/>
      <c r="V108" s="3624" t="s">
        <v>5056</v>
      </c>
      <c r="W108" s="5165"/>
      <c r="X108" s="5165"/>
      <c r="Y108" s="5169">
        <f>IF(Y93=0,0,IF(LEN(T108)&gt;Y93,LEN(T108)-Y93&amp;" en trop",0))</f>
        <v>0</v>
      </c>
      <c r="Z108"/>
      <c r="AA108" s="3758" t="str">
        <f>IF(AA95=0, 0, IF(LEN(AB108)&gt;AA95, LEN(AB108)-AA95 &amp; " en trop", LEN(AB108)))&amp;" car."</f>
        <v>0 car.</v>
      </c>
      <c r="AB108" s="3727"/>
      <c r="AC108" s="3754"/>
      <c r="AD108" s="3696" t="str">
        <f>TEXT(ROUND(LEN(AB108)/AG95, 1), "0.0") &amp; " lignes"</f>
        <v>0.0 lignes</v>
      </c>
      <c r="AE108" s="3727"/>
      <c r="AF108" s="3754"/>
      <c r="AG108" s="3699" t="str">
        <f>IF(AG95=0, 0, IF(LEN(AE108)&gt;AG95, LEN(AE108)-AG95 &amp; " en trop", LEN(AE108)))&amp;" car."</f>
        <v>0 car.</v>
      </c>
      <c r="AH108"/>
      <c r="AI108"/>
      <c r="AJ108"/>
      <c r="AK108"/>
      <c r="AL108"/>
      <c r="AM108"/>
      <c r="AN108"/>
      <c r="AO108" s="166" t="s">
        <v>838</v>
      </c>
      <c r="AP108" s="11"/>
      <c r="AQ108" s="11"/>
      <c r="AR108" s="465"/>
      <c r="AS108" s="137"/>
      <c r="AT108" s="1148"/>
      <c r="AU108" s="132"/>
      <c r="AV108" s="2594" t="s">
        <v>500</v>
      </c>
      <c r="AW108" s="2595" t="s">
        <v>501</v>
      </c>
      <c r="AX108" s="4020"/>
      <c r="AY108" s="4021"/>
      <c r="AZ108" s="1314"/>
      <c r="BB108" s="2588" t="s">
        <v>4</v>
      </c>
      <c r="BC108" s="2016" t="s">
        <v>4436</v>
      </c>
      <c r="BD108" s="11"/>
      <c r="BE108" s="132"/>
      <c r="BF108" s="132"/>
      <c r="BG108" s="132"/>
      <c r="BH108" s="704"/>
      <c r="BI108" s="143" t="s">
        <v>798</v>
      </c>
      <c r="BJ108" s="135">
        <v>1</v>
      </c>
    </row>
    <row r="109" spans="1:62" s="641" customFormat="1" ht="15.75" customHeight="1">
      <c r="A109" s="138"/>
      <c r="B109"/>
      <c r="C109"/>
      <c r="D109" s="5161"/>
      <c r="E109" s="5168" t="s">
        <v>5028</v>
      </c>
      <c r="F109" s="5165"/>
      <c r="G109" s="3517"/>
      <c r="H109" s="3624"/>
      <c r="I109" s="5167" t="str">
        <f>TEXT(ROUND(LEN(E109)/F93, 1), "0.0") &amp; " lignes"</f>
        <v>1.5 lignes</v>
      </c>
      <c r="J109" s="3696"/>
      <c r="K109" s="3696"/>
      <c r="M109" s="2728" t="str">
        <f>IF(OR(T109&lt;&gt;"", V109&lt;&gt;""),"A", "►")</f>
        <v>A</v>
      </c>
      <c r="N109" s="5286"/>
      <c r="O109"/>
      <c r="P109"/>
      <c r="Q109"/>
      <c r="R109" s="5285"/>
      <c r="S109" s="3516" t="str">
        <f ca="1">IF(ISBLANK(T109),"",LARGE(OFFSET(S93,0,0,ROWS(S93:S108)),1)+1)</f>
        <v/>
      </c>
      <c r="T109" s="3624"/>
      <c r="U109" s="3534"/>
      <c r="V109" s="3624" t="s">
        <v>5055</v>
      </c>
      <c r="W109" s="5165"/>
      <c r="X109" s="5165"/>
      <c r="Y109" s="5169">
        <f>IF(Y93=0,0,IF(LEN(T109)&gt;Y93,LEN(T109)-Y93&amp;" en trop",0))</f>
        <v>0</v>
      </c>
      <c r="Z109"/>
      <c r="AA109" s="3758" t="str">
        <f>IF(AA95=0, 0, IF(LEN(AB109)&gt;AA95, LEN(AB109)-AA95 &amp; " en trop", LEN(AB109)))&amp;" car."</f>
        <v>0 car.</v>
      </c>
      <c r="AB109" s="3727"/>
      <c r="AC109" s="3754"/>
      <c r="AD109" s="3696" t="str">
        <f>TEXT(ROUND(LEN(AB109)/AG95, 1), "0.0") &amp; " lignes"</f>
        <v>0.0 lignes</v>
      </c>
      <c r="AE109" s="3727"/>
      <c r="AF109" s="3754"/>
      <c r="AG109" s="3699" t="str">
        <f>IF(AG95=0, 0, IF(LEN(AE109)&gt;AG95, LEN(AE109)-AG95 &amp; " en trop", LEN(AE109)))&amp;" car."</f>
        <v>0 car.</v>
      </c>
      <c r="AH109"/>
      <c r="AI109"/>
      <c r="AJ109"/>
      <c r="AK109"/>
      <c r="AL109"/>
      <c r="AM109"/>
      <c r="AN109"/>
      <c r="AO109" s="166" t="s">
        <v>845</v>
      </c>
      <c r="AP109" s="11"/>
      <c r="AQ109" s="11"/>
      <c r="AR109" s="465"/>
      <c r="AS109" s="137"/>
      <c r="AT109" s="1148"/>
      <c r="AU109" s="132"/>
      <c r="AV109" s="2594" t="s">
        <v>4444</v>
      </c>
      <c r="AW109" s="2595" t="s">
        <v>489</v>
      </c>
      <c r="AX109" s="4020"/>
      <c r="AY109" s="4021"/>
      <c r="AZ109" s="1314"/>
      <c r="BB109" s="2591" t="s">
        <v>2</v>
      </c>
      <c r="BC109" s="5" t="s">
        <v>1</v>
      </c>
      <c r="BD109" s="4"/>
      <c r="BE109" s="132"/>
      <c r="BF109" s="132"/>
      <c r="BG109" s="132"/>
      <c r="BH109" s="704"/>
      <c r="BI109" s="143" t="s">
        <v>798</v>
      </c>
      <c r="BJ109" s="135">
        <v>1</v>
      </c>
    </row>
    <row r="110" spans="1:62" s="641" customFormat="1" ht="16.149999999999999" customHeight="1" thickBot="1">
      <c r="A110" s="138"/>
      <c r="B110"/>
      <c r="C110"/>
      <c r="D110" s="5161"/>
      <c r="E110" s="5168"/>
      <c r="F110" s="5165"/>
      <c r="G110" s="3517"/>
      <c r="H110" s="3624"/>
      <c r="I110" s="5167" t="str">
        <f>TEXT(ROUND(LEN(E110)/F93, 1), "0.0") &amp; " lignes"</f>
        <v>0.0 lignes</v>
      </c>
      <c r="J110" s="3696"/>
      <c r="K110" s="3696"/>
      <c r="M110" s="2728" t="str">
        <f>IF(OR(T110&lt;&gt;"", V110&lt;&gt;""),"A", "►")</f>
        <v>A</v>
      </c>
      <c r="N110" s="5286"/>
      <c r="O110"/>
      <c r="P110"/>
      <c r="Q110"/>
      <c r="R110" s="5285"/>
      <c r="S110" s="3516" t="str">
        <f ca="1">IF(ISBLANK(T110),"",LARGE(OFFSET(S93,0,0,ROWS(S93:S109)),1)+1)</f>
        <v/>
      </c>
      <c r="T110" s="3624"/>
      <c r="U110" s="3534"/>
      <c r="V110" s="3624" t="s">
        <v>5054</v>
      </c>
      <c r="W110" s="5165"/>
      <c r="X110" s="5165"/>
      <c r="Y110" s="5169">
        <f>IF(Y93=0,0,IF(LEN(T110)&gt;Y93,LEN(T110)-Y93&amp;" en trop",0))</f>
        <v>0</v>
      </c>
      <c r="Z110"/>
      <c r="AA110" s="3758" t="str">
        <f>IF(AA95=0, 0, IF(LEN(AB110)&gt;AA95, LEN(AB110)-AA95 &amp; " en trop", LEN(AB110)))&amp;" car."</f>
        <v>0 car.</v>
      </c>
      <c r="AB110" s="3727"/>
      <c r="AC110" s="3754"/>
      <c r="AD110" s="3696" t="str">
        <f>TEXT(ROUND(LEN(AB110)/AG95, 1), "0.0") &amp; " lignes"</f>
        <v>0.0 lignes</v>
      </c>
      <c r="AE110" s="3727"/>
      <c r="AF110" s="3754"/>
      <c r="AG110" s="3699" t="str">
        <f>IF(AG95=0, 0, IF(LEN(AE110)&gt;AG95, LEN(AE110)-AG95 &amp; " en trop", LEN(AE110)))&amp;" car."</f>
        <v>0 car.</v>
      </c>
      <c r="AI110"/>
      <c r="AJ110"/>
      <c r="AK110"/>
      <c r="AL110"/>
      <c r="AM110"/>
      <c r="AN110"/>
      <c r="AO110" s="491"/>
      <c r="AP110" s="139"/>
      <c r="AQ110" s="139"/>
      <c r="AR110" s="492"/>
      <c r="AS110" s="137"/>
      <c r="AT110" s="2224"/>
      <c r="AU110" s="132"/>
      <c r="AV110" s="3679" t="s">
        <v>4446</v>
      </c>
      <c r="AW110" s="2601"/>
      <c r="AX110" s="4020"/>
      <c r="AY110" s="4021"/>
      <c r="AZ110" s="1314"/>
      <c r="BB110" s="1148" t="s">
        <v>4437</v>
      </c>
      <c r="BC110" s="132"/>
      <c r="BD110" s="132"/>
      <c r="BE110" s="132"/>
      <c r="BF110" s="132"/>
      <c r="BG110" s="132"/>
      <c r="BH110" s="704"/>
      <c r="BI110" s="143" t="s">
        <v>798</v>
      </c>
      <c r="BJ110" s="135">
        <v>1</v>
      </c>
    </row>
    <row r="111" spans="1:62" s="641" customFormat="1" ht="16.5" thickTop="1">
      <c r="A111" s="138"/>
      <c r="B111"/>
      <c r="C111"/>
      <c r="D111" s="5161"/>
      <c r="E111" s="5168"/>
      <c r="F111" s="5165"/>
      <c r="G111" s="3517"/>
      <c r="H111" s="3624"/>
      <c r="I111" s="5167" t="str">
        <f>TEXT(ROUND(LEN(E111)/F93, 1), "0.0") &amp; " lignes"</f>
        <v>0.0 lignes</v>
      </c>
      <c r="J111" s="3696"/>
      <c r="K111" s="3696"/>
      <c r="M111" s="2728" t="str">
        <f>IF(OR(T111&lt;&gt;"", V111&lt;&gt;""),"A", "►")</f>
        <v>►</v>
      </c>
      <c r="N111" s="5286"/>
      <c r="O111"/>
      <c r="P111"/>
      <c r="Q111"/>
      <c r="R111" s="5285"/>
      <c r="S111" s="3516" t="str">
        <f ca="1">IF(ISBLANK(T111),"",LARGE(OFFSET(S93,0,0,ROWS(S93:S110)),1)+1)</f>
        <v/>
      </c>
      <c r="T111" s="3624"/>
      <c r="U111" s="3534"/>
      <c r="V111" s="3624"/>
      <c r="W111" s="5165"/>
      <c r="X111" s="5165"/>
      <c r="Y111" s="5169">
        <f>IF(Y93=0,0,IF(LEN(T111)&gt;Y93,LEN(T111)-Y93&amp;" en trop",0))</f>
        <v>0</v>
      </c>
      <c r="Z111"/>
      <c r="AA111" s="3758" t="str">
        <f>IF(AA95=0, 0, IF(LEN(AB111)&gt;AA95, LEN(AB111)-AA95 &amp; " en trop", LEN(AB111)))&amp;" car."</f>
        <v>0 car.</v>
      </c>
      <c r="AB111" s="3727"/>
      <c r="AC111" s="3754"/>
      <c r="AD111" s="3696" t="str">
        <f>TEXT(ROUND(LEN(AB111)/AG95, 1), "0.0") &amp; " lignes"</f>
        <v>0.0 lignes</v>
      </c>
      <c r="AE111" s="3727"/>
      <c r="AF111" s="3754"/>
      <c r="AG111" s="3699" t="str">
        <f>IF(AG95=0, 0, IF(LEN(AE111)&gt;AG95, LEN(AE111)-AG95 &amp; " en trop", LEN(AE111)))&amp;" car."</f>
        <v>0 car.</v>
      </c>
      <c r="AI111"/>
      <c r="AJ111"/>
      <c r="AK111"/>
      <c r="AL111"/>
      <c r="AM111"/>
      <c r="AN111"/>
      <c r="AO111" s="4050" t="s">
        <v>851</v>
      </c>
      <c r="AP111" s="4002"/>
      <c r="AQ111" s="4005" t="s">
        <v>79</v>
      </c>
      <c r="AR111" s="4052"/>
      <c r="AS111" s="137"/>
      <c r="AT111" s="4022" t="s">
        <v>83</v>
      </c>
      <c r="AU111" s="132"/>
      <c r="AV111" s="2602" t="s">
        <v>4447</v>
      </c>
      <c r="AW111" s="2801"/>
      <c r="AX111" s="4020"/>
      <c r="AY111" s="4021"/>
      <c r="AZ111" s="1314"/>
      <c r="BB111" s="425" t="s">
        <v>4438</v>
      </c>
      <c r="BC111" s="132"/>
      <c r="BD111" s="132"/>
      <c r="BE111" s="132"/>
      <c r="BF111" s="132"/>
      <c r="BG111" s="132"/>
      <c r="BH111" s="704"/>
      <c r="BI111" s="143" t="s">
        <v>798</v>
      </c>
      <c r="BJ111" s="135">
        <v>1</v>
      </c>
    </row>
    <row r="112" spans="1:62" s="641" customFormat="1" ht="15.75">
      <c r="A112" s="138"/>
      <c r="B112"/>
      <c r="C112"/>
      <c r="D112" s="5161"/>
      <c r="E112" s="5168"/>
      <c r="F112" s="5165"/>
      <c r="G112" s="3517"/>
      <c r="H112" s="3624" t="s">
        <v>5027</v>
      </c>
      <c r="I112" s="5167" t="str">
        <f>TEXT(ROUND(LEN(E112)/F93, 1), "0.0") &amp; " lignes"</f>
        <v>0.0 lignes</v>
      </c>
      <c r="J112" s="3696"/>
      <c r="K112" s="3696"/>
      <c r="M112" s="2728" t="str">
        <f>IF(OR(T112&lt;&gt;"", V112&lt;&gt;""),"A", "►")</f>
        <v>►</v>
      </c>
      <c r="N112" s="5286"/>
      <c r="O112"/>
      <c r="P112"/>
      <c r="Q112"/>
      <c r="R112" s="5285"/>
      <c r="S112" s="3516" t="str">
        <f ca="1">IF(ISBLANK(T112),"",LARGE(OFFSET(S93,0,0,ROWS(S93:S111)),1)+1)</f>
        <v/>
      </c>
      <c r="T112" s="3624"/>
      <c r="U112" s="3534"/>
      <c r="V112" s="3624"/>
      <c r="W112" s="5165"/>
      <c r="X112" s="5165"/>
      <c r="Y112" s="5169">
        <f>IF(Y93=0,0,IF(LEN(T112)&gt;Y93,LEN(T112)-Y93&amp;" en trop",0))</f>
        <v>0</v>
      </c>
      <c r="Z112"/>
      <c r="AA112" s="3758" t="str">
        <f>IF(AA95=0, 0, IF(LEN(AB112)&gt;AA95, LEN(AB112)-AA95 &amp; " en trop", LEN(AB112)))&amp;" car."</f>
        <v>0 car.</v>
      </c>
      <c r="AB112" s="3727"/>
      <c r="AC112" s="3754"/>
      <c r="AD112" s="3696" t="str">
        <f>TEXT(ROUND(LEN(AB112)/AG95, 1), "0.0") &amp; " lignes"</f>
        <v>0.0 lignes</v>
      </c>
      <c r="AE112" s="3727"/>
      <c r="AF112" s="3754"/>
      <c r="AG112" s="3699" t="str">
        <f>IF(AG95=0, 0, IF(LEN(AE112)&gt;AG95, LEN(AE112)-AG95 &amp; " en trop", LEN(AE112)))&amp;" car."</f>
        <v>0 car.</v>
      </c>
      <c r="AI112"/>
      <c r="AJ112"/>
      <c r="AK112"/>
      <c r="AL112"/>
      <c r="AN112"/>
      <c r="AO112" s="4051"/>
      <c r="AP112" s="4004"/>
      <c r="AQ112" s="4007"/>
      <c r="AR112" s="4053"/>
      <c r="AS112" s="137"/>
      <c r="AT112" s="4023"/>
      <c r="AU112" s="132"/>
      <c r="AV112" s="132"/>
      <c r="AW112" s="132"/>
      <c r="AX112" s="132"/>
      <c r="AY112" s="132"/>
      <c r="AZ112" s="1314"/>
      <c r="BB112" s="2596" t="s">
        <v>4440</v>
      </c>
      <c r="BC112" s="2523"/>
      <c r="BD112" s="2523"/>
      <c r="BE112" s="2523"/>
      <c r="BF112" s="2523"/>
      <c r="BG112" s="2523"/>
      <c r="BH112" s="2597"/>
      <c r="BI112" s="143" t="s">
        <v>798</v>
      </c>
      <c r="BJ112" s="135">
        <v>1</v>
      </c>
    </row>
    <row r="113" spans="1:62" s="641" customFormat="1" ht="15.75">
      <c r="A113" s="138"/>
      <c r="B113"/>
      <c r="C113"/>
      <c r="D113" s="5161"/>
      <c r="E113" s="5168" t="s">
        <v>5026</v>
      </c>
      <c r="F113" s="5165"/>
      <c r="G113" s="3517"/>
      <c r="H113" s="3624"/>
      <c r="I113" s="5167" t="str">
        <f>TEXT(ROUND(LEN(E113)/F93, 1), "0.0") &amp; " lignes"</f>
        <v>1.2 lignes</v>
      </c>
      <c r="J113" s="3696"/>
      <c r="K113" s="3696"/>
      <c r="M113" s="2728" t="str">
        <f>IF(OR(T113&lt;&gt;"", V113&lt;&gt;""),"A", "►")</f>
        <v>►</v>
      </c>
      <c r="N113" s="5286"/>
      <c r="O113"/>
      <c r="P113"/>
      <c r="Q113"/>
      <c r="R113" s="5285"/>
      <c r="S113" s="3516" t="str">
        <f ca="1">IF(ISBLANK(T113),"",LARGE(OFFSET(S93,0,0,ROWS(S93:S112)),1)+1)</f>
        <v/>
      </c>
      <c r="T113" s="3624"/>
      <c r="U113" s="3534"/>
      <c r="V113" s="3624"/>
      <c r="W113" s="5165"/>
      <c r="X113" s="5165"/>
      <c r="Y113" s="5169">
        <f>IF(Y93=0,0,IF(LEN(T113)&gt;Y93,LEN(T113)-Y93&amp;" en trop",0))</f>
        <v>0</v>
      </c>
      <c r="Z113"/>
      <c r="AA113" s="3758" t="str">
        <f>IF(AA95=0, 0, IF(LEN(AB113)&gt;AA95, LEN(AB113)-AA95 &amp; " en trop", LEN(AB113)))&amp;" car."</f>
        <v>0 car.</v>
      </c>
      <c r="AB113" s="3727"/>
      <c r="AC113" s="3754"/>
      <c r="AD113" s="3696" t="str">
        <f>TEXT(ROUND(LEN(AB113)/AG95, 1), "0.0") &amp; " lignes"</f>
        <v>0.0 lignes</v>
      </c>
      <c r="AE113" s="3727"/>
      <c r="AF113" s="3754"/>
      <c r="AG113" s="3699" t="str">
        <f>IF(AG95=0, 0, IF(LEN(AE113)&gt;AG95, LEN(AE113)-AG95 &amp; " en trop", LEN(AE113)))&amp;" car."</f>
        <v>0 car.</v>
      </c>
      <c r="AN113"/>
      <c r="AO113" s="493" t="s">
        <v>66</v>
      </c>
      <c r="AP113" s="39" t="s">
        <v>65</v>
      </c>
      <c r="AQ113" s="494" t="s">
        <v>858</v>
      </c>
      <c r="AR113" s="68" t="s">
        <v>859</v>
      </c>
      <c r="AS113" s="137"/>
      <c r="AT113" s="2605" t="s">
        <v>4450</v>
      </c>
      <c r="AU113" s="132"/>
      <c r="AV113" s="132"/>
      <c r="AW113" s="132"/>
      <c r="AX113" s="132"/>
      <c r="AY113" s="132"/>
      <c r="AZ113" s="704"/>
      <c r="BB113" s="1148"/>
      <c r="BC113" s="11" t="s">
        <v>4443</v>
      </c>
      <c r="BD113" s="132"/>
      <c r="BE113" s="132"/>
      <c r="BF113" s="132"/>
      <c r="BG113" s="132"/>
      <c r="BH113" s="704"/>
      <c r="BI113" s="143" t="s">
        <v>798</v>
      </c>
      <c r="BJ113" s="135">
        <v>1</v>
      </c>
    </row>
    <row r="114" spans="1:62" s="641" customFormat="1" ht="15.75">
      <c r="A114" s="138"/>
      <c r="B114"/>
      <c r="C114"/>
      <c r="D114" s="5161"/>
      <c r="E114" s="5168"/>
      <c r="F114" s="5165"/>
      <c r="G114" s="3517"/>
      <c r="H114" s="3624"/>
      <c r="I114" s="5167" t="str">
        <f>TEXT(ROUND(LEN(E114)/F93, 1), "0.0") &amp; " lignes"</f>
        <v>0.0 lignes</v>
      </c>
      <c r="J114" s="3696"/>
      <c r="K114" s="3696"/>
      <c r="M114" s="2728" t="str">
        <f>IF(OR(T114&lt;&gt;"", V114&lt;&gt;""),"A", "►")</f>
        <v>►</v>
      </c>
      <c r="N114" s="5286"/>
      <c r="O114"/>
      <c r="P114"/>
      <c r="Q114"/>
      <c r="R114" s="5285"/>
      <c r="S114" s="3516" t="str">
        <f ca="1">IF(ISBLANK(T114),"",LARGE(OFFSET(S93,0,0,ROWS(S93:S113)),1)+1)</f>
        <v/>
      </c>
      <c r="T114" s="3624"/>
      <c r="U114" s="3534"/>
      <c r="V114" s="3624"/>
      <c r="W114" s="5165"/>
      <c r="X114" s="5165"/>
      <c r="Y114" s="5169">
        <f>IF(Y93=0,0,IF(LEN(T114)&gt;Y93,LEN(T114)-Y93&amp;" en trop",0))</f>
        <v>0</v>
      </c>
      <c r="Z114"/>
      <c r="AA114" s="3758" t="str">
        <f>IF(AA95=0, 0, IF(LEN(AB114)&gt;AA95, LEN(AB114)-AA95 &amp; " en trop", LEN(AB114)))&amp;" car."</f>
        <v>0 car.</v>
      </c>
      <c r="AB114" s="3727"/>
      <c r="AC114" s="3754"/>
      <c r="AD114" s="3696" t="str">
        <f>TEXT(ROUND(LEN(AB114)/AG95, 1), "0.0") &amp; " lignes"</f>
        <v>0.0 lignes</v>
      </c>
      <c r="AE114" s="3727"/>
      <c r="AF114" s="3754"/>
      <c r="AG114" s="3699" t="str">
        <f>IF(AG95=0, 0, IF(LEN(AE114)&gt;AG95, LEN(AE114)-AG95 &amp; " en trop", LEN(AE114)))&amp;" car."</f>
        <v>0 car.</v>
      </c>
      <c r="AN114"/>
      <c r="AO114" s="497">
        <v>0.25</v>
      </c>
      <c r="AP114" s="498">
        <v>0.5</v>
      </c>
      <c r="AQ114" s="55" t="s">
        <v>861</v>
      </c>
      <c r="AR114" s="257"/>
      <c r="AS114" s="137"/>
      <c r="AT114" s="2224"/>
      <c r="AU114" s="637" t="s">
        <v>4467</v>
      </c>
      <c r="AV114" s="132"/>
      <c r="AW114" s="132"/>
      <c r="AX114" s="132"/>
      <c r="AY114" s="132"/>
      <c r="AZ114" s="704"/>
      <c r="BB114" s="2598" t="str">
        <f>IF(OR(BD114&lt;&gt;"", BE114&lt;&gt;"", BF114&lt;&gt;"",BG114&lt;&gt;"", BH114&lt;&gt;""),"A", "►")</f>
        <v>►</v>
      </c>
      <c r="BC114" s="11" t="str">
        <f ca="1">_xlfn.FORMULATEXT(BB114)</f>
        <v>=SI(OU(BD114&lt;&gt;""; BE114&lt;&gt;""; BF114&lt;&gt;"";BG114&lt;&gt;""; BH114&lt;&gt;"");"A"; "►")</v>
      </c>
      <c r="BD114" s="11"/>
      <c r="BE114" s="139"/>
      <c r="BF114" s="132"/>
      <c r="BG114" s="132"/>
      <c r="BH114" s="704"/>
      <c r="BI114" s="143" t="s">
        <v>798</v>
      </c>
      <c r="BJ114" s="135">
        <v>1</v>
      </c>
    </row>
    <row r="115" spans="1:62" s="641" customFormat="1" ht="15.75">
      <c r="A115" s="138"/>
      <c r="B115"/>
      <c r="C115"/>
      <c r="D115" s="5161"/>
      <c r="E115" s="5168"/>
      <c r="F115" s="5165"/>
      <c r="G115" s="3517"/>
      <c r="H115" s="3624"/>
      <c r="I115" s="5167" t="str">
        <f>TEXT(ROUND(LEN(E115)/F93, 1), "0.0") &amp; " lignes"</f>
        <v>0.0 lignes</v>
      </c>
      <c r="J115" s="3696"/>
      <c r="K115" s="3696"/>
      <c r="M115" s="2728" t="str">
        <f>IF(OR(T115&lt;&gt;"", V115&lt;&gt;""),"A", "►")</f>
        <v>►</v>
      </c>
      <c r="N115" s="5286"/>
      <c r="O115"/>
      <c r="P115"/>
      <c r="Q115"/>
      <c r="R115" s="5285"/>
      <c r="S115" s="3516" t="str">
        <f ca="1">IF(ISBLANK(T115),"",LARGE(OFFSET(S93,0,0,ROWS(S93:S114)),1)+1)</f>
        <v/>
      </c>
      <c r="T115" s="3624"/>
      <c r="U115" s="3534"/>
      <c r="V115" s="3624"/>
      <c r="W115" s="5165"/>
      <c r="X115" s="5165"/>
      <c r="Y115" s="5169">
        <f>IF(Y93=0,0,IF(LEN(T115)&gt;Y93,LEN(T115)-Y93&amp;" en trop",0))</f>
        <v>0</v>
      </c>
      <c r="Z115"/>
      <c r="AA115" s="3758" t="str">
        <f>IF(AA95=0, 0, IF(LEN(AB115)&gt;AA95, LEN(AB115)-AA95 &amp; " en trop", LEN(AB115)))&amp;" car."</f>
        <v>0 car.</v>
      </c>
      <c r="AB115" s="3727"/>
      <c r="AC115" s="3754"/>
      <c r="AD115" s="3696" t="str">
        <f>TEXT(ROUND(LEN(AB115)/AG95, 1), "0.0") &amp; " lignes"</f>
        <v>0.0 lignes</v>
      </c>
      <c r="AE115" s="3727"/>
      <c r="AF115" s="3754"/>
      <c r="AG115" s="3699" t="str">
        <f>IF(AG95=0, 0, IF(LEN(AE115)&gt;AG95, LEN(AE115)-AG95 &amp; " en trop", LEN(AE115)))&amp;" car."</f>
        <v>0 car.</v>
      </c>
      <c r="AN115"/>
      <c r="AO115" s="466"/>
      <c r="AP115" s="18"/>
      <c r="AQ115" s="18"/>
      <c r="AR115" s="465"/>
      <c r="AS115" s="137"/>
      <c r="AT115" s="493" t="s">
        <v>60</v>
      </c>
      <c r="AU115" s="39" t="s">
        <v>59</v>
      </c>
      <c r="AV115" s="38" t="s">
        <v>55</v>
      </c>
      <c r="AW115" s="42" t="s">
        <v>63</v>
      </c>
      <c r="AX115" s="39" t="s">
        <v>66</v>
      </c>
      <c r="AY115" s="39" t="s">
        <v>65</v>
      </c>
      <c r="AZ115" s="384" t="s">
        <v>429</v>
      </c>
      <c r="BB115" s="166"/>
      <c r="BC115" s="779" t="s">
        <v>4509</v>
      </c>
      <c r="BD115" s="139"/>
      <c r="BE115" s="139"/>
      <c r="BF115" s="132"/>
      <c r="BG115" s="132"/>
      <c r="BH115" s="704"/>
      <c r="BI115" s="143" t="s">
        <v>798</v>
      </c>
      <c r="BJ115" s="135">
        <v>1</v>
      </c>
    </row>
    <row r="116" spans="1:62" s="641" customFormat="1" ht="15.75">
      <c r="A116" s="138"/>
      <c r="B116"/>
      <c r="C116"/>
      <c r="D116" s="5161"/>
      <c r="E116" s="5168"/>
      <c r="F116" s="5165"/>
      <c r="G116" s="3517"/>
      <c r="H116" s="3624"/>
      <c r="I116" s="5167" t="str">
        <f>TEXT(ROUND(LEN(E116)/F93, 1), "0.0") &amp; " lignes"</f>
        <v>0.0 lignes</v>
      </c>
      <c r="J116" s="3696"/>
      <c r="K116" s="3696"/>
      <c r="M116" s="2728" t="str">
        <f>IF(OR(T116&lt;&gt;"", V116&lt;&gt;""),"A", "►")</f>
        <v>►</v>
      </c>
      <c r="N116" s="5286"/>
      <c r="O116"/>
      <c r="P116"/>
      <c r="Q116"/>
      <c r="R116" s="5285"/>
      <c r="S116" s="3516" t="str">
        <f ca="1">IF(ISBLANK(T116),"",LARGE(OFFSET(S93,0,0,ROWS(S93:S115)),1)+1)</f>
        <v/>
      </c>
      <c r="T116" s="3624"/>
      <c r="U116" s="3534"/>
      <c r="V116" s="3624"/>
      <c r="W116" s="5165"/>
      <c r="X116" s="5165"/>
      <c r="Y116" s="5169">
        <f>IF(Y93=0,0,IF(LEN(T116)&gt;Y93,LEN(T116)-Y93&amp;" en trop",0))</f>
        <v>0</v>
      </c>
      <c r="Z116"/>
      <c r="AA116" s="3758" t="str">
        <f>IF(AA95=0, 0, IF(LEN(AB116)&gt;AA95, LEN(AB116)-AA95 &amp; " en trop", LEN(AB116)))&amp;" car."</f>
        <v>0 car.</v>
      </c>
      <c r="AB116" s="3727"/>
      <c r="AC116" s="3754"/>
      <c r="AD116" s="3696" t="str">
        <f>TEXT(ROUND(LEN(AB116)/AG95, 1), "0.0") &amp; " lignes"</f>
        <v>0.0 lignes</v>
      </c>
      <c r="AE116" s="3727"/>
      <c r="AF116" s="3754"/>
      <c r="AG116" s="3699" t="str">
        <f>IF(AG95=0, 0, IF(LEN(AE116)&gt;AG95, LEN(AE116)-AG95 &amp; " en trop", LEN(AE116)))&amp;" car."</f>
        <v>0 car.</v>
      </c>
      <c r="AH116"/>
      <c r="AN116"/>
      <c r="AO116" s="502" t="s">
        <v>64</v>
      </c>
      <c r="AP116" s="42" t="s">
        <v>63</v>
      </c>
      <c r="AQ116" s="503" t="s">
        <v>867</v>
      </c>
      <c r="AR116" s="74" t="s">
        <v>868</v>
      </c>
      <c r="AS116" s="137"/>
      <c r="AT116" s="2606">
        <v>0.22500000000000001</v>
      </c>
      <c r="AU116" s="410">
        <v>0.01</v>
      </c>
      <c r="AV116" s="410">
        <v>1E-3</v>
      </c>
      <c r="AW116" s="409">
        <v>0.5</v>
      </c>
      <c r="AX116" s="406">
        <v>0.5</v>
      </c>
      <c r="AY116" s="407">
        <v>0.25</v>
      </c>
      <c r="AZ116" s="2607">
        <v>0.1</v>
      </c>
      <c r="BB116" s="2598" t="s">
        <v>0</v>
      </c>
      <c r="BC116" s="132" t="s">
        <v>4445</v>
      </c>
      <c r="BD116" s="132"/>
      <c r="BE116" s="132"/>
      <c r="BF116" s="132"/>
      <c r="BG116" s="132"/>
      <c r="BH116" s="704"/>
      <c r="BI116" s="143" t="s">
        <v>798</v>
      </c>
      <c r="BJ116" s="135">
        <v>1</v>
      </c>
    </row>
    <row r="117" spans="1:62" s="641" customFormat="1" ht="15.75">
      <c r="A117" s="138"/>
      <c r="B117"/>
      <c r="C117"/>
      <c r="D117" s="5161"/>
      <c r="E117" s="5168"/>
      <c r="F117" s="5165"/>
      <c r="G117" s="3517"/>
      <c r="H117" s="3624"/>
      <c r="I117" s="5167" t="str">
        <f>TEXT(ROUND(LEN(E117)/F93, 1), "0.0") &amp; " lignes"</f>
        <v>0.0 lignes</v>
      </c>
      <c r="J117" s="3696"/>
      <c r="K117" s="3696"/>
      <c r="M117" s="2728" t="str">
        <f>IF(OR(T117&lt;&gt;"", V117&lt;&gt;""),"A", "►")</f>
        <v>►</v>
      </c>
      <c r="N117" s="5286"/>
      <c r="O117"/>
      <c r="P117"/>
      <c r="Q117"/>
      <c r="R117" s="5285"/>
      <c r="S117" s="3516" t="str">
        <f ca="1">IF(ISBLANK(T117),"",LARGE(OFFSET(S93,0,0,ROWS(S93:S116)),1)+1)</f>
        <v/>
      </c>
      <c r="T117" s="3624"/>
      <c r="U117" s="3534"/>
      <c r="V117" s="3624"/>
      <c r="W117" s="5165"/>
      <c r="X117" s="5165"/>
      <c r="Y117" s="5169">
        <f>IF(Y93=0,0,IF(LEN(T117)&gt;Y93,LEN(T117)-Y93&amp;" en trop",0))</f>
        <v>0</v>
      </c>
      <c r="Z117"/>
      <c r="AA117" s="3758" t="str">
        <f>IF(AA95=0, 0, IF(LEN(AB117)&gt;AA95, LEN(AB117)-AA95 &amp; " en trop", LEN(AB117)))&amp;" car."</f>
        <v>0 car.</v>
      </c>
      <c r="AB117" s="3727"/>
      <c r="AC117" s="3754"/>
      <c r="AD117" s="3696" t="str">
        <f>TEXT(ROUND(LEN(AB117)/AG95, 1), "0.0") &amp; " lignes"</f>
        <v>0.0 lignes</v>
      </c>
      <c r="AE117" s="3727"/>
      <c r="AF117" s="3754"/>
      <c r="AG117" s="3699" t="str">
        <f>IF(AG95=0, 0, IF(LEN(AE117)&gt;AG95, LEN(AE117)-AG95 &amp; " en trop", LEN(AE117)))&amp;" car."</f>
        <v>0 car.</v>
      </c>
      <c r="AH117"/>
      <c r="AN117"/>
      <c r="AO117" s="497">
        <v>0.25</v>
      </c>
      <c r="AP117" s="498">
        <v>0.5</v>
      </c>
      <c r="AQ117" s="55" t="s">
        <v>870</v>
      </c>
      <c r="AR117" s="257"/>
      <c r="AS117" s="137"/>
      <c r="AT117" s="4024" t="s">
        <v>88</v>
      </c>
      <c r="AU117" s="427" t="s">
        <v>564</v>
      </c>
      <c r="AV117" s="428"/>
      <c r="AW117" s="428"/>
      <c r="AX117" s="442"/>
      <c r="AY117" s="132"/>
      <c r="AZ117" s="1314"/>
      <c r="BB117" s="1148"/>
      <c r="BC117" s="2599" t="s">
        <v>4510</v>
      </c>
      <c r="BD117" s="132"/>
      <c r="BE117" s="132"/>
      <c r="BF117" s="132"/>
      <c r="BG117" s="132"/>
      <c r="BH117" s="704"/>
      <c r="BI117" s="143" t="s">
        <v>798</v>
      </c>
      <c r="BJ117" s="135">
        <v>1</v>
      </c>
    </row>
    <row r="118" spans="1:62" s="641" customFormat="1" ht="15.75">
      <c r="A118" s="138"/>
      <c r="B118"/>
      <c r="C118"/>
      <c r="D118" s="5161"/>
      <c r="E118" s="5168"/>
      <c r="F118" s="5165"/>
      <c r="G118" s="3517"/>
      <c r="H118" s="3624"/>
      <c r="I118" s="5167" t="str">
        <f>TEXT(ROUND(LEN(E118)/F93, 1), "0.0") &amp; " lignes"</f>
        <v>0.0 lignes</v>
      </c>
      <c r="J118" s="3696"/>
      <c r="K118" s="3696"/>
      <c r="M118" s="2728" t="str">
        <f>IF(OR(T118&lt;&gt;"", V118&lt;&gt;""),"A", "►")</f>
        <v>►</v>
      </c>
      <c r="N118" s="5286"/>
      <c r="O118"/>
      <c r="P118"/>
      <c r="Q118"/>
      <c r="R118" s="5285"/>
      <c r="S118" s="3516" t="str">
        <f ca="1">IF(ISBLANK(T118),"",LARGE(OFFSET(S93,0,0,ROWS(S93:S117)),1)+1)</f>
        <v/>
      </c>
      <c r="T118" s="3624"/>
      <c r="U118" s="3534"/>
      <c r="V118" s="3624"/>
      <c r="W118" s="5165"/>
      <c r="X118" s="5165"/>
      <c r="Y118" s="5169">
        <f>IF(Y93=0,0,IF(LEN(T118)&gt;Y93,LEN(T118)-Y93&amp;" en trop",0))</f>
        <v>0</v>
      </c>
      <c r="Z118"/>
      <c r="AA118" s="3758" t="str">
        <f>IF(AA95=0, 0, IF(LEN(AB118)&gt;AA95, LEN(AB118)-AA95 &amp; " en trop", LEN(AB118)))&amp;" car."</f>
        <v>0 car.</v>
      </c>
      <c r="AB118" s="3727"/>
      <c r="AC118" s="3754"/>
      <c r="AD118" s="3696" t="str">
        <f>TEXT(ROUND(LEN(AB118)/AG95, 1), "0.0") &amp; " lignes"</f>
        <v>0.0 lignes</v>
      </c>
      <c r="AE118" s="3727"/>
      <c r="AF118" s="3754"/>
      <c r="AG118" s="3699" t="str">
        <f>IF(AG95=0, 0, IF(LEN(AE118)&gt;AG95, LEN(AE118)-AG95 &amp; " en trop", LEN(AE118)))&amp;" car."</f>
        <v>0 car.</v>
      </c>
      <c r="AH118"/>
      <c r="AN118"/>
      <c r="AO118" s="466" t="s">
        <v>874</v>
      </c>
      <c r="AP118" s="18" t="s">
        <v>875</v>
      </c>
      <c r="AQ118" s="18"/>
      <c r="AR118" s="465"/>
      <c r="AS118" s="137"/>
      <c r="AT118" s="4024"/>
      <c r="AU118" s="4025" t="s">
        <v>645</v>
      </c>
      <c r="AV118" s="4025"/>
      <c r="AW118" s="4025"/>
      <c r="AX118" s="4025"/>
      <c r="AY118" s="4025"/>
      <c r="AZ118" s="4026"/>
      <c r="BB118" s="2603" t="s">
        <v>0</v>
      </c>
      <c r="BC118" s="2604" t="s">
        <v>4448</v>
      </c>
      <c r="BD118" s="132"/>
      <c r="BE118" s="132"/>
      <c r="BF118" s="132"/>
      <c r="BG118" s="132"/>
      <c r="BH118" s="704"/>
      <c r="BI118" s="143" t="s">
        <v>798</v>
      </c>
      <c r="BJ118" s="135">
        <v>1</v>
      </c>
    </row>
    <row r="119" spans="1:62" s="641" customFormat="1" ht="15.75">
      <c r="A119" s="138"/>
      <c r="B119"/>
      <c r="C119"/>
      <c r="D119" s="5161"/>
      <c r="E119" s="5168"/>
      <c r="F119" s="5165"/>
      <c r="G119" s="3517"/>
      <c r="H119" s="3624"/>
      <c r="I119" s="5167" t="str">
        <f>TEXT(ROUND(LEN(E119)/F93, 1), "0.0") &amp; " lignes"</f>
        <v>0.0 lignes</v>
      </c>
      <c r="J119" s="3696"/>
      <c r="K119" s="3696"/>
      <c r="M119" s="2728" t="str">
        <f>IF(OR(T119&lt;&gt;"", V119&lt;&gt;""),"A", "►")</f>
        <v>►</v>
      </c>
      <c r="N119" s="5286"/>
      <c r="O119"/>
      <c r="P119"/>
      <c r="Q119"/>
      <c r="R119" s="5285"/>
      <c r="S119" s="3516" t="str">
        <f ca="1">IF(ISBLANK(T119),"",LARGE(OFFSET(S93,0,0,ROWS(S93:S118)),1)+1)</f>
        <v/>
      </c>
      <c r="T119" s="3624"/>
      <c r="U119" s="3534"/>
      <c r="V119" s="3624"/>
      <c r="W119" s="5165"/>
      <c r="X119" s="5165"/>
      <c r="Y119" s="5169">
        <f>IF(Y93=0,0,IF(LEN(T119)&gt;Y93,LEN(T119)-Y93&amp;" en trop",0))</f>
        <v>0</v>
      </c>
      <c r="Z119"/>
      <c r="AA119" s="3758" t="str">
        <f>IF(AA95=0, 0, IF(LEN(AB119)&gt;AA95, LEN(AB119)-AA95 &amp; " en trop", LEN(AB119)))&amp;" car."</f>
        <v>0 car.</v>
      </c>
      <c r="AB119" s="3727"/>
      <c r="AC119" s="3754"/>
      <c r="AD119" s="3696" t="str">
        <f>TEXT(ROUND(LEN(AB119)/AG95, 1), "0.0") &amp; " lignes"</f>
        <v>0.0 lignes</v>
      </c>
      <c r="AE119" s="3727"/>
      <c r="AF119" s="3754"/>
      <c r="AG119" s="3699" t="str">
        <f>IF(AG95=0, 0, IF(LEN(AE119)&gt;AG95, LEN(AE119)-AG95 &amp; " en trop", LEN(AE119)))&amp;" car."</f>
        <v>0 car.</v>
      </c>
      <c r="AH119"/>
      <c r="AN119"/>
      <c r="AO119" s="2782"/>
      <c r="AP119" s="507"/>
      <c r="AQ119" s="507"/>
      <c r="AR119" s="2046"/>
      <c r="AS119" s="137"/>
      <c r="AT119" s="4024"/>
      <c r="AU119" s="4025"/>
      <c r="AV119" s="4025"/>
      <c r="AW119" s="4025"/>
      <c r="AX119" s="4025"/>
      <c r="AY119" s="4025"/>
      <c r="AZ119" s="4026"/>
      <c r="BB119" s="44" t="s">
        <v>15</v>
      </c>
      <c r="BC119" s="2604" t="s">
        <v>4449</v>
      </c>
      <c r="BD119" s="132"/>
      <c r="BE119" s="132"/>
      <c r="BF119" s="132"/>
      <c r="BG119" s="132"/>
      <c r="BH119" s="704"/>
      <c r="BI119" s="143" t="s">
        <v>798</v>
      </c>
      <c r="BJ119" s="135">
        <v>1</v>
      </c>
    </row>
    <row r="120" spans="1:62" s="641" customFormat="1" ht="15.75" customHeight="1">
      <c r="A120" s="138"/>
      <c r="B120"/>
      <c r="C120"/>
      <c r="D120" s="5161"/>
      <c r="E120" s="5168"/>
      <c r="F120" s="5165"/>
      <c r="G120" s="3517"/>
      <c r="H120" s="3624"/>
      <c r="I120" s="5167" t="str">
        <f>TEXT(ROUND(LEN(E120)/F93, 1), "0.0") &amp; " lignes"</f>
        <v>0.0 lignes</v>
      </c>
      <c r="J120" s="3696"/>
      <c r="K120" s="3696"/>
      <c r="M120" s="2728" t="str">
        <f>IF(OR(T120&lt;&gt;"", V120&lt;&gt;""),"A", "►")</f>
        <v>►</v>
      </c>
      <c r="N120" s="5286"/>
      <c r="O120"/>
      <c r="P120"/>
      <c r="Q120"/>
      <c r="R120" s="5285"/>
      <c r="S120" s="3516" t="str">
        <f ca="1">IF(ISBLANK(T120),"",LARGE(OFFSET(S93,0,0,ROWS(S93:S119)),1)+1)</f>
        <v/>
      </c>
      <c r="T120" s="3624"/>
      <c r="U120" s="3534"/>
      <c r="V120" s="3624"/>
      <c r="W120" s="5165"/>
      <c r="X120" s="5165"/>
      <c r="Y120" s="5169">
        <f>IF(Y93=0,0,IF(LEN(T120)&gt;Y93,LEN(T120)-Y93&amp;" en trop",0))</f>
        <v>0</v>
      </c>
      <c r="Z120"/>
      <c r="AA120" s="3758" t="str">
        <f>IF(AA95=0, 0, IF(LEN(AB120)&gt;AA95, LEN(AB120)-AA95 &amp; " en trop", LEN(AB120)))&amp;" car."</f>
        <v>0 car.</v>
      </c>
      <c r="AB120" s="3727"/>
      <c r="AC120" s="3754"/>
      <c r="AD120" s="3696" t="str">
        <f>TEXT(ROUND(LEN(AB120)/AG95, 1), "0.0") &amp; " lignes"</f>
        <v>0.0 lignes</v>
      </c>
      <c r="AE120" s="3727"/>
      <c r="AF120" s="3754"/>
      <c r="AG120" s="3699" t="str">
        <f>IF(AG95=0, 0, IF(LEN(AE120)&gt;AG95, LEN(AE120)-AG95 &amp; " en trop", LEN(AE120)))&amp;" car."</f>
        <v>0 car.</v>
      </c>
      <c r="AH120"/>
      <c r="AN120"/>
      <c r="AO120" s="4054" t="s">
        <v>33</v>
      </c>
      <c r="AP120" s="4055"/>
      <c r="AQ120" s="4055"/>
      <c r="AR120" s="4056"/>
      <c r="AS120" s="137"/>
      <c r="AT120" s="4024"/>
      <c r="AU120" s="4025"/>
      <c r="AV120" s="4025"/>
      <c r="AW120" s="4025"/>
      <c r="AX120" s="4025"/>
      <c r="AY120" s="4025"/>
      <c r="AZ120" s="4026"/>
      <c r="BB120" s="1148"/>
      <c r="BC120" s="132"/>
      <c r="BD120" s="132"/>
      <c r="BE120" s="132"/>
      <c r="BF120" s="132"/>
      <c r="BG120" s="132"/>
      <c r="BH120" s="704"/>
      <c r="BI120" s="143" t="s">
        <v>798</v>
      </c>
      <c r="BJ120" s="135">
        <v>1</v>
      </c>
    </row>
    <row r="121" spans="1:62" s="641" customFormat="1" ht="15.75" customHeight="1">
      <c r="A121" s="138"/>
      <c r="B121"/>
      <c r="C121"/>
      <c r="D121" s="5161"/>
      <c r="E121" s="5168"/>
      <c r="F121" s="5165"/>
      <c r="G121" s="3517"/>
      <c r="H121" s="3624"/>
      <c r="I121" s="5167" t="str">
        <f>TEXT(ROUND(LEN(E121)/F93, 1), "0.0") &amp; " lignes"</f>
        <v>0.0 lignes</v>
      </c>
      <c r="J121" s="3696"/>
      <c r="K121" s="3696"/>
      <c r="M121" s="2728" t="str">
        <f>IF(OR(T121&lt;&gt;"", V121&lt;&gt;""),"A", "►")</f>
        <v>►</v>
      </c>
      <c r="N121" s="5286"/>
      <c r="O121"/>
      <c r="P121"/>
      <c r="Q121"/>
      <c r="R121" s="5285"/>
      <c r="S121" s="3516" t="str">
        <f ca="1">IF(ISBLANK(T121),"",LARGE(OFFSET(S93,0,0,ROWS(S93:S120)),1)+1)</f>
        <v/>
      </c>
      <c r="T121" s="3624"/>
      <c r="U121" s="3534"/>
      <c r="V121" s="3624"/>
      <c r="W121" s="5165"/>
      <c r="X121" s="5165"/>
      <c r="Y121" s="5169">
        <f>IF(Y93=0,0,IF(LEN(T121)&gt;Y93,LEN(T121)-Y93&amp;" en trop",0))</f>
        <v>0</v>
      </c>
      <c r="Z121"/>
      <c r="AA121" s="3758" t="str">
        <f>IF(AA95=0, 0, IF(LEN(AB121)&gt;AA95, LEN(AB121)-AA95 &amp; " en trop", LEN(AB121)))&amp;" car."</f>
        <v>0 car.</v>
      </c>
      <c r="AB121" s="3727"/>
      <c r="AC121" s="3754"/>
      <c r="AD121" s="3696" t="str">
        <f>TEXT(ROUND(LEN(AB121)/AG95, 1), "0.0") &amp; " lignes"</f>
        <v>0.0 lignes</v>
      </c>
      <c r="AE121" s="3727"/>
      <c r="AF121" s="3754"/>
      <c r="AG121" s="3699" t="str">
        <f>IF(AG95=0, 0, IF(LEN(AE121)&gt;AG95, LEN(AE121)-AG95 &amp; " en trop", LEN(AE121)))&amp;" car."</f>
        <v>0 car.</v>
      </c>
      <c r="AH121"/>
      <c r="AN121"/>
      <c r="AO121" s="2516"/>
      <c r="AP121" s="2846" t="s">
        <v>4504</v>
      </c>
      <c r="AQ121" s="2847">
        <v>12</v>
      </c>
      <c r="AR121" s="1314"/>
      <c r="AS121" s="137"/>
      <c r="AT121" s="4024"/>
      <c r="AU121" s="428" t="s">
        <v>670</v>
      </c>
      <c r="AV121" s="428"/>
      <c r="AW121" s="428"/>
      <c r="AX121" s="428"/>
      <c r="AY121" s="132"/>
      <c r="AZ121" s="1314"/>
      <c r="BB121" s="280"/>
      <c r="BC121" s="281"/>
      <c r="BD121" s="282"/>
      <c r="BE121" s="281"/>
      <c r="BF121" s="281"/>
      <c r="BG121" s="281"/>
      <c r="BH121" s="283"/>
      <c r="BI121" s="143" t="s">
        <v>798</v>
      </c>
      <c r="BJ121" s="135">
        <v>1</v>
      </c>
    </row>
    <row r="122" spans="1:62" s="641" customFormat="1" ht="15.75" customHeight="1">
      <c r="A122" s="138"/>
      <c r="B122"/>
      <c r="C122"/>
      <c r="D122" s="5161"/>
      <c r="E122" s="5168"/>
      <c r="F122" s="5165"/>
      <c r="G122" s="3517"/>
      <c r="H122" s="3624"/>
      <c r="I122" s="5167" t="str">
        <f>TEXT(ROUND(LEN(E122)/F93, 1), "0.0") &amp; " lignes"</f>
        <v>0.0 lignes</v>
      </c>
      <c r="J122" s="3696"/>
      <c r="K122" s="3696"/>
      <c r="M122" s="2728" t="str">
        <f>IF(OR(T122&lt;&gt;"", V122&lt;&gt;""),"A", "►")</f>
        <v>►</v>
      </c>
      <c r="N122" s="5286"/>
      <c r="O122"/>
      <c r="P122"/>
      <c r="Q122"/>
      <c r="R122" s="5285"/>
      <c r="S122" s="3516" t="str">
        <f ca="1">IF(ISBLANK(T122),"",LARGE(OFFSET(S93,0,0,ROWS(S93:S121)),1)+1)</f>
        <v/>
      </c>
      <c r="T122" s="3624"/>
      <c r="U122" s="3534"/>
      <c r="V122" s="3624"/>
      <c r="W122" s="5165"/>
      <c r="X122" s="5165"/>
      <c r="Y122" s="5169">
        <f>IF(Y93=0,0,IF(LEN(T122)&gt;Y93,LEN(T122)-Y93&amp;" en trop",0))</f>
        <v>0</v>
      </c>
      <c r="Z122"/>
      <c r="AA122" s="3758" t="str">
        <f>IF(AA95=0, 0, IF(LEN(AB122)&gt;AA95, LEN(AB122)-AA95 &amp; " en trop", LEN(AB122)))&amp;" car."</f>
        <v>0 car.</v>
      </c>
      <c r="AB122" s="3727"/>
      <c r="AC122" s="3754"/>
      <c r="AD122" s="3696" t="str">
        <f>TEXT(ROUND(LEN(AB122)/AG95, 1), "0.0") &amp; " lignes"</f>
        <v>0.0 lignes</v>
      </c>
      <c r="AE122" s="3727"/>
      <c r="AF122" s="3754"/>
      <c r="AG122" s="3699" t="str">
        <f>IF(AG95=0, 0, IF(LEN(AE122)&gt;AG95, LEN(AE122)-AG95 &amp; " en trop", LEN(AE122)))&amp;" car."</f>
        <v>0 car.</v>
      </c>
      <c r="AH122"/>
      <c r="AN122"/>
      <c r="AO122" s="2516"/>
      <c r="AP122" s="2846" t="s">
        <v>266</v>
      </c>
      <c r="AQ122" s="2858" t="s">
        <v>27</v>
      </c>
      <c r="AR122" s="2859">
        <f>AQ123*AQ125</f>
        <v>1875</v>
      </c>
      <c r="AS122" s="137"/>
      <c r="AT122" s="4024"/>
      <c r="AU122" s="428" t="s">
        <v>672</v>
      </c>
      <c r="AV122" s="312"/>
      <c r="AW122" s="312"/>
      <c r="AX122" s="312"/>
      <c r="AY122" s="132"/>
      <c r="AZ122" s="1314"/>
      <c r="BA122" s="3682" t="s">
        <v>798</v>
      </c>
      <c r="BB122" s="425"/>
      <c r="BC122" s="132"/>
      <c r="BD122" s="132"/>
      <c r="BE122" s="132"/>
      <c r="BF122" s="132"/>
      <c r="BG122" s="132"/>
      <c r="BH122" s="704"/>
      <c r="BI122" s="143" t="s">
        <v>798</v>
      </c>
      <c r="BJ122" s="135">
        <v>1</v>
      </c>
    </row>
    <row r="123" spans="1:62" s="641" customFormat="1" ht="15.75" customHeight="1" thickBot="1">
      <c r="A123" s="138"/>
      <c r="B123"/>
      <c r="C123"/>
      <c r="D123" s="5161"/>
      <c r="E123" s="5168"/>
      <c r="F123" s="5165"/>
      <c r="G123" s="3517"/>
      <c r="H123" s="3624"/>
      <c r="I123" s="5167" t="str">
        <f>TEXT(ROUND(LEN(E123)/F93, 1), "0.0") &amp; " lignes"</f>
        <v>0.0 lignes</v>
      </c>
      <c r="J123" s="3696"/>
      <c r="K123" s="3696"/>
      <c r="M123" s="2728" t="str">
        <f>IF(OR(T123&lt;&gt;"", V123&lt;&gt;""),"A", "►")</f>
        <v>►</v>
      </c>
      <c r="N123" s="5286"/>
      <c r="O123"/>
      <c r="P123"/>
      <c r="Q123"/>
      <c r="R123" s="5285"/>
      <c r="S123" s="3516" t="str">
        <f ca="1">IF(ISBLANK(T123),"",LARGE(OFFSET(S93,0,0,ROWS(S93:S122)),1)+1)</f>
        <v/>
      </c>
      <c r="T123" s="3624"/>
      <c r="U123" s="3534"/>
      <c r="V123" s="3624"/>
      <c r="W123" s="5165"/>
      <c r="X123" s="5165"/>
      <c r="Y123" s="5169">
        <f>IF(Y93=0,0,IF(LEN(T123)&gt;Y93,LEN(T123)-Y93&amp;" en trop",0))</f>
        <v>0</v>
      </c>
      <c r="Z123"/>
      <c r="AA123" s="3758" t="str">
        <f>IF(AA95=0, 0, IF(LEN(AB123)&gt;AA95, LEN(AB123)-AA95 &amp; " en trop", LEN(AB123)))&amp;" car."</f>
        <v>0 car.</v>
      </c>
      <c r="AB123" s="3727"/>
      <c r="AC123" s="3754"/>
      <c r="AD123" s="3696" t="str">
        <f>TEXT(ROUND(LEN(AB123)/AG95, 1), "0.0") &amp; " lignes"</f>
        <v>0.0 lignes</v>
      </c>
      <c r="AE123" s="3727"/>
      <c r="AF123" s="3754"/>
      <c r="AG123" s="3699" t="str">
        <f>IF(AG95=0, 0, IF(LEN(AE123)&gt;AG95, LEN(AE123)-AG95 &amp; " en trop", LEN(AE123)))&amp;" car."</f>
        <v>0 car.</v>
      </c>
      <c r="AH123"/>
      <c r="AN123"/>
      <c r="AO123" s="2516"/>
      <c r="AP123" s="2846" t="s">
        <v>4539</v>
      </c>
      <c r="AQ123" s="2848">
        <v>1.5</v>
      </c>
      <c r="AR123" s="1314"/>
      <c r="AS123" s="137"/>
      <c r="AT123" s="280"/>
      <c r="AU123" s="281"/>
      <c r="AV123" s="282"/>
      <c r="AW123" s="281"/>
      <c r="AX123" s="281"/>
      <c r="AY123" s="281"/>
      <c r="AZ123" s="283"/>
      <c r="BA123"/>
      <c r="BB123" s="2570" t="s">
        <v>4451</v>
      </c>
      <c r="BC123" s="132"/>
      <c r="BD123" s="132"/>
      <c r="BE123" s="132"/>
      <c r="BF123" s="132"/>
      <c r="BG123" s="132"/>
      <c r="BH123" s="704"/>
      <c r="BI123" s="143" t="s">
        <v>798</v>
      </c>
      <c r="BJ123" s="135">
        <v>1</v>
      </c>
    </row>
    <row r="124" spans="1:62" s="641" customFormat="1" ht="15.75" customHeight="1" thickTop="1">
      <c r="A124" s="138"/>
      <c r="B124"/>
      <c r="C124"/>
      <c r="D124" s="5161"/>
      <c r="E124" s="5168"/>
      <c r="F124" s="5165"/>
      <c r="G124" s="3517"/>
      <c r="H124" s="3624"/>
      <c r="I124" s="5167" t="str">
        <f>TEXT(ROUND(LEN(E124)/F93, 1), "0.0") &amp; " lignes"</f>
        <v>0.0 lignes</v>
      </c>
      <c r="J124" s="3696"/>
      <c r="K124" s="3696"/>
      <c r="M124" s="2728" t="str">
        <f>IF(OR(T124&lt;&gt;"", V124&lt;&gt;""),"A", "►")</f>
        <v>►</v>
      </c>
      <c r="N124" s="5286"/>
      <c r="O124"/>
      <c r="P124"/>
      <c r="Q124"/>
      <c r="R124" s="5285"/>
      <c r="S124" s="3516" t="str">
        <f ca="1">IF(ISBLANK(T124),"",LARGE(OFFSET(S93,0,0,ROWS(S93:S123)),1)+1)</f>
        <v/>
      </c>
      <c r="T124" s="3624"/>
      <c r="U124" s="3534"/>
      <c r="V124" s="3624"/>
      <c r="W124" s="5165"/>
      <c r="X124" s="5165"/>
      <c r="Y124" s="5169">
        <f>IF(Y93=0,0,IF(LEN(T124)&gt;Y93,LEN(T124)-Y93&amp;" en trop",0))</f>
        <v>0</v>
      </c>
      <c r="Z124"/>
      <c r="AA124" s="3758" t="str">
        <f>IF(AA95=0, 0, IF(LEN(AB124)&gt;AA95, LEN(AB124)-AA95 &amp; " en trop", LEN(AB124)))&amp;" car."</f>
        <v>0 car.</v>
      </c>
      <c r="AB124" s="3727"/>
      <c r="AC124" s="3754"/>
      <c r="AD124" s="3696" t="str">
        <f>TEXT(ROUND(LEN(AB124)/AG95, 1), "0.0") &amp; " lignes"</f>
        <v>0.0 lignes</v>
      </c>
      <c r="AE124" s="3727"/>
      <c r="AF124" s="3754"/>
      <c r="AG124" s="3699" t="str">
        <f>IF(AG95=0, 0, IF(LEN(AE124)&gt;AG95, LEN(AE124)-AG95 &amp; " en trop", LEN(AE124)))&amp;" car."</f>
        <v>0 car.</v>
      </c>
      <c r="AH124"/>
      <c r="AN124"/>
      <c r="AO124" s="2516"/>
      <c r="AP124" s="2854" t="s">
        <v>1001</v>
      </c>
      <c r="AQ124" s="2858" t="s">
        <v>28</v>
      </c>
      <c r="AR124" s="1314"/>
      <c r="AS124" s="137"/>
      <c r="AT124" s="4027" t="s">
        <v>740</v>
      </c>
      <c r="AU124" s="3940" t="s">
        <v>741</v>
      </c>
      <c r="AV124" s="421" t="s">
        <v>618</v>
      </c>
      <c r="AW124" s="11"/>
      <c r="AX124" s="11"/>
      <c r="AY124" s="11"/>
      <c r="AZ124" s="1314"/>
      <c r="BA124"/>
      <c r="BB124" s="1148"/>
      <c r="BC124" s="132"/>
      <c r="BD124" s="132"/>
      <c r="BE124" s="132"/>
      <c r="BF124" s="2609" t="s">
        <v>4452</v>
      </c>
      <c r="BG124" s="132"/>
      <c r="BH124" s="704"/>
      <c r="BI124" s="143" t="s">
        <v>798</v>
      </c>
      <c r="BJ124" s="135">
        <v>1</v>
      </c>
    </row>
    <row r="125" spans="1:62" s="641" customFormat="1" ht="15.75" customHeight="1">
      <c r="A125" s="138"/>
      <c r="B125"/>
      <c r="C125"/>
      <c r="D125" s="5161"/>
      <c r="E125" s="5168"/>
      <c r="F125" s="5165"/>
      <c r="G125" s="3517"/>
      <c r="H125" s="3624"/>
      <c r="I125" s="5167" t="str">
        <f>TEXT(ROUND(LEN(E125)/F93, 1), "0.0") &amp; " lignes"</f>
        <v>0.0 lignes</v>
      </c>
      <c r="J125" s="3696"/>
      <c r="K125" s="3696"/>
      <c r="M125" s="2728" t="str">
        <f>IF(OR(T125&lt;&gt;"", V125&lt;&gt;""),"A", "►")</f>
        <v>►</v>
      </c>
      <c r="N125" s="5286"/>
      <c r="O125"/>
      <c r="P125"/>
      <c r="Q125"/>
      <c r="R125" s="5285"/>
      <c r="S125" s="3516" t="str">
        <f ca="1">IF(ISBLANK(T125),"",LARGE(OFFSET(S93,0,0,ROWS(S93:S124)),1)+1)</f>
        <v/>
      </c>
      <c r="T125" s="3624"/>
      <c r="U125" s="3534"/>
      <c r="V125" s="3624"/>
      <c r="W125" s="5165"/>
      <c r="X125" s="5165"/>
      <c r="Y125" s="5169">
        <f>IF(Y93=0,0,IF(LEN(T125)&gt;Y93,LEN(T125)-Y93&amp;" en trop",0))</f>
        <v>0</v>
      </c>
      <c r="Z125"/>
      <c r="AA125" s="3758" t="str">
        <f>IF(AA95=0, 0, IF(LEN(AB125)&gt;AA95, LEN(AB125)-AA95 &amp; " en trop", LEN(AB125)))&amp;" car."</f>
        <v>0 car.</v>
      </c>
      <c r="AB125" s="3727"/>
      <c r="AC125" s="3754"/>
      <c r="AD125" s="3696" t="str">
        <f>TEXT(ROUND(LEN(AB125)/AG95, 1), "0.0") &amp; " lignes"</f>
        <v>0.0 lignes</v>
      </c>
      <c r="AE125" s="3727"/>
      <c r="AF125" s="3754"/>
      <c r="AG125" s="3699" t="str">
        <f>IF(AG95=0, 0, IF(LEN(AE125)&gt;AG95, LEN(AE125)-AG95 &amp; " en trop", LEN(AE125)))&amp;" car."</f>
        <v>0 car.</v>
      </c>
      <c r="AH125"/>
      <c r="AN125"/>
      <c r="AO125" s="2516"/>
      <c r="AP125" s="2852" t="s">
        <v>4507</v>
      </c>
      <c r="AQ125" s="2853">
        <v>1250</v>
      </c>
      <c r="AR125" s="1314"/>
      <c r="AS125" s="137"/>
      <c r="AT125" s="4027"/>
      <c r="AU125" s="3941"/>
      <c r="AV125" s="421" t="s">
        <v>621</v>
      </c>
      <c r="AW125" s="11"/>
      <c r="AX125" s="11"/>
      <c r="AY125" s="11"/>
      <c r="AZ125" s="1314"/>
      <c r="BA125" t="s">
        <v>798</v>
      </c>
      <c r="BB125" s="2758"/>
      <c r="BC125" s="808"/>
      <c r="BD125" s="2699" t="str">
        <f ca="1">IF(COUNTIF(BB130:BH130,"&lt;0.5")=0,"Aucune colonne masquée",COUNTIF(BB130:BH130,"&lt;0.5")&amp;" colonnes masquées : "&amp;(BB126&amp;BC126))</f>
        <v>Aucune colonne masquée</v>
      </c>
      <c r="BE125" s="808"/>
      <c r="BF125" s="808"/>
      <c r="BG125" s="2699"/>
      <c r="BH125" s="3557"/>
      <c r="BI125" s="143" t="s">
        <v>798</v>
      </c>
      <c r="BJ125" s="135">
        <v>1</v>
      </c>
    </row>
    <row r="126" spans="1:62" s="641" customFormat="1" ht="15.75">
      <c r="A126" s="138"/>
      <c r="B126"/>
      <c r="C126"/>
      <c r="D126" s="5161"/>
      <c r="E126" s="5168"/>
      <c r="F126" s="5165"/>
      <c r="G126" s="3517"/>
      <c r="H126" s="3624"/>
      <c r="I126" s="5167" t="str">
        <f>TEXT(ROUND(LEN(E126)/F93, 1), "0.0") &amp; " lignes"</f>
        <v>0.0 lignes</v>
      </c>
      <c r="J126" s="3696"/>
      <c r="K126" s="3696"/>
      <c r="M126" s="2728" t="str">
        <f>IF(OR(T126&lt;&gt;"", V126&lt;&gt;""),"A", "►")</f>
        <v>A</v>
      </c>
      <c r="N126" s="5286"/>
      <c r="O126"/>
      <c r="P126"/>
      <c r="Q126"/>
      <c r="R126" s="5285"/>
      <c r="S126" s="5284" t="str">
        <f>LEN(T126)&amp;" car.&gt;"</f>
        <v>75 car.&gt;</v>
      </c>
      <c r="T126" s="3624" t="s">
        <v>4932</v>
      </c>
      <c r="U126" s="3534"/>
      <c r="V126" s="3517"/>
      <c r="W126" s="5165"/>
      <c r="X126" s="5165"/>
      <c r="Y126" s="5169">
        <f>IF(Y93=0,0,IF(LEN(T126)&gt;Y93,LEN(T126)-Y93&amp;" en trop",0))</f>
        <v>0</v>
      </c>
      <c r="Z126"/>
      <c r="AA126" s="3758" t="str">
        <f>IF(AA95=0, 0, IF(LEN(AB126)&gt;AA95, LEN(AB126)-AA95 &amp; " en trop", LEN(AB126)))&amp;" car."</f>
        <v>0 car.</v>
      </c>
      <c r="AB126" s="3727"/>
      <c r="AC126" s="3754"/>
      <c r="AD126" s="3696" t="str">
        <f>TEXT(ROUND(LEN(AB126)/AG95, 1), "0.0") &amp; " lignes"</f>
        <v>0.0 lignes</v>
      </c>
      <c r="AE126" s="3727"/>
      <c r="AF126" s="3754"/>
      <c r="AG126" s="3699" t="str">
        <f>IF(AG95=0, 0, IF(LEN(AE126)&gt;AG95, LEN(AE126)-AG95 &amp; " en trop", LEN(AE126)))&amp;" car."</f>
        <v>0 car.</v>
      </c>
      <c r="AH126"/>
      <c r="AN126"/>
      <c r="AO126" s="2516"/>
      <c r="AP126" s="712"/>
      <c r="AR126" s="2860" t="str">
        <f>INT(AR122/AQ121) &amp; " " &amp; AQ124 &amp; " de " &amp; AQ121 &amp; " " &amp; AQ122 &amp; IF(MOD(AR122,AQ121)&gt;0, " + 1 contenant de " &amp; TEXT(MOD(AR122,AQ121), "0.00") &amp; " " &amp; AQ122, "")</f>
        <v>156 Barquettes de 12 tranches + 1 contenant de 3.00 tranches</v>
      </c>
      <c r="AS126" s="137"/>
      <c r="AT126" s="4027"/>
      <c r="AU126" s="2615">
        <v>1</v>
      </c>
      <c r="AV126" s="712"/>
      <c r="AW126" s="11"/>
      <c r="AX126" s="11"/>
      <c r="AY126" s="11"/>
      <c r="AZ126" s="1314"/>
      <c r="BA126"/>
      <c r="BB126" s="2759" t="str">
        <f ca="1">IF(BB130&lt;0.5,BB129&amp;".","")&amp;IF(BC130&lt;0.5,BC129&amp;".","")&amp;IF(BD130&lt;0.5,BD129&amp;".","")&amp;IF(BE130&lt;0.5,BE129&amp;".","")</f>
        <v/>
      </c>
      <c r="BC126" s="2700" t="str">
        <f ca="1">IF(BF130&lt;0.5,BF129&amp;".","")&amp;IF(BG130&lt;0.5,BG129&amp;".","")&amp;IF(BH130&lt;0.5,BH129&amp;".","")</f>
        <v/>
      </c>
      <c r="BD126" s="2701"/>
      <c r="BE126" s="2701"/>
      <c r="BF126" s="2701"/>
      <c r="BG126" s="2702" t="str" cm="1">
        <f t="array" aca="1" ref="BG126" ca="1">IF(COUNTIF(BB130:BD130,"&lt;0.5") &gt; 0, TEXTEJOIN(".", TRUE, IF(BB130:BD130&lt;0.5, BB129:BD129, "")), "")</f>
        <v/>
      </c>
      <c r="BH126" s="3558" t="str" cm="1">
        <f t="array" aca="1" ref="BH126" ca="1">IF(COUNTIF(BE130:BH130,"&lt;0.5") &gt; 0, TEXTEJOIN(".", TRUE, IF(BE130:BH130&lt;0.5, BE129:BH129, "")), "")</f>
        <v/>
      </c>
      <c r="BI126" s="143" t="s">
        <v>798</v>
      </c>
      <c r="BJ126" s="135">
        <v>1</v>
      </c>
    </row>
    <row r="127" spans="1:62" s="641" customFormat="1" ht="16.5" thickBot="1">
      <c r="A127" s="138"/>
      <c r="B127"/>
      <c r="C127"/>
      <c r="D127" s="5161"/>
      <c r="E127" s="5168"/>
      <c r="F127" s="5165"/>
      <c r="G127" s="3517"/>
      <c r="H127" s="3624"/>
      <c r="I127" s="5167" t="str">
        <f>TEXT(ROUND(LEN(E127)/F93, 1), "0.0") &amp; " lignes"</f>
        <v>0.0 lignes</v>
      </c>
      <c r="J127" s="3696"/>
      <c r="K127" s="3696"/>
      <c r="M127" s="2728" t="str">
        <f>IF(OR(T127&lt;&gt;"", V127&lt;&gt;""),"A", "►")</f>
        <v>A</v>
      </c>
      <c r="N127" s="5286"/>
      <c r="O127"/>
      <c r="P127"/>
      <c r="Q127"/>
      <c r="R127" s="5285"/>
      <c r="S127" s="5284" t="str">
        <f>LEN(T127)&amp;" car.&gt;"</f>
        <v>79 car.&gt;</v>
      </c>
      <c r="T127" s="3624" t="s">
        <v>4933</v>
      </c>
      <c r="U127" s="3534"/>
      <c r="V127" s="3517"/>
      <c r="W127" s="5165"/>
      <c r="X127" s="5165"/>
      <c r="Y127" s="5169" t="str">
        <f>IF(Y93=0,0,IF(LEN(T127)&gt;Y93,LEN(T127)-Y93&amp;" en trop",0))</f>
        <v>4 en trop</v>
      </c>
      <c r="Z127"/>
      <c r="AA127" s="3758" t="str">
        <f>IF(AA95=0, 0, IF(LEN(AB127)&gt;AA95, LEN(AB127)-AA95 &amp; " en trop", LEN(AB127)))&amp;" car."</f>
        <v>0 car.</v>
      </c>
      <c r="AB127" s="3727"/>
      <c r="AC127" s="3754"/>
      <c r="AD127" s="3696" t="str">
        <f>TEXT(ROUND(LEN(AB127)/AG95, 1), "0.0") &amp; " lignes"</f>
        <v>0.0 lignes</v>
      </c>
      <c r="AE127" s="3727"/>
      <c r="AF127" s="3754"/>
      <c r="AG127" s="3699" t="str">
        <f>IF(AG95=0, 0, IF(LEN(AE127)&gt;AG95, LEN(AE127)-AG95 &amp; " en trop", LEN(AE127)))&amp;" car."</f>
        <v>0 car.</v>
      </c>
      <c r="AH127"/>
      <c r="AN127"/>
      <c r="AO127" s="2516"/>
      <c r="AP127" s="712"/>
      <c r="AQ127" s="712"/>
      <c r="AR127" s="1314"/>
      <c r="AS127" s="137"/>
      <c r="AT127" s="4027"/>
      <c r="AU127" s="2616">
        <v>2</v>
      </c>
      <c r="AV127" s="132"/>
      <c r="AW127" s="11"/>
      <c r="AX127" s="11"/>
      <c r="AY127" s="11"/>
      <c r="AZ127" s="1314"/>
      <c r="BA127"/>
      <c r="BB127" s="2760"/>
      <c r="BC127" s="2708"/>
      <c r="BD127" s="2709" t="str">
        <f ca="1">IF(COUNTIF(BB130:BH130,"&lt;0.5")=0,"Aucune colonne masquée",COUNTIF(BB130:BH130,"&lt;0.5")&amp;" colonnes masquées : "&amp;BH126&amp;BG126)</f>
        <v>Aucune colonne masquée</v>
      </c>
      <c r="BE127" s="2708" t="s">
        <v>4492</v>
      </c>
      <c r="BF127" s="2710"/>
      <c r="BG127" s="2711"/>
      <c r="BH127" s="3559"/>
      <c r="BI127" s="143" t="s">
        <v>798</v>
      </c>
      <c r="BJ127" s="135">
        <v>1</v>
      </c>
    </row>
    <row r="128" spans="1:62" s="641" customFormat="1" ht="20.25" thickTop="1" thickBot="1">
      <c r="A128" s="138"/>
      <c r="B128"/>
      <c r="C128"/>
      <c r="D128" s="5161"/>
      <c r="E128" s="5168"/>
      <c r="F128" s="5165"/>
      <c r="G128" s="3517"/>
      <c r="H128" s="3624"/>
      <c r="I128" s="5167" t="str">
        <f>TEXT(ROUND(LEN(E128)/F93, 1), "0.0") &amp; " lignes"</f>
        <v>0.0 lignes</v>
      </c>
      <c r="J128" s="3696"/>
      <c r="K128" s="3696"/>
      <c r="M128" s="2728" t="str">
        <f>IF(OR(T128&lt;&gt;"", V128&lt;&gt;""),"A", "►")</f>
        <v>A</v>
      </c>
      <c r="N128" s="5286"/>
      <c r="O128"/>
      <c r="P128"/>
      <c r="Q128"/>
      <c r="R128" s="5285"/>
      <c r="S128" s="5284" t="str">
        <f>LEN(T128)&amp;" car.&gt;"</f>
        <v>56 car.&gt;</v>
      </c>
      <c r="T128" s="3624" t="s">
        <v>4934</v>
      </c>
      <c r="U128" s="3534"/>
      <c r="V128" s="3517"/>
      <c r="W128" s="5165"/>
      <c r="X128" s="5165"/>
      <c r="Y128" s="5169">
        <f>IF(Y93=0,0,IF(LEN(T128)&gt;Y93,LEN(T128)-Y93&amp;" en trop",0))</f>
        <v>0</v>
      </c>
      <c r="Z128"/>
      <c r="AA128" s="3758" t="str">
        <f>IF(AA95=0, 0, IF(LEN(AB128)&gt;AA95, LEN(AB128)-AA95 &amp; " en trop", LEN(AB128)))&amp;" car."</f>
        <v>0 car.</v>
      </c>
      <c r="AB128" s="3727"/>
      <c r="AC128" s="3754"/>
      <c r="AD128" s="3696" t="str">
        <f>TEXT(ROUND(LEN(AB128)/AG95, 1), "0.0") &amp; " lignes"</f>
        <v>0.0 lignes</v>
      </c>
      <c r="AE128" s="3727"/>
      <c r="AF128" s="3754"/>
      <c r="AG128" s="3699" t="str">
        <f>IF(AG95=0, 0, IF(LEN(AE128)&gt;AG95, LEN(AE128)-AG95 &amp; " en trop", LEN(AE128)))&amp;" car."</f>
        <v>0 car.</v>
      </c>
      <c r="AH128"/>
      <c r="AN128"/>
      <c r="AO128" s="512" t="s">
        <v>895</v>
      </c>
      <c r="AP128" s="11"/>
      <c r="AQ128" s="11"/>
      <c r="AR128" s="167"/>
      <c r="AS128" s="137"/>
      <c r="AT128" s="4027"/>
      <c r="AU128" s="2617" t="s">
        <v>624</v>
      </c>
      <c r="AV128" s="426"/>
      <c r="AW128" s="11"/>
      <c r="AX128" s="11"/>
      <c r="AY128" s="11"/>
      <c r="AZ128" s="1314"/>
      <c r="BA128"/>
      <c r="BB128" s="474" t="s">
        <v>96</v>
      </c>
      <c r="BC128" s="97" t="s">
        <v>95</v>
      </c>
      <c r="BD128" s="97" t="s">
        <v>94</v>
      </c>
      <c r="BE128" s="97" t="s">
        <v>93</v>
      </c>
      <c r="BF128" s="97" t="s">
        <v>92</v>
      </c>
      <c r="BG128" s="97" t="s">
        <v>91</v>
      </c>
      <c r="BH128" s="96" t="s">
        <v>90</v>
      </c>
      <c r="BI128" s="143" t="s">
        <v>798</v>
      </c>
      <c r="BJ128" s="135">
        <v>1</v>
      </c>
    </row>
    <row r="129" spans="1:62" s="641" customFormat="1" ht="18.75" customHeight="1" thickTop="1">
      <c r="A129" s="138"/>
      <c r="B129"/>
      <c r="C129"/>
      <c r="D129" s="5161"/>
      <c r="E129" s="5168"/>
      <c r="F129" s="5165"/>
      <c r="G129" s="3517"/>
      <c r="H129" s="3624"/>
      <c r="I129" s="5167" t="str">
        <f>TEXT(ROUND(LEN(E129)/F93, 1), "0.0") &amp; " lignes"</f>
        <v>0.0 lignes</v>
      </c>
      <c r="J129" s="3696"/>
      <c r="K129" s="3696"/>
      <c r="M129" s="2728" t="str">
        <f>IF(OR(T129&lt;&gt;"", V129&lt;&gt;""),"A", "►")</f>
        <v>A</v>
      </c>
      <c r="N129" s="5286"/>
      <c r="O129"/>
      <c r="P129"/>
      <c r="Q129"/>
      <c r="R129" s="5285"/>
      <c r="S129" s="5284" t="str">
        <f>LEN(T129)&amp;" car.&gt;"</f>
        <v>50 car.&gt;</v>
      </c>
      <c r="T129" s="3624" t="s">
        <v>4935</v>
      </c>
      <c r="U129" s="3534"/>
      <c r="V129" s="3517"/>
      <c r="W129" s="5165"/>
      <c r="X129" s="5165"/>
      <c r="Y129" s="5169">
        <f>IF(Y93=0,0,IF(LEN(T129)&gt;Y93,LEN(T129)-Y93&amp;" en trop",0))</f>
        <v>0</v>
      </c>
      <c r="Z129"/>
      <c r="AA129" s="3758" t="str">
        <f>IF(AA95=0, 0, IF(LEN(AB129)&gt;AA95, LEN(AB129)-AA95 &amp; " en trop", LEN(AB129)))&amp;" car."</f>
        <v>0 car.</v>
      </c>
      <c r="AB129" s="3727"/>
      <c r="AC129" s="3754"/>
      <c r="AD129" s="3696" t="str">
        <f>TEXT(ROUND(LEN(AB129)/AG95, 1), "0.0") &amp; " lignes"</f>
        <v>0.0 lignes</v>
      </c>
      <c r="AE129" s="3727"/>
      <c r="AF129" s="3754"/>
      <c r="AG129" s="3699" t="str">
        <f>IF(AG95=0, 0, IF(LEN(AE129)&gt;AG95, LEN(AE129)-AG95 &amp; " en trop", LEN(AE129)))&amp;" car."</f>
        <v>0 car.</v>
      </c>
      <c r="AH129"/>
      <c r="AN129"/>
      <c r="AO129" s="512" t="s">
        <v>4540</v>
      </c>
      <c r="AP129" s="11"/>
      <c r="AQ129" s="11"/>
      <c r="AR129" s="167"/>
      <c r="AS129" s="137"/>
      <c r="AT129" s="4027"/>
      <c r="AU129" s="2618" t="s">
        <v>644</v>
      </c>
      <c r="AV129" s="430"/>
      <c r="AW129" s="11"/>
      <c r="AX129" s="11"/>
      <c r="AY129" s="11"/>
      <c r="AZ129" s="1314"/>
      <c r="BA129"/>
      <c r="BB129" s="2749" t="str">
        <f>SUBSTITUTE(ADDRESS(1,COLUMN(),4),"1","")</f>
        <v>BB</v>
      </c>
      <c r="BC129" s="2713" t="str">
        <f>SUBSTITUTE(ADDRESS(1,COLUMN(),4),"1","")</f>
        <v>BC</v>
      </c>
      <c r="BD129" s="94" t="str">
        <f>SUBSTITUTE(ADDRESS(1,COLUMN(),4),"1","")</f>
        <v>BD</v>
      </c>
      <c r="BE129" s="94" t="str">
        <f>SUBSTITUTE(ADDRESS(1,COLUMN(),4),"1","")</f>
        <v>BE</v>
      </c>
      <c r="BF129" s="94" t="str">
        <f>SUBSTITUTE(ADDRESS(1,COLUMN(),4),"1","")</f>
        <v>BF</v>
      </c>
      <c r="BG129" s="94" t="str">
        <f>SUBSTITUTE(ADDRESS(1,COLUMN(),4),"1","")</f>
        <v>BG</v>
      </c>
      <c r="BH129" s="93" t="str">
        <f>SUBSTITUTE(ADDRESS(1,COLUMN(),4),"1","")</f>
        <v>BH</v>
      </c>
      <c r="BI129" s="143" t="s">
        <v>798</v>
      </c>
      <c r="BJ129" s="135">
        <v>1</v>
      </c>
    </row>
    <row r="130" spans="1:62" s="641" customFormat="1" ht="18.75">
      <c r="A130" s="138"/>
      <c r="B130"/>
      <c r="C130"/>
      <c r="D130" s="5161"/>
      <c r="E130" s="5168"/>
      <c r="F130" s="5165"/>
      <c r="G130" s="3517"/>
      <c r="H130" s="3624"/>
      <c r="I130" s="5167" t="str">
        <f>TEXT(ROUND(LEN(E130)/F93, 1), "0.0") &amp; " lignes"</f>
        <v>0.0 lignes</v>
      </c>
      <c r="J130" s="3696"/>
      <c r="K130" s="3696"/>
      <c r="M130" s="2728" t="str">
        <f>IF(OR(T130&lt;&gt;"", V130&lt;&gt;""),"A", "►")</f>
        <v>A</v>
      </c>
      <c r="N130" s="5286"/>
      <c r="O130"/>
      <c r="P130"/>
      <c r="Q130"/>
      <c r="R130" s="5285"/>
      <c r="S130" s="5284" t="str">
        <f>LEN(T130)&amp;" car.&gt;"</f>
        <v>45 car.&gt;</v>
      </c>
      <c r="T130" s="3624" t="s">
        <v>4936</v>
      </c>
      <c r="U130" s="3534"/>
      <c r="V130" s="3517"/>
      <c r="W130" s="5283"/>
      <c r="X130" s="5283"/>
      <c r="Y130" s="5169">
        <f>IF(Y93=0,0,IF(LEN(T130)&gt;Y93,LEN(T130)-Y93&amp;" en trop",0))</f>
        <v>0</v>
      </c>
      <c r="Z130"/>
      <c r="AA130" s="3758" t="str">
        <f>IF(AA95=0, 0, IF(LEN(AB130)&gt;AA95, LEN(AB130)-AA95 &amp; " en trop", LEN(AB130)))&amp;" car."</f>
        <v>0 car.</v>
      </c>
      <c r="AB130" s="3727"/>
      <c r="AC130" s="3754"/>
      <c r="AD130" s="3696" t="str">
        <f>TEXT(ROUND(LEN(AB130)/AG95, 1), "0.0") &amp; " lignes"</f>
        <v>0.0 lignes</v>
      </c>
      <c r="AE130" s="3727"/>
      <c r="AF130" s="3754"/>
      <c r="AG130" s="3699" t="str">
        <f>IF(AG95=0, 0, IF(LEN(AE130)&gt;AG95, LEN(AE130)-AG95 &amp; " en trop", LEN(AE130)))&amp;" car."</f>
        <v>0 car.</v>
      </c>
      <c r="AH130"/>
      <c r="AN130"/>
      <c r="AO130" s="4057" t="s">
        <v>3157</v>
      </c>
      <c r="AP130" s="4058"/>
      <c r="AQ130" s="4058"/>
      <c r="AR130" s="4095"/>
      <c r="AS130" s="137"/>
      <c r="AT130" s="4027"/>
      <c r="AU130" s="2618" t="s">
        <v>647</v>
      </c>
      <c r="AV130" s="430"/>
      <c r="AW130" s="11"/>
      <c r="AX130" s="11"/>
      <c r="AY130" s="11"/>
      <c r="AZ130" s="1314"/>
      <c r="BA130"/>
      <c r="BB130" s="2751">
        <f ca="1">CELL("largeur",BB130)</f>
        <v>19</v>
      </c>
      <c r="BC130" s="2717">
        <f ca="1">CELL("largeur",BC130)</f>
        <v>22</v>
      </c>
      <c r="BD130" s="2717">
        <f ca="1">CELL("largeur",BD130)</f>
        <v>25</v>
      </c>
      <c r="BE130" s="2717">
        <f ca="1">CELL("largeur",BE130)</f>
        <v>16</v>
      </c>
      <c r="BF130" s="2717">
        <f ca="1">CELL("largeur",BF130)</f>
        <v>6</v>
      </c>
      <c r="BG130" s="2717">
        <f ca="1">CELL("largeur",BG130)</f>
        <v>11</v>
      </c>
      <c r="BH130" s="3519">
        <f ca="1">CELL("largeur",BH130)</f>
        <v>11</v>
      </c>
      <c r="BI130" s="143" t="s">
        <v>798</v>
      </c>
      <c r="BJ130" s="135">
        <v>1</v>
      </c>
    </row>
    <row r="131" spans="1:62" s="641" customFormat="1" ht="18.75">
      <c r="A131" s="138"/>
      <c r="B131"/>
      <c r="C131"/>
      <c r="D131" s="5161"/>
      <c r="E131" s="5168"/>
      <c r="F131" s="5165"/>
      <c r="G131" s="3517"/>
      <c r="H131" s="3624"/>
      <c r="I131" s="5167" t="str">
        <f>TEXT(ROUND(LEN(E131)/F93, 1), "0.0") &amp; " lignes"</f>
        <v>0.0 lignes</v>
      </c>
      <c r="J131" s="3696"/>
      <c r="K131" s="3696"/>
      <c r="M131" s="718" t="s">
        <v>15</v>
      </c>
      <c r="N131" s="5286"/>
      <c r="O131"/>
      <c r="P131"/>
      <c r="Q131"/>
      <c r="R131" s="5285"/>
      <c r="S131" s="5284" t="str">
        <f>LEN(T131)&amp;" car.&gt;"</f>
        <v>75 car.&gt;</v>
      </c>
      <c r="T131" s="3517" t="s">
        <v>4967</v>
      </c>
      <c r="U131" s="3534"/>
      <c r="V131" s="3517"/>
      <c r="W131" s="5283"/>
      <c r="X131" s="5283"/>
      <c r="Y131" s="3561" t="str">
        <f>IF(LEN(T131)=Y93,LEN(T131)&amp;" "&amp;"OK",LEN(T131))</f>
        <v>75 OK</v>
      </c>
      <c r="Z131"/>
      <c r="AA131" s="3758" t="str">
        <f>IF(AA95=0, 0, IF(LEN(AB131)&gt;AA95, LEN(AB131)-AA95 &amp; " en trop", LEN(AB131)))&amp;" car."</f>
        <v>0 car.</v>
      </c>
      <c r="AB131" s="3727"/>
      <c r="AC131" s="3754"/>
      <c r="AD131" s="3696" t="str">
        <f>TEXT(ROUND(LEN(AB131)/AG95, 1), "0.0") &amp; " lignes"</f>
        <v>0.0 lignes</v>
      </c>
      <c r="AE131" s="3727"/>
      <c r="AF131" s="3754"/>
      <c r="AG131" s="3699" t="str">
        <f>IF(AG95=0, 0, IF(LEN(AE131)&gt;AG95, LEN(AE131)-AG95 &amp; " en trop", LEN(AE131)))&amp;" car."</f>
        <v>0 car.</v>
      </c>
      <c r="AH131"/>
      <c r="AI131" s="137"/>
      <c r="AJ131" s="137"/>
      <c r="AK131" s="137"/>
      <c r="AL131" s="137"/>
      <c r="AM131" s="137"/>
      <c r="AN131"/>
      <c r="AO131" s="514"/>
      <c r="AP131" s="11"/>
      <c r="AQ131" s="11"/>
      <c r="AR131" s="167"/>
      <c r="AS131" s="137"/>
      <c r="AT131" s="4027"/>
      <c r="AU131" s="2618" t="s">
        <v>649</v>
      </c>
      <c r="AV131" s="430"/>
      <c r="AW131" s="11"/>
      <c r="AX131" s="11"/>
      <c r="AY131" s="11"/>
      <c r="AZ131" s="1314"/>
      <c r="BA131"/>
      <c r="BB131" s="1148"/>
      <c r="BC131" s="132"/>
      <c r="BD131" s="132"/>
      <c r="BE131" s="132"/>
      <c r="BF131" s="2609" t="s">
        <v>4452</v>
      </c>
      <c r="BG131" s="132"/>
      <c r="BH131" s="704"/>
      <c r="BI131" s="143" t="s">
        <v>798</v>
      </c>
      <c r="BJ131" s="135">
        <v>1</v>
      </c>
    </row>
    <row r="132" spans="1:62" s="641" customFormat="1" ht="18.75">
      <c r="A132" s="138"/>
      <c r="B132"/>
      <c r="C132"/>
      <c r="D132" s="5161"/>
      <c r="E132" s="5168"/>
      <c r="F132" s="5165"/>
      <c r="G132" s="3517"/>
      <c r="H132" s="3624"/>
      <c r="I132" s="5167" t="str">
        <f>TEXT(ROUND(LEN(E132)/F93, 1), "0.0") &amp; " lignes"</f>
        <v>0.0 lignes</v>
      </c>
      <c r="J132" s="3696"/>
      <c r="K132" s="3696"/>
      <c r="M132" s="718" t="s">
        <v>15</v>
      </c>
      <c r="N132" s="5286"/>
      <c r="O132"/>
      <c r="P132"/>
      <c r="Q132"/>
      <c r="R132" s="5285"/>
      <c r="S132" s="5284" t="str">
        <f>LEN(T132)&amp;" car.&gt;"</f>
        <v>129 car.&gt;</v>
      </c>
      <c r="T132" s="3517" t="s">
        <v>4826</v>
      </c>
      <c r="U132" s="3534"/>
      <c r="V132" s="3517"/>
      <c r="W132" s="5283"/>
      <c r="X132" s="5283"/>
      <c r="Y132" s="3561" t="str">
        <f>IF(Y93=0,0,IF(LEN(T132)&gt;Y93,LEN(T132)-Y93&amp;" en trop",0))</f>
        <v>54 en trop</v>
      </c>
      <c r="Z132"/>
      <c r="AA132" s="3758" t="str">
        <f>IF(AA95=0, 0, IF(LEN(AB132)&gt;AA95, LEN(AB132)-AA95 &amp; " en trop", LEN(AB132)))&amp;" car."</f>
        <v>0 car.</v>
      </c>
      <c r="AB132" s="3727"/>
      <c r="AC132" s="3754"/>
      <c r="AD132" s="3696" t="str">
        <f>TEXT(ROUND(LEN(AB132)/AG95, 1), "0.0") &amp; " lignes"</f>
        <v>0.0 lignes</v>
      </c>
      <c r="AE132" s="3727"/>
      <c r="AF132" s="3754"/>
      <c r="AG132" s="3699" t="str">
        <f>IF(AG95=0, 0, IF(LEN(AE132)&gt;AG95, LEN(AE132)-AG95 &amp; " en trop", LEN(AE132)))&amp;" car."</f>
        <v>0 car.</v>
      </c>
      <c r="AH132"/>
      <c r="AI132" s="137"/>
      <c r="AJ132" s="137"/>
      <c r="AK132" s="137"/>
      <c r="AL132" s="137"/>
      <c r="AM132" s="137"/>
      <c r="AN132"/>
      <c r="AO132" s="515" t="s">
        <v>902</v>
      </c>
      <c r="AP132" s="516" t="s">
        <v>903</v>
      </c>
      <c r="AQ132" s="11"/>
      <c r="AR132" s="167"/>
      <c r="AS132" s="137"/>
      <c r="AT132" s="4027"/>
      <c r="AU132" s="2618" t="s">
        <v>667</v>
      </c>
      <c r="AV132" s="430"/>
      <c r="AW132" s="11"/>
      <c r="AX132" s="11"/>
      <c r="AY132" s="11"/>
      <c r="AZ132" s="1314"/>
      <c r="BA132"/>
      <c r="BB132" s="1148"/>
      <c r="BC132" s="713"/>
      <c r="BD132" s="2036"/>
      <c r="BE132" s="713" t="s">
        <v>1069</v>
      </c>
      <c r="BF132" s="701" t="s">
        <v>1071</v>
      </c>
      <c r="BG132" s="702"/>
      <c r="BH132" s="704"/>
      <c r="BI132" s="143" t="s">
        <v>798</v>
      </c>
      <c r="BJ132" s="135">
        <v>1</v>
      </c>
    </row>
    <row r="133" spans="1:62" s="641" customFormat="1" ht="16.5" customHeight="1">
      <c r="A133"/>
      <c r="B133"/>
      <c r="C133"/>
      <c r="D133" s="5161"/>
      <c r="E133" s="5282">
        <v>11</v>
      </c>
      <c r="F133" s="3611">
        <v>11</v>
      </c>
      <c r="G133" s="3611">
        <v>3</v>
      </c>
      <c r="H133" s="3611">
        <v>11</v>
      </c>
      <c r="I133" s="5281">
        <v>11</v>
      </c>
      <c r="J133" s="3696"/>
      <c r="K133" s="3696"/>
      <c r="L133"/>
      <c r="M133" s="718" t="s">
        <v>0</v>
      </c>
      <c r="N133" s="5282">
        <v>11</v>
      </c>
      <c r="O133" s="3611">
        <v>11</v>
      </c>
      <c r="P133" s="3611">
        <v>3</v>
      </c>
      <c r="Q133" s="3611">
        <v>11</v>
      </c>
      <c r="R133" s="5281">
        <v>11</v>
      </c>
      <c r="S133" s="5163" t="str">
        <f>LEN(T133)&amp;" car.&gt;"</f>
        <v>38 car.&gt;</v>
      </c>
      <c r="T133" s="5162" t="s">
        <v>5025</v>
      </c>
      <c r="U133" s="2733"/>
      <c r="V133" s="2733"/>
      <c r="W133" s="2733"/>
      <c r="X133" s="2733"/>
      <c r="Y133" s="2744"/>
      <c r="Z133"/>
      <c r="AA133" s="3758" t="str">
        <f>IF(AA95=0, 0, IF(LEN(AB133)&gt;AA95, LEN(AB133)-AA95 &amp; " en trop", LEN(AB133)))&amp;" car."</f>
        <v>0 car.</v>
      </c>
      <c r="AB133" s="3727"/>
      <c r="AC133" s="3754"/>
      <c r="AD133" s="3696" t="str">
        <f>TEXT(ROUND(LEN(AB133)/AG95, 1), "0.0") &amp; " lignes"</f>
        <v>0.0 lignes</v>
      </c>
      <c r="AE133" s="3727"/>
      <c r="AF133" s="3754"/>
      <c r="AG133" s="3699" t="str">
        <f>IF(AG95=0, 0, IF(LEN(AE133)&gt;AG95, LEN(AE133)-AG95 &amp; " en trop", LEN(AE133)))&amp;" car."</f>
        <v>0 car.</v>
      </c>
      <c r="AH133"/>
      <c r="AI133" s="137"/>
      <c r="AJ133" s="137"/>
      <c r="AK133" s="137"/>
      <c r="AL133" s="137"/>
      <c r="AM133" s="137"/>
      <c r="AN133"/>
      <c r="AO133" s="517" t="s">
        <v>909</v>
      </c>
      <c r="AP133" s="11"/>
      <c r="AQ133" s="11"/>
      <c r="AR133" s="167"/>
      <c r="AS133" s="137"/>
      <c r="AT133" s="4027"/>
      <c r="AU133" s="2618" t="s">
        <v>669</v>
      </c>
      <c r="AV133" s="436"/>
      <c r="AW133" s="11"/>
      <c r="AX133" s="11"/>
      <c r="AY133" s="11"/>
      <c r="AZ133" s="1314"/>
      <c r="BA133"/>
      <c r="BB133" s="1148"/>
      <c r="BC133" s="713"/>
      <c r="BD133" s="2036"/>
      <c r="BE133" s="713" t="s">
        <v>1070</v>
      </c>
      <c r="BF133" s="701" t="s">
        <v>1072</v>
      </c>
      <c r="BG133" s="702"/>
      <c r="BH133" s="704"/>
      <c r="BI133" s="143" t="s">
        <v>798</v>
      </c>
      <c r="BJ133" s="135">
        <v>1</v>
      </c>
    </row>
    <row r="134" spans="1:62" s="641" customFormat="1" ht="16.5" thickBot="1">
      <c r="A134"/>
      <c r="B134"/>
      <c r="C134"/>
      <c r="D134" s="5161"/>
      <c r="E134" s="5280" t="s">
        <v>4503</v>
      </c>
      <c r="F134" s="5279"/>
      <c r="G134" s="5278"/>
      <c r="H134" s="5278"/>
      <c r="I134" s="5277"/>
      <c r="J134" s="3696"/>
      <c r="K134" s="3696"/>
      <c r="L134"/>
      <c r="M134" s="718" t="s">
        <v>15</v>
      </c>
      <c r="N134" s="5280" t="s">
        <v>4503</v>
      </c>
      <c r="O134" s="5279"/>
      <c r="P134" s="5278"/>
      <c r="Q134" s="5278"/>
      <c r="R134" s="5277"/>
      <c r="S134" s="2768" t="str">
        <f ca="1">IF(ISBLANK(T134),"",LARGE(OFFSET(S91,0,0,ROWS(S91:S133)),1)+1)</f>
        <v/>
      </c>
      <c r="T134" s="27"/>
      <c r="U134" s="132"/>
      <c r="V134" s="132"/>
      <c r="W134" s="547" t="s">
        <v>4506</v>
      </c>
      <c r="X134" s="20">
        <v>5.2083333333333336E-2</v>
      </c>
      <c r="Y134" s="2788" t="s">
        <v>4512</v>
      </c>
      <c r="Z134"/>
      <c r="AA134" s="3758" t="str">
        <f>IF(AA95=0, 0, IF(LEN(AB134)&gt;AA95, LEN(AB134)-AA95 &amp; " en trop", LEN(AB134)))&amp;" car."</f>
        <v>0 car.</v>
      </c>
      <c r="AB134" s="3727"/>
      <c r="AC134" s="3754"/>
      <c r="AD134" s="3696" t="str">
        <f>TEXT(ROUND(LEN(AB134)/AG28, 1), "0.0") &amp; " lignes"</f>
        <v>0.0 lignes</v>
      </c>
      <c r="AE134" s="3727"/>
      <c r="AF134" s="3754"/>
      <c r="AG134" s="3699" t="str">
        <f>IF(AG95=0, 0, IF(LEN(AE134)&gt;AG95, LEN(AE134)-AG95 &amp; " en trop", LEN(AE134)))&amp;" car."</f>
        <v>0 car.</v>
      </c>
      <c r="AH134"/>
      <c r="AI134" s="137"/>
      <c r="AJ134" s="137"/>
      <c r="AK134" s="137"/>
      <c r="AL134" s="137"/>
      <c r="AM134" s="137"/>
      <c r="AN134"/>
      <c r="AO134" s="514"/>
      <c r="AP134" s="11"/>
      <c r="AQ134" s="11"/>
      <c r="AR134" s="167"/>
      <c r="AS134" s="137"/>
      <c r="AT134" s="4027"/>
      <c r="AU134" s="2619" t="s">
        <v>4453</v>
      </c>
      <c r="AV134" s="712"/>
      <c r="AW134" s="132"/>
      <c r="AX134" s="132"/>
      <c r="AY134" s="132"/>
      <c r="AZ134" s="1314"/>
      <c r="BA134"/>
      <c r="BB134" s="1148" t="s">
        <v>798</v>
      </c>
      <c r="BC134" s="132"/>
      <c r="BD134" s="2036"/>
      <c r="BE134" s="713" t="str">
        <f ca="1">_xlfn.FORMULATEXT(BF134)</f>
        <v>=SI(NB.SI(BB130:BH130;"&lt;0.5")=0;"Aucune colonne masquée";NB.SI(BB130:BH130;"&lt;0.5")&amp;" "&amp;SI(NB.SI(BB130:BH130;"&lt;0.5")&gt;1;"colonnes masquées";"colonne masquée")&amp;" : "&amp;CONCATENER(SI(BB130&lt;0.5;BB129&amp;" ";"");SI(BC130&lt;0.5;BC129&amp;" ";"");SI(BD130&lt;0.5;BD129&amp;" ";"");SI(BE130&lt;0.5;BE129&amp;" ";"");SI(BF130&lt;0.5;BF129&amp;" ";"");SI(BG130&lt;0.5;BG129&amp;" ";"");SI(BH130&lt;0.5;BH129&amp;" ";"")))</v>
      </c>
      <c r="BF134" s="2761" t="str">
        <f ca="1">IF(COUNTIF(BB130:BH130,"&lt;0.5")=0,"Aucune colonne masquée",COUNTIF(BB130:BH130,"&lt;0.5")&amp;" "&amp;IF(COUNTIF(BB130:BH130,"&lt;0.5")&gt;1,"colonnes masquées","colonne masquée")&amp;" : "&amp;CONCATENATE(IF(BB130&lt;0.5,BB129&amp;" ",""),IF(BC130&lt;0.5,BC129&amp;" ",""),IF(BD130&lt;0.5,BD129&amp;" ",""),IF(BE130&lt;0.5,BE129&amp;" ",""),IF(BF130&lt;0.5,BF129&amp;" ",""),IF(BG130&lt;0.5,BG129&amp;" ",""),IF(BH130&lt;0.5,BH129&amp;" ","")))</f>
        <v>Aucune colonne masquée</v>
      </c>
      <c r="BG134" s="702"/>
      <c r="BH134" s="704"/>
      <c r="BI134" s="143" t="s">
        <v>798</v>
      </c>
      <c r="BJ134" s="135">
        <v>1</v>
      </c>
    </row>
    <row r="135" spans="1:62" s="641" customFormat="1" ht="16.5" thickBot="1">
      <c r="A135"/>
      <c r="B135"/>
      <c r="C135"/>
      <c r="D135"/>
      <c r="E135"/>
      <c r="F135"/>
      <c r="G135"/>
      <c r="H135"/>
      <c r="I135"/>
      <c r="J135"/>
      <c r="K135"/>
      <c r="L135"/>
      <c r="M135" s="718" t="s">
        <v>15</v>
      </c>
      <c r="N135" s="5154" t="s">
        <v>4497</v>
      </c>
      <c r="O135" s="5153"/>
      <c r="P135" s="5153"/>
      <c r="Q135" s="5153"/>
      <c r="R135" s="5153"/>
      <c r="S135" s="2768" t="str">
        <f ca="1">IF(ISBLANK(T135),"",LARGE(OFFSET(S92,0,0,ROWS(S92:S134)),1)+1)</f>
        <v/>
      </c>
      <c r="T135" s="27"/>
      <c r="U135" s="132"/>
      <c r="V135" s="132"/>
      <c r="W135" s="547" t="s">
        <v>1008</v>
      </c>
      <c r="X135" s="2787">
        <v>2.4305555555555556E-2</v>
      </c>
      <c r="Y135" s="2786">
        <f>X134+X135</f>
        <v>7.6388888888888895E-2</v>
      </c>
      <c r="Z135"/>
      <c r="AA135" s="92" t="s">
        <v>15</v>
      </c>
      <c r="AB135" s="3624" t="s">
        <v>4932</v>
      </c>
      <c r="AC135" s="3754"/>
      <c r="AD135" s="3517"/>
      <c r="AE135" s="3757"/>
      <c r="AF135" s="3756"/>
      <c r="AG135" s="3755" t="str">
        <f>LEN(AB135)&amp;" car."</f>
        <v>75 car.</v>
      </c>
      <c r="AH135"/>
      <c r="AI135" s="137"/>
      <c r="AJ135" s="137"/>
      <c r="AK135" s="137"/>
      <c r="AL135" s="137"/>
      <c r="AM135" s="137"/>
      <c r="AN135"/>
      <c r="AO135" s="466" t="s">
        <v>912</v>
      </c>
      <c r="AP135" s="18"/>
      <c r="AQ135" s="18"/>
      <c r="AR135" s="465"/>
      <c r="AS135" s="137"/>
      <c r="AT135" s="4027"/>
      <c r="AU135" s="2619" t="s">
        <v>4454</v>
      </c>
      <c r="AV135" s="712"/>
      <c r="AW135" s="132"/>
      <c r="AX135" s="132"/>
      <c r="AY135" s="132"/>
      <c r="AZ135" s="1314"/>
      <c r="BA135"/>
      <c r="BB135" s="1148"/>
      <c r="BC135" s="713"/>
      <c r="BD135" s="2036"/>
      <c r="BE135" s="713" t="str">
        <f ca="1">_xlfn.FORMULATEXT(BF135)</f>
        <v>=NB.SI(BB130:BH130;"&gt;0.5")+1&amp;" "&amp;"Colonnes Visibles"</v>
      </c>
      <c r="BF135" s="2761" t="str">
        <f ca="1">COUNTIF(BB130:BH130,"&gt;0.5")+1&amp;" "&amp;"Colonnes Visibles"</f>
        <v>8 Colonnes Visibles</v>
      </c>
      <c r="BG135" s="702"/>
      <c r="BH135" s="704"/>
      <c r="BI135" s="143" t="s">
        <v>798</v>
      </c>
      <c r="BJ135" s="135">
        <v>1</v>
      </c>
    </row>
    <row r="136" spans="1:62" s="641" customFormat="1" ht="16.5" thickBot="1">
      <c r="A136"/>
      <c r="B136"/>
      <c r="C136"/>
      <c r="D136"/>
      <c r="E136"/>
      <c r="F136"/>
      <c r="G136"/>
      <c r="H136"/>
      <c r="I136"/>
      <c r="J136"/>
      <c r="K136"/>
      <c r="L136"/>
      <c r="M136" s="718" t="s">
        <v>15</v>
      </c>
      <c r="N136" s="5152" t="s">
        <v>4498</v>
      </c>
      <c r="O136" s="5151"/>
      <c r="P136" s="5151"/>
      <c r="Q136" s="5151"/>
      <c r="R136" s="5150"/>
      <c r="S136" s="2768" t="str">
        <f ca="1">IF(ISBLANK(T136),"",LARGE(OFFSET(S93,0,0,ROWS(S93:S135)),1)+1)</f>
        <v/>
      </c>
      <c r="T136" s="27"/>
      <c r="U136" s="132"/>
      <c r="V136" s="132"/>
      <c r="W136" s="132"/>
      <c r="X136" s="132"/>
      <c r="Y136" s="5149"/>
      <c r="Z136"/>
      <c r="AA136" s="92" t="s">
        <v>15</v>
      </c>
      <c r="AB136" s="3624" t="s">
        <v>4972</v>
      </c>
      <c r="AC136" s="3754"/>
      <c r="AD136" s="3517"/>
      <c r="AE136" s="3727"/>
      <c r="AF136" s="3754"/>
      <c r="AG136" s="3755" t="str">
        <f>LEN(AB136)&amp;" car."</f>
        <v>32 car.</v>
      </c>
      <c r="AH136"/>
      <c r="AI136" s="137"/>
      <c r="AJ136" s="137"/>
      <c r="AK136" s="137"/>
      <c r="AL136" s="137"/>
      <c r="AM136" s="137"/>
      <c r="AN136"/>
      <c r="AO136" s="519">
        <v>12</v>
      </c>
      <c r="AP136" s="18" t="s">
        <v>917</v>
      </c>
      <c r="AQ136" s="18"/>
      <c r="AR136" s="465"/>
      <c r="AS136" s="137"/>
      <c r="AT136" s="1148"/>
      <c r="AU136" s="132"/>
      <c r="AV136" s="132"/>
      <c r="AW136" s="132"/>
      <c r="AX136" s="132"/>
      <c r="AY136" s="712"/>
      <c r="AZ136" s="1314"/>
      <c r="BA136"/>
      <c r="BB136" s="1148"/>
      <c r="BC136" s="132"/>
      <c r="BD136" s="132"/>
      <c r="BE136" s="132"/>
      <c r="BF136" s="132"/>
      <c r="BG136" s="132"/>
      <c r="BH136" s="704"/>
      <c r="BI136" s="143" t="s">
        <v>798</v>
      </c>
      <c r="BJ136" s="135">
        <v>1</v>
      </c>
    </row>
    <row r="137" spans="1:62" s="641" customFormat="1" ht="15.75" customHeight="1">
      <c r="A137"/>
      <c r="B137"/>
      <c r="C137"/>
      <c r="D137"/>
      <c r="E137"/>
      <c r="F137"/>
      <c r="G137"/>
      <c r="H137"/>
      <c r="I137"/>
      <c r="J137"/>
      <c r="K137"/>
      <c r="L137"/>
      <c r="M137" s="718" t="s">
        <v>15</v>
      </c>
      <c r="N137" s="5147"/>
      <c r="O137" s="4100"/>
      <c r="P137" s="4100"/>
      <c r="Q137" s="4100"/>
      <c r="R137" s="5146"/>
      <c r="S137" s="2056"/>
      <c r="T137" s="2056"/>
      <c r="U137" s="622"/>
      <c r="V137" s="2513"/>
      <c r="W137" s="2513"/>
      <c r="X137" s="2053" t="s">
        <v>1002</v>
      </c>
      <c r="Y137" s="5148" t="s">
        <v>26</v>
      </c>
      <c r="Z137"/>
      <c r="AA137" s="92" t="s">
        <v>15</v>
      </c>
      <c r="AB137" s="3624" t="s">
        <v>4971</v>
      </c>
      <c r="AC137" s="3754"/>
      <c r="AD137" s="3517"/>
      <c r="AE137" s="3727"/>
      <c r="AF137" s="3754"/>
      <c r="AG137" s="3755" t="str">
        <f>LEN(AB137)&amp;" car."</f>
        <v>52 car.</v>
      </c>
      <c r="AH137"/>
      <c r="AI137" s="137"/>
      <c r="AJ137" s="137"/>
      <c r="AK137" s="137"/>
      <c r="AL137" s="137"/>
      <c r="AM137" s="137"/>
      <c r="AN137"/>
      <c r="AO137" s="520">
        <f ca="1">CELL("largeur",AO137)</f>
        <v>19</v>
      </c>
      <c r="AP137" s="18" t="s">
        <v>919</v>
      </c>
      <c r="AQ137" s="18"/>
      <c r="AR137" s="465"/>
      <c r="AS137" s="137"/>
      <c r="AT137" s="1148"/>
      <c r="AU137" s="132"/>
      <c r="AV137" s="132"/>
      <c r="AW137" s="132"/>
      <c r="AX137" s="132"/>
      <c r="AY137" s="712"/>
      <c r="AZ137" s="1314"/>
      <c r="BA137"/>
      <c r="BB137" s="2610" t="s">
        <v>950</v>
      </c>
      <c r="BC137" s="2611"/>
      <c r="BD137" s="2611"/>
      <c r="BE137" s="2611"/>
      <c r="BF137" s="2611"/>
      <c r="BG137" s="132"/>
      <c r="BH137" s="704"/>
      <c r="BI137" s="143" t="s">
        <v>798</v>
      </c>
      <c r="BJ137" s="135">
        <v>1</v>
      </c>
    </row>
    <row r="138" spans="1:62" s="641" customFormat="1" ht="15" customHeight="1">
      <c r="A138"/>
      <c r="B138"/>
      <c r="C138"/>
      <c r="D138"/>
      <c r="E138"/>
      <c r="F138"/>
      <c r="G138"/>
      <c r="H138"/>
      <c r="I138"/>
      <c r="J138"/>
      <c r="K138"/>
      <c r="L138"/>
      <c r="M138" s="718" t="s">
        <v>15</v>
      </c>
      <c r="N138" s="5147"/>
      <c r="O138" s="4100"/>
      <c r="P138" s="4100"/>
      <c r="Q138" s="4100"/>
      <c r="R138" s="5146"/>
      <c r="S138" s="608"/>
      <c r="T138" s="608"/>
      <c r="U138" s="2740"/>
      <c r="V138" s="608"/>
      <c r="W138" s="132"/>
      <c r="X138" s="579" t="s">
        <v>1003</v>
      </c>
      <c r="Y138" s="582" t="s">
        <v>26</v>
      </c>
      <c r="Z138"/>
      <c r="AA138" s="92" t="s">
        <v>15</v>
      </c>
      <c r="AB138" s="3624" t="s">
        <v>4970</v>
      </c>
      <c r="AC138" s="3754"/>
      <c r="AD138" s="3517"/>
      <c r="AE138" s="3727"/>
      <c r="AF138" s="3754"/>
      <c r="AG138" s="3755" t="str">
        <f>LEN(AB138)&amp;" car."</f>
        <v>78 car.</v>
      </c>
      <c r="AH138"/>
      <c r="AI138" s="137"/>
      <c r="AJ138" s="137"/>
      <c r="AK138" s="137"/>
      <c r="AL138" s="137"/>
      <c r="AM138" s="137"/>
      <c r="AN138"/>
      <c r="AO138" s="466" t="s">
        <v>921</v>
      </c>
      <c r="AP138" s="18"/>
      <c r="AQ138" s="18"/>
      <c r="AR138" s="465"/>
      <c r="AS138" s="137"/>
      <c r="AT138" s="1148"/>
      <c r="AU138" s="132"/>
      <c r="AV138" s="132"/>
      <c r="AW138" s="132"/>
      <c r="AX138" s="132"/>
      <c r="AY138" s="712"/>
      <c r="AZ138" s="1314"/>
      <c r="BA138"/>
      <c r="BB138" s="2509" t="s">
        <v>956</v>
      </c>
      <c r="BC138" s="2612"/>
      <c r="BD138" s="2612"/>
      <c r="BE138" s="2612"/>
      <c r="BF138" s="2612"/>
      <c r="BG138" s="2613"/>
      <c r="BH138" s="2614"/>
      <c r="BI138" s="143" t="s">
        <v>798</v>
      </c>
      <c r="BJ138" s="135">
        <v>1</v>
      </c>
    </row>
    <row r="139" spans="1:62" s="641" customFormat="1" ht="15" customHeight="1" thickBot="1">
      <c r="A139"/>
      <c r="B139"/>
      <c r="C139"/>
      <c r="D139"/>
      <c r="E139"/>
      <c r="F139"/>
      <c r="G139"/>
      <c r="H139"/>
      <c r="I139"/>
      <c r="J139"/>
      <c r="K139"/>
      <c r="L139"/>
      <c r="M139" s="718" t="s">
        <v>15</v>
      </c>
      <c r="N139" s="5145"/>
      <c r="O139" s="5144"/>
      <c r="P139" s="5144"/>
      <c r="Q139" s="5144"/>
      <c r="R139" s="5143"/>
      <c r="S139" s="2012"/>
      <c r="T139" s="2012"/>
      <c r="U139" s="2012"/>
      <c r="V139" s="2513"/>
      <c r="W139" s="2513"/>
      <c r="X139" s="2513"/>
      <c r="Y139" s="5142" t="s">
        <v>35</v>
      </c>
      <c r="Z139"/>
      <c r="AA139" s="92" t="s">
        <v>15</v>
      </c>
      <c r="AB139" s="3624" t="s">
        <v>4969</v>
      </c>
      <c r="AC139" s="3754"/>
      <c r="AD139" s="3517"/>
      <c r="AE139" s="3727"/>
      <c r="AF139" s="3754"/>
      <c r="AG139" s="3755" t="str">
        <f>LEN(AB139)&amp;" car."</f>
        <v>65 car.</v>
      </c>
      <c r="AH139"/>
      <c r="AI139" s="137"/>
      <c r="AJ139" s="137"/>
      <c r="AK139" s="137"/>
      <c r="AL139" s="137"/>
      <c r="AM139" s="137"/>
      <c r="AN139"/>
      <c r="AO139" s="466" t="s">
        <v>927</v>
      </c>
      <c r="AP139" s="18"/>
      <c r="AQ139" s="18"/>
      <c r="AR139" s="465"/>
      <c r="AS139" s="137"/>
      <c r="AT139" s="1148"/>
      <c r="AU139" s="132"/>
      <c r="AV139" s="132"/>
      <c r="AW139" s="132"/>
      <c r="AX139" s="132"/>
      <c r="AY139" s="712"/>
      <c r="AZ139" s="1314"/>
      <c r="BA139"/>
      <c r="BB139" s="280"/>
      <c r="BC139" s="2510" t="s">
        <v>969</v>
      </c>
      <c r="BD139" s="282"/>
      <c r="BE139" s="281"/>
      <c r="BF139" s="281"/>
      <c r="BG139" s="281"/>
      <c r="BH139" s="283"/>
      <c r="BI139" s="143" t="s">
        <v>798</v>
      </c>
      <c r="BJ139" s="135">
        <v>1</v>
      </c>
    </row>
    <row r="140" spans="1:62" s="641" customFormat="1" ht="15" customHeight="1">
      <c r="A140"/>
      <c r="B140"/>
      <c r="C140"/>
      <c r="D140"/>
      <c r="E140"/>
      <c r="F140"/>
      <c r="G140"/>
      <c r="H140"/>
      <c r="I140"/>
      <c r="J140"/>
      <c r="K140"/>
      <c r="L140"/>
      <c r="M140" s="718" t="s">
        <v>15</v>
      </c>
      <c r="N140" s="5141"/>
      <c r="O140" s="5140" t="s">
        <v>5024</v>
      </c>
      <c r="P140" s="5139">
        <v>70</v>
      </c>
      <c r="Q140" s="5138" t="s">
        <v>67</v>
      </c>
      <c r="R140" s="5137" t="str">
        <f>TEXT(ROUND(LEN(N136)/P140, 1), "0.0") &amp; " lignes"</f>
        <v>3.1 lignes</v>
      </c>
      <c r="S140" s="2014"/>
      <c r="T140" s="2014"/>
      <c r="U140" s="2014"/>
      <c r="V140" s="608"/>
      <c r="W140" s="608"/>
      <c r="X140" s="608"/>
      <c r="Y140" s="2015" t="s">
        <v>34</v>
      </c>
      <c r="Z140"/>
      <c r="AA140" s="92" t="s">
        <v>15</v>
      </c>
      <c r="AB140" s="3624" t="s">
        <v>4968</v>
      </c>
      <c r="AC140" s="3754"/>
      <c r="AD140" s="3517"/>
      <c r="AE140" s="3727"/>
      <c r="AF140" s="3754"/>
      <c r="AG140" s="3755" t="str">
        <f>LEN(AB140)&amp;" car."</f>
        <v>42 car.</v>
      </c>
      <c r="AH140"/>
      <c r="AI140" s="137"/>
      <c r="AJ140" s="137"/>
      <c r="AK140" s="137"/>
      <c r="AL140" s="137"/>
      <c r="AM140" s="137"/>
      <c r="AN140"/>
      <c r="AO140" s="466" t="s">
        <v>929</v>
      </c>
      <c r="AP140" s="139"/>
      <c r="AQ140" s="139"/>
      <c r="AR140" s="492"/>
      <c r="AS140" s="137"/>
      <c r="AT140" s="1148"/>
      <c r="AU140" s="132"/>
      <c r="AV140" s="132"/>
      <c r="AW140" s="132"/>
      <c r="AX140" s="132"/>
      <c r="AY140" s="712"/>
      <c r="AZ140" s="1314"/>
      <c r="BA140"/>
      <c r="BB140" s="1148"/>
      <c r="BC140"/>
      <c r="BD140"/>
      <c r="BE140" s="132"/>
      <c r="BF140" s="132"/>
      <c r="BG140" s="132"/>
      <c r="BH140" s="704"/>
      <c r="BI140" s="143" t="s">
        <v>798</v>
      </c>
      <c r="BJ140" s="135">
        <v>1</v>
      </c>
    </row>
    <row r="141" spans="1:62" s="641" customFormat="1" ht="15.75">
      <c r="A141"/>
      <c r="B141"/>
      <c r="C141"/>
      <c r="D141"/>
      <c r="E141"/>
      <c r="F141"/>
      <c r="G141"/>
      <c r="H141"/>
      <c r="I141"/>
      <c r="J141"/>
      <c r="K141"/>
      <c r="L141"/>
      <c r="M141" s="718" t="s">
        <v>15</v>
      </c>
      <c r="N141" s="5136" t="str">
        <f>LEN(SUBSTITUTE(N136," ",""))&amp;" carac.plus "&amp;(LEN(N136)-LEN(SUBSTITUTE(N136," ","")))&amp;" espaces = "&amp;LEN(N136)</f>
        <v>178 carac.plus 38 espaces = 216</v>
      </c>
      <c r="Q141" s="5135" t="s">
        <v>5023</v>
      </c>
      <c r="R141" s="5134">
        <f>LEN(N136) - LEN(SUBSTITUTE(N136, " ", "")) + 1</f>
        <v>39</v>
      </c>
      <c r="S141" s="14" t="s">
        <v>4</v>
      </c>
      <c r="T141" s="2016"/>
      <c r="U141" s="11"/>
      <c r="V141" s="132"/>
      <c r="W141" s="132"/>
      <c r="X141" s="132"/>
      <c r="Y141" s="10"/>
      <c r="Z141"/>
      <c r="AA141" s="92" t="s">
        <v>15</v>
      </c>
      <c r="AB141" s="3517" t="s">
        <v>4967</v>
      </c>
      <c r="AC141" s="3754"/>
      <c r="AD141" s="3517"/>
      <c r="AE141" s="3727"/>
      <c r="AF141" s="3753"/>
      <c r="AG141" s="3752" t="str">
        <f>IF(LEN(AB141)=AG95,LEN(AB141)&amp;" "&amp;"OK",LEN(AB141))</f>
        <v>75 OK</v>
      </c>
      <c r="AH141"/>
      <c r="AI141" s="137"/>
      <c r="AJ141" s="137"/>
      <c r="AK141" s="137"/>
      <c r="AL141" s="137"/>
      <c r="AM141" s="137"/>
      <c r="AN141"/>
      <c r="AO141" s="521"/>
      <c r="AP141" s="139"/>
      <c r="AQ141" s="139"/>
      <c r="AR141" s="492"/>
      <c r="AS141" s="137"/>
      <c r="AT141" s="1148"/>
      <c r="AU141" s="132"/>
      <c r="AV141" s="132"/>
      <c r="AW141" s="132"/>
      <c r="AX141" s="132"/>
      <c r="AY141" s="712"/>
      <c r="AZ141" s="1314"/>
      <c r="BA141"/>
      <c r="BB141" s="1148"/>
      <c r="BC141" s="529">
        <v>149.92240344353021</v>
      </c>
      <c r="BD141" s="530">
        <v>8</v>
      </c>
      <c r="BE141" s="132"/>
      <c r="BF141" s="712" t="s">
        <v>4783</v>
      </c>
      <c r="BG141" s="132"/>
      <c r="BH141" s="704"/>
      <c r="BI141" s="143" t="s">
        <v>798</v>
      </c>
      <c r="BJ141" s="135">
        <v>1</v>
      </c>
    </row>
    <row r="142" spans="1:62" s="641" customFormat="1" ht="15.75" customHeight="1">
      <c r="A142"/>
      <c r="B142"/>
      <c r="C142"/>
      <c r="D142"/>
      <c r="E142"/>
      <c r="F142"/>
      <c r="G142"/>
      <c r="H142"/>
      <c r="I142"/>
      <c r="J142"/>
      <c r="K142"/>
      <c r="L142"/>
      <c r="M142" s="718" t="s">
        <v>0</v>
      </c>
      <c r="N142" s="5133" t="s">
        <v>4468</v>
      </c>
      <c r="O142" s="31"/>
      <c r="P142" s="31"/>
      <c r="Q142" s="31"/>
      <c r="R142" s="5132"/>
      <c r="S142" s="6" t="s">
        <v>2</v>
      </c>
      <c r="T142" s="5" t="s">
        <v>1</v>
      </c>
      <c r="U142" s="3"/>
      <c r="V142" s="132"/>
      <c r="W142" s="132"/>
      <c r="X142" s="132"/>
      <c r="Y142" s="463" t="s">
        <v>798</v>
      </c>
      <c r="Z142"/>
      <c r="AA142" s="92" t="s">
        <v>15</v>
      </c>
      <c r="AB142" s="3517" t="s">
        <v>4826</v>
      </c>
      <c r="AC142" s="3754"/>
      <c r="AD142" s="3517"/>
      <c r="AE142" s="3727"/>
      <c r="AF142" s="3753"/>
      <c r="AG142" s="3752" t="str">
        <f>IF(AG95=0,0,IF(LEN(AB142)&gt;AG95,LEN(AB142)-AG95&amp;" en trop",0))</f>
        <v>54 en trop</v>
      </c>
      <c r="AH142"/>
      <c r="AI142" s="137"/>
      <c r="AJ142" s="137"/>
      <c r="AK142" s="137"/>
      <c r="AL142" s="137"/>
      <c r="AM142" s="137"/>
      <c r="AN142"/>
      <c r="AO142" s="522" t="s">
        <v>15</v>
      </c>
      <c r="AP142" s="11" t="s">
        <v>937</v>
      </c>
      <c r="AQ142" s="11"/>
      <c r="AR142" s="492"/>
      <c r="AS142" s="137"/>
      <c r="AT142" s="1148"/>
      <c r="AU142" s="132"/>
      <c r="AV142" s="132"/>
      <c r="AW142" s="132"/>
      <c r="AX142" s="132"/>
      <c r="AY142" s="712"/>
      <c r="AZ142" s="1314"/>
      <c r="BA142"/>
      <c r="BB142" s="1148"/>
      <c r="BC142" s="531">
        <v>1.28</v>
      </c>
      <c r="BD142" s="532">
        <v>7</v>
      </c>
      <c r="BE142" s="132"/>
      <c r="BF142" s="712" t="s">
        <v>4784</v>
      </c>
      <c r="BG142" s="132"/>
      <c r="BH142" s="704"/>
      <c r="BI142" s="143" t="s">
        <v>798</v>
      </c>
      <c r="BJ142" s="135">
        <v>1</v>
      </c>
    </row>
    <row r="143" spans="1:62" s="641" customFormat="1" ht="15.75" customHeight="1">
      <c r="A143"/>
      <c r="B143"/>
      <c r="C143"/>
      <c r="D143"/>
      <c r="E143"/>
      <c r="F143"/>
      <c r="G143"/>
      <c r="H143"/>
      <c r="I143"/>
      <c r="J143"/>
      <c r="K143"/>
      <c r="L143"/>
      <c r="M143" s="718" t="s">
        <v>0</v>
      </c>
      <c r="N143" s="588">
        <v>11</v>
      </c>
      <c r="O143" s="588">
        <v>11</v>
      </c>
      <c r="P143" s="588">
        <v>3</v>
      </c>
      <c r="Q143" s="588">
        <v>11</v>
      </c>
      <c r="R143" s="588">
        <v>11</v>
      </c>
      <c r="S143" s="588">
        <v>9</v>
      </c>
      <c r="T143" s="588">
        <v>35</v>
      </c>
      <c r="U143" s="3611" t="s">
        <v>4846</v>
      </c>
      <c r="V143" s="588">
        <v>14</v>
      </c>
      <c r="W143" s="588">
        <v>11</v>
      </c>
      <c r="X143" s="588">
        <v>11</v>
      </c>
      <c r="Y143" s="719">
        <v>11</v>
      </c>
      <c r="Z143"/>
      <c r="AA143" s="593" t="s">
        <v>0</v>
      </c>
      <c r="AB143" s="588">
        <v>25</v>
      </c>
      <c r="AC143" s="588">
        <v>25</v>
      </c>
      <c r="AD143" s="588">
        <v>13</v>
      </c>
      <c r="AE143" s="588">
        <v>25</v>
      </c>
      <c r="AF143" s="588">
        <v>25</v>
      </c>
      <c r="AG143" s="591">
        <v>11</v>
      </c>
      <c r="AH143"/>
      <c r="AI143" s="137"/>
      <c r="AJ143" s="137"/>
      <c r="AK143" s="137"/>
      <c r="AL143" s="137"/>
      <c r="AM143" s="137"/>
      <c r="AN143"/>
      <c r="AO143" s="166"/>
      <c r="AP143" s="11" t="s">
        <v>1074</v>
      </c>
      <c r="AQ143" s="139"/>
      <c r="AR143" s="492"/>
      <c r="AS143" s="137"/>
      <c r="AT143" s="1148"/>
      <c r="AU143" s="132"/>
      <c r="AV143" s="132"/>
      <c r="AW143" s="132"/>
      <c r="AX143" s="132"/>
      <c r="AY143" s="712"/>
      <c r="AZ143" s="1314"/>
      <c r="BA143"/>
      <c r="BB143" s="1148"/>
      <c r="BC143" s="533">
        <v>3</v>
      </c>
      <c r="BD143" s="534">
        <v>0.38194444444444442</v>
      </c>
      <c r="BE143" s="132"/>
      <c r="BF143" s="3490" t="s">
        <v>4785</v>
      </c>
      <c r="BG143" s="3491" t="s">
        <v>433</v>
      </c>
      <c r="BH143" s="3492" t="s">
        <v>4786</v>
      </c>
      <c r="BI143" s="143" t="s">
        <v>798</v>
      </c>
      <c r="BJ143" s="135">
        <v>1</v>
      </c>
    </row>
    <row r="144" spans="1:62" s="641" customFormat="1" ht="16.5" thickBot="1">
      <c r="A144"/>
      <c r="B144"/>
      <c r="C144"/>
      <c r="D144"/>
      <c r="E144"/>
      <c r="F144"/>
      <c r="G144"/>
      <c r="H144"/>
      <c r="I144"/>
      <c r="J144"/>
      <c r="K144"/>
      <c r="L144"/>
      <c r="M144" s="2" t="s">
        <v>0</v>
      </c>
      <c r="N144" s="716">
        <f ca="1">CELL("largeur",N144)</f>
        <v>11</v>
      </c>
      <c r="O144" s="716">
        <f ca="1">CELL("largeur",O144)</f>
        <v>11</v>
      </c>
      <c r="P144" s="716">
        <f ca="1">CELL("largeur",P144)</f>
        <v>3</v>
      </c>
      <c r="Q144" s="716">
        <f ca="1">CELL("largeur",Q144)</f>
        <v>11</v>
      </c>
      <c r="R144" s="716">
        <f ca="1">CELL("largeur",R144)</f>
        <v>11</v>
      </c>
      <c r="S144" s="716">
        <f ca="1">CELL("largeur",S144)</f>
        <v>9</v>
      </c>
      <c r="T144" s="716">
        <f ca="1">CELL("largeur",T144)</f>
        <v>35</v>
      </c>
      <c r="U144" s="716">
        <f ca="1">CELL("largeur",U144)</f>
        <v>11</v>
      </c>
      <c r="V144" s="716">
        <f ca="1">CELL("largeur",V144)</f>
        <v>14</v>
      </c>
      <c r="W144" s="716">
        <f ca="1">CELL("largeur",W144)</f>
        <v>14</v>
      </c>
      <c r="X144" s="716">
        <f ca="1">CELL("largeur",X144)</f>
        <v>11</v>
      </c>
      <c r="Y144" s="717">
        <f ca="1">CELL("largeur",Y144)</f>
        <v>11</v>
      </c>
      <c r="Z144"/>
      <c r="AA144" s="594" t="s">
        <v>0</v>
      </c>
      <c r="AB144" s="590">
        <f ca="1">CELL("largeur",AB144)</f>
        <v>25</v>
      </c>
      <c r="AC144" s="590">
        <f ca="1">CELL("largeur",AC144)</f>
        <v>25</v>
      </c>
      <c r="AD144" s="590">
        <f ca="1">CELL("largeur",AD144)</f>
        <v>13</v>
      </c>
      <c r="AE144" s="590">
        <f ca="1">CELL("largeur",AE144)</f>
        <v>25</v>
      </c>
      <c r="AF144" s="590">
        <f ca="1">CELL("largeur",AF144)</f>
        <v>25</v>
      </c>
      <c r="AG144" s="592">
        <f ca="1">CELL("largeur",AG144)</f>
        <v>11</v>
      </c>
      <c r="AH144"/>
      <c r="AI144" s="137"/>
      <c r="AJ144" s="137"/>
      <c r="AK144" s="137"/>
      <c r="AL144" s="137"/>
      <c r="AM144" s="137"/>
      <c r="AN144"/>
      <c r="AO144" s="694" t="s">
        <v>138</v>
      </c>
      <c r="AP144" s="658"/>
      <c r="AQ144" s="139"/>
      <c r="AR144" s="492"/>
      <c r="AS144" s="137"/>
      <c r="AT144" s="1148"/>
      <c r="AU144" s="132"/>
      <c r="AV144" s="132"/>
      <c r="AW144" s="132"/>
      <c r="AX144" s="132"/>
      <c r="AY144" s="712"/>
      <c r="AZ144" s="1314"/>
      <c r="BA144"/>
      <c r="BB144" s="466"/>
      <c r="BC144" s="535">
        <v>2</v>
      </c>
      <c r="BD144" s="536">
        <v>6</v>
      </c>
      <c r="BE144" s="132"/>
      <c r="BF144" s="3493" t="s">
        <v>4787</v>
      </c>
      <c r="BG144" s="3494" t="s">
        <v>4788</v>
      </c>
      <c r="BH144" s="3495" t="s">
        <v>4789</v>
      </c>
      <c r="BI144" s="143" t="s">
        <v>798</v>
      </c>
      <c r="BJ144" s="135">
        <v>1</v>
      </c>
    </row>
    <row r="145" spans="1:62" s="641" customFormat="1" ht="15.75">
      <c r="A145"/>
      <c r="B145"/>
      <c r="C145"/>
      <c r="D145"/>
      <c r="E145"/>
      <c r="F145"/>
      <c r="G145"/>
      <c r="H145"/>
      <c r="I145"/>
      <c r="J145"/>
      <c r="K145"/>
      <c r="L145"/>
      <c r="M145"/>
      <c r="N145"/>
      <c r="O145"/>
      <c r="P145"/>
      <c r="Q145"/>
      <c r="R145"/>
      <c r="S145"/>
      <c r="T145" s="151" t="s">
        <v>4847</v>
      </c>
      <c r="U145" s="3611" t="s">
        <v>4846</v>
      </c>
      <c r="V145" s="154" t="s">
        <v>1061</v>
      </c>
      <c r="W145" s="154"/>
      <c r="X145"/>
      <c r="Y145"/>
      <c r="Z145"/>
      <c r="AA145"/>
      <c r="AB145"/>
      <c r="AC145"/>
      <c r="AD145"/>
      <c r="AE145"/>
      <c r="AF145"/>
      <c r="AG145"/>
      <c r="AH145"/>
      <c r="AI145" s="137"/>
      <c r="AJ145" s="137"/>
      <c r="AK145" s="137"/>
      <c r="AL145" s="137"/>
      <c r="AM145" s="137"/>
      <c r="AN145"/>
      <c r="AO145" s="695" t="s">
        <v>145</v>
      </c>
      <c r="AP145" s="658"/>
      <c r="AQ145" s="139"/>
      <c r="AR145" s="492"/>
      <c r="AS145" s="137"/>
      <c r="AT145" s="1148"/>
      <c r="AU145" s="132"/>
      <c r="AV145" s="132"/>
      <c r="AW145" s="132"/>
      <c r="AX145" s="132"/>
      <c r="AY145" s="712"/>
      <c r="AZ145" s="1314"/>
      <c r="BA145"/>
      <c r="BB145" s="425"/>
      <c r="BC145" s="537">
        <v>2</v>
      </c>
      <c r="BD145" s="538">
        <f>ROW()</f>
        <v>145</v>
      </c>
      <c r="BE145" s="132"/>
      <c r="BF145"/>
      <c r="BG145"/>
      <c r="BH145" s="692"/>
      <c r="BI145" s="143" t="s">
        <v>798</v>
      </c>
      <c r="BJ145" s="135">
        <v>1</v>
      </c>
    </row>
    <row r="146" spans="1:62" s="641" customFormat="1" ht="16.5" thickBot="1">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s="137"/>
      <c r="AJ146" s="137"/>
      <c r="AK146" s="137"/>
      <c r="AL146" s="137"/>
      <c r="AM146" s="137"/>
      <c r="AN146"/>
      <c r="AO146" s="694"/>
      <c r="AP146" s="652" t="s">
        <v>1034</v>
      </c>
      <c r="AQ146" s="139"/>
      <c r="AR146" s="492"/>
      <c r="AS146" s="137"/>
      <c r="AT146" s="1148"/>
      <c r="AU146" s="132"/>
      <c r="AV146" s="132"/>
      <c r="AW146" s="132"/>
      <c r="AX146" s="132"/>
      <c r="AY146" s="712"/>
      <c r="AZ146" s="1314"/>
      <c r="BA146"/>
      <c r="BB146" s="2224"/>
      <c r="BC146" s="539">
        <v>5</v>
      </c>
      <c r="BD146" s="540"/>
      <c r="BE146" s="132"/>
      <c r="BF146" s="3496" t="s">
        <v>4790</v>
      </c>
      <c r="BG146" s="3497" t="s">
        <v>428</v>
      </c>
      <c r="BH146" s="3498" t="s">
        <v>4791</v>
      </c>
      <c r="BI146" s="143" t="s">
        <v>798</v>
      </c>
      <c r="BJ146" s="135">
        <v>1</v>
      </c>
    </row>
    <row r="147" spans="1:62" s="641" customFormat="1" ht="18.75">
      <c r="A147"/>
      <c r="B147"/>
      <c r="C147"/>
      <c r="D147"/>
      <c r="E147"/>
      <c r="F147"/>
      <c r="G147"/>
      <c r="H147"/>
      <c r="I147"/>
      <c r="J147"/>
      <c r="K147"/>
      <c r="L147"/>
      <c r="M147"/>
      <c r="N147"/>
      <c r="O147"/>
      <c r="P147"/>
      <c r="Q147"/>
      <c r="R147"/>
      <c r="S147"/>
      <c r="T147"/>
      <c r="U147"/>
      <c r="V147"/>
      <c r="W147"/>
      <c r="X147"/>
      <c r="Y147"/>
      <c r="Z147"/>
      <c r="AA147" s="3751" t="s">
        <v>395</v>
      </c>
      <c r="AB147" s="3974" t="s">
        <v>4940</v>
      </c>
      <c r="AC147" s="3974"/>
      <c r="AD147" s="3974"/>
      <c r="AE147" s="3974"/>
      <c r="AF147" s="3974"/>
      <c r="AG147" s="3975"/>
      <c r="AH147"/>
      <c r="AI147" s="137"/>
      <c r="AJ147" s="137"/>
      <c r="AK147" s="137"/>
      <c r="AL147" s="137"/>
      <c r="AM147" s="137"/>
      <c r="AN147"/>
      <c r="AO147" s="693" t="s">
        <v>0</v>
      </c>
      <c r="AP147" s="657" t="s">
        <v>1033</v>
      </c>
      <c r="AQ147" s="139"/>
      <c r="AR147" s="492"/>
      <c r="AS147" s="137"/>
      <c r="AT147" s="1148"/>
      <c r="AU147" s="132"/>
      <c r="AV147" s="132"/>
      <c r="AW147" s="132"/>
      <c r="AX147" s="132"/>
      <c r="AY147" s="712"/>
      <c r="AZ147" s="1314"/>
      <c r="BA147"/>
      <c r="BB147" s="166"/>
      <c r="BC147" s="541">
        <v>12</v>
      </c>
      <c r="BD147" s="542">
        <f>ROW()</f>
        <v>147</v>
      </c>
      <c r="BE147" s="132"/>
      <c r="BF147" s="3499" t="s">
        <v>4792</v>
      </c>
      <c r="BG147" s="3500" t="s">
        <v>4793</v>
      </c>
      <c r="BH147" s="3501" t="s">
        <v>4794</v>
      </c>
      <c r="BI147" s="143" t="s">
        <v>798</v>
      </c>
      <c r="BJ147" s="135">
        <v>1</v>
      </c>
    </row>
    <row r="148" spans="1:62" s="641" customFormat="1" ht="15.75">
      <c r="A148"/>
      <c r="B148"/>
      <c r="C148"/>
      <c r="D148"/>
      <c r="E148"/>
      <c r="F148"/>
      <c r="G148"/>
      <c r="H148"/>
      <c r="I148"/>
      <c r="J148"/>
      <c r="K148"/>
      <c r="L148"/>
      <c r="M148"/>
      <c r="N148"/>
      <c r="O148"/>
      <c r="P148"/>
      <c r="Q148"/>
      <c r="R148"/>
      <c r="S148"/>
      <c r="T148"/>
      <c r="U148"/>
      <c r="V148"/>
      <c r="W148"/>
      <c r="X148"/>
      <c r="Y148"/>
      <c r="Z148"/>
      <c r="AA148" s="4071" t="s">
        <v>4941</v>
      </c>
      <c r="AB148" s="4072"/>
      <c r="AC148" s="4072"/>
      <c r="AD148" s="4072"/>
      <c r="AE148" s="4072"/>
      <c r="AF148" s="4072"/>
      <c r="AG148" s="4073"/>
      <c r="AH148"/>
      <c r="AI148" s="137"/>
      <c r="AJ148" s="137"/>
      <c r="AK148" s="137"/>
      <c r="AL148" s="137"/>
      <c r="AM148" s="137"/>
      <c r="AN148"/>
      <c r="AO148" s="694" t="s">
        <v>172</v>
      </c>
      <c r="AP148" s="658"/>
      <c r="AQ148" s="139"/>
      <c r="AR148" s="492"/>
      <c r="AS148" s="137"/>
      <c r="AT148" s="1148"/>
      <c r="AU148" s="132"/>
      <c r="AV148" s="132"/>
      <c r="AW148" s="132"/>
      <c r="AX148" s="132"/>
      <c r="AY148" s="712"/>
      <c r="AZ148" s="1314"/>
      <c r="BA148"/>
      <c r="BB148" s="166"/>
      <c r="BC148" s="137"/>
      <c r="BD148" s="137"/>
      <c r="BE148" s="132"/>
      <c r="BF148"/>
      <c r="BG148"/>
      <c r="BH148" s="692"/>
      <c r="BI148" s="143" t="s">
        <v>798</v>
      </c>
      <c r="BJ148" s="135">
        <v>1</v>
      </c>
    </row>
    <row r="149" spans="1:62" s="641" customFormat="1" ht="15.75" customHeight="1" thickBot="1">
      <c r="A149"/>
      <c r="B149"/>
      <c r="C149"/>
      <c r="D149"/>
      <c r="E149"/>
      <c r="F149"/>
      <c r="G149"/>
      <c r="H149"/>
      <c r="I149"/>
      <c r="J149"/>
      <c r="K149"/>
      <c r="L149"/>
      <c r="M149"/>
      <c r="N149"/>
      <c r="O149"/>
      <c r="P149"/>
      <c r="Q149"/>
      <c r="R149"/>
      <c r="S149"/>
      <c r="T149"/>
      <c r="U149"/>
      <c r="V149"/>
      <c r="W149"/>
      <c r="X149"/>
      <c r="Y149"/>
      <c r="Z149"/>
      <c r="AA149" s="3739"/>
      <c r="AB149" s="3750" t="s">
        <v>4966</v>
      </c>
      <c r="AC149" s="3749" t="s">
        <v>4965</v>
      </c>
      <c r="AD149" s="3748" t="s">
        <v>4964</v>
      </c>
      <c r="AE149" s="1521" t="s">
        <v>4963</v>
      </c>
      <c r="AF149" s="132"/>
      <c r="AG149" s="3747" t="s">
        <v>4962</v>
      </c>
      <c r="AH149"/>
      <c r="AI149" s="137"/>
      <c r="AJ149" s="137"/>
      <c r="AK149" s="137"/>
      <c r="AL149" s="137"/>
      <c r="AM149" s="137"/>
      <c r="AN149"/>
      <c r="AO149" s="694" t="s">
        <v>178</v>
      </c>
      <c r="AP149" s="658"/>
      <c r="AQ149" s="139"/>
      <c r="AR149" s="492"/>
      <c r="AS149" s="137"/>
      <c r="AT149" s="1148"/>
      <c r="AU149" s="132"/>
      <c r="AV149" s="132"/>
      <c r="AW149" s="132"/>
      <c r="AX149" s="132"/>
      <c r="AY149" s="712"/>
      <c r="AZ149" s="1314"/>
      <c r="BA149"/>
      <c r="BB149" s="166"/>
      <c r="BC149" s="543" t="s">
        <v>970</v>
      </c>
      <c r="BD149" s="543" t="s">
        <v>971</v>
      </c>
      <c r="BE149" s="132"/>
      <c r="BF149" s="3502" t="s">
        <v>4795</v>
      </c>
      <c r="BG149" s="3503" t="s">
        <v>4796</v>
      </c>
      <c r="BH149" s="3504" t="s">
        <v>4797</v>
      </c>
      <c r="BI149" s="143" t="s">
        <v>798</v>
      </c>
      <c r="BJ149" s="135">
        <v>1</v>
      </c>
    </row>
    <row r="150" spans="1:62" s="641" customFormat="1" ht="19.5" customHeight="1" thickTop="1" thickBot="1">
      <c r="A150"/>
      <c r="B150"/>
      <c r="C150"/>
      <c r="D150"/>
      <c r="E150"/>
      <c r="F150"/>
      <c r="G150"/>
      <c r="H150"/>
      <c r="I150"/>
      <c r="J150"/>
      <c r="K150"/>
      <c r="L150"/>
      <c r="M150"/>
      <c r="N150"/>
      <c r="O150"/>
      <c r="P150"/>
      <c r="Q150"/>
      <c r="R150"/>
      <c r="S150"/>
      <c r="T150"/>
      <c r="U150"/>
      <c r="V150"/>
      <c r="W150"/>
      <c r="X150"/>
      <c r="Y150"/>
      <c r="Z150"/>
      <c r="AA150" s="3739"/>
      <c r="AB150" s="3722" t="s">
        <v>4947</v>
      </c>
      <c r="AC150" s="3151">
        <f>LEN(AB150) - LEN(SUBSTITUTE(AB150, " ", "")) + 1</f>
        <v>45</v>
      </c>
      <c r="AD150" s="3151">
        <f>LEN(AB150)</f>
        <v>263</v>
      </c>
      <c r="AE150" s="3532">
        <v>70</v>
      </c>
      <c r="AF150"/>
      <c r="AG150" s="3746" t="str">
        <f>TEXT(ROUND(LEN(AB150)/AE150, 1), "0.0") &amp; " lignes"</f>
        <v>3.8 lignes</v>
      </c>
      <c r="AH150"/>
      <c r="AI150" s="137"/>
      <c r="AJ150" s="137"/>
      <c r="AK150" s="137"/>
      <c r="AL150" s="137"/>
      <c r="AM150" s="137"/>
      <c r="AN150"/>
      <c r="AO150" s="694" t="s">
        <v>204</v>
      </c>
      <c r="AP150" s="658"/>
      <c r="AQ150" s="18"/>
      <c r="AR150" s="167"/>
      <c r="AS150" s="137"/>
      <c r="AT150" s="280"/>
      <c r="AU150" s="281"/>
      <c r="AV150" s="282"/>
      <c r="AW150" s="281"/>
      <c r="AX150" s="281"/>
      <c r="AY150" s="281"/>
      <c r="AZ150" s="283"/>
      <c r="BA150"/>
      <c r="BB150" s="166"/>
      <c r="BC150" s="543" t="s">
        <v>972</v>
      </c>
      <c r="BD150" s="543" t="s">
        <v>973</v>
      </c>
      <c r="BE150" s="132"/>
      <c r="BF150" s="3505" t="s">
        <v>437</v>
      </c>
      <c r="BG150" s="3506" t="s">
        <v>4798</v>
      </c>
      <c r="BH150" s="3507" t="s">
        <v>4799</v>
      </c>
      <c r="BI150" s="143" t="s">
        <v>798</v>
      </c>
      <c r="BJ150" s="135">
        <v>1</v>
      </c>
    </row>
    <row r="151" spans="1:62" s="641" customFormat="1" ht="15.75" customHeight="1" thickTop="1" thickBot="1">
      <c r="A151"/>
      <c r="B151"/>
      <c r="C151"/>
      <c r="D151"/>
      <c r="E151"/>
      <c r="F151"/>
      <c r="G151"/>
      <c r="H151"/>
      <c r="I151"/>
      <c r="J151"/>
      <c r="K151"/>
      <c r="L151"/>
      <c r="M151"/>
      <c r="N151"/>
      <c r="O151"/>
      <c r="P151"/>
      <c r="Q151"/>
      <c r="R151"/>
      <c r="S151"/>
      <c r="T151"/>
      <c r="U151"/>
      <c r="V151"/>
      <c r="W151"/>
      <c r="X151"/>
      <c r="Y151"/>
      <c r="Z151"/>
      <c r="AA151" s="3739"/>
      <c r="AB151" s="4074" t="str">
        <f>AB150</f>
        <v>Épluchez l’ail et les oignons. Coupez-les en petits morceaux. Égouttez les champignons. Dans votre Cookeo, faites roussir la viande et les lardons avec le morceau de beurre sur le mode « dorer » / 3 min (préchauffage inclus), en remuant avec une cuillère en bois.</v>
      </c>
      <c r="AC151" s="4074"/>
      <c r="AD151" s="4074"/>
      <c r="AE151" s="4074"/>
      <c r="AF151" s="4074"/>
      <c r="AG151" s="4075"/>
      <c r="AH151"/>
      <c r="AI151" s="137"/>
      <c r="AJ151" s="137"/>
      <c r="AK151" s="137"/>
      <c r="AL151" s="137"/>
      <c r="AM151" s="137"/>
      <c r="AN151"/>
      <c r="AO151" s="466"/>
      <c r="AP151" s="18"/>
      <c r="AQ151" s="18"/>
      <c r="AR151" s="465"/>
      <c r="AS151" s="137"/>
      <c r="AT151" s="2516"/>
      <c r="AU151" s="712"/>
      <c r="AV151" s="712"/>
      <c r="AW151" s="141"/>
      <c r="AX151" s="132"/>
      <c r="AY151" s="712"/>
      <c r="AZ151" s="1314"/>
      <c r="BA151"/>
      <c r="BB151" s="166"/>
      <c r="BC151" s="543" t="s">
        <v>974</v>
      </c>
      <c r="BD151" s="543" t="s">
        <v>975</v>
      </c>
      <c r="BE151" s="132"/>
      <c r="BF151" s="132"/>
      <c r="BG151" s="132"/>
      <c r="BH151" s="704"/>
      <c r="BI151" s="143" t="s">
        <v>798</v>
      </c>
      <c r="BJ151" s="135">
        <v>1</v>
      </c>
    </row>
    <row r="152" spans="1:62" s="641" customFormat="1" ht="15.75" customHeight="1" thickTop="1">
      <c r="A152"/>
      <c r="B152"/>
      <c r="C152"/>
      <c r="D152"/>
      <c r="E152"/>
      <c r="F152"/>
      <c r="G152"/>
      <c r="H152"/>
      <c r="I152"/>
      <c r="J152"/>
      <c r="K152"/>
      <c r="L152"/>
      <c r="M152"/>
      <c r="N152"/>
      <c r="O152"/>
      <c r="P152"/>
      <c r="Q152"/>
      <c r="R152"/>
      <c r="S152"/>
      <c r="T152"/>
      <c r="U152"/>
      <c r="V152"/>
      <c r="W152"/>
      <c r="X152"/>
      <c r="Y152"/>
      <c r="Z152"/>
      <c r="AA152" s="3739"/>
      <c r="AB152" s="4074"/>
      <c r="AC152" s="4074"/>
      <c r="AD152" s="4074"/>
      <c r="AE152" s="4074"/>
      <c r="AF152" s="4074"/>
      <c r="AG152" s="4075"/>
      <c r="AH152"/>
      <c r="AI152" s="137"/>
      <c r="AJ152" s="137"/>
      <c r="AK152" s="137"/>
      <c r="AL152" s="137"/>
      <c r="AM152" s="137"/>
      <c r="AN152"/>
      <c r="AO152" s="425" t="s">
        <v>947</v>
      </c>
      <c r="AP152" s="428"/>
      <c r="AQ152" s="428"/>
      <c r="AR152" s="524"/>
      <c r="AS152" s="137"/>
      <c r="AT152" s="2516"/>
      <c r="AU152" s="2620" t="s">
        <v>80</v>
      </c>
      <c r="AV152" s="84" t="s">
        <v>81</v>
      </c>
      <c r="AW152" s="712"/>
      <c r="AX152" s="132"/>
      <c r="AY152" s="712"/>
      <c r="AZ152" s="1314"/>
      <c r="BA152"/>
      <c r="BB152" s="322"/>
      <c r="BC152" s="543" t="s">
        <v>976</v>
      </c>
      <c r="BD152" s="543" t="s">
        <v>977</v>
      </c>
      <c r="BE152" s="132"/>
      <c r="BF152" s="3508" t="s">
        <v>4800</v>
      </c>
      <c r="BG152" s="3509" t="s">
        <v>4801</v>
      </c>
      <c r="BH152" s="704"/>
      <c r="BI152" s="143" t="s">
        <v>798</v>
      </c>
      <c r="BJ152" s="135">
        <v>1</v>
      </c>
    </row>
    <row r="153" spans="1:62" s="641" customFormat="1" ht="16.5" customHeight="1">
      <c r="A153"/>
      <c r="B153"/>
      <c r="C153"/>
      <c r="D153"/>
      <c r="E153"/>
      <c r="F153"/>
      <c r="G153"/>
      <c r="H153"/>
      <c r="I153"/>
      <c r="J153"/>
      <c r="K153"/>
      <c r="L153"/>
      <c r="M153"/>
      <c r="N153"/>
      <c r="O153"/>
      <c r="P153"/>
      <c r="Q153"/>
      <c r="R153"/>
      <c r="S153"/>
      <c r="T153"/>
      <c r="U153"/>
      <c r="V153"/>
      <c r="W153"/>
      <c r="X153"/>
      <c r="Y153"/>
      <c r="Z153"/>
      <c r="AA153" s="3739"/>
      <c r="AB153" s="4074"/>
      <c r="AC153" s="4074"/>
      <c r="AD153" s="4074"/>
      <c r="AE153" s="4074"/>
      <c r="AF153" s="4074"/>
      <c r="AG153" s="4075"/>
      <c r="AH153"/>
      <c r="AI153" s="137"/>
      <c r="AJ153" s="137"/>
      <c r="AK153" s="137"/>
      <c r="AL153" s="137"/>
      <c r="AM153" s="137"/>
      <c r="AN153"/>
      <c r="AO153" s="425" t="s">
        <v>949</v>
      </c>
      <c r="AP153" s="428"/>
      <c r="AQ153" s="428"/>
      <c r="AR153" s="524"/>
      <c r="AS153" s="137"/>
      <c r="AT153" s="2516"/>
      <c r="AU153" s="2621" t="s">
        <v>74</v>
      </c>
      <c r="AV153" s="78">
        <v>1</v>
      </c>
      <c r="AW153" s="712"/>
      <c r="AX153" s="132"/>
      <c r="AY153" s="712"/>
      <c r="AZ153" s="1314"/>
      <c r="BA153"/>
      <c r="BB153" s="322"/>
      <c r="BC153" s="543" t="s">
        <v>978</v>
      </c>
      <c r="BD153" s="543" t="s">
        <v>979</v>
      </c>
      <c r="BE153" s="132"/>
      <c r="BF153" s="132"/>
      <c r="BG153" s="132"/>
      <c r="BH153" s="704"/>
      <c r="BI153" s="143" t="s">
        <v>798</v>
      </c>
      <c r="BJ153" s="135">
        <v>1</v>
      </c>
    </row>
    <row r="154" spans="1:62" s="641" customFormat="1" ht="15.75" customHeight="1">
      <c r="A154"/>
      <c r="B154"/>
      <c r="C154"/>
      <c r="D154"/>
      <c r="E154"/>
      <c r="F154"/>
      <c r="G154"/>
      <c r="H154"/>
      <c r="I154"/>
      <c r="J154"/>
      <c r="K154"/>
      <c r="L154"/>
      <c r="M154"/>
      <c r="N154"/>
      <c r="O154"/>
      <c r="P154"/>
      <c r="Q154"/>
      <c r="R154"/>
      <c r="S154"/>
      <c r="T154"/>
      <c r="U154"/>
      <c r="V154"/>
      <c r="W154"/>
      <c r="X154"/>
      <c r="Y154"/>
      <c r="Z154"/>
      <c r="AA154" s="3739"/>
      <c r="AB154" s="4074"/>
      <c r="AC154" s="4074"/>
      <c r="AD154" s="4074"/>
      <c r="AE154" s="4074"/>
      <c r="AF154" s="4074"/>
      <c r="AG154" s="4075"/>
      <c r="AH154"/>
      <c r="AI154" s="137"/>
      <c r="AJ154" s="137"/>
      <c r="AK154" s="137"/>
      <c r="AL154" s="137"/>
      <c r="AM154" s="137"/>
      <c r="AN154"/>
      <c r="AO154" s="514"/>
      <c r="AP154" s="137"/>
      <c r="AQ154" s="137"/>
      <c r="AR154" s="525"/>
      <c r="AS154" s="137"/>
      <c r="AT154" s="2516"/>
      <c r="AU154" s="19" t="s">
        <v>813</v>
      </c>
      <c r="AV154" s="132"/>
      <c r="AW154" s="132"/>
      <c r="AX154" s="132"/>
      <c r="AY154" s="712"/>
      <c r="AZ154" s="1314"/>
      <c r="BA154"/>
      <c r="BB154" s="322"/>
      <c r="BC154" s="543" t="s">
        <v>980</v>
      </c>
      <c r="BD154" s="540">
        <v>1</v>
      </c>
      <c r="BE154" s="132"/>
      <c r="BF154" s="132" t="s">
        <v>4802</v>
      </c>
      <c r="BG154" s="132"/>
      <c r="BH154" s="704"/>
      <c r="BI154" s="143" t="s">
        <v>798</v>
      </c>
      <c r="BJ154" s="135">
        <v>1</v>
      </c>
    </row>
    <row r="155" spans="1:62" s="641" customFormat="1" ht="16.5" customHeight="1" thickBot="1">
      <c r="A155"/>
      <c r="B155"/>
      <c r="C155"/>
      <c r="D155"/>
      <c r="E155"/>
      <c r="F155"/>
      <c r="G155"/>
      <c r="H155"/>
      <c r="I155"/>
      <c r="J155"/>
      <c r="K155"/>
      <c r="L155"/>
      <c r="M155"/>
      <c r="N155"/>
      <c r="O155"/>
      <c r="P155"/>
      <c r="Q155"/>
      <c r="R155"/>
      <c r="S155"/>
      <c r="T155"/>
      <c r="U155"/>
      <c r="V155"/>
      <c r="W155"/>
      <c r="X155"/>
      <c r="Y155"/>
      <c r="Z155"/>
      <c r="AA155" s="3739"/>
      <c r="AB155" s="3745"/>
      <c r="AC155"/>
      <c r="AD155" s="3115" t="s">
        <v>4961</v>
      </c>
      <c r="AE155" s="458" t="str">
        <f>AE150&amp;" caractères"</f>
        <v>70 caractères</v>
      </c>
      <c r="AF155"/>
      <c r="AG155" s="3744" t="str">
        <f>AG150</f>
        <v>3.8 lignes</v>
      </c>
      <c r="AH155"/>
      <c r="AI155" s="137"/>
      <c r="AJ155" s="137"/>
      <c r="AK155" s="137"/>
      <c r="AL155" s="137"/>
      <c r="AM155" s="137"/>
      <c r="AN155"/>
      <c r="AO155" s="526">
        <v>19</v>
      </c>
      <c r="AP155" s="527">
        <v>18</v>
      </c>
      <c r="AQ155" s="527">
        <v>25</v>
      </c>
      <c r="AR155" s="528">
        <v>16</v>
      </c>
      <c r="AS155" s="137"/>
      <c r="AT155" s="2516"/>
      <c r="AU155" s="19" t="s">
        <v>816</v>
      </c>
      <c r="AV155" s="132"/>
      <c r="AW155" s="132"/>
      <c r="AX155" s="132"/>
      <c r="AY155" s="712"/>
      <c r="AZ155" s="1314"/>
      <c r="BA155"/>
      <c r="BB155" s="322"/>
      <c r="BC155" s="543" t="s">
        <v>981</v>
      </c>
      <c r="BD155" s="543" t="s">
        <v>982</v>
      </c>
      <c r="BE155" s="3510" t="s">
        <v>4803</v>
      </c>
      <c r="BF155" s="3560" t="s">
        <v>3353</v>
      </c>
      <c r="BG155" s="132"/>
      <c r="BH155" s="704" t="s">
        <v>798</v>
      </c>
      <c r="BI155" s="143" t="s">
        <v>798</v>
      </c>
      <c r="BJ155" s="135">
        <v>1</v>
      </c>
    </row>
    <row r="156" spans="1:62" s="641" customFormat="1" ht="16.5" customHeight="1">
      <c r="A156"/>
      <c r="B156"/>
      <c r="C156"/>
      <c r="D156"/>
      <c r="E156"/>
      <c r="F156"/>
      <c r="G156"/>
      <c r="H156"/>
      <c r="I156"/>
      <c r="J156"/>
      <c r="K156"/>
      <c r="L156"/>
      <c r="M156"/>
      <c r="N156"/>
      <c r="O156"/>
      <c r="P156"/>
      <c r="Q156"/>
      <c r="R156"/>
      <c r="S156"/>
      <c r="T156"/>
      <c r="U156"/>
      <c r="V156"/>
      <c r="W156"/>
      <c r="X156"/>
      <c r="Y156"/>
      <c r="Z156"/>
      <c r="AA156" s="3739"/>
      <c r="AB156" s="3743" t="s">
        <v>4960</v>
      </c>
      <c r="AC156" s="3742"/>
      <c r="AD156" s="1163"/>
      <c r="AE156" s="1163"/>
      <c r="AF156" s="1163"/>
      <c r="AG156" s="2223"/>
      <c r="AH156"/>
      <c r="AI156" s="137"/>
      <c r="AJ156" s="137"/>
      <c r="AK156" s="137"/>
      <c r="AL156" s="137"/>
      <c r="AM156" s="137"/>
      <c r="AN156"/>
      <c r="AO156" s="1">
        <f ca="1">CELL("largeur",AO156)</f>
        <v>19</v>
      </c>
      <c r="AP156" s="1">
        <f ca="1">CELL("largeur",AP156)</f>
        <v>18</v>
      </c>
      <c r="AQ156" s="1">
        <f ca="1">CELL("largeur",AQ156)</f>
        <v>25</v>
      </c>
      <c r="AR156" s="1">
        <f ca="1">CELL("largeur",AR156)</f>
        <v>16</v>
      </c>
      <c r="AS156" s="137"/>
      <c r="AT156" s="2516"/>
      <c r="AU156" s="19" t="s">
        <v>817</v>
      </c>
      <c r="AV156" s="132"/>
      <c r="AW156" s="132"/>
      <c r="AX156" s="132"/>
      <c r="AY156" s="712"/>
      <c r="AZ156" s="1314"/>
      <c r="BA156" s="3682" t="s">
        <v>798</v>
      </c>
      <c r="BB156" s="1148"/>
      <c r="BC156" s="132"/>
      <c r="BD156" s="132"/>
      <c r="BE156" s="132"/>
      <c r="BF156" s="132"/>
      <c r="BG156" s="132"/>
      <c r="BH156" s="704"/>
      <c r="BI156" s="143" t="s">
        <v>798</v>
      </c>
      <c r="BJ156" s="135">
        <v>1</v>
      </c>
    </row>
    <row r="157" spans="1:62" s="641" customFormat="1" ht="15.75">
      <c r="A157"/>
      <c r="B157"/>
      <c r="C157"/>
      <c r="D157"/>
      <c r="E157"/>
      <c r="F157"/>
      <c r="G157"/>
      <c r="H157"/>
      <c r="I157"/>
      <c r="J157"/>
      <c r="K157"/>
      <c r="L157"/>
      <c r="M157"/>
      <c r="N157"/>
      <c r="O157"/>
      <c r="P157"/>
      <c r="Q157"/>
      <c r="R157"/>
      <c r="S157"/>
      <c r="T157"/>
      <c r="U157"/>
      <c r="V157"/>
      <c r="W157"/>
      <c r="X157"/>
      <c r="Y157"/>
      <c r="Z157"/>
      <c r="AA157" s="3741" t="str">
        <f>LEN(AC157)&amp;" car."</f>
        <v>72 car.</v>
      </c>
      <c r="AB157" s="3740" t="s">
        <v>4959</v>
      </c>
      <c r="AC157" s="4076" t="str">
        <f>LEFT(AB150,FIND(" ",AB150&amp;" ",AE150)-1) &amp; ".."</f>
        <v>Épluchez l’ail et les oignons. Coupez-les en petits morceaux. Égouttez..</v>
      </c>
      <c r="AD157" s="4076"/>
      <c r="AE157" s="4076"/>
      <c r="AF157" s="4076"/>
      <c r="AG157" s="4077"/>
      <c r="AH157"/>
      <c r="AI157" s="137"/>
      <c r="AJ157" s="137"/>
      <c r="AK157" s="137"/>
      <c r="AL157" s="137"/>
      <c r="AM157" s="137"/>
      <c r="AN157"/>
      <c r="AO157" s="137"/>
      <c r="AP157" s="137"/>
      <c r="AQ157" s="137"/>
      <c r="AR157" s="137"/>
      <c r="AS157" s="137"/>
      <c r="AT157" s="2516"/>
      <c r="AU157" s="19" t="s">
        <v>819</v>
      </c>
      <c r="AV157" s="132"/>
      <c r="AW157" s="132"/>
      <c r="AX157" s="132"/>
      <c r="AY157" s="712"/>
      <c r="AZ157" s="1314"/>
      <c r="BA157" s="3682" t="s">
        <v>798</v>
      </c>
      <c r="BB157" s="1148"/>
      <c r="BC157" s="132"/>
      <c r="BD157" s="132"/>
      <c r="BE157" s="132"/>
      <c r="BF157" s="132"/>
      <c r="BG157" s="132"/>
      <c r="BH157" s="704"/>
      <c r="BI157" s="143" t="s">
        <v>798</v>
      </c>
      <c r="BJ157" s="135">
        <v>1</v>
      </c>
    </row>
    <row r="158" spans="1:62" s="641" customFormat="1" ht="18.75">
      <c r="A158"/>
      <c r="B158"/>
      <c r="C158"/>
      <c r="D158"/>
      <c r="E158"/>
      <c r="F158"/>
      <c r="G158"/>
      <c r="H158"/>
      <c r="I158"/>
      <c r="J158"/>
      <c r="K158"/>
      <c r="L158"/>
      <c r="M158"/>
      <c r="N158"/>
      <c r="O158"/>
      <c r="P158"/>
      <c r="Q158"/>
      <c r="R158"/>
      <c r="S158"/>
      <c r="T158"/>
      <c r="U158"/>
      <c r="V158"/>
      <c r="W158"/>
      <c r="X158"/>
      <c r="Y158"/>
      <c r="Z158"/>
      <c r="AA158" s="3741" t="str">
        <f>LEN(AC158)&amp;" car."</f>
        <v>74 car.</v>
      </c>
      <c r="AB158" s="3740" t="s">
        <v>4958</v>
      </c>
      <c r="AC158" s="4076" t="str">
        <f>LEFT(RIGHT(AB150,LEN(AB150)-LEN(AC157)-2),FIND(" ",RIGHT(AB150,LEN(AB150)-LEN(AC157)-2)&amp;" ",AE150)-1) &amp; ".."</f>
        <v xml:space="preserve"> champignons. Dans votre Cookeo, faites roussir la viande et les lardons..</v>
      </c>
      <c r="AD158" s="4076"/>
      <c r="AE158" s="4076"/>
      <c r="AF158" s="4076"/>
      <c r="AG158" s="4077"/>
      <c r="AH158"/>
      <c r="AI158" s="137"/>
      <c r="AJ158" s="137"/>
      <c r="AK158" s="137"/>
      <c r="AL158" s="137"/>
      <c r="AM158" s="137"/>
      <c r="AN158"/>
      <c r="AO158" s="137"/>
      <c r="AP158" s="137"/>
      <c r="AQ158" s="137"/>
      <c r="AR158" s="137"/>
      <c r="AS158" s="137"/>
      <c r="AT158" s="429"/>
      <c r="AU158" s="436"/>
      <c r="AV158" s="141"/>
      <c r="AW158" s="141"/>
      <c r="AX158" s="132"/>
      <c r="AY158" s="712"/>
      <c r="AZ158" s="1314"/>
      <c r="BA158"/>
      <c r="BB158" s="1148"/>
      <c r="BC158" s="3711" t="s">
        <v>124</v>
      </c>
      <c r="BD158" s="132"/>
      <c r="BE158" s="132"/>
      <c r="BF158" s="132"/>
      <c r="BG158" s="132"/>
      <c r="BH158" s="704"/>
      <c r="BI158" s="143" t="s">
        <v>798</v>
      </c>
      <c r="BJ158" s="135">
        <v>1</v>
      </c>
    </row>
    <row r="159" spans="1:62" s="641" customFormat="1" ht="15.75">
      <c r="A159"/>
      <c r="B159"/>
      <c r="C159"/>
      <c r="D159"/>
      <c r="E159"/>
      <c r="F159"/>
      <c r="G159"/>
      <c r="H159"/>
      <c r="I159"/>
      <c r="J159"/>
      <c r="K159"/>
      <c r="L159"/>
      <c r="M159"/>
      <c r="N159"/>
      <c r="O159"/>
      <c r="P159"/>
      <c r="Q159"/>
      <c r="R159"/>
      <c r="S159"/>
      <c r="T159"/>
      <c r="U159"/>
      <c r="V159"/>
      <c r="W159"/>
      <c r="X159"/>
      <c r="Y159"/>
      <c r="Z159"/>
      <c r="AA159" s="3741" t="str">
        <f>LEN(AC159)&amp;" car."</f>
        <v>70 car.</v>
      </c>
      <c r="AB159" s="3740" t="s">
        <v>4957</v>
      </c>
      <c r="AC159" s="4076" t="str">
        <f>LEFT(RIGHT(AB150,LEN(AB150)-LEN(AC157)-LEN(AC158)),AE150)</f>
        <v xml:space="preserve"> avec le morceau de beurre sur le mode « dorer » / 3 min (préchauffage</v>
      </c>
      <c r="AD159" s="4076"/>
      <c r="AE159" s="4076"/>
      <c r="AF159" s="4076"/>
      <c r="AG159" s="4077"/>
      <c r="AH159"/>
      <c r="AI159" s="137"/>
      <c r="AJ159" s="137"/>
      <c r="AK159" s="137"/>
      <c r="AL159" s="137"/>
      <c r="AM159" s="137"/>
      <c r="AN159"/>
      <c r="AO159" s="137"/>
      <c r="AP159" s="137"/>
      <c r="AQ159" s="137"/>
      <c r="AR159" s="137"/>
      <c r="AS159" s="137"/>
      <c r="AT159" s="280"/>
      <c r="AU159" s="281"/>
      <c r="AV159" s="282"/>
      <c r="AW159" s="281"/>
      <c r="AX159" s="281"/>
      <c r="AY159" s="281"/>
      <c r="AZ159" s="283"/>
      <c r="BA159"/>
      <c r="BB159" s="1148"/>
      <c r="BC159" s="3712" t="s">
        <v>4937</v>
      </c>
      <c r="BD159" s="132"/>
      <c r="BE159" s="132"/>
      <c r="BF159" s="132"/>
      <c r="BG159" s="132"/>
      <c r="BH159" s="704"/>
      <c r="BI159" s="143" t="s">
        <v>798</v>
      </c>
      <c r="BJ159" s="135">
        <v>1</v>
      </c>
    </row>
    <row r="160" spans="1:62" s="641" customFormat="1" ht="15.75">
      <c r="A160"/>
      <c r="B160"/>
      <c r="C160"/>
      <c r="D160"/>
      <c r="E160"/>
      <c r="F160"/>
      <c r="G160"/>
      <c r="H160"/>
      <c r="I160"/>
      <c r="J160"/>
      <c r="K160"/>
      <c r="L160"/>
      <c r="M160"/>
      <c r="N160"/>
      <c r="O160"/>
      <c r="P160"/>
      <c r="Q160"/>
      <c r="R160"/>
      <c r="S160"/>
      <c r="T160"/>
      <c r="U160"/>
      <c r="V160"/>
      <c r="W160"/>
      <c r="X160"/>
      <c r="Y160"/>
      <c r="Z160"/>
      <c r="AA160" s="3741" t="str">
        <f>LEN(AC160)&amp;" car."</f>
        <v>47 car.</v>
      </c>
      <c r="AB160" s="3740" t="s">
        <v>4956</v>
      </c>
      <c r="AC160" s="4076" t="str">
        <f>LEFT(RIGHT(AB150,LEN(AB150)-LEN(AC157)-LEN(AC158)-LEN(AC159)),AE150)</f>
        <v xml:space="preserve"> inclus), en remuant avec une cuillère en bois.</v>
      </c>
      <c r="AD160" s="4076"/>
      <c r="AE160" s="4076"/>
      <c r="AF160" s="4076"/>
      <c r="AG160" s="4077"/>
      <c r="AH160"/>
      <c r="AI160" s="137"/>
      <c r="AJ160" s="137"/>
      <c r="AK160" s="137"/>
      <c r="AL160" s="137"/>
      <c r="AM160" s="137"/>
      <c r="AN160"/>
      <c r="AO160" s="137"/>
      <c r="AP160" s="137"/>
      <c r="AQ160" s="137"/>
      <c r="AR160" s="137"/>
      <c r="AS160" s="137"/>
      <c r="AT160" s="4028" t="s">
        <v>17</v>
      </c>
      <c r="AU160" s="132"/>
      <c r="AV160" s="132"/>
      <c r="AW160" s="132"/>
      <c r="AX160" s="132"/>
      <c r="AY160" s="132"/>
      <c r="AZ160" s="1314"/>
      <c r="BA160"/>
      <c r="BB160" s="1148"/>
      <c r="BC160" s="3712" t="s">
        <v>4938</v>
      </c>
      <c r="BD160" s="132"/>
      <c r="BE160" s="132"/>
      <c r="BF160" s="132"/>
      <c r="BG160" s="132"/>
      <c r="BH160" s="704"/>
      <c r="BI160" s="143" t="s">
        <v>798</v>
      </c>
      <c r="BJ160" s="135">
        <v>1</v>
      </c>
    </row>
    <row r="161" spans="1:62" s="641" customFormat="1" ht="15.75">
      <c r="A161"/>
      <c r="B161"/>
      <c r="C161"/>
      <c r="D161"/>
      <c r="E161"/>
      <c r="F161"/>
      <c r="G161"/>
      <c r="H161"/>
      <c r="I161"/>
      <c r="J161"/>
      <c r="K161"/>
      <c r="L161"/>
      <c r="M161"/>
      <c r="N161"/>
      <c r="O161"/>
      <c r="P161"/>
      <c r="Q161"/>
      <c r="R161"/>
      <c r="S161"/>
      <c r="T161"/>
      <c r="U161"/>
      <c r="V161"/>
      <c r="W161"/>
      <c r="X161"/>
      <c r="Y161"/>
      <c r="Z161"/>
      <c r="AA161" s="3741" t="str">
        <f>LEN(AC161)&amp;" car."</f>
        <v>0 car.</v>
      </c>
      <c r="AB161" s="3740" t="s">
        <v>4955</v>
      </c>
      <c r="AC161" s="4076" t="str">
        <f>LEFT(RIGHT(AB150,LEN(AB150)-LEN(AC157)-LEN(AC158)-LEN(AC159)-LEN(AC160)),AE150)</f>
        <v/>
      </c>
      <c r="AD161" s="4076"/>
      <c r="AE161" s="4076"/>
      <c r="AF161" s="4076"/>
      <c r="AG161" s="4077"/>
      <c r="AH161"/>
      <c r="AI161" s="137"/>
      <c r="AJ161" s="137"/>
      <c r="AK161" s="137"/>
      <c r="AL161" s="137"/>
      <c r="AM161" s="137"/>
      <c r="AN161"/>
      <c r="AO161" s="137"/>
      <c r="AP161" s="137"/>
      <c r="AQ161" s="137"/>
      <c r="AR161" s="137"/>
      <c r="AS161" s="137"/>
      <c r="AT161" s="4028"/>
      <c r="AU161" s="447" t="s">
        <v>710</v>
      </c>
      <c r="AV161" s="447"/>
      <c r="AW161" s="141"/>
      <c r="AX161" s="132"/>
      <c r="AY161" s="712"/>
      <c r="AZ161" s="1314"/>
      <c r="BA161"/>
      <c r="BB161" s="1148"/>
      <c r="BC161" s="3713" t="s">
        <v>125</v>
      </c>
      <c r="BD161" s="132"/>
      <c r="BE161" s="132"/>
      <c r="BF161" s="132"/>
      <c r="BG161" s="132"/>
      <c r="BH161" s="704"/>
      <c r="BI161" s="143" t="s">
        <v>798</v>
      </c>
      <c r="BJ161" s="135">
        <v>1</v>
      </c>
    </row>
    <row r="162" spans="1:62" s="641" customFormat="1" ht="18.75" customHeight="1">
      <c r="A162"/>
      <c r="B162"/>
      <c r="C162"/>
      <c r="D162"/>
      <c r="E162"/>
      <c r="F162"/>
      <c r="G162"/>
      <c r="H162"/>
      <c r="I162"/>
      <c r="J162"/>
      <c r="K162"/>
      <c r="L162"/>
      <c r="M162"/>
      <c r="N162"/>
      <c r="O162"/>
      <c r="P162"/>
      <c r="Q162"/>
      <c r="R162"/>
      <c r="S162"/>
      <c r="T162"/>
      <c r="U162"/>
      <c r="V162"/>
      <c r="W162"/>
      <c r="X162"/>
      <c r="Y162"/>
      <c r="Z162"/>
      <c r="AA162" s="3741" t="str">
        <f>LEN(AC162)&amp;" car."</f>
        <v>0 car.</v>
      </c>
      <c r="AB162" s="3740" t="s">
        <v>4954</v>
      </c>
      <c r="AC162" s="4076" t="str">
        <f>LEFT(RIGHT(AB150,LEN(AB150)-LEN(AC157)-LEN(AC158)-LEN(AC159)-LEN(AC160)-LEN(AC161)),AE150)</f>
        <v/>
      </c>
      <c r="AD162" s="4076"/>
      <c r="AE162" s="4076"/>
      <c r="AF162" s="4076"/>
      <c r="AG162" s="4077"/>
      <c r="AH162"/>
      <c r="AI162" s="137"/>
      <c r="AJ162" s="137"/>
      <c r="AK162" s="137"/>
      <c r="AL162" s="137"/>
      <c r="AM162" s="137"/>
      <c r="AN162"/>
      <c r="AO162" s="137"/>
      <c r="AP162" s="137"/>
      <c r="AQ162" s="137"/>
      <c r="AR162" s="137"/>
      <c r="AS162" s="137"/>
      <c r="AT162" s="4028"/>
      <c r="AU162" s="2625" t="s">
        <v>107</v>
      </c>
      <c r="AV162" s="447"/>
      <c r="AW162" s="141"/>
      <c r="AX162" s="132"/>
      <c r="AY162" s="712"/>
      <c r="AZ162" s="1314"/>
      <c r="BA162"/>
      <c r="BB162" s="1148"/>
      <c r="BC162" s="3714" t="s">
        <v>4939</v>
      </c>
      <c r="BD162" s="132"/>
      <c r="BE162" s="132"/>
      <c r="BF162" s="132"/>
      <c r="BG162" s="132"/>
      <c r="BH162" s="704"/>
      <c r="BI162" s="143" t="s">
        <v>798</v>
      </c>
      <c r="BJ162" s="135">
        <v>1</v>
      </c>
    </row>
    <row r="163" spans="1:62" s="641" customFormat="1" ht="16.5" customHeight="1">
      <c r="A163"/>
      <c r="B163"/>
      <c r="C163"/>
      <c r="D163"/>
      <c r="E163"/>
      <c r="F163"/>
      <c r="G163"/>
      <c r="H163"/>
      <c r="I163"/>
      <c r="J163"/>
      <c r="K163"/>
      <c r="L163"/>
      <c r="M163"/>
      <c r="N163"/>
      <c r="O163"/>
      <c r="P163"/>
      <c r="Q163"/>
      <c r="R163"/>
      <c r="S163"/>
      <c r="T163"/>
      <c r="U163"/>
      <c r="V163"/>
      <c r="W163"/>
      <c r="X163"/>
      <c r="Y163"/>
      <c r="Z163" s="137"/>
      <c r="AA163" s="3739"/>
      <c r="AB163" s="4060" t="s">
        <v>4949</v>
      </c>
      <c r="AC163" s="4060"/>
      <c r="AD163" s="4060"/>
      <c r="AE163" s="4060"/>
      <c r="AF163" s="4060"/>
      <c r="AG163" s="4061"/>
      <c r="AH163" s="137"/>
      <c r="AI163" s="137"/>
      <c r="AJ163" s="137"/>
      <c r="AK163" s="137"/>
      <c r="AL163" s="137"/>
      <c r="AM163" s="137"/>
      <c r="AN163"/>
      <c r="AO163" s="137"/>
      <c r="AP163" s="137"/>
      <c r="AQ163" s="137"/>
      <c r="AR163" s="137"/>
      <c r="AS163" s="137"/>
      <c r="AT163" s="4028"/>
      <c r="AU163" s="2626">
        <v>1</v>
      </c>
      <c r="AV163" s="462" t="s">
        <v>789</v>
      </c>
      <c r="AW163" s="141"/>
      <c r="AX163" s="132"/>
      <c r="AY163" s="712"/>
      <c r="AZ163" s="1314"/>
      <c r="BA163"/>
      <c r="BB163" s="1148"/>
      <c r="BC163"/>
      <c r="BD163"/>
      <c r="BE163"/>
      <c r="BF163"/>
      <c r="BG163"/>
      <c r="BH163" s="704"/>
      <c r="BI163" s="143" t="s">
        <v>798</v>
      </c>
      <c r="BJ163" s="135">
        <v>1</v>
      </c>
    </row>
    <row r="164" spans="1:62" s="641" customFormat="1" ht="15.75" customHeight="1">
      <c r="A164"/>
      <c r="B164"/>
      <c r="C164"/>
      <c r="D164"/>
      <c r="E164"/>
      <c r="F164"/>
      <c r="G164"/>
      <c r="H164"/>
      <c r="I164"/>
      <c r="J164"/>
      <c r="K164"/>
      <c r="L164"/>
      <c r="M164"/>
      <c r="N164"/>
      <c r="O164"/>
      <c r="P164"/>
      <c r="Q164"/>
      <c r="R164"/>
      <c r="S164"/>
      <c r="T164"/>
      <c r="U164"/>
      <c r="V164"/>
      <c r="W164"/>
      <c r="X164"/>
      <c r="Y164"/>
      <c r="Z164" s="137"/>
      <c r="AA164" s="3739"/>
      <c r="AB164" s="4060"/>
      <c r="AC164" s="4060"/>
      <c r="AD164" s="4060"/>
      <c r="AE164" s="4060"/>
      <c r="AF164" s="4060"/>
      <c r="AG164" s="4061"/>
      <c r="AH164" s="137"/>
      <c r="AI164" s="137"/>
      <c r="AJ164" s="137"/>
      <c r="AK164" s="137"/>
      <c r="AL164" s="137"/>
      <c r="AM164" s="137"/>
      <c r="AN164"/>
      <c r="AO164" s="137"/>
      <c r="AP164" s="137"/>
      <c r="AQ164" s="137"/>
      <c r="AR164" s="137"/>
      <c r="AS164" s="137"/>
      <c r="AT164" s="4028"/>
      <c r="AU164" s="2626">
        <v>3</v>
      </c>
      <c r="AV164" s="462" t="s">
        <v>790</v>
      </c>
      <c r="AW164" s="141"/>
      <c r="AX164" s="132"/>
      <c r="AY164" s="712"/>
      <c r="AZ164" s="1314"/>
      <c r="BA164"/>
      <c r="BB164" s="280"/>
      <c r="BC164" s="2510" t="s">
        <v>983</v>
      </c>
      <c r="BD164" s="282"/>
      <c r="BE164" s="281"/>
      <c r="BF164" s="281"/>
      <c r="BG164" s="281"/>
      <c r="BH164" s="283"/>
      <c r="BI164" s="143" t="s">
        <v>798</v>
      </c>
      <c r="BJ164" s="135">
        <v>1</v>
      </c>
    </row>
    <row r="165" spans="1:62" s="641" customFormat="1" ht="15.75">
      <c r="A165"/>
      <c r="B165"/>
      <c r="C165"/>
      <c r="D165"/>
      <c r="E165"/>
      <c r="F165"/>
      <c r="G165"/>
      <c r="H165"/>
      <c r="I165"/>
      <c r="J165"/>
      <c r="K165"/>
      <c r="L165"/>
      <c r="M165"/>
      <c r="N165"/>
      <c r="O165"/>
      <c r="P165"/>
      <c r="Q165"/>
      <c r="R165"/>
      <c r="S165"/>
      <c r="T165"/>
      <c r="U165"/>
      <c r="V165"/>
      <c r="W165"/>
      <c r="X165"/>
      <c r="Y165"/>
      <c r="Z165"/>
      <c r="AA165" s="2622">
        <v>7</v>
      </c>
      <c r="AB165" s="588">
        <v>15</v>
      </c>
      <c r="AC165" s="588">
        <v>11</v>
      </c>
      <c r="AD165" s="588">
        <v>15</v>
      </c>
      <c r="AE165" s="588">
        <v>15</v>
      </c>
      <c r="AF165" s="588">
        <v>15</v>
      </c>
      <c r="AG165" s="591">
        <v>15</v>
      </c>
      <c r="AH165"/>
      <c r="AI165" s="137"/>
      <c r="AJ165" s="137"/>
      <c r="AK165" s="137"/>
      <c r="AL165" s="137"/>
      <c r="AM165" s="137"/>
      <c r="AN165"/>
      <c r="AO165" s="137"/>
      <c r="AP165" s="137"/>
      <c r="AQ165" s="137"/>
      <c r="AR165" s="137"/>
      <c r="AS165" s="137"/>
      <c r="AT165" s="4028"/>
      <c r="AU165" s="2626">
        <v>1</v>
      </c>
      <c r="AV165" s="462" t="s">
        <v>791</v>
      </c>
      <c r="AW165" s="141"/>
      <c r="AX165" s="132"/>
      <c r="AY165" s="712"/>
      <c r="AZ165" s="1314"/>
      <c r="BA165"/>
      <c r="BB165" s="322"/>
      <c r="BC165" s="539"/>
      <c r="BD165" s="442"/>
      <c r="BE165" s="132"/>
      <c r="BF165" s="132"/>
      <c r="BG165" s="132"/>
      <c r="BH165" s="704"/>
      <c r="BI165" s="143" t="s">
        <v>798</v>
      </c>
      <c r="BJ165" s="135">
        <v>1</v>
      </c>
    </row>
    <row r="166" spans="1:62" s="641" customFormat="1" ht="16.5" thickBot="1">
      <c r="A166"/>
      <c r="B166"/>
      <c r="C166"/>
      <c r="D166"/>
      <c r="E166"/>
      <c r="F166"/>
      <c r="G166"/>
      <c r="H166"/>
      <c r="I166"/>
      <c r="J166"/>
      <c r="K166"/>
      <c r="L166"/>
      <c r="M166"/>
      <c r="N166"/>
      <c r="O166"/>
      <c r="P166"/>
      <c r="Q166"/>
      <c r="R166"/>
      <c r="S166"/>
      <c r="T166"/>
      <c r="U166"/>
      <c r="V166"/>
      <c r="W166"/>
      <c r="X166"/>
      <c r="Y166"/>
      <c r="Z166"/>
      <c r="AA166" s="880">
        <f ca="1">CELL("largeur",AA166)</f>
        <v>12</v>
      </c>
      <c r="AB166" s="590">
        <f ca="1">CELL("largeur",AB166)</f>
        <v>25</v>
      </c>
      <c r="AC166" s="590">
        <f ca="1">CELL("largeur",AC166)</f>
        <v>25</v>
      </c>
      <c r="AD166" s="590">
        <f ca="1">CELL("largeur",AD166)</f>
        <v>13</v>
      </c>
      <c r="AE166" s="590">
        <f ca="1">CELL("largeur",AE166)</f>
        <v>25</v>
      </c>
      <c r="AF166" s="590">
        <f ca="1">CELL("largeur",AF166)</f>
        <v>25</v>
      </c>
      <c r="AG166" s="592">
        <f ca="1">CELL("largeur",AG166)</f>
        <v>11</v>
      </c>
      <c r="AH166"/>
      <c r="AI166" s="137"/>
      <c r="AJ166" s="137"/>
      <c r="AK166" s="137"/>
      <c r="AL166" s="137"/>
      <c r="AM166" s="137"/>
      <c r="AN166"/>
      <c r="AO166" s="137"/>
      <c r="AP166" s="137"/>
      <c r="AQ166" s="137"/>
      <c r="AR166" s="137"/>
      <c r="AS166" s="137"/>
      <c r="AT166" s="4028"/>
      <c r="AU166" s="2626">
        <v>10</v>
      </c>
      <c r="AV166" s="462" t="s">
        <v>108</v>
      </c>
      <c r="AW166" s="141"/>
      <c r="AX166" s="132"/>
      <c r="AY166" s="712"/>
      <c r="AZ166" s="1314"/>
      <c r="BA166"/>
      <c r="BB166" s="322"/>
      <c r="BC166" s="544" t="s">
        <v>984</v>
      </c>
      <c r="BD166" s="11"/>
      <c r="BE166" s="11"/>
      <c r="BF166" s="11"/>
      <c r="BG166" s="132"/>
      <c r="BH166" s="704"/>
      <c r="BI166" s="143" t="s">
        <v>798</v>
      </c>
      <c r="BJ166" s="135">
        <v>1</v>
      </c>
    </row>
    <row r="167" spans="1:62" s="641" customFormat="1" ht="15.75" customHeight="1">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s="137"/>
      <c r="AJ167" s="137"/>
      <c r="AK167" s="137"/>
      <c r="AL167" s="137"/>
      <c r="AM167" s="137"/>
      <c r="AN167"/>
      <c r="AO167" s="137"/>
      <c r="AP167" s="137"/>
      <c r="AQ167" s="137"/>
      <c r="AR167" s="137"/>
      <c r="AS167" s="137"/>
      <c r="AT167" s="4028"/>
      <c r="AU167" s="2628">
        <v>3</v>
      </c>
      <c r="AV167" s="462" t="s">
        <v>694</v>
      </c>
      <c r="AW167" s="141"/>
      <c r="AX167" s="132"/>
      <c r="AY167" s="712"/>
      <c r="AZ167" s="1314"/>
      <c r="BA167"/>
      <c r="BB167" s="514"/>
      <c r="BC167" s="395" t="s">
        <v>985</v>
      </c>
      <c r="BD167" s="11" t="s">
        <v>4500</v>
      </c>
      <c r="BE167" s="11"/>
      <c r="BF167" s="11"/>
      <c r="BG167" s="132"/>
      <c r="BH167" s="704"/>
      <c r="BI167" s="143" t="s">
        <v>798</v>
      </c>
      <c r="BJ167" s="135">
        <v>1</v>
      </c>
    </row>
    <row r="168" spans="1:62" s="641" customFormat="1" ht="16.5" customHeight="1">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s="137"/>
      <c r="AJ168" s="137"/>
      <c r="AK168" s="137"/>
      <c r="AL168" s="137"/>
      <c r="AM168" s="137"/>
      <c r="AN168"/>
      <c r="AO168" s="137"/>
      <c r="AP168" s="137"/>
      <c r="AQ168" s="137"/>
      <c r="AR168" s="137"/>
      <c r="AS168" s="137"/>
      <c r="AT168" s="2224"/>
      <c r="AU168"/>
      <c r="AV168"/>
      <c r="AW168" s="141"/>
      <c r="AX168" s="132"/>
      <c r="AY168" s="712"/>
      <c r="AZ168" s="1314"/>
      <c r="BA168"/>
      <c r="BB168" s="322"/>
      <c r="BC168" s="545" t="str">
        <f>IF(COLUMN()-COLUMN(BC168)+1&lt;=26, CHAR(64+COLUMN()-COLUMN(BC168)+1), CHAR(64+INT((COLUMN()-COLUMN(BC168))/26))&amp;CHAR(64+MOD(COLUMN()-COLUMN(BC168)-1,26)+1))</f>
        <v>A</v>
      </c>
      <c r="BD168" s="11"/>
      <c r="BE168" s="11"/>
      <c r="BF168" s="11"/>
      <c r="BG168" s="132"/>
      <c r="BH168" s="704"/>
      <c r="BI168" s="143" t="s">
        <v>798</v>
      </c>
      <c r="BJ168" s="135">
        <v>1</v>
      </c>
    </row>
    <row r="169" spans="1:62" s="641" customFormat="1" ht="15.75">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s="137"/>
      <c r="AJ169" s="137"/>
      <c r="AK169" s="137"/>
      <c r="AL169" s="137"/>
      <c r="AM169" s="137"/>
      <c r="AN169"/>
      <c r="AO169" s="137"/>
      <c r="AP169" s="137"/>
      <c r="AQ169" s="137"/>
      <c r="AR169" s="137"/>
      <c r="AS169" s="137"/>
      <c r="AT169" s="280"/>
      <c r="AU169" s="281"/>
      <c r="AV169" s="282"/>
      <c r="AW169" s="281"/>
      <c r="AX169" s="281"/>
      <c r="AY169" s="281"/>
      <c r="AZ169" s="283"/>
      <c r="BA169"/>
      <c r="BB169" s="322"/>
      <c r="BC169" s="546" t="s">
        <v>986</v>
      </c>
      <c r="BD169" s="11"/>
      <c r="BE169" s="11"/>
      <c r="BF169" s="11"/>
      <c r="BG169" s="132"/>
      <c r="BH169" s="704"/>
      <c r="BI169" s="143" t="s">
        <v>798</v>
      </c>
      <c r="BJ169" s="135">
        <v>1</v>
      </c>
    </row>
    <row r="170" spans="1:62" s="641" customFormat="1" ht="16.5" customHeight="1" thickBot="1">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s="137"/>
      <c r="AJ170" s="137"/>
      <c r="AK170" s="137"/>
      <c r="AL170" s="137"/>
      <c r="AM170" s="137"/>
      <c r="AN170"/>
      <c r="AO170" s="137"/>
      <c r="AP170" s="137"/>
      <c r="AQ170" s="137"/>
      <c r="AR170" s="137"/>
      <c r="AS170" s="137"/>
      <c r="AT170" s="1148"/>
      <c r="AU170" s="132"/>
      <c r="AV170" s="132"/>
      <c r="AW170" s="132"/>
      <c r="AX170" s="132"/>
      <c r="AY170" s="712"/>
      <c r="AZ170" s="1314"/>
      <c r="BA170"/>
      <c r="BB170" s="1148"/>
      <c r="BC170" s="132"/>
      <c r="BD170" s="132"/>
      <c r="BE170" s="132"/>
      <c r="BF170" s="132"/>
      <c r="BG170" s="132"/>
      <c r="BH170" s="704"/>
      <c r="BI170" s="143" t="s">
        <v>798</v>
      </c>
      <c r="BJ170" s="135">
        <v>1</v>
      </c>
    </row>
    <row r="171" spans="1:62" s="641" customFormat="1" ht="15.75" customHeight="1">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s="137"/>
      <c r="AJ171" s="137"/>
      <c r="AK171" s="137"/>
      <c r="AL171" s="137"/>
      <c r="AM171" s="137"/>
      <c r="AN171"/>
      <c r="AO171" s="137"/>
      <c r="AP171" s="137"/>
      <c r="AQ171" s="137"/>
      <c r="AR171" s="137"/>
      <c r="AS171" s="137"/>
      <c r="AT171" s="429"/>
      <c r="AU171" s="2630" t="s">
        <v>725</v>
      </c>
      <c r="AV171" s="132"/>
      <c r="AW171" s="132"/>
      <c r="AX171" s="132"/>
      <c r="AY171" s="712"/>
      <c r="AZ171" s="1314"/>
      <c r="BA171"/>
      <c r="BB171" s="3751" t="s">
        <v>395</v>
      </c>
      <c r="BC171" s="3974" t="s">
        <v>4940</v>
      </c>
      <c r="BD171" s="3974"/>
      <c r="BE171" s="3974"/>
      <c r="BF171" s="3974"/>
      <c r="BG171" s="3974"/>
      <c r="BH171" s="3975"/>
      <c r="BI171" s="143" t="s">
        <v>798</v>
      </c>
      <c r="BJ171" s="135">
        <v>1</v>
      </c>
    </row>
    <row r="172" spans="1:62" s="641" customFormat="1" ht="15" customHeight="1">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s="137"/>
      <c r="AJ172" s="137"/>
      <c r="AK172" s="137"/>
      <c r="AL172" s="137"/>
      <c r="AM172" s="137"/>
      <c r="AN172"/>
      <c r="AO172" s="137"/>
      <c r="AP172" s="137"/>
      <c r="AQ172" s="137"/>
      <c r="AR172" s="137"/>
      <c r="AS172" s="137"/>
      <c r="AT172" s="429"/>
      <c r="AU172" s="447" t="s">
        <v>726</v>
      </c>
      <c r="AV172" s="132"/>
      <c r="AW172" s="132"/>
      <c r="AX172" s="132"/>
      <c r="AY172" s="712"/>
      <c r="AZ172" s="1314"/>
      <c r="BA172"/>
      <c r="BB172" s="4071" t="s">
        <v>4941</v>
      </c>
      <c r="BC172" s="4072"/>
      <c r="BD172" s="4072"/>
      <c r="BE172" s="4072"/>
      <c r="BF172" s="4072"/>
      <c r="BG172" s="4072"/>
      <c r="BH172" s="4073"/>
      <c r="BI172" s="143" t="s">
        <v>798</v>
      </c>
      <c r="BJ172" s="135">
        <v>1</v>
      </c>
    </row>
    <row r="173" spans="1:62" s="641" customFormat="1" ht="15.75" customHeight="1" thickBot="1">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s="137"/>
      <c r="AJ173" s="137"/>
      <c r="AK173" s="137"/>
      <c r="AL173" s="137"/>
      <c r="AM173" s="137"/>
      <c r="AN173"/>
      <c r="AO173" s="137"/>
      <c r="AP173" s="137"/>
      <c r="AQ173" s="137"/>
      <c r="AR173" s="137"/>
      <c r="AS173" s="137"/>
      <c r="AT173" s="429"/>
      <c r="AU173" s="19" t="s">
        <v>806</v>
      </c>
      <c r="AV173" s="442"/>
      <c r="AW173" s="132"/>
      <c r="AX173" s="132"/>
      <c r="AY173" s="712"/>
      <c r="AZ173" s="1314"/>
      <c r="BA173"/>
      <c r="BB173" s="3739"/>
      <c r="BC173" s="3750" t="s">
        <v>4966</v>
      </c>
      <c r="BD173" s="3749" t="s">
        <v>4965</v>
      </c>
      <c r="BE173" s="3748" t="s">
        <v>4964</v>
      </c>
      <c r="BF173" s="1521" t="s">
        <v>4963</v>
      </c>
      <c r="BG173" s="132"/>
      <c r="BH173" s="3747" t="s">
        <v>4962</v>
      </c>
      <c r="BI173" s="143" t="s">
        <v>798</v>
      </c>
      <c r="BJ173" s="135">
        <v>1</v>
      </c>
    </row>
    <row r="174" spans="1:62" s="641" customFormat="1" ht="15" customHeight="1" thickTop="1" thickBot="1">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s="137"/>
      <c r="AJ174" s="137"/>
      <c r="AK174" s="137"/>
      <c r="AL174" s="137"/>
      <c r="AM174" s="137"/>
      <c r="AN174"/>
      <c r="AO174" s="137"/>
      <c r="AP174" s="137"/>
      <c r="AQ174" s="137"/>
      <c r="AR174" s="137"/>
      <c r="AS174" s="137"/>
      <c r="AT174" s="429"/>
      <c r="AU174" s="2632">
        <v>1</v>
      </c>
      <c r="AV174" s="450" t="s">
        <v>811</v>
      </c>
      <c r="AW174" s="132"/>
      <c r="AX174" s="132"/>
      <c r="AY174" s="712"/>
      <c r="AZ174" s="1314"/>
      <c r="BA174"/>
      <c r="BB174" s="3739"/>
      <c r="BC174" s="3722" t="s">
        <v>4947</v>
      </c>
      <c r="BD174" s="3151">
        <f>LEN(BC174) - LEN(SUBSTITUTE(BC174, " ", "")) + 1</f>
        <v>45</v>
      </c>
      <c r="BE174" s="3151">
        <f>LEN(BC174)</f>
        <v>263</v>
      </c>
      <c r="BF174" s="3532">
        <v>70</v>
      </c>
      <c r="BG174"/>
      <c r="BH174" s="3746" t="str">
        <f>TEXT(ROUND(LEN(BC174)/BF174, 1), "0.0") &amp; " lignes"</f>
        <v>3.8 lignes</v>
      </c>
      <c r="BI174" s="143" t="s">
        <v>798</v>
      </c>
      <c r="BJ174" s="135">
        <v>1</v>
      </c>
    </row>
    <row r="175" spans="1:62" s="641" customFormat="1" ht="15.75" customHeight="1" thickTop="1">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s="137"/>
      <c r="AJ175" s="137"/>
      <c r="AK175" s="137"/>
      <c r="AL175" s="137"/>
      <c r="AM175" s="137"/>
      <c r="AN175"/>
      <c r="AO175" s="137"/>
      <c r="AP175" s="137"/>
      <c r="AQ175" s="137"/>
      <c r="AR175" s="137"/>
      <c r="AS175" s="137"/>
      <c r="AT175" s="429"/>
      <c r="AU175" s="2632">
        <v>4</v>
      </c>
      <c r="AV175" s="450" t="s">
        <v>812</v>
      </c>
      <c r="AW175" s="132"/>
      <c r="AX175" s="132"/>
      <c r="AY175" s="712"/>
      <c r="AZ175" s="1314"/>
      <c r="BA175"/>
      <c r="BB175" s="3739"/>
      <c r="BC175" s="4074" t="str">
        <f>BC174</f>
        <v>Épluchez l’ail et les oignons. Coupez-les en petits morceaux. Égouttez les champignons. Dans votre Cookeo, faites roussir la viande et les lardons avec le morceau de beurre sur le mode « dorer » / 3 min (préchauffage inclus), en remuant avec une cuillère en bois.</v>
      </c>
      <c r="BD175" s="4074"/>
      <c r="BE175" s="4074"/>
      <c r="BF175" s="4074"/>
      <c r="BG175" s="4074"/>
      <c r="BH175" s="4075"/>
      <c r="BI175" s="143" t="s">
        <v>798</v>
      </c>
      <c r="BJ175" s="135">
        <v>1</v>
      </c>
    </row>
    <row r="176" spans="1:62" s="641" customFormat="1" ht="15.75" customHeight="1">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s="137"/>
      <c r="AJ176" s="137"/>
      <c r="AK176" s="137"/>
      <c r="AL176" s="137"/>
      <c r="AM176" s="137"/>
      <c r="AN176"/>
      <c r="AO176" s="137"/>
      <c r="AP176" s="137"/>
      <c r="AQ176" s="137"/>
      <c r="AR176" s="137"/>
      <c r="AS176" s="137"/>
      <c r="AT176" s="429"/>
      <c r="AU176" s="2632">
        <v>10</v>
      </c>
      <c r="AV176" s="450" t="s">
        <v>108</v>
      </c>
      <c r="AW176" s="132"/>
      <c r="AX176" s="132"/>
      <c r="AY176" s="712"/>
      <c r="AZ176" s="1314"/>
      <c r="BA176"/>
      <c r="BB176" s="3739"/>
      <c r="BC176" s="4074"/>
      <c r="BD176" s="4074"/>
      <c r="BE176" s="4074"/>
      <c r="BF176" s="4074"/>
      <c r="BG176" s="4074"/>
      <c r="BH176" s="4075"/>
      <c r="BI176" s="143" t="s">
        <v>798</v>
      </c>
      <c r="BJ176" s="135">
        <v>1</v>
      </c>
    </row>
    <row r="177" spans="1:62" s="641" customFormat="1" ht="15.75" customHeight="1">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s="137"/>
      <c r="AJ177" s="137"/>
      <c r="AK177" s="137"/>
      <c r="AL177" s="137"/>
      <c r="AM177" s="137"/>
      <c r="AN177"/>
      <c r="AO177" s="137"/>
      <c r="AP177" s="137"/>
      <c r="AQ177" s="137"/>
      <c r="AR177" s="137"/>
      <c r="AS177" s="137"/>
      <c r="AT177" s="429"/>
      <c r="AU177" s="132"/>
      <c r="AV177" s="132"/>
      <c r="AW177" s="141"/>
      <c r="AX177" s="132"/>
      <c r="AY177" s="712"/>
      <c r="AZ177" s="1314"/>
      <c r="BA177"/>
      <c r="BB177" s="3739"/>
      <c r="BC177" s="4074"/>
      <c r="BD177" s="4074"/>
      <c r="BE177" s="4074"/>
      <c r="BF177" s="4074"/>
      <c r="BG177" s="4074"/>
      <c r="BH177" s="4075"/>
      <c r="BI177" s="143" t="s">
        <v>798</v>
      </c>
      <c r="BJ177" s="135">
        <v>1</v>
      </c>
    </row>
    <row r="178" spans="1:62" s="641" customFormat="1" ht="15.75" customHeight="1">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s="137"/>
      <c r="AJ178" s="137"/>
      <c r="AK178" s="137"/>
      <c r="AL178" s="137"/>
      <c r="AM178" s="137"/>
      <c r="AN178"/>
      <c r="AO178" s="137"/>
      <c r="AP178" s="137"/>
      <c r="AQ178" s="137"/>
      <c r="AR178" s="137"/>
      <c r="AS178" s="137"/>
      <c r="AT178" s="429"/>
      <c r="AU178" s="19" t="s">
        <v>818</v>
      </c>
      <c r="AV178" s="132"/>
      <c r="AW178" s="132"/>
      <c r="AX178" s="132"/>
      <c r="AY178" s="132"/>
      <c r="AZ178" s="1314"/>
      <c r="BA178"/>
      <c r="BB178" s="3739"/>
      <c r="BC178" s="4074"/>
      <c r="BD178" s="4074"/>
      <c r="BE178" s="4074"/>
      <c r="BF178" s="4074"/>
      <c r="BG178" s="4074"/>
      <c r="BH178" s="4075"/>
      <c r="BI178" s="143" t="s">
        <v>798</v>
      </c>
      <c r="BJ178" s="135">
        <v>1</v>
      </c>
    </row>
    <row r="179" spans="1:62" s="641" customFormat="1" ht="15.75" customHeight="1">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s="137"/>
      <c r="AJ179" s="137"/>
      <c r="AK179" s="137"/>
      <c r="AL179" s="137"/>
      <c r="AM179" s="137"/>
      <c r="AN179"/>
      <c r="AO179" s="137"/>
      <c r="AP179" s="137"/>
      <c r="AQ179" s="137"/>
      <c r="AR179" s="137"/>
      <c r="AS179" s="137"/>
      <c r="AT179" s="429"/>
      <c r="AU179" s="4029" t="s">
        <v>820</v>
      </c>
      <c r="AV179" s="4029"/>
      <c r="AW179" s="4029"/>
      <c r="AX179" s="4029"/>
      <c r="AY179" s="4029"/>
      <c r="AZ179" s="4030"/>
      <c r="BA179"/>
      <c r="BB179" s="3739"/>
      <c r="BC179" s="3745"/>
      <c r="BD179"/>
      <c r="BE179" s="3115" t="s">
        <v>4961</v>
      </c>
      <c r="BF179" s="458" t="str">
        <f>BF174&amp;" caractères"</f>
        <v>70 caractères</v>
      </c>
      <c r="BG179"/>
      <c r="BH179" s="3744" t="str">
        <f>BH174</f>
        <v>3.8 lignes</v>
      </c>
      <c r="BI179" s="143" t="s">
        <v>798</v>
      </c>
      <c r="BJ179" s="135">
        <v>1</v>
      </c>
    </row>
    <row r="180" spans="1:62" s="641" customFormat="1" ht="15.75" customHeight="1">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s="137"/>
      <c r="AJ180" s="137"/>
      <c r="AK180" s="137"/>
      <c r="AL180" s="137"/>
      <c r="AM180" s="137"/>
      <c r="AN180"/>
      <c r="AO180" s="137"/>
      <c r="AP180" s="137"/>
      <c r="AQ180" s="137"/>
      <c r="AR180" s="137"/>
      <c r="AS180" s="137"/>
      <c r="AT180" s="429"/>
      <c r="AU180" s="4029"/>
      <c r="AV180" s="4029"/>
      <c r="AW180" s="4029"/>
      <c r="AX180" s="4029"/>
      <c r="AY180" s="4029"/>
      <c r="AZ180" s="4030"/>
      <c r="BA180"/>
      <c r="BB180" s="3739"/>
      <c r="BC180" s="3743" t="s">
        <v>4960</v>
      </c>
      <c r="BD180" s="3742"/>
      <c r="BE180" s="1163"/>
      <c r="BF180" s="1163"/>
      <c r="BG180" s="1163"/>
      <c r="BH180" s="2223"/>
      <c r="BI180" s="143" t="s">
        <v>798</v>
      </c>
      <c r="BJ180" s="135">
        <v>1</v>
      </c>
    </row>
    <row r="181" spans="1:62" s="641" customFormat="1" ht="15.75" customHeight="1">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s="137"/>
      <c r="AJ181" s="137"/>
      <c r="AK181" s="137"/>
      <c r="AL181" s="137"/>
      <c r="AM181" s="137"/>
      <c r="AN181"/>
      <c r="AO181" s="137"/>
      <c r="AP181" s="137"/>
      <c r="AQ181" s="137"/>
      <c r="AR181" s="137"/>
      <c r="AS181" s="137"/>
      <c r="AT181" s="429"/>
      <c r="AU181" s="132"/>
      <c r="AV181" s="132"/>
      <c r="AW181" s="132"/>
      <c r="AX181" s="132"/>
      <c r="AY181" s="132"/>
      <c r="AZ181" s="1314"/>
      <c r="BA181"/>
      <c r="BB181" s="3741" t="str">
        <f>LEN(BD181)&amp;" car."</f>
        <v>72 car.</v>
      </c>
      <c r="BC181" s="3740" t="s">
        <v>4959</v>
      </c>
      <c r="BD181" s="4076" t="str">
        <f>LEFT(BC174,FIND(" ",BC174&amp;" ",BF174)-1) &amp; ".."</f>
        <v>Épluchez l’ail et les oignons. Coupez-les en petits morceaux. Égouttez..</v>
      </c>
      <c r="BE181" s="4076"/>
      <c r="BF181" s="4076"/>
      <c r="BG181" s="4076"/>
      <c r="BH181" s="4077"/>
      <c r="BI181" s="143" t="s">
        <v>798</v>
      </c>
      <c r="BJ181" s="135">
        <v>1</v>
      </c>
    </row>
    <row r="182" spans="1:62" s="641" customFormat="1" ht="15.75" customHeight="1">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s="137"/>
      <c r="AJ182" s="137"/>
      <c r="AK182" s="137"/>
      <c r="AL182" s="137"/>
      <c r="AM182" s="137"/>
      <c r="AN182"/>
      <c r="AO182" s="137"/>
      <c r="AP182" s="137"/>
      <c r="AQ182" s="137"/>
      <c r="AR182" s="137"/>
      <c r="AS182" s="137"/>
      <c r="AT182" s="429"/>
      <c r="AU182" s="2632">
        <v>5</v>
      </c>
      <c r="AV182" s="450" t="s">
        <v>742</v>
      </c>
      <c r="AW182" s="132"/>
      <c r="AX182" s="132"/>
      <c r="AY182" s="132"/>
      <c r="AZ182" s="1314"/>
      <c r="BA182"/>
      <c r="BB182" s="3741" t="str">
        <f>LEN(BD182)&amp;" car."</f>
        <v>74 car.</v>
      </c>
      <c r="BC182" s="3740" t="s">
        <v>4958</v>
      </c>
      <c r="BD182" s="4076" t="str">
        <f>LEFT(RIGHT(BC174,LEN(BC174)-LEN(BD181)-2),FIND(" ",RIGHT(BC174,LEN(BC174)-LEN(BD181)-2)&amp;" ",BF174)-1) &amp; ".."</f>
        <v xml:space="preserve"> champignons. Dans votre Cookeo, faites roussir la viande et les lardons..</v>
      </c>
      <c r="BE182" s="4076"/>
      <c r="BF182" s="4076"/>
      <c r="BG182" s="4076"/>
      <c r="BH182" s="4077"/>
      <c r="BI182" s="143" t="s">
        <v>798</v>
      </c>
      <c r="BJ182" s="135">
        <v>1</v>
      </c>
    </row>
    <row r="183" spans="1:62" s="641" customFormat="1" ht="15.75" customHeight="1">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s="137"/>
      <c r="AJ183" s="137"/>
      <c r="AK183" s="137"/>
      <c r="AL183" s="137"/>
      <c r="AM183" s="137"/>
      <c r="AN183"/>
      <c r="AO183" s="137"/>
      <c r="AP183" s="137"/>
      <c r="AQ183" s="137"/>
      <c r="AR183" s="137"/>
      <c r="AS183" s="137"/>
      <c r="AT183" s="429"/>
      <c r="AU183" s="2632">
        <v>8</v>
      </c>
      <c r="AV183" s="450" t="s">
        <v>694</v>
      </c>
      <c r="AW183" s="132"/>
      <c r="AX183" s="132"/>
      <c r="AY183" s="132"/>
      <c r="AZ183" s="1314"/>
      <c r="BA183"/>
      <c r="BB183" s="3741" t="str">
        <f>LEN(BD183)&amp;" car."</f>
        <v>70 car.</v>
      </c>
      <c r="BC183" s="3740" t="s">
        <v>4957</v>
      </c>
      <c r="BD183" s="4076" t="str">
        <f>LEFT(RIGHT(BC174,LEN(BC174)-LEN(BD181)-LEN(BD182)),BF174)</f>
        <v xml:space="preserve"> avec le morceau de beurre sur le mode « dorer » / 3 min (préchauffage</v>
      </c>
      <c r="BE183" s="4076"/>
      <c r="BF183" s="4076"/>
      <c r="BG183" s="4076"/>
      <c r="BH183" s="4077"/>
      <c r="BI183" s="143" t="s">
        <v>798</v>
      </c>
      <c r="BJ183" s="135">
        <v>1</v>
      </c>
    </row>
    <row r="184" spans="1:62" s="641" customFormat="1" ht="15.75" customHeight="1">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s="137"/>
      <c r="AJ184" s="137"/>
      <c r="AK184" s="137"/>
      <c r="AL184" s="137"/>
      <c r="AM184" s="137"/>
      <c r="AN184"/>
      <c r="AO184" s="137"/>
      <c r="AP184" s="137"/>
      <c r="AQ184" s="137"/>
      <c r="AR184" s="137"/>
      <c r="AS184" s="137"/>
      <c r="AT184" s="429"/>
      <c r="AU184" s="2632">
        <v>1.5</v>
      </c>
      <c r="AV184" s="450" t="s">
        <v>833</v>
      </c>
      <c r="AW184" s="132"/>
      <c r="AX184" s="132"/>
      <c r="AY184" s="132"/>
      <c r="AZ184" s="1314"/>
      <c r="BA184"/>
      <c r="BB184" s="3741" t="str">
        <f>LEN(BD184)&amp;" car."</f>
        <v>47 car.</v>
      </c>
      <c r="BC184" s="3740" t="s">
        <v>4956</v>
      </c>
      <c r="BD184" s="4076" t="str">
        <f>LEFT(RIGHT(BC174,LEN(BC174)-LEN(BD181)-LEN(BD182)-LEN(BD183)),BF174)</f>
        <v xml:space="preserve"> inclus), en remuant avec une cuillère en bois.</v>
      </c>
      <c r="BE184" s="4076"/>
      <c r="BF184" s="4076"/>
      <c r="BG184" s="4076"/>
      <c r="BH184" s="4077"/>
      <c r="BI184" s="143" t="s">
        <v>798</v>
      </c>
      <c r="BJ184" s="135">
        <v>1</v>
      </c>
    </row>
    <row r="185" spans="1:62" s="641" customFormat="1" ht="15.75" customHeight="1">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s="137"/>
      <c r="AJ185" s="137"/>
      <c r="AK185" s="137"/>
      <c r="AL185" s="137"/>
      <c r="AM185" s="137"/>
      <c r="AN185"/>
      <c r="AO185" s="137"/>
      <c r="AP185" s="137"/>
      <c r="AQ185" s="137"/>
      <c r="AR185" s="137"/>
      <c r="AS185" s="137"/>
      <c r="AT185" s="429"/>
      <c r="AU185" s="2632">
        <v>3</v>
      </c>
      <c r="AV185" s="450" t="s">
        <v>439</v>
      </c>
      <c r="AW185" s="132"/>
      <c r="AX185" s="132"/>
      <c r="AY185" s="132"/>
      <c r="AZ185" s="1314"/>
      <c r="BA185"/>
      <c r="BB185" s="3741" t="str">
        <f>LEN(BD185)&amp;" car."</f>
        <v>0 car.</v>
      </c>
      <c r="BC185" s="3740" t="s">
        <v>4955</v>
      </c>
      <c r="BD185" s="4076" t="str">
        <f>LEFT(RIGHT(BC174,LEN(BC174)-LEN(BD181)-LEN(BD182)-LEN(BD183)-LEN(BD184)),BF174)</f>
        <v/>
      </c>
      <c r="BE185" s="4076"/>
      <c r="BF185" s="4076"/>
      <c r="BG185" s="4076"/>
      <c r="BH185" s="4077"/>
      <c r="BI185" s="143" t="s">
        <v>798</v>
      </c>
      <c r="BJ185" s="135">
        <v>1</v>
      </c>
    </row>
    <row r="186" spans="1:62" s="641" customFormat="1" ht="15.75" customHeight="1">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s="137"/>
      <c r="AJ186" s="137"/>
      <c r="AK186" s="137"/>
      <c r="AL186" s="137"/>
      <c r="AM186" s="137"/>
      <c r="AN186"/>
      <c r="AO186" s="137"/>
      <c r="AP186" s="137"/>
      <c r="AQ186" s="137"/>
      <c r="AR186" s="137"/>
      <c r="AS186" s="137"/>
      <c r="AT186" s="429"/>
      <c r="AU186" s="488" t="s">
        <v>839</v>
      </c>
      <c r="AV186" s="488"/>
      <c r="AW186" s="132"/>
      <c r="AX186" s="132"/>
      <c r="AY186" s="132"/>
      <c r="AZ186" s="1314"/>
      <c r="BA186"/>
      <c r="BB186" s="3741" t="str">
        <f>LEN(BD186)&amp;" car."</f>
        <v>0 car.</v>
      </c>
      <c r="BC186" s="3740" t="s">
        <v>4954</v>
      </c>
      <c r="BD186" s="4076" t="str">
        <f>LEFT(RIGHT(BC174,LEN(BC174)-LEN(BD181)-LEN(BD182)-LEN(BD183)-LEN(BD184)-LEN(BD185)),BF174)</f>
        <v/>
      </c>
      <c r="BE186" s="4076"/>
      <c r="BF186" s="4076"/>
      <c r="BG186" s="4076"/>
      <c r="BH186" s="4077"/>
      <c r="BI186" s="143" t="s">
        <v>798</v>
      </c>
      <c r="BJ186" s="135">
        <v>1</v>
      </c>
    </row>
    <row r="187" spans="1:62" s="641" customFormat="1" ht="15.75" customHeight="1">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s="137"/>
      <c r="AJ187" s="137"/>
      <c r="AK187" s="137"/>
      <c r="AL187" s="137"/>
      <c r="AM187" s="137"/>
      <c r="AN187"/>
      <c r="AO187" s="137"/>
      <c r="AP187" s="137"/>
      <c r="AQ187" s="137"/>
      <c r="AR187" s="137"/>
      <c r="AS187" s="137"/>
      <c r="AT187" s="429"/>
      <c r="AU187"/>
      <c r="AV187"/>
      <c r="AW187" s="132"/>
      <c r="AX187" s="132"/>
      <c r="AY187" s="132"/>
      <c r="AZ187" s="1314"/>
      <c r="BA187"/>
      <c r="BB187" s="3739"/>
      <c r="BC187" s="4060" t="s">
        <v>4949</v>
      </c>
      <c r="BD187" s="4060"/>
      <c r="BE187" s="4060"/>
      <c r="BF187" s="4060"/>
      <c r="BG187" s="4060"/>
      <c r="BH187" s="4061"/>
      <c r="BI187" s="143" t="s">
        <v>798</v>
      </c>
      <c r="BJ187" s="135">
        <v>1</v>
      </c>
    </row>
    <row r="188" spans="1:62" s="641" customFormat="1" ht="15.75" customHeight="1">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s="137"/>
      <c r="AJ188" s="137"/>
      <c r="AK188" s="137"/>
      <c r="AL188" s="137"/>
      <c r="AM188" s="137"/>
      <c r="AN188"/>
      <c r="AO188" s="137"/>
      <c r="AP188" s="137"/>
      <c r="AQ188" s="137"/>
      <c r="AR188" s="137"/>
      <c r="AS188" s="137"/>
      <c r="AT188" s="451"/>
      <c r="AU188" s="103" t="s">
        <v>846</v>
      </c>
      <c r="AV188" s="102" t="s">
        <v>847</v>
      </c>
      <c r="AW188" s="132"/>
      <c r="AX188" s="132"/>
      <c r="AY188" s="132"/>
      <c r="AZ188" s="1314"/>
      <c r="BA188"/>
      <c r="BB188" s="3739"/>
      <c r="BC188" s="4060"/>
      <c r="BD188" s="4060"/>
      <c r="BE188" s="4060"/>
      <c r="BF188" s="4060"/>
      <c r="BG188" s="4060"/>
      <c r="BH188" s="4061"/>
      <c r="BI188" s="143" t="s">
        <v>798</v>
      </c>
      <c r="BJ188" s="135">
        <v>1</v>
      </c>
    </row>
    <row r="189" spans="1:62" s="641" customFormat="1" ht="15.75" customHeight="1">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s="137"/>
      <c r="AJ189" s="137"/>
      <c r="AK189" s="137"/>
      <c r="AL189" s="137"/>
      <c r="AM189" s="137"/>
      <c r="AN189"/>
      <c r="AO189" s="137"/>
      <c r="AP189" s="137"/>
      <c r="AQ189" s="137"/>
      <c r="AR189" s="137"/>
      <c r="AS189" s="137"/>
      <c r="AT189" s="4031" t="s">
        <v>849</v>
      </c>
      <c r="AU189" s="4032"/>
      <c r="AV189" s="4032"/>
      <c r="AW189" s="4032"/>
      <c r="AX189" s="4032"/>
      <c r="AY189" s="4032"/>
      <c r="AZ189" s="4033"/>
      <c r="BA189"/>
      <c r="BB189" s="2622">
        <v>7</v>
      </c>
      <c r="BC189" s="588">
        <v>15</v>
      </c>
      <c r="BD189" s="588">
        <v>11</v>
      </c>
      <c r="BE189" s="588">
        <v>15</v>
      </c>
      <c r="BF189" s="588">
        <v>15</v>
      </c>
      <c r="BG189" s="588">
        <v>15</v>
      </c>
      <c r="BH189" s="591">
        <v>15</v>
      </c>
      <c r="BI189" s="143" t="s">
        <v>798</v>
      </c>
      <c r="BJ189" s="135">
        <v>1</v>
      </c>
    </row>
    <row r="190" spans="1:62" s="641" customFormat="1" ht="15.75" customHeight="1" thickBot="1">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s="137"/>
      <c r="AJ190" s="137"/>
      <c r="AK190" s="137"/>
      <c r="AL190" s="137"/>
      <c r="AM190" s="137"/>
      <c r="AN190"/>
      <c r="AO190" s="137"/>
      <c r="AP190" s="137"/>
      <c r="AQ190" s="137"/>
      <c r="AR190" s="137"/>
      <c r="AS190" s="137"/>
      <c r="AT190" s="4031"/>
      <c r="AU190" s="4032"/>
      <c r="AV190" s="4032"/>
      <c r="AW190" s="4032"/>
      <c r="AX190" s="4032"/>
      <c r="AY190" s="4032"/>
      <c r="AZ190" s="4033"/>
      <c r="BA190"/>
      <c r="BB190" s="880">
        <f ca="1">CELL("largeur",BB190)</f>
        <v>19</v>
      </c>
      <c r="BC190" s="590">
        <f ca="1">CELL("largeur",BC190)</f>
        <v>22</v>
      </c>
      <c r="BD190" s="590">
        <f ca="1">CELL("largeur",BD190)</f>
        <v>25</v>
      </c>
      <c r="BE190" s="590">
        <f ca="1">CELL("largeur",BE190)</f>
        <v>16</v>
      </c>
      <c r="BF190" s="590">
        <f ca="1">CELL("largeur",BF190)</f>
        <v>6</v>
      </c>
      <c r="BG190" s="590">
        <f ca="1">CELL("largeur",BG190)</f>
        <v>11</v>
      </c>
      <c r="BH190" s="592">
        <f ca="1">CELL("largeur",BH190)</f>
        <v>11</v>
      </c>
      <c r="BI190" s="143" t="s">
        <v>798</v>
      </c>
      <c r="BJ190" s="135">
        <v>1</v>
      </c>
    </row>
    <row r="191" spans="1:62" s="641" customFormat="1" ht="15.75" customHeight="1">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s="137"/>
      <c r="AJ191" s="137"/>
      <c r="AK191" s="137"/>
      <c r="AL191" s="137"/>
      <c r="AM191" s="137"/>
      <c r="AN191"/>
      <c r="AO191" s="137"/>
      <c r="AP191" s="137"/>
      <c r="AQ191" s="137"/>
      <c r="AR191" s="137"/>
      <c r="AS191" s="137"/>
      <c r="AT191" s="4031"/>
      <c r="AU191" s="4032"/>
      <c r="AV191" s="4032"/>
      <c r="AW191" s="4032"/>
      <c r="AX191" s="4032"/>
      <c r="AY191" s="4032"/>
      <c r="AZ191" s="4033"/>
      <c r="BA191"/>
      <c r="BB191" s="280"/>
      <c r="BC191" s="2510"/>
      <c r="BD191" s="282"/>
      <c r="BE191" s="281"/>
      <c r="BF191" s="281"/>
      <c r="BG191" s="281"/>
      <c r="BH191" s="283"/>
      <c r="BI191" s="143" t="s">
        <v>798</v>
      </c>
      <c r="BJ191" s="135">
        <v>1</v>
      </c>
    </row>
    <row r="192" spans="1:62" s="641" customFormat="1" ht="15.75" customHeight="1">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s="137"/>
      <c r="AJ192" s="137"/>
      <c r="AK192" s="137"/>
      <c r="AL192" s="137"/>
      <c r="AM192" s="137"/>
      <c r="AN192"/>
      <c r="AO192" s="137"/>
      <c r="AP192" s="137"/>
      <c r="AQ192" s="137"/>
      <c r="AR192" s="137"/>
      <c r="AS192" s="137"/>
      <c r="AT192" s="429"/>
      <c r="AU192" s="132"/>
      <c r="AV192" s="132"/>
      <c r="AW192" s="132"/>
      <c r="AX192" s="132"/>
      <c r="AY192" s="132"/>
      <c r="AZ192" s="1314"/>
      <c r="BA192"/>
      <c r="BB192" s="1148"/>
      <c r="BC192" s="132"/>
      <c r="BD192" s="132"/>
      <c r="BE192" s="132"/>
      <c r="BF192" s="132"/>
      <c r="BG192" s="132"/>
      <c r="BH192" s="692"/>
      <c r="BI192" s="143" t="s">
        <v>798</v>
      </c>
      <c r="BJ192" s="135">
        <v>1</v>
      </c>
    </row>
    <row r="193" spans="1:62" s="641" customFormat="1" ht="15" customHeight="1">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s="137"/>
      <c r="AJ193" s="137"/>
      <c r="AK193" s="137"/>
      <c r="AL193" s="137"/>
      <c r="AM193" s="137"/>
      <c r="AN193"/>
      <c r="AO193" s="137"/>
      <c r="AP193" s="137"/>
      <c r="AQ193" s="137"/>
      <c r="AR193" s="137"/>
      <c r="AS193" s="137"/>
      <c r="AT193" s="280"/>
      <c r="AU193" s="281"/>
      <c r="AV193" s="282"/>
      <c r="AW193" s="281"/>
      <c r="AX193" s="281"/>
      <c r="AY193" s="281"/>
      <c r="AZ193" s="283"/>
      <c r="BA193"/>
      <c r="BB193" s="2622">
        <v>12</v>
      </c>
      <c r="BC193" s="18" t="s">
        <v>917</v>
      </c>
      <c r="BD193" s="132"/>
      <c r="BE193" s="132"/>
      <c r="BF193" s="132"/>
      <c r="BG193" s="132"/>
      <c r="BH193" s="704"/>
      <c r="BI193" s="143" t="s">
        <v>798</v>
      </c>
      <c r="BJ193" s="135">
        <v>1</v>
      </c>
    </row>
    <row r="194" spans="1:62" s="641" customFormat="1" ht="15" customHeight="1">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s="137"/>
      <c r="AJ194" s="137"/>
      <c r="AK194" s="137"/>
      <c r="AL194" s="137"/>
      <c r="AM194" s="137"/>
      <c r="AN194"/>
      <c r="AO194" s="137"/>
      <c r="AP194" s="137"/>
      <c r="AQ194" s="137"/>
      <c r="AR194" s="137"/>
      <c r="AS194" s="137"/>
      <c r="AT194" s="4034" t="s">
        <v>14</v>
      </c>
      <c r="AU194" s="132"/>
      <c r="AV194" s="132"/>
      <c r="AW194" s="132"/>
      <c r="AX194" s="132"/>
      <c r="AY194" s="132"/>
      <c r="AZ194" s="1314"/>
      <c r="BA194"/>
      <c r="BB194" s="520">
        <f ca="1">CELL("largeur",BB194)</f>
        <v>19</v>
      </c>
      <c r="BC194" s="18" t="s">
        <v>919</v>
      </c>
      <c r="BD194" s="132"/>
      <c r="BE194" s="132"/>
      <c r="BF194" s="132"/>
      <c r="BG194" s="132"/>
      <c r="BH194" s="704"/>
      <c r="BI194" s="143" t="s">
        <v>798</v>
      </c>
      <c r="BJ194" s="135">
        <v>1</v>
      </c>
    </row>
    <row r="195" spans="1:62" s="641" customFormat="1" ht="15" customHeight="1">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s="137"/>
      <c r="AJ195" s="137"/>
      <c r="AK195" s="137"/>
      <c r="AL195" s="137"/>
      <c r="AM195" s="137"/>
      <c r="AN195"/>
      <c r="AO195" s="137"/>
      <c r="AP195" s="137"/>
      <c r="AQ195" s="137"/>
      <c r="AR195" s="137"/>
      <c r="AS195" s="137"/>
      <c r="AT195" s="4034"/>
      <c r="AU195" s="2642" t="s">
        <v>755</v>
      </c>
      <c r="AV195" s="2642"/>
      <c r="AW195" s="2642"/>
      <c r="AX195" s="2642"/>
      <c r="AY195" s="132"/>
      <c r="AZ195" s="1314"/>
      <c r="BA195"/>
      <c r="BB195" s="466" t="s">
        <v>4455</v>
      </c>
      <c r="BC195" s="18"/>
      <c r="BD195" s="132"/>
      <c r="BE195" s="132"/>
      <c r="BF195" s="132"/>
      <c r="BG195" s="132"/>
      <c r="BH195" s="704"/>
      <c r="BI195" s="143" t="s">
        <v>798</v>
      </c>
      <c r="BJ195" s="135">
        <v>1</v>
      </c>
    </row>
    <row r="196" spans="1:62" s="641" customFormat="1" ht="15" customHeight="1">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s="137"/>
      <c r="AJ196" s="137"/>
      <c r="AK196" s="137"/>
      <c r="AL196" s="137"/>
      <c r="AM196" s="137"/>
      <c r="AN196"/>
      <c r="AO196" s="137"/>
      <c r="AP196" s="137"/>
      <c r="AQ196" s="137"/>
      <c r="AR196" s="137"/>
      <c r="AS196" s="137"/>
      <c r="AT196" s="4034"/>
      <c r="AU196" s="2642"/>
      <c r="AV196" s="2642"/>
      <c r="AW196" s="2642"/>
      <c r="AX196" s="2642"/>
      <c r="AY196" s="132"/>
      <c r="AZ196" s="1314"/>
      <c r="BA196"/>
      <c r="BB196" s="466" t="s">
        <v>4456</v>
      </c>
      <c r="BC196" s="18"/>
      <c r="BD196" s="132"/>
      <c r="BE196" s="132"/>
      <c r="BF196" s="132"/>
      <c r="BG196" s="132"/>
      <c r="BH196" s="704"/>
      <c r="BI196" s="143" t="s">
        <v>798</v>
      </c>
      <c r="BJ196" s="135">
        <v>1</v>
      </c>
    </row>
    <row r="197" spans="1:62" s="641" customFormat="1" ht="15.75">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s="137"/>
      <c r="AJ197" s="137"/>
      <c r="AK197" s="137"/>
      <c r="AL197" s="137"/>
      <c r="AM197" s="137"/>
      <c r="AN197"/>
      <c r="AO197" s="137"/>
      <c r="AP197" s="137"/>
      <c r="AQ197" s="137"/>
      <c r="AR197" s="137"/>
      <c r="AS197" s="137"/>
      <c r="AT197" s="4034"/>
      <c r="AU197" s="500" t="s">
        <v>865</v>
      </c>
      <c r="AV197" s="501"/>
      <c r="AW197" s="501"/>
      <c r="AX197" s="442"/>
      <c r="AY197" s="132"/>
      <c r="AZ197" s="1314"/>
      <c r="BA197"/>
      <c r="BB197" s="2516"/>
      <c r="BC197" s="712"/>
      <c r="BD197" s="712"/>
      <c r="BE197" s="712"/>
      <c r="BF197" s="712"/>
      <c r="BG197" s="712"/>
      <c r="BH197" s="1314"/>
      <c r="BI197" s="143" t="s">
        <v>798</v>
      </c>
      <c r="BJ197" s="135">
        <v>1</v>
      </c>
    </row>
    <row r="198" spans="1:62" s="641" customFormat="1" ht="15" customHeight="1">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s="137"/>
      <c r="AJ198" s="137"/>
      <c r="AK198" s="137"/>
      <c r="AL198" s="137"/>
      <c r="AM198" s="137"/>
      <c r="AN198"/>
      <c r="AO198" s="137"/>
      <c r="AP198" s="137"/>
      <c r="AQ198" s="137"/>
      <c r="AR198" s="137"/>
      <c r="AS198" s="137"/>
      <c r="AT198" s="4034"/>
      <c r="AU198" s="504">
        <v>16</v>
      </c>
      <c r="AV198" s="505" t="s">
        <v>742</v>
      </c>
      <c r="AW198" s="442"/>
      <c r="AX198" s="442"/>
      <c r="AY198" s="132"/>
      <c r="AZ198" s="1314"/>
      <c r="BA198"/>
      <c r="BB198" s="304" t="s">
        <v>968</v>
      </c>
      <c r="BC198" s="453"/>
      <c r="BD198" s="453"/>
      <c r="BE198" s="453"/>
      <c r="BF198" s="712"/>
      <c r="BG198" s="712"/>
      <c r="BH198" s="1314"/>
      <c r="BI198" s="143" t="s">
        <v>798</v>
      </c>
      <c r="BJ198" s="135">
        <v>1</v>
      </c>
    </row>
    <row r="199" spans="1:62" s="641" customFormat="1" ht="15" customHeight="1">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s="137"/>
      <c r="AJ199" s="137"/>
      <c r="AK199" s="137"/>
      <c r="AL199" s="137"/>
      <c r="AM199" s="137"/>
      <c r="AN199"/>
      <c r="AO199" s="137"/>
      <c r="AP199" s="137"/>
      <c r="AQ199" s="137"/>
      <c r="AR199" s="137"/>
      <c r="AS199" s="137"/>
      <c r="AT199" s="4034"/>
      <c r="AU199" s="504">
        <v>25</v>
      </c>
      <c r="AV199" s="505" t="s">
        <v>694</v>
      </c>
      <c r="AW199" s="442"/>
      <c r="AX199" s="442"/>
      <c r="AY199" s="132"/>
      <c r="AZ199" s="1314"/>
      <c r="BA199"/>
      <c r="BB199" s="304"/>
      <c r="BC199" s="453"/>
      <c r="BD199" s="453"/>
      <c r="BE199" s="453"/>
      <c r="BF199" s="712"/>
      <c r="BG199" s="712"/>
      <c r="BH199" s="1314"/>
      <c r="BI199" s="143" t="s">
        <v>798</v>
      </c>
      <c r="BJ199" s="135">
        <v>1</v>
      </c>
    </row>
    <row r="200" spans="1:62" s="641" customFormat="1" ht="15.75">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s="137"/>
      <c r="AJ200" s="137"/>
      <c r="AK200" s="137"/>
      <c r="AL200" s="137"/>
      <c r="AM200" s="137"/>
      <c r="AN200"/>
      <c r="AO200" s="137"/>
      <c r="AP200" s="137"/>
      <c r="AQ200" s="137"/>
      <c r="AR200" s="137"/>
      <c r="AS200" s="137"/>
      <c r="AT200" s="4034"/>
      <c r="AU200" s="504">
        <v>12</v>
      </c>
      <c r="AV200" s="428" t="s">
        <v>833</v>
      </c>
      <c r="AW200" s="442"/>
      <c r="AX200" s="442"/>
      <c r="AY200" s="132"/>
      <c r="AZ200" s="1314"/>
      <c r="BA200"/>
      <c r="BB200" s="280"/>
      <c r="BC200" s="2510" t="s">
        <v>138</v>
      </c>
      <c r="BD200" s="282"/>
      <c r="BE200" s="281"/>
      <c r="BF200" s="281"/>
      <c r="BG200" s="281"/>
      <c r="BH200" s="283"/>
      <c r="BI200" s="143" t="s">
        <v>798</v>
      </c>
      <c r="BJ200" s="135">
        <v>1</v>
      </c>
    </row>
    <row r="201" spans="1:62" s="641" customFormat="1" ht="15.75">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s="137"/>
      <c r="AJ201" s="137"/>
      <c r="AK201" s="137"/>
      <c r="AL201" s="137"/>
      <c r="AM201" s="137"/>
      <c r="AN201"/>
      <c r="AO201" s="137"/>
      <c r="AP201" s="137"/>
      <c r="AQ201" s="137"/>
      <c r="AR201" s="137"/>
      <c r="AS201" s="137"/>
      <c r="AT201" s="4034"/>
      <c r="AU201" s="504">
        <v>7</v>
      </c>
      <c r="AV201" s="428" t="s">
        <v>439</v>
      </c>
      <c r="AW201" s="442"/>
      <c r="AX201" s="442"/>
      <c r="AY201" s="132"/>
      <c r="AZ201" s="1314"/>
      <c r="BA201"/>
      <c r="BB201" s="2623"/>
      <c r="BC201" s="652"/>
      <c r="BD201" s="658"/>
      <c r="BE201" s="656"/>
      <c r="BF201" s="656"/>
      <c r="BG201" s="656"/>
      <c r="BH201" s="2624"/>
      <c r="BI201" s="143" t="s">
        <v>798</v>
      </c>
      <c r="BJ201" s="135">
        <v>1</v>
      </c>
    </row>
    <row r="202" spans="1:62" s="641" customFormat="1" ht="15.75">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s="137"/>
      <c r="AJ202" s="137"/>
      <c r="AK202" s="137"/>
      <c r="AL202" s="137"/>
      <c r="AM202" s="137"/>
      <c r="AN202"/>
      <c r="AO202" s="137"/>
      <c r="AP202" s="137"/>
      <c r="AQ202" s="137"/>
      <c r="AR202" s="137"/>
      <c r="AS202" s="137"/>
      <c r="AT202" s="4034"/>
      <c r="AU202" s="4035" t="s">
        <v>880</v>
      </c>
      <c r="AV202" s="4035"/>
      <c r="AW202" s="4035"/>
      <c r="AX202" s="4035"/>
      <c r="AY202" s="132"/>
      <c r="AZ202" s="1314"/>
      <c r="BA202"/>
      <c r="BB202" s="2623"/>
      <c r="BC202" s="653" t="s">
        <v>145</v>
      </c>
      <c r="BD202" s="658"/>
      <c r="BE202" s="656"/>
      <c r="BF202" s="656"/>
      <c r="BG202" s="656"/>
      <c r="BH202" s="2624"/>
      <c r="BI202" s="143" t="s">
        <v>798</v>
      </c>
      <c r="BJ202" s="135">
        <v>1</v>
      </c>
    </row>
    <row r="203" spans="1:62" s="641" customFormat="1" ht="15.75">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s="137"/>
      <c r="AJ203" s="137"/>
      <c r="AK203" s="137"/>
      <c r="AL203" s="137"/>
      <c r="AM203" s="137"/>
      <c r="AN203"/>
      <c r="AO203" s="137"/>
      <c r="AP203" s="137"/>
      <c r="AQ203" s="137"/>
      <c r="AR203" s="137"/>
      <c r="AS203" s="137"/>
      <c r="AT203" s="4034"/>
      <c r="AU203" s="4035"/>
      <c r="AV203" s="4035"/>
      <c r="AW203" s="4035"/>
      <c r="AX203" s="4035"/>
      <c r="AY203" s="132"/>
      <c r="AZ203" s="1314"/>
      <c r="BA203"/>
      <c r="BB203" s="2623"/>
      <c r="BC203" s="652"/>
      <c r="BD203" s="652" t="s">
        <v>4457</v>
      </c>
      <c r="BE203" s="656"/>
      <c r="BF203" s="656"/>
      <c r="BG203" s="656"/>
      <c r="BH203" s="2624"/>
      <c r="BI203" s="143" t="s">
        <v>798</v>
      </c>
      <c r="BJ203" s="135">
        <v>1</v>
      </c>
    </row>
    <row r="204" spans="1:62" s="641" customFormat="1" ht="15" customHeight="1">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s="137"/>
      <c r="AJ204" s="137"/>
      <c r="AK204" s="137"/>
      <c r="AL204" s="137"/>
      <c r="AM204" s="137"/>
      <c r="AN204"/>
      <c r="AO204" s="137"/>
      <c r="AP204" s="137"/>
      <c r="AQ204" s="137"/>
      <c r="AR204" s="137"/>
      <c r="AS204" s="137"/>
      <c r="AT204" s="4034"/>
      <c r="AU204" s="4035"/>
      <c r="AV204" s="4035"/>
      <c r="AW204" s="4035"/>
      <c r="AX204" s="4035"/>
      <c r="AY204" s="132"/>
      <c r="AZ204" s="1314"/>
      <c r="BA204"/>
      <c r="BB204" s="2623"/>
      <c r="BC204" s="2627" t="s">
        <v>0</v>
      </c>
      <c r="BD204" s="657"/>
      <c r="BE204" s="656"/>
      <c r="BF204" s="656"/>
      <c r="BG204" s="656"/>
      <c r="BH204" s="2624"/>
      <c r="BI204" s="143" t="s">
        <v>798</v>
      </c>
      <c r="BJ204" s="135">
        <v>1</v>
      </c>
    </row>
    <row r="205" spans="1:62" s="641" customFormat="1" ht="15" customHeight="1">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s="137"/>
      <c r="AJ205" s="137"/>
      <c r="AK205" s="137"/>
      <c r="AL205" s="137"/>
      <c r="AM205" s="137"/>
      <c r="AN205"/>
      <c r="AO205" s="137"/>
      <c r="AP205" s="137"/>
      <c r="AQ205" s="137"/>
      <c r="AR205" s="137"/>
      <c r="AS205" s="137"/>
      <c r="AT205" s="280"/>
      <c r="AU205" s="281"/>
      <c r="AV205" s="282"/>
      <c r="AW205" s="281"/>
      <c r="AX205" s="281"/>
      <c r="AY205" s="281"/>
      <c r="AZ205" s="283"/>
      <c r="BA205"/>
      <c r="BB205" s="2623"/>
      <c r="BC205" s="652" t="s">
        <v>172</v>
      </c>
      <c r="BD205" s="658"/>
      <c r="BE205" s="656"/>
      <c r="BF205" s="656"/>
      <c r="BG205" s="656"/>
      <c r="BH205" s="2624"/>
      <c r="BI205" s="143" t="s">
        <v>798</v>
      </c>
      <c r="BJ205" s="135">
        <v>1</v>
      </c>
    </row>
    <row r="206" spans="1:62" s="641" customFormat="1" ht="15" customHeight="1">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s="137"/>
      <c r="AJ206" s="137"/>
      <c r="AK206" s="137"/>
      <c r="AL206" s="137"/>
      <c r="AM206" s="137"/>
      <c r="AN206"/>
      <c r="AO206" s="137"/>
      <c r="AP206" s="137"/>
      <c r="AQ206" s="137"/>
      <c r="AR206" s="137"/>
      <c r="AS206" s="137"/>
      <c r="AT206" s="4036" t="s">
        <v>788</v>
      </c>
      <c r="AU206" s="4037"/>
      <c r="AV206" s="4037"/>
      <c r="AW206" s="4037"/>
      <c r="AX206" s="4037"/>
      <c r="AY206" s="4037"/>
      <c r="AZ206" s="4038"/>
      <c r="BA206"/>
      <c r="BB206" s="2623"/>
      <c r="BC206" s="652" t="s">
        <v>178</v>
      </c>
      <c r="BD206" s="658"/>
      <c r="BE206" s="656"/>
      <c r="BF206" s="656"/>
      <c r="BG206" s="656"/>
      <c r="BH206" s="2624"/>
      <c r="BI206" s="143" t="s">
        <v>798</v>
      </c>
      <c r="BJ206" s="135">
        <v>1</v>
      </c>
    </row>
    <row r="207" spans="1:62" s="641" customFormat="1" ht="15" customHeight="1">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s="137"/>
      <c r="AJ207" s="137"/>
      <c r="AK207" s="137"/>
      <c r="AL207" s="137"/>
      <c r="AM207" s="137"/>
      <c r="AN207"/>
      <c r="AO207" s="137"/>
      <c r="AP207" s="137"/>
      <c r="AQ207" s="137"/>
      <c r="AR207" s="137"/>
      <c r="AS207" s="137"/>
      <c r="AT207" s="4036"/>
      <c r="AU207" s="4037"/>
      <c r="AV207" s="4037"/>
      <c r="AW207" s="4037"/>
      <c r="AX207" s="4037"/>
      <c r="AY207" s="4037"/>
      <c r="AZ207" s="4038"/>
      <c r="BA207"/>
      <c r="BB207" s="2623"/>
      <c r="BC207" s="652" t="s">
        <v>204</v>
      </c>
      <c r="BD207" s="658"/>
      <c r="BE207" s="656"/>
      <c r="BF207" s="656"/>
      <c r="BG207" s="656"/>
      <c r="BH207" s="2624"/>
      <c r="BI207" s="143" t="s">
        <v>798</v>
      </c>
      <c r="BJ207" s="135">
        <v>1</v>
      </c>
    </row>
    <row r="208" spans="1:62" s="641" customFormat="1" ht="15" customHeight="1">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s="137"/>
      <c r="AJ208" s="137"/>
      <c r="AK208" s="137"/>
      <c r="AL208" s="137"/>
      <c r="AM208" s="137"/>
      <c r="AN208"/>
      <c r="AO208" s="137"/>
      <c r="AP208" s="137"/>
      <c r="AQ208" s="137"/>
      <c r="AR208" s="137"/>
      <c r="AS208" s="137"/>
      <c r="AT208" s="166"/>
      <c r="AU208" s="11"/>
      <c r="AV208" s="11"/>
      <c r="AW208" s="11"/>
      <c r="AX208" s="132"/>
      <c r="AY208" s="132"/>
      <c r="AZ208" s="1314"/>
      <c r="BA208"/>
      <c r="BB208" s="2623"/>
      <c r="BC208" s="2629"/>
      <c r="BD208" s="2629"/>
      <c r="BE208" s="656"/>
      <c r="BF208" s="656"/>
      <c r="BG208" s="656"/>
      <c r="BH208" s="2624"/>
      <c r="BI208" s="143" t="s">
        <v>798</v>
      </c>
      <c r="BJ208" s="135">
        <v>1</v>
      </c>
    </row>
    <row r="209" spans="1:62" s="641" customFormat="1" ht="15" customHeight="1">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s="137"/>
      <c r="AJ209" s="137"/>
      <c r="AK209" s="137"/>
      <c r="AL209" s="137"/>
      <c r="AM209" s="137"/>
      <c r="AN209"/>
      <c r="AO209" s="137"/>
      <c r="AP209" s="137"/>
      <c r="AQ209" s="137"/>
      <c r="AR209" s="137"/>
      <c r="AS209" s="137"/>
      <c r="AT209" s="429"/>
      <c r="AU209" s="2647" t="s">
        <v>4464</v>
      </c>
      <c r="AV209" s="19" t="s">
        <v>800</v>
      </c>
      <c r="AW209" s="18"/>
      <c r="AX209" s="132"/>
      <c r="AY209" s="132"/>
      <c r="AZ209" s="1314"/>
      <c r="BA209"/>
      <c r="BB209" s="3948" t="s">
        <v>4458</v>
      </c>
      <c r="BC209" s="3949"/>
      <c r="BD209" s="3949"/>
      <c r="BE209" s="656"/>
      <c r="BF209" s="656"/>
      <c r="BG209" s="656"/>
      <c r="BH209" s="2624"/>
      <c r="BI209" s="143" t="s">
        <v>798</v>
      </c>
      <c r="BJ209" s="135">
        <v>1</v>
      </c>
    </row>
    <row r="210" spans="1:62" s="641" customFormat="1" ht="15" customHeight="1" thickBot="1">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s="137"/>
      <c r="AJ210" s="137"/>
      <c r="AK210" s="137"/>
      <c r="AL210" s="137"/>
      <c r="AM210" s="137"/>
      <c r="AN210"/>
      <c r="AO210" s="137"/>
      <c r="AP210" s="137"/>
      <c r="AQ210" s="137"/>
      <c r="AR210" s="137"/>
      <c r="AS210" s="137"/>
      <c r="AT210" s="429"/>
      <c r="AU210" s="18"/>
      <c r="AV210" s="18"/>
      <c r="AW210" s="141"/>
      <c r="AX210" s="132"/>
      <c r="AY210" s="132"/>
      <c r="AZ210" s="1314"/>
      <c r="BA210"/>
      <c r="BB210" s="3948"/>
      <c r="BC210" s="3949"/>
      <c r="BD210" s="3949"/>
      <c r="BE210" s="3949" t="s">
        <v>4459</v>
      </c>
      <c r="BF210" s="3949"/>
      <c r="BG210" s="3949"/>
      <c r="BH210" s="3950"/>
      <c r="BI210" s="143" t="s">
        <v>798</v>
      </c>
      <c r="BJ210" s="135">
        <v>1</v>
      </c>
    </row>
    <row r="211" spans="1:62" s="641" customFormat="1" ht="15" customHeight="1" thickTop="1">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s="137"/>
      <c r="AJ211" s="137"/>
      <c r="AK211" s="137"/>
      <c r="AL211" s="137"/>
      <c r="AM211" s="137"/>
      <c r="AN211"/>
      <c r="AO211" s="137"/>
      <c r="AP211" s="137"/>
      <c r="AQ211" s="137"/>
      <c r="AR211" s="137"/>
      <c r="AS211" s="137"/>
      <c r="AT211" s="2224"/>
      <c r="AU211" s="548" t="s">
        <v>987</v>
      </c>
      <c r="AV211" s="549">
        <v>18.824999999999999</v>
      </c>
      <c r="AW211" s="550" t="s">
        <v>831</v>
      </c>
      <c r="AX211" s="2648">
        <v>0.15687499999999999</v>
      </c>
      <c r="AY211" s="132"/>
      <c r="AZ211" s="704"/>
      <c r="BA211"/>
      <c r="BB211" s="3948"/>
      <c r="BC211" s="3949"/>
      <c r="BD211" s="3949"/>
      <c r="BE211" s="3949"/>
      <c r="BF211" s="3949"/>
      <c r="BG211" s="3949"/>
      <c r="BH211" s="3950"/>
      <c r="BI211" s="143" t="s">
        <v>798</v>
      </c>
      <c r="BJ211" s="135">
        <v>1</v>
      </c>
    </row>
    <row r="212" spans="1:62" s="641" customFormat="1" ht="15" customHeight="1">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s="137"/>
      <c r="AJ212" s="137"/>
      <c r="AK212" s="137"/>
      <c r="AL212" s="137"/>
      <c r="AM212" s="137"/>
      <c r="AN212"/>
      <c r="AO212" s="137"/>
      <c r="AP212" s="137"/>
      <c r="AQ212" s="137"/>
      <c r="AR212" s="137"/>
      <c r="AS212" s="137"/>
      <c r="AT212" s="1148"/>
      <c r="AU212" s="482" t="s">
        <v>4464</v>
      </c>
      <c r="AV212" s="552" t="s">
        <v>835</v>
      </c>
      <c r="AW212" s="18"/>
      <c r="AX212" s="18"/>
      <c r="AY212" s="132"/>
      <c r="AZ212" s="704"/>
      <c r="BA212"/>
      <c r="BB212" s="3948"/>
      <c r="BC212" s="3949"/>
      <c r="BD212" s="3949"/>
      <c r="BE212" s="3949"/>
      <c r="BF212" s="3949"/>
      <c r="BG212" s="3949"/>
      <c r="BH212" s="3950"/>
      <c r="BI212" s="143" t="s">
        <v>798</v>
      </c>
      <c r="BJ212" s="135">
        <v>1</v>
      </c>
    </row>
    <row r="213" spans="1:62" s="641" customFormat="1" ht="15.75">
      <c r="A213"/>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s="137"/>
      <c r="AJ213" s="137"/>
      <c r="AK213" s="137"/>
      <c r="AL213" s="137"/>
      <c r="AM213" s="137"/>
      <c r="AN213"/>
      <c r="AO213" s="137"/>
      <c r="AP213" s="137"/>
      <c r="AQ213" s="137"/>
      <c r="AR213" s="137"/>
      <c r="AS213" s="137"/>
      <c r="AT213" s="1148"/>
      <c r="AU213" s="489">
        <v>1</v>
      </c>
      <c r="AV213" s="553">
        <v>1.5</v>
      </c>
      <c r="AW213" s="18"/>
      <c r="AX213" s="18"/>
      <c r="AY213" s="132"/>
      <c r="AZ213" s="704"/>
      <c r="BA213"/>
      <c r="BB213" s="2631"/>
      <c r="BC213" s="2629"/>
      <c r="BD213" s="2629"/>
      <c r="BE213" s="656"/>
      <c r="BF213" s="656"/>
      <c r="BG213" s="656"/>
      <c r="BH213" s="2624"/>
      <c r="BI213" s="143" t="s">
        <v>798</v>
      </c>
      <c r="BJ213" s="135">
        <v>1</v>
      </c>
    </row>
    <row r="214" spans="1:62" s="641" customFormat="1">
      <c r="A214"/>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s="137"/>
      <c r="AJ214" s="137"/>
      <c r="AK214" s="137"/>
      <c r="AL214" s="137"/>
      <c r="AM214" s="137"/>
      <c r="AN214"/>
      <c r="AO214" s="137"/>
      <c r="AP214" s="137"/>
      <c r="AQ214" s="137"/>
      <c r="AR214" s="137"/>
      <c r="AS214" s="137"/>
      <c r="AT214" s="1148"/>
      <c r="AU214" s="132"/>
      <c r="AV214" s="132"/>
      <c r="AW214" s="132"/>
      <c r="AX214" s="132"/>
      <c r="AY214" s="132"/>
      <c r="AZ214" s="704"/>
      <c r="BA214"/>
      <c r="BB214" s="2631"/>
      <c r="BC214" s="2629"/>
      <c r="BD214" s="2629"/>
      <c r="BE214" s="656"/>
      <c r="BF214" s="656"/>
      <c r="BG214" s="656"/>
      <c r="BH214" s="2624"/>
      <c r="BI214" s="143" t="s">
        <v>798</v>
      </c>
      <c r="BJ214" s="135">
        <v>1</v>
      </c>
    </row>
    <row r="215" spans="1:62" s="641" customFormat="1">
      <c r="A215"/>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s="137"/>
      <c r="AJ215" s="137"/>
      <c r="AK215" s="137"/>
      <c r="AL215" s="137"/>
      <c r="AM215" s="137"/>
      <c r="AN215"/>
      <c r="AO215" s="137"/>
      <c r="AP215" s="137"/>
      <c r="AQ215" s="137"/>
      <c r="AR215" s="137"/>
      <c r="AS215" s="137"/>
      <c r="AT215" s="1148"/>
      <c r="AU215" s="132"/>
      <c r="AV215" s="132"/>
      <c r="AW215" s="132"/>
      <c r="AX215" s="132"/>
      <c r="AY215" s="132"/>
      <c r="AZ215" s="704"/>
      <c r="BA215"/>
      <c r="BB215" s="2631"/>
      <c r="BC215" s="2629"/>
      <c r="BD215" s="2629"/>
      <c r="BE215" s="656"/>
      <c r="BF215" s="656"/>
      <c r="BG215" s="656"/>
      <c r="BH215" s="2624"/>
      <c r="BI215" s="143" t="s">
        <v>798</v>
      </c>
      <c r="BJ215" s="135">
        <v>1</v>
      </c>
    </row>
    <row r="216" spans="1:62" s="641" customFormat="1" ht="18.75">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s="137"/>
      <c r="AJ216" s="137"/>
      <c r="AK216" s="137"/>
      <c r="AL216" s="137"/>
      <c r="AM216" s="137"/>
      <c r="AN216"/>
      <c r="AO216" s="137"/>
      <c r="AP216" s="137"/>
      <c r="AQ216" s="137"/>
      <c r="AR216" s="137"/>
      <c r="AS216" s="137"/>
      <c r="AT216" s="429"/>
      <c r="AU216" s="2649" t="s">
        <v>4465</v>
      </c>
      <c r="AV216" s="453"/>
      <c r="AW216" s="18"/>
      <c r="AX216" s="132"/>
      <c r="AY216" s="132"/>
      <c r="AZ216" s="1314"/>
      <c r="BA216"/>
      <c r="BB216" s="2631"/>
      <c r="BC216" s="2629"/>
      <c r="BD216" s="2629"/>
      <c r="BE216" s="656"/>
      <c r="BF216" s="656"/>
      <c r="BG216" s="656"/>
      <c r="BH216" s="2624"/>
      <c r="BI216" s="143" t="s">
        <v>798</v>
      </c>
      <c r="BJ216" s="135">
        <v>1</v>
      </c>
    </row>
    <row r="217" spans="1:62" s="641" customFormat="1" ht="15.75">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s="137"/>
      <c r="AJ217" s="137"/>
      <c r="AK217" s="137"/>
      <c r="AL217" s="137"/>
      <c r="AM217" s="137"/>
      <c r="AN217"/>
      <c r="AO217" s="137"/>
      <c r="AP217" s="137"/>
      <c r="AQ217" s="137"/>
      <c r="AR217" s="137"/>
      <c r="AS217" s="137"/>
      <c r="AT217" s="429"/>
      <c r="AU217" s="428" t="s">
        <v>4466</v>
      </c>
      <c r="AV217" s="428"/>
      <c r="AW217" s="428"/>
      <c r="AX217" s="132"/>
      <c r="AY217" s="132"/>
      <c r="AZ217" s="1314"/>
      <c r="BA217"/>
      <c r="BB217" s="2631"/>
      <c r="BC217" s="2629"/>
      <c r="BD217" s="2629"/>
      <c r="BE217" s="656"/>
      <c r="BF217" s="656"/>
      <c r="BG217" s="656"/>
      <c r="BH217" s="2624"/>
      <c r="BI217" s="143" t="s">
        <v>798</v>
      </c>
      <c r="BJ217" s="135">
        <v>1</v>
      </c>
    </row>
    <row r="218" spans="1:62" s="641" customFormat="1" ht="16.5" thickBot="1">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s="137"/>
      <c r="AJ218" s="137"/>
      <c r="AK218" s="137"/>
      <c r="AL218" s="137"/>
      <c r="AM218" s="137"/>
      <c r="AN218"/>
      <c r="AO218" s="137"/>
      <c r="AP218" s="137"/>
      <c r="AQ218" s="137"/>
      <c r="AR218" s="137"/>
      <c r="AS218" s="137"/>
      <c r="AT218" s="429"/>
      <c r="AU218" s="428"/>
      <c r="AV218" s="428"/>
      <c r="AW218" s="428"/>
      <c r="AX218" s="132"/>
      <c r="AY218" s="132"/>
      <c r="AZ218" s="1314"/>
      <c r="BA218"/>
      <c r="BB218" s="2631"/>
      <c r="BC218" s="2629"/>
      <c r="BD218" s="2629"/>
      <c r="BE218" s="656"/>
      <c r="BF218" s="656"/>
      <c r="BG218" s="656"/>
      <c r="BH218" s="2624"/>
      <c r="BI218" s="143" t="s">
        <v>798</v>
      </c>
      <c r="BJ218" s="135">
        <v>1</v>
      </c>
    </row>
    <row r="219" spans="1:62" s="641" customFormat="1" ht="16.5" thickTop="1">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s="137"/>
      <c r="AJ219" s="137"/>
      <c r="AK219" s="137"/>
      <c r="AL219" s="137"/>
      <c r="AM219" s="137"/>
      <c r="AN219"/>
      <c r="AO219" s="137"/>
      <c r="AP219" s="137"/>
      <c r="AQ219" s="137"/>
      <c r="AR219" s="137"/>
      <c r="AS219" s="137"/>
      <c r="AT219" s="429"/>
      <c r="AU219" s="2650"/>
      <c r="AV219" s="478"/>
      <c r="AW219" s="4039" t="s">
        <v>827</v>
      </c>
      <c r="AX219" s="132"/>
      <c r="AY219" s="132"/>
      <c r="AZ219" s="1314"/>
      <c r="BA219"/>
      <c r="BB219" s="3948" t="s">
        <v>4460</v>
      </c>
      <c r="BC219" s="3949"/>
      <c r="BD219" s="3949"/>
      <c r="BE219" s="3949" t="s">
        <v>4461</v>
      </c>
      <c r="BF219" s="3949"/>
      <c r="BG219" s="3949"/>
      <c r="BH219" s="3950"/>
      <c r="BI219" s="143" t="s">
        <v>798</v>
      </c>
      <c r="BJ219" s="135">
        <v>1</v>
      </c>
    </row>
    <row r="220" spans="1:62" s="641" customFormat="1" ht="15.75">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s="137"/>
      <c r="AJ220" s="137"/>
      <c r="AK220" s="137"/>
      <c r="AL220" s="137"/>
      <c r="AM220" s="137"/>
      <c r="AN220"/>
      <c r="AO220" s="137"/>
      <c r="AP220" s="137"/>
      <c r="AQ220" s="137"/>
      <c r="AR220" s="137"/>
      <c r="AS220" s="137"/>
      <c r="AT220" s="429"/>
      <c r="AU220" s="2651" t="s">
        <v>78</v>
      </c>
      <c r="AV220" s="481" t="s">
        <v>832</v>
      </c>
      <c r="AW220" s="4040"/>
      <c r="AX220" s="18"/>
      <c r="AY220" s="132"/>
      <c r="AZ220" s="1314"/>
      <c r="BA220"/>
      <c r="BB220" s="3948"/>
      <c r="BC220" s="3949"/>
      <c r="BD220" s="3949"/>
      <c r="BE220" s="3949"/>
      <c r="BF220" s="3949"/>
      <c r="BG220" s="3949"/>
      <c r="BH220" s="3950"/>
      <c r="BI220" s="143" t="s">
        <v>798</v>
      </c>
      <c r="BJ220" s="135">
        <v>1</v>
      </c>
    </row>
    <row r="221" spans="1:62" s="641" customFormat="1" ht="16.5" customHeight="1">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s="137"/>
      <c r="AJ221" s="137"/>
      <c r="AK221" s="137"/>
      <c r="AL221" s="137"/>
      <c r="AM221" s="137"/>
      <c r="AN221"/>
      <c r="AO221" s="137"/>
      <c r="AP221" s="137"/>
      <c r="AQ221" s="137"/>
      <c r="AR221" s="137"/>
      <c r="AS221" s="137"/>
      <c r="AT221" s="429"/>
      <c r="AU221" s="2652">
        <v>20</v>
      </c>
      <c r="AV221" s="485">
        <v>0.75</v>
      </c>
      <c r="AW221" s="486" t="s">
        <v>836</v>
      </c>
      <c r="AX221" s="18"/>
      <c r="AY221" s="132"/>
      <c r="AZ221" s="1314"/>
      <c r="BA221"/>
      <c r="BB221" s="3948"/>
      <c r="BC221" s="3949"/>
      <c r="BD221" s="3949"/>
      <c r="BE221" s="3949"/>
      <c r="BF221" s="3949"/>
      <c r="BG221" s="3949"/>
      <c r="BH221" s="3950"/>
      <c r="BI221" s="143" t="s">
        <v>798</v>
      </c>
      <c r="BJ221" s="135">
        <v>1</v>
      </c>
    </row>
    <row r="222" spans="1:62" s="641" customFormat="1" ht="15.75">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s="137"/>
      <c r="AJ222" s="137"/>
      <c r="AK222" s="137"/>
      <c r="AL222" s="137"/>
      <c r="AM222" s="137"/>
      <c r="AN222"/>
      <c r="AO222" s="137"/>
      <c r="AP222" s="137"/>
      <c r="AQ222" s="137"/>
      <c r="AR222" s="137"/>
      <c r="AS222" s="137"/>
      <c r="AT222" s="429"/>
      <c r="AU222" s="11" t="s">
        <v>838</v>
      </c>
      <c r="AV222" s="11"/>
      <c r="AW222" s="11"/>
      <c r="AX222" s="18"/>
      <c r="AY222" s="132"/>
      <c r="AZ222" s="1314"/>
      <c r="BA222"/>
      <c r="BB222" s="2631"/>
      <c r="BC222" s="2629"/>
      <c r="BD222" s="2629"/>
      <c r="BE222" s="3949"/>
      <c r="BF222" s="3949"/>
      <c r="BG222" s="3949"/>
      <c r="BH222" s="3950"/>
      <c r="BI222" s="143" t="s">
        <v>798</v>
      </c>
      <c r="BJ222" s="135">
        <v>1</v>
      </c>
    </row>
    <row r="223" spans="1:62" s="641" customFormat="1" ht="16.5" customHeight="1">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s="137"/>
      <c r="AJ223" s="137"/>
      <c r="AK223" s="137"/>
      <c r="AL223" s="137"/>
      <c r="AM223" s="137"/>
      <c r="AN223"/>
      <c r="AO223" s="137"/>
      <c r="AP223" s="137"/>
      <c r="AQ223" s="137"/>
      <c r="AR223" s="137"/>
      <c r="AS223" s="137"/>
      <c r="AT223" s="429"/>
      <c r="AU223" s="11" t="s">
        <v>845</v>
      </c>
      <c r="AV223" s="11"/>
      <c r="AW223" s="11"/>
      <c r="AX223" s="18"/>
      <c r="AY223" s="132"/>
      <c r="AZ223" s="1314"/>
      <c r="BA223"/>
      <c r="BB223" s="3983" t="s">
        <v>4462</v>
      </c>
      <c r="BC223" s="3984"/>
      <c r="BD223" s="3984"/>
      <c r="BE223" s="656"/>
      <c r="BF223" s="656"/>
      <c r="BG223" s="656"/>
      <c r="BH223" s="2624"/>
      <c r="BI223" s="143" t="s">
        <v>798</v>
      </c>
      <c r="BJ223" s="135">
        <v>1</v>
      </c>
    </row>
    <row r="224" spans="1:62" s="641" customFormat="1" ht="16.5" customHeight="1">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s="137"/>
      <c r="AJ224" s="137"/>
      <c r="AK224" s="137"/>
      <c r="AL224" s="137"/>
      <c r="AM224" s="137"/>
      <c r="AN224"/>
      <c r="AO224" s="137"/>
      <c r="AP224" s="137"/>
      <c r="AQ224" s="137"/>
      <c r="AR224" s="137"/>
      <c r="AS224" s="137"/>
      <c r="AT224" s="429"/>
      <c r="AU224"/>
      <c r="AV224"/>
      <c r="AW224"/>
      <c r="AX224" s="18"/>
      <c r="AY224" s="132"/>
      <c r="AZ224" s="1314"/>
      <c r="BA224"/>
      <c r="BB224" s="3983"/>
      <c r="BC224" s="3984"/>
      <c r="BD224" s="3984"/>
      <c r="BE224" s="656"/>
      <c r="BF224" s="656"/>
      <c r="BG224" s="656"/>
      <c r="BH224" s="2624"/>
      <c r="BI224" s="143" t="s">
        <v>798</v>
      </c>
      <c r="BJ224" s="135">
        <v>1</v>
      </c>
    </row>
    <row r="225" spans="1:62" s="641" customFormat="1">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s="137"/>
      <c r="AJ225" s="137"/>
      <c r="AK225" s="137"/>
      <c r="AL225" s="137"/>
      <c r="AM225" s="137"/>
      <c r="AN225"/>
      <c r="AO225" s="137"/>
      <c r="AP225" s="137"/>
      <c r="AQ225" s="137"/>
      <c r="AR225" s="137"/>
      <c r="AS225" s="137"/>
      <c r="AT225" s="2516"/>
      <c r="AU225" s="712"/>
      <c r="AV225" s="712"/>
      <c r="AW225" s="712"/>
      <c r="AX225" s="712"/>
      <c r="AY225" s="712"/>
      <c r="AZ225" s="1314"/>
      <c r="BA225"/>
      <c r="BB225" s="3983"/>
      <c r="BC225" s="3984"/>
      <c r="BD225" s="3984"/>
      <c r="BE225" s="656"/>
      <c r="BF225" s="656"/>
      <c r="BG225" s="656"/>
      <c r="BH225" s="2624"/>
      <c r="BI225" s="143" t="s">
        <v>798</v>
      </c>
      <c r="BJ225" s="135">
        <v>1</v>
      </c>
    </row>
    <row r="226" spans="1:62" s="641" customFormat="1" ht="15.7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s="137"/>
      <c r="AJ226" s="137"/>
      <c r="AK226" s="137"/>
      <c r="AL226" s="137"/>
      <c r="AM226" s="137"/>
      <c r="AN226"/>
      <c r="AO226" s="137"/>
      <c r="AP226" s="137"/>
      <c r="AQ226" s="137"/>
      <c r="AR226" s="137"/>
      <c r="AS226" s="137"/>
      <c r="AT226" s="2644">
        <v>19</v>
      </c>
      <c r="AU226" s="2645">
        <v>18</v>
      </c>
      <c r="AV226" s="2645">
        <v>25</v>
      </c>
      <c r="AW226" s="2645">
        <v>16</v>
      </c>
      <c r="AX226" s="2645">
        <v>6</v>
      </c>
      <c r="AY226" s="2645">
        <v>11</v>
      </c>
      <c r="AZ226" s="2646">
        <v>11</v>
      </c>
      <c r="BA226"/>
      <c r="BB226" s="2633"/>
      <c r="BC226" s="2634" t="s">
        <v>4463</v>
      </c>
      <c r="BD226" s="2629"/>
      <c r="BE226" s="656"/>
      <c r="BF226" s="656"/>
      <c r="BG226" s="656"/>
      <c r="BH226" s="2624"/>
      <c r="BI226" s="143" t="s">
        <v>798</v>
      </c>
      <c r="BJ226" s="135">
        <v>1</v>
      </c>
    </row>
    <row r="227" spans="1:62" s="641" customFormat="1" ht="15.75" thickBot="1">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s="137"/>
      <c r="AJ227" s="137"/>
      <c r="AK227" s="137"/>
      <c r="AL227" s="137"/>
      <c r="AM227" s="137"/>
      <c r="AN227"/>
      <c r="AO227" s="137"/>
      <c r="AP227" s="137"/>
      <c r="AQ227" s="137"/>
      <c r="AR227" s="137"/>
      <c r="AS227" s="137"/>
      <c r="AT227" s="880">
        <f ca="1">CELL("largeur",AT227)</f>
        <v>19</v>
      </c>
      <c r="AU227" s="590">
        <f ca="1">CELL("largeur",AU227)</f>
        <v>18</v>
      </c>
      <c r="AV227" s="590">
        <f ca="1">CELL("largeur",AV227)</f>
        <v>25</v>
      </c>
      <c r="AW227" s="590">
        <f ca="1">CELL("largeur",AW227)</f>
        <v>16</v>
      </c>
      <c r="AX227" s="590">
        <f ca="1">CELL("largeur",AX227)</f>
        <v>6</v>
      </c>
      <c r="AY227" s="590">
        <f ca="1">CELL("largeur",AY227)</f>
        <v>11</v>
      </c>
      <c r="AZ227" s="592">
        <f ca="1">CELL("largeur",AZ227)</f>
        <v>11</v>
      </c>
      <c r="BA227"/>
      <c r="BB227" s="2635"/>
      <c r="BC227" s="659"/>
      <c r="BD227" s="2629"/>
      <c r="BE227" s="656"/>
      <c r="BF227" s="656"/>
      <c r="BG227" s="656"/>
      <c r="BH227" s="2624"/>
      <c r="BI227" s="143" t="s">
        <v>798</v>
      </c>
      <c r="BJ227" s="135">
        <v>1</v>
      </c>
    </row>
    <row r="228" spans="1:62" s="641" customFormat="1">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s="137"/>
      <c r="AJ228" s="137"/>
      <c r="AK228" s="137"/>
      <c r="AL228" s="137"/>
      <c r="AM228" s="137"/>
      <c r="AN228"/>
      <c r="AO228"/>
      <c r="AP228"/>
      <c r="AQ228"/>
      <c r="AR228"/>
      <c r="AS228" s="137"/>
      <c r="AT228"/>
      <c r="AU228"/>
      <c r="AV228"/>
      <c r="AW228"/>
      <c r="AX228"/>
      <c r="AY228"/>
      <c r="AZ228"/>
      <c r="BA228"/>
      <c r="BB228" s="2635"/>
      <c r="BC228" s="659"/>
      <c r="BD228" s="2629"/>
      <c r="BE228" s="656"/>
      <c r="BF228" s="656"/>
      <c r="BG228" s="656"/>
      <c r="BH228" s="2624"/>
      <c r="BI228" s="143" t="s">
        <v>798</v>
      </c>
      <c r="BJ228" s="135">
        <v>1</v>
      </c>
    </row>
    <row r="229" spans="1:62" s="641" customFormat="1" ht="18.7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s="137"/>
      <c r="AJ229" s="137"/>
      <c r="AK229" s="137"/>
      <c r="AL229" s="137"/>
      <c r="AM229" s="137"/>
      <c r="AN229"/>
      <c r="AO229"/>
      <c r="AP229"/>
      <c r="AQ229"/>
      <c r="AR229"/>
      <c r="AS229" s="137"/>
      <c r="AT229"/>
      <c r="AU229"/>
      <c r="AV229"/>
      <c r="AW229"/>
      <c r="AX229"/>
      <c r="AY229"/>
      <c r="AZ229"/>
      <c r="BA229"/>
      <c r="BB229" s="2636" t="s">
        <v>668</v>
      </c>
      <c r="BC229" s="659"/>
      <c r="BD229" s="2629"/>
      <c r="BE229" s="2637" t="s">
        <v>3711</v>
      </c>
      <c r="BF229" s="656"/>
      <c r="BG229" s="656"/>
      <c r="BH229" s="2624"/>
      <c r="BI229" s="143" t="s">
        <v>798</v>
      </c>
      <c r="BJ229" s="135">
        <v>1</v>
      </c>
    </row>
    <row r="230" spans="1:62" s="641" customFormat="1">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s="137"/>
      <c r="AJ230" s="137"/>
      <c r="AK230" s="137"/>
      <c r="AL230" s="137"/>
      <c r="AM230" s="137"/>
      <c r="AN230"/>
      <c r="AO230"/>
      <c r="AP230"/>
      <c r="AQ230"/>
      <c r="AR230"/>
      <c r="AS230" s="137"/>
      <c r="AT230"/>
      <c r="AU230"/>
      <c r="AV230"/>
      <c r="AW230"/>
      <c r="AX230"/>
      <c r="AY230"/>
      <c r="AZ230"/>
      <c r="BA230"/>
      <c r="BB230" s="2638" t="s">
        <v>689</v>
      </c>
      <c r="BC230" s="659"/>
      <c r="BD230" s="659"/>
      <c r="BE230" s="2639" t="s">
        <v>3710</v>
      </c>
      <c r="BF230" s="656"/>
      <c r="BG230" s="656"/>
      <c r="BH230" s="2624"/>
      <c r="BI230" s="143" t="s">
        <v>798</v>
      </c>
      <c r="BJ230" s="135">
        <v>1</v>
      </c>
    </row>
    <row r="231" spans="1:62" s="641" customFormat="1">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s="137"/>
      <c r="AT231"/>
      <c r="AU231"/>
      <c r="AV231"/>
      <c r="AW231"/>
      <c r="AX231"/>
      <c r="AY231"/>
      <c r="AZ231"/>
      <c r="BA231"/>
      <c r="BB231" s="2640"/>
      <c r="BC231" s="659"/>
      <c r="BD231" s="659"/>
      <c r="BE231" s="2629">
        <v>1</v>
      </c>
      <c r="BF231" s="659"/>
      <c r="BG231" s="659"/>
      <c r="BH231" s="2641"/>
      <c r="BI231" s="143" t="s">
        <v>798</v>
      </c>
      <c r="BJ231" s="135">
        <v>1</v>
      </c>
    </row>
    <row r="232" spans="1:62" s="641" customFormat="1" ht="15.7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s="137"/>
      <c r="AT232"/>
      <c r="AU232"/>
      <c r="AV232"/>
      <c r="AW232"/>
      <c r="AX232"/>
      <c r="AY232"/>
      <c r="AZ232"/>
      <c r="BA232"/>
      <c r="BB232" s="2636" t="s">
        <v>693</v>
      </c>
      <c r="BC232" s="659"/>
      <c r="BD232" s="659"/>
      <c r="BE232" s="2639" t="s">
        <v>990</v>
      </c>
      <c r="BF232" s="659"/>
      <c r="BG232" s="659"/>
      <c r="BH232" s="2641"/>
      <c r="BI232" s="143" t="s">
        <v>798</v>
      </c>
      <c r="BJ232" s="135">
        <v>1</v>
      </c>
    </row>
    <row r="233" spans="1:62" s="641" customFormat="1">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s="137"/>
      <c r="AP233" s="137"/>
      <c r="AQ233" s="137"/>
      <c r="AR233" s="137"/>
      <c r="AS233" s="137"/>
      <c r="AT233"/>
      <c r="AU233"/>
      <c r="AV233"/>
      <c r="AW233"/>
      <c r="AX233"/>
      <c r="AY233"/>
      <c r="AZ233"/>
      <c r="BA233"/>
      <c r="BB233" s="2638" t="s">
        <v>709</v>
      </c>
      <c r="BC233" s="659"/>
      <c r="BD233" s="659"/>
      <c r="BE233" s="2629">
        <v>1</v>
      </c>
      <c r="BF233" s="659"/>
      <c r="BG233" s="659"/>
      <c r="BH233" s="2641"/>
      <c r="BI233" s="143" t="s">
        <v>798</v>
      </c>
      <c r="BJ233" s="135">
        <v>1</v>
      </c>
    </row>
    <row r="234" spans="1:62" s="641" customFormat="1" ht="15.7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s="137"/>
      <c r="AJ234" s="137"/>
      <c r="AK234" s="137"/>
      <c r="AL234" s="137"/>
      <c r="AM234" s="137"/>
      <c r="AN234"/>
      <c r="AO234"/>
      <c r="AP234"/>
      <c r="AQ234"/>
      <c r="AR234"/>
      <c r="AS234"/>
      <c r="AT234"/>
      <c r="AU234"/>
      <c r="AV234"/>
      <c r="AW234"/>
      <c r="AX234"/>
      <c r="AY234"/>
      <c r="AZ234"/>
      <c r="BA234"/>
      <c r="BB234" s="2640">
        <v>1</v>
      </c>
      <c r="BC234" s="659"/>
      <c r="BD234" s="659"/>
      <c r="BE234" s="441" t="s">
        <v>648</v>
      </c>
      <c r="BF234" s="659"/>
      <c r="BG234" s="659"/>
      <c r="BH234" s="2641"/>
      <c r="BI234" s="143" t="s">
        <v>798</v>
      </c>
      <c r="BJ234" s="135">
        <v>1</v>
      </c>
    </row>
    <row r="235" spans="1:62" s="641" customFormat="1" ht="15.7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s="2636" t="s">
        <v>711</v>
      </c>
      <c r="BC235" s="659"/>
      <c r="BD235" s="659"/>
      <c r="BE235" s="2643" t="s">
        <v>666</v>
      </c>
      <c r="BF235" s="659"/>
      <c r="BG235" s="659"/>
      <c r="BH235" s="2641"/>
      <c r="BI235" s="143" t="s">
        <v>798</v>
      </c>
      <c r="BJ235" s="135">
        <v>1</v>
      </c>
    </row>
    <row r="236" spans="1:62" s="641" customFormat="1">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s="2638" t="s">
        <v>724</v>
      </c>
      <c r="BC236" s="659"/>
      <c r="BD236" s="659"/>
      <c r="BE236" s="659"/>
      <c r="BF236" s="659"/>
      <c r="BG236" s="659"/>
      <c r="BH236" s="2641"/>
      <c r="BI236" s="143" t="s">
        <v>798</v>
      </c>
      <c r="BJ236" s="135">
        <v>1</v>
      </c>
    </row>
    <row r="237" spans="1:62" s="641" customFormat="1">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s="2635"/>
      <c r="BC237" s="659"/>
      <c r="BD237" s="659"/>
      <c r="BE237" s="659"/>
      <c r="BF237" s="659"/>
      <c r="BG237" s="659"/>
      <c r="BH237" s="2641"/>
      <c r="BI237" s="143" t="s">
        <v>798</v>
      </c>
      <c r="BJ237" s="135">
        <v>1</v>
      </c>
    </row>
    <row r="238" spans="1:62" s="641" customFormat="1" ht="15.7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s="2636" t="s">
        <v>3461</v>
      </c>
      <c r="BC238" s="659"/>
      <c r="BD238" s="659"/>
      <c r="BE238" s="659"/>
      <c r="BF238" s="659"/>
      <c r="BG238" s="659"/>
      <c r="BH238" s="2641"/>
      <c r="BI238" s="143" t="s">
        <v>798</v>
      </c>
      <c r="BJ238" s="135">
        <v>1</v>
      </c>
    </row>
    <row r="239" spans="1:62" s="641" customFormat="1">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s="2638" t="s">
        <v>3460</v>
      </c>
      <c r="BC239" s="659"/>
      <c r="BD239" s="3731" t="s">
        <v>4950</v>
      </c>
      <c r="BE239" s="659"/>
      <c r="BF239" s="659"/>
      <c r="BG239" s="659"/>
      <c r="BH239" s="2641"/>
      <c r="BI239" s="143" t="s">
        <v>798</v>
      </c>
      <c r="BJ239" s="135">
        <v>1</v>
      </c>
    </row>
    <row r="240" spans="1:62" s="641" customFormat="1">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s="2635"/>
      <c r="BC240" s="659"/>
      <c r="BD240" s="659"/>
      <c r="BE240" s="659"/>
      <c r="BF240" s="659"/>
      <c r="BG240" s="659"/>
      <c r="BH240" s="2641"/>
      <c r="BI240" s="143" t="s">
        <v>798</v>
      </c>
      <c r="BJ240" s="135">
        <v>1</v>
      </c>
    </row>
    <row r="241" spans="1:64">
      <c r="AI241"/>
      <c r="AJ241"/>
      <c r="AK241"/>
      <c r="AL241"/>
      <c r="AM241"/>
      <c r="AO241"/>
      <c r="AP241"/>
      <c r="AQ241"/>
      <c r="AR241"/>
      <c r="AS241"/>
      <c r="BB241" s="2644">
        <v>19</v>
      </c>
      <c r="BC241" s="2645">
        <v>22</v>
      </c>
      <c r="BD241" s="2645">
        <v>25</v>
      </c>
      <c r="BE241" s="2645">
        <v>16</v>
      </c>
      <c r="BF241" s="2645">
        <v>6</v>
      </c>
      <c r="BG241" s="2645">
        <v>11</v>
      </c>
      <c r="BH241" s="2646">
        <v>11</v>
      </c>
      <c r="BI241" s="143" t="s">
        <v>798</v>
      </c>
      <c r="BJ241" s="135">
        <v>1</v>
      </c>
    </row>
    <row r="242" spans="1:64" ht="15.75" thickBot="1">
      <c r="BB242" s="880">
        <f ca="1">CELL("largeur",BB242)</f>
        <v>19</v>
      </c>
      <c r="BC242" s="590">
        <f ca="1">CELL("largeur",BC242)</f>
        <v>22</v>
      </c>
      <c r="BD242" s="590">
        <f ca="1">CELL("largeur",BD242)</f>
        <v>25</v>
      </c>
      <c r="BE242" s="590">
        <f ca="1">CELL("largeur",BE242)</f>
        <v>16</v>
      </c>
      <c r="BF242" s="590">
        <f ca="1">CELL("largeur",BF242)</f>
        <v>6</v>
      </c>
      <c r="BG242" s="590">
        <f ca="1">CELL("largeur",BG242)</f>
        <v>11</v>
      </c>
      <c r="BH242" s="592">
        <f ca="1">CELL("largeur",BH242)</f>
        <v>11</v>
      </c>
      <c r="BI242" s="143" t="s">
        <v>798</v>
      </c>
      <c r="BJ242" s="640" t="s">
        <v>997</v>
      </c>
    </row>
    <row r="243" spans="1:64">
      <c r="A243" s="135">
        <v>1</v>
      </c>
      <c r="B243" s="135">
        <v>1</v>
      </c>
      <c r="C243" s="135">
        <v>1</v>
      </c>
      <c r="D243" s="135">
        <v>1</v>
      </c>
      <c r="E243" s="135">
        <v>1</v>
      </c>
      <c r="F243" s="135">
        <v>1</v>
      </c>
      <c r="G243" s="135">
        <v>1</v>
      </c>
      <c r="H243" s="135">
        <v>1</v>
      </c>
      <c r="I243" s="135">
        <v>1</v>
      </c>
      <c r="J243" s="135">
        <v>1</v>
      </c>
      <c r="K243" s="135">
        <v>1</v>
      </c>
      <c r="L243" s="135">
        <v>1</v>
      </c>
      <c r="M243" s="135">
        <v>1</v>
      </c>
      <c r="N243" s="135">
        <v>1</v>
      </c>
      <c r="O243" s="135">
        <v>1</v>
      </c>
      <c r="P243" s="135">
        <v>1</v>
      </c>
      <c r="Q243" s="135">
        <v>1</v>
      </c>
      <c r="R243" s="135">
        <v>1</v>
      </c>
      <c r="S243" s="135">
        <v>1</v>
      </c>
      <c r="T243" s="135">
        <v>1</v>
      </c>
      <c r="U243" s="135">
        <v>1</v>
      </c>
      <c r="V243" s="135">
        <v>1</v>
      </c>
      <c r="W243" s="135">
        <v>1</v>
      </c>
      <c r="X243" s="135">
        <v>1</v>
      </c>
      <c r="Y243" s="135">
        <v>1</v>
      </c>
      <c r="Z243" s="135">
        <v>1</v>
      </c>
      <c r="AA243" s="135">
        <v>1</v>
      </c>
      <c r="AB243" s="135">
        <v>1</v>
      </c>
      <c r="AC243" s="135">
        <v>1</v>
      </c>
      <c r="AD243" s="135">
        <v>1</v>
      </c>
      <c r="AE243" s="135">
        <v>1</v>
      </c>
      <c r="AF243" s="135">
        <v>1</v>
      </c>
      <c r="AG243" s="135">
        <v>1</v>
      </c>
      <c r="AH243" s="135">
        <v>1</v>
      </c>
      <c r="AI243" s="135">
        <v>1</v>
      </c>
      <c r="AJ243" s="135">
        <v>1</v>
      </c>
      <c r="AK243" s="135">
        <v>1</v>
      </c>
      <c r="AL243" s="135">
        <v>1</v>
      </c>
      <c r="AM243" s="135">
        <v>1</v>
      </c>
      <c r="AN243" s="135">
        <v>1</v>
      </c>
      <c r="AO243" s="135">
        <v>1</v>
      </c>
      <c r="AP243" s="135">
        <v>1</v>
      </c>
      <c r="AQ243" s="135">
        <v>1</v>
      </c>
      <c r="AR243" s="135">
        <v>1</v>
      </c>
      <c r="AS243" s="135">
        <v>1</v>
      </c>
      <c r="AT243" s="135">
        <v>1</v>
      </c>
      <c r="AU243" s="135">
        <v>1</v>
      </c>
      <c r="AV243" s="135">
        <v>1</v>
      </c>
      <c r="AW243" s="135">
        <v>1</v>
      </c>
      <c r="AX243" s="135">
        <v>1</v>
      </c>
      <c r="AY243" s="135">
        <v>1</v>
      </c>
      <c r="AZ243" s="135">
        <v>1</v>
      </c>
      <c r="BA243" s="135">
        <v>1</v>
      </c>
      <c r="BB243" s="135">
        <v>1</v>
      </c>
      <c r="BC243" s="135">
        <v>1</v>
      </c>
      <c r="BD243" s="135">
        <v>1</v>
      </c>
      <c r="BE243" s="135">
        <v>1</v>
      </c>
      <c r="BF243" s="135">
        <v>1</v>
      </c>
      <c r="BG243" s="135">
        <v>1</v>
      </c>
      <c r="BH243" s="135">
        <v>1</v>
      </c>
      <c r="BI243" s="135">
        <v>1</v>
      </c>
      <c r="BJ243" s="133" t="str">
        <f>ADDRESS(ROW(),COLUMN(),4)</f>
        <v>BJ243</v>
      </c>
      <c r="BK243" s="689"/>
      <c r="BL243" s="690" t="str">
        <f>ADDRESS(ROW(),COLUMN(),4)</f>
        <v>BL243</v>
      </c>
    </row>
  </sheetData>
  <mergeCells count="166">
    <mergeCell ref="X7:Y7"/>
    <mergeCell ref="AA7:AG8"/>
    <mergeCell ref="X8:Y8"/>
    <mergeCell ref="AA11:AG11"/>
    <mergeCell ref="F12:H12"/>
    <mergeCell ref="D3:K3"/>
    <mergeCell ref="M3:M8"/>
    <mergeCell ref="X3:Y3"/>
    <mergeCell ref="X4:Y6"/>
    <mergeCell ref="U7:W7"/>
    <mergeCell ref="E18:I20"/>
    <mergeCell ref="AO12:AR14"/>
    <mergeCell ref="AT12:AZ14"/>
    <mergeCell ref="BB12:BH14"/>
    <mergeCell ref="E13:H15"/>
    <mergeCell ref="V13:V14"/>
    <mergeCell ref="X13:Y14"/>
    <mergeCell ref="AI13:AJ14"/>
    <mergeCell ref="AX23:AX24"/>
    <mergeCell ref="AY23:AZ24"/>
    <mergeCell ref="AL13:AM14"/>
    <mergeCell ref="AI17:AJ18"/>
    <mergeCell ref="AL17:AM18"/>
    <mergeCell ref="AT17:AW18"/>
    <mergeCell ref="H24:H25"/>
    <mergeCell ref="I24:I25"/>
    <mergeCell ref="J24:J25"/>
    <mergeCell ref="U24:U25"/>
    <mergeCell ref="V24:W25"/>
    <mergeCell ref="BE18:BE19"/>
    <mergeCell ref="AI20:AJ21"/>
    <mergeCell ref="AL20:AM21"/>
    <mergeCell ref="AI23:AJ24"/>
    <mergeCell ref="AL23:AM24"/>
    <mergeCell ref="X24:X25"/>
    <mergeCell ref="Y24:Y25"/>
    <mergeCell ref="BB25:BH26"/>
    <mergeCell ref="AI26:AJ27"/>
    <mergeCell ref="AL26:AM27"/>
    <mergeCell ref="AI29:AJ30"/>
    <mergeCell ref="AL29:AM30"/>
    <mergeCell ref="BB30:BD31"/>
    <mergeCell ref="AX31:AX32"/>
    <mergeCell ref="AY31:AY32"/>
    <mergeCell ref="AI32:AJ33"/>
    <mergeCell ref="AL32:AM33"/>
    <mergeCell ref="AI35:AJ36"/>
    <mergeCell ref="AL35:AM36"/>
    <mergeCell ref="AI38:AJ39"/>
    <mergeCell ref="AL38:AM39"/>
    <mergeCell ref="AT39:AT40"/>
    <mergeCell ref="AU39:AU40"/>
    <mergeCell ref="AW39:AW40"/>
    <mergeCell ref="AI41:AJ42"/>
    <mergeCell ref="AL41:AM42"/>
    <mergeCell ref="AI44:AJ45"/>
    <mergeCell ref="AL44:AM45"/>
    <mergeCell ref="BB46:BH47"/>
    <mergeCell ref="AI47:AJ48"/>
    <mergeCell ref="AL47:AM48"/>
    <mergeCell ref="AO47:AR50"/>
    <mergeCell ref="AI50:AJ51"/>
    <mergeCell ref="AL50:AM51"/>
    <mergeCell ref="AO51:AR52"/>
    <mergeCell ref="AW51:AW52"/>
    <mergeCell ref="AX51:AX52"/>
    <mergeCell ref="AI53:AJ54"/>
    <mergeCell ref="AL53:AM54"/>
    <mergeCell ref="AI56:AJ57"/>
    <mergeCell ref="AL56:AM57"/>
    <mergeCell ref="AI59:AJ60"/>
    <mergeCell ref="AL59:AM60"/>
    <mergeCell ref="AI62:AJ63"/>
    <mergeCell ref="AL62:AM63"/>
    <mergeCell ref="AI65:AJ66"/>
    <mergeCell ref="AL65:AM66"/>
    <mergeCell ref="BE65:BH66"/>
    <mergeCell ref="AO66:AP67"/>
    <mergeCell ref="AW73:AX75"/>
    <mergeCell ref="E74:I74"/>
    <mergeCell ref="AI74:AJ75"/>
    <mergeCell ref="AL74:AM75"/>
    <mergeCell ref="E67:K67"/>
    <mergeCell ref="AI68:AJ69"/>
    <mergeCell ref="AL68:AM69"/>
    <mergeCell ref="N69:R72"/>
    <mergeCell ref="AI71:AJ72"/>
    <mergeCell ref="AL71:AM72"/>
    <mergeCell ref="D77:D134"/>
    <mergeCell ref="AI77:AJ78"/>
    <mergeCell ref="AL77:AM78"/>
    <mergeCell ref="F79:H79"/>
    <mergeCell ref="O79:Q79"/>
    <mergeCell ref="AU73:AV75"/>
    <mergeCell ref="AI89:AJ90"/>
    <mergeCell ref="AL89:AM90"/>
    <mergeCell ref="AU89:AW90"/>
    <mergeCell ref="E80:H82"/>
    <mergeCell ref="W80:W81"/>
    <mergeCell ref="X80:Y81"/>
    <mergeCell ref="AI80:AJ81"/>
    <mergeCell ref="AL80:AM81"/>
    <mergeCell ref="AI83:AJ84"/>
    <mergeCell ref="AL83:AM84"/>
    <mergeCell ref="AX89:AX90"/>
    <mergeCell ref="AY89:AZ90"/>
    <mergeCell ref="E91:I91"/>
    <mergeCell ref="AI92:AJ93"/>
    <mergeCell ref="AL92:AM93"/>
    <mergeCell ref="AT84:AW87"/>
    <mergeCell ref="E85:I87"/>
    <mergeCell ref="AI86:AJ87"/>
    <mergeCell ref="AL86:AM87"/>
    <mergeCell ref="AO88:AR89"/>
    <mergeCell ref="AO94:AR95"/>
    <mergeCell ref="AI95:AJ96"/>
    <mergeCell ref="AL95:AM96"/>
    <mergeCell ref="AI98:AJ99"/>
    <mergeCell ref="AL98:AM99"/>
    <mergeCell ref="AI101:AJ102"/>
    <mergeCell ref="AL101:AM102"/>
    <mergeCell ref="BC103:BG105"/>
    <mergeCell ref="AX104:AY111"/>
    <mergeCell ref="AQ105:AQ106"/>
    <mergeCell ref="AO111:AP112"/>
    <mergeCell ref="AQ111:AR112"/>
    <mergeCell ref="AT111:AT112"/>
    <mergeCell ref="N136:R139"/>
    <mergeCell ref="AB147:AG147"/>
    <mergeCell ref="AA148:AG148"/>
    <mergeCell ref="AB151:AG154"/>
    <mergeCell ref="AT117:AT122"/>
    <mergeCell ref="AU118:AZ120"/>
    <mergeCell ref="AO120:AR120"/>
    <mergeCell ref="AT124:AT135"/>
    <mergeCell ref="AU124:AU125"/>
    <mergeCell ref="AO130:AR130"/>
    <mergeCell ref="AC157:AG157"/>
    <mergeCell ref="AC158:AG158"/>
    <mergeCell ref="AC159:AG159"/>
    <mergeCell ref="AC160:AG160"/>
    <mergeCell ref="AT160:AT167"/>
    <mergeCell ref="AC161:AG161"/>
    <mergeCell ref="AC162:AG162"/>
    <mergeCell ref="AB163:AG164"/>
    <mergeCell ref="BC171:BH171"/>
    <mergeCell ref="BB172:BH172"/>
    <mergeCell ref="BC175:BH178"/>
    <mergeCell ref="AU179:AZ180"/>
    <mergeCell ref="BD181:BH181"/>
    <mergeCell ref="BD182:BH182"/>
    <mergeCell ref="BD183:BH183"/>
    <mergeCell ref="BD184:BH184"/>
    <mergeCell ref="BD185:BH185"/>
    <mergeCell ref="BD186:BH186"/>
    <mergeCell ref="BC187:BH188"/>
    <mergeCell ref="AT189:AZ191"/>
    <mergeCell ref="BB223:BD225"/>
    <mergeCell ref="AT194:AT204"/>
    <mergeCell ref="AU202:AX204"/>
    <mergeCell ref="AT206:AZ207"/>
    <mergeCell ref="BB209:BD212"/>
    <mergeCell ref="BE210:BH212"/>
    <mergeCell ref="AW219:AW220"/>
    <mergeCell ref="BB219:BD221"/>
    <mergeCell ref="BE219:BH222"/>
  </mergeCells>
  <conditionalFormatting sqref="AU126:AU127">
    <cfRule type="cellIs" dxfId="62" priority="2" operator="notEqual">
      <formula>1</formula>
    </cfRule>
  </conditionalFormatting>
  <conditionalFormatting sqref="J26:J65">
    <cfRule type="cellIs" dxfId="61" priority="1" operator="notEqual">
      <formula>1</formula>
    </cfRule>
  </conditionalFormatting>
  <hyperlinks>
    <hyperlink ref="BE235" r:id="rId1" xr:uid="{513E1651-50F3-41F7-BF26-B2ADAE8B6E92}"/>
    <hyperlink ref="BB230" r:id="rId2" xr:uid="{81B47261-147B-40ED-B169-29519C67F1AE}"/>
    <hyperlink ref="BB236" r:id="rId3" xr:uid="{CE08AF4B-6788-4D68-AD43-8F7F288CABB9}"/>
    <hyperlink ref="BB233" r:id="rId4" xr:uid="{C7D81428-5E7D-49CE-8056-9BB30AC69C33}"/>
    <hyperlink ref="BE232" r:id="rId5" xr:uid="{5D3BD09D-5D22-4DF6-A348-DB72682FE362}"/>
    <hyperlink ref="BE230" r:id="rId6" xr:uid="{BA12E3A7-F53A-485D-AAF6-654F2CEF2488}"/>
    <hyperlink ref="BF155" r:id="rId7" xr:uid="{1E91E78D-23B1-4FE1-B054-4F662D25A7CB}"/>
    <hyperlink ref="BB239" r:id="rId8" xr:uid="{AD207918-2AB1-49C9-9495-958C09B8199D}"/>
    <hyperlink ref="BD239" r:id="rId9" xr:uid="{7602002B-A2F9-4F7D-84F8-46AA55F0989E}"/>
    <hyperlink ref="AB24" r:id="rId10" xr:uid="{85F1D96A-B7EF-44B0-B1E7-2AC562B3AF49}"/>
    <hyperlink ref="AB91" r:id="rId11" xr:uid="{EDD84B13-15A8-4CEF-81D7-2AE6FC2ED123}"/>
  </hyperlinks>
  <pageMargins left="0.7" right="0.7" top="0.75" bottom="0.75" header="0.3" footer="0.3"/>
  <pageSetup paperSize="9" orientation="portrait" r:id="rId12"/>
  <drawing r:id="rId1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3BFA7-0161-4E20-B8FF-11644D9AC66D}">
  <dimension ref="A1:BG232"/>
  <sheetViews>
    <sheetView showZeros="0" zoomScaleNormal="100" workbookViewId="0">
      <selection activeCell="O4" sqref="O4"/>
    </sheetView>
  </sheetViews>
  <sheetFormatPr baseColWidth="10" defaultRowHeight="15"/>
  <cols>
    <col min="1" max="1" width="2.85546875" style="3131" customWidth="1"/>
    <col min="2" max="2" width="10.7109375" style="1120" customWidth="1"/>
    <col min="3" max="3" width="2.85546875" style="3131" customWidth="1"/>
    <col min="4" max="4" width="3.7109375" style="1653" customWidth="1"/>
    <col min="5" max="6" width="11.7109375" style="1653" customWidth="1"/>
    <col min="7" max="7" width="3.7109375" style="1653" customWidth="1"/>
    <col min="8" max="9" width="11.7109375" style="1653" customWidth="1"/>
    <col min="10" max="10" width="9.7109375" style="1653" customWidth="1"/>
    <col min="11" max="11" width="35.7109375" style="1653" customWidth="1"/>
    <col min="12" max="12" width="11.7109375" style="1653" customWidth="1"/>
    <col min="13" max="13" width="14.7109375" style="1653" customWidth="1"/>
    <col min="14" max="15" width="11.7109375" style="1653" customWidth="1"/>
    <col min="16" max="16" width="2.5703125" style="1653" customWidth="1"/>
    <col min="17" max="17" width="3.7109375" style="1653" customWidth="1"/>
    <col min="18" max="19" width="11.7109375" style="1653" customWidth="1"/>
    <col min="20" max="20" width="3.7109375" style="1653" customWidth="1"/>
    <col min="21" max="22" width="11.7109375" style="1653" customWidth="1"/>
    <col min="23" max="23" width="9.7109375" style="1653" customWidth="1"/>
    <col min="24" max="24" width="35.7109375" style="1653" customWidth="1"/>
    <col min="25" max="25" width="11.7109375" style="1653" customWidth="1"/>
    <col min="26" max="26" width="14.7109375" style="1653" customWidth="1"/>
    <col min="27" max="28" width="11.7109375" style="1653" customWidth="1"/>
    <col min="29" max="29" width="5.7109375" customWidth="1"/>
    <col min="30" max="30" width="11.7109375" style="137" customWidth="1"/>
    <col min="31" max="31" width="12.7109375" style="137" customWidth="1"/>
    <col min="32" max="32" width="3" style="137" customWidth="1"/>
    <col min="33" max="33" width="11.7109375" style="137" customWidth="1"/>
    <col min="34" max="34" width="12.7109375" style="137" customWidth="1"/>
    <col min="35" max="35" width="5.7109375" customWidth="1"/>
    <col min="36" max="36" width="19.7109375" style="137" customWidth="1"/>
    <col min="37" max="37" width="19" style="137" customWidth="1"/>
    <col min="38" max="38" width="25.7109375" style="137" customWidth="1"/>
    <col min="39" max="39" width="16.7109375" style="137" customWidth="1"/>
    <col min="40" max="40" width="7" style="137" customWidth="1"/>
    <col min="41" max="41" width="19.7109375" customWidth="1"/>
    <col min="42" max="42" width="18.7109375" customWidth="1"/>
    <col min="43" max="43" width="25.7109375" customWidth="1"/>
    <col min="44" max="44" width="16.7109375" customWidth="1"/>
    <col min="45" max="45" width="11.5703125" customWidth="1"/>
    <col min="46" max="46" width="18.140625" customWidth="1"/>
    <col min="48" max="48" width="11.42578125" customWidth="1"/>
    <col min="49" max="49" width="19.7109375" customWidth="1"/>
    <col min="50" max="50" width="23.42578125" customWidth="1"/>
    <col min="51" max="51" width="25.7109375" customWidth="1"/>
    <col min="52" max="52" width="16.7109375" customWidth="1"/>
    <col min="53" max="53" width="11.5703125" customWidth="1"/>
    <col min="54" max="55" width="11.7109375" customWidth="1"/>
    <col min="56" max="56" width="4.42578125" style="137" customWidth="1"/>
    <col min="57" max="57" width="8.7109375" customWidth="1"/>
    <col min="58" max="58" width="11.42578125" style="641"/>
    <col min="59" max="59" width="43.5703125" style="641" customWidth="1"/>
  </cols>
  <sheetData>
    <row r="1" spans="1:59">
      <c r="A1" s="133" t="str">
        <f>ADDRESS(ROW(),COLUMN(),4)</f>
        <v>A1</v>
      </c>
      <c r="B1"/>
      <c r="C1"/>
      <c r="D1" s="134" t="str">
        <f t="shared" ref="D1:AB1" si="0">SUBSTITUTE(ADDRESS(1,COLUMN(),4),"1","")</f>
        <v>D</v>
      </c>
      <c r="E1" s="134" t="str">
        <f t="shared" si="0"/>
        <v>E</v>
      </c>
      <c r="F1" s="134" t="str">
        <f t="shared" si="0"/>
        <v>F</v>
      </c>
      <c r="G1" s="134" t="str">
        <f t="shared" si="0"/>
        <v>G</v>
      </c>
      <c r="H1" s="134" t="str">
        <f t="shared" si="0"/>
        <v>H</v>
      </c>
      <c r="I1" s="134" t="str">
        <f t="shared" si="0"/>
        <v>I</v>
      </c>
      <c r="J1" s="134" t="str">
        <f t="shared" si="0"/>
        <v>J</v>
      </c>
      <c r="K1" s="134" t="str">
        <f t="shared" si="0"/>
        <v>K</v>
      </c>
      <c r="L1" s="134" t="str">
        <f t="shared" si="0"/>
        <v>L</v>
      </c>
      <c r="M1" s="134" t="str">
        <f t="shared" si="0"/>
        <v>M</v>
      </c>
      <c r="N1" s="134" t="str">
        <f t="shared" si="0"/>
        <v>N</v>
      </c>
      <c r="O1" s="134" t="str">
        <f t="shared" si="0"/>
        <v>O</v>
      </c>
      <c r="P1" s="3666" t="str">
        <f t="shared" si="0"/>
        <v>P</v>
      </c>
      <c r="Q1" s="134" t="str">
        <f t="shared" si="0"/>
        <v>Q</v>
      </c>
      <c r="R1" s="134" t="str">
        <f t="shared" si="0"/>
        <v>R</v>
      </c>
      <c r="S1" s="134" t="str">
        <f t="shared" si="0"/>
        <v>S</v>
      </c>
      <c r="T1" s="134" t="str">
        <f t="shared" si="0"/>
        <v>T</v>
      </c>
      <c r="U1" s="134" t="str">
        <f t="shared" si="0"/>
        <v>U</v>
      </c>
      <c r="V1" s="134" t="str">
        <f t="shared" si="0"/>
        <v>V</v>
      </c>
      <c r="W1" s="134" t="str">
        <f t="shared" si="0"/>
        <v>W</v>
      </c>
      <c r="X1" s="134" t="str">
        <f t="shared" si="0"/>
        <v>X</v>
      </c>
      <c r="Y1" s="134" t="str">
        <f t="shared" si="0"/>
        <v>Y</v>
      </c>
      <c r="Z1" s="134" t="str">
        <f t="shared" si="0"/>
        <v>Z</v>
      </c>
      <c r="AA1" s="134" t="str">
        <f t="shared" si="0"/>
        <v>AA</v>
      </c>
      <c r="AB1" s="134" t="str">
        <f t="shared" si="0"/>
        <v>AB</v>
      </c>
      <c r="AC1" s="644">
        <v>5</v>
      </c>
      <c r="AD1" s="644">
        <v>11</v>
      </c>
      <c r="AE1" s="644">
        <v>12</v>
      </c>
      <c r="AF1" s="644">
        <v>2</v>
      </c>
      <c r="AG1" s="644">
        <v>11</v>
      </c>
      <c r="AH1" s="644">
        <v>12</v>
      </c>
      <c r="AI1" s="644">
        <v>5</v>
      </c>
      <c r="AJ1" s="644">
        <v>19</v>
      </c>
      <c r="AK1" s="644">
        <v>18</v>
      </c>
      <c r="AL1" s="644">
        <v>25</v>
      </c>
      <c r="AM1" s="644">
        <v>16</v>
      </c>
      <c r="AN1" s="644">
        <v>6</v>
      </c>
      <c r="AO1" s="644">
        <v>19</v>
      </c>
      <c r="AP1" s="644">
        <v>18</v>
      </c>
      <c r="AQ1" s="644">
        <v>25</v>
      </c>
      <c r="AR1" s="644">
        <v>16</v>
      </c>
      <c r="AS1" s="644">
        <v>11</v>
      </c>
      <c r="AT1" s="644">
        <v>17</v>
      </c>
      <c r="AU1" s="644">
        <v>11</v>
      </c>
      <c r="AV1" s="644">
        <v>11</v>
      </c>
      <c r="AW1" s="644">
        <v>19</v>
      </c>
      <c r="AX1" s="644">
        <v>23</v>
      </c>
      <c r="AY1" s="644">
        <v>25</v>
      </c>
      <c r="AZ1" s="644">
        <v>16</v>
      </c>
      <c r="BA1" s="644">
        <v>11</v>
      </c>
      <c r="BB1" s="644">
        <v>11</v>
      </c>
      <c r="BC1" s="644">
        <v>11</v>
      </c>
      <c r="BD1" s="644"/>
      <c r="BE1" s="135">
        <v>1</v>
      </c>
      <c r="BF1" s="134" t="str">
        <f>SUBSTITUTE(ADDRESS(1,COLUMN(),4),"1","")</f>
        <v>BF</v>
      </c>
      <c r="BG1" s="136" t="str">
        <f>SUBSTITUTE(ADDRESS(1,COLUMN(),4),"1","")</f>
        <v>BG</v>
      </c>
    </row>
    <row r="2" spans="1:59" ht="15.75">
      <c r="A2"/>
      <c r="B2"/>
      <c r="C2"/>
      <c r="D2" s="1">
        <f t="shared" ref="D2:AB2" ca="1" si="1">CELL("largeur",D2)</f>
        <v>3</v>
      </c>
      <c r="E2" s="1">
        <f t="shared" ca="1" si="1"/>
        <v>11</v>
      </c>
      <c r="F2" s="1">
        <f t="shared" ca="1" si="1"/>
        <v>11</v>
      </c>
      <c r="G2" s="1">
        <f t="shared" ca="1" si="1"/>
        <v>3</v>
      </c>
      <c r="H2" s="1">
        <f t="shared" ca="1" si="1"/>
        <v>11</v>
      </c>
      <c r="I2" s="1">
        <f t="shared" ca="1" si="1"/>
        <v>11</v>
      </c>
      <c r="J2" s="1">
        <f t="shared" ca="1" si="1"/>
        <v>9</v>
      </c>
      <c r="K2" s="1">
        <f t="shared" ca="1" si="1"/>
        <v>35</v>
      </c>
      <c r="L2" s="1">
        <f t="shared" ca="1" si="1"/>
        <v>11</v>
      </c>
      <c r="M2" s="1">
        <f t="shared" ca="1" si="1"/>
        <v>14</v>
      </c>
      <c r="N2" s="1">
        <f t="shared" ca="1" si="1"/>
        <v>11</v>
      </c>
      <c r="O2" s="1">
        <f t="shared" ca="1" si="1"/>
        <v>11</v>
      </c>
      <c r="P2" s="3665">
        <f t="shared" ca="1" si="1"/>
        <v>2</v>
      </c>
      <c r="Q2" s="1">
        <f t="shared" ca="1" si="1"/>
        <v>3</v>
      </c>
      <c r="R2" s="1">
        <f t="shared" ca="1" si="1"/>
        <v>11</v>
      </c>
      <c r="S2" s="1">
        <f t="shared" ca="1" si="1"/>
        <v>11</v>
      </c>
      <c r="T2" s="1">
        <f t="shared" ca="1" si="1"/>
        <v>3</v>
      </c>
      <c r="U2" s="1">
        <f t="shared" ca="1" si="1"/>
        <v>11</v>
      </c>
      <c r="V2" s="1">
        <f t="shared" ca="1" si="1"/>
        <v>11</v>
      </c>
      <c r="W2" s="1">
        <f t="shared" ca="1" si="1"/>
        <v>9</v>
      </c>
      <c r="X2" s="1">
        <f t="shared" ca="1" si="1"/>
        <v>35</v>
      </c>
      <c r="Y2" s="1">
        <f t="shared" ca="1" si="1"/>
        <v>11</v>
      </c>
      <c r="Z2" s="1">
        <f t="shared" ca="1" si="1"/>
        <v>14</v>
      </c>
      <c r="AA2" s="1">
        <f t="shared" ca="1" si="1"/>
        <v>11</v>
      </c>
      <c r="AB2" s="1">
        <f t="shared" ca="1" si="1"/>
        <v>11</v>
      </c>
      <c r="AD2"/>
      <c r="AE2"/>
      <c r="AF2"/>
      <c r="AG2"/>
      <c r="AH2" s="647"/>
      <c r="AJ2"/>
      <c r="AK2"/>
      <c r="AL2" s="647" t="s">
        <v>1067</v>
      </c>
      <c r="AM2"/>
      <c r="AN2"/>
      <c r="BD2"/>
      <c r="BE2" s="135">
        <v>1</v>
      </c>
      <c r="BF2" s="142"/>
      <c r="BG2" s="142" t="s">
        <v>1166</v>
      </c>
    </row>
    <row r="3" spans="1:59" ht="15.75" customHeight="1" thickBot="1">
      <c r="A3"/>
      <c r="B3"/>
      <c r="C3"/>
      <c r="D3" s="838"/>
      <c r="E3" s="3650"/>
      <c r="F3" s="838"/>
      <c r="G3" s="838"/>
      <c r="H3" s="838"/>
      <c r="I3" s="1652"/>
      <c r="J3" s="3664"/>
      <c r="K3" s="3664" t="s">
        <v>4925</v>
      </c>
      <c r="L3" s="3662"/>
      <c r="O3" s="3663" t="s">
        <v>4924</v>
      </c>
      <c r="Q3" s="838"/>
      <c r="R3" s="3650"/>
      <c r="S3" s="838"/>
      <c r="T3" s="838"/>
      <c r="U3" s="838"/>
      <c r="V3" s="838"/>
      <c r="W3" s="4113" t="s">
        <v>4925</v>
      </c>
      <c r="X3" s="4113"/>
      <c r="Y3" s="4113"/>
      <c r="AB3" s="3663" t="s">
        <v>4924</v>
      </c>
      <c r="AC3" s="627"/>
      <c r="AD3"/>
      <c r="AE3"/>
      <c r="AF3"/>
      <c r="AG3"/>
      <c r="AH3" s="647"/>
      <c r="AK3"/>
      <c r="AL3" s="647" t="s">
        <v>120</v>
      </c>
      <c r="AZ3" s="2202" t="str">
        <f ca="1">"Page "&amp;_xlfn.SHEET()&amp;" sur "&amp;_xlfn.SHEETS()</f>
        <v>Page 5 sur 39</v>
      </c>
      <c r="BD3"/>
      <c r="BE3" s="135">
        <v>1</v>
      </c>
      <c r="BF3" s="156">
        <f ca="1">COUNTA(A1:BE232) + COUNTBLANK(A1:BE232)</f>
        <v>13408</v>
      </c>
      <c r="BG3" s="145" t="str">
        <f>"cellules entre"&amp;" " &amp;A1&amp;" et  "&amp;BE232</f>
        <v>cellules entre A1 et  BE232</v>
      </c>
    </row>
    <row r="4" spans="1:59" ht="23.25" customHeight="1">
      <c r="A4"/>
      <c r="B4"/>
      <c r="C4"/>
      <c r="D4" s="4114" t="s">
        <v>395</v>
      </c>
      <c r="E4" s="4117" t="s">
        <v>4923</v>
      </c>
      <c r="F4" s="4117"/>
      <c r="G4" s="4117"/>
      <c r="H4" s="4117"/>
      <c r="I4" s="4117"/>
      <c r="J4" s="4117"/>
      <c r="K4" s="4118"/>
      <c r="L4" s="3662"/>
      <c r="M4" s="3661"/>
      <c r="N4" s="3661"/>
      <c r="O4" s="3660" t="str" cm="1">
        <f t="array" aca="1" ref="O4" ca="1">IF(COUNTIF(D2:O2,"&lt;0.5")=0,"Aucune",COUNTIF(D2:O2,"&lt;0.5") &amp; " " &amp; IF(COUNTIF(D2:O2,"&lt;0.5")&gt;1,"colonnes masquées","colonne masquée") &amp; " " &amp; _xlfn.TEXTJOIN(" ", TRUE, IF(D2:O2&lt;0.5,D1:O1,"")))&amp;" "</f>
        <v xml:space="preserve">Aucune </v>
      </c>
      <c r="Q4" s="3651"/>
      <c r="R4" s="3650"/>
      <c r="S4" s="838"/>
      <c r="T4" s="838"/>
      <c r="U4" s="838"/>
      <c r="V4" s="838"/>
      <c r="W4" s="4113"/>
      <c r="X4" s="4113"/>
      <c r="Y4" s="4113"/>
      <c r="Z4" s="3661"/>
      <c r="AA4" s="3661"/>
      <c r="AB4" s="3660" t="str" cm="1">
        <f t="array" aca="1" ref="AB4" ca="1">IF(COUNTIF(Q2:AB2,"&lt;0.5")=0,"Aucune",COUNTIF(Q2:AB2,"&lt;0.5") &amp; " " &amp; IF(COUNTIF(Q2:AB2,"&lt;0.5")&gt;1,"colonnes masquées","colonne masquée") &amp; " " &amp; _xlfn.TEXTJOIN(" ", TRUE, IF(Q2:AB2&lt;0.5,Q1:AB1,"")))&amp;" "</f>
        <v xml:space="preserve">Aucune </v>
      </c>
      <c r="AD4"/>
      <c r="AE4"/>
      <c r="AF4"/>
      <c r="AG4"/>
      <c r="AH4"/>
      <c r="AK4"/>
      <c r="AL4" s="627" t="s">
        <v>4117</v>
      </c>
      <c r="BE4" s="135">
        <v>1</v>
      </c>
      <c r="BF4" s="156">
        <f ca="1">COUNTA(A1:BE232)</f>
        <v>3188</v>
      </c>
      <c r="BG4" s="145" t="s">
        <v>1161</v>
      </c>
    </row>
    <row r="5" spans="1:59" ht="18.75" customHeight="1">
      <c r="A5"/>
      <c r="B5"/>
      <c r="C5"/>
      <c r="D5" s="4115"/>
      <c r="E5" s="4119" t="s">
        <v>4922</v>
      </c>
      <c r="F5" s="4119"/>
      <c r="G5" s="4119"/>
      <c r="H5" s="4119"/>
      <c r="I5" s="4119"/>
      <c r="J5" s="4119"/>
      <c r="K5" s="4120"/>
      <c r="L5" s="3659"/>
      <c r="M5" s="3658">
        <f ca="1">COUNTIF(D2:O2,"&gt;0.5")</f>
        <v>12</v>
      </c>
      <c r="N5" s="3657" t="s">
        <v>4921</v>
      </c>
      <c r="O5" s="3657"/>
      <c r="Q5" s="3651"/>
      <c r="R5" s="3650"/>
      <c r="S5" s="838"/>
      <c r="T5" s="838"/>
      <c r="U5" s="838"/>
      <c r="V5" s="838"/>
      <c r="W5" s="1652"/>
      <c r="X5" s="1652"/>
      <c r="Y5" s="3658"/>
      <c r="Z5" s="3658">
        <f ca="1">COUNTIF(Q2:AB2,"&gt;0.5")</f>
        <v>12</v>
      </c>
      <c r="AA5" s="3657" t="s">
        <v>4921</v>
      </c>
      <c r="AB5" s="3657"/>
      <c r="AD5"/>
      <c r="AE5"/>
      <c r="AF5"/>
      <c r="AG5"/>
      <c r="AH5"/>
      <c r="AK5"/>
      <c r="AL5" s="627" t="s">
        <v>4501</v>
      </c>
      <c r="BE5" s="135">
        <v>1</v>
      </c>
      <c r="BF5" s="156">
        <f ca="1">COUNTBLANK(A1:BE232)</f>
        <v>10220</v>
      </c>
      <c r="BG5" s="145" t="s">
        <v>134</v>
      </c>
    </row>
    <row r="6" spans="1:59" ht="16.5" customHeight="1" thickBot="1">
      <c r="A6"/>
      <c r="B6"/>
      <c r="C6"/>
      <c r="D6" s="4116"/>
      <c r="E6" s="3656" t="s">
        <v>1018</v>
      </c>
      <c r="F6" s="633"/>
      <c r="G6" s="3655"/>
      <c r="H6" s="3654"/>
      <c r="I6" s="3653"/>
      <c r="J6" s="3653"/>
      <c r="K6" s="3652"/>
      <c r="L6" s="1652"/>
      <c r="M6" s="1652"/>
      <c r="N6" s="1652"/>
      <c r="O6" s="1652"/>
      <c r="Q6" s="3651"/>
      <c r="R6" s="3650"/>
      <c r="S6" s="838"/>
      <c r="T6" s="838"/>
      <c r="U6" s="838"/>
      <c r="V6" s="838"/>
      <c r="Z6" s="1652"/>
      <c r="AA6" s="3649" t="s">
        <v>1020</v>
      </c>
      <c r="AB6" s="133" t="str">
        <f>$BE$232</f>
        <v>BE232</v>
      </c>
      <c r="BE6" s="135">
        <v>1</v>
      </c>
      <c r="BF6" s="156">
        <f>SUM(BE1:BE230)+2</f>
        <v>234</v>
      </c>
      <c r="BG6" s="145" t="s">
        <v>1162</v>
      </c>
    </row>
    <row r="7" spans="1:59" ht="16.5" thickBot="1">
      <c r="A7"/>
      <c r="B7"/>
      <c r="C7"/>
      <c r="D7" s="1118"/>
      <c r="E7" s="634" t="s">
        <v>2</v>
      </c>
      <c r="F7" s="635" t="str">
        <f ca="1">CELL("nomfichier")</f>
        <v>C:\Users\Joel\Desktop\[ff.fiches.repositionnables.xlsx]13.col.40.produits</v>
      </c>
      <c r="G7" s="838"/>
      <c r="I7" s="1652"/>
      <c r="J7" s="1652"/>
      <c r="K7" s="1652"/>
      <c r="L7" s="1652"/>
      <c r="M7" s="1652"/>
      <c r="N7" s="1652"/>
      <c r="O7" s="1652"/>
      <c r="Q7" s="2346"/>
      <c r="R7" s="3648"/>
      <c r="S7" s="838"/>
      <c r="T7" s="838"/>
      <c r="U7" s="838"/>
      <c r="V7" s="838"/>
      <c r="W7" s="1652"/>
      <c r="X7" s="1652"/>
      <c r="Z7" s="3647" t="s">
        <v>4920</v>
      </c>
      <c r="AA7" s="1652"/>
      <c r="AB7" s="3646"/>
      <c r="BD7" s="143"/>
      <c r="BE7" s="135">
        <v>1</v>
      </c>
      <c r="BF7" s="156">
        <f>SUM(A232:BD232)+1</f>
        <v>57</v>
      </c>
      <c r="BG7" s="145" t="s">
        <v>1163</v>
      </c>
    </row>
    <row r="8" spans="1:59" ht="33" customHeight="1">
      <c r="A8"/>
      <c r="B8"/>
      <c r="C8"/>
      <c r="D8" s="3564" t="s">
        <v>0</v>
      </c>
      <c r="E8" s="3565" t="s">
        <v>4486</v>
      </c>
      <c r="F8" s="3565"/>
      <c r="G8" s="3565"/>
      <c r="H8" s="3565"/>
      <c r="I8" s="2678" t="s">
        <v>4482</v>
      </c>
      <c r="J8" s="3566"/>
      <c r="K8" s="3566"/>
      <c r="L8" s="3566"/>
      <c r="M8" s="3567"/>
      <c r="N8" s="3640" t="str">
        <f>E9</f>
        <v xml:space="preserve">CONCOMBRES A LA CIBOULETTE </v>
      </c>
      <c r="O8" s="3639" t="str">
        <f>LEFT(E9,1)</f>
        <v>C</v>
      </c>
      <c r="P8"/>
      <c r="Q8" s="3564" t="s">
        <v>0</v>
      </c>
      <c r="R8" s="3565" t="s">
        <v>4486</v>
      </c>
      <c r="S8" s="3565"/>
      <c r="T8" s="3565"/>
      <c r="U8" s="3565"/>
      <c r="V8" s="2678" t="s">
        <v>4482</v>
      </c>
      <c r="W8" s="3566"/>
      <c r="X8" s="3566"/>
      <c r="Y8" s="3566"/>
      <c r="Z8" s="3567"/>
      <c r="AA8" s="3640" t="str">
        <f>R9</f>
        <v>CAROTTE AU FROMAGE BLANC</v>
      </c>
      <c r="AB8" s="3639" t="str">
        <f>LEFT(R9,1)</f>
        <v>C</v>
      </c>
      <c r="AJ8" s="3837" t="s">
        <v>4484</v>
      </c>
      <c r="AK8" s="3838"/>
      <c r="AL8" s="3838"/>
      <c r="AM8" s="3839"/>
      <c r="AO8" s="3837" t="s">
        <v>4485</v>
      </c>
      <c r="AP8" s="3838"/>
      <c r="AQ8" s="3838"/>
      <c r="AR8" s="3838"/>
      <c r="AS8" s="3838"/>
      <c r="AT8" s="3838"/>
      <c r="AU8" s="3839"/>
      <c r="AV8" s="641"/>
      <c r="AW8" s="3837" t="s">
        <v>4354</v>
      </c>
      <c r="AX8" s="3838"/>
      <c r="AY8" s="3838"/>
      <c r="AZ8" s="3838"/>
      <c r="BA8" s="3838"/>
      <c r="BB8" s="3838"/>
      <c r="BC8" s="3839"/>
      <c r="BD8" s="143"/>
      <c r="BE8" s="135">
        <v>1</v>
      </c>
    </row>
    <row r="9" spans="1:59" ht="21" customHeight="1">
      <c r="A9"/>
      <c r="B9"/>
      <c r="C9"/>
      <c r="D9" s="3568" t="s">
        <v>0</v>
      </c>
      <c r="E9" s="4121" t="s">
        <v>4919</v>
      </c>
      <c r="F9" s="4121"/>
      <c r="G9" s="4121"/>
      <c r="H9" s="4121"/>
      <c r="I9" s="2688" t="s">
        <v>1823</v>
      </c>
      <c r="J9" s="125" t="s">
        <v>114</v>
      </c>
      <c r="K9" s="124"/>
      <c r="L9" s="124"/>
      <c r="M9" s="4122" t="s">
        <v>118</v>
      </c>
      <c r="N9" s="4123" t="s">
        <v>4878</v>
      </c>
      <c r="O9" s="4124"/>
      <c r="P9" s="641"/>
      <c r="Q9" s="3568" t="s">
        <v>0</v>
      </c>
      <c r="R9" s="4121" t="s">
        <v>4918</v>
      </c>
      <c r="S9" s="4121"/>
      <c r="T9" s="4121"/>
      <c r="U9" s="4121"/>
      <c r="V9" s="2688" t="s">
        <v>1823</v>
      </c>
      <c r="W9" s="125" t="s">
        <v>114</v>
      </c>
      <c r="X9" s="124"/>
      <c r="Y9" s="124"/>
      <c r="Z9" s="4122" t="s">
        <v>118</v>
      </c>
      <c r="AA9" s="4123" t="s">
        <v>4878</v>
      </c>
      <c r="AB9" s="4124"/>
      <c r="AJ9" s="3840"/>
      <c r="AK9" s="3841"/>
      <c r="AL9" s="3841"/>
      <c r="AM9" s="3842"/>
      <c r="AO9" s="3840"/>
      <c r="AP9" s="3841"/>
      <c r="AQ9" s="3841"/>
      <c r="AR9" s="3841"/>
      <c r="AS9" s="3841"/>
      <c r="AT9" s="3841"/>
      <c r="AU9" s="3842"/>
      <c r="AV9" s="641"/>
      <c r="AW9" s="3840"/>
      <c r="AX9" s="3841"/>
      <c r="AY9" s="3841"/>
      <c r="AZ9" s="3841"/>
      <c r="BA9" s="3841"/>
      <c r="BB9" s="3841"/>
      <c r="BC9" s="3842"/>
      <c r="BD9" s="143"/>
      <c r="BE9" s="135">
        <v>1</v>
      </c>
    </row>
    <row r="10" spans="1:59" ht="18.75">
      <c r="A10"/>
      <c r="B10"/>
      <c r="C10"/>
      <c r="D10" s="3568" t="s">
        <v>0</v>
      </c>
      <c r="E10" s="4121"/>
      <c r="F10" s="4121"/>
      <c r="G10" s="4121"/>
      <c r="H10" s="4121"/>
      <c r="I10" s="2690" t="s">
        <v>4489</v>
      </c>
      <c r="J10" s="104" t="s">
        <v>4842</v>
      </c>
      <c r="K10" s="104"/>
      <c r="L10" s="124"/>
      <c r="M10" s="4122"/>
      <c r="N10" s="4123"/>
      <c r="O10" s="4124"/>
      <c r="P10" s="641"/>
      <c r="Q10" s="3568" t="s">
        <v>0</v>
      </c>
      <c r="R10" s="4121"/>
      <c r="S10" s="4121"/>
      <c r="T10" s="4121"/>
      <c r="U10" s="4121"/>
      <c r="V10" s="2690" t="s">
        <v>4489</v>
      </c>
      <c r="W10" s="104" t="s">
        <v>4842</v>
      </c>
      <c r="X10" s="104"/>
      <c r="Y10" s="124"/>
      <c r="Z10" s="4122"/>
      <c r="AA10" s="4123"/>
      <c r="AB10" s="4124"/>
      <c r="AJ10" s="3840"/>
      <c r="AK10" s="3841"/>
      <c r="AL10" s="3841"/>
      <c r="AM10" s="3842"/>
      <c r="AO10" s="3843"/>
      <c r="AP10" s="3844"/>
      <c r="AQ10" s="3844"/>
      <c r="AR10" s="3844"/>
      <c r="AS10" s="3844"/>
      <c r="AT10" s="3844"/>
      <c r="AU10" s="3845"/>
      <c r="AV10" s="641"/>
      <c r="AW10" s="3843"/>
      <c r="AX10" s="3844"/>
      <c r="AY10" s="3844"/>
      <c r="AZ10" s="3844"/>
      <c r="BA10" s="3844"/>
      <c r="BB10" s="3844"/>
      <c r="BC10" s="3845"/>
      <c r="BD10" s="143"/>
      <c r="BE10" s="135">
        <v>1</v>
      </c>
    </row>
    <row r="11" spans="1:59" ht="21" customHeight="1">
      <c r="A11"/>
      <c r="B11"/>
      <c r="C11"/>
      <c r="D11" s="3568" t="s">
        <v>0</v>
      </c>
      <c r="E11" s="4121"/>
      <c r="F11" s="4121"/>
      <c r="G11" s="4121"/>
      <c r="H11" s="4121"/>
      <c r="I11" s="2691"/>
      <c r="J11" s="104"/>
      <c r="K11" s="2692"/>
      <c r="L11" s="2697"/>
      <c r="M11" s="113"/>
      <c r="N11" s="2697">
        <f>M42/N12</f>
        <v>0.10800000000000003</v>
      </c>
      <c r="O11" s="2792" t="s">
        <v>110</v>
      </c>
      <c r="P11" s="641"/>
      <c r="Q11" s="3568" t="s">
        <v>0</v>
      </c>
      <c r="R11" s="4121"/>
      <c r="S11" s="4121"/>
      <c r="T11" s="4121"/>
      <c r="U11" s="4121"/>
      <c r="V11" s="2691"/>
      <c r="W11" s="104"/>
      <c r="X11" s="2692"/>
      <c r="Y11" s="2697"/>
      <c r="Z11" s="113"/>
      <c r="AA11" s="2697">
        <f>Z42/AA12</f>
        <v>0.13370000000000001</v>
      </c>
      <c r="AB11" s="2792" t="s">
        <v>110</v>
      </c>
      <c r="AD11" s="641"/>
      <c r="AE11" s="641"/>
      <c r="AF11" s="641"/>
      <c r="AG11" s="641"/>
      <c r="AH11" s="641"/>
      <c r="AJ11" s="159" t="s">
        <v>167</v>
      </c>
      <c r="AK11" s="160"/>
      <c r="AL11" s="141"/>
      <c r="AM11" s="161"/>
      <c r="AO11" s="3645" t="s">
        <v>4355</v>
      </c>
      <c r="AP11" s="2511"/>
      <c r="AQ11" s="2512"/>
      <c r="AR11" s="2512"/>
      <c r="AS11" s="2513"/>
      <c r="AT11" s="2513"/>
      <c r="AU11" s="2514"/>
      <c r="AV11" s="641"/>
      <c r="AW11" s="3644" t="s">
        <v>4402</v>
      </c>
      <c r="AX11" s="2687"/>
      <c r="AY11" s="2687"/>
      <c r="AZ11" s="2687"/>
      <c r="BA11" s="132"/>
      <c r="BB11" s="712"/>
      <c r="BC11" s="1314"/>
      <c r="BD11" s="143"/>
      <c r="BE11" s="135">
        <v>1</v>
      </c>
    </row>
    <row r="12" spans="1:59" ht="18.75" customHeight="1">
      <c r="A12"/>
      <c r="B12"/>
      <c r="C12"/>
      <c r="D12" s="3568" t="s">
        <v>0</v>
      </c>
      <c r="E12" s="2763"/>
      <c r="F12" s="2763" t="s">
        <v>3</v>
      </c>
      <c r="G12" s="3569"/>
      <c r="H12" s="3569"/>
      <c r="I12" s="3569"/>
      <c r="J12" s="132"/>
      <c r="K12" s="132"/>
      <c r="L12" s="132"/>
      <c r="M12" s="2042" t="s">
        <v>111</v>
      </c>
      <c r="N12" s="117">
        <v>120</v>
      </c>
      <c r="O12" s="2040" t="str">
        <f>O13</f>
        <v>couverts</v>
      </c>
      <c r="P12" s="641"/>
      <c r="Q12" s="3568" t="s">
        <v>0</v>
      </c>
      <c r="R12" s="2763"/>
      <c r="S12" s="2763" t="s">
        <v>3</v>
      </c>
      <c r="T12" s="3569"/>
      <c r="U12" s="3569"/>
      <c r="V12" s="3569"/>
      <c r="W12" s="132"/>
      <c r="X12" s="132"/>
      <c r="Y12" s="132"/>
      <c r="Z12" s="2042" t="s">
        <v>111</v>
      </c>
      <c r="AA12" s="117">
        <v>120</v>
      </c>
      <c r="AB12" s="2040" t="str">
        <f>AB13</f>
        <v>couverts</v>
      </c>
      <c r="AD12" s="3805" t="s">
        <v>130</v>
      </c>
      <c r="AE12" s="3805"/>
      <c r="AF12"/>
      <c r="AG12" s="3805" t="s">
        <v>131</v>
      </c>
      <c r="AH12" s="3805"/>
      <c r="AJ12" s="166"/>
      <c r="AK12" s="11"/>
      <c r="AL12" s="11"/>
      <c r="AM12" s="167"/>
      <c r="AO12" s="2515" t="s">
        <v>4356</v>
      </c>
      <c r="AP12" s="11"/>
      <c r="AQ12" s="11"/>
      <c r="AR12" s="11"/>
      <c r="AS12" s="132"/>
      <c r="AT12" s="132"/>
      <c r="AU12" s="704"/>
      <c r="AV12" s="641"/>
      <c r="AW12" s="2689" t="s">
        <v>4488</v>
      </c>
      <c r="AX12" s="2687"/>
      <c r="AY12" s="2687"/>
      <c r="AZ12" s="2687"/>
      <c r="BA12" s="132"/>
      <c r="BB12" s="712"/>
      <c r="BC12" s="1314"/>
      <c r="BD12" s="143"/>
      <c r="BE12" s="135">
        <v>1</v>
      </c>
    </row>
    <row r="13" spans="1:59" ht="18.75" customHeight="1">
      <c r="A13"/>
      <c r="B13"/>
      <c r="C13"/>
      <c r="D13" s="3568" t="s">
        <v>0</v>
      </c>
      <c r="E13" s="2694">
        <v>10</v>
      </c>
      <c r="F13" s="2695" t="s">
        <v>108</v>
      </c>
      <c r="G13" s="105" t="s">
        <v>107</v>
      </c>
      <c r="H13" s="105"/>
      <c r="I13" s="2696"/>
      <c r="J13" s="132"/>
      <c r="K13" s="132"/>
      <c r="L13" s="132"/>
      <c r="M13" s="2043" t="s">
        <v>109</v>
      </c>
      <c r="N13" s="109">
        <v>10</v>
      </c>
      <c r="O13" s="2041" t="s">
        <v>108</v>
      </c>
      <c r="P13" s="641"/>
      <c r="Q13" s="3568" t="s">
        <v>0</v>
      </c>
      <c r="R13" s="2694">
        <v>10</v>
      </c>
      <c r="S13" s="2695" t="s">
        <v>108</v>
      </c>
      <c r="T13" s="105" t="s">
        <v>107</v>
      </c>
      <c r="U13" s="105"/>
      <c r="V13" s="2696"/>
      <c r="W13" s="132"/>
      <c r="X13" s="132"/>
      <c r="Y13" s="132"/>
      <c r="Z13" s="2043" t="s">
        <v>109</v>
      </c>
      <c r="AA13" s="109">
        <v>10</v>
      </c>
      <c r="AB13" s="2041" t="s">
        <v>108</v>
      </c>
      <c r="AD13" s="3805"/>
      <c r="AE13" s="3805"/>
      <c r="AF13"/>
      <c r="AG13" s="3805"/>
      <c r="AH13" s="3805"/>
      <c r="AJ13" s="159" t="s">
        <v>179</v>
      </c>
      <c r="AK13" s="160"/>
      <c r="AL13" s="141"/>
      <c r="AM13" s="161"/>
      <c r="AO13" s="3985" t="s">
        <v>4357</v>
      </c>
      <c r="AP13" s="3986"/>
      <c r="AQ13" s="3986"/>
      <c r="AR13" s="3986"/>
      <c r="AS13" s="132"/>
      <c r="AT13" s="132"/>
      <c r="AU13" s="704"/>
      <c r="AV13" s="641"/>
      <c r="AW13" s="2516"/>
      <c r="AX13" s="712"/>
      <c r="AY13" s="712"/>
      <c r="AZ13" s="712"/>
      <c r="BA13" s="132"/>
      <c r="BB13" s="712"/>
      <c r="BC13" s="1314"/>
      <c r="BD13" s="143"/>
      <c r="BE13" s="135">
        <v>1</v>
      </c>
    </row>
    <row r="14" spans="1:59" ht="21" customHeight="1">
      <c r="A14"/>
      <c r="B14"/>
      <c r="C14"/>
      <c r="D14" s="3568" t="s">
        <v>0</v>
      </c>
      <c r="E14" s="4125" t="s">
        <v>4491</v>
      </c>
      <c r="F14" s="4125"/>
      <c r="G14" s="4125"/>
      <c r="H14" s="4125"/>
      <c r="I14" s="4126"/>
      <c r="J14" s="132"/>
      <c r="K14" s="132"/>
      <c r="L14" s="132"/>
      <c r="M14" s="103" t="s">
        <v>106</v>
      </c>
      <c r="N14" s="102"/>
      <c r="O14" s="673"/>
      <c r="P14" s="641"/>
      <c r="Q14" s="3568" t="s">
        <v>0</v>
      </c>
      <c r="R14" s="4125" t="s">
        <v>4491</v>
      </c>
      <c r="S14" s="4125"/>
      <c r="T14" s="4125"/>
      <c r="U14" s="4125"/>
      <c r="V14" s="4126"/>
      <c r="W14" s="132"/>
      <c r="X14" s="132"/>
      <c r="Y14" s="132"/>
      <c r="Z14" s="103" t="s">
        <v>106</v>
      </c>
      <c r="AA14" s="102"/>
      <c r="AB14" s="673"/>
      <c r="AD14" s="157"/>
      <c r="AE14" s="158"/>
      <c r="AF14"/>
      <c r="AG14" s="157"/>
      <c r="AH14" s="158"/>
      <c r="AJ14" s="166"/>
      <c r="AK14" s="11"/>
      <c r="AL14" s="11"/>
      <c r="AM14" s="167"/>
      <c r="AO14" s="3987"/>
      <c r="AP14" s="3988"/>
      <c r="AQ14" s="3988"/>
      <c r="AR14" s="3988"/>
      <c r="AS14" s="608"/>
      <c r="AT14" s="608"/>
      <c r="AU14" s="2517"/>
      <c r="AV14" s="641"/>
      <c r="AW14" s="2516"/>
      <c r="AX14" s="2518" t="s">
        <v>1064</v>
      </c>
      <c r="AY14" s="2519">
        <v>0.2</v>
      </c>
      <c r="AZ14" s="3872" t="s">
        <v>1061</v>
      </c>
      <c r="BA14" s="132"/>
      <c r="BB14" s="712"/>
      <c r="BC14" s="1314"/>
      <c r="BD14" s="143"/>
      <c r="BE14" s="135">
        <v>1</v>
      </c>
    </row>
    <row r="15" spans="1:59" ht="21.75" customHeight="1" thickBot="1">
      <c r="A15"/>
      <c r="B15"/>
      <c r="C15"/>
      <c r="D15" s="3568" t="s">
        <v>0</v>
      </c>
      <c r="E15" s="4127"/>
      <c r="F15" s="4127"/>
      <c r="G15" s="4127"/>
      <c r="H15" s="4127"/>
      <c r="I15" s="4128"/>
      <c r="J15" s="132"/>
      <c r="K15" s="132"/>
      <c r="L15" s="641"/>
      <c r="M15" s="3570"/>
      <c r="N15" s="3570"/>
      <c r="O15" s="3571" t="str">
        <f ca="1">IF(COUNTIF(E19:O19,"&lt;0.5")=0,"Aucune colonne masquée",COUNTIF(E19:O19,"&lt;0.5")&amp;" colonnes masquées : "&amp;(L16&amp;M16))</f>
        <v>Aucune colonne masquée</v>
      </c>
      <c r="P15" s="641"/>
      <c r="Q15" s="3568" t="s">
        <v>0</v>
      </c>
      <c r="R15" s="4127"/>
      <c r="S15" s="4127"/>
      <c r="T15" s="4127"/>
      <c r="U15" s="4127"/>
      <c r="V15" s="4128"/>
      <c r="W15" s="132"/>
      <c r="X15" s="132"/>
      <c r="Y15" s="641"/>
      <c r="Z15" s="3570"/>
      <c r="AA15" s="3570"/>
      <c r="AB15" s="3571" t="str">
        <f ca="1">IF(COUNTIF(R19:AB19,"&lt;0.5")=0,"Aucune colonne masquée",COUNTIF(R19:AB19,"&lt;0.5")&amp;" colonnes masquées : "&amp;(Y16&amp;Z16))</f>
        <v>Aucune colonne masquée</v>
      </c>
      <c r="AC15" s="641"/>
      <c r="AD15" s="641"/>
      <c r="AE15" s="641"/>
      <c r="AF15" s="641"/>
      <c r="AG15" s="641"/>
      <c r="AH15" s="641"/>
      <c r="AI15" s="641"/>
      <c r="AJ15" s="197" t="s">
        <v>209</v>
      </c>
      <c r="AK15" s="160"/>
      <c r="AL15" s="141"/>
      <c r="AM15" s="161"/>
      <c r="AO15" s="2214"/>
      <c r="AP15" s="2520" t="s">
        <v>4358</v>
      </c>
      <c r="AQ15" s="712"/>
      <c r="AR15" s="712"/>
      <c r="AS15" s="132"/>
      <c r="AT15" s="712"/>
      <c r="AU15" s="1314"/>
      <c r="AV15" s="641"/>
      <c r="AW15" s="2516"/>
      <c r="AX15" s="712"/>
      <c r="AY15" s="2521"/>
      <c r="AZ15" s="3872"/>
      <c r="BA15" s="132"/>
      <c r="BB15" s="712"/>
      <c r="BC15" s="1314"/>
      <c r="BD15" s="143"/>
      <c r="BE15" s="135">
        <v>1</v>
      </c>
    </row>
    <row r="16" spans="1:59" ht="19.5" customHeight="1" thickTop="1" thickBot="1">
      <c r="A16"/>
      <c r="B16" s="2313" t="s">
        <v>100</v>
      </c>
      <c r="C16"/>
      <c r="D16" s="3568" t="s">
        <v>0</v>
      </c>
      <c r="E16" s="4129"/>
      <c r="F16" s="4129"/>
      <c r="G16" s="4129"/>
      <c r="H16" s="4129"/>
      <c r="I16" s="4130"/>
      <c r="J16" s="132"/>
      <c r="K16" s="132"/>
      <c r="L16" s="2700" t="str">
        <f ca="1">IF(E19&lt;0.5,E18&amp;".","")&amp;IF(F19&lt;0.5,F18&amp;".","")&amp;IF(G19&lt;0.5,G18&amp;".","")&amp;IF(H19&lt;0.5,H18&amp;".","")&amp;IF(I19&lt;0.5,I18&amp;".","")&amp;IF(J19&lt;0.5,J18&amp;".","")&amp;IF(K19&lt;0.5,K18&amp;".","")</f>
        <v/>
      </c>
      <c r="M16" s="2700" t="str">
        <f ca="1">IF(L19&lt;0.5,L18&amp;".","")&amp;IF(M19&lt;0.5,M18&amp;".","")&amp;IF(N19&lt;0.5,N18&amp;".","")&amp;IF(O19&lt;0.5,O18&amp;".","")</f>
        <v/>
      </c>
      <c r="N16" s="3572"/>
      <c r="O16" s="3573" t="str">
        <f>ROWS(D8:D44)-SUBTOTAL(103,D8:D44)&amp;" "&amp;"Lignes masquées"</f>
        <v>0 Lignes masquées</v>
      </c>
      <c r="P16" s="641"/>
      <c r="Q16" s="3568" t="s">
        <v>0</v>
      </c>
      <c r="R16" s="4129"/>
      <c r="S16" s="4129"/>
      <c r="T16" s="4129"/>
      <c r="U16" s="4129"/>
      <c r="V16" s="4130"/>
      <c r="W16" s="132"/>
      <c r="X16" s="132"/>
      <c r="Y16" s="2700" t="str">
        <f ca="1">IF(R19&lt;0.5,R18&amp;".","")&amp;IF(S19&lt;0.5,S18&amp;".","")&amp;IF(T19&lt;0.5,T18&amp;".","")&amp;IF(U19&lt;0.5,U18&amp;".","")&amp;IF(V19&lt;0.5,V18&amp;".","")&amp;IF(W19&lt;0.5,W18&amp;".","")&amp;IF(X19&lt;0.5,X18&amp;".","")</f>
        <v/>
      </c>
      <c r="Z16" s="2700" t="str">
        <f ca="1">IF(Y19&lt;0.5,Y18&amp;".","")&amp;IF(Z19&lt;0.5,Z18&amp;".","")&amp;IF(AA19&lt;0.5,AA18&amp;".","")&amp;IF(AB19&lt;0.5,AB18&amp;".","")</f>
        <v/>
      </c>
      <c r="AA16" s="3572"/>
      <c r="AB16" s="3573" t="str">
        <f>ROWS(Q8:Q44)-SUBTOTAL(103,Q8:Q44)&amp;" "&amp;"Lignes masquées"</f>
        <v>0 Lignes masquées</v>
      </c>
      <c r="AD16" s="3807" t="s">
        <v>146</v>
      </c>
      <c r="AE16" s="3808"/>
      <c r="AF16"/>
      <c r="AG16" s="3809" t="s">
        <v>148</v>
      </c>
      <c r="AH16" s="3810"/>
      <c r="AJ16" s="166"/>
      <c r="AK16" s="11"/>
      <c r="AL16" s="11"/>
      <c r="AM16" s="167"/>
      <c r="AO16" s="2214"/>
      <c r="AP16" s="2522" t="s">
        <v>4359</v>
      </c>
      <c r="AQ16" s="712"/>
      <c r="AR16" s="712"/>
      <c r="AS16" s="132"/>
      <c r="AT16" s="712"/>
      <c r="AU16" s="1314"/>
      <c r="AV16" s="641"/>
      <c r="AW16" s="2516"/>
      <c r="AX16" s="712"/>
      <c r="AY16" s="712"/>
      <c r="AZ16" s="712"/>
      <c r="BA16" s="132"/>
      <c r="BB16" s="712"/>
      <c r="BC16" s="1314"/>
      <c r="BD16" s="143"/>
      <c r="BE16" s="135">
        <v>1</v>
      </c>
    </row>
    <row r="17" spans="1:57" ht="20.25" customHeight="1" thickTop="1" thickBot="1">
      <c r="A17"/>
      <c r="B17" s="3643" t="s">
        <v>270</v>
      </c>
      <c r="C17"/>
      <c r="D17" s="3568" t="s">
        <v>0</v>
      </c>
      <c r="E17" s="3574" t="s">
        <v>104</v>
      </c>
      <c r="F17" s="2667" t="s">
        <v>103</v>
      </c>
      <c r="G17" s="2667" t="s">
        <v>102</v>
      </c>
      <c r="H17" s="2667" t="s">
        <v>101</v>
      </c>
      <c r="I17" s="2667" t="s">
        <v>100</v>
      </c>
      <c r="J17" s="97" t="s">
        <v>99</v>
      </c>
      <c r="K17" s="97" t="s">
        <v>98</v>
      </c>
      <c r="L17" s="97" t="s">
        <v>97</v>
      </c>
      <c r="M17" s="97" t="s">
        <v>96</v>
      </c>
      <c r="N17" s="97" t="s">
        <v>95</v>
      </c>
      <c r="O17" s="96" t="s">
        <v>94</v>
      </c>
      <c r="P17" s="641"/>
      <c r="Q17" s="3568" t="s">
        <v>0</v>
      </c>
      <c r="R17" s="3574" t="s">
        <v>104</v>
      </c>
      <c r="S17" s="2667" t="s">
        <v>103</v>
      </c>
      <c r="T17" s="2667" t="s">
        <v>102</v>
      </c>
      <c r="U17" s="2667" t="s">
        <v>101</v>
      </c>
      <c r="V17" s="2667" t="s">
        <v>100</v>
      </c>
      <c r="W17" s="97" t="s">
        <v>99</v>
      </c>
      <c r="X17" s="97" t="s">
        <v>98</v>
      </c>
      <c r="Y17" s="97" t="s">
        <v>97</v>
      </c>
      <c r="Z17" s="97" t="s">
        <v>96</v>
      </c>
      <c r="AA17" s="97" t="s">
        <v>95</v>
      </c>
      <c r="AB17" s="96" t="s">
        <v>94</v>
      </c>
      <c r="AD17" s="3807"/>
      <c r="AE17" s="3808"/>
      <c r="AF17"/>
      <c r="AG17" s="3809"/>
      <c r="AH17" s="3810"/>
      <c r="AJ17" s="197" t="s">
        <v>239</v>
      </c>
      <c r="AK17" s="160"/>
      <c r="AL17" s="141"/>
      <c r="AM17" s="161"/>
      <c r="AO17" s="4085" t="str">
        <f>AO13</f>
        <v>NOM DE VOTRE RECETTE Col.2</v>
      </c>
      <c r="AP17" s="4086"/>
      <c r="AQ17" s="4086"/>
      <c r="AR17" s="4086"/>
      <c r="AS17" s="132"/>
      <c r="AT17" s="712"/>
      <c r="AU17" s="1314"/>
      <c r="AV17" s="641"/>
      <c r="AW17" s="2220" t="s">
        <v>4360</v>
      </c>
      <c r="AX17" s="712"/>
      <c r="AY17" s="712"/>
      <c r="AZ17" s="712"/>
      <c r="BA17" s="132"/>
      <c r="BB17" s="712"/>
      <c r="BC17" s="1314"/>
      <c r="BD17" s="143"/>
      <c r="BE17" s="135">
        <v>1</v>
      </c>
    </row>
    <row r="18" spans="1:57" ht="16.5" customHeight="1" thickTop="1">
      <c r="A18"/>
      <c r="B18" s="3642" t="s">
        <v>274</v>
      </c>
      <c r="C18"/>
      <c r="D18" s="3575" t="s">
        <v>15</v>
      </c>
      <c r="E18" s="3576" t="str">
        <f t="shared" ref="E18:O18" si="2">SUBSTITUTE(ADDRESS(1,COLUMN(),4),"1","")</f>
        <v>E</v>
      </c>
      <c r="F18" s="3576" t="str">
        <f t="shared" si="2"/>
        <v>F</v>
      </c>
      <c r="G18" s="3576" t="str">
        <f t="shared" si="2"/>
        <v>G</v>
      </c>
      <c r="H18" s="3576" t="str">
        <f t="shared" si="2"/>
        <v>H</v>
      </c>
      <c r="I18" s="3577" t="str">
        <f t="shared" si="2"/>
        <v>I</v>
      </c>
      <c r="J18" s="3578" t="str">
        <f t="shared" si="2"/>
        <v>J</v>
      </c>
      <c r="K18" s="3579" t="str">
        <f t="shared" si="2"/>
        <v>K</v>
      </c>
      <c r="L18" s="3576" t="str">
        <f t="shared" si="2"/>
        <v>L</v>
      </c>
      <c r="M18" s="3578" t="str">
        <f t="shared" si="2"/>
        <v>M</v>
      </c>
      <c r="N18" s="3578" t="str">
        <f t="shared" si="2"/>
        <v>N</v>
      </c>
      <c r="O18" s="3580" t="str">
        <f t="shared" si="2"/>
        <v>O</v>
      </c>
      <c r="P18" s="641"/>
      <c r="Q18" s="3575" t="s">
        <v>15</v>
      </c>
      <c r="R18" s="3576" t="str">
        <f t="shared" ref="R18:AB18" si="3">SUBSTITUTE(ADDRESS(1,COLUMN(),4),"1","")</f>
        <v>R</v>
      </c>
      <c r="S18" s="3576" t="str">
        <f t="shared" si="3"/>
        <v>S</v>
      </c>
      <c r="T18" s="3576" t="str">
        <f t="shared" si="3"/>
        <v>T</v>
      </c>
      <c r="U18" s="3576" t="str">
        <f t="shared" si="3"/>
        <v>U</v>
      </c>
      <c r="V18" s="3577" t="str">
        <f t="shared" si="3"/>
        <v>V</v>
      </c>
      <c r="W18" s="3578" t="str">
        <f t="shared" si="3"/>
        <v>W</v>
      </c>
      <c r="X18" s="3579" t="str">
        <f t="shared" si="3"/>
        <v>X</v>
      </c>
      <c r="Y18" s="3576" t="str">
        <f t="shared" si="3"/>
        <v>Y</v>
      </c>
      <c r="Z18" s="3578" t="str">
        <f t="shared" si="3"/>
        <v>Z</v>
      </c>
      <c r="AA18" s="3578" t="str">
        <f t="shared" si="3"/>
        <v>AA</v>
      </c>
      <c r="AB18" s="3580" t="str">
        <f t="shared" si="3"/>
        <v>AB</v>
      </c>
      <c r="AC18" s="641"/>
      <c r="AD18" s="641"/>
      <c r="AE18" s="641"/>
      <c r="AF18" s="641"/>
      <c r="AG18" s="641"/>
      <c r="AH18" s="641"/>
      <c r="AI18" s="641"/>
      <c r="AJ18" s="166"/>
      <c r="AK18" s="11"/>
      <c r="AL18" s="11"/>
      <c r="AM18" s="167"/>
      <c r="AO18" s="4087"/>
      <c r="AP18" s="4088"/>
      <c r="AQ18" s="4088"/>
      <c r="AR18" s="4088"/>
      <c r="AS18" s="132"/>
      <c r="AT18" s="712"/>
      <c r="AU18" s="1314"/>
      <c r="AV18" s="641"/>
      <c r="AW18" s="2516"/>
      <c r="AX18" s="712"/>
      <c r="AY18" s="712"/>
      <c r="AZ18" s="712"/>
      <c r="BA18" s="132"/>
      <c r="BB18" s="712"/>
      <c r="BC18" s="1314"/>
      <c r="BD18" s="143"/>
      <c r="BE18" s="135">
        <v>1</v>
      </c>
    </row>
    <row r="19" spans="1:57" ht="21.75" thickBot="1">
      <c r="A19"/>
      <c r="B19" s="41" t="s">
        <v>62</v>
      </c>
      <c r="C19"/>
      <c r="D19" s="3575" t="s">
        <v>15</v>
      </c>
      <c r="E19" s="91">
        <f t="shared" ref="E19:O19" ca="1" si="4">CELL("largeur",E19)</f>
        <v>11</v>
      </c>
      <c r="F19" s="91">
        <f t="shared" ca="1" si="4"/>
        <v>11</v>
      </c>
      <c r="G19" s="91">
        <f t="shared" ca="1" si="4"/>
        <v>3</v>
      </c>
      <c r="H19" s="91">
        <f t="shared" ca="1" si="4"/>
        <v>11</v>
      </c>
      <c r="I19" s="91">
        <f t="shared" ca="1" si="4"/>
        <v>11</v>
      </c>
      <c r="J19" s="91">
        <f t="shared" ca="1" si="4"/>
        <v>9</v>
      </c>
      <c r="K19" s="2716">
        <f t="shared" ca="1" si="4"/>
        <v>35</v>
      </c>
      <c r="L19" s="91">
        <f t="shared" ca="1" si="4"/>
        <v>11</v>
      </c>
      <c r="M19" s="91">
        <f t="shared" ca="1" si="4"/>
        <v>14</v>
      </c>
      <c r="N19" s="91">
        <f t="shared" ca="1" si="4"/>
        <v>11</v>
      </c>
      <c r="O19" s="90">
        <f t="shared" ca="1" si="4"/>
        <v>11</v>
      </c>
      <c r="P19" s="641"/>
      <c r="Q19" s="3575" t="s">
        <v>15</v>
      </c>
      <c r="R19" s="91">
        <f t="shared" ref="R19:AB19" ca="1" si="5">CELL("largeur",R19)</f>
        <v>11</v>
      </c>
      <c r="S19" s="91">
        <f t="shared" ca="1" si="5"/>
        <v>11</v>
      </c>
      <c r="T19" s="91">
        <f t="shared" ca="1" si="5"/>
        <v>3</v>
      </c>
      <c r="U19" s="91">
        <f t="shared" ca="1" si="5"/>
        <v>11</v>
      </c>
      <c r="V19" s="91">
        <f t="shared" ca="1" si="5"/>
        <v>11</v>
      </c>
      <c r="W19" s="91">
        <f t="shared" ca="1" si="5"/>
        <v>9</v>
      </c>
      <c r="X19" s="2716">
        <f t="shared" ca="1" si="5"/>
        <v>35</v>
      </c>
      <c r="Y19" s="91">
        <f t="shared" ca="1" si="5"/>
        <v>11</v>
      </c>
      <c r="Z19" s="91">
        <f t="shared" ca="1" si="5"/>
        <v>14</v>
      </c>
      <c r="AA19" s="91">
        <f t="shared" ca="1" si="5"/>
        <v>11</v>
      </c>
      <c r="AB19" s="90">
        <f t="shared" ca="1" si="5"/>
        <v>11</v>
      </c>
      <c r="AD19" s="3855" t="s">
        <v>183</v>
      </c>
      <c r="AE19" s="3856"/>
      <c r="AF19"/>
      <c r="AG19" s="3809" t="s">
        <v>185</v>
      </c>
      <c r="AH19" s="3810"/>
      <c r="AJ19" s="235" t="s">
        <v>244</v>
      </c>
      <c r="AK19" s="160"/>
      <c r="AL19" s="141"/>
      <c r="AM19" s="161"/>
      <c r="AO19" s="2516"/>
      <c r="AP19" s="712"/>
      <c r="AQ19" s="712"/>
      <c r="AR19" s="712"/>
      <c r="AS19" s="132"/>
      <c r="AT19" s="712"/>
      <c r="AU19" s="1314"/>
      <c r="AV19" s="641"/>
      <c r="AW19" s="2081"/>
      <c r="AX19" s="8" t="s">
        <v>3</v>
      </c>
      <c r="AY19" s="7"/>
      <c r="AZ19" s="7"/>
      <c r="BA19" s="7"/>
      <c r="BB19" s="712"/>
      <c r="BC19" s="1314"/>
      <c r="BD19" s="143"/>
      <c r="BE19" s="135">
        <v>1</v>
      </c>
    </row>
    <row r="20" spans="1:57" ht="15.75" customHeight="1" thickTop="1">
      <c r="A20"/>
      <c r="B20" s="645" t="s">
        <v>61</v>
      </c>
      <c r="C20"/>
      <c r="D20" s="3568" t="s">
        <v>0</v>
      </c>
      <c r="E20" s="3581" t="s">
        <v>89</v>
      </c>
      <c r="F20" s="88" t="s">
        <v>88</v>
      </c>
      <c r="G20" s="87"/>
      <c r="H20" s="3992" t="s">
        <v>87</v>
      </c>
      <c r="I20" s="3994" t="s">
        <v>86</v>
      </c>
      <c r="J20" s="4105" t="s">
        <v>85</v>
      </c>
      <c r="K20" s="86" t="s">
        <v>84</v>
      </c>
      <c r="L20" s="3998" t="s">
        <v>83</v>
      </c>
      <c r="M20" s="4016" t="s">
        <v>4090</v>
      </c>
      <c r="N20" s="4107" t="s">
        <v>80</v>
      </c>
      <c r="O20" s="4052" t="s">
        <v>266</v>
      </c>
      <c r="P20" s="641"/>
      <c r="Q20" s="3568" t="s">
        <v>0</v>
      </c>
      <c r="R20" s="3581" t="s">
        <v>89</v>
      </c>
      <c r="S20" s="88" t="s">
        <v>88</v>
      </c>
      <c r="T20" s="87"/>
      <c r="U20" s="3992" t="s">
        <v>87</v>
      </c>
      <c r="V20" s="3994" t="s">
        <v>86</v>
      </c>
      <c r="W20" s="4105" t="s">
        <v>85</v>
      </c>
      <c r="X20" s="86" t="s">
        <v>84</v>
      </c>
      <c r="Y20" s="3998" t="s">
        <v>83</v>
      </c>
      <c r="Z20" s="4016" t="s">
        <v>4090</v>
      </c>
      <c r="AA20" s="4107" t="s">
        <v>80</v>
      </c>
      <c r="AB20" s="4052" t="s">
        <v>266</v>
      </c>
      <c r="AD20" s="3855"/>
      <c r="AE20" s="3856"/>
      <c r="AF20"/>
      <c r="AG20" s="3809"/>
      <c r="AH20" s="3810"/>
      <c r="AJ20" s="166"/>
      <c r="AK20" s="11"/>
      <c r="AL20" s="11"/>
      <c r="AM20" s="167"/>
      <c r="AO20" s="4089" t="s">
        <v>1823</v>
      </c>
      <c r="AP20" s="4091" t="s">
        <v>4361</v>
      </c>
      <c r="AQ20" s="4091"/>
      <c r="AR20" s="712"/>
      <c r="AS20" s="132"/>
      <c r="AT20" s="712"/>
      <c r="AU20" s="1314"/>
      <c r="AV20" s="641"/>
      <c r="AW20" s="3951" t="s">
        <v>4362</v>
      </c>
      <c r="AX20" s="3952"/>
      <c r="AY20" s="3952"/>
      <c r="AZ20" s="3952"/>
      <c r="BA20" s="132"/>
      <c r="BB20" s="712"/>
      <c r="BC20" s="1314"/>
      <c r="BD20" s="143"/>
      <c r="BE20" s="135">
        <v>1</v>
      </c>
    </row>
    <row r="21" spans="1:57" ht="15.75" customHeight="1">
      <c r="A21"/>
      <c r="B21" s="38" t="s">
        <v>58</v>
      </c>
      <c r="C21"/>
      <c r="D21" s="3568" t="s">
        <v>0</v>
      </c>
      <c r="E21" s="2317" t="s">
        <v>77</v>
      </c>
      <c r="F21" s="82" t="s">
        <v>30</v>
      </c>
      <c r="G21" s="81" t="s">
        <v>76</v>
      </c>
      <c r="H21" s="3993"/>
      <c r="I21" s="3995"/>
      <c r="J21" s="4106"/>
      <c r="K21" s="80" t="s">
        <v>75</v>
      </c>
      <c r="L21" s="3999"/>
      <c r="M21" s="4018"/>
      <c r="N21" s="4108"/>
      <c r="O21" s="4053"/>
      <c r="P21" s="641"/>
      <c r="Q21" s="3568" t="s">
        <v>0</v>
      </c>
      <c r="R21" s="2317" t="s">
        <v>77</v>
      </c>
      <c r="S21" s="82" t="s">
        <v>30</v>
      </c>
      <c r="T21" s="81" t="s">
        <v>76</v>
      </c>
      <c r="U21" s="3993"/>
      <c r="V21" s="3995"/>
      <c r="W21" s="4106"/>
      <c r="X21" s="80" t="s">
        <v>75</v>
      </c>
      <c r="Y21" s="3999"/>
      <c r="Z21" s="4018"/>
      <c r="AA21" s="4108"/>
      <c r="AB21" s="4053"/>
      <c r="AC21" s="641"/>
      <c r="AD21" s="641"/>
      <c r="AE21" s="641"/>
      <c r="AF21" s="641"/>
      <c r="AG21" s="641"/>
      <c r="AH21" s="641"/>
      <c r="AI21" s="641"/>
      <c r="AJ21" s="235" t="s">
        <v>271</v>
      </c>
      <c r="AK21" s="160"/>
      <c r="AL21" s="141"/>
      <c r="AM21" s="161"/>
      <c r="AO21" s="4090"/>
      <c r="AP21" s="4092"/>
      <c r="AQ21" s="4092"/>
      <c r="AR21" s="712"/>
      <c r="AS21" s="132"/>
      <c r="AT21" s="712"/>
      <c r="AU21" s="1314"/>
      <c r="AV21" s="641"/>
      <c r="AW21" s="4093"/>
      <c r="AX21" s="4094"/>
      <c r="AY21" s="4094"/>
      <c r="AZ21" s="4094"/>
      <c r="BA21" s="132"/>
      <c r="BB21" s="712"/>
      <c r="BC21" s="1314"/>
      <c r="BD21" s="143"/>
      <c r="BE21" s="135">
        <v>1</v>
      </c>
    </row>
    <row r="22" spans="1:57" ht="16.5" customHeight="1" thickBot="1">
      <c r="A22"/>
      <c r="B22" s="38" t="s">
        <v>56</v>
      </c>
      <c r="C22"/>
      <c r="D22" s="3568" t="s">
        <v>0</v>
      </c>
      <c r="E22" s="66"/>
      <c r="F22" s="65"/>
      <c r="G22" s="64" t="str">
        <f t="shared" ref="G22:G41" si="6">IF(AND(E22&gt;0,H22&gt;0),"de","")</f>
        <v/>
      </c>
      <c r="H22" s="63">
        <v>900</v>
      </c>
      <c r="I22" s="41" t="s">
        <v>62</v>
      </c>
      <c r="J22" s="61">
        <v>1</v>
      </c>
      <c r="K22" s="60" t="s">
        <v>4917</v>
      </c>
      <c r="L22" s="2126">
        <f>IFERROR(INDEX(E44:O44,MATCH(I22,E43:O43,0)) * H22 * IF(ISBLANK(E22), 1, E22), 0)</f>
        <v>0.9</v>
      </c>
      <c r="M22" s="2018">
        <f>IF(ISBLANK(N13), 0, (L22 * J22) * (N12 / N13))</f>
        <v>10.8</v>
      </c>
      <c r="N22" s="2021">
        <f>(E22/N13)*N12*J22</f>
        <v>0</v>
      </c>
      <c r="O22" s="2022">
        <f t="shared" ref="O22:O41" si="7">F22</f>
        <v>0</v>
      </c>
      <c r="P22" s="641"/>
      <c r="Q22" s="3568" t="s">
        <v>0</v>
      </c>
      <c r="R22" s="66"/>
      <c r="S22" s="65"/>
      <c r="T22" s="64" t="str">
        <f t="shared" ref="T22:T41" si="8">IF(AND(R22&gt;0,U22&gt;0),"de","")</f>
        <v/>
      </c>
      <c r="U22" s="63">
        <v>900</v>
      </c>
      <c r="V22" s="41" t="s">
        <v>62</v>
      </c>
      <c r="W22" s="61">
        <v>1</v>
      </c>
      <c r="X22" s="60" t="s">
        <v>4916</v>
      </c>
      <c r="Y22" s="2126">
        <f>IFERROR(INDEX(R44:AB44,MATCH(V22,R43:AB43,0)) * U22 * IF(ISBLANK(R22), 1, R22), 0)</f>
        <v>0.9</v>
      </c>
      <c r="Z22" s="2018">
        <f>IF(ISBLANK(AA13), 0, (Y22 * W22) * (AA12 / AA13))</f>
        <v>10.8</v>
      </c>
      <c r="AA22" s="2021">
        <f>(R22/AA13)*AA12*W22</f>
        <v>0</v>
      </c>
      <c r="AB22" s="2022">
        <f t="shared" ref="AB22:AB41" si="9">S22</f>
        <v>0</v>
      </c>
      <c r="AD22" s="3864" t="s">
        <v>217</v>
      </c>
      <c r="AE22" s="3865"/>
      <c r="AF22"/>
      <c r="AG22" s="3809" t="s">
        <v>219</v>
      </c>
      <c r="AH22" s="3810"/>
      <c r="AJ22" s="166"/>
      <c r="AK22" s="11"/>
      <c r="AL22" s="11"/>
      <c r="AM22" s="167"/>
      <c r="AO22" s="2516"/>
      <c r="AP22" s="712"/>
      <c r="AQ22" s="712"/>
      <c r="AR22" s="712"/>
      <c r="AS22" s="132"/>
      <c r="AT22" s="712"/>
      <c r="AU22" s="1314"/>
      <c r="AV22" s="641"/>
      <c r="AW22" s="3525"/>
      <c r="AX22" s="2791" t="s">
        <v>4806</v>
      </c>
      <c r="AY22" s="2523"/>
      <c r="AZ22" s="2523"/>
      <c r="BA22" s="2523"/>
      <c r="BB22" s="2523"/>
      <c r="BC22" s="2597"/>
      <c r="BD22" s="143"/>
      <c r="BE22" s="135">
        <v>1</v>
      </c>
    </row>
    <row r="23" spans="1:57" ht="15.75" customHeight="1" thickTop="1" thickBot="1">
      <c r="A23"/>
      <c r="B23" s="38" t="s">
        <v>55</v>
      </c>
      <c r="C23"/>
      <c r="D23" s="3582" t="str">
        <f t="shared" ref="D23:D40" si="10">IF(K23&lt;&gt;"","A","►")</f>
        <v>A</v>
      </c>
      <c r="E23" s="66"/>
      <c r="F23" s="65"/>
      <c r="G23" s="64" t="str">
        <f t="shared" si="6"/>
        <v/>
      </c>
      <c r="H23" s="63">
        <v>25</v>
      </c>
      <c r="I23" s="41" t="s">
        <v>62</v>
      </c>
      <c r="J23" s="61">
        <v>1</v>
      </c>
      <c r="K23" s="60" t="s">
        <v>4915</v>
      </c>
      <c r="L23" s="2126">
        <f>IFERROR(INDEX(E44:O44,MATCH(I23,E43:O43,0)) * H23 * IF(ISBLANK(E23), 1, E23), 0)</f>
        <v>2.5000000000000001E-2</v>
      </c>
      <c r="M23" s="2727">
        <f>IF(ISBLANK(N13), 0, (L23 * J23) * (N12 / N13))</f>
        <v>0.30000000000000004</v>
      </c>
      <c r="N23" s="2002">
        <f>(E23/N13)*N12*J23</f>
        <v>0</v>
      </c>
      <c r="O23" s="2003">
        <f t="shared" si="7"/>
        <v>0</v>
      </c>
      <c r="P23" s="641"/>
      <c r="Q23" s="3582" t="str">
        <f t="shared" ref="Q23:Q40" si="11">IF(X23&lt;&gt;"","A","►")</f>
        <v>A</v>
      </c>
      <c r="R23" s="66"/>
      <c r="S23" s="65"/>
      <c r="T23" s="64" t="str">
        <f t="shared" si="8"/>
        <v/>
      </c>
      <c r="U23" s="63">
        <v>360</v>
      </c>
      <c r="V23" s="41" t="s">
        <v>62</v>
      </c>
      <c r="W23" s="61">
        <v>1</v>
      </c>
      <c r="X23" s="60" t="s">
        <v>4876</v>
      </c>
      <c r="Y23" s="2126">
        <f>IFERROR(INDEX(R44:AB44,MATCH(V23,R43:AB43,0)) * U23 * IF(ISBLANK(R23), 1, R23), 0)</f>
        <v>0.36</v>
      </c>
      <c r="Z23" s="2727">
        <f>IF(ISBLANK(AA13), 0, (Y23 * W23) * (AA12 / AA13))</f>
        <v>4.32</v>
      </c>
      <c r="AA23" s="2002">
        <f>(R23/AA13)*AA12*W23</f>
        <v>0</v>
      </c>
      <c r="AB23" s="2003">
        <f t="shared" si="9"/>
        <v>0</v>
      </c>
      <c r="AD23" s="3864"/>
      <c r="AE23" s="3865"/>
      <c r="AF23"/>
      <c r="AG23" s="3809"/>
      <c r="AH23" s="3810"/>
      <c r="AJ23" s="258" t="s">
        <v>619</v>
      </c>
      <c r="AK23" s="160"/>
      <c r="AL23" s="141"/>
      <c r="AM23" s="161"/>
      <c r="AO23" s="2214" t="s">
        <v>4363</v>
      </c>
      <c r="AP23" s="712"/>
      <c r="AQ23" s="712"/>
      <c r="AR23" s="713" t="s">
        <v>4364</v>
      </c>
      <c r="AS23" s="132"/>
      <c r="AT23" s="712"/>
      <c r="AU23" s="1314"/>
      <c r="AV23" s="641"/>
      <c r="AW23" s="3527" t="s">
        <v>104</v>
      </c>
      <c r="AX23" s="2667" t="s">
        <v>103</v>
      </c>
      <c r="AY23" s="2667" t="s">
        <v>102</v>
      </c>
      <c r="AZ23" s="2667" t="s">
        <v>101</v>
      </c>
      <c r="BA23" s="2667" t="s">
        <v>100</v>
      </c>
      <c r="BB23" s="97" t="s">
        <v>99</v>
      </c>
      <c r="BC23" s="96" t="s">
        <v>98</v>
      </c>
      <c r="BD23" s="143"/>
      <c r="BE23" s="135">
        <v>2</v>
      </c>
    </row>
    <row r="24" spans="1:57" ht="15.75" customHeight="1" thickTop="1">
      <c r="A24"/>
      <c r="B24" s="38" t="s">
        <v>57</v>
      </c>
      <c r="C24"/>
      <c r="D24" s="3582" t="str">
        <f t="shared" si="10"/>
        <v>A</v>
      </c>
      <c r="E24" s="66"/>
      <c r="F24" s="72"/>
      <c r="G24" s="64" t="str">
        <f t="shared" si="6"/>
        <v/>
      </c>
      <c r="H24" s="63">
        <v>110</v>
      </c>
      <c r="I24" s="41" t="s">
        <v>62</v>
      </c>
      <c r="J24" s="61">
        <v>1</v>
      </c>
      <c r="K24" s="60" t="s">
        <v>4914</v>
      </c>
      <c r="L24" s="2126">
        <f>IFERROR(INDEX(E44:O44,MATCH(I24,E43:O43,0)) * H24 * IF(ISBLANK(E24), 1, E24), 0)</f>
        <v>0.11</v>
      </c>
      <c r="M24" s="2730">
        <f>IF(ISBLANK(N13), 0, (L24 * J24) * (N12 / N13))</f>
        <v>1.32</v>
      </c>
      <c r="N24" s="2004">
        <f>(E24/N13)*N12*J24</f>
        <v>0</v>
      </c>
      <c r="O24" s="2005">
        <f t="shared" si="7"/>
        <v>0</v>
      </c>
      <c r="P24" s="641"/>
      <c r="Q24" s="3582" t="str">
        <f t="shared" si="11"/>
        <v>A</v>
      </c>
      <c r="R24" s="66"/>
      <c r="S24" s="72"/>
      <c r="T24" s="64" t="str">
        <f t="shared" si="8"/>
        <v/>
      </c>
      <c r="U24" s="63">
        <v>5</v>
      </c>
      <c r="V24" s="41" t="s">
        <v>62</v>
      </c>
      <c r="W24" s="61">
        <v>1</v>
      </c>
      <c r="X24" s="60" t="s">
        <v>4913</v>
      </c>
      <c r="Y24" s="2126">
        <f>IFERROR(INDEX(R44:AB44,MATCH(V24,R43:AB43,0)) * U24 * IF(ISBLANK(R24), 1, R24), 0)</f>
        <v>5.0000000000000001E-3</v>
      </c>
      <c r="Z24" s="2730">
        <f>IF(ISBLANK(AA13), 0, (Y24 * W24) * (AA12 / AA13))</f>
        <v>0.06</v>
      </c>
      <c r="AA24" s="2004">
        <f>(R24/AA13)*AA12*W24</f>
        <v>0</v>
      </c>
      <c r="AB24" s="2005">
        <f t="shared" si="9"/>
        <v>0</v>
      </c>
      <c r="AC24" s="641"/>
      <c r="AD24" s="641"/>
      <c r="AE24" s="641"/>
      <c r="AF24" s="641"/>
      <c r="AG24" s="641"/>
      <c r="AH24" s="641"/>
      <c r="AI24" s="641"/>
      <c r="AJ24" s="166"/>
      <c r="AK24" s="11"/>
      <c r="AL24" s="11"/>
      <c r="AM24" s="167"/>
      <c r="AO24" s="4078" t="s">
        <v>118</v>
      </c>
      <c r="AP24" s="4080" t="s">
        <v>117</v>
      </c>
      <c r="AQ24" s="4080"/>
      <c r="AR24" s="4081" t="s">
        <v>4365</v>
      </c>
      <c r="AS24" s="132"/>
      <c r="AT24" s="712"/>
      <c r="AU24" s="1314"/>
      <c r="AV24" s="641"/>
      <c r="AW24" s="3529" t="s">
        <v>4148</v>
      </c>
      <c r="AX24" s="2713" t="s">
        <v>4149</v>
      </c>
      <c r="AY24" s="2713" t="s">
        <v>4150</v>
      </c>
      <c r="AZ24" s="2713" t="s">
        <v>4274</v>
      </c>
      <c r="BA24" s="2714" t="s">
        <v>4275</v>
      </c>
      <c r="BB24" s="94" t="s">
        <v>4276</v>
      </c>
      <c r="BC24" s="93" t="s">
        <v>4277</v>
      </c>
      <c r="BD24" s="143"/>
      <c r="BE24" s="135">
        <v>3</v>
      </c>
    </row>
    <row r="25" spans="1:57" ht="21">
      <c r="A25"/>
      <c r="B25" s="39" t="s">
        <v>66</v>
      </c>
      <c r="C25"/>
      <c r="D25" s="3582" t="str">
        <f t="shared" si="10"/>
        <v>A</v>
      </c>
      <c r="E25" s="396"/>
      <c r="F25" s="72"/>
      <c r="G25" s="64" t="str">
        <f t="shared" si="6"/>
        <v/>
      </c>
      <c r="H25" s="63">
        <v>35</v>
      </c>
      <c r="I25" s="41" t="s">
        <v>62</v>
      </c>
      <c r="J25" s="61">
        <v>1</v>
      </c>
      <c r="K25" s="60" t="s">
        <v>4912</v>
      </c>
      <c r="L25" s="2126">
        <f>IFERROR(INDEX(E44:O44,MATCH(I25,E43:O43,0)) * H25 * IF(ISBLANK(E25), 1, E25), 0)</f>
        <v>3.5000000000000003E-2</v>
      </c>
      <c r="M25" s="2727">
        <f>IF(ISBLANK(N13), 0, (L25 * J25) * (N12 / N13))</f>
        <v>0.42000000000000004</v>
      </c>
      <c r="N25" s="2002">
        <f>(E25/N13)*N12*J25</f>
        <v>0</v>
      </c>
      <c r="O25" s="2003">
        <f t="shared" si="7"/>
        <v>0</v>
      </c>
      <c r="P25" s="641"/>
      <c r="Q25" s="3582" t="str">
        <f t="shared" si="11"/>
        <v>A</v>
      </c>
      <c r="R25" s="396"/>
      <c r="S25" s="72"/>
      <c r="T25" s="64" t="str">
        <f t="shared" si="8"/>
        <v/>
      </c>
      <c r="U25" s="63">
        <v>50</v>
      </c>
      <c r="V25" s="41" t="s">
        <v>62</v>
      </c>
      <c r="W25" s="61">
        <v>1</v>
      </c>
      <c r="X25" s="60" t="s">
        <v>4911</v>
      </c>
      <c r="Y25" s="2126">
        <f>IFERROR(INDEX(R44:AB44,MATCH(V25,R43:AB43,0)) * U25 * IF(ISBLANK(R25), 1, R25), 0)</f>
        <v>0.05</v>
      </c>
      <c r="Z25" s="2727">
        <f>IF(ISBLANK(AA13), 0, (Y25 * W25) * (AA12 / AA13))</f>
        <v>0.60000000000000009</v>
      </c>
      <c r="AA25" s="2002">
        <f>(R25/AA13)*AA12*W25</f>
        <v>0</v>
      </c>
      <c r="AB25" s="2003">
        <f t="shared" si="9"/>
        <v>0</v>
      </c>
      <c r="AD25" s="3817" t="s">
        <v>160</v>
      </c>
      <c r="AE25" s="3818"/>
      <c r="AF25"/>
      <c r="AG25" s="3809" t="s">
        <v>246</v>
      </c>
      <c r="AH25" s="3810"/>
      <c r="AJ25" s="258" t="s">
        <v>86</v>
      </c>
      <c r="AK25" s="160"/>
      <c r="AL25" s="141"/>
      <c r="AM25" s="161"/>
      <c r="AO25" s="4079"/>
      <c r="AP25" s="3990"/>
      <c r="AQ25" s="3990"/>
      <c r="AR25" s="4082"/>
      <c r="AS25" s="132"/>
      <c r="AT25" s="712"/>
      <c r="AU25" s="1314"/>
      <c r="AV25" s="641"/>
      <c r="AW25" s="2751">
        <f t="shared" ref="AW25:BC25" ca="1" si="12">CELL("largeur",AW25)</f>
        <v>19</v>
      </c>
      <c r="AX25" s="2717">
        <f t="shared" ca="1" si="12"/>
        <v>23</v>
      </c>
      <c r="AY25" s="2717">
        <f t="shared" ca="1" si="12"/>
        <v>25</v>
      </c>
      <c r="AZ25" s="2717">
        <f t="shared" ca="1" si="12"/>
        <v>16</v>
      </c>
      <c r="BA25" s="2717">
        <f t="shared" ca="1" si="12"/>
        <v>11</v>
      </c>
      <c r="BB25" s="2717">
        <f t="shared" ca="1" si="12"/>
        <v>11</v>
      </c>
      <c r="BC25" s="3519">
        <f t="shared" ca="1" si="12"/>
        <v>11</v>
      </c>
      <c r="BD25" s="143"/>
      <c r="BE25" s="135">
        <v>1</v>
      </c>
    </row>
    <row r="26" spans="1:57" ht="15.75" customHeight="1">
      <c r="A26"/>
      <c r="B26" s="39" t="s">
        <v>65</v>
      </c>
      <c r="C26"/>
      <c r="D26" s="3582" t="str">
        <f t="shared" si="10"/>
        <v>A</v>
      </c>
      <c r="E26" s="66"/>
      <c r="F26" s="72"/>
      <c r="G26" s="64" t="str">
        <f t="shared" si="6"/>
        <v/>
      </c>
      <c r="H26" s="63">
        <v>5</v>
      </c>
      <c r="I26" s="41" t="s">
        <v>62</v>
      </c>
      <c r="J26" s="61">
        <v>1</v>
      </c>
      <c r="K26" s="60" t="s">
        <v>4910</v>
      </c>
      <c r="L26" s="2126">
        <f>IFERROR(INDEX(E44:O44,MATCH(I26,E43:O43,0)) * H26 * IF(ISBLANK(E26), 1, E26), 0)</f>
        <v>5.0000000000000001E-3</v>
      </c>
      <c r="M26" s="2730">
        <f>IF(ISBLANK(N13), 0, (L26 * J26) * (N12 / N13))</f>
        <v>0.06</v>
      </c>
      <c r="N26" s="2004">
        <f>(E26/N13)*N12*J26</f>
        <v>0</v>
      </c>
      <c r="O26" s="2005">
        <f t="shared" si="7"/>
        <v>0</v>
      </c>
      <c r="P26" s="641"/>
      <c r="Q26" s="3582" t="str">
        <f t="shared" si="11"/>
        <v>A</v>
      </c>
      <c r="R26" s="66"/>
      <c r="S26" s="72"/>
      <c r="T26" s="64" t="str">
        <f t="shared" si="8"/>
        <v/>
      </c>
      <c r="U26" s="63">
        <v>15</v>
      </c>
      <c r="V26" s="41" t="s">
        <v>62</v>
      </c>
      <c r="W26" s="61">
        <v>1</v>
      </c>
      <c r="X26" s="60" t="s">
        <v>4909</v>
      </c>
      <c r="Y26" s="2126">
        <f>IFERROR(INDEX(R44:AB44,MATCH(V26,R43:AB43,0)) * U26 * IF(ISBLANK(R26), 1, R26), 0)</f>
        <v>1.4999999999999999E-2</v>
      </c>
      <c r="Z26" s="2730">
        <f>IF(ISBLANK(AA13), 0, (Y26 * W26) * (AA12 / AA13))</f>
        <v>0.18</v>
      </c>
      <c r="AA26" s="2004">
        <f>(R26/AA13)*AA12*W26</f>
        <v>0</v>
      </c>
      <c r="AB26" s="2005">
        <f t="shared" si="9"/>
        <v>0</v>
      </c>
      <c r="AD26" s="3817"/>
      <c r="AE26" s="3818"/>
      <c r="AF26"/>
      <c r="AG26" s="3809"/>
      <c r="AH26" s="3810"/>
      <c r="AJ26" s="166"/>
      <c r="AK26" s="11"/>
      <c r="AL26" s="11"/>
      <c r="AM26" s="167"/>
      <c r="AO26" s="2214"/>
      <c r="AP26" s="636" t="s">
        <v>4366</v>
      </c>
      <c r="AQ26" s="712"/>
      <c r="AR26" s="712"/>
      <c r="AS26" s="132"/>
      <c r="AT26" s="712"/>
      <c r="AU26" s="1314"/>
      <c r="AV26" s="641"/>
      <c r="AW26" s="4083" t="s">
        <v>4517</v>
      </c>
      <c r="AX26" s="4084"/>
      <c r="AY26" s="4084"/>
      <c r="AZ26" s="4084"/>
      <c r="BA26" s="4084"/>
      <c r="BB26" s="2534" t="s">
        <v>4516</v>
      </c>
      <c r="BC26" s="3535" t="s">
        <v>4402</v>
      </c>
      <c r="BD26" s="143"/>
      <c r="BE26" s="135">
        <v>1</v>
      </c>
    </row>
    <row r="27" spans="1:57" ht="15.75" customHeight="1">
      <c r="A27"/>
      <c r="B27" s="3641" t="s">
        <v>429</v>
      </c>
      <c r="C27"/>
      <c r="D27" s="2598" t="str">
        <f t="shared" si="10"/>
        <v>A</v>
      </c>
      <c r="E27" s="2721"/>
      <c r="F27" s="65"/>
      <c r="G27" s="64" t="str">
        <f t="shared" si="6"/>
        <v/>
      </c>
      <c r="H27" s="63">
        <v>5</v>
      </c>
      <c r="I27" s="41" t="s">
        <v>62</v>
      </c>
      <c r="J27" s="61">
        <v>1</v>
      </c>
      <c r="K27" s="60" t="s">
        <v>4908</v>
      </c>
      <c r="L27" s="2126">
        <f>IFERROR(INDEX(E44:O44,MATCH(I27,E43:O43,0)) * H27 * IF(ISBLANK(E27), 1, E27), 0)</f>
        <v>5.0000000000000001E-3</v>
      </c>
      <c r="M27" s="2727">
        <f>IF(ISBLANK(N13), 0, (L27 * J27) * (N12 / N13))</f>
        <v>0.06</v>
      </c>
      <c r="N27" s="2002">
        <f>(E27/N13)*N12*J27</f>
        <v>0</v>
      </c>
      <c r="O27" s="2003">
        <f t="shared" si="7"/>
        <v>0</v>
      </c>
      <c r="P27" s="641"/>
      <c r="Q27" s="2598" t="str">
        <f t="shared" si="11"/>
        <v>A</v>
      </c>
      <c r="R27" s="2721"/>
      <c r="S27" s="65"/>
      <c r="T27" s="64" t="str">
        <f t="shared" si="8"/>
        <v/>
      </c>
      <c r="U27" s="63">
        <v>5</v>
      </c>
      <c r="V27" s="41" t="s">
        <v>62</v>
      </c>
      <c r="W27" s="61">
        <v>1</v>
      </c>
      <c r="X27" s="60" t="s">
        <v>4907</v>
      </c>
      <c r="Y27" s="2126">
        <f>IFERROR(INDEX(R44:AB44,MATCH(V27,R43:AB43,0)) * U27 * IF(ISBLANK(R27), 1, R27), 0)</f>
        <v>5.0000000000000001E-3</v>
      </c>
      <c r="Z27" s="2727">
        <f>IF(ISBLANK(AA13), 0, (Y27 * W27) * (AA12 / AA13))</f>
        <v>0.06</v>
      </c>
      <c r="AA27" s="2002">
        <f>(R27/AA13)*AA12*W27</f>
        <v>0</v>
      </c>
      <c r="AB27" s="2003">
        <f t="shared" si="9"/>
        <v>0</v>
      </c>
      <c r="AC27" s="641"/>
      <c r="AD27" s="641"/>
      <c r="AE27" s="641"/>
      <c r="AF27" s="641"/>
      <c r="AG27" s="641"/>
      <c r="AH27" s="641"/>
      <c r="AI27" s="641"/>
      <c r="AJ27" s="304" t="s">
        <v>356</v>
      </c>
      <c r="AK27" s="305"/>
      <c r="AL27" s="141"/>
      <c r="AM27" s="161"/>
      <c r="AO27" s="2516"/>
      <c r="AP27" s="712"/>
      <c r="AQ27" s="712"/>
      <c r="AR27" s="712"/>
      <c r="AS27" s="132"/>
      <c r="AT27" s="712"/>
      <c r="AU27" s="1314"/>
      <c r="AV27" s="641"/>
      <c r="AW27" s="4083"/>
      <c r="AX27" s="4084"/>
      <c r="AY27" s="4084"/>
      <c r="AZ27" s="4084"/>
      <c r="BA27" s="4084"/>
      <c r="BB27" s="2534" t="s">
        <v>4515</v>
      </c>
      <c r="BC27" s="3536" t="s">
        <v>4807</v>
      </c>
      <c r="BD27" s="143" t="s">
        <v>798</v>
      </c>
      <c r="BE27" s="135">
        <v>1</v>
      </c>
    </row>
    <row r="28" spans="1:57" ht="16.5" customHeight="1">
      <c r="A28"/>
      <c r="B28" s="39" t="s">
        <v>60</v>
      </c>
      <c r="C28"/>
      <c r="D28" s="2598" t="str">
        <f t="shared" si="10"/>
        <v>►</v>
      </c>
      <c r="E28" s="2721"/>
      <c r="F28" s="65"/>
      <c r="G28" s="64" t="str">
        <f t="shared" si="6"/>
        <v/>
      </c>
      <c r="H28" s="63"/>
      <c r="I28" s="1950"/>
      <c r="J28" s="61">
        <v>1</v>
      </c>
      <c r="K28" s="60"/>
      <c r="L28" s="2126">
        <f>IFERROR(INDEX(E44:O44,MATCH(I28,E43:O43,0)) * H28 * IF(ISBLANK(E28), 1, E28), 0)</f>
        <v>0</v>
      </c>
      <c r="M28" s="2730">
        <f>IF(ISBLANK(N13), 0, (L28 * J28) * (N12 / N13))</f>
        <v>0</v>
      </c>
      <c r="N28" s="2004">
        <f>(E28/N13)*N12*J28</f>
        <v>0</v>
      </c>
      <c r="O28" s="2005">
        <f t="shared" si="7"/>
        <v>0</v>
      </c>
      <c r="P28" s="641"/>
      <c r="Q28" s="2598" t="str">
        <f t="shared" si="11"/>
        <v>A</v>
      </c>
      <c r="R28" s="2721"/>
      <c r="S28" s="65"/>
      <c r="T28" s="64" t="str">
        <f t="shared" si="8"/>
        <v/>
      </c>
      <c r="U28" s="63">
        <v>2</v>
      </c>
      <c r="V28" s="41" t="s">
        <v>62</v>
      </c>
      <c r="W28" s="61">
        <v>1</v>
      </c>
      <c r="X28" s="60" t="s">
        <v>4906</v>
      </c>
      <c r="Y28" s="2126">
        <f>IFERROR(INDEX(R44:AB44,MATCH(V28,R43:AB43,0)) * U28 * IF(ISBLANK(R28), 1, R28), 0)</f>
        <v>2E-3</v>
      </c>
      <c r="Z28" s="2730">
        <f>IF(ISBLANK(AA13), 0, (Y28 * W28) * (AA12 / AA13))</f>
        <v>2.4E-2</v>
      </c>
      <c r="AA28" s="2004">
        <f>(R28/AA13)*AA12*W28</f>
        <v>0</v>
      </c>
      <c r="AB28" s="2005">
        <f t="shared" si="9"/>
        <v>0</v>
      </c>
      <c r="AD28" s="3835" t="s">
        <v>158</v>
      </c>
      <c r="AE28" s="3836"/>
      <c r="AF28"/>
      <c r="AG28" s="3809" t="s">
        <v>279</v>
      </c>
      <c r="AH28" s="3810"/>
      <c r="AJ28" s="166"/>
      <c r="AK28" s="11"/>
      <c r="AL28" s="11"/>
      <c r="AM28" s="167"/>
      <c r="AO28" s="2524"/>
      <c r="AP28" s="2525" t="s">
        <v>112</v>
      </c>
      <c r="AQ28" s="712"/>
      <c r="AR28" s="712"/>
      <c r="AS28" s="132"/>
      <c r="AT28" s="712"/>
      <c r="AU28" s="1314"/>
      <c r="AV28" s="641"/>
      <c r="AW28" s="3537" t="s">
        <v>4810</v>
      </c>
      <c r="AX28" s="3531"/>
      <c r="AY28" s="3531"/>
      <c r="AZ28" s="3513" t="s">
        <v>4811</v>
      </c>
      <c r="BA28" s="3531"/>
      <c r="BB28" s="604">
        <v>0</v>
      </c>
      <c r="BC28" s="3538" t="s">
        <v>4810</v>
      </c>
      <c r="BD28" s="143"/>
      <c r="BE28" s="135">
        <v>1</v>
      </c>
    </row>
    <row r="29" spans="1:57" ht="15.75" customHeight="1">
      <c r="A29"/>
      <c r="B29" s="39" t="s">
        <v>59</v>
      </c>
      <c r="C29"/>
      <c r="D29" s="2598" t="str">
        <f t="shared" si="10"/>
        <v>►</v>
      </c>
      <c r="E29" s="2721"/>
      <c r="F29" s="65"/>
      <c r="G29" s="64" t="str">
        <f t="shared" si="6"/>
        <v/>
      </c>
      <c r="H29" s="63"/>
      <c r="I29" s="1950"/>
      <c r="J29" s="61">
        <v>1</v>
      </c>
      <c r="K29" s="60"/>
      <c r="L29" s="2126">
        <f>IFERROR(INDEX(E44:O44,MATCH(I29,E43:O43,0)) * H29 * IF(ISBLANK(E29), 1, E29), 0)</f>
        <v>0</v>
      </c>
      <c r="M29" s="2727">
        <f>IF(ISBLANK(N13), 0, (L29 * J29) * (N12 / N13))</f>
        <v>0</v>
      </c>
      <c r="N29" s="2002">
        <f>(E29/N13)*N12*J29</f>
        <v>0</v>
      </c>
      <c r="O29" s="2003">
        <f t="shared" si="7"/>
        <v>0</v>
      </c>
      <c r="P29" s="641"/>
      <c r="Q29" s="2598" t="str">
        <f t="shared" si="11"/>
        <v>►</v>
      </c>
      <c r="R29" s="2721"/>
      <c r="S29" s="65"/>
      <c r="T29" s="64" t="str">
        <f t="shared" si="8"/>
        <v/>
      </c>
      <c r="U29" s="63"/>
      <c r="V29" s="62"/>
      <c r="W29" s="61">
        <v>1</v>
      </c>
      <c r="X29" s="60"/>
      <c r="Y29" s="2126">
        <f>IFERROR(INDEX(R44:AB44,MATCH(V29,R43:AB43,0)) * U29 * IF(ISBLANK(R29), 1, R29), 0)</f>
        <v>0</v>
      </c>
      <c r="Z29" s="2727">
        <f>IF(ISBLANK(AA13), 0, (Y29 * W29) * (AA12 / AA13))</f>
        <v>0</v>
      </c>
      <c r="AA29" s="2002">
        <f>(R29/AA13)*AA12*W29</f>
        <v>0</v>
      </c>
      <c r="AB29" s="2003">
        <f t="shared" si="9"/>
        <v>0</v>
      </c>
      <c r="AD29" s="3835"/>
      <c r="AE29" s="3836"/>
      <c r="AF29"/>
      <c r="AG29" s="3809"/>
      <c r="AH29" s="3810"/>
      <c r="AJ29" s="319"/>
      <c r="AK29" s="320" t="s">
        <v>58</v>
      </c>
      <c r="AL29" s="321" t="s">
        <v>56</v>
      </c>
      <c r="AM29" s="161"/>
      <c r="AO29" s="2214"/>
      <c r="AP29" s="636" t="s">
        <v>4367</v>
      </c>
      <c r="AQ29" s="712"/>
      <c r="AR29" s="712"/>
      <c r="AS29" s="132"/>
      <c r="AT29" s="712"/>
      <c r="AU29" s="1314"/>
      <c r="AV29" s="641"/>
      <c r="AW29" s="3539" t="s">
        <v>51</v>
      </c>
      <c r="AX29" s="3531"/>
      <c r="AY29" s="3531"/>
      <c r="AZ29" s="3515"/>
      <c r="BA29" s="3531"/>
      <c r="BB29" s="3516">
        <f ca="1">IF(ISBLANK(BC29),"",LARGE(OFFSET(BB28,0,0,ROWS(BB28:BB28)),1)+1)</f>
        <v>1</v>
      </c>
      <c r="BC29" s="3540" t="s">
        <v>51</v>
      </c>
      <c r="BD29" s="143"/>
      <c r="BE29" s="135">
        <v>1</v>
      </c>
    </row>
    <row r="30" spans="1:57" ht="16.5" customHeight="1">
      <c r="A30"/>
      <c r="B30"/>
      <c r="C30"/>
      <c r="D30" s="2598" t="str">
        <f t="shared" si="10"/>
        <v>►</v>
      </c>
      <c r="E30" s="2721"/>
      <c r="F30" s="72"/>
      <c r="G30" s="64" t="str">
        <f t="shared" si="6"/>
        <v/>
      </c>
      <c r="H30" s="63"/>
      <c r="I30" s="1950"/>
      <c r="J30" s="61">
        <v>1</v>
      </c>
      <c r="K30" s="60"/>
      <c r="L30" s="2126">
        <f>IFERROR(INDEX(E44:O44,MATCH(I30,E43:O43,0)) * H30 * IF(ISBLANK(E30), 1, E30), 0)</f>
        <v>0</v>
      </c>
      <c r="M30" s="2730">
        <f>IF(ISBLANK(N13), 0, (L30 * J30) * (N12 / N13))</f>
        <v>0</v>
      </c>
      <c r="N30" s="2004">
        <f>(E30/N13)*N12*J30</f>
        <v>0</v>
      </c>
      <c r="O30" s="2005">
        <f t="shared" si="7"/>
        <v>0</v>
      </c>
      <c r="P30" s="641"/>
      <c r="Q30" s="2598" t="str">
        <f t="shared" si="11"/>
        <v>►</v>
      </c>
      <c r="R30" s="2721"/>
      <c r="S30" s="72"/>
      <c r="T30" s="64" t="str">
        <f t="shared" si="8"/>
        <v/>
      </c>
      <c r="U30" s="63"/>
      <c r="V30" s="62"/>
      <c r="W30" s="61">
        <v>1</v>
      </c>
      <c r="X30" s="60"/>
      <c r="Y30" s="2126">
        <f>IFERROR(INDEX(R44:AB44,MATCH(V30,R43:AB43,0)) * U30 * IF(ISBLANK(R30), 1, R30), 0)</f>
        <v>0</v>
      </c>
      <c r="Z30" s="2730">
        <f>IF(ISBLANK(AA13), 0, (Y30 * W30) * (AA12 / AA13))</f>
        <v>0</v>
      </c>
      <c r="AA30" s="2004">
        <f>(R30/AA13)*AA12*W30</f>
        <v>0</v>
      </c>
      <c r="AB30" s="2005">
        <f t="shared" si="9"/>
        <v>0</v>
      </c>
      <c r="AC30" s="641"/>
      <c r="AD30" s="641"/>
      <c r="AE30" s="641"/>
      <c r="AF30" s="641"/>
      <c r="AG30" s="641"/>
      <c r="AH30" s="641"/>
      <c r="AI30" s="641"/>
      <c r="AJ30" s="319"/>
      <c r="AK30" s="320" t="s">
        <v>57</v>
      </c>
      <c r="AL30" s="321" t="s">
        <v>55</v>
      </c>
      <c r="AM30" s="161"/>
      <c r="AO30" s="2214"/>
      <c r="AP30" s="636" t="s">
        <v>4368</v>
      </c>
      <c r="AQ30" s="712"/>
      <c r="AR30" s="712"/>
      <c r="AS30" s="132"/>
      <c r="AT30" s="712"/>
      <c r="AU30" s="1314"/>
      <c r="AV30" s="641"/>
      <c r="AW30" s="3539" t="s">
        <v>50</v>
      </c>
      <c r="AX30" s="3531"/>
      <c r="AY30" s="3531"/>
      <c r="AZ30" s="3515"/>
      <c r="BA30" s="3531"/>
      <c r="BB30" s="3516">
        <f ca="1">IF(ISBLANK(BC30),"",LARGE(OFFSET(BB28,0,0,ROWS(BB28:BB29)),1)+1)</f>
        <v>2</v>
      </c>
      <c r="BC30" s="3540" t="s">
        <v>50</v>
      </c>
      <c r="BD30" s="143"/>
      <c r="BE30" s="135">
        <v>1</v>
      </c>
    </row>
    <row r="31" spans="1:57" ht="19.5" thickBot="1">
      <c r="A31"/>
      <c r="B31"/>
      <c r="C31"/>
      <c r="D31" s="2598" t="str">
        <f t="shared" si="10"/>
        <v>►</v>
      </c>
      <c r="E31" s="2721"/>
      <c r="F31" s="72"/>
      <c r="G31" s="64" t="str">
        <f t="shared" si="6"/>
        <v/>
      </c>
      <c r="H31" s="63"/>
      <c r="I31" s="1950"/>
      <c r="J31" s="61">
        <v>1</v>
      </c>
      <c r="K31" s="60"/>
      <c r="L31" s="2126">
        <f>IFERROR(INDEX(E44:O44,MATCH(I31,E43:O43,0)) * H31 * IF(ISBLANK(E31), 1, E31), 0)</f>
        <v>0</v>
      </c>
      <c r="M31" s="2731">
        <f>IF(ISBLANK(N13), 0, (L31 * J31) * (N12 / N13))</f>
        <v>0</v>
      </c>
      <c r="N31" s="2002">
        <f>(E31/N13)*N12*J31</f>
        <v>0</v>
      </c>
      <c r="O31" s="2003">
        <f t="shared" si="7"/>
        <v>0</v>
      </c>
      <c r="P31" s="641"/>
      <c r="Q31" s="2598" t="str">
        <f t="shared" si="11"/>
        <v>►</v>
      </c>
      <c r="R31" s="2721"/>
      <c r="S31" s="72"/>
      <c r="T31" s="64" t="str">
        <f t="shared" si="8"/>
        <v/>
      </c>
      <c r="U31" s="63"/>
      <c r="V31" s="62"/>
      <c r="W31" s="61">
        <v>1</v>
      </c>
      <c r="X31" s="60"/>
      <c r="Y31" s="2126">
        <f>IFERROR(INDEX(R44:AB44,MATCH(V31,R43:AB43,0)) * U31 * IF(ISBLANK(R31), 1, R31), 0)</f>
        <v>0</v>
      </c>
      <c r="Z31" s="2731">
        <f>IF(ISBLANK(AA13), 0, (Y31 * W31) * (AA12 / AA13))</f>
        <v>0</v>
      </c>
      <c r="AA31" s="2002">
        <f>(R31/AA13)*AA12*W31</f>
        <v>0</v>
      </c>
      <c r="AB31" s="2003">
        <f t="shared" si="9"/>
        <v>0</v>
      </c>
      <c r="AD31" s="3886" t="s">
        <v>322</v>
      </c>
      <c r="AE31" s="3887"/>
      <c r="AF31"/>
      <c r="AG31" s="3809" t="s">
        <v>324</v>
      </c>
      <c r="AH31" s="3810"/>
      <c r="AJ31" s="319"/>
      <c r="AK31" s="336" t="s">
        <v>403</v>
      </c>
      <c r="AL31" s="337" t="s">
        <v>62</v>
      </c>
      <c r="AM31" s="161"/>
      <c r="AO31" s="2516" t="s">
        <v>4369</v>
      </c>
      <c r="AP31" s="712"/>
      <c r="AQ31" s="712"/>
      <c r="AR31" s="712"/>
      <c r="AS31" s="132"/>
      <c r="AT31" s="712"/>
      <c r="AU31" s="1314"/>
      <c r="AV31" s="641"/>
      <c r="AW31" s="3539" t="s">
        <v>4812</v>
      </c>
      <c r="AX31" s="3531"/>
      <c r="AY31" s="3531"/>
      <c r="AZ31" s="3515"/>
      <c r="BA31" s="3531"/>
      <c r="BB31" s="3516">
        <f ca="1">IF(ISBLANK(BC31),"",LARGE(OFFSET(BB28,0,0,ROWS(BB28:BB30)),1)+1)</f>
        <v>3</v>
      </c>
      <c r="BC31" s="3540" t="s">
        <v>4812</v>
      </c>
      <c r="BD31" s="140"/>
      <c r="BE31" s="135">
        <v>1</v>
      </c>
    </row>
    <row r="32" spans="1:57" ht="16.5" customHeight="1" thickTop="1">
      <c r="A32"/>
      <c r="B32"/>
      <c r="C32"/>
      <c r="D32" s="2598" t="str">
        <f t="shared" si="10"/>
        <v>►</v>
      </c>
      <c r="E32" s="2721"/>
      <c r="F32" s="72"/>
      <c r="G32" s="64" t="str">
        <f t="shared" si="6"/>
        <v/>
      </c>
      <c r="H32" s="63"/>
      <c r="I32" s="1950"/>
      <c r="J32" s="61">
        <v>1</v>
      </c>
      <c r="K32" s="60"/>
      <c r="L32" s="2126">
        <f>IFERROR(INDEX(E44:O44,MATCH(I32,E43:O43,0)) * H32 * IF(ISBLANK(E32), 1, E32), 0)</f>
        <v>0</v>
      </c>
      <c r="M32" s="2730">
        <f>IF(ISBLANK(N13), 0, (L32 * J32) * (N12 / N13))</f>
        <v>0</v>
      </c>
      <c r="N32" s="2004">
        <f>(E32/N13)*N12*J32</f>
        <v>0</v>
      </c>
      <c r="O32" s="2005">
        <f t="shared" si="7"/>
        <v>0</v>
      </c>
      <c r="P32" s="641"/>
      <c r="Q32" s="2598" t="str">
        <f t="shared" si="11"/>
        <v>►</v>
      </c>
      <c r="R32" s="2721"/>
      <c r="S32" s="72"/>
      <c r="T32" s="64" t="str">
        <f t="shared" si="8"/>
        <v/>
      </c>
      <c r="U32" s="63"/>
      <c r="V32" s="1950"/>
      <c r="W32" s="61">
        <v>1</v>
      </c>
      <c r="X32" s="60"/>
      <c r="Y32" s="2126">
        <f>IFERROR(INDEX(R44:AB44,MATCH(V32,R43:AB43,0)) * U32 * IF(ISBLANK(R32), 1, R32), 0)</f>
        <v>0</v>
      </c>
      <c r="Z32" s="2730">
        <f>IF(ISBLANK(AA13), 0, (Y32 * W32) * (AA12 / AA13))</f>
        <v>0</v>
      </c>
      <c r="AA32" s="2004">
        <f>(R32/AA13)*AA12*W32</f>
        <v>0</v>
      </c>
      <c r="AB32" s="2005">
        <f t="shared" si="9"/>
        <v>0</v>
      </c>
      <c r="AD32" s="3886"/>
      <c r="AE32" s="3887"/>
      <c r="AF32"/>
      <c r="AG32" s="3809"/>
      <c r="AH32" s="3810"/>
      <c r="AJ32" s="319"/>
      <c r="AK32" s="347" t="s">
        <v>66</v>
      </c>
      <c r="AL32" s="348" t="s">
        <v>429</v>
      </c>
      <c r="AM32" s="161"/>
      <c r="AO32" s="2527" t="s">
        <v>84</v>
      </c>
      <c r="AP32" s="2528" t="s">
        <v>89</v>
      </c>
      <c r="AQ32" s="88" t="s">
        <v>88</v>
      </c>
      <c r="AR32" s="87"/>
      <c r="AS32" s="3992" t="s">
        <v>87</v>
      </c>
      <c r="AT32" s="3994" t="s">
        <v>86</v>
      </c>
      <c r="AU32" s="1314"/>
      <c r="AV32" s="641"/>
      <c r="AW32" s="3539"/>
      <c r="AX32" s="3531"/>
      <c r="AY32" s="3531"/>
      <c r="AZ32" s="3515" t="s">
        <v>4813</v>
      </c>
      <c r="BA32" s="3531"/>
      <c r="BB32" s="3516" t="str">
        <f ca="1">IF(ISBLANK(BC32),"",LARGE(OFFSET(BB28,0,0,ROWS(BB28:BB31)),1)+1)</f>
        <v/>
      </c>
      <c r="BC32" s="3540"/>
      <c r="BD32" s="140"/>
      <c r="BE32" s="135">
        <v>1</v>
      </c>
    </row>
    <row r="33" spans="1:57" ht="15.75" customHeight="1">
      <c r="A33"/>
      <c r="B33"/>
      <c r="C33"/>
      <c r="D33" s="2598" t="str">
        <f t="shared" si="10"/>
        <v>►</v>
      </c>
      <c r="E33" s="2721"/>
      <c r="F33" s="65"/>
      <c r="G33" s="64" t="str">
        <f t="shared" si="6"/>
        <v/>
      </c>
      <c r="H33" s="63"/>
      <c r="I33" s="1950"/>
      <c r="J33" s="61">
        <v>1</v>
      </c>
      <c r="K33" s="60"/>
      <c r="L33" s="2126">
        <f>IFERROR(INDEX(E44:O44,MATCH(I33,E43:O43,0)) * H33 * IF(ISBLANK(E33), 1, E33), 0)</f>
        <v>0</v>
      </c>
      <c r="M33" s="2727">
        <f>IF(ISBLANK(N13), 0, (L33 * J33) * (N12 / N13))</f>
        <v>0</v>
      </c>
      <c r="N33" s="2002">
        <f>(E33/N13)*N12*J33</f>
        <v>0</v>
      </c>
      <c r="O33" s="2003">
        <f t="shared" si="7"/>
        <v>0</v>
      </c>
      <c r="P33" s="641"/>
      <c r="Q33" s="2598" t="str">
        <f t="shared" si="11"/>
        <v>►</v>
      </c>
      <c r="R33" s="2721"/>
      <c r="S33" s="65"/>
      <c r="T33" s="64" t="str">
        <f t="shared" si="8"/>
        <v/>
      </c>
      <c r="U33" s="63"/>
      <c r="V33" s="1950"/>
      <c r="W33" s="61">
        <v>1</v>
      </c>
      <c r="X33" s="60"/>
      <c r="Y33" s="2126">
        <f>IFERROR(INDEX(R44:AB44,MATCH(V33,R43:AB43,0)) * U33 * IF(ISBLANK(R33), 1, R33), 0)</f>
        <v>0</v>
      </c>
      <c r="Z33" s="2727">
        <f>IF(ISBLANK(AA13), 0, (Y33 * W33) * (AA12 / AA13))</f>
        <v>0</v>
      </c>
      <c r="AA33" s="2002">
        <f>(R33/AA13)*AA12*W33</f>
        <v>0</v>
      </c>
      <c r="AB33" s="2003">
        <f t="shared" si="9"/>
        <v>0</v>
      </c>
      <c r="AC33" s="641"/>
      <c r="AD33" s="641"/>
      <c r="AE33" s="641"/>
      <c r="AF33" s="641"/>
      <c r="AG33" s="641"/>
      <c r="AH33" s="641"/>
      <c r="AI33" s="641"/>
      <c r="AJ33" s="319"/>
      <c r="AK33" s="347" t="s">
        <v>65</v>
      </c>
      <c r="AL33" s="358" t="s">
        <v>59</v>
      </c>
      <c r="AM33" s="161"/>
      <c r="AO33" s="2530" t="s">
        <v>75</v>
      </c>
      <c r="AP33" s="2531" t="s">
        <v>77</v>
      </c>
      <c r="AQ33" s="82" t="s">
        <v>30</v>
      </c>
      <c r="AR33" s="81" t="s">
        <v>76</v>
      </c>
      <c r="AS33" s="3993"/>
      <c r="AT33" s="3995"/>
      <c r="AU33" s="1314"/>
      <c r="AV33" s="641"/>
      <c r="AW33" s="3539"/>
      <c r="AX33" s="3531"/>
      <c r="AY33" s="3531"/>
      <c r="AZ33" s="3515"/>
      <c r="BA33" s="3531"/>
      <c r="BB33" s="3516" t="str">
        <f ca="1">IF(ISBLANK(BC33),"",LARGE(OFFSET(BB28,0,0,ROWS(BB28:BB32)),1)+1)</f>
        <v/>
      </c>
      <c r="BC33" s="3540"/>
      <c r="BD33" s="140"/>
      <c r="BE33" s="135">
        <v>1</v>
      </c>
    </row>
    <row r="34" spans="1:57" ht="18.75">
      <c r="A34"/>
      <c r="B34"/>
      <c r="C34"/>
      <c r="D34" s="2598" t="str">
        <f t="shared" si="10"/>
        <v>►</v>
      </c>
      <c r="E34" s="2721"/>
      <c r="F34" s="65"/>
      <c r="G34" s="64" t="str">
        <f t="shared" si="6"/>
        <v/>
      </c>
      <c r="H34" s="63"/>
      <c r="I34" s="1950"/>
      <c r="J34" s="61">
        <v>1</v>
      </c>
      <c r="K34" s="60"/>
      <c r="L34" s="2126">
        <f>IFERROR(INDEX(E44:O44,MATCH(I34,E43:O43,0)) * H34 * IF(ISBLANK(E34), 1, E34), 0)</f>
        <v>0</v>
      </c>
      <c r="M34" s="2730">
        <f>IF(ISBLANK(N13), 0, (L34 * J34) * (N12 / N13))</f>
        <v>0</v>
      </c>
      <c r="N34" s="2004">
        <f>(E34/N13)*N12*J34</f>
        <v>0</v>
      </c>
      <c r="O34" s="2005">
        <f t="shared" si="7"/>
        <v>0</v>
      </c>
      <c r="P34" s="641"/>
      <c r="Q34" s="2598" t="str">
        <f t="shared" si="11"/>
        <v>►</v>
      </c>
      <c r="R34" s="2721"/>
      <c r="S34" s="65"/>
      <c r="T34" s="64" t="str">
        <f t="shared" si="8"/>
        <v/>
      </c>
      <c r="U34" s="63"/>
      <c r="V34" s="1950"/>
      <c r="W34" s="61">
        <v>1</v>
      </c>
      <c r="X34" s="60"/>
      <c r="Y34" s="2126">
        <f>IFERROR(INDEX(R44:AB44,MATCH(V34,R43:AB43,0)) * U34 * IF(ISBLANK(R34), 1, R34), 0)</f>
        <v>0</v>
      </c>
      <c r="Z34" s="2730">
        <f>IF(ISBLANK(AA13), 0, (Y34 * W34) * (AA12 / AA13))</f>
        <v>0</v>
      </c>
      <c r="AA34" s="2004">
        <f>(R34/AA13)*AA12*W34</f>
        <v>0</v>
      </c>
      <c r="AB34" s="2005">
        <f t="shared" si="9"/>
        <v>0</v>
      </c>
      <c r="AD34" s="3898" t="s">
        <v>364</v>
      </c>
      <c r="AE34" s="3899"/>
      <c r="AF34"/>
      <c r="AG34" s="3809" t="s">
        <v>366</v>
      </c>
      <c r="AH34" s="3810"/>
      <c r="AJ34" s="319"/>
      <c r="AK34" s="366" t="s">
        <v>60</v>
      </c>
      <c r="AL34" s="367"/>
      <c r="AM34" s="161"/>
      <c r="AO34" s="2532" t="s">
        <v>71</v>
      </c>
      <c r="AP34" s="2348">
        <v>27</v>
      </c>
      <c r="AQ34" s="72" t="s">
        <v>404</v>
      </c>
      <c r="AR34" s="2533" t="s">
        <v>76</v>
      </c>
      <c r="AS34" s="63">
        <v>20</v>
      </c>
      <c r="AT34" s="41" t="s">
        <v>62</v>
      </c>
      <c r="AU34" s="1314"/>
      <c r="AV34" s="641"/>
      <c r="AW34" s="3539" t="s">
        <v>44</v>
      </c>
      <c r="AX34" s="3531"/>
      <c r="AY34" s="3531"/>
      <c r="AZ34" s="3515"/>
      <c r="BA34" s="3531"/>
      <c r="BB34" s="3516">
        <f ca="1">IF(ISBLANK(BC34),"",LARGE(OFFSET(BB28,0,0,ROWS(BB28:BB33)),1)+1)</f>
        <v>4</v>
      </c>
      <c r="BC34" s="3540" t="s">
        <v>44</v>
      </c>
      <c r="BD34" s="140"/>
      <c r="BE34" s="135">
        <v>1</v>
      </c>
    </row>
    <row r="35" spans="1:57" ht="15.75" customHeight="1">
      <c r="A35"/>
      <c r="B35"/>
      <c r="C35"/>
      <c r="D35" s="2598" t="str">
        <f t="shared" si="10"/>
        <v>►</v>
      </c>
      <c r="E35" s="2721"/>
      <c r="F35" s="65"/>
      <c r="G35" s="64" t="str">
        <f t="shared" si="6"/>
        <v/>
      </c>
      <c r="H35" s="63"/>
      <c r="I35" s="1950"/>
      <c r="J35" s="61">
        <v>1</v>
      </c>
      <c r="K35" s="60"/>
      <c r="L35" s="2126">
        <f>IFERROR(INDEX(E44:O44,MATCH(I35,E43:O43,0)) * H35 * IF(ISBLANK(E35), 1, E35), 0)</f>
        <v>0</v>
      </c>
      <c r="M35" s="2727">
        <f>IF(ISBLANK(N13), 0, (L35 * J35) * (N12 / N13))</f>
        <v>0</v>
      </c>
      <c r="N35" s="2002">
        <f>(E35/N13)*N12*J35</f>
        <v>0</v>
      </c>
      <c r="O35" s="2003">
        <f t="shared" si="7"/>
        <v>0</v>
      </c>
      <c r="P35" s="641"/>
      <c r="Q35" s="2598" t="str">
        <f t="shared" si="11"/>
        <v>►</v>
      </c>
      <c r="R35" s="2721"/>
      <c r="S35" s="65"/>
      <c r="T35" s="64" t="str">
        <f t="shared" si="8"/>
        <v/>
      </c>
      <c r="U35" s="63"/>
      <c r="V35" s="1950"/>
      <c r="W35" s="61">
        <v>1</v>
      </c>
      <c r="X35" s="60"/>
      <c r="Y35" s="2126">
        <f>IFERROR(INDEX(R44:AB44,MATCH(V35,R43:AB43,0)) * U35 * IF(ISBLANK(R35), 1, R35), 0)</f>
        <v>0</v>
      </c>
      <c r="Z35" s="2727">
        <f>IF(ISBLANK(AA13), 0, (Y35 * W35) * (AA12 / AA13))</f>
        <v>0</v>
      </c>
      <c r="AA35" s="2002">
        <f>(R35/AA13)*AA12*W35</f>
        <v>0</v>
      </c>
      <c r="AB35" s="2003">
        <f t="shared" si="9"/>
        <v>0</v>
      </c>
      <c r="AD35" s="3898"/>
      <c r="AE35" s="3899"/>
      <c r="AF35"/>
      <c r="AG35" s="3809"/>
      <c r="AH35" s="3810"/>
      <c r="AJ35" s="319"/>
      <c r="AK35" s="372" t="s">
        <v>459</v>
      </c>
      <c r="AL35" s="2059"/>
      <c r="AM35" s="161"/>
      <c r="AO35" s="2516"/>
      <c r="AP35" s="712"/>
      <c r="AQ35" s="712"/>
      <c r="AR35" s="712"/>
      <c r="AS35" s="132"/>
      <c r="AT35" s="712"/>
      <c r="AU35" s="1314"/>
      <c r="AV35" s="641"/>
      <c r="AW35" s="3539" t="s">
        <v>1031</v>
      </c>
      <c r="AX35" s="3531"/>
      <c r="AY35" s="3531"/>
      <c r="AZ35" s="3515"/>
      <c r="BA35" s="3531"/>
      <c r="BB35" s="3516">
        <f ca="1">IF(ISBLANK(BC35),"",LARGE(OFFSET(BB28,0,0,ROWS(BB28:BB34)),1)+1)</f>
        <v>5</v>
      </c>
      <c r="BC35" s="3540" t="s">
        <v>1031</v>
      </c>
      <c r="BD35" s="140"/>
      <c r="BE35" s="135">
        <v>1</v>
      </c>
    </row>
    <row r="36" spans="1:57" ht="18.75" customHeight="1">
      <c r="A36"/>
      <c r="B36"/>
      <c r="C36"/>
      <c r="D36" s="2598" t="str">
        <f t="shared" si="10"/>
        <v>►</v>
      </c>
      <c r="E36" s="2721"/>
      <c r="F36" s="65"/>
      <c r="G36" s="64" t="str">
        <f t="shared" si="6"/>
        <v/>
      </c>
      <c r="H36" s="63"/>
      <c r="I36" s="1950"/>
      <c r="J36" s="61">
        <v>1</v>
      </c>
      <c r="K36" s="60"/>
      <c r="L36" s="2126">
        <f>IFERROR(INDEX(E44:O44,MATCH(I36,E43:O43,0)) * H36 * IF(ISBLANK(E36), 1, E36), 0)</f>
        <v>0</v>
      </c>
      <c r="M36" s="2730">
        <f>IF(ISBLANK(N13), 0, (L36 * J36) * (N12 / N13))</f>
        <v>0</v>
      </c>
      <c r="N36" s="2004">
        <f>(E36/N13)*N12*J36</f>
        <v>0</v>
      </c>
      <c r="O36" s="2005">
        <f t="shared" si="7"/>
        <v>0</v>
      </c>
      <c r="P36" s="641"/>
      <c r="Q36" s="2598" t="str">
        <f t="shared" si="11"/>
        <v>►</v>
      </c>
      <c r="R36" s="2721"/>
      <c r="S36" s="65"/>
      <c r="T36" s="64" t="str">
        <f t="shared" si="8"/>
        <v/>
      </c>
      <c r="U36" s="63"/>
      <c r="V36" s="1950"/>
      <c r="W36" s="61">
        <v>1</v>
      </c>
      <c r="X36" s="60"/>
      <c r="Y36" s="2126">
        <f>IFERROR(INDEX(R44:AB44,MATCH(V36,R43:AB43,0)) * U36 * IF(ISBLANK(R36), 1, R36), 0)</f>
        <v>0</v>
      </c>
      <c r="Z36" s="2730">
        <f>IF(ISBLANK(AA13), 0, (Y36 * W36) * (AA12 / AA13))</f>
        <v>0</v>
      </c>
      <c r="AA36" s="2004">
        <f>(R36/AA13)*AA12*W36</f>
        <v>0</v>
      </c>
      <c r="AB36" s="2005">
        <f t="shared" si="9"/>
        <v>0</v>
      </c>
      <c r="AC36" s="641"/>
      <c r="AD36" s="641"/>
      <c r="AE36" s="641"/>
      <c r="AF36" s="641"/>
      <c r="AG36" s="641"/>
      <c r="AH36" s="641"/>
      <c r="AI36" s="641"/>
      <c r="AJ36" s="319"/>
      <c r="AK36" s="377" t="s">
        <v>464</v>
      </c>
      <c r="AL36" s="378" t="s">
        <v>465</v>
      </c>
      <c r="AM36" s="161"/>
      <c r="AO36" s="2535" t="s">
        <v>76</v>
      </c>
      <c r="AP36" s="2536" t="s">
        <v>4371</v>
      </c>
      <c r="AQ36" s="2536"/>
      <c r="AR36" s="2536"/>
      <c r="AS36" s="132"/>
      <c r="AT36" s="712"/>
      <c r="AU36" s="1314"/>
      <c r="AV36" s="641"/>
      <c r="AW36" s="3539"/>
      <c r="AX36" s="3531"/>
      <c r="AY36" s="3531"/>
      <c r="AZ36" s="3515" t="s">
        <v>1081</v>
      </c>
      <c r="BA36" s="3531"/>
      <c r="BB36" s="3516" t="str">
        <f ca="1">IF(ISBLANK(BC36),"",LARGE(OFFSET(BB28,0,0,ROWS(BB28:BB35)),1)+1)</f>
        <v/>
      </c>
      <c r="BC36" s="3540"/>
      <c r="BD36" s="140"/>
      <c r="BE36" s="135">
        <v>1</v>
      </c>
    </row>
    <row r="37" spans="1:57" ht="18.75">
      <c r="A37"/>
      <c r="B37"/>
      <c r="C37"/>
      <c r="D37" s="2598" t="str">
        <f t="shared" si="10"/>
        <v>►</v>
      </c>
      <c r="E37" s="2721"/>
      <c r="F37" s="65"/>
      <c r="G37" s="64" t="str">
        <f t="shared" si="6"/>
        <v/>
      </c>
      <c r="H37" s="63"/>
      <c r="I37" s="1950"/>
      <c r="J37" s="61">
        <v>1</v>
      </c>
      <c r="K37" s="60"/>
      <c r="L37" s="2126">
        <f>IFERROR(INDEX(E44:O44,MATCH(I37,E43:O43,0)) * H37 * IF(ISBLANK(E37), 1, E37), 0)</f>
        <v>0</v>
      </c>
      <c r="M37" s="2727">
        <f>IF(ISBLANK(N13), 0, (L37 * J37) * (N12 / N13))</f>
        <v>0</v>
      </c>
      <c r="N37" s="2002">
        <f>(E37/N13)*N12*J37</f>
        <v>0</v>
      </c>
      <c r="O37" s="2003">
        <f t="shared" si="7"/>
        <v>0</v>
      </c>
      <c r="P37" s="641"/>
      <c r="Q37" s="2598" t="str">
        <f t="shared" si="11"/>
        <v>►</v>
      </c>
      <c r="R37" s="2721"/>
      <c r="S37" s="65"/>
      <c r="T37" s="64" t="str">
        <f t="shared" si="8"/>
        <v/>
      </c>
      <c r="U37" s="63"/>
      <c r="V37" s="1950"/>
      <c r="W37" s="61">
        <v>1</v>
      </c>
      <c r="X37" s="60"/>
      <c r="Y37" s="2126">
        <f>IFERROR(INDEX(R44:AB44,MATCH(V37,R43:AB43,0)) * U37 * IF(ISBLANK(R37), 1, R37), 0)</f>
        <v>0</v>
      </c>
      <c r="Z37" s="2727">
        <f>IF(ISBLANK(AA13), 0, (Y37 * W37) * (AA12 / AA13))</f>
        <v>0</v>
      </c>
      <c r="AA37" s="2002">
        <f>(R37/AA13)*AA12*W37</f>
        <v>0</v>
      </c>
      <c r="AB37" s="2003">
        <f t="shared" si="9"/>
        <v>0</v>
      </c>
      <c r="AD37" s="3903" t="s">
        <v>405</v>
      </c>
      <c r="AE37" s="3904"/>
      <c r="AF37"/>
      <c r="AG37" s="3809" t="s">
        <v>407</v>
      </c>
      <c r="AH37" s="3810"/>
      <c r="AJ37" s="319"/>
      <c r="AK37" s="383" t="s">
        <v>469</v>
      </c>
      <c r="AL37" s="378" t="s">
        <v>470</v>
      </c>
      <c r="AM37" s="161"/>
      <c r="AO37" s="2516" t="s">
        <v>4372</v>
      </c>
      <c r="AP37" s="712"/>
      <c r="AQ37" s="712"/>
      <c r="AR37" s="712"/>
      <c r="AS37" s="132"/>
      <c r="AT37" s="712"/>
      <c r="AU37" s="1314"/>
      <c r="AV37" s="641"/>
      <c r="AW37" s="3539"/>
      <c r="AX37" s="3531"/>
      <c r="AY37" s="3531"/>
      <c r="AZ37" s="3515" t="s">
        <v>1082</v>
      </c>
      <c r="BA37" s="3531"/>
      <c r="BB37" s="3516" t="str">
        <f ca="1">IF(ISBLANK(BC37),"",LARGE(OFFSET(BB28,0,0,ROWS(BB28:BB36)),1)+1)</f>
        <v/>
      </c>
      <c r="BC37" s="3540"/>
      <c r="BD37" s="140"/>
      <c r="BE37" s="135">
        <v>1</v>
      </c>
    </row>
    <row r="38" spans="1:57" ht="15.75" customHeight="1">
      <c r="A38"/>
      <c r="B38"/>
      <c r="C38"/>
      <c r="D38" s="2598" t="str">
        <f t="shared" si="10"/>
        <v>►</v>
      </c>
      <c r="E38" s="2721"/>
      <c r="F38" s="65"/>
      <c r="G38" s="64" t="str">
        <f t="shared" si="6"/>
        <v/>
      </c>
      <c r="H38" s="63"/>
      <c r="I38" s="1950"/>
      <c r="J38" s="61">
        <v>1</v>
      </c>
      <c r="K38" s="60"/>
      <c r="L38" s="2126">
        <f>IFERROR(INDEX(E44:O44,MATCH(I38,E43:O43,0)) * H38 * IF(ISBLANK(E38), 1, E38), 0)</f>
        <v>0</v>
      </c>
      <c r="M38" s="2730">
        <f>IF(ISBLANK(N13), 0, (L38 * J38) * (N12 / N13))</f>
        <v>0</v>
      </c>
      <c r="N38" s="2004">
        <f>(E38/N13)*N12*J38</f>
        <v>0</v>
      </c>
      <c r="O38" s="2005">
        <f t="shared" si="7"/>
        <v>0</v>
      </c>
      <c r="P38" s="641"/>
      <c r="Q38" s="2598" t="str">
        <f t="shared" si="11"/>
        <v>►</v>
      </c>
      <c r="R38" s="2721"/>
      <c r="S38" s="65"/>
      <c r="T38" s="64" t="str">
        <f t="shared" si="8"/>
        <v/>
      </c>
      <c r="U38" s="63"/>
      <c r="V38" s="1950"/>
      <c r="W38" s="61">
        <v>1</v>
      </c>
      <c r="X38" s="60"/>
      <c r="Y38" s="2126">
        <f>IFERROR(INDEX(R44:AB44,MATCH(V38,R43:AB43,0)) * U38 * IF(ISBLANK(R38), 1, R38), 0)</f>
        <v>0</v>
      </c>
      <c r="Z38" s="2730">
        <f>IF(ISBLANK(AA13), 0, (Y38 * W38) * (AA12 / AA13))</f>
        <v>0</v>
      </c>
      <c r="AA38" s="2004">
        <f>(R38/AA13)*AA12*W38</f>
        <v>0</v>
      </c>
      <c r="AB38" s="2005">
        <f t="shared" si="9"/>
        <v>0</v>
      </c>
      <c r="AD38" s="3903"/>
      <c r="AE38" s="3904"/>
      <c r="AF38"/>
      <c r="AG38" s="3809"/>
      <c r="AH38" s="3810"/>
      <c r="AJ38" s="319"/>
      <c r="AK38" s="383" t="s">
        <v>488</v>
      </c>
      <c r="AL38" s="378" t="s">
        <v>489</v>
      </c>
      <c r="AM38" s="161"/>
      <c r="AO38" s="2516"/>
      <c r="AP38" s="712"/>
      <c r="AQ38" s="712"/>
      <c r="AR38" s="712"/>
      <c r="AS38" s="132"/>
      <c r="AT38" s="712"/>
      <c r="AU38" s="1314"/>
      <c r="AV38" s="641"/>
      <c r="AW38" s="3539" t="s">
        <v>4816</v>
      </c>
      <c r="AX38" s="3531"/>
      <c r="AY38" s="3531"/>
      <c r="AZ38" s="3515"/>
      <c r="BA38" s="3531"/>
      <c r="BB38" s="3516">
        <f ca="1">IF(ISBLANK(BC38),"",LARGE(OFFSET(BB28,0,0,ROWS(BB28:BB37)),1)+1)</f>
        <v>6</v>
      </c>
      <c r="BC38" s="3540" t="s">
        <v>4816</v>
      </c>
      <c r="BD38" s="140"/>
      <c r="BE38" s="135">
        <v>1</v>
      </c>
    </row>
    <row r="39" spans="1:57" ht="19.5" thickBot="1">
      <c r="A39"/>
      <c r="B39"/>
      <c r="C39"/>
      <c r="D39" s="2598" t="str">
        <f t="shared" si="10"/>
        <v>►</v>
      </c>
      <c r="E39" s="2721"/>
      <c r="F39" s="72"/>
      <c r="G39" s="73" t="str">
        <f t="shared" si="6"/>
        <v/>
      </c>
      <c r="H39" s="1997"/>
      <c r="I39" s="1950"/>
      <c r="J39" s="61">
        <v>1</v>
      </c>
      <c r="K39" s="60"/>
      <c r="L39" s="2126">
        <f>IFERROR(INDEX(E44:O44,MATCH(I39,E43:O43,0)) * H39 * IF(ISBLANK(E39), 1, E39), 0)</f>
        <v>0</v>
      </c>
      <c r="M39" s="2727">
        <f>IF(ISBLANK(N13), 0, (L39 * J39) * (N12 / N13))</f>
        <v>0</v>
      </c>
      <c r="N39" s="2002">
        <f>(E39/N13)*N12*J39</f>
        <v>0</v>
      </c>
      <c r="O39" s="2003">
        <f t="shared" si="7"/>
        <v>0</v>
      </c>
      <c r="P39" s="641"/>
      <c r="Q39" s="2598" t="str">
        <f t="shared" si="11"/>
        <v>►</v>
      </c>
      <c r="R39" s="2721"/>
      <c r="S39" s="72"/>
      <c r="T39" s="73" t="str">
        <f t="shared" si="8"/>
        <v/>
      </c>
      <c r="U39" s="1997"/>
      <c r="V39" s="1950"/>
      <c r="W39" s="61">
        <v>1</v>
      </c>
      <c r="X39" s="60"/>
      <c r="Y39" s="2126">
        <f>IFERROR(INDEX(R44:AB44,MATCH(V39,R43:AB43,0)) * U39 * IF(ISBLANK(R39), 1, R39), 0)</f>
        <v>0</v>
      </c>
      <c r="Z39" s="2727">
        <f>IF(ISBLANK(AA13), 0, (Y39 * W39) * (AA12 / AA13))</f>
        <v>0</v>
      </c>
      <c r="AA39" s="2002">
        <f>(R39/AA13)*AA12*W39</f>
        <v>0</v>
      </c>
      <c r="AB39" s="2003">
        <f t="shared" si="9"/>
        <v>0</v>
      </c>
      <c r="AC39" s="641"/>
      <c r="AD39" s="641"/>
      <c r="AE39" s="641"/>
      <c r="AF39" s="641"/>
      <c r="AG39" s="641"/>
      <c r="AH39" s="641"/>
      <c r="AI39" s="641"/>
      <c r="AJ39" s="319"/>
      <c r="AK39" s="383" t="s">
        <v>500</v>
      </c>
      <c r="AL39" s="378" t="s">
        <v>501</v>
      </c>
      <c r="AM39" s="161"/>
      <c r="AO39" s="2538"/>
      <c r="AP39" s="2529" t="s">
        <v>356</v>
      </c>
      <c r="AQ39" s="641"/>
      <c r="AR39" s="641"/>
      <c r="AS39" s="132"/>
      <c r="AT39" s="712"/>
      <c r="AU39" s="1314"/>
      <c r="AV39" s="641"/>
      <c r="AW39" s="3539" t="s">
        <v>4817</v>
      </c>
      <c r="AX39" s="3531"/>
      <c r="AY39" s="3531"/>
      <c r="AZ39" s="3515"/>
      <c r="BA39" s="3531"/>
      <c r="BB39" s="3516">
        <f ca="1">IF(ISBLANK(BC39),"",LARGE(OFFSET(BB28,0,0,ROWS(BB28:BB38)),1)+1)</f>
        <v>7</v>
      </c>
      <c r="BC39" s="3540" t="s">
        <v>4817</v>
      </c>
      <c r="BD39" s="140"/>
      <c r="BE39" s="135">
        <v>1</v>
      </c>
    </row>
    <row r="40" spans="1:57" ht="19.5" thickTop="1">
      <c r="A40"/>
      <c r="B40"/>
      <c r="C40"/>
      <c r="D40" s="2598" t="str">
        <f t="shared" si="10"/>
        <v>►</v>
      </c>
      <c r="E40" s="2721"/>
      <c r="F40" s="72"/>
      <c r="G40" s="64" t="str">
        <f t="shared" si="6"/>
        <v/>
      </c>
      <c r="H40" s="1997"/>
      <c r="I40" s="1950"/>
      <c r="J40" s="61">
        <v>1</v>
      </c>
      <c r="K40" s="60"/>
      <c r="L40" s="2126">
        <f>IFERROR(INDEX(E44:O44,MATCH(I40,E43:O43,0)) * H40 * IF(ISBLANK(E40), 1, E40), 0)</f>
        <v>0</v>
      </c>
      <c r="M40" s="2730">
        <f>IF(ISBLANK(N13), 0, (L40 * J40) * (N12 / N13))</f>
        <v>0</v>
      </c>
      <c r="N40" s="2004">
        <f>(E40/N13)*N12*J40</f>
        <v>0</v>
      </c>
      <c r="O40" s="2005">
        <f t="shared" si="7"/>
        <v>0</v>
      </c>
      <c r="P40" s="641"/>
      <c r="Q40" s="2598" t="str">
        <f t="shared" si="11"/>
        <v>►</v>
      </c>
      <c r="R40" s="2721"/>
      <c r="S40" s="72"/>
      <c r="T40" s="64" t="str">
        <f t="shared" si="8"/>
        <v/>
      </c>
      <c r="U40" s="1997"/>
      <c r="V40" s="1950"/>
      <c r="W40" s="61">
        <v>1</v>
      </c>
      <c r="X40" s="60"/>
      <c r="Y40" s="2126">
        <f>IFERROR(INDEX(R44:AB44,MATCH(V40,R43:AB43,0)) * U40 * IF(ISBLANK(R40), 1, R40), 0)</f>
        <v>0</v>
      </c>
      <c r="Z40" s="2730">
        <f>IF(ISBLANK(AA13), 0, (Y40 * W40) * (AA12 / AA13))</f>
        <v>0</v>
      </c>
      <c r="AA40" s="2004">
        <f>(R40/AA13)*AA12*W40</f>
        <v>0</v>
      </c>
      <c r="AB40" s="2005">
        <f t="shared" si="9"/>
        <v>0</v>
      </c>
      <c r="AD40" s="3886" t="s">
        <v>366</v>
      </c>
      <c r="AE40" s="3887"/>
      <c r="AF40"/>
      <c r="AG40" s="3809" t="s">
        <v>440</v>
      </c>
      <c r="AH40" s="3810"/>
      <c r="AJ40" s="319"/>
      <c r="AK40" s="393" t="s">
        <v>508</v>
      </c>
      <c r="AL40" s="394" t="s">
        <v>509</v>
      </c>
      <c r="AM40" s="161"/>
      <c r="AO40" s="3996" t="s">
        <v>87</v>
      </c>
      <c r="AP40" s="3994" t="s">
        <v>86</v>
      </c>
      <c r="AQ40" s="86" t="s">
        <v>84</v>
      </c>
      <c r="AR40" s="3998" t="s">
        <v>83</v>
      </c>
      <c r="AS40" s="132"/>
      <c r="AT40" s="712"/>
      <c r="AU40" s="1314"/>
      <c r="AV40" s="641"/>
      <c r="AW40" s="3539" t="s">
        <v>4818</v>
      </c>
      <c r="AX40" s="3531"/>
      <c r="AY40" s="3531"/>
      <c r="AZ40" s="3515"/>
      <c r="BA40" s="3531"/>
      <c r="BB40" s="3516">
        <f ca="1">IF(ISBLANK(BC40),"",LARGE(OFFSET(BB28,0,0,ROWS(BB28:BB39)),1)+1)</f>
        <v>8</v>
      </c>
      <c r="BC40" s="3540" t="s">
        <v>4818</v>
      </c>
      <c r="BD40" s="140"/>
      <c r="BE40" s="135">
        <v>1</v>
      </c>
    </row>
    <row r="41" spans="1:57" ht="19.5" customHeight="1">
      <c r="A41"/>
      <c r="B41"/>
      <c r="C41"/>
      <c r="D41" s="3583" t="s">
        <v>0</v>
      </c>
      <c r="E41" s="2721"/>
      <c r="F41" s="65"/>
      <c r="G41" s="64" t="str">
        <f t="shared" si="6"/>
        <v/>
      </c>
      <c r="H41" s="63"/>
      <c r="I41" s="62"/>
      <c r="J41" s="61">
        <v>1</v>
      </c>
      <c r="K41" s="60"/>
      <c r="L41" s="2126">
        <f>IFERROR(INDEX(E44:O44,MATCH(I41,E43:O43,0)) * H41 * IF(ISBLANK(E41), 1, E41), 0)</f>
        <v>0</v>
      </c>
      <c r="M41" s="2727">
        <f>IF(ISBLANK(N13), 0, (L41 * J41) * (N12 / N13))</f>
        <v>0</v>
      </c>
      <c r="N41" s="2002">
        <f>(E41/N13)*N12*J41</f>
        <v>0</v>
      </c>
      <c r="O41" s="2003">
        <f t="shared" si="7"/>
        <v>0</v>
      </c>
      <c r="P41" s="641"/>
      <c r="Q41" s="3583" t="s">
        <v>0</v>
      </c>
      <c r="R41" s="2721"/>
      <c r="S41" s="65"/>
      <c r="T41" s="64" t="str">
        <f t="shared" si="8"/>
        <v/>
      </c>
      <c r="U41" s="63"/>
      <c r="V41" s="62"/>
      <c r="W41" s="61">
        <v>1</v>
      </c>
      <c r="X41" s="60"/>
      <c r="Y41" s="2126">
        <f>IFERROR(INDEX(R44:AB44,MATCH(V41,R43:AB43,0)) * U41 * IF(ISBLANK(R41), 1, R41), 0)</f>
        <v>0</v>
      </c>
      <c r="Z41" s="2727">
        <f>IF(ISBLANK(AA13), 0, (Y41 * W41) * (AA12 / AA13))</f>
        <v>0</v>
      </c>
      <c r="AA41" s="2002">
        <f>(R41/AA13)*AA12*W41</f>
        <v>0</v>
      </c>
      <c r="AB41" s="2003">
        <f t="shared" si="9"/>
        <v>0</v>
      </c>
      <c r="AD41" s="3886"/>
      <c r="AE41" s="3887"/>
      <c r="AF41"/>
      <c r="AG41" s="3809"/>
      <c r="AH41" s="3810"/>
      <c r="AJ41" s="166"/>
      <c r="AK41" s="11"/>
      <c r="AL41" s="11"/>
      <c r="AM41" s="167"/>
      <c r="AO41" s="3997"/>
      <c r="AP41" s="3995"/>
      <c r="AQ41" s="80" t="s">
        <v>75</v>
      </c>
      <c r="AR41" s="3999"/>
      <c r="AS41" s="132"/>
      <c r="AT41" s="712"/>
      <c r="AU41" s="1314"/>
      <c r="AV41" s="641"/>
      <c r="AW41" s="3539"/>
      <c r="AX41" s="3531"/>
      <c r="AY41" s="3531"/>
      <c r="AZ41" s="3515"/>
      <c r="BA41" s="3531"/>
      <c r="BB41" s="3516" t="str">
        <f ca="1">IF(ISBLANK(BC41),"",LARGE(OFFSET(BB28,0,0,ROWS(BB28:BB40)),1)+1)</f>
        <v/>
      </c>
      <c r="BC41" s="3540"/>
      <c r="BD41" s="140"/>
      <c r="BE41" s="135">
        <v>1</v>
      </c>
    </row>
    <row r="42" spans="1:57" ht="18.75">
      <c r="A42"/>
      <c r="B42"/>
      <c r="C42"/>
      <c r="D42" s="3583" t="s">
        <v>0</v>
      </c>
      <c r="E42" s="3584" t="s">
        <v>4503</v>
      </c>
      <c r="F42" s="3585"/>
      <c r="G42" s="3586"/>
      <c r="H42" s="3586"/>
      <c r="I42" s="3587"/>
      <c r="J42" s="3588"/>
      <c r="K42" s="3588"/>
      <c r="L42" s="3589">
        <f>SUM(L22:L41)</f>
        <v>1.0799999999999998</v>
      </c>
      <c r="M42" s="3590">
        <f>SUM(M22:M41)</f>
        <v>12.960000000000003</v>
      </c>
      <c r="N42" s="3591"/>
      <c r="O42" s="3592"/>
      <c r="P42" s="641"/>
      <c r="Q42" s="3583" t="s">
        <v>0</v>
      </c>
      <c r="R42" s="3584" t="s">
        <v>4503</v>
      </c>
      <c r="S42" s="3585"/>
      <c r="T42" s="3586"/>
      <c r="U42" s="3586"/>
      <c r="V42" s="3587"/>
      <c r="W42" s="3588"/>
      <c r="X42" s="3588"/>
      <c r="Y42" s="3589">
        <f>SUM(Y22:Y41)</f>
        <v>1.3369999999999997</v>
      </c>
      <c r="Z42" s="3590">
        <f>SUM(Z22:Z41)</f>
        <v>16.044</v>
      </c>
      <c r="AA42" s="3591"/>
      <c r="AB42" s="3592"/>
      <c r="AC42" s="641"/>
      <c r="AD42" s="641"/>
      <c r="AE42" s="641"/>
      <c r="AF42" s="641"/>
      <c r="AG42" s="641"/>
      <c r="AH42" s="641"/>
      <c r="AI42" s="641"/>
      <c r="AJ42" s="397" t="s">
        <v>536</v>
      </c>
      <c r="AK42" s="398"/>
      <c r="AL42" s="399"/>
      <c r="AM42" s="400"/>
      <c r="AO42" s="2540">
        <v>20</v>
      </c>
      <c r="AP42" s="41" t="s">
        <v>62</v>
      </c>
      <c r="AQ42" s="60" t="s">
        <v>71</v>
      </c>
      <c r="AR42" s="2541" t="s">
        <v>4374</v>
      </c>
      <c r="AS42" s="132"/>
      <c r="AT42" s="712"/>
      <c r="AU42" s="1314"/>
      <c r="AV42" s="641"/>
      <c r="AW42" s="2526" t="s">
        <v>4819</v>
      </c>
      <c r="AX42" s="636"/>
      <c r="AY42" s="636"/>
      <c r="AZ42" s="636"/>
      <c r="BA42" s="132"/>
      <c r="BB42" s="712"/>
      <c r="BC42" s="1314"/>
      <c r="BD42"/>
      <c r="BE42" s="135">
        <v>1</v>
      </c>
    </row>
    <row r="43" spans="1:57" ht="18.75">
      <c r="A43"/>
      <c r="B43"/>
      <c r="C43"/>
      <c r="D43" s="3593" t="s">
        <v>15</v>
      </c>
      <c r="E43" s="39" t="s">
        <v>66</v>
      </c>
      <c r="F43" s="39" t="s">
        <v>65</v>
      </c>
      <c r="G43" s="38" t="s">
        <v>55</v>
      </c>
      <c r="H43" s="43" t="s">
        <v>64</v>
      </c>
      <c r="I43" s="42" t="s">
        <v>63</v>
      </c>
      <c r="J43" s="41" t="s">
        <v>62</v>
      </c>
      <c r="K43" s="40" t="s">
        <v>61</v>
      </c>
      <c r="L43" s="39" t="s">
        <v>59</v>
      </c>
      <c r="M43" s="624" t="s">
        <v>58</v>
      </c>
      <c r="N43" s="624" t="s">
        <v>57</v>
      </c>
      <c r="O43" s="404" t="s">
        <v>56</v>
      </c>
      <c r="P43"/>
      <c r="Q43" s="3593" t="s">
        <v>15</v>
      </c>
      <c r="R43" s="39" t="s">
        <v>66</v>
      </c>
      <c r="S43" s="39" t="s">
        <v>65</v>
      </c>
      <c r="T43" s="38" t="s">
        <v>55</v>
      </c>
      <c r="U43" s="43" t="s">
        <v>64</v>
      </c>
      <c r="V43" s="42" t="s">
        <v>63</v>
      </c>
      <c r="W43" s="41" t="s">
        <v>62</v>
      </c>
      <c r="X43" s="40" t="s">
        <v>61</v>
      </c>
      <c r="Y43" s="39" t="s">
        <v>59</v>
      </c>
      <c r="Z43" s="624" t="s">
        <v>58</v>
      </c>
      <c r="AA43" s="624" t="s">
        <v>57</v>
      </c>
      <c r="AB43" s="404" t="s">
        <v>56</v>
      </c>
      <c r="AD43" s="3911" t="s">
        <v>471</v>
      </c>
      <c r="AE43" s="3912"/>
      <c r="AF43"/>
      <c r="AG43" s="3809" t="s">
        <v>472</v>
      </c>
      <c r="AH43" s="3810"/>
      <c r="AJ43" s="4008" t="s">
        <v>541</v>
      </c>
      <c r="AK43" s="4009"/>
      <c r="AL43" s="4009"/>
      <c r="AM43" s="4041"/>
      <c r="AO43" s="2542">
        <v>1.75</v>
      </c>
      <c r="AP43" s="645" t="s">
        <v>61</v>
      </c>
      <c r="AQ43" s="60" t="s">
        <v>1873</v>
      </c>
      <c r="AR43" s="2541" t="s">
        <v>4376</v>
      </c>
      <c r="AS43" s="132"/>
      <c r="AT43" s="712"/>
      <c r="AU43" s="1314"/>
      <c r="AV43" s="641"/>
      <c r="AW43" s="2539" t="s">
        <v>4373</v>
      </c>
      <c r="AX43" s="132"/>
      <c r="AY43" s="132"/>
      <c r="AZ43" s="132"/>
      <c r="BA43" s="132"/>
      <c r="BB43" s="132"/>
      <c r="BC43" s="704"/>
      <c r="BD43"/>
      <c r="BE43" s="135">
        <v>1</v>
      </c>
    </row>
    <row r="44" spans="1:57" ht="18.75" customHeight="1" thickBot="1">
      <c r="A44"/>
      <c r="B44"/>
      <c r="C44"/>
      <c r="D44" s="3593" t="s">
        <v>15</v>
      </c>
      <c r="E44" s="406">
        <v>0.5</v>
      </c>
      <c r="F44" s="407">
        <v>0.25</v>
      </c>
      <c r="G44" s="410">
        <v>1E-3</v>
      </c>
      <c r="H44" s="407">
        <v>0.25</v>
      </c>
      <c r="I44" s="409">
        <v>0.5</v>
      </c>
      <c r="J44" s="410">
        <v>1E-3</v>
      </c>
      <c r="K44" s="408">
        <v>1</v>
      </c>
      <c r="L44" s="410">
        <v>0.01</v>
      </c>
      <c r="M44" s="678">
        <v>1</v>
      </c>
      <c r="N44" s="679">
        <v>0.1</v>
      </c>
      <c r="O44" s="411">
        <v>0.01</v>
      </c>
      <c r="P44"/>
      <c r="Q44" s="3593" t="s">
        <v>15</v>
      </c>
      <c r="R44" s="406">
        <v>0.5</v>
      </c>
      <c r="S44" s="407">
        <v>0.25</v>
      </c>
      <c r="T44" s="410">
        <v>1E-3</v>
      </c>
      <c r="U44" s="407">
        <v>0.25</v>
      </c>
      <c r="V44" s="409">
        <v>0.5</v>
      </c>
      <c r="W44" s="410">
        <v>1E-3</v>
      </c>
      <c r="X44" s="408">
        <v>1</v>
      </c>
      <c r="Y44" s="410">
        <v>0.01</v>
      </c>
      <c r="Z44" s="678">
        <v>1</v>
      </c>
      <c r="AA44" s="679">
        <v>0.1</v>
      </c>
      <c r="AB44" s="411">
        <v>0.01</v>
      </c>
      <c r="AD44" s="3911"/>
      <c r="AE44" s="3912"/>
      <c r="AF44"/>
      <c r="AG44" s="3809"/>
      <c r="AH44" s="3810"/>
      <c r="AJ44" s="4008"/>
      <c r="AK44" s="4009"/>
      <c r="AL44" s="4009"/>
      <c r="AM44" s="4041"/>
      <c r="AO44" s="2540">
        <v>1.345</v>
      </c>
      <c r="AP44" s="39" t="s">
        <v>66</v>
      </c>
      <c r="AQ44" s="60" t="s">
        <v>1027</v>
      </c>
      <c r="AR44" s="2541" t="s">
        <v>4378</v>
      </c>
      <c r="AS44" s="132"/>
      <c r="AT44" s="712"/>
      <c r="AU44" s="1314"/>
      <c r="AV44" s="641"/>
      <c r="AW44" s="2539" t="s">
        <v>4375</v>
      </c>
      <c r="AX44" s="132"/>
      <c r="AY44" s="132"/>
      <c r="AZ44" s="132"/>
      <c r="BA44" s="132"/>
      <c r="BB44" s="132"/>
      <c r="BC44" s="704"/>
      <c r="BD44"/>
      <c r="BE44" s="135">
        <v>1</v>
      </c>
    </row>
    <row r="45" spans="1:57" ht="15.75" customHeight="1" thickBot="1">
      <c r="A45"/>
      <c r="B45"/>
      <c r="C45"/>
      <c r="D45" s="3638"/>
      <c r="E45" s="3637" t="s">
        <v>104</v>
      </c>
      <c r="F45" s="3636" t="s">
        <v>103</v>
      </c>
      <c r="G45" s="3636" t="s">
        <v>102</v>
      </c>
      <c r="H45" s="3636" t="s">
        <v>101</v>
      </c>
      <c r="I45" s="3636" t="s">
        <v>100</v>
      </c>
      <c r="J45" s="3635" t="s">
        <v>99</v>
      </c>
      <c r="K45" s="3635" t="s">
        <v>98</v>
      </c>
      <c r="L45" s="3635" t="s">
        <v>97</v>
      </c>
      <c r="M45" s="3635" t="s">
        <v>96</v>
      </c>
      <c r="N45" s="3635" t="s">
        <v>95</v>
      </c>
      <c r="O45" s="3634" t="s">
        <v>94</v>
      </c>
      <c r="P45"/>
      <c r="Q45" s="3638"/>
      <c r="R45" s="3637" t="s">
        <v>104</v>
      </c>
      <c r="S45" s="3636" t="s">
        <v>103</v>
      </c>
      <c r="T45" s="3636" t="s">
        <v>102</v>
      </c>
      <c r="U45" s="3636" t="s">
        <v>101</v>
      </c>
      <c r="V45" s="3636" t="s">
        <v>100</v>
      </c>
      <c r="W45" s="3635" t="s">
        <v>99</v>
      </c>
      <c r="X45" s="3635" t="s">
        <v>98</v>
      </c>
      <c r="Y45" s="3635" t="s">
        <v>97</v>
      </c>
      <c r="Z45" s="3635" t="s">
        <v>96</v>
      </c>
      <c r="AA45" s="3635" t="s">
        <v>95</v>
      </c>
      <c r="AB45" s="3634" t="s">
        <v>94</v>
      </c>
      <c r="AC45" s="641"/>
      <c r="AD45" s="641"/>
      <c r="AE45" s="641"/>
      <c r="AF45" s="641"/>
      <c r="AG45" s="641"/>
      <c r="AH45" s="641"/>
      <c r="AI45" s="641"/>
      <c r="AJ45" s="4008"/>
      <c r="AK45" s="4009"/>
      <c r="AL45" s="4009"/>
      <c r="AM45" s="4041"/>
      <c r="AO45" s="2540">
        <v>3</v>
      </c>
      <c r="AP45" s="43" t="s">
        <v>64</v>
      </c>
      <c r="AQ45" s="60" t="s">
        <v>4083</v>
      </c>
      <c r="AR45" s="2541" t="s">
        <v>4380</v>
      </c>
      <c r="AS45" s="132"/>
      <c r="AT45" s="712"/>
      <c r="AU45" s="1314"/>
      <c r="AV45" s="641"/>
      <c r="AW45" s="2539" t="s">
        <v>4377</v>
      </c>
      <c r="AX45" s="132"/>
      <c r="AY45" s="132"/>
      <c r="AZ45" s="132"/>
      <c r="BA45" s="132"/>
      <c r="BB45" s="132"/>
      <c r="BC45" s="704"/>
      <c r="BD45"/>
      <c r="BE45" s="135">
        <v>1</v>
      </c>
    </row>
    <row r="46" spans="1:57" ht="19.5" thickTop="1">
      <c r="A46"/>
      <c r="B46"/>
      <c r="C46"/>
      <c r="D46" s="3601" t="s">
        <v>0</v>
      </c>
      <c r="E46" s="4109" t="s">
        <v>4517</v>
      </c>
      <c r="F46" s="4109"/>
      <c r="G46" s="4109"/>
      <c r="H46" s="4109"/>
      <c r="I46" s="4109"/>
      <c r="J46" s="3633" t="s">
        <v>4516</v>
      </c>
      <c r="K46" s="3632" t="s">
        <v>4402</v>
      </c>
      <c r="L46" s="3631"/>
      <c r="M46" s="3630"/>
      <c r="N46" s="3629"/>
      <c r="O46" s="3628" t="s">
        <v>4870</v>
      </c>
      <c r="P46" s="641"/>
      <c r="Q46" s="3601" t="s">
        <v>0</v>
      </c>
      <c r="R46" s="4109" t="s">
        <v>4517</v>
      </c>
      <c r="S46" s="4109"/>
      <c r="T46" s="4109"/>
      <c r="U46" s="4109"/>
      <c r="V46" s="4109"/>
      <c r="W46" s="3633" t="s">
        <v>4516</v>
      </c>
      <c r="X46" s="3632" t="s">
        <v>4402</v>
      </c>
      <c r="Y46" s="3631"/>
      <c r="Z46" s="3630"/>
      <c r="AA46" s="3629"/>
      <c r="AB46" s="3628" t="s">
        <v>4870</v>
      </c>
      <c r="AD46" s="3913" t="s">
        <v>510</v>
      </c>
      <c r="AE46" s="3914"/>
      <c r="AF46"/>
      <c r="AG46" s="3809" t="s">
        <v>512</v>
      </c>
      <c r="AH46" s="3810"/>
      <c r="AJ46" s="4008"/>
      <c r="AK46" s="4009"/>
      <c r="AL46" s="4009"/>
      <c r="AM46" s="4041"/>
      <c r="AO46" s="2543">
        <v>2.5</v>
      </c>
      <c r="AP46" s="39" t="s">
        <v>59</v>
      </c>
      <c r="AQ46" s="60" t="s">
        <v>4082</v>
      </c>
      <c r="AR46" s="2541" t="s">
        <v>4381</v>
      </c>
      <c r="AS46" s="132"/>
      <c r="AT46" s="712"/>
      <c r="AU46" s="1314"/>
      <c r="AV46" s="641"/>
      <c r="AW46" s="2539" t="s">
        <v>4379</v>
      </c>
      <c r="AX46" s="132"/>
      <c r="AY46" s="132"/>
      <c r="AZ46" s="132"/>
      <c r="BA46" s="132"/>
      <c r="BB46" s="132"/>
      <c r="BC46" s="704"/>
      <c r="BD46"/>
      <c r="BE46" s="135">
        <v>1</v>
      </c>
    </row>
    <row r="47" spans="1:57" ht="18.75" customHeight="1" thickBot="1">
      <c r="A47"/>
      <c r="B47"/>
      <c r="C47"/>
      <c r="D47" s="3601" t="s">
        <v>0</v>
      </c>
      <c r="E47" s="4110"/>
      <c r="F47" s="4110"/>
      <c r="G47" s="4110"/>
      <c r="H47" s="4110"/>
      <c r="I47" s="4110"/>
      <c r="J47" s="3603" t="s">
        <v>4515</v>
      </c>
      <c r="K47" s="4111" t="s">
        <v>4869</v>
      </c>
      <c r="L47" s="2790"/>
      <c r="M47" s="4112" t="s">
        <v>4868</v>
      </c>
      <c r="N47" s="4112"/>
      <c r="O47" s="3627" t="s">
        <v>98</v>
      </c>
      <c r="P47" s="641"/>
      <c r="Q47" s="3601" t="s">
        <v>0</v>
      </c>
      <c r="R47" s="4110"/>
      <c r="S47" s="4110"/>
      <c r="T47" s="4110"/>
      <c r="U47" s="4110"/>
      <c r="V47" s="4110"/>
      <c r="W47" s="3603" t="s">
        <v>4515</v>
      </c>
      <c r="X47" s="4111" t="s">
        <v>4869</v>
      </c>
      <c r="Y47" s="2790"/>
      <c r="Z47" s="4112" t="s">
        <v>4868</v>
      </c>
      <c r="AA47" s="4112"/>
      <c r="AB47" s="3627" t="s">
        <v>98</v>
      </c>
      <c r="AD47" s="3913"/>
      <c r="AE47" s="3914"/>
      <c r="AF47"/>
      <c r="AG47" s="3809"/>
      <c r="AH47" s="3810"/>
      <c r="AJ47" s="4042" t="s">
        <v>592</v>
      </c>
      <c r="AK47" s="4043"/>
      <c r="AL47" s="4043"/>
      <c r="AM47" s="4044"/>
      <c r="AO47" s="2545" t="s">
        <v>619</v>
      </c>
      <c r="AP47" s="2012"/>
      <c r="AQ47" s="712"/>
      <c r="AR47" s="712"/>
      <c r="AS47" s="132"/>
      <c r="AT47" s="712"/>
      <c r="AU47" s="1314"/>
      <c r="AV47" s="641"/>
      <c r="AW47" s="2544" t="s">
        <v>4382</v>
      </c>
      <c r="AX47" s="132"/>
      <c r="AY47" s="132"/>
      <c r="AZ47" s="132"/>
      <c r="BA47" s="132"/>
      <c r="BB47" s="132"/>
      <c r="BC47" s="704"/>
      <c r="BD47"/>
      <c r="BE47" s="135">
        <v>1</v>
      </c>
    </row>
    <row r="48" spans="1:57" ht="17.25" customHeight="1" thickTop="1" thickBot="1">
      <c r="A48"/>
      <c r="B48"/>
      <c r="C48"/>
      <c r="D48" s="3601" t="s">
        <v>0</v>
      </c>
      <c r="E48" s="3530" t="s">
        <v>4810</v>
      </c>
      <c r="F48" s="3617"/>
      <c r="G48" s="3617"/>
      <c r="H48" s="3513" t="s">
        <v>4811</v>
      </c>
      <c r="I48" s="3617"/>
      <c r="J48" s="3626">
        <v>0</v>
      </c>
      <c r="K48" s="4111"/>
      <c r="L48" s="2790"/>
      <c r="M48" s="4112"/>
      <c r="N48" s="4112"/>
      <c r="O48" s="3606">
        <v>73</v>
      </c>
      <c r="P48" s="641"/>
      <c r="Q48" s="3601" t="s">
        <v>0</v>
      </c>
      <c r="R48" s="3530" t="s">
        <v>4810</v>
      </c>
      <c r="S48" s="3617"/>
      <c r="T48" s="3617"/>
      <c r="U48" s="3513" t="s">
        <v>4811</v>
      </c>
      <c r="V48" s="3617"/>
      <c r="W48" s="3626">
        <v>0</v>
      </c>
      <c r="X48" s="4111"/>
      <c r="Y48" s="2790"/>
      <c r="Z48" s="4112"/>
      <c r="AA48" s="4112"/>
      <c r="AB48" s="3606">
        <v>73</v>
      </c>
      <c r="AC48" s="641"/>
      <c r="AD48" s="641"/>
      <c r="AE48" s="641"/>
      <c r="AF48" s="641"/>
      <c r="AG48" s="641"/>
      <c r="AH48" s="641"/>
      <c r="AI48" s="641"/>
      <c r="AJ48" s="4042"/>
      <c r="AK48" s="4043"/>
      <c r="AL48" s="4043"/>
      <c r="AM48" s="4044"/>
      <c r="AO48" s="322"/>
      <c r="AP48" s="132"/>
      <c r="AQ48" s="132"/>
      <c r="AR48" s="132"/>
      <c r="AS48" s="442"/>
      <c r="AT48" s="712"/>
      <c r="AU48" s="1314"/>
      <c r="AV48" s="641"/>
      <c r="AW48" s="2544" t="s">
        <v>4383</v>
      </c>
      <c r="AX48" s="132"/>
      <c r="AY48" s="132"/>
      <c r="AZ48" s="641"/>
      <c r="BA48" s="641"/>
      <c r="BB48" s="132"/>
      <c r="BC48" s="704"/>
      <c r="BD48"/>
      <c r="BE48" s="135">
        <v>1</v>
      </c>
    </row>
    <row r="49" spans="1:57" ht="16.5" thickTop="1">
      <c r="A49"/>
      <c r="B49"/>
      <c r="C49"/>
      <c r="D49" s="2728" t="str">
        <f t="shared" ref="D49:D77" si="13">IF(OR(K49&lt;&gt;"", M49&lt;&gt;""),"A", "►")</f>
        <v>A</v>
      </c>
      <c r="E49" s="3624" t="s">
        <v>4905</v>
      </c>
      <c r="F49" s="3617"/>
      <c r="G49" s="3617"/>
      <c r="H49" s="3623"/>
      <c r="I49" s="3617"/>
      <c r="J49" s="3616">
        <f ca="1">IF(ISBLANK(K49),"",LARGE(OFFSET(J48,0,0,ROWS(J48:J48)),1)+1)</f>
        <v>1</v>
      </c>
      <c r="K49" s="1921" t="s">
        <v>4904</v>
      </c>
      <c r="L49" s="3622"/>
      <c r="M49" s="3621"/>
      <c r="N49" s="3620"/>
      <c r="O49" s="3619">
        <f>IF(O48=0,0,IF(LEN(K49)&gt;O48,LEN(K49)-O48&amp;" en trop",0))</f>
        <v>0</v>
      </c>
      <c r="P49" s="641"/>
      <c r="Q49" s="2728" t="str">
        <f t="shared" ref="Q49:Q77" si="14">IF(OR(X49&lt;&gt;"", Z49&lt;&gt;""),"A", "►")</f>
        <v>A</v>
      </c>
      <c r="R49" s="3624" t="s">
        <v>4903</v>
      </c>
      <c r="S49" s="3617"/>
      <c r="T49" s="3617"/>
      <c r="U49" s="3623"/>
      <c r="V49" s="3617"/>
      <c r="W49" s="3616">
        <f ca="1">IF(ISBLANK(X49),"",LARGE(OFFSET(W48,0,0,ROWS(W48:W48)),1)+1)</f>
        <v>1</v>
      </c>
      <c r="X49" s="1921" t="s">
        <v>4903</v>
      </c>
      <c r="Y49" s="3622"/>
      <c r="Z49" s="3621"/>
      <c r="AA49" s="3620"/>
      <c r="AB49" s="3619">
        <f>IF(AB48=0,0,IF(LEN(X49)&gt;AB48,LEN(X49)-AB48&amp;" en trop",0))</f>
        <v>0</v>
      </c>
      <c r="AD49" s="3916" t="s">
        <v>542</v>
      </c>
      <c r="AE49" s="3917"/>
      <c r="AF49"/>
      <c r="AG49" s="3809" t="s">
        <v>544</v>
      </c>
      <c r="AH49" s="3810"/>
      <c r="AJ49" s="418"/>
      <c r="AK49" s="100"/>
      <c r="AL49" s="141"/>
      <c r="AM49" s="161"/>
      <c r="AO49" s="429"/>
      <c r="AP49" s="281" t="s">
        <v>4384</v>
      </c>
      <c r="AQ49" s="281"/>
      <c r="AR49" s="281"/>
      <c r="AS49" s="442"/>
      <c r="AT49" s="712"/>
      <c r="AU49" s="1314"/>
      <c r="AV49" s="641"/>
      <c r="AW49" s="2516"/>
      <c r="AX49" s="712"/>
      <c r="AY49" s="2534" t="s">
        <v>4516</v>
      </c>
      <c r="AZ49" s="3962" t="s">
        <v>4399</v>
      </c>
      <c r="BA49" s="3962"/>
      <c r="BB49" s="3962"/>
      <c r="BC49" s="3963"/>
      <c r="BD49"/>
      <c r="BE49" s="135">
        <v>1</v>
      </c>
    </row>
    <row r="50" spans="1:57" ht="16.5" customHeight="1">
      <c r="A50"/>
      <c r="B50"/>
      <c r="C50"/>
      <c r="D50" s="2728" t="str">
        <f t="shared" si="13"/>
        <v>A</v>
      </c>
      <c r="E50" s="3624"/>
      <c r="F50" s="3617"/>
      <c r="G50" s="3617"/>
      <c r="H50" s="3623"/>
      <c r="I50" s="3617"/>
      <c r="J50" s="3616" t="str">
        <f ca="1">IF(ISBLANK(K50),"",LARGE(OFFSET(J48,0,0,ROWS(J48:J49)),1)+1)</f>
        <v/>
      </c>
      <c r="K50" s="1921"/>
      <c r="L50" s="3622"/>
      <c r="M50" s="3621" t="s">
        <v>4902</v>
      </c>
      <c r="N50" s="3620"/>
      <c r="O50" s="3619">
        <f>IF(O48=0,0,IF(LEN(K50)&gt;O48,LEN(K50)-O48&amp;" en trop",0))</f>
        <v>0</v>
      </c>
      <c r="P50" s="641"/>
      <c r="Q50" s="2728" t="str">
        <f t="shared" si="14"/>
        <v>A</v>
      </c>
      <c r="R50" s="3624" t="s">
        <v>4901</v>
      </c>
      <c r="S50" s="3617"/>
      <c r="T50" s="3617"/>
      <c r="U50" s="3623"/>
      <c r="V50" s="3617"/>
      <c r="W50" s="3616">
        <f ca="1">IF(ISBLANK(X50),"",LARGE(OFFSET(W48,0,0,ROWS(W48:W49)),1)+1)</f>
        <v>2</v>
      </c>
      <c r="X50" s="1921" t="s">
        <v>4901</v>
      </c>
      <c r="Y50" s="3622"/>
      <c r="Z50" s="3621"/>
      <c r="AA50" s="3620"/>
      <c r="AB50" s="3619" t="str">
        <f>IF(AB48=0,0,IF(LEN(X50)&gt;AB48,LEN(X50)-AB48&amp;" en trop",0))</f>
        <v>1 en trop</v>
      </c>
      <c r="AD50" s="3916"/>
      <c r="AE50" s="3917"/>
      <c r="AF50"/>
      <c r="AG50" s="3809"/>
      <c r="AH50" s="3810"/>
      <c r="AJ50" s="420" t="s">
        <v>85</v>
      </c>
      <c r="AK50" s="421" t="s">
        <v>618</v>
      </c>
      <c r="AL50" s="399"/>
      <c r="AM50" s="161"/>
      <c r="AO50" s="2516" t="s">
        <v>4369</v>
      </c>
      <c r="AP50" s="712"/>
      <c r="AQ50" s="712"/>
      <c r="AR50" s="712"/>
      <c r="AS50" s="132"/>
      <c r="AT50" s="712"/>
      <c r="AU50" s="1314"/>
      <c r="AV50" s="641"/>
      <c r="AW50" s="2516"/>
      <c r="AX50" s="712"/>
      <c r="AY50" s="2534" t="s">
        <v>4515</v>
      </c>
      <c r="AZ50" s="3962"/>
      <c r="BA50" s="3962"/>
      <c r="BB50" s="3962"/>
      <c r="BC50" s="3963"/>
      <c r="BD50"/>
      <c r="BE50" s="135">
        <v>1</v>
      </c>
    </row>
    <row r="51" spans="1:57" ht="15.75" customHeight="1" thickBot="1">
      <c r="A51"/>
      <c r="B51"/>
      <c r="C51"/>
      <c r="D51" s="2728" t="str">
        <f t="shared" si="13"/>
        <v>A</v>
      </c>
      <c r="E51" s="3625" t="s">
        <v>4900</v>
      </c>
      <c r="F51" s="3617"/>
      <c r="G51" s="3617"/>
      <c r="H51" s="3623"/>
      <c r="I51" s="3617"/>
      <c r="J51" s="3616">
        <f ca="1">IF(ISBLANK(K51),"",LARGE(OFFSET(J48,0,0,ROWS(J48:J50)),1)+1)</f>
        <v>2</v>
      </c>
      <c r="K51" s="1921" t="s">
        <v>4899</v>
      </c>
      <c r="L51" s="3622"/>
      <c r="M51" s="3621"/>
      <c r="N51" s="3620"/>
      <c r="O51" s="3619">
        <f>IF(O48=0,0,IF(LEN(K51)&gt;O48,LEN(K51)-O48&amp;" en trop",0))</f>
        <v>0</v>
      </c>
      <c r="P51" s="641"/>
      <c r="Q51" s="2728" t="str">
        <f t="shared" si="14"/>
        <v>►</v>
      </c>
      <c r="R51" s="3625"/>
      <c r="S51" s="3617"/>
      <c r="T51" s="3617"/>
      <c r="U51" s="3623"/>
      <c r="V51" s="3617"/>
      <c r="W51" s="3616" t="str">
        <f ca="1">IF(ISBLANK(X51),"",LARGE(OFFSET(W48,0,0,ROWS(W48:W50)),1)+1)</f>
        <v/>
      </c>
      <c r="X51" s="1921"/>
      <c r="Y51" s="3622"/>
      <c r="Z51" s="3621"/>
      <c r="AA51" s="3620"/>
      <c r="AB51" s="3619">
        <f>IF(AB48=0,0,IF(LEN(X51)&gt;AB48,LEN(X51)-AB48&amp;" en trop",0))</f>
        <v>0</v>
      </c>
      <c r="AC51" s="641"/>
      <c r="AD51" s="641"/>
      <c r="AE51" s="641"/>
      <c r="AF51" s="641"/>
      <c r="AG51" s="641"/>
      <c r="AH51" s="641"/>
      <c r="AI51" s="641"/>
      <c r="AJ51" s="424" t="s">
        <v>621</v>
      </c>
      <c r="AK51" s="421"/>
      <c r="AL51" s="399"/>
      <c r="AM51" s="161"/>
      <c r="AO51" s="429" t="s">
        <v>4385</v>
      </c>
      <c r="AP51" s="132"/>
      <c r="AQ51" s="132"/>
      <c r="AR51" s="132"/>
      <c r="AS51" s="132"/>
      <c r="AT51" s="132"/>
      <c r="AU51" s="1314"/>
      <c r="AV51" s="641"/>
      <c r="AW51" s="2516"/>
      <c r="AX51" s="712"/>
      <c r="AY51" s="3541" t="s">
        <v>4400</v>
      </c>
      <c r="AZ51" s="712"/>
      <c r="BA51" s="712"/>
      <c r="BB51" s="712"/>
      <c r="BC51" s="1314"/>
      <c r="BD51"/>
      <c r="BE51" s="135">
        <v>1</v>
      </c>
    </row>
    <row r="52" spans="1:57" ht="19.5" thickTop="1">
      <c r="A52"/>
      <c r="B52"/>
      <c r="C52"/>
      <c r="D52" s="2728" t="str">
        <f t="shared" si="13"/>
        <v>A</v>
      </c>
      <c r="E52" s="3624"/>
      <c r="F52" s="3617"/>
      <c r="G52" s="3617"/>
      <c r="H52" s="3623"/>
      <c r="I52" s="3617"/>
      <c r="J52" s="3616" t="str">
        <f ca="1">IF(ISBLANK(K52),"",LARGE(OFFSET(J48,0,0,ROWS(J48:J51)),1)+1)</f>
        <v/>
      </c>
      <c r="K52" s="1921"/>
      <c r="L52" s="3622"/>
      <c r="M52" s="3621" t="s">
        <v>4898</v>
      </c>
      <c r="N52" s="3620"/>
      <c r="O52" s="3619">
        <f>IF(O48=0,0,IF(LEN(K52)&gt;O48,LEN(K52)-O48&amp;" en trop",0))</f>
        <v>0</v>
      </c>
      <c r="P52" s="641"/>
      <c r="Q52" s="2728" t="str">
        <f t="shared" si="14"/>
        <v>A</v>
      </c>
      <c r="R52" s="3624" t="s">
        <v>4897</v>
      </c>
      <c r="S52" s="3617"/>
      <c r="T52" s="3617"/>
      <c r="U52" s="3623"/>
      <c r="V52" s="3617"/>
      <c r="W52" s="3616">
        <f ca="1">IF(ISBLANK(X52),"",LARGE(OFFSET(W48,0,0,ROWS(W48:W51)),1)+1)</f>
        <v>3</v>
      </c>
      <c r="X52" s="1921" t="s">
        <v>4897</v>
      </c>
      <c r="Y52" s="3622"/>
      <c r="Z52" s="3621"/>
      <c r="AA52" s="3620"/>
      <c r="AB52" s="3619" t="str">
        <f>IF(AB48=0,0,IF(LEN(X52)&gt;AB48,LEN(X52)-AB48&amp;" en trop",0))</f>
        <v>48 en trop</v>
      </c>
      <c r="AD52" s="3905" t="s">
        <v>571</v>
      </c>
      <c r="AE52" s="3915"/>
      <c r="AF52"/>
      <c r="AG52" s="3809" t="s">
        <v>573</v>
      </c>
      <c r="AH52" s="3810"/>
      <c r="AJ52" s="425" t="s">
        <v>624</v>
      </c>
      <c r="AK52" s="426"/>
      <c r="AL52" s="141"/>
      <c r="AM52" s="161"/>
      <c r="AO52" s="2546" t="s">
        <v>89</v>
      </c>
      <c r="AP52" s="88" t="s">
        <v>88</v>
      </c>
      <c r="AQ52" s="87"/>
      <c r="AR52" s="3992" t="s">
        <v>87</v>
      </c>
      <c r="AS52" s="3994" t="s">
        <v>86</v>
      </c>
      <c r="AT52" s="2547" t="s">
        <v>84</v>
      </c>
      <c r="AU52" s="1314"/>
      <c r="AV52" s="641"/>
      <c r="AW52" s="2516"/>
      <c r="AX52" s="712"/>
      <c r="AY52" s="3541" t="s">
        <v>4401</v>
      </c>
      <c r="AZ52" s="712"/>
      <c r="BA52" s="712"/>
      <c r="BB52" s="712"/>
      <c r="BC52" s="1314"/>
      <c r="BD52"/>
      <c r="BE52" s="135">
        <v>1</v>
      </c>
    </row>
    <row r="53" spans="1:57" ht="15.75" customHeight="1">
      <c r="A53"/>
      <c r="B53"/>
      <c r="C53"/>
      <c r="D53" s="2728" t="str">
        <f t="shared" si="13"/>
        <v>A</v>
      </c>
      <c r="E53" s="3624" t="s">
        <v>4896</v>
      </c>
      <c r="F53" s="3617"/>
      <c r="G53" s="3617"/>
      <c r="H53" s="3623"/>
      <c r="I53" s="3617"/>
      <c r="J53" s="3616">
        <f ca="1">IF(ISBLANK(K53),"",LARGE(OFFSET(J48,0,0,ROWS(J48:J52)),1)+1)</f>
        <v>3</v>
      </c>
      <c r="K53" s="1921" t="s">
        <v>4896</v>
      </c>
      <c r="L53" s="3622"/>
      <c r="M53" s="3621"/>
      <c r="N53" s="3620"/>
      <c r="O53" s="3619">
        <f>IF(O48=0,0,IF(LEN(K53)&gt;O48,LEN(K53)-O48&amp;" en trop",0))</f>
        <v>0</v>
      </c>
      <c r="P53" s="641"/>
      <c r="Q53" s="2728" t="str">
        <f t="shared" si="14"/>
        <v>A</v>
      </c>
      <c r="R53" s="3624" t="s">
        <v>4895</v>
      </c>
      <c r="S53" s="3617"/>
      <c r="T53" s="3617"/>
      <c r="U53" s="3623"/>
      <c r="V53" s="3617"/>
      <c r="W53" s="3616">
        <f ca="1">IF(ISBLANK(X53),"",LARGE(OFFSET(W48,0,0,ROWS(W48:W52)),1)+1)</f>
        <v>4</v>
      </c>
      <c r="X53" s="1921" t="s">
        <v>4895</v>
      </c>
      <c r="Y53" s="3622"/>
      <c r="Z53" s="3621"/>
      <c r="AA53" s="3620"/>
      <c r="AB53" s="3619">
        <f>IF(AB48=0,0,IF(LEN(X53)&gt;AB48,LEN(X53)-AB48&amp;" en trop",0))</f>
        <v>0</v>
      </c>
      <c r="AD53" s="3905"/>
      <c r="AE53" s="3915"/>
      <c r="AF53"/>
      <c r="AG53" s="3809"/>
      <c r="AH53" s="3810"/>
      <c r="AJ53" s="429" t="s">
        <v>644</v>
      </c>
      <c r="AK53" s="430"/>
      <c r="AL53" s="141"/>
      <c r="AM53" s="161"/>
      <c r="AO53" s="2548" t="s">
        <v>77</v>
      </c>
      <c r="AP53" s="2549" t="s">
        <v>30</v>
      </c>
      <c r="AQ53" s="64" t="s">
        <v>76</v>
      </c>
      <c r="AR53" s="4000"/>
      <c r="AS53" s="4001"/>
      <c r="AT53" s="2550" t="s">
        <v>75</v>
      </c>
      <c r="AU53" s="1314"/>
      <c r="AV53" s="641"/>
      <c r="AW53" s="2516"/>
      <c r="AX53" s="712"/>
      <c r="AY53" s="712"/>
      <c r="AZ53" s="712"/>
      <c r="BA53" s="712"/>
      <c r="BB53" s="712"/>
      <c r="BC53" s="1314"/>
      <c r="BD53"/>
      <c r="BE53" s="135">
        <v>1</v>
      </c>
    </row>
    <row r="54" spans="1:57" ht="18.75">
      <c r="A54"/>
      <c r="B54"/>
      <c r="C54"/>
      <c r="D54" s="2728" t="str">
        <f t="shared" si="13"/>
        <v>A</v>
      </c>
      <c r="E54" s="3624" t="s">
        <v>4894</v>
      </c>
      <c r="F54" s="3617"/>
      <c r="G54" s="3617"/>
      <c r="H54" s="3623"/>
      <c r="I54" s="3617"/>
      <c r="J54" s="3616">
        <f ca="1">IF(ISBLANK(K54),"",LARGE(OFFSET(J48,0,0,ROWS(J48:J53)),1)+1)</f>
        <v>4</v>
      </c>
      <c r="K54" s="1921" t="s">
        <v>4894</v>
      </c>
      <c r="L54" s="3622"/>
      <c r="M54" s="3621"/>
      <c r="N54" s="3620"/>
      <c r="O54" s="3619">
        <f>IF(O48=0,0,IF(LEN(K54)&gt;O48,LEN(K54)-O48&amp;" en trop",0))</f>
        <v>0</v>
      </c>
      <c r="P54" s="641"/>
      <c r="Q54" s="2728" t="str">
        <f t="shared" si="14"/>
        <v>A</v>
      </c>
      <c r="R54" s="3624" t="s">
        <v>4893</v>
      </c>
      <c r="S54" s="3617"/>
      <c r="T54" s="3617"/>
      <c r="U54" s="3623"/>
      <c r="V54" s="3617"/>
      <c r="W54" s="3616">
        <f ca="1">IF(ISBLANK(X54),"",LARGE(OFFSET(W48,0,0,ROWS(W48:W53)),1)+1)</f>
        <v>5</v>
      </c>
      <c r="X54" s="1921" t="s">
        <v>4893</v>
      </c>
      <c r="Y54" s="3622"/>
      <c r="Z54" s="3621"/>
      <c r="AA54" s="3620"/>
      <c r="AB54" s="3619">
        <f>IF(AB48=0,0,IF(LEN(X54)&gt;AB48,LEN(X54)-AB48&amp;" en trop",0))</f>
        <v>0</v>
      </c>
      <c r="AC54" s="641"/>
      <c r="AD54" s="641"/>
      <c r="AE54" s="641"/>
      <c r="AF54" s="641"/>
      <c r="AG54" s="641"/>
      <c r="AH54" s="641"/>
      <c r="AI54" s="641"/>
      <c r="AJ54" s="429" t="s">
        <v>647</v>
      </c>
      <c r="AK54" s="430"/>
      <c r="AL54" s="141"/>
      <c r="AM54" s="161"/>
      <c r="AO54" s="2551">
        <v>27</v>
      </c>
      <c r="AP54" s="2552" t="s">
        <v>404</v>
      </c>
      <c r="AQ54" s="2553" t="s">
        <v>76</v>
      </c>
      <c r="AR54" s="2554">
        <v>20</v>
      </c>
      <c r="AS54" s="2555" t="s">
        <v>62</v>
      </c>
      <c r="AT54" s="2556" t="s">
        <v>71</v>
      </c>
      <c r="AU54" s="1314"/>
      <c r="AV54" s="641"/>
      <c r="AW54" s="2539" t="s">
        <v>4386</v>
      </c>
      <c r="AX54" s="132"/>
      <c r="AY54" s="132"/>
      <c r="AZ54" s="132"/>
      <c r="BA54" s="132"/>
      <c r="BB54" s="132"/>
      <c r="BC54" s="704"/>
      <c r="BD54" s="641"/>
      <c r="BE54" s="135">
        <v>1</v>
      </c>
    </row>
    <row r="55" spans="1:57" ht="16.5" customHeight="1">
      <c r="A55"/>
      <c r="B55"/>
      <c r="C55"/>
      <c r="D55" s="2728" t="str">
        <f t="shared" si="13"/>
        <v>A</v>
      </c>
      <c r="E55" s="3624" t="s">
        <v>4892</v>
      </c>
      <c r="F55" s="3617"/>
      <c r="G55" s="3617"/>
      <c r="H55" s="3623"/>
      <c r="I55" s="3617"/>
      <c r="J55" s="3616">
        <f ca="1">IF(ISBLANK(K55),"",LARGE(OFFSET(J48,0,0,ROWS(J48:J54)),1)+1)</f>
        <v>5</v>
      </c>
      <c r="K55" s="1921" t="s">
        <v>4891</v>
      </c>
      <c r="L55" s="3622"/>
      <c r="M55" s="3621"/>
      <c r="N55" s="3620"/>
      <c r="O55" s="3619">
        <f>IF(O48=0,0,IF(LEN(K55)&gt;O48,LEN(K55)-O48&amp;" en trop",0))</f>
        <v>0</v>
      </c>
      <c r="P55" s="641"/>
      <c r="Q55" s="2728" t="str">
        <f t="shared" si="14"/>
        <v>A</v>
      </c>
      <c r="R55" s="3624" t="s">
        <v>4890</v>
      </c>
      <c r="S55" s="3617"/>
      <c r="T55" s="3617"/>
      <c r="U55" s="3623"/>
      <c r="V55" s="3617"/>
      <c r="W55" s="3616">
        <f ca="1">IF(ISBLANK(X55),"",LARGE(OFFSET(W48,0,0,ROWS(W48:W54)),1)+1)</f>
        <v>6</v>
      </c>
      <c r="X55" s="1921" t="s">
        <v>4890</v>
      </c>
      <c r="Y55" s="3622"/>
      <c r="Z55" s="3621"/>
      <c r="AA55" s="3620"/>
      <c r="AB55" s="3619">
        <f>IF(AB48=0,0,IF(LEN(X55)&gt;AB48,LEN(X55)-AB48&amp;" en trop",0))</f>
        <v>0</v>
      </c>
      <c r="AD55" s="3920" t="s">
        <v>601</v>
      </c>
      <c r="AE55" s="3921"/>
      <c r="AF55"/>
      <c r="AG55" s="3809" t="s">
        <v>603</v>
      </c>
      <c r="AH55" s="3810"/>
      <c r="AJ55" s="429" t="s">
        <v>649</v>
      </c>
      <c r="AK55" s="430"/>
      <c r="AL55" s="141"/>
      <c r="AM55" s="161"/>
      <c r="AO55" s="2551"/>
      <c r="AP55" s="2552" t="s">
        <v>4389</v>
      </c>
      <c r="AQ55" s="2553"/>
      <c r="AR55" s="2554">
        <v>1</v>
      </c>
      <c r="AS55" s="2557" t="s">
        <v>64</v>
      </c>
      <c r="AT55" s="2556" t="s">
        <v>4390</v>
      </c>
      <c r="AU55" s="1314"/>
      <c r="AV55" s="641"/>
      <c r="AW55" s="2539" t="s">
        <v>4388</v>
      </c>
      <c r="AX55" s="132"/>
      <c r="AY55" s="132"/>
      <c r="AZ55" s="132"/>
      <c r="BA55" s="132"/>
      <c r="BB55" s="132"/>
      <c r="BC55" s="704"/>
      <c r="BD55" s="641"/>
      <c r="BE55" s="135">
        <v>1</v>
      </c>
    </row>
    <row r="56" spans="1:57" ht="18.75" customHeight="1">
      <c r="A56"/>
      <c r="B56"/>
      <c r="C56"/>
      <c r="D56" s="2728" t="str">
        <f t="shared" si="13"/>
        <v>A</v>
      </c>
      <c r="E56" s="3624" t="s">
        <v>4887</v>
      </c>
      <c r="F56" s="3617"/>
      <c r="G56" s="3617"/>
      <c r="H56" s="3623"/>
      <c r="I56" s="3617"/>
      <c r="J56" s="3616" t="str">
        <f ca="1">IF(ISBLANK(K56),"",LARGE(OFFSET(J48,0,0,ROWS(J48:J55)),1)+1)</f>
        <v/>
      </c>
      <c r="K56" s="1921"/>
      <c r="L56" s="3622"/>
      <c r="M56" s="3621" t="s">
        <v>4889</v>
      </c>
      <c r="N56" s="3620"/>
      <c r="O56" s="3619">
        <f>IF(O48=0,0,IF(LEN(K56)&gt;O48,LEN(K56)-O48&amp;" en trop",0))</f>
        <v>0</v>
      </c>
      <c r="P56" s="641"/>
      <c r="Q56" s="2728" t="str">
        <f t="shared" si="14"/>
        <v>A</v>
      </c>
      <c r="R56" s="3624" t="s">
        <v>4888</v>
      </c>
      <c r="S56" s="3617"/>
      <c r="T56" s="3617"/>
      <c r="U56" s="3623"/>
      <c r="V56" s="3617"/>
      <c r="W56" s="3616">
        <f ca="1">IF(ISBLANK(X56),"",LARGE(OFFSET(W48,0,0,ROWS(W48:W55)),1)+1)</f>
        <v>7</v>
      </c>
      <c r="X56" s="1921" t="s">
        <v>4888</v>
      </c>
      <c r="Y56" s="3622"/>
      <c r="Z56" s="3621"/>
      <c r="AA56" s="3620"/>
      <c r="AB56" s="3619">
        <f>IF(AB48=0,0,IF(LEN(X56)&gt;AB48,LEN(X56)-AB48&amp;" en trop",0))</f>
        <v>0</v>
      </c>
      <c r="AD56" s="3920"/>
      <c r="AE56" s="3921"/>
      <c r="AF56"/>
      <c r="AG56" s="3809"/>
      <c r="AH56" s="3810"/>
      <c r="AJ56" s="429" t="s">
        <v>667</v>
      </c>
      <c r="AK56" s="430"/>
      <c r="AL56" s="141"/>
      <c r="AM56" s="161"/>
      <c r="AO56" s="2559"/>
      <c r="AP56" s="2552" t="s">
        <v>593</v>
      </c>
      <c r="AQ56" s="2553"/>
      <c r="AR56" s="2554">
        <v>1</v>
      </c>
      <c r="AS56" s="2560" t="s">
        <v>63</v>
      </c>
      <c r="AT56" s="2561" t="s">
        <v>594</v>
      </c>
      <c r="AU56" s="1314"/>
      <c r="AV56" s="641"/>
      <c r="AW56" s="2516"/>
      <c r="AX56" s="712"/>
      <c r="AY56" s="712"/>
      <c r="AZ56" s="712"/>
      <c r="BA56" s="712"/>
      <c r="BB56" s="712"/>
      <c r="BC56" s="1314"/>
      <c r="BD56" s="641"/>
      <c r="BE56" s="135">
        <v>1</v>
      </c>
    </row>
    <row r="57" spans="1:57" ht="19.5" thickBot="1">
      <c r="A57"/>
      <c r="B57"/>
      <c r="C57"/>
      <c r="D57" s="2728" t="str">
        <f t="shared" si="13"/>
        <v>A</v>
      </c>
      <c r="E57" s="3624" t="s">
        <v>4885</v>
      </c>
      <c r="F57" s="3617"/>
      <c r="G57" s="3617"/>
      <c r="H57" s="3623"/>
      <c r="I57" s="3617"/>
      <c r="J57" s="3616">
        <f ca="1">IF(ISBLANK(K57),"",LARGE(OFFSET(J48,0,0,ROWS(J48:J56)),1)+1)</f>
        <v>6</v>
      </c>
      <c r="K57" s="1921" t="s">
        <v>4887</v>
      </c>
      <c r="L57" s="3622"/>
      <c r="M57" s="3621"/>
      <c r="N57" s="3620"/>
      <c r="O57" s="3619">
        <f>IF(O48=0,0,IF(LEN(K57)&gt;O48,LEN(K57)-O48&amp;" en trop",0))</f>
        <v>0</v>
      </c>
      <c r="P57" s="641"/>
      <c r="Q57" s="2728" t="str">
        <f t="shared" si="14"/>
        <v>A</v>
      </c>
      <c r="R57" s="3624" t="s">
        <v>4886</v>
      </c>
      <c r="S57" s="3617"/>
      <c r="T57" s="3617"/>
      <c r="U57" s="3623"/>
      <c r="V57" s="3617"/>
      <c r="W57" s="3616">
        <f ca="1">IF(ISBLANK(X57),"",LARGE(OFFSET(W48,0,0,ROWS(W48:W56)),1)+1)</f>
        <v>8</v>
      </c>
      <c r="X57" s="1921" t="s">
        <v>4886</v>
      </c>
      <c r="Y57" s="3622"/>
      <c r="Z57" s="3621"/>
      <c r="AA57" s="3620"/>
      <c r="AB57" s="3619">
        <f>IF(AB48=0,0,IF(LEN(X57)&gt;AB48,LEN(X57)-AB48&amp;" en trop",0))</f>
        <v>0</v>
      </c>
      <c r="AC57" s="641"/>
      <c r="AD57" s="641"/>
      <c r="AE57" s="641"/>
      <c r="AF57" s="641"/>
      <c r="AG57" s="641"/>
      <c r="AH57" s="641"/>
      <c r="AI57" s="641"/>
      <c r="AJ57" s="429" t="s">
        <v>669</v>
      </c>
      <c r="AK57" s="436"/>
      <c r="AL57" s="141"/>
      <c r="AM57" s="161"/>
      <c r="AO57" s="2559"/>
      <c r="AP57" s="2552"/>
      <c r="AQ57" s="2553"/>
      <c r="AR57" s="2554">
        <v>3</v>
      </c>
      <c r="AS57" s="2562" t="s">
        <v>65</v>
      </c>
      <c r="AT57" s="2561" t="s">
        <v>1027</v>
      </c>
      <c r="AU57" s="1314"/>
      <c r="AV57" s="641"/>
      <c r="AW57" s="3542"/>
      <c r="AX57" s="3511" t="s">
        <v>4809</v>
      </c>
      <c r="AY57" s="712" t="s">
        <v>4820</v>
      </c>
      <c r="AZ57" s="132"/>
      <c r="BA57" s="132"/>
      <c r="BB57" s="132"/>
      <c r="BC57" s="704"/>
      <c r="BD57" s="641"/>
      <c r="BE57" s="135">
        <v>1</v>
      </c>
    </row>
    <row r="58" spans="1:57" ht="20.25" thickTop="1" thickBot="1">
      <c r="A58"/>
      <c r="B58"/>
      <c r="C58"/>
      <c r="D58" s="2728" t="str">
        <f t="shared" si="13"/>
        <v>A</v>
      </c>
      <c r="E58" s="3624"/>
      <c r="F58" s="3617"/>
      <c r="G58" s="3617"/>
      <c r="H58" s="3623"/>
      <c r="I58" s="3617"/>
      <c r="J58" s="3616">
        <f ca="1">IF(ISBLANK(K58),"",LARGE(OFFSET(J48,0,0,ROWS(J48:J57)),1)+1)</f>
        <v>7</v>
      </c>
      <c r="K58" s="1921" t="s">
        <v>4885</v>
      </c>
      <c r="L58" s="3622"/>
      <c r="M58" s="3621"/>
      <c r="N58" s="3620"/>
      <c r="O58" s="3619">
        <f>IF(O48=0,0,IF(LEN(K58)&gt;O48,LEN(K58)-O48&amp;" en trop",0))</f>
        <v>0</v>
      </c>
      <c r="P58" s="641"/>
      <c r="Q58" s="2728" t="str">
        <f t="shared" si="14"/>
        <v>►</v>
      </c>
      <c r="R58" s="3624"/>
      <c r="S58" s="3617"/>
      <c r="T58" s="3617"/>
      <c r="U58" s="3623"/>
      <c r="V58" s="3617"/>
      <c r="W58" s="3616" t="str">
        <f ca="1">IF(ISBLANK(X58),"",LARGE(OFFSET(W48,0,0,ROWS(W48:W57)),1)+1)</f>
        <v/>
      </c>
      <c r="X58" s="1921"/>
      <c r="Y58" s="3622"/>
      <c r="Z58" s="3621"/>
      <c r="AA58" s="3620"/>
      <c r="AB58" s="3619">
        <f>IF(AB48=0,0,IF(LEN(X58)&gt;AB48,LEN(X58)-AB48&amp;" en trop",0))</f>
        <v>0</v>
      </c>
      <c r="AD58" s="3918" t="s">
        <v>625</v>
      </c>
      <c r="AE58" s="3919"/>
      <c r="AF58"/>
      <c r="AG58" s="3809" t="s">
        <v>627</v>
      </c>
      <c r="AH58" s="3810"/>
      <c r="AJ58" s="429"/>
      <c r="AK58" s="436"/>
      <c r="AL58" s="141"/>
      <c r="AM58" s="161"/>
      <c r="AO58" s="2559">
        <v>0.25</v>
      </c>
      <c r="AP58" s="2552" t="s">
        <v>570</v>
      </c>
      <c r="AQ58" s="2553"/>
      <c r="AR58" s="2554"/>
      <c r="AS58" s="2564"/>
      <c r="AT58" s="2561" t="s">
        <v>4391</v>
      </c>
      <c r="AU58" s="1314"/>
      <c r="AV58" s="641"/>
      <c r="AW58" s="1148"/>
      <c r="AX58" s="3532">
        <v>115</v>
      </c>
      <c r="AY58" s="712" t="s">
        <v>4821</v>
      </c>
      <c r="AZ58" s="132"/>
      <c r="BA58" s="132"/>
      <c r="BB58" s="132"/>
      <c r="BC58" s="704"/>
      <c r="BD58" s="641"/>
      <c r="BE58" s="135">
        <v>1</v>
      </c>
    </row>
    <row r="59" spans="1:57" ht="16.5" customHeight="1" thickTop="1">
      <c r="A59"/>
      <c r="B59"/>
      <c r="C59"/>
      <c r="D59" s="2728" t="str">
        <f t="shared" si="13"/>
        <v>A</v>
      </c>
      <c r="E59" s="3624" t="s">
        <v>4884</v>
      </c>
      <c r="F59" s="3617"/>
      <c r="G59" s="3617"/>
      <c r="H59" s="3623"/>
      <c r="I59" s="3617"/>
      <c r="J59" s="3616">
        <f ca="1">IF(ISBLANK(K59),"",LARGE(OFFSET(J48,0,0,ROWS(J48:J58)),1)+1)</f>
        <v>8</v>
      </c>
      <c r="K59" s="1921" t="s">
        <v>4884</v>
      </c>
      <c r="L59" s="3622"/>
      <c r="M59" s="3621"/>
      <c r="N59" s="3620"/>
      <c r="O59" s="3619">
        <f>IF(O48=0,0,IF(LEN(K59)&gt;O48,LEN(K59)-O48&amp;" en trop",0))</f>
        <v>0</v>
      </c>
      <c r="P59" s="641"/>
      <c r="Q59" s="2728" t="str">
        <f t="shared" si="14"/>
        <v>A</v>
      </c>
      <c r="R59" s="3624" t="s">
        <v>4854</v>
      </c>
      <c r="S59" s="3617"/>
      <c r="T59" s="3617"/>
      <c r="U59" s="3623"/>
      <c r="V59" s="3617"/>
      <c r="W59" s="3616">
        <f ca="1">IF(ISBLANK(X59),"",LARGE(OFFSET(W48,0,0,ROWS(W48:W58)),1)+1)</f>
        <v>9</v>
      </c>
      <c r="X59" s="1921" t="s">
        <v>4854</v>
      </c>
      <c r="Y59" s="3622"/>
      <c r="Z59" s="3621"/>
      <c r="AA59" s="3620"/>
      <c r="AB59" s="3619">
        <f>IF(AB48=0,0,IF(LEN(X59)&gt;AB48,LEN(X59)-AB48&amp;" en trop",0))</f>
        <v>0</v>
      </c>
      <c r="AD59" s="3918"/>
      <c r="AE59" s="3919"/>
      <c r="AF59"/>
      <c r="AG59" s="3809"/>
      <c r="AH59" s="3810"/>
      <c r="AJ59" s="438" t="s">
        <v>107</v>
      </c>
      <c r="AK59" s="439"/>
      <c r="AL59" s="141"/>
      <c r="AM59" s="161"/>
      <c r="AO59" s="2559">
        <v>0.5</v>
      </c>
      <c r="AP59" s="2552" t="s">
        <v>593</v>
      </c>
      <c r="AQ59" s="2553"/>
      <c r="AR59" s="2554"/>
      <c r="AS59" s="2564"/>
      <c r="AT59" s="2561" t="s">
        <v>594</v>
      </c>
      <c r="AU59" s="1314"/>
      <c r="AV59" s="641"/>
      <c r="AW59" s="1148"/>
      <c r="AX59" s="3543" t="s">
        <v>4822</v>
      </c>
      <c r="AY59" s="132"/>
      <c r="AZ59" s="132"/>
      <c r="BA59" s="132"/>
      <c r="BB59" s="132"/>
      <c r="BC59" s="704"/>
      <c r="BD59" s="641"/>
      <c r="BE59" s="135">
        <v>1</v>
      </c>
    </row>
    <row r="60" spans="1:57" ht="18.75" customHeight="1">
      <c r="A60"/>
      <c r="B60"/>
      <c r="C60"/>
      <c r="D60" s="2728" t="str">
        <f t="shared" si="13"/>
        <v>A</v>
      </c>
      <c r="E60" s="3624" t="s">
        <v>4883</v>
      </c>
      <c r="F60" s="3617"/>
      <c r="G60" s="3617"/>
      <c r="H60" s="3623"/>
      <c r="I60" s="3617"/>
      <c r="J60" s="3616">
        <f ca="1">IF(ISBLANK(K60),"",LARGE(OFFSET(J48,0,0,ROWS(J48:J59)),1)+1)</f>
        <v>9</v>
      </c>
      <c r="K60" s="1921" t="s">
        <v>4883</v>
      </c>
      <c r="L60" s="3622"/>
      <c r="M60" s="3621"/>
      <c r="N60" s="3620"/>
      <c r="O60" s="3619">
        <f>IF(O48=0,0,IF(LEN(K60)&gt;O48,LEN(K60)-O48&amp;" en trop",0))</f>
        <v>0</v>
      </c>
      <c r="P60" s="641"/>
      <c r="Q60" s="2728" t="str">
        <f t="shared" si="14"/>
        <v>A</v>
      </c>
      <c r="R60" s="3624" t="s">
        <v>4882</v>
      </c>
      <c r="S60" s="3617"/>
      <c r="T60" s="3617"/>
      <c r="U60" s="3623"/>
      <c r="V60" s="3617"/>
      <c r="W60" s="3616">
        <f ca="1">IF(ISBLANK(X60),"",LARGE(OFFSET(W48,0,0,ROWS(W48:W59)),1)+1)</f>
        <v>10</v>
      </c>
      <c r="X60" s="1921" t="s">
        <v>4882</v>
      </c>
      <c r="Y60" s="3622"/>
      <c r="Z60" s="3621"/>
      <c r="AA60" s="3620"/>
      <c r="AB60" s="3619">
        <f>IF(AB48=0,0,IF(LEN(X60)&gt;AB48,LEN(X60)-AB48&amp;" en trop",0))</f>
        <v>0</v>
      </c>
      <c r="AC60" s="641"/>
      <c r="AD60" s="641"/>
      <c r="AE60" s="641"/>
      <c r="AF60" s="641"/>
      <c r="AG60" s="641"/>
      <c r="AH60" s="641"/>
      <c r="AI60" s="641"/>
      <c r="AJ60" s="440">
        <v>8</v>
      </c>
      <c r="AK60" s="422" t="s">
        <v>108</v>
      </c>
      <c r="AL60" s="141"/>
      <c r="AM60" s="161"/>
      <c r="AO60" s="2559">
        <v>0.75</v>
      </c>
      <c r="AP60" s="2552" t="s">
        <v>596</v>
      </c>
      <c r="AQ60" s="2553"/>
      <c r="AR60" s="2554"/>
      <c r="AS60" s="2564"/>
      <c r="AT60" s="2561" t="s">
        <v>597</v>
      </c>
      <c r="AU60" s="1314"/>
      <c r="AV60" s="641"/>
      <c r="AW60" s="1148"/>
      <c r="AX60" s="3544" t="s">
        <v>4387</v>
      </c>
      <c r="AY60" s="132"/>
      <c r="AZ60" s="132"/>
      <c r="BA60" s="132"/>
      <c r="BB60" s="132"/>
      <c r="BC60" s="704"/>
      <c r="BD60" s="641"/>
      <c r="BE60" s="135">
        <v>1</v>
      </c>
    </row>
    <row r="61" spans="1:57" ht="18.75" customHeight="1">
      <c r="A61"/>
      <c r="B61"/>
      <c r="C61"/>
      <c r="D61" s="2728" t="str">
        <f t="shared" si="13"/>
        <v>A</v>
      </c>
      <c r="E61" s="3624" t="s">
        <v>4881</v>
      </c>
      <c r="F61" s="3617"/>
      <c r="G61" s="3617"/>
      <c r="H61" s="3623"/>
      <c r="I61" s="3617"/>
      <c r="J61" s="3616">
        <f ca="1">IF(ISBLANK(K61),"",LARGE(OFFSET(J48,0,0,ROWS(J48:J60)),1)+1)</f>
        <v>10</v>
      </c>
      <c r="K61" s="1921" t="s">
        <v>4881</v>
      </c>
      <c r="L61" s="3622"/>
      <c r="M61" s="3621"/>
      <c r="N61" s="3620"/>
      <c r="O61" s="3619">
        <f>IF(O48=0,0,IF(LEN(K61)&gt;O48,LEN(K61)-O48&amp;" en trop",0))</f>
        <v>0</v>
      </c>
      <c r="P61" s="641"/>
      <c r="Q61" s="2728" t="str">
        <f t="shared" si="14"/>
        <v>►</v>
      </c>
      <c r="R61" s="3624"/>
      <c r="S61" s="3617"/>
      <c r="T61" s="3617"/>
      <c r="U61" s="3623"/>
      <c r="V61" s="3617"/>
      <c r="W61" s="3616" t="str">
        <f ca="1">IF(ISBLANK(X61),"",LARGE(OFFSET(W48,0,0,ROWS(W48:W60)),1)+1)</f>
        <v/>
      </c>
      <c r="X61" s="1921"/>
      <c r="Y61" s="3622"/>
      <c r="Z61" s="3621"/>
      <c r="AA61" s="3620"/>
      <c r="AB61" s="3619">
        <f>IF(AB48=0,0,IF(LEN(X61)&gt;AB48,LEN(X61)-AB48&amp;" en trop",0))</f>
        <v>0</v>
      </c>
      <c r="AD61" s="3924" t="s">
        <v>650</v>
      </c>
      <c r="AE61" s="3925"/>
      <c r="AF61"/>
      <c r="AG61" s="3809" t="s">
        <v>652</v>
      </c>
      <c r="AH61" s="3810"/>
      <c r="AJ61" s="440">
        <v>3</v>
      </c>
      <c r="AK61" s="422" t="s">
        <v>694</v>
      </c>
      <c r="AL61" s="141"/>
      <c r="AM61" s="161"/>
      <c r="AO61" s="338">
        <v>2</v>
      </c>
      <c r="AP61" s="2567" t="s">
        <v>600</v>
      </c>
      <c r="AQ61" s="2553"/>
      <c r="AR61" s="2554"/>
      <c r="AS61" s="2564"/>
      <c r="AT61" s="2561"/>
      <c r="AU61" s="1314"/>
      <c r="AV61" s="641"/>
      <c r="AW61" s="2516"/>
      <c r="AX61" s="712"/>
      <c r="AY61" s="712"/>
      <c r="AZ61" s="712"/>
      <c r="BA61" s="712"/>
      <c r="BB61" s="712"/>
      <c r="BC61" s="1314"/>
      <c r="BD61" s="641"/>
      <c r="BE61" s="135">
        <v>1</v>
      </c>
    </row>
    <row r="62" spans="1:57" ht="18.75" customHeight="1">
      <c r="A62"/>
      <c r="B62"/>
      <c r="C62"/>
      <c r="D62" s="2728" t="str">
        <f t="shared" si="13"/>
        <v>►</v>
      </c>
      <c r="E62" s="3624"/>
      <c r="F62" s="3617"/>
      <c r="G62" s="3617"/>
      <c r="H62" s="3623"/>
      <c r="I62" s="3617"/>
      <c r="J62" s="3616" t="str">
        <f ca="1">IF(ISBLANK(K62),"",LARGE(OFFSET(J48,0,0,ROWS(J48:J61)),1)+1)</f>
        <v/>
      </c>
      <c r="K62" s="1921"/>
      <c r="L62" s="3622"/>
      <c r="M62" s="3621"/>
      <c r="N62" s="3620"/>
      <c r="O62" s="3619">
        <f>IF(O48=0,0,IF(LEN(K62)&gt;O48,LEN(K62)-O48&amp;" en trop",0))</f>
        <v>0</v>
      </c>
      <c r="P62" s="641"/>
      <c r="Q62" s="2728" t="str">
        <f t="shared" si="14"/>
        <v>►</v>
      </c>
      <c r="R62" s="3624"/>
      <c r="S62" s="3617"/>
      <c r="T62" s="3617"/>
      <c r="U62" s="3623"/>
      <c r="V62" s="3617"/>
      <c r="W62" s="3616" t="str">
        <f ca="1">IF(ISBLANK(X62),"",LARGE(OFFSET(W48,0,0,ROWS(W48:W61)),1)+1)</f>
        <v/>
      </c>
      <c r="X62" s="1921"/>
      <c r="Y62" s="3622"/>
      <c r="Z62" s="3621"/>
      <c r="AA62" s="3620"/>
      <c r="AB62" s="3619">
        <f>IF(AB48=0,0,IF(LEN(X62)&gt;AB48,LEN(X62)-AB48&amp;" en trop",0))</f>
        <v>0</v>
      </c>
      <c r="AD62" s="3924"/>
      <c r="AE62" s="3925"/>
      <c r="AF62"/>
      <c r="AG62" s="3809"/>
      <c r="AH62" s="3810"/>
      <c r="AJ62" s="4045" t="s">
        <v>710</v>
      </c>
      <c r="AK62" s="4046"/>
      <c r="AL62" s="141"/>
      <c r="AM62" s="161"/>
      <c r="AO62" s="2568" t="s">
        <v>4394</v>
      </c>
      <c r="AP62" s="2569"/>
      <c r="AQ62" s="132"/>
      <c r="AR62" s="132"/>
      <c r="AS62" s="132"/>
      <c r="AT62" s="132"/>
      <c r="AU62" s="1314"/>
      <c r="AV62" s="641"/>
      <c r="AW62" s="2558" t="s">
        <v>4370</v>
      </c>
      <c r="AX62" s="132" t="s">
        <v>4825</v>
      </c>
      <c r="AY62" s="712"/>
      <c r="AZ62" s="712"/>
      <c r="BA62" s="712"/>
      <c r="BB62" s="712"/>
      <c r="BC62" s="1314"/>
      <c r="BD62" s="641"/>
      <c r="BE62" s="135">
        <v>1</v>
      </c>
    </row>
    <row r="63" spans="1:57" ht="15.75" customHeight="1">
      <c r="A63"/>
      <c r="B63"/>
      <c r="C63"/>
      <c r="D63" s="2728" t="str">
        <f t="shared" si="13"/>
        <v>►</v>
      </c>
      <c r="E63" s="3624"/>
      <c r="F63" s="3617"/>
      <c r="G63" s="3617"/>
      <c r="H63" s="3623"/>
      <c r="I63" s="3617"/>
      <c r="J63" s="3616" t="str">
        <f ca="1">IF(ISBLANK(K63),"",LARGE(OFFSET(J48,0,0,ROWS(J48:J62)),1)+1)</f>
        <v/>
      </c>
      <c r="K63" s="1921"/>
      <c r="L63" s="3622"/>
      <c r="M63" s="3621"/>
      <c r="N63" s="3620"/>
      <c r="O63" s="3619">
        <f>IF(O48=0,0,IF(LEN(K63)&gt;O48,LEN(K63)-O48&amp;" en trop",0))</f>
        <v>0</v>
      </c>
      <c r="P63" s="641"/>
      <c r="Q63" s="2728" t="str">
        <f t="shared" si="14"/>
        <v>►</v>
      </c>
      <c r="R63" s="3624"/>
      <c r="S63" s="3617"/>
      <c r="T63" s="3617"/>
      <c r="U63" s="3623"/>
      <c r="V63" s="3617"/>
      <c r="W63" s="3616" t="str">
        <f ca="1">IF(ISBLANK(X63),"",LARGE(OFFSET(W48,0,0,ROWS(W48:W62)),1)+1)</f>
        <v/>
      </c>
      <c r="X63" s="1921"/>
      <c r="Y63" s="3622"/>
      <c r="Z63" s="3621"/>
      <c r="AA63" s="3620"/>
      <c r="AB63" s="3619">
        <f>IF(AB48=0,0,IF(LEN(X63)&gt;AB48,LEN(X63)-AB48&amp;" en trop",0))</f>
        <v>0</v>
      </c>
      <c r="AC63" s="641"/>
      <c r="AD63" s="641"/>
      <c r="AE63" s="641"/>
      <c r="AF63" s="641"/>
      <c r="AG63" s="641"/>
      <c r="AH63" s="641"/>
      <c r="AI63" s="641"/>
      <c r="AJ63" s="4045"/>
      <c r="AK63" s="4046"/>
      <c r="AL63" s="141"/>
      <c r="AM63" s="161"/>
      <c r="AO63" s="1148"/>
      <c r="AP63" s="27" t="s">
        <v>4396</v>
      </c>
      <c r="AQ63" s="132"/>
      <c r="AR63" s="132"/>
      <c r="AS63" s="132"/>
      <c r="AT63" s="132"/>
      <c r="AU63" s="1314"/>
      <c r="AV63" s="641"/>
      <c r="AW63" s="2563" t="s">
        <v>4827</v>
      </c>
      <c r="AX63" s="132"/>
      <c r="AY63" s="132"/>
      <c r="AZ63" s="132"/>
      <c r="BA63" s="132"/>
      <c r="BB63" s="132"/>
      <c r="BC63" s="704"/>
      <c r="BD63" s="143"/>
      <c r="BE63" s="135">
        <v>1</v>
      </c>
    </row>
    <row r="64" spans="1:57" ht="24" customHeight="1">
      <c r="A64"/>
      <c r="B64"/>
      <c r="C64"/>
      <c r="D64" s="2728" t="str">
        <f t="shared" si="13"/>
        <v>►</v>
      </c>
      <c r="E64" s="3624"/>
      <c r="F64" s="3617"/>
      <c r="G64" s="3617"/>
      <c r="H64" s="3623"/>
      <c r="I64" s="3617"/>
      <c r="J64" s="3616" t="str">
        <f ca="1">IF(ISBLANK(K64),"",LARGE(OFFSET(J48,0,0,ROWS(J48:J63)),1)+1)</f>
        <v/>
      </c>
      <c r="K64" s="1921"/>
      <c r="L64" s="3622"/>
      <c r="M64" s="3621"/>
      <c r="N64" s="3620"/>
      <c r="O64" s="3619">
        <f>IF(O48=0,0,IF(LEN(K64)&gt;O48,LEN(K64)-O48&amp;" en trop",0))</f>
        <v>0</v>
      </c>
      <c r="P64" s="641"/>
      <c r="Q64" s="2728" t="str">
        <f t="shared" si="14"/>
        <v>►</v>
      </c>
      <c r="R64" s="3624"/>
      <c r="S64" s="3617"/>
      <c r="T64" s="3617"/>
      <c r="U64" s="3623"/>
      <c r="V64" s="3617"/>
      <c r="W64" s="3616" t="str">
        <f ca="1">IF(ISBLANK(X64),"",LARGE(OFFSET(W48,0,0,ROWS(W48:W63)),1)+1)</f>
        <v/>
      </c>
      <c r="X64" s="1921"/>
      <c r="Y64" s="3622"/>
      <c r="Z64" s="3621"/>
      <c r="AA64" s="3620"/>
      <c r="AB64" s="3619">
        <f>IF(AB48=0,0,IF(LEN(X64)&gt;AB48,LEN(X64)-AB48&amp;" en trop",0))</f>
        <v>0</v>
      </c>
      <c r="AD64" s="3927" t="s">
        <v>673</v>
      </c>
      <c r="AE64" s="3928"/>
      <c r="AF64"/>
      <c r="AG64" s="3809" t="s">
        <v>675</v>
      </c>
      <c r="AH64" s="3810"/>
      <c r="AJ64" s="443"/>
      <c r="AK64" s="444"/>
      <c r="AL64" s="141"/>
      <c r="AM64" s="161"/>
      <c r="AO64" s="1148"/>
      <c r="AP64" s="27" t="s">
        <v>4397</v>
      </c>
      <c r="AQ64" s="132"/>
      <c r="AR64" s="132"/>
      <c r="AS64" s="132"/>
      <c r="AT64" s="132"/>
      <c r="AU64" s="1314"/>
      <c r="AV64" s="641"/>
      <c r="AW64" s="2565" t="s">
        <v>4392</v>
      </c>
      <c r="AX64" s="132"/>
      <c r="AY64" s="132"/>
      <c r="AZ64" s="132"/>
      <c r="BA64" s="132"/>
      <c r="BB64" s="132"/>
      <c r="BC64" s="704"/>
      <c r="BD64" s="143"/>
      <c r="BE64" s="135">
        <v>1</v>
      </c>
    </row>
    <row r="65" spans="1:57" ht="23.25" customHeight="1">
      <c r="A65"/>
      <c r="B65"/>
      <c r="C65"/>
      <c r="D65" s="2728" t="str">
        <f t="shared" si="13"/>
        <v>►</v>
      </c>
      <c r="E65" s="3624"/>
      <c r="F65" s="3617"/>
      <c r="G65" s="3617"/>
      <c r="H65" s="3623"/>
      <c r="I65" s="3617"/>
      <c r="J65" s="3616" t="str">
        <f ca="1">IF(ISBLANK(K65),"",LARGE(OFFSET(J48,0,0,ROWS(J48:J64)),1)+1)</f>
        <v/>
      </c>
      <c r="K65" s="1921"/>
      <c r="L65" s="3622"/>
      <c r="M65" s="3621"/>
      <c r="N65" s="3620"/>
      <c r="O65" s="3619">
        <f>IF(O48=0,0,IF(LEN(K65)&gt;O48,LEN(K65)-O48&amp;" en trop",0))</f>
        <v>0</v>
      </c>
      <c r="P65" s="641"/>
      <c r="Q65" s="2728" t="str">
        <f t="shared" si="14"/>
        <v>►</v>
      </c>
      <c r="R65" s="3624"/>
      <c r="S65" s="3617"/>
      <c r="T65" s="3617"/>
      <c r="U65" s="3623"/>
      <c r="V65" s="3617"/>
      <c r="W65" s="3616" t="str">
        <f ca="1">IF(ISBLANK(X65),"",LARGE(OFFSET(W48,0,0,ROWS(W48:W64)),1)+1)</f>
        <v/>
      </c>
      <c r="X65" s="1921"/>
      <c r="Y65" s="3622"/>
      <c r="Z65" s="3621"/>
      <c r="AA65" s="3620"/>
      <c r="AB65" s="3619">
        <f>IF(AB48=0,0,IF(LEN(X65)&gt;AB48,LEN(X65)-AB48&amp;" en trop",0))</f>
        <v>0</v>
      </c>
      <c r="AD65" s="3927"/>
      <c r="AE65" s="3928"/>
      <c r="AF65"/>
      <c r="AG65" s="3809"/>
      <c r="AH65" s="3810"/>
      <c r="AJ65" s="446" t="s">
        <v>725</v>
      </c>
      <c r="AK65" s="428"/>
      <c r="AL65" s="141"/>
      <c r="AM65" s="161"/>
      <c r="AO65" s="1148"/>
      <c r="AP65" s="27"/>
      <c r="AQ65" s="132"/>
      <c r="AR65" s="132"/>
      <c r="AS65" s="132"/>
      <c r="AT65" s="132"/>
      <c r="AU65" s="1314"/>
      <c r="AV65" s="641"/>
      <c r="AW65" s="2566" t="s">
        <v>4828</v>
      </c>
      <c r="AX65" s="132"/>
      <c r="AY65" s="132"/>
      <c r="AZ65" s="132"/>
      <c r="BA65" s="132"/>
      <c r="BB65" s="132"/>
      <c r="BC65" s="704"/>
      <c r="BD65" s="143"/>
      <c r="BE65" s="135">
        <v>1</v>
      </c>
    </row>
    <row r="66" spans="1:57" ht="15.75" customHeight="1">
      <c r="A66"/>
      <c r="B66"/>
      <c r="C66"/>
      <c r="D66" s="2728" t="str">
        <f t="shared" si="13"/>
        <v>►</v>
      </c>
      <c r="E66" s="3624"/>
      <c r="F66" s="3617"/>
      <c r="G66" s="3617"/>
      <c r="H66" s="3623"/>
      <c r="I66" s="3617"/>
      <c r="J66" s="3616" t="str">
        <f ca="1">IF(ISBLANK(K66),"",LARGE(OFFSET(J48,0,0,ROWS(J48:J65)),1)+1)</f>
        <v/>
      </c>
      <c r="K66" s="1921"/>
      <c r="L66" s="3622"/>
      <c r="M66" s="3621"/>
      <c r="N66" s="3620"/>
      <c r="O66" s="3619">
        <f>IF(O48=0,0,IF(LEN(K66)&gt;O48,LEN(K66)-O48&amp;" en trop",0))</f>
        <v>0</v>
      </c>
      <c r="P66" s="641"/>
      <c r="Q66" s="2728" t="str">
        <f t="shared" si="14"/>
        <v>►</v>
      </c>
      <c r="R66" s="3624"/>
      <c r="S66" s="3617"/>
      <c r="T66" s="3617"/>
      <c r="U66" s="3623"/>
      <c r="V66" s="3617"/>
      <c r="W66" s="3616" t="str">
        <f ca="1">IF(ISBLANK(X66),"",LARGE(OFFSET(W48,0,0,ROWS(W48:W65)),1)+1)</f>
        <v/>
      </c>
      <c r="X66" s="1921"/>
      <c r="Y66" s="3622"/>
      <c r="Z66" s="3621"/>
      <c r="AA66" s="3620"/>
      <c r="AB66" s="3619">
        <f>IF(AB48=0,0,IF(LEN(X66)&gt;AB48,LEN(X66)-AB48&amp;" en trop",0))</f>
        <v>0</v>
      </c>
      <c r="AC66" s="641"/>
      <c r="AD66" s="641"/>
      <c r="AE66" s="641"/>
      <c r="AF66" s="641"/>
      <c r="AG66" s="641"/>
      <c r="AH66" s="641"/>
      <c r="AI66" s="641"/>
      <c r="AJ66" s="448" t="s">
        <v>726</v>
      </c>
      <c r="AK66" s="428"/>
      <c r="AL66" s="141"/>
      <c r="AM66" s="161"/>
      <c r="AO66" s="1148"/>
      <c r="AP66" s="422" t="s">
        <v>619</v>
      </c>
      <c r="AQ66" s="132"/>
      <c r="AR66" s="132"/>
      <c r="AS66" s="132"/>
      <c r="AT66" s="132"/>
      <c r="AU66" s="1314"/>
      <c r="AV66" s="641"/>
      <c r="AW66" s="2566" t="s">
        <v>4393</v>
      </c>
      <c r="AX66" s="132"/>
      <c r="AY66" s="132"/>
      <c r="AZ66" s="132"/>
      <c r="BA66" s="132"/>
      <c r="BB66" s="132"/>
      <c r="BC66" s="704"/>
      <c r="BD66" s="143"/>
      <c r="BE66" s="135">
        <v>1</v>
      </c>
    </row>
    <row r="67" spans="1:57" ht="18.75" customHeight="1">
      <c r="A67"/>
      <c r="B67"/>
      <c r="C67"/>
      <c r="D67" s="2728" t="str">
        <f t="shared" si="13"/>
        <v>►</v>
      </c>
      <c r="E67" s="3624"/>
      <c r="F67" s="3617"/>
      <c r="G67" s="3617"/>
      <c r="H67" s="3623"/>
      <c r="I67" s="3617"/>
      <c r="J67" s="3616" t="str">
        <f ca="1">IF(ISBLANK(K67),"",LARGE(OFFSET(J48,0,0,ROWS(J48:J66)),1)+1)</f>
        <v/>
      </c>
      <c r="K67" s="1921"/>
      <c r="L67" s="3622"/>
      <c r="M67" s="3621"/>
      <c r="N67" s="3620"/>
      <c r="O67" s="3619">
        <f>IF(O48=0,0,IF(LEN(K67)&gt;O48,LEN(K67)-O48&amp;" en trop",0))</f>
        <v>0</v>
      </c>
      <c r="P67" s="641"/>
      <c r="Q67" s="2728" t="str">
        <f t="shared" si="14"/>
        <v>►</v>
      </c>
      <c r="R67" s="3624"/>
      <c r="S67" s="3617"/>
      <c r="T67" s="3617"/>
      <c r="U67" s="3623"/>
      <c r="V67" s="3617"/>
      <c r="W67" s="3616" t="str">
        <f ca="1">IF(ISBLANK(X67),"",LARGE(OFFSET(W48,0,0,ROWS(W48:W66)),1)+1)</f>
        <v/>
      </c>
      <c r="X67" s="1921"/>
      <c r="Y67" s="3622"/>
      <c r="Z67" s="3621"/>
      <c r="AA67" s="3620"/>
      <c r="AB67" s="3619">
        <f>IF(AB48=0,0,IF(LEN(X67)&gt;AB48,LEN(X67)-AB48&amp;" en trop",0))</f>
        <v>0</v>
      </c>
      <c r="AD67" s="3871" t="s">
        <v>695</v>
      </c>
      <c r="AE67" s="3926"/>
      <c r="AF67"/>
      <c r="AG67" s="3809" t="s">
        <v>697</v>
      </c>
      <c r="AH67" s="3810"/>
      <c r="AJ67" s="449">
        <v>10</v>
      </c>
      <c r="AK67" s="450" t="s">
        <v>108</v>
      </c>
      <c r="AL67" s="141"/>
      <c r="AM67" s="161"/>
      <c r="AO67" s="1148"/>
      <c r="AP67" s="132"/>
      <c r="AQ67" s="132"/>
      <c r="AR67" s="132"/>
      <c r="AS67" s="132"/>
      <c r="AT67" s="132"/>
      <c r="AU67" s="1314"/>
      <c r="AV67" s="641"/>
      <c r="AW67" s="2566" t="s">
        <v>4395</v>
      </c>
      <c r="AX67" s="132"/>
      <c r="AY67" s="132"/>
      <c r="AZ67" s="132"/>
      <c r="BA67" s="132"/>
      <c r="BB67" s="132"/>
      <c r="BC67" s="704"/>
      <c r="BD67" s="143"/>
      <c r="BE67" s="135">
        <v>1</v>
      </c>
    </row>
    <row r="68" spans="1:57" ht="15.75" customHeight="1">
      <c r="A68"/>
      <c r="B68"/>
      <c r="C68"/>
      <c r="D68" s="2728" t="str">
        <f t="shared" si="13"/>
        <v>►</v>
      </c>
      <c r="E68" s="3624"/>
      <c r="F68" s="3617"/>
      <c r="G68" s="3617"/>
      <c r="H68" s="3623"/>
      <c r="I68" s="3617"/>
      <c r="J68" s="3616" t="str">
        <f ca="1">IF(ISBLANK(K68),"",LARGE(OFFSET(J48,0,0,ROWS(J48:J67)),1)+1)</f>
        <v/>
      </c>
      <c r="K68" s="1921"/>
      <c r="L68" s="3622"/>
      <c r="M68" s="3621"/>
      <c r="N68" s="3620"/>
      <c r="O68" s="3619">
        <f>IF(O48=0,0,IF(LEN(K68)&gt;O48,LEN(K68)-O48&amp;" en trop",0))</f>
        <v>0</v>
      </c>
      <c r="P68" s="641"/>
      <c r="Q68" s="2728" t="str">
        <f t="shared" si="14"/>
        <v>►</v>
      </c>
      <c r="R68" s="3624"/>
      <c r="S68" s="3617"/>
      <c r="T68" s="3617"/>
      <c r="U68" s="3623"/>
      <c r="V68" s="3617"/>
      <c r="W68" s="3616" t="str">
        <f ca="1">IF(ISBLANK(X68),"",LARGE(OFFSET(W48,0,0,ROWS(W48:W67)),1)+1)</f>
        <v/>
      </c>
      <c r="X68" s="1921"/>
      <c r="Y68" s="3622"/>
      <c r="Z68" s="3621"/>
      <c r="AA68" s="3620"/>
      <c r="AB68" s="3619">
        <f>IF(AB48=0,0,IF(LEN(X68)&gt;AB48,LEN(X68)-AB48&amp;" en trop",0))</f>
        <v>0</v>
      </c>
      <c r="AD68" s="3871"/>
      <c r="AE68" s="3926"/>
      <c r="AF68"/>
      <c r="AG68" s="3809"/>
      <c r="AH68" s="3810"/>
      <c r="AJ68" s="448" t="s">
        <v>739</v>
      </c>
      <c r="AK68" s="428"/>
      <c r="AL68" s="141"/>
      <c r="AM68" s="161"/>
      <c r="AO68" s="1148"/>
      <c r="AP68" s="132"/>
      <c r="AQ68" s="132"/>
      <c r="AR68" s="132"/>
      <c r="AS68" s="132"/>
      <c r="AT68" s="132"/>
      <c r="AU68" s="1314"/>
      <c r="AV68" s="641"/>
      <c r="AW68" s="2566" t="s">
        <v>4829</v>
      </c>
      <c r="AX68" s="132"/>
      <c r="AY68" s="712"/>
      <c r="AZ68" s="712"/>
      <c r="BA68" s="712"/>
      <c r="BB68" s="712"/>
      <c r="BC68" s="1314"/>
      <c r="BD68" s="143"/>
      <c r="BE68" s="135">
        <v>1</v>
      </c>
    </row>
    <row r="69" spans="1:57" ht="15.75" customHeight="1">
      <c r="A69"/>
      <c r="B69"/>
      <c r="C69"/>
      <c r="D69" s="2728" t="str">
        <f t="shared" si="13"/>
        <v>►</v>
      </c>
      <c r="E69" s="3624"/>
      <c r="F69" s="3617"/>
      <c r="G69" s="3617"/>
      <c r="H69" s="3623"/>
      <c r="I69" s="3617"/>
      <c r="J69" s="3616" t="str">
        <f ca="1">IF(ISBLANK(K69),"",LARGE(OFFSET(J48,0,0,ROWS(J48:J68)),1)+1)</f>
        <v/>
      </c>
      <c r="K69" s="1921"/>
      <c r="L69" s="3622"/>
      <c r="M69" s="3621"/>
      <c r="N69" s="3620"/>
      <c r="O69" s="3619">
        <f>IF(O48=0,0,IF(LEN(K69)&gt;O48,LEN(K69)-O48&amp;" en trop",0))</f>
        <v>0</v>
      </c>
      <c r="P69" s="641"/>
      <c r="Q69" s="2728" t="str">
        <f t="shared" si="14"/>
        <v>►</v>
      </c>
      <c r="R69" s="3624"/>
      <c r="S69" s="3617"/>
      <c r="T69" s="3617"/>
      <c r="U69" s="3623"/>
      <c r="V69" s="3617"/>
      <c r="W69" s="3616" t="str">
        <f ca="1">IF(ISBLANK(X69),"",LARGE(OFFSET(W48,0,0,ROWS(W48:W68)),1)+1)</f>
        <v/>
      </c>
      <c r="X69" s="1921"/>
      <c r="Y69" s="3622"/>
      <c r="Z69" s="3621"/>
      <c r="AA69" s="3620"/>
      <c r="AB69" s="3619">
        <f>IF(AB48=0,0,IF(LEN(X69)&gt;AB48,LEN(X69)-AB48&amp;" en trop",0))</f>
        <v>0</v>
      </c>
      <c r="AC69" s="641"/>
      <c r="AD69" s="641"/>
      <c r="AE69" s="641"/>
      <c r="AF69" s="641"/>
      <c r="AG69" s="641"/>
      <c r="AH69" s="641"/>
      <c r="AI69" s="641"/>
      <c r="AJ69" s="449">
        <v>5</v>
      </c>
      <c r="AL69" s="141"/>
      <c r="AM69" s="161"/>
      <c r="AO69" s="1148"/>
      <c r="AP69" s="132"/>
      <c r="AQ69" s="132"/>
      <c r="AR69" s="132"/>
      <c r="AS69" s="132"/>
      <c r="AT69" s="132"/>
      <c r="AU69" s="1314"/>
      <c r="AV69" s="641"/>
      <c r="AW69" s="2570" t="s">
        <v>4832</v>
      </c>
      <c r="AX69" s="712"/>
      <c r="AY69" s="712"/>
      <c r="AZ69" s="712"/>
      <c r="BA69" s="712"/>
      <c r="BB69" s="712"/>
      <c r="BC69" s="1314"/>
      <c r="BD69" s="143"/>
      <c r="BE69" s="135">
        <v>1</v>
      </c>
    </row>
    <row r="70" spans="1:57" ht="17.25" customHeight="1">
      <c r="A70"/>
      <c r="B70"/>
      <c r="C70"/>
      <c r="D70" s="2728" t="str">
        <f t="shared" si="13"/>
        <v>►</v>
      </c>
      <c r="E70" s="3624"/>
      <c r="F70" s="3617"/>
      <c r="G70" s="3617"/>
      <c r="H70" s="3623"/>
      <c r="I70" s="3617"/>
      <c r="J70" s="3616" t="str">
        <f ca="1">IF(ISBLANK(K70),"",LARGE(OFFSET(J48,0,0,ROWS(J48:J69)),1)+1)</f>
        <v/>
      </c>
      <c r="K70" s="1921"/>
      <c r="L70" s="3622"/>
      <c r="M70" s="3621"/>
      <c r="N70" s="3620"/>
      <c r="O70" s="3619">
        <f>IF(O48=0,0,IF(LEN(K70)&gt;O48,LEN(K70)-O48&amp;" en trop",0))</f>
        <v>0</v>
      </c>
      <c r="P70" s="641"/>
      <c r="Q70" s="2728" t="str">
        <f t="shared" si="14"/>
        <v>►</v>
      </c>
      <c r="R70" s="3624"/>
      <c r="S70" s="3617"/>
      <c r="T70" s="3617"/>
      <c r="U70" s="3623"/>
      <c r="V70" s="3617"/>
      <c r="W70" s="3616" t="str">
        <f ca="1">IF(ISBLANK(X70),"",LARGE(OFFSET(W48,0,0,ROWS(W48:W69)),1)+1)</f>
        <v/>
      </c>
      <c r="X70" s="1921"/>
      <c r="Y70" s="3622"/>
      <c r="Z70" s="3621"/>
      <c r="AA70" s="3620"/>
      <c r="AB70" s="3619">
        <f>IF(AB48=0,0,IF(LEN(X70)&gt;AB48,LEN(X70)-AB48&amp;" en trop",0))</f>
        <v>0</v>
      </c>
      <c r="AD70" s="3831" t="s">
        <v>712</v>
      </c>
      <c r="AE70" s="3832"/>
      <c r="AF70"/>
      <c r="AG70" s="3809" t="s">
        <v>714</v>
      </c>
      <c r="AH70" s="3810"/>
      <c r="AJ70" s="451" t="s">
        <v>106</v>
      </c>
      <c r="AK70" s="102" t="s">
        <v>742</v>
      </c>
      <c r="AL70" s="101"/>
      <c r="AM70" s="161"/>
      <c r="AO70" s="1148"/>
      <c r="AP70" s="132"/>
      <c r="AQ70" s="132"/>
      <c r="AR70" s="132"/>
      <c r="AS70" s="132"/>
      <c r="AT70" s="132"/>
      <c r="AU70" s="1314"/>
      <c r="AV70" s="641"/>
      <c r="AW70" s="2570" t="s">
        <v>4833</v>
      </c>
      <c r="AX70" s="712"/>
      <c r="AY70" s="712"/>
      <c r="AZ70" s="712"/>
      <c r="BA70" s="712"/>
      <c r="BB70" s="712"/>
      <c r="BC70" s="1314"/>
      <c r="BD70" s="143"/>
      <c r="BE70" s="135">
        <v>1</v>
      </c>
    </row>
    <row r="71" spans="1:57" ht="15.75" customHeight="1">
      <c r="A71"/>
      <c r="B71"/>
      <c r="C71"/>
      <c r="D71" s="2728" t="str">
        <f t="shared" si="13"/>
        <v>►</v>
      </c>
      <c r="E71" s="3624"/>
      <c r="F71" s="3617"/>
      <c r="G71" s="3617"/>
      <c r="H71" s="3623"/>
      <c r="I71" s="3617"/>
      <c r="J71" s="3616" t="str">
        <f ca="1">IF(ISBLANK(K71),"",LARGE(OFFSET(J48,0,0,ROWS(J48:J70)),1)+1)</f>
        <v/>
      </c>
      <c r="K71" s="1921"/>
      <c r="L71" s="3622"/>
      <c r="M71" s="3621"/>
      <c r="N71" s="3620"/>
      <c r="O71" s="3619">
        <f>IF(O48=0,0,IF(LEN(K71)&gt;O48,LEN(K71)-O48&amp;" en trop",0))</f>
        <v>0</v>
      </c>
      <c r="P71" s="641"/>
      <c r="Q71" s="2728" t="str">
        <f t="shared" si="14"/>
        <v>►</v>
      </c>
      <c r="R71" s="3624"/>
      <c r="S71" s="3617"/>
      <c r="T71" s="3617"/>
      <c r="U71" s="3623"/>
      <c r="V71" s="3617"/>
      <c r="W71" s="3616" t="str">
        <f ca="1">IF(ISBLANK(X71),"",LARGE(OFFSET(W48,0,0,ROWS(W48:W70)),1)+1)</f>
        <v/>
      </c>
      <c r="X71" s="1921"/>
      <c r="Y71" s="3622"/>
      <c r="Z71" s="3621"/>
      <c r="AA71" s="3620"/>
      <c r="AB71" s="3619">
        <f>IF(AB48=0,0,IF(LEN(X71)&gt;AB48,LEN(X71)-AB48&amp;" en trop",0))</f>
        <v>0</v>
      </c>
      <c r="AC71" s="641"/>
      <c r="AD71" s="3831"/>
      <c r="AE71" s="3832"/>
      <c r="AF71"/>
      <c r="AG71" s="3809"/>
      <c r="AH71" s="3810"/>
      <c r="AJ71" s="425" t="s">
        <v>772</v>
      </c>
      <c r="AK71" s="428"/>
      <c r="AL71" s="399"/>
      <c r="AM71" s="400"/>
      <c r="AO71" s="1148"/>
      <c r="AP71" s="132"/>
      <c r="AQ71" s="132"/>
      <c r="AR71" s="132"/>
      <c r="AS71" s="132"/>
      <c r="AT71" s="132"/>
      <c r="AU71" s="1314"/>
      <c r="AV71" s="641"/>
      <c r="AW71" s="2516" t="s">
        <v>4398</v>
      </c>
      <c r="AX71" s="712"/>
      <c r="AY71" s="712"/>
      <c r="AZ71" s="712"/>
      <c r="BA71" s="712"/>
      <c r="BB71" s="712"/>
      <c r="BC71" s="1314"/>
      <c r="BD71" s="143"/>
      <c r="BE71" s="135">
        <v>1</v>
      </c>
    </row>
    <row r="72" spans="1:57" ht="21.75" customHeight="1">
      <c r="A72"/>
      <c r="B72"/>
      <c r="C72"/>
      <c r="D72" s="2728" t="str">
        <f t="shared" si="13"/>
        <v>►</v>
      </c>
      <c r="E72" s="3624"/>
      <c r="F72" s="3617"/>
      <c r="G72" s="3617"/>
      <c r="H72" s="3623"/>
      <c r="I72" s="3617"/>
      <c r="J72" s="3616" t="str">
        <f ca="1">IF(ISBLANK(K72),"",LARGE(OFFSET(J48,0,0,ROWS(J48:J71)),1)+1)</f>
        <v/>
      </c>
      <c r="K72" s="1921"/>
      <c r="L72" s="3622"/>
      <c r="M72" s="3621"/>
      <c r="N72" s="3620"/>
      <c r="O72" s="3619">
        <f>IF(O48=0,0,IF(LEN(K72)&gt;O48,LEN(K72)-O48&amp;" en trop",0))</f>
        <v>0</v>
      </c>
      <c r="P72" s="641"/>
      <c r="Q72" s="2728" t="str">
        <f t="shared" si="14"/>
        <v>►</v>
      </c>
      <c r="R72" s="3624"/>
      <c r="S72" s="3617"/>
      <c r="T72" s="3617"/>
      <c r="U72" s="3623"/>
      <c r="V72" s="3617"/>
      <c r="W72" s="3616" t="str">
        <f ca="1">IF(ISBLANK(X72),"",LARGE(OFFSET(W48,0,0,ROWS(W48:W71)),1)+1)</f>
        <v/>
      </c>
      <c r="X72" s="1921"/>
      <c r="Y72" s="3622"/>
      <c r="Z72" s="3621"/>
      <c r="AA72" s="3620"/>
      <c r="AB72" s="3619">
        <f>IF(AB48=0,0,IF(LEN(X72)&gt;AB48,LEN(X72)-AB48&amp;" en trop",0))</f>
        <v>0</v>
      </c>
      <c r="AD72" s="641"/>
      <c r="AE72" s="641"/>
      <c r="AF72" s="641"/>
      <c r="AG72" s="641"/>
      <c r="AH72" s="641"/>
      <c r="AI72" s="641"/>
      <c r="AJ72" s="461" t="s">
        <v>780</v>
      </c>
      <c r="AK72" s="428"/>
      <c r="AL72" s="399"/>
      <c r="AM72" s="400"/>
      <c r="AO72" s="1148"/>
      <c r="AP72" s="132"/>
      <c r="AQ72" s="132"/>
      <c r="AR72" s="132"/>
      <c r="AS72" s="132"/>
      <c r="AT72" s="132"/>
      <c r="AU72" s="1314"/>
      <c r="AV72" s="641"/>
      <c r="AW72" s="2516" t="s">
        <v>4838</v>
      </c>
      <c r="AX72" s="712"/>
      <c r="AY72" s="712"/>
      <c r="AZ72" s="712"/>
      <c r="BA72" s="712"/>
      <c r="BB72" s="712"/>
      <c r="BC72" s="1314"/>
      <c r="BD72" s="143"/>
      <c r="BE72" s="135">
        <v>1</v>
      </c>
    </row>
    <row r="73" spans="1:57" ht="21" customHeight="1" thickBot="1">
      <c r="A73"/>
      <c r="B73"/>
      <c r="C73"/>
      <c r="D73" s="2728" t="str">
        <f t="shared" si="13"/>
        <v>►</v>
      </c>
      <c r="E73" s="3624"/>
      <c r="F73" s="3617"/>
      <c r="G73" s="3617"/>
      <c r="H73" s="3623"/>
      <c r="I73" s="3617"/>
      <c r="J73" s="3616" t="str">
        <f ca="1">IF(ISBLANK(K73),"",LARGE(OFFSET(J48,0,0,ROWS(J48:J72)),1)+1)</f>
        <v/>
      </c>
      <c r="K73" s="1921"/>
      <c r="L73" s="3622"/>
      <c r="M73" s="3621"/>
      <c r="N73" s="3620"/>
      <c r="O73" s="3619">
        <f>IF(O48=0,0,IF(LEN(K73)&gt;O48,LEN(K73)-O48&amp;" en trop",0))</f>
        <v>0</v>
      </c>
      <c r="P73" s="641"/>
      <c r="Q73" s="2728" t="str">
        <f t="shared" si="14"/>
        <v>►</v>
      </c>
      <c r="R73" s="3624"/>
      <c r="S73" s="3617"/>
      <c r="T73" s="3617"/>
      <c r="U73" s="3623"/>
      <c r="V73" s="3617"/>
      <c r="W73" s="3616" t="str">
        <f ca="1">IF(ISBLANK(X73),"",LARGE(OFFSET(W48,0,0,ROWS(W48:W72)),1)+1)</f>
        <v/>
      </c>
      <c r="X73" s="1921"/>
      <c r="Y73" s="3622"/>
      <c r="Z73" s="3621"/>
      <c r="AA73" s="3620"/>
      <c r="AB73" s="3619">
        <f>IF(AB48=0,0,IF(LEN(X73)&gt;AB48,LEN(X73)-AB48&amp;" en trop",0))</f>
        <v>0</v>
      </c>
      <c r="AC73" t="s">
        <v>798</v>
      </c>
      <c r="AD73" s="3929" t="s">
        <v>727</v>
      </c>
      <c r="AE73" s="3930"/>
      <c r="AF73"/>
      <c r="AG73" s="3809" t="s">
        <v>729</v>
      </c>
      <c r="AH73" s="3810"/>
      <c r="AJ73" s="425" t="s">
        <v>781</v>
      </c>
      <c r="AK73" s="428"/>
      <c r="AL73" s="399"/>
      <c r="AM73" s="400"/>
      <c r="AO73" s="1148"/>
      <c r="AP73" s="712"/>
      <c r="AQ73" s="712"/>
      <c r="AR73" s="712"/>
      <c r="AS73" s="132"/>
      <c r="AT73" s="712"/>
      <c r="AU73" s="1314"/>
      <c r="AV73" s="641"/>
      <c r="AW73" s="2563" t="s">
        <v>4839</v>
      </c>
      <c r="AX73" s="712"/>
      <c r="AY73" s="712"/>
      <c r="AZ73" s="712"/>
      <c r="BA73" s="712"/>
      <c r="BB73" s="712"/>
      <c r="BC73" s="1314"/>
      <c r="BD73" s="143"/>
      <c r="BE73" s="135">
        <v>1</v>
      </c>
    </row>
    <row r="74" spans="1:57" ht="19.5" thickTop="1">
      <c r="A74"/>
      <c r="B74"/>
      <c r="C74"/>
      <c r="D74" s="2728" t="str">
        <f t="shared" si="13"/>
        <v>►</v>
      </c>
      <c r="E74" s="3624"/>
      <c r="F74" s="3617"/>
      <c r="G74" s="3617"/>
      <c r="H74" s="3623"/>
      <c r="I74" s="3617"/>
      <c r="J74" s="3616" t="str">
        <f ca="1">IF(ISBLANK(K74),"",LARGE(OFFSET(J48,0,0,ROWS(J48:J73)),1)+1)</f>
        <v/>
      </c>
      <c r="K74" s="1921"/>
      <c r="L74" s="3622"/>
      <c r="M74" s="3621"/>
      <c r="N74" s="3620"/>
      <c r="O74" s="3619">
        <f>IF(O48=0,0,IF(LEN(K74)&gt;O48,LEN(K74)-O48&amp;" en trop",0))</f>
        <v>0</v>
      </c>
      <c r="P74" s="641"/>
      <c r="Q74" s="2728" t="str">
        <f t="shared" si="14"/>
        <v>►</v>
      </c>
      <c r="R74" s="3624"/>
      <c r="S74" s="3617"/>
      <c r="T74" s="3617"/>
      <c r="U74" s="3623"/>
      <c r="V74" s="3617"/>
      <c r="W74" s="3616" t="str">
        <f ca="1">IF(ISBLANK(X74),"",LARGE(OFFSET(W48,0,0,ROWS(W48:W73)),1)+1)</f>
        <v/>
      </c>
      <c r="X74" s="1921"/>
      <c r="Y74" s="3622"/>
      <c r="Z74" s="3621"/>
      <c r="AA74" s="3620"/>
      <c r="AB74" s="3619">
        <f>IF(AB48=0,0,IF(LEN(X74)&gt;AB48,LEN(X74)-AB48&amp;" en trop",0))</f>
        <v>0</v>
      </c>
      <c r="AC74" t="s">
        <v>798</v>
      </c>
      <c r="AD74" s="3929"/>
      <c r="AE74" s="3930"/>
      <c r="AF74"/>
      <c r="AG74" s="3809"/>
      <c r="AH74" s="3810"/>
      <c r="AJ74" s="459"/>
      <c r="AK74" s="460"/>
      <c r="AL74" s="141"/>
      <c r="AM74" s="161"/>
      <c r="AO74" s="1148"/>
      <c r="AP74" s="4002" t="s">
        <v>851</v>
      </c>
      <c r="AQ74" s="4002"/>
      <c r="AR74" s="4005" t="s">
        <v>79</v>
      </c>
      <c r="AS74" s="4005"/>
      <c r="AT74" s="712"/>
      <c r="AU74" s="1314"/>
      <c r="AV74" s="641"/>
      <c r="AW74" s="2516"/>
      <c r="AX74" s="712"/>
      <c r="AY74" s="712"/>
      <c r="AZ74" s="712"/>
      <c r="BA74" s="712"/>
      <c r="BB74" s="3553" t="s">
        <v>4840</v>
      </c>
      <c r="BC74" s="3554" t="str">
        <f>IF(LEN(AW73) &lt;= AX58, LEN(AW73) &amp; " OK", LEN(AW73)-AX58&amp;" "&amp;"en trop")</f>
        <v>106 OK</v>
      </c>
      <c r="BD74" s="143"/>
      <c r="BE74" s="135">
        <v>1</v>
      </c>
    </row>
    <row r="75" spans="1:57" ht="18.75">
      <c r="A75"/>
      <c r="B75"/>
      <c r="C75"/>
      <c r="D75" s="2728" t="str">
        <f t="shared" si="13"/>
        <v>A</v>
      </c>
      <c r="E75" s="3624"/>
      <c r="F75" s="3617"/>
      <c r="G75" s="3617"/>
      <c r="H75" s="3623" t="s">
        <v>4880</v>
      </c>
      <c r="I75" s="3617"/>
      <c r="J75" s="3616" t="str">
        <f ca="1">IF(ISBLANK(K75),"",LARGE(OFFSET(J48,0,0,ROWS(J48:J74)),1)+1)</f>
        <v/>
      </c>
      <c r="K75" s="1921"/>
      <c r="L75" s="3622"/>
      <c r="M75" s="3621" t="s">
        <v>4852</v>
      </c>
      <c r="N75" s="3620"/>
      <c r="O75" s="3619">
        <f>IF(O48=0,0,IF(LEN(K75)&gt;O48,LEN(K75)-O48&amp;" en trop",0))</f>
        <v>0</v>
      </c>
      <c r="P75" s="641"/>
      <c r="Q75" s="2728" t="str">
        <f t="shared" si="14"/>
        <v>A</v>
      </c>
      <c r="R75" s="3624"/>
      <c r="S75" s="3617"/>
      <c r="T75" s="3617"/>
      <c r="U75" s="3623"/>
      <c r="V75" s="3617"/>
      <c r="W75" s="3616" t="str">
        <f ca="1">IF(ISBLANK(X75),"",LARGE(OFFSET(W48,0,0,ROWS(W48:W74)),1)+1)</f>
        <v/>
      </c>
      <c r="X75" s="1921"/>
      <c r="Y75" s="3622"/>
      <c r="Z75" s="3621" t="s">
        <v>4852</v>
      </c>
      <c r="AA75" s="3620"/>
      <c r="AB75" s="3619">
        <f>IF(AB48=0,0,IF(LEN(X75)&gt;AB48,LEN(X75)-AB48&amp;" en trop",0))</f>
        <v>0</v>
      </c>
      <c r="AC75" s="641"/>
      <c r="AD75" s="641"/>
      <c r="AE75" s="641"/>
      <c r="AF75" s="641"/>
      <c r="AG75" s="641"/>
      <c r="AH75" s="641"/>
      <c r="AI75" s="641"/>
      <c r="AJ75" s="452" t="s">
        <v>753</v>
      </c>
      <c r="AK75" s="453"/>
      <c r="AL75" s="141"/>
      <c r="AM75" s="161"/>
      <c r="AO75" s="1148"/>
      <c r="AP75" s="4003"/>
      <c r="AQ75" s="4003"/>
      <c r="AR75" s="4006"/>
      <c r="AS75" s="4006"/>
      <c r="AT75" s="712"/>
      <c r="AU75" s="1314"/>
      <c r="AV75" s="641"/>
      <c r="AW75" s="2563" t="s">
        <v>4826</v>
      </c>
      <c r="AX75" s="712"/>
      <c r="AY75" s="712"/>
      <c r="AZ75" s="712"/>
      <c r="BA75" s="712"/>
      <c r="BB75" s="712"/>
      <c r="BC75" s="1314"/>
      <c r="BD75" s="140"/>
      <c r="BE75" s="135">
        <v>1</v>
      </c>
    </row>
    <row r="76" spans="1:57" ht="15.75" customHeight="1">
      <c r="A76"/>
      <c r="B76"/>
      <c r="C76"/>
      <c r="D76" s="2728" t="str">
        <f t="shared" si="13"/>
        <v>A</v>
      </c>
      <c r="E76" s="500"/>
      <c r="F76" s="3617"/>
      <c r="G76" s="3617"/>
      <c r="H76" s="3618"/>
      <c r="I76" s="3617"/>
      <c r="J76" s="3616" t="str">
        <f ca="1">IF(ISBLANK(K76),"",LARGE(OFFSET(J48,0,0,ROWS(J48:J75)),1)+1)</f>
        <v/>
      </c>
      <c r="K76" s="1921"/>
      <c r="L76" s="3622"/>
      <c r="M76" s="3621" t="s">
        <v>4851</v>
      </c>
      <c r="N76" s="3620"/>
      <c r="O76" s="3619">
        <f>IF(O48=0,0,IF(LEN(K76)&gt;O48,LEN(K76)-O48&amp;" en trop",0))</f>
        <v>0</v>
      </c>
      <c r="P76" s="641"/>
      <c r="Q76" s="2728" t="str">
        <f t="shared" si="14"/>
        <v>A</v>
      </c>
      <c r="R76" s="500"/>
      <c r="S76" s="3617"/>
      <c r="T76" s="3617"/>
      <c r="U76" s="3618"/>
      <c r="V76" s="3617"/>
      <c r="W76" s="3616" t="str">
        <f ca="1">IF(ISBLANK(X76),"",LARGE(OFFSET(W48,0,0,ROWS(W48:W75)),1)+1)</f>
        <v/>
      </c>
      <c r="X76" s="1921"/>
      <c r="Y76" s="3622"/>
      <c r="Z76" s="3621" t="s">
        <v>4851</v>
      </c>
      <c r="AA76" s="3620"/>
      <c r="AB76" s="3619">
        <f>IF(AB48=0,0,IF(LEN(X76)&gt;AB48,LEN(X76)-AB48&amp;" en trop",0))</f>
        <v>0</v>
      </c>
      <c r="AD76" s="3807" t="s">
        <v>743</v>
      </c>
      <c r="AE76" s="3808"/>
      <c r="AF76"/>
      <c r="AG76" s="3809" t="s">
        <v>745</v>
      </c>
      <c r="AH76" s="3810"/>
      <c r="AJ76" s="454" t="s">
        <v>754</v>
      </c>
      <c r="AK76" s="453"/>
      <c r="AL76" s="141"/>
      <c r="AM76" s="161"/>
      <c r="AO76" s="1148"/>
      <c r="AP76" s="4004"/>
      <c r="AQ76" s="4004"/>
      <c r="AR76" s="4007"/>
      <c r="AS76" s="4007"/>
      <c r="AT76" s="712"/>
      <c r="AU76" s="1314"/>
      <c r="AV76" s="641"/>
      <c r="AW76" s="2516"/>
      <c r="AX76" s="712"/>
      <c r="AY76" s="712"/>
      <c r="AZ76" s="712"/>
      <c r="BA76" s="712"/>
      <c r="BB76" s="3555" t="s">
        <v>4841</v>
      </c>
      <c r="BC76" s="3554" t="str">
        <f>IF(LEN(AW75) &lt;= AX58, LEN(AW75) &amp; " OK", LEN(AW75)-AX58&amp;" "&amp;"en trop")</f>
        <v>14 en trop</v>
      </c>
      <c r="BD76" s="140"/>
      <c r="BE76" s="135"/>
    </row>
    <row r="77" spans="1:57" ht="15.75" customHeight="1">
      <c r="A77"/>
      <c r="B77"/>
      <c r="C77"/>
      <c r="D77" s="2728" t="str">
        <f t="shared" si="13"/>
        <v>A</v>
      </c>
      <c r="E77" s="500"/>
      <c r="F77" s="3617"/>
      <c r="G77" s="3617"/>
      <c r="H77" s="3618"/>
      <c r="I77" s="3617"/>
      <c r="J77" s="3616"/>
      <c r="K77" s="3615" t="s">
        <v>4850</v>
      </c>
      <c r="L77" s="3534"/>
      <c r="M77" s="3614"/>
      <c r="N77" s="3613"/>
      <c r="O77" s="3561" t="str">
        <f>IF(LEN(K77)=O48,LEN(K77)&amp;" "&amp;"OK",LEN(K77))</f>
        <v>73 OK</v>
      </c>
      <c r="P77" s="641"/>
      <c r="Q77" s="2728" t="str">
        <f t="shared" si="14"/>
        <v>A</v>
      </c>
      <c r="R77" s="500"/>
      <c r="S77" s="3617"/>
      <c r="T77" s="3617"/>
      <c r="U77" s="3618"/>
      <c r="V77" s="3617"/>
      <c r="W77" s="3616"/>
      <c r="X77" s="3615" t="s">
        <v>4850</v>
      </c>
      <c r="Y77" s="3534"/>
      <c r="Z77" s="3614"/>
      <c r="AA77" s="3613"/>
      <c r="AB77" s="3561" t="str">
        <f>IF(LEN(X77)=AB48,LEN(X77)&amp;" "&amp;"OK",LEN(X77))</f>
        <v>73 OK</v>
      </c>
      <c r="AD77" s="3807"/>
      <c r="AE77" s="3808"/>
      <c r="AF77"/>
      <c r="AG77" s="3809"/>
      <c r="AH77" s="3810"/>
      <c r="AJ77" s="456" t="s">
        <v>755</v>
      </c>
      <c r="AK77" s="453"/>
      <c r="AL77" s="141"/>
      <c r="AM77" s="161"/>
      <c r="AO77" s="1148"/>
      <c r="AP77" s="2571" t="s">
        <v>66</v>
      </c>
      <c r="AQ77" s="2571" t="s">
        <v>65</v>
      </c>
      <c r="AR77" s="2572" t="s">
        <v>858</v>
      </c>
      <c r="AS77" s="2573" t="s">
        <v>859</v>
      </c>
      <c r="AT77" s="712"/>
      <c r="AU77" s="1314"/>
      <c r="AV77" s="641"/>
      <c r="AW77" s="2516"/>
      <c r="AX77" s="712"/>
      <c r="AY77" s="712"/>
      <c r="AZ77" s="712"/>
      <c r="BA77" s="712"/>
      <c r="BB77" s="712"/>
      <c r="BC77" s="1314"/>
      <c r="BD77" s="140"/>
      <c r="BE77" s="135">
        <v>1</v>
      </c>
    </row>
    <row r="78" spans="1:57" ht="16.5" customHeight="1">
      <c r="A78"/>
      <c r="B78"/>
      <c r="C78"/>
      <c r="D78" s="3608" t="s">
        <v>0</v>
      </c>
      <c r="E78" s="500"/>
      <c r="F78" s="3617"/>
      <c r="G78" s="3617"/>
      <c r="H78" s="3618"/>
      <c r="I78" s="3617"/>
      <c r="J78" s="3616"/>
      <c r="K78" s="3615" t="s">
        <v>4826</v>
      </c>
      <c r="L78" s="3534"/>
      <c r="M78" s="3614"/>
      <c r="N78" s="3613"/>
      <c r="O78" s="3561" t="str">
        <f>IF(O48=0,0,IF(LEN(K78)&gt;O48,LEN(K78)-O48&amp;" en trop",0))</f>
        <v>56 en trop</v>
      </c>
      <c r="P78" s="641"/>
      <c r="Q78" s="3608" t="s">
        <v>0</v>
      </c>
      <c r="R78" s="500"/>
      <c r="S78" s="3617"/>
      <c r="T78" s="3617"/>
      <c r="U78" s="3618"/>
      <c r="V78" s="3617"/>
      <c r="W78" s="3616"/>
      <c r="X78" s="3615" t="s">
        <v>4826</v>
      </c>
      <c r="Y78" s="3534"/>
      <c r="Z78" s="3614"/>
      <c r="AA78" s="3613"/>
      <c r="AB78" s="3561" t="str">
        <f>IF(AB48=0,0,IF(LEN(X78)&gt;AB48,LEN(X78)-AB48&amp;" en trop",0))</f>
        <v>56 en trop</v>
      </c>
      <c r="AC78" s="641"/>
      <c r="AD78" s="641"/>
      <c r="AE78" s="641"/>
      <c r="AF78" s="641"/>
      <c r="AG78" s="641"/>
      <c r="AH78" s="641"/>
      <c r="AI78" s="641"/>
      <c r="AJ78" s="2777">
        <v>16</v>
      </c>
      <c r="AK78" s="505" t="s">
        <v>108</v>
      </c>
      <c r="AL78" s="141"/>
      <c r="AM78" s="2778"/>
      <c r="AO78" s="1148"/>
      <c r="AP78" s="498">
        <v>0.25</v>
      </c>
      <c r="AQ78" s="498">
        <v>0.5</v>
      </c>
      <c r="AR78" s="1988" t="s">
        <v>4403</v>
      </c>
      <c r="AS78" s="2574"/>
      <c r="AT78" s="712"/>
      <c r="AU78" s="1314"/>
      <c r="AV78" s="641"/>
      <c r="AW78" s="280"/>
      <c r="AX78" s="281"/>
      <c r="AY78" s="282"/>
      <c r="AZ78" s="281"/>
      <c r="BA78" s="281"/>
      <c r="BB78" s="281"/>
      <c r="BC78" s="283"/>
      <c r="BD78" s="641"/>
      <c r="BE78" s="135">
        <v>1</v>
      </c>
    </row>
    <row r="79" spans="1:57" ht="16.5" customHeight="1" thickBot="1">
      <c r="A79"/>
      <c r="B79"/>
      <c r="C79"/>
      <c r="D79" s="3608" t="s">
        <v>0</v>
      </c>
      <c r="E79" s="3609" t="s">
        <v>4848</v>
      </c>
      <c r="F79" s="2741"/>
      <c r="G79" s="2742"/>
      <c r="H79" s="2742"/>
      <c r="I79" s="2743"/>
      <c r="J79" s="2732"/>
      <c r="K79" s="2733"/>
      <c r="L79" s="2733"/>
      <c r="M79" s="2733"/>
      <c r="N79" s="2733"/>
      <c r="O79" s="2744"/>
      <c r="P79"/>
      <c r="Q79" s="3608" t="s">
        <v>0</v>
      </c>
      <c r="R79" s="3609" t="s">
        <v>4848</v>
      </c>
      <c r="S79" s="2741"/>
      <c r="T79" s="2742"/>
      <c r="U79" s="2742"/>
      <c r="V79" s="2743"/>
      <c r="W79" s="2732"/>
      <c r="X79" s="2733"/>
      <c r="Y79" s="2733"/>
      <c r="Z79" s="2733"/>
      <c r="AA79" s="2733"/>
      <c r="AB79" s="2744"/>
      <c r="AD79" s="3807" t="s">
        <v>701</v>
      </c>
      <c r="AE79" s="3808"/>
      <c r="AF79"/>
      <c r="AG79" s="3809" t="s">
        <v>756</v>
      </c>
      <c r="AH79" s="3810"/>
      <c r="AJ79" s="2777">
        <v>25</v>
      </c>
      <c r="AK79" s="505" t="s">
        <v>742</v>
      </c>
      <c r="AL79" s="141"/>
      <c r="AM79" s="2778"/>
      <c r="AO79" s="1148"/>
      <c r="AP79" s="18"/>
      <c r="AQ79" s="18"/>
      <c r="AR79" s="18"/>
      <c r="AS79" s="18"/>
      <c r="AT79" s="712"/>
      <c r="AU79" s="1314"/>
      <c r="AV79" s="641"/>
      <c r="AW79" s="2224"/>
      <c r="AX79" s="132"/>
      <c r="AY79" s="132"/>
      <c r="AZ79" s="132"/>
      <c r="BA79" s="132"/>
      <c r="BB79" s="132"/>
      <c r="BC79" s="704"/>
      <c r="BD79" s="641"/>
      <c r="BE79" s="135">
        <v>1</v>
      </c>
    </row>
    <row r="80" spans="1:57" ht="16.5" customHeight="1" thickTop="1" thickBot="1">
      <c r="A80"/>
      <c r="B80" s="2313" t="s">
        <v>100</v>
      </c>
      <c r="C80"/>
      <c r="D80" s="3608" t="s">
        <v>15</v>
      </c>
      <c r="E80" s="2767"/>
      <c r="F80" s="2767"/>
      <c r="G80" s="2767"/>
      <c r="H80" s="2537"/>
      <c r="I80" s="2537"/>
      <c r="J80" s="2768" t="str">
        <f ca="1">IF(ISBLANK(K80),"",LARGE(OFFSET(J46,0,0,ROWS(J46:J79)),1)+1)</f>
        <v/>
      </c>
      <c r="K80" s="27"/>
      <c r="L80" s="132"/>
      <c r="M80" s="547" t="s">
        <v>4506</v>
      </c>
      <c r="N80" s="20">
        <v>5.2083333333333336E-2</v>
      </c>
      <c r="O80" s="2788" t="s">
        <v>4512</v>
      </c>
      <c r="P80"/>
      <c r="Q80" s="3608" t="s">
        <v>15</v>
      </c>
      <c r="R80" s="2767"/>
      <c r="S80" s="2767"/>
      <c r="T80" s="2767"/>
      <c r="U80" s="2537"/>
      <c r="V80" s="2537"/>
      <c r="W80" s="2768" t="str">
        <f ca="1">IF(ISBLANK(X80),"",LARGE(OFFSET(W46,0,0,ROWS(W46:W79)),1)+1)</f>
        <v/>
      </c>
      <c r="X80" s="27"/>
      <c r="Y80" s="132"/>
      <c r="Z80" s="547" t="s">
        <v>4506</v>
      </c>
      <c r="AA80" s="20">
        <v>5.2083333333333336E-2</v>
      </c>
      <c r="AB80" s="2788" t="s">
        <v>4512</v>
      </c>
      <c r="AD80" s="3807"/>
      <c r="AE80" s="3808"/>
      <c r="AF80"/>
      <c r="AG80" s="3809"/>
      <c r="AH80" s="3810"/>
      <c r="AJ80" s="2780"/>
      <c r="AK80" s="458"/>
      <c r="AL80" s="141"/>
      <c r="AM80" s="400"/>
      <c r="AO80" s="1148"/>
      <c r="AP80" s="2575" t="s">
        <v>64</v>
      </c>
      <c r="AQ80" s="2576" t="s">
        <v>63</v>
      </c>
      <c r="AR80" s="2572" t="s">
        <v>867</v>
      </c>
      <c r="AS80" s="2577" t="s">
        <v>868</v>
      </c>
      <c r="AT80" s="712"/>
      <c r="AU80" s="1314"/>
      <c r="AV80" s="641"/>
      <c r="AW80" s="2558" t="s">
        <v>4406</v>
      </c>
      <c r="BC80" s="692"/>
      <c r="BD80" s="641"/>
      <c r="BE80" s="135">
        <v>1</v>
      </c>
    </row>
    <row r="81" spans="1:57" ht="17.25" customHeight="1" thickTop="1">
      <c r="A81"/>
      <c r="B81" s="3643" t="s">
        <v>270</v>
      </c>
      <c r="C81"/>
      <c r="D81" s="3608" t="s">
        <v>15</v>
      </c>
      <c r="E81" s="2767"/>
      <c r="F81" s="2767"/>
      <c r="G81" s="2767"/>
      <c r="H81" s="2537"/>
      <c r="I81" s="2537"/>
      <c r="J81" s="2768" t="str">
        <f ca="1">IF(ISBLANK(K81),"",LARGE(OFFSET(J47,0,0,ROWS(J47:J80)),1)+1)</f>
        <v/>
      </c>
      <c r="K81" s="27"/>
      <c r="L81" s="132"/>
      <c r="M81" s="547" t="s">
        <v>1008</v>
      </c>
      <c r="N81" s="2787">
        <v>2.4305555555555556E-2</v>
      </c>
      <c r="O81" s="2786">
        <f>N80+N81</f>
        <v>7.6388888888888895E-2</v>
      </c>
      <c r="P81"/>
      <c r="Q81" s="3608" t="s">
        <v>15</v>
      </c>
      <c r="R81" s="2767"/>
      <c r="S81" s="2767"/>
      <c r="T81" s="2767"/>
      <c r="U81" s="2537"/>
      <c r="V81" s="2537"/>
      <c r="W81" s="2768" t="str">
        <f ca="1">IF(ISBLANK(X81),"",LARGE(OFFSET(W47,0,0,ROWS(W47:W80)),1)+1)</f>
        <v/>
      </c>
      <c r="X81" s="27"/>
      <c r="Y81" s="132"/>
      <c r="Z81" s="547" t="s">
        <v>1008</v>
      </c>
      <c r="AA81" s="2787">
        <v>2.4305555555555556E-2</v>
      </c>
      <c r="AB81" s="2786">
        <f>AA80+AA81</f>
        <v>7.6388888888888895E-2</v>
      </c>
      <c r="AC81" s="641"/>
      <c r="AD81" s="641"/>
      <c r="AE81" s="641"/>
      <c r="AF81" s="641"/>
      <c r="AG81" s="641"/>
      <c r="AH81" s="641"/>
      <c r="AI81" s="641"/>
      <c r="AJ81" s="2781"/>
      <c r="AK81" s="428"/>
      <c r="AL81" s="399"/>
      <c r="AM81" s="400"/>
      <c r="AO81" s="1148"/>
      <c r="AP81" s="498">
        <v>0.25</v>
      </c>
      <c r="AQ81" s="498">
        <v>0.5</v>
      </c>
      <c r="AR81" s="1988" t="s">
        <v>4404</v>
      </c>
      <c r="AS81" s="2574"/>
      <c r="AT81" s="712"/>
      <c r="AU81" s="1314"/>
      <c r="AV81" s="641"/>
      <c r="AW81" s="2579">
        <v>3.472222222222222E-3</v>
      </c>
      <c r="AX81" s="2056" t="s">
        <v>1006</v>
      </c>
      <c r="AY81" s="2580"/>
      <c r="AZ81" s="2054" t="s">
        <v>4098</v>
      </c>
      <c r="BA81" s="899">
        <v>1.0416666666666666E-2</v>
      </c>
      <c r="BB81" s="2054"/>
      <c r="BC81" s="2514"/>
      <c r="BD81" s="641"/>
      <c r="BE81" s="135">
        <v>1</v>
      </c>
    </row>
    <row r="82" spans="1:57" ht="15.75" customHeight="1" thickBot="1">
      <c r="A82"/>
      <c r="B82" s="3642" t="s">
        <v>274</v>
      </c>
      <c r="C82"/>
      <c r="D82" s="3608" t="s">
        <v>15</v>
      </c>
      <c r="E82" s="2745" t="s">
        <v>4497</v>
      </c>
      <c r="F82" s="2746"/>
      <c r="G82" s="2746"/>
      <c r="H82" s="2746"/>
      <c r="I82" s="2587"/>
      <c r="J82" s="2056"/>
      <c r="K82" s="2056"/>
      <c r="L82" s="622"/>
      <c r="M82" s="2580"/>
      <c r="N82" s="2053" t="s">
        <v>1002</v>
      </c>
      <c r="O82" s="2785" t="s">
        <v>26</v>
      </c>
      <c r="P82"/>
      <c r="Q82" s="3608" t="s">
        <v>15</v>
      </c>
      <c r="R82" s="2745" t="s">
        <v>4497</v>
      </c>
      <c r="S82" s="2746"/>
      <c r="T82" s="2746"/>
      <c r="U82" s="2746"/>
      <c r="V82" s="2587"/>
      <c r="W82" s="2056"/>
      <c r="X82" s="2056"/>
      <c r="Y82" s="622"/>
      <c r="Z82" s="2580"/>
      <c r="AA82" s="2053" t="s">
        <v>1002</v>
      </c>
      <c r="AB82" s="2785" t="s">
        <v>26</v>
      </c>
      <c r="AD82" s="3807" t="s">
        <v>480</v>
      </c>
      <c r="AE82" s="3808"/>
      <c r="AF82"/>
      <c r="AG82" s="3809" t="s">
        <v>765</v>
      </c>
      <c r="AH82" s="3810"/>
      <c r="AJ82" s="2781" t="s">
        <v>771</v>
      </c>
      <c r="AK82" s="428"/>
      <c r="AL82" s="399"/>
      <c r="AM82" s="400"/>
      <c r="AO82" s="1148"/>
      <c r="AP82" s="18" t="s">
        <v>874</v>
      </c>
      <c r="AQ82" s="18" t="s">
        <v>875</v>
      </c>
      <c r="AR82" s="18"/>
      <c r="AS82" s="18"/>
      <c r="AT82" s="712"/>
      <c r="AU82" s="1314"/>
      <c r="AV82" s="641"/>
      <c r="AW82" s="2582" t="s">
        <v>1008</v>
      </c>
      <c r="AX82" s="2583">
        <v>2.0833333333333332E-2</v>
      </c>
      <c r="AY82" s="608"/>
      <c r="AZ82" s="2584" t="s">
        <v>67</v>
      </c>
      <c r="BA82" s="2049">
        <f>AW81+BA81+AX82</f>
        <v>3.4722222222222224E-2</v>
      </c>
      <c r="BB82" s="608"/>
      <c r="BC82" s="2517"/>
      <c r="BD82" s="641"/>
      <c r="BE82" s="135">
        <v>1</v>
      </c>
    </row>
    <row r="83" spans="1:57" ht="15.75" customHeight="1" thickTop="1">
      <c r="A83"/>
      <c r="B83" s="41" t="s">
        <v>62</v>
      </c>
      <c r="C83"/>
      <c r="D83" s="3608" t="s">
        <v>15</v>
      </c>
      <c r="E83" s="4096" t="s">
        <v>4498</v>
      </c>
      <c r="F83" s="4097"/>
      <c r="G83" s="4097"/>
      <c r="H83" s="4097"/>
      <c r="I83" s="4098"/>
      <c r="J83" s="608"/>
      <c r="K83" s="608"/>
      <c r="L83" s="2740"/>
      <c r="M83" s="2784"/>
      <c r="N83" s="579" t="s">
        <v>1003</v>
      </c>
      <c r="O83" s="582" t="s">
        <v>26</v>
      </c>
      <c r="P83"/>
      <c r="Q83" s="3608" t="s">
        <v>15</v>
      </c>
      <c r="R83" s="4096" t="s">
        <v>4498</v>
      </c>
      <c r="S83" s="4097"/>
      <c r="T83" s="4097"/>
      <c r="U83" s="4097"/>
      <c r="V83" s="4098"/>
      <c r="W83" s="608"/>
      <c r="X83" s="608"/>
      <c r="Y83" s="2740"/>
      <c r="Z83" s="2784"/>
      <c r="AA83" s="579" t="s">
        <v>1003</v>
      </c>
      <c r="AB83" s="582" t="s">
        <v>26</v>
      </c>
      <c r="AD83" s="3807"/>
      <c r="AE83" s="3808"/>
      <c r="AF83"/>
      <c r="AG83" s="3809"/>
      <c r="AH83" s="3810"/>
      <c r="AJ83" s="459"/>
      <c r="AK83" s="460"/>
      <c r="AL83" s="141"/>
      <c r="AM83" s="161"/>
      <c r="AO83" s="1148"/>
      <c r="AP83" s="18"/>
      <c r="AQ83" s="18"/>
      <c r="AR83" s="18"/>
      <c r="AS83" s="18"/>
      <c r="AT83" s="132"/>
      <c r="AU83" s="704"/>
      <c r="AV83" s="641"/>
      <c r="AW83" s="1148"/>
      <c r="AX83" s="132"/>
      <c r="AY83" s="132"/>
      <c r="AZ83" s="132"/>
      <c r="BA83" s="132"/>
      <c r="BB83" s="132"/>
      <c r="BC83" s="704"/>
      <c r="BD83" s="641"/>
      <c r="BE83" s="135">
        <v>1</v>
      </c>
    </row>
    <row r="84" spans="1:57" ht="23.25">
      <c r="A84"/>
      <c r="B84" s="645" t="s">
        <v>61</v>
      </c>
      <c r="C84"/>
      <c r="D84" s="3608" t="s">
        <v>15</v>
      </c>
      <c r="E84" s="4099"/>
      <c r="F84" s="4100"/>
      <c r="G84" s="4100"/>
      <c r="H84" s="4100"/>
      <c r="I84" s="4101"/>
      <c r="J84" s="2012"/>
      <c r="K84" s="2012"/>
      <c r="L84" s="2012"/>
      <c r="M84" s="2513"/>
      <c r="N84" s="2513"/>
      <c r="O84" s="2058" t="s">
        <v>4844</v>
      </c>
      <c r="P84"/>
      <c r="Q84" s="3608" t="s">
        <v>15</v>
      </c>
      <c r="R84" s="4099"/>
      <c r="S84" s="4100"/>
      <c r="T84" s="4100"/>
      <c r="U84" s="4100"/>
      <c r="V84" s="4101"/>
      <c r="W84" s="2012"/>
      <c r="X84" s="2012"/>
      <c r="Y84" s="2012"/>
      <c r="Z84" s="2513"/>
      <c r="AA84" s="2513"/>
      <c r="AB84" s="2058" t="s">
        <v>4844</v>
      </c>
      <c r="AC84" s="641"/>
      <c r="AD84" s="641"/>
      <c r="AE84" s="641"/>
      <c r="AF84" s="641"/>
      <c r="AG84" s="641"/>
      <c r="AH84" s="641"/>
      <c r="AI84" s="641"/>
      <c r="AJ84" s="4036" t="s">
        <v>788</v>
      </c>
      <c r="AK84" s="4037"/>
      <c r="AL84" s="4037"/>
      <c r="AM84" s="4038"/>
      <c r="AO84" s="397" t="s">
        <v>536</v>
      </c>
      <c r="AP84" s="398"/>
      <c r="AQ84" s="399"/>
      <c r="AR84" s="399"/>
      <c r="AS84" s="132"/>
      <c r="AT84" s="712"/>
      <c r="AU84" s="1314"/>
      <c r="AV84" s="641"/>
      <c r="AW84" s="2224"/>
      <c r="AX84" s="579" t="s">
        <v>1002</v>
      </c>
      <c r="AY84" s="580" t="s">
        <v>26</v>
      </c>
      <c r="AZ84" s="581"/>
      <c r="BA84" s="579"/>
      <c r="BB84" s="579" t="s">
        <v>1003</v>
      </c>
      <c r="BC84" s="2586" t="s">
        <v>26</v>
      </c>
      <c r="BD84" s="641"/>
      <c r="BE84" s="135">
        <v>1</v>
      </c>
    </row>
    <row r="85" spans="1:57" ht="15.75" customHeight="1" thickBot="1">
      <c r="A85"/>
      <c r="B85" s="38" t="s">
        <v>58</v>
      </c>
      <c r="C85"/>
      <c r="D85" s="3608" t="s">
        <v>15</v>
      </c>
      <c r="E85" s="4102"/>
      <c r="F85" s="4103"/>
      <c r="G85" s="4103"/>
      <c r="H85" s="4103"/>
      <c r="I85" s="4104"/>
      <c r="J85" s="2014"/>
      <c r="K85" s="2014"/>
      <c r="L85" s="2014"/>
      <c r="M85" s="608"/>
      <c r="N85" s="608"/>
      <c r="O85" s="2015" t="s">
        <v>4845</v>
      </c>
      <c r="P85"/>
      <c r="Q85" s="3608" t="s">
        <v>15</v>
      </c>
      <c r="R85" s="4102"/>
      <c r="S85" s="4103"/>
      <c r="T85" s="4103"/>
      <c r="U85" s="4103"/>
      <c r="V85" s="4104"/>
      <c r="W85" s="2014"/>
      <c r="X85" s="2014"/>
      <c r="Y85" s="2014"/>
      <c r="Z85" s="608"/>
      <c r="AA85" s="608"/>
      <c r="AB85" s="2015" t="s">
        <v>4845</v>
      </c>
      <c r="AD85" s="3807" t="s">
        <v>773</v>
      </c>
      <c r="AE85" s="3808"/>
      <c r="AF85"/>
      <c r="AG85" s="3809" t="s">
        <v>775</v>
      </c>
      <c r="AH85" s="3810"/>
      <c r="AJ85" s="4036"/>
      <c r="AK85" s="4037"/>
      <c r="AL85" s="4037"/>
      <c r="AM85" s="4038"/>
      <c r="AO85" s="4008" t="s">
        <v>541</v>
      </c>
      <c r="AP85" s="4009"/>
      <c r="AQ85" s="4009"/>
      <c r="AR85" s="4009"/>
      <c r="AS85" s="132"/>
      <c r="AT85" s="712"/>
      <c r="AU85" s="1314"/>
      <c r="AV85" s="641"/>
      <c r="AW85" s="1148"/>
      <c r="AX85" s="132"/>
      <c r="AY85" s="132"/>
      <c r="AZ85" s="132"/>
      <c r="BA85" s="132"/>
      <c r="BB85" s="132"/>
      <c r="BC85" s="704"/>
      <c r="BD85" s="641"/>
      <c r="BE85" s="135">
        <v>1</v>
      </c>
    </row>
    <row r="86" spans="1:57" ht="15.75" customHeight="1" thickTop="1" thickBot="1">
      <c r="A86"/>
      <c r="B86" s="38" t="s">
        <v>56</v>
      </c>
      <c r="C86"/>
      <c r="D86" s="3608" t="s">
        <v>15</v>
      </c>
      <c r="E86" s="2753" t="str">
        <f>LEN(SUBSTITUTE(E83," ",""))&amp;" caractères plus "&amp;(LEN(E83)-LEN(SUBSTITUTE(E83," ","")))&amp;" espaces = "&amp;LEN(E83)</f>
        <v>178 caractères plus 38 espaces = 216</v>
      </c>
      <c r="F86" s="31"/>
      <c r="G86" s="31"/>
      <c r="H86" s="31"/>
      <c r="I86" s="31"/>
      <c r="J86" s="14" t="s">
        <v>4</v>
      </c>
      <c r="K86" s="2016"/>
      <c r="L86" s="11"/>
      <c r="M86" s="132"/>
      <c r="N86" s="132"/>
      <c r="O86" s="10"/>
      <c r="P86"/>
      <c r="Q86" s="3608" t="s">
        <v>15</v>
      </c>
      <c r="R86" s="2753" t="str">
        <f>LEN(SUBSTITUTE(R83," ",""))&amp;" caractères plus "&amp;(LEN(R83)-LEN(SUBSTITUTE(R83," ","")))&amp;" espaces = "&amp;LEN(R83)</f>
        <v>178 caractères plus 38 espaces = 216</v>
      </c>
      <c r="S86" s="31"/>
      <c r="T86" s="31"/>
      <c r="U86" s="31"/>
      <c r="V86" s="31"/>
      <c r="W86" s="14" t="s">
        <v>4</v>
      </c>
      <c r="X86" s="2016"/>
      <c r="Y86" s="11"/>
      <c r="Z86" s="132"/>
      <c r="AA86" s="132"/>
      <c r="AB86" s="10"/>
      <c r="AD86" s="3807"/>
      <c r="AE86" s="3808"/>
      <c r="AF86"/>
      <c r="AG86" s="3809"/>
      <c r="AH86" s="3810"/>
      <c r="AJ86" s="166"/>
      <c r="AK86" s="11"/>
      <c r="AL86" s="11"/>
      <c r="AM86" s="167"/>
      <c r="AO86" s="4008"/>
      <c r="AP86" s="4009"/>
      <c r="AQ86" s="4009"/>
      <c r="AR86" s="4009"/>
      <c r="AS86" s="132"/>
      <c r="AT86" s="712"/>
      <c r="AU86" s="1314"/>
      <c r="AV86" s="641"/>
      <c r="AW86" s="2516"/>
      <c r="AX86" s="2755" t="s">
        <v>4499</v>
      </c>
      <c r="AY86" s="2746"/>
      <c r="AZ86" s="2746"/>
      <c r="BA86" s="2746"/>
      <c r="BB86" s="2587"/>
      <c r="BC86" s="1314"/>
      <c r="BD86" s="641"/>
      <c r="BE86" s="135">
        <v>1</v>
      </c>
    </row>
    <row r="87" spans="1:57" ht="16.5" customHeight="1" thickTop="1">
      <c r="A87"/>
      <c r="B87" s="38" t="s">
        <v>55</v>
      </c>
      <c r="C87"/>
      <c r="D87" s="3608" t="s">
        <v>0</v>
      </c>
      <c r="E87" s="1939" t="s">
        <v>4468</v>
      </c>
      <c r="F87" s="31"/>
      <c r="G87" s="31"/>
      <c r="H87" s="31"/>
      <c r="I87" s="31"/>
      <c r="J87" s="6" t="s">
        <v>2</v>
      </c>
      <c r="K87" s="5" t="s">
        <v>1</v>
      </c>
      <c r="L87" s="3"/>
      <c r="M87" s="132"/>
      <c r="N87" s="132"/>
      <c r="O87" s="463" t="s">
        <v>798</v>
      </c>
      <c r="P87"/>
      <c r="Q87" s="3608" t="s">
        <v>0</v>
      </c>
      <c r="R87" s="1939" t="s">
        <v>4468</v>
      </c>
      <c r="S87" s="31"/>
      <c r="T87" s="31"/>
      <c r="U87" s="31"/>
      <c r="V87" s="31"/>
      <c r="W87" s="6" t="s">
        <v>2</v>
      </c>
      <c r="X87" s="5" t="s">
        <v>1</v>
      </c>
      <c r="Y87" s="3"/>
      <c r="Z87" s="132"/>
      <c r="AA87" s="132"/>
      <c r="AB87" s="463" t="s">
        <v>798</v>
      </c>
      <c r="AC87" s="641"/>
      <c r="AD87" s="641"/>
      <c r="AE87" s="641"/>
      <c r="AF87" s="641"/>
      <c r="AG87" s="641"/>
      <c r="AH87" s="641"/>
      <c r="AI87" s="641"/>
      <c r="AJ87" s="464" t="s">
        <v>799</v>
      </c>
      <c r="AK87" s="19" t="s">
        <v>800</v>
      </c>
      <c r="AL87" s="18"/>
      <c r="AM87" s="465"/>
      <c r="AO87" s="4008"/>
      <c r="AP87" s="4009"/>
      <c r="AQ87" s="4009"/>
      <c r="AR87" s="4009"/>
      <c r="AS87" s="132"/>
      <c r="AT87" s="712"/>
      <c r="AU87" s="1314"/>
      <c r="AV87" s="641"/>
      <c r="AW87" s="2516"/>
      <c r="AX87" s="3964" t="s">
        <v>4498</v>
      </c>
      <c r="AY87" s="3965"/>
      <c r="AZ87" s="3965"/>
      <c r="BA87" s="3965"/>
      <c r="BB87" s="3966"/>
      <c r="BC87" s="1314"/>
      <c r="BD87" s="641"/>
      <c r="BE87" s="135">
        <v>1</v>
      </c>
    </row>
    <row r="88" spans="1:57" ht="15.75" customHeight="1">
      <c r="A88"/>
      <c r="B88" s="38" t="s">
        <v>57</v>
      </c>
      <c r="C88"/>
      <c r="D88" s="3608" t="s">
        <v>0</v>
      </c>
      <c r="E88" s="3594">
        <v>11</v>
      </c>
      <c r="F88" s="3594">
        <v>11</v>
      </c>
      <c r="G88" s="3594">
        <v>3</v>
      </c>
      <c r="H88" s="3594">
        <v>11</v>
      </c>
      <c r="I88" s="3594">
        <v>11</v>
      </c>
      <c r="J88" s="3594">
        <v>9</v>
      </c>
      <c r="K88" s="3594">
        <v>35</v>
      </c>
      <c r="L88" s="3595">
        <v>11</v>
      </c>
      <c r="M88" s="3594">
        <v>14</v>
      </c>
      <c r="N88" s="3594">
        <v>11</v>
      </c>
      <c r="O88" s="3610">
        <v>11</v>
      </c>
      <c r="P88"/>
      <c r="Q88" s="3608" t="s">
        <v>0</v>
      </c>
      <c r="R88" s="3594">
        <v>11</v>
      </c>
      <c r="S88" s="3594">
        <v>11</v>
      </c>
      <c r="T88" s="3594">
        <v>3</v>
      </c>
      <c r="U88" s="3594">
        <v>11</v>
      </c>
      <c r="V88" s="3594">
        <v>11</v>
      </c>
      <c r="W88" s="3594">
        <v>9</v>
      </c>
      <c r="X88" s="3594">
        <v>35</v>
      </c>
      <c r="Y88" s="3595">
        <v>11</v>
      </c>
      <c r="Z88" s="3594">
        <v>14</v>
      </c>
      <c r="AA88" s="3594">
        <v>11</v>
      </c>
      <c r="AB88" s="3610">
        <v>11</v>
      </c>
      <c r="AD88" s="3807" t="s">
        <v>782</v>
      </c>
      <c r="AE88" s="3808"/>
      <c r="AF88"/>
      <c r="AG88" s="3809" t="s">
        <v>784</v>
      </c>
      <c r="AH88" s="3810"/>
      <c r="AJ88" s="466"/>
      <c r="AK88" s="18"/>
      <c r="AL88" s="141"/>
      <c r="AM88" s="161"/>
      <c r="AO88" s="4008"/>
      <c r="AP88" s="4009"/>
      <c r="AQ88" s="4009"/>
      <c r="AR88" s="4009"/>
      <c r="AS88" s="132"/>
      <c r="AT88" s="712"/>
      <c r="AU88" s="1314"/>
      <c r="AV88" s="641"/>
      <c r="AW88" s="2516"/>
      <c r="AX88" s="3967"/>
      <c r="AY88" s="3968"/>
      <c r="AZ88" s="3968"/>
      <c r="BA88" s="3968"/>
      <c r="BB88" s="3969"/>
      <c r="BC88" s="1314"/>
      <c r="BD88" s="641"/>
      <c r="BE88" s="135">
        <v>1</v>
      </c>
    </row>
    <row r="89" spans="1:57" ht="15.75" customHeight="1" thickBot="1">
      <c r="A89"/>
      <c r="B89" s="39" t="s">
        <v>66</v>
      </c>
      <c r="C89"/>
      <c r="D89" s="3612" t="s">
        <v>0</v>
      </c>
      <c r="E89" s="716">
        <f t="shared" ref="E89:O89" ca="1" si="15">CELL("largeur",E89)</f>
        <v>11</v>
      </c>
      <c r="F89" s="716">
        <f t="shared" ca="1" si="15"/>
        <v>11</v>
      </c>
      <c r="G89" s="716">
        <f t="shared" ca="1" si="15"/>
        <v>3</v>
      </c>
      <c r="H89" s="716">
        <f t="shared" ca="1" si="15"/>
        <v>11</v>
      </c>
      <c r="I89" s="716">
        <f t="shared" ca="1" si="15"/>
        <v>11</v>
      </c>
      <c r="J89" s="716">
        <f t="shared" ca="1" si="15"/>
        <v>9</v>
      </c>
      <c r="K89" s="716">
        <f t="shared" ca="1" si="15"/>
        <v>35</v>
      </c>
      <c r="L89" s="716">
        <f t="shared" ca="1" si="15"/>
        <v>11</v>
      </c>
      <c r="M89" s="716">
        <f t="shared" ca="1" si="15"/>
        <v>14</v>
      </c>
      <c r="N89" s="716">
        <f t="shared" ca="1" si="15"/>
        <v>11</v>
      </c>
      <c r="O89" s="717">
        <f t="shared" ca="1" si="15"/>
        <v>11</v>
      </c>
      <c r="P89"/>
      <c r="Q89" s="3612" t="s">
        <v>0</v>
      </c>
      <c r="R89" s="716">
        <f t="shared" ref="R89:AB89" ca="1" si="16">CELL("largeur",R89)</f>
        <v>11</v>
      </c>
      <c r="S89" s="716">
        <f t="shared" ca="1" si="16"/>
        <v>11</v>
      </c>
      <c r="T89" s="716">
        <f t="shared" ca="1" si="16"/>
        <v>3</v>
      </c>
      <c r="U89" s="716">
        <f t="shared" ca="1" si="16"/>
        <v>11</v>
      </c>
      <c r="V89" s="716">
        <f t="shared" ca="1" si="16"/>
        <v>11</v>
      </c>
      <c r="W89" s="716">
        <f t="shared" ca="1" si="16"/>
        <v>9</v>
      </c>
      <c r="X89" s="716">
        <f t="shared" ca="1" si="16"/>
        <v>35</v>
      </c>
      <c r="Y89" s="716">
        <f t="shared" ca="1" si="16"/>
        <v>11</v>
      </c>
      <c r="Z89" s="716">
        <f t="shared" ca="1" si="16"/>
        <v>14</v>
      </c>
      <c r="AA89" s="716">
        <f t="shared" ca="1" si="16"/>
        <v>11</v>
      </c>
      <c r="AB89" s="717">
        <f t="shared" ca="1" si="16"/>
        <v>11</v>
      </c>
      <c r="AD89" s="3807"/>
      <c r="AE89" s="3808"/>
      <c r="AF89"/>
      <c r="AG89" s="3809"/>
      <c r="AH89" s="3810"/>
      <c r="AJ89" s="467" t="s">
        <v>801</v>
      </c>
      <c r="AK89" s="453"/>
      <c r="AL89" s="18"/>
      <c r="AM89" s="465"/>
      <c r="AO89" s="2578" t="s">
        <v>4405</v>
      </c>
      <c r="AU89" s="692"/>
      <c r="AV89" s="641"/>
      <c r="AW89" s="2516"/>
      <c r="AX89" s="3970"/>
      <c r="AY89" s="3971"/>
      <c r="AZ89" s="3971"/>
      <c r="BA89" s="3971"/>
      <c r="BB89" s="3972"/>
      <c r="BC89" s="1314"/>
      <c r="BD89" s="641"/>
      <c r="BE89" s="135">
        <v>1</v>
      </c>
    </row>
    <row r="90" spans="1:57" ht="20.25" thickTop="1" thickBot="1">
      <c r="A90"/>
      <c r="B90" s="39" t="s">
        <v>65</v>
      </c>
      <c r="C90"/>
      <c r="D90"/>
      <c r="E90"/>
      <c r="F90"/>
      <c r="G90"/>
      <c r="H90"/>
      <c r="I90"/>
      <c r="J90"/>
      <c r="K90" s="151" t="s">
        <v>4847</v>
      </c>
      <c r="L90" s="3595" t="s">
        <v>4846</v>
      </c>
      <c r="M90" s="154" t="s">
        <v>1061</v>
      </c>
      <c r="N90"/>
      <c r="O90"/>
      <c r="P90"/>
      <c r="Q90"/>
      <c r="R90"/>
      <c r="S90"/>
      <c r="T90"/>
      <c r="U90"/>
      <c r="V90"/>
      <c r="W90"/>
      <c r="X90" s="151" t="s">
        <v>4847</v>
      </c>
      <c r="Y90" s="3595" t="s">
        <v>4846</v>
      </c>
      <c r="Z90" s="154" t="s">
        <v>1061</v>
      </c>
      <c r="AA90"/>
      <c r="AB90"/>
      <c r="AC90" s="641"/>
      <c r="AD90" s="641"/>
      <c r="AE90" s="641"/>
      <c r="AF90" s="641"/>
      <c r="AG90" s="641"/>
      <c r="AH90" s="641"/>
      <c r="AI90" s="641"/>
      <c r="AJ90" s="4047" t="s">
        <v>804</v>
      </c>
      <c r="AK90" s="4048"/>
      <c r="AL90" s="4048"/>
      <c r="AM90" s="4049"/>
      <c r="AO90" s="2527" t="s">
        <v>84</v>
      </c>
      <c r="AP90" s="4010" t="s">
        <v>4086</v>
      </c>
      <c r="AQ90" s="4011"/>
      <c r="AR90" s="4011"/>
      <c r="AS90" s="4014" t="s">
        <v>78</v>
      </c>
      <c r="AT90" s="4016" t="s">
        <v>4087</v>
      </c>
      <c r="AU90" s="4017"/>
      <c r="AV90" s="641"/>
      <c r="AW90" s="2516"/>
      <c r="AX90" s="2756" t="str">
        <f>LEN(SUBSTITUTE(AX87," ",""))&amp;" caractères plus "&amp;(LEN(AX87)-LEN(SUBSTITUTE(AX87," ","")))&amp;" espaces = "&amp;LEN(AX87)</f>
        <v>178 caractères plus 38 espaces = 216</v>
      </c>
      <c r="AY90" s="2757"/>
      <c r="AZ90" s="2757"/>
      <c r="BA90" s="2757"/>
      <c r="BB90" s="2757"/>
      <c r="BC90" s="1314"/>
      <c r="BD90" s="641"/>
      <c r="BE90" s="135">
        <v>1</v>
      </c>
    </row>
    <row r="91" spans="1:57" ht="33" customHeight="1">
      <c r="A91"/>
      <c r="B91" s="3641" t="s">
        <v>429</v>
      </c>
      <c r="C91"/>
      <c r="D91" s="3564" t="s">
        <v>0</v>
      </c>
      <c r="E91" s="3565" t="s">
        <v>4486</v>
      </c>
      <c r="F91" s="3565"/>
      <c r="G91" s="3565"/>
      <c r="H91" s="3565"/>
      <c r="I91" s="2678" t="s">
        <v>4482</v>
      </c>
      <c r="J91" s="3566"/>
      <c r="K91" s="3566"/>
      <c r="L91" s="3566"/>
      <c r="M91" s="3567"/>
      <c r="N91" s="3640" t="str">
        <f>E92</f>
        <v>MACÉDOINE DE LÉGUMES AU COULIS DE TOMATE</v>
      </c>
      <c r="O91" s="3639" t="str">
        <f>LEFT(E92,1)</f>
        <v>M</v>
      </c>
      <c r="P91"/>
      <c r="Q91" s="3564" t="s">
        <v>0</v>
      </c>
      <c r="R91" s="3565" t="s">
        <v>4486</v>
      </c>
      <c r="S91" s="3565"/>
      <c r="T91" s="3565"/>
      <c r="U91" s="3565"/>
      <c r="V91" s="2678" t="s">
        <v>4482</v>
      </c>
      <c r="W91" s="3566"/>
      <c r="X91" s="3566"/>
      <c r="Y91" s="3566"/>
      <c r="Z91" s="3567"/>
      <c r="AA91" s="3640" t="str">
        <f>R92</f>
        <v>NOM DE VOTRE RECETTE</v>
      </c>
      <c r="AB91" s="3639" t="str">
        <f>LEFT(R92,1)</f>
        <v>N</v>
      </c>
      <c r="AD91" s="3807" t="s">
        <v>792</v>
      </c>
      <c r="AE91" s="3808"/>
      <c r="AF91"/>
      <c r="AG91" s="3809" t="s">
        <v>794</v>
      </c>
      <c r="AH91" s="3810"/>
      <c r="AJ91" s="4047"/>
      <c r="AK91" s="4048"/>
      <c r="AL91" s="4048"/>
      <c r="AM91" s="4049"/>
      <c r="AO91" s="2530" t="s">
        <v>75</v>
      </c>
      <c r="AP91" s="4012"/>
      <c r="AQ91" s="4013"/>
      <c r="AR91" s="4013"/>
      <c r="AS91" s="4015"/>
      <c r="AT91" s="4018"/>
      <c r="AU91" s="4019"/>
      <c r="AV91" s="641"/>
      <c r="AW91" s="2224"/>
      <c r="BB91" s="132"/>
      <c r="BC91" s="704"/>
      <c r="BD91" s="641"/>
      <c r="BE91" s="135">
        <v>1</v>
      </c>
    </row>
    <row r="92" spans="1:57" ht="15.75" customHeight="1">
      <c r="A92"/>
      <c r="B92" s="39" t="s">
        <v>60</v>
      </c>
      <c r="C92"/>
      <c r="D92" s="3568" t="s">
        <v>0</v>
      </c>
      <c r="E92" s="4121" t="s">
        <v>4879</v>
      </c>
      <c r="F92" s="4121"/>
      <c r="G92" s="4121"/>
      <c r="H92" s="4121"/>
      <c r="I92" s="2688" t="s">
        <v>1823</v>
      </c>
      <c r="J92" s="125" t="s">
        <v>114</v>
      </c>
      <c r="K92" s="124"/>
      <c r="L92" s="124"/>
      <c r="M92" s="4122" t="s">
        <v>118</v>
      </c>
      <c r="N92" s="4123" t="s">
        <v>4878</v>
      </c>
      <c r="O92" s="4124"/>
      <c r="P92" s="641"/>
      <c r="Q92" s="3568" t="s">
        <v>0</v>
      </c>
      <c r="R92" s="4121" t="s">
        <v>1078</v>
      </c>
      <c r="S92" s="4121"/>
      <c r="T92" s="4121"/>
      <c r="U92" s="4121"/>
      <c r="V92" s="2688" t="s">
        <v>1823</v>
      </c>
      <c r="W92" s="125" t="s">
        <v>114</v>
      </c>
      <c r="X92" s="124"/>
      <c r="Y92" s="124"/>
      <c r="Z92" s="4122" t="s">
        <v>118</v>
      </c>
      <c r="AA92" s="4123" t="s">
        <v>214</v>
      </c>
      <c r="AB92" s="4124"/>
      <c r="AD92" s="3807"/>
      <c r="AE92" s="3808"/>
      <c r="AF92"/>
      <c r="AG92" s="3809"/>
      <c r="AH92" s="3810"/>
      <c r="AJ92" s="466"/>
      <c r="AK92" s="18"/>
      <c r="AL92" s="18"/>
      <c r="AM92" s="465"/>
      <c r="AO92" s="2532" t="s">
        <v>73</v>
      </c>
      <c r="AP92" s="1986">
        <v>1.1100000000000001</v>
      </c>
      <c r="AQ92" s="1984" t="s">
        <v>4407</v>
      </c>
      <c r="AR92" s="1996" t="s">
        <v>4408</v>
      </c>
      <c r="AS92" s="54">
        <v>20</v>
      </c>
      <c r="AT92" s="1990">
        <v>0.88800000000000012</v>
      </c>
      <c r="AU92" s="2581" t="s">
        <v>4409</v>
      </c>
      <c r="AV92" s="641"/>
      <c r="AW92" s="2588" t="s">
        <v>4</v>
      </c>
      <c r="AX92" s="2016" t="s">
        <v>4436</v>
      </c>
      <c r="AY92" s="11"/>
      <c r="AZ92" s="132"/>
      <c r="BA92" s="132"/>
      <c r="BB92" s="132"/>
      <c r="BC92" s="704"/>
      <c r="BD92" s="641"/>
      <c r="BE92" s="135">
        <v>1</v>
      </c>
    </row>
    <row r="93" spans="1:57" ht="18.75">
      <c r="A93"/>
      <c r="B93" s="39" t="s">
        <v>59</v>
      </c>
      <c r="C93"/>
      <c r="D93" s="3568" t="s">
        <v>0</v>
      </c>
      <c r="E93" s="4121"/>
      <c r="F93" s="4121"/>
      <c r="G93" s="4121"/>
      <c r="H93" s="4121"/>
      <c r="I93" s="2690" t="s">
        <v>4489</v>
      </c>
      <c r="J93" s="104" t="s">
        <v>4842</v>
      </c>
      <c r="K93" s="104"/>
      <c r="L93" s="124"/>
      <c r="M93" s="4122"/>
      <c r="N93" s="4123"/>
      <c r="O93" s="4124"/>
      <c r="P93" s="641"/>
      <c r="Q93" s="3568" t="s">
        <v>0</v>
      </c>
      <c r="R93" s="4121"/>
      <c r="S93" s="4121"/>
      <c r="T93" s="4121"/>
      <c r="U93" s="4121"/>
      <c r="V93" s="2690" t="s">
        <v>4489</v>
      </c>
      <c r="W93" s="104" t="s">
        <v>4842</v>
      </c>
      <c r="X93" s="104"/>
      <c r="Y93" s="124"/>
      <c r="Z93" s="4122"/>
      <c r="AA93" s="4123"/>
      <c r="AB93" s="4124"/>
      <c r="AC93" s="641"/>
      <c r="AD93" s="641"/>
      <c r="AE93" s="641"/>
      <c r="AF93" s="641"/>
      <c r="AG93" s="641"/>
      <c r="AH93" s="641"/>
      <c r="AI93" s="641"/>
      <c r="AJ93" s="166"/>
      <c r="AK93" s="2048" t="s">
        <v>81</v>
      </c>
      <c r="AL93" s="2047" t="s">
        <v>80</v>
      </c>
      <c r="AM93" s="465"/>
      <c r="AO93" s="2532" t="s">
        <v>72</v>
      </c>
      <c r="AP93" s="1987">
        <v>14.929499999999999</v>
      </c>
      <c r="AQ93" s="1984" t="s">
        <v>4410</v>
      </c>
      <c r="AR93" s="1996" t="s">
        <v>4411</v>
      </c>
      <c r="AS93" s="54"/>
      <c r="AT93" s="1994">
        <v>14.929499999999999</v>
      </c>
      <c r="AU93" s="2585" t="s">
        <v>4412</v>
      </c>
      <c r="AV93" s="641"/>
      <c r="AW93" s="2591" t="s">
        <v>2</v>
      </c>
      <c r="AX93" s="5" t="s">
        <v>1</v>
      </c>
      <c r="AY93" s="4"/>
      <c r="AZ93" s="132"/>
      <c r="BA93" s="132"/>
      <c r="BB93" s="132"/>
      <c r="BC93" s="704"/>
      <c r="BD93" s="641"/>
      <c r="BE93" s="135">
        <v>1</v>
      </c>
    </row>
    <row r="94" spans="1:57" ht="15.75" customHeight="1">
      <c r="A94"/>
      <c r="B94"/>
      <c r="C94"/>
      <c r="D94" s="3568" t="s">
        <v>0</v>
      </c>
      <c r="E94" s="4121"/>
      <c r="F94" s="4121"/>
      <c r="G94" s="4121"/>
      <c r="H94" s="4121"/>
      <c r="I94" s="2691"/>
      <c r="J94" s="104"/>
      <c r="K94" s="2692"/>
      <c r="L94" s="2697"/>
      <c r="M94" s="113"/>
      <c r="N94" s="2697">
        <f>M125/N95</f>
        <v>0.15270000000000003</v>
      </c>
      <c r="O94" s="2792" t="s">
        <v>110</v>
      </c>
      <c r="P94" s="641"/>
      <c r="Q94" s="3568" t="s">
        <v>0</v>
      </c>
      <c r="R94" s="4121"/>
      <c r="S94" s="4121"/>
      <c r="T94" s="4121"/>
      <c r="U94" s="4121"/>
      <c r="V94" s="2691"/>
      <c r="W94" s="104"/>
      <c r="X94" s="2692"/>
      <c r="Y94" s="2697"/>
      <c r="Z94" s="113"/>
      <c r="AA94" s="2697">
        <f>Z125/AA95</f>
        <v>0</v>
      </c>
      <c r="AB94" s="2792" t="s">
        <v>110</v>
      </c>
      <c r="AD94" s="3807" t="s">
        <v>731</v>
      </c>
      <c r="AE94" s="3808"/>
      <c r="AF94"/>
      <c r="AG94"/>
      <c r="AH94"/>
      <c r="AJ94" s="166"/>
      <c r="AK94" s="471" t="s">
        <v>74</v>
      </c>
      <c r="AL94" s="78">
        <v>1</v>
      </c>
      <c r="AM94" s="465"/>
      <c r="AO94" s="2532" t="s">
        <v>70</v>
      </c>
      <c r="AP94" s="1986">
        <v>8.3249999999999993</v>
      </c>
      <c r="AQ94" s="1984" t="s">
        <v>4413</v>
      </c>
      <c r="AR94" s="1996" t="s">
        <v>4414</v>
      </c>
      <c r="AS94" s="54"/>
      <c r="AT94" s="1990">
        <v>8.3249999999999993</v>
      </c>
      <c r="AU94" s="2581" t="s">
        <v>4415</v>
      </c>
      <c r="AV94" s="641"/>
      <c r="AW94" s="1148" t="s">
        <v>4437</v>
      </c>
      <c r="AX94" s="132"/>
      <c r="AY94" s="132"/>
      <c r="AZ94" s="132"/>
      <c r="BA94" s="132"/>
      <c r="BB94" s="132"/>
      <c r="BC94" s="704"/>
      <c r="BD94" s="641"/>
      <c r="BE94" s="135">
        <v>1</v>
      </c>
    </row>
    <row r="95" spans="1:57" ht="15.75" customHeight="1">
      <c r="A95"/>
      <c r="B95"/>
      <c r="C95"/>
      <c r="D95" s="3568" t="s">
        <v>0</v>
      </c>
      <c r="E95" s="2763"/>
      <c r="F95" s="2763" t="s">
        <v>3</v>
      </c>
      <c r="G95" s="3569"/>
      <c r="H95" s="3569"/>
      <c r="I95" s="3569"/>
      <c r="J95" s="132"/>
      <c r="K95" s="132"/>
      <c r="L95" s="132"/>
      <c r="M95" s="2042" t="s">
        <v>111</v>
      </c>
      <c r="N95" s="117">
        <v>120</v>
      </c>
      <c r="O95" s="2040" t="str">
        <f>O96</f>
        <v>couverts</v>
      </c>
      <c r="P95" s="641"/>
      <c r="Q95" s="3568" t="s">
        <v>0</v>
      </c>
      <c r="R95" s="2763"/>
      <c r="S95" s="2763" t="s">
        <v>3</v>
      </c>
      <c r="T95" s="3569"/>
      <c r="U95" s="3569"/>
      <c r="V95" s="3569"/>
      <c r="W95" s="132"/>
      <c r="X95" s="132"/>
      <c r="Y95" s="132"/>
      <c r="Z95" s="2042" t="s">
        <v>111</v>
      </c>
      <c r="AA95" s="117">
        <v>120</v>
      </c>
      <c r="AB95" s="2040" t="str">
        <f>AB96</f>
        <v>couverts</v>
      </c>
      <c r="AD95" s="3807"/>
      <c r="AE95" s="3808"/>
      <c r="AF95"/>
      <c r="AG95"/>
      <c r="AH95"/>
      <c r="AJ95" s="466" t="s">
        <v>813</v>
      </c>
      <c r="AK95" s="18"/>
      <c r="AL95" s="18"/>
      <c r="AM95" s="465"/>
      <c r="AO95" s="2532" t="s">
        <v>1023</v>
      </c>
      <c r="AP95" s="1987">
        <v>16.649999999999999</v>
      </c>
      <c r="AQ95" s="1984" t="s">
        <v>4416</v>
      </c>
      <c r="AR95" s="1996" t="s">
        <v>4417</v>
      </c>
      <c r="AS95" s="54"/>
      <c r="AT95" s="1994">
        <v>16.649999999999999</v>
      </c>
      <c r="AU95" s="2585" t="s">
        <v>4416</v>
      </c>
      <c r="AV95" s="641"/>
      <c r="AW95" s="425" t="s">
        <v>4438</v>
      </c>
      <c r="AX95" s="132"/>
      <c r="AY95" s="132"/>
      <c r="AZ95" s="132"/>
      <c r="BA95" s="132"/>
      <c r="BB95" s="132"/>
      <c r="BC95" s="704"/>
      <c r="BD95" s="641"/>
      <c r="BE95" s="135">
        <v>1</v>
      </c>
    </row>
    <row r="96" spans="1:57" ht="18.75">
      <c r="A96"/>
      <c r="B96"/>
      <c r="C96"/>
      <c r="D96" s="3568" t="s">
        <v>0</v>
      </c>
      <c r="E96" s="2694">
        <v>10</v>
      </c>
      <c r="F96" s="2695" t="s">
        <v>108</v>
      </c>
      <c r="G96" s="105" t="s">
        <v>107</v>
      </c>
      <c r="H96" s="105"/>
      <c r="I96" s="2696"/>
      <c r="J96" s="132"/>
      <c r="K96" s="132"/>
      <c r="L96" s="132"/>
      <c r="M96" s="2043" t="s">
        <v>109</v>
      </c>
      <c r="N96" s="109">
        <v>10</v>
      </c>
      <c r="O96" s="2041" t="s">
        <v>108</v>
      </c>
      <c r="P96" s="641"/>
      <c r="Q96" s="3568" t="s">
        <v>0</v>
      </c>
      <c r="R96" s="2694">
        <v>10</v>
      </c>
      <c r="S96" s="2695" t="s">
        <v>108</v>
      </c>
      <c r="T96" s="105" t="s">
        <v>107</v>
      </c>
      <c r="U96" s="105"/>
      <c r="V96" s="2696"/>
      <c r="W96" s="132"/>
      <c r="X96" s="132"/>
      <c r="Y96" s="132"/>
      <c r="Z96" s="2043" t="s">
        <v>109</v>
      </c>
      <c r="AA96" s="109">
        <v>10</v>
      </c>
      <c r="AB96" s="2041" t="s">
        <v>108</v>
      </c>
      <c r="AC96" s="641"/>
      <c r="AD96" s="641"/>
      <c r="AE96" s="641"/>
      <c r="AF96" s="641"/>
      <c r="AG96" s="641"/>
      <c r="AH96" s="641"/>
      <c r="AI96" s="641"/>
      <c r="AJ96" s="466" t="s">
        <v>816</v>
      </c>
      <c r="AK96" s="18"/>
      <c r="AL96" s="18"/>
      <c r="AM96" s="465"/>
      <c r="AO96" s="2532" t="s">
        <v>1025</v>
      </c>
      <c r="AP96" s="1986">
        <v>3.8850000000000002</v>
      </c>
      <c r="AQ96" s="1984" t="s">
        <v>4418</v>
      </c>
      <c r="AR96" s="1996" t="s">
        <v>4419</v>
      </c>
      <c r="AS96" s="54"/>
      <c r="AT96" s="1990">
        <v>3.8850000000000002</v>
      </c>
      <c r="AU96" s="2581" t="s">
        <v>4420</v>
      </c>
      <c r="AV96" s="641"/>
      <c r="AW96" s="2596" t="s">
        <v>4440</v>
      </c>
      <c r="AX96" s="2523"/>
      <c r="AY96" s="2523"/>
      <c r="AZ96" s="2523"/>
      <c r="BA96" s="2523"/>
      <c r="BB96" s="2523"/>
      <c r="BC96" s="2597"/>
      <c r="BD96" s="641"/>
      <c r="BE96" s="135">
        <v>1</v>
      </c>
    </row>
    <row r="97" spans="1:57" ht="15.75" customHeight="1">
      <c r="A97"/>
      <c r="B97"/>
      <c r="C97"/>
      <c r="D97" s="3568" t="s">
        <v>0</v>
      </c>
      <c r="E97" s="4125" t="s">
        <v>4491</v>
      </c>
      <c r="F97" s="4125"/>
      <c r="G97" s="4125"/>
      <c r="H97" s="4125"/>
      <c r="I97" s="4126"/>
      <c r="J97" s="132"/>
      <c r="K97" s="132"/>
      <c r="L97" s="132"/>
      <c r="M97" s="103" t="s">
        <v>106</v>
      </c>
      <c r="N97" s="102"/>
      <c r="O97" s="673"/>
      <c r="P97" s="641"/>
      <c r="Q97" s="3568" t="s">
        <v>0</v>
      </c>
      <c r="R97" s="4125" t="s">
        <v>4491</v>
      </c>
      <c r="S97" s="4125"/>
      <c r="T97" s="4125"/>
      <c r="U97" s="4125"/>
      <c r="V97" s="4126"/>
      <c r="W97" s="132"/>
      <c r="X97" s="132"/>
      <c r="Y97" s="132"/>
      <c r="Z97" s="103" t="s">
        <v>106</v>
      </c>
      <c r="AA97" s="102"/>
      <c r="AB97" s="673"/>
      <c r="AD97" s="3807" t="s">
        <v>767</v>
      </c>
      <c r="AE97" s="3808"/>
      <c r="AF97"/>
      <c r="AG97"/>
      <c r="AH97"/>
      <c r="AJ97" s="466" t="s">
        <v>817</v>
      </c>
      <c r="AK97" s="18"/>
      <c r="AL97" s="18"/>
      <c r="AM97" s="465"/>
      <c r="AO97" s="2532" t="s">
        <v>1026</v>
      </c>
      <c r="AP97" s="1987">
        <v>0.13319999999999999</v>
      </c>
      <c r="AQ97" s="1984" t="s">
        <v>4421</v>
      </c>
      <c r="AR97" s="1996" t="s">
        <v>4422</v>
      </c>
      <c r="AS97" s="54">
        <v>10</v>
      </c>
      <c r="AT97" s="1994">
        <v>0.11987999999999999</v>
      </c>
      <c r="AU97" s="2585" t="s">
        <v>4423</v>
      </c>
      <c r="AV97" s="641"/>
      <c r="AW97" s="1148"/>
      <c r="AX97" s="11" t="s">
        <v>4443</v>
      </c>
      <c r="AY97" s="132"/>
      <c r="AZ97" s="132"/>
      <c r="BA97" s="132"/>
      <c r="BB97" s="132"/>
      <c r="BC97" s="704"/>
      <c r="BD97" s="641"/>
      <c r="BE97" s="135">
        <v>1</v>
      </c>
    </row>
    <row r="98" spans="1:57" ht="18.75">
      <c r="A98"/>
      <c r="B98"/>
      <c r="C98"/>
      <c r="D98" s="3568" t="s">
        <v>0</v>
      </c>
      <c r="E98" s="4127"/>
      <c r="F98" s="4127"/>
      <c r="G98" s="4127"/>
      <c r="H98" s="4127"/>
      <c r="I98" s="4128"/>
      <c r="J98" s="132"/>
      <c r="K98" s="132"/>
      <c r="L98" s="641"/>
      <c r="M98" s="3570"/>
      <c r="N98" s="3570"/>
      <c r="O98" s="3571" t="str">
        <f ca="1">IF(COUNTIF(E102:O102,"&lt;0.5")=0,"Aucune colonne masquée",COUNTIF(E102:O102,"&lt;0.5")&amp;" colonnes masquées : "&amp;(L99&amp;M99))</f>
        <v>Aucune colonne masquée</v>
      </c>
      <c r="P98" s="641"/>
      <c r="Q98" s="3568" t="s">
        <v>0</v>
      </c>
      <c r="R98" s="4127"/>
      <c r="S98" s="4127"/>
      <c r="T98" s="4127"/>
      <c r="U98" s="4127"/>
      <c r="V98" s="4128"/>
      <c r="W98" s="132"/>
      <c r="X98" s="132"/>
      <c r="Y98" s="641"/>
      <c r="Z98" s="3570"/>
      <c r="AA98" s="3570"/>
      <c r="AB98" s="3571" t="str">
        <f ca="1">IF(COUNTIF(R102:AB102,"&lt;0.5")=0,"Aucune colonne masquée",COUNTIF(R102:AB102,"&lt;0.5")&amp;" colonnes masquées : "&amp;(Y99&amp;Z99))</f>
        <v>Aucune colonne masquée</v>
      </c>
      <c r="AD98" s="3807"/>
      <c r="AE98" s="3808"/>
      <c r="AF98"/>
      <c r="AG98"/>
      <c r="AH98"/>
      <c r="AJ98" s="466" t="s">
        <v>819</v>
      </c>
      <c r="AK98" s="18"/>
      <c r="AL98" s="18"/>
      <c r="AM98" s="465"/>
      <c r="AO98" s="2532" t="s">
        <v>1027</v>
      </c>
      <c r="AP98" s="1986">
        <v>16.649999999999999</v>
      </c>
      <c r="AQ98" s="1984" t="s">
        <v>4416</v>
      </c>
      <c r="AR98" s="1996" t="s">
        <v>4425</v>
      </c>
      <c r="AS98" s="54"/>
      <c r="AT98" s="1990">
        <v>16.649999999999999</v>
      </c>
      <c r="AU98" s="2581" t="s">
        <v>4426</v>
      </c>
      <c r="AV98" s="641"/>
      <c r="AW98" s="2598" t="str">
        <f>IF(OR(AY98&lt;&gt;"", AZ98&lt;&gt;"", BA98&lt;&gt;"",BB98&lt;&gt;"", BC98&lt;&gt;""),"A", "►")</f>
        <v>►</v>
      </c>
      <c r="AX98" s="11" t="str">
        <f ca="1">_xlfn.FORMULATEXT(AW98)</f>
        <v>=SI(OU(AY98&lt;&gt;""; AZ98&lt;&gt;""; BA98&lt;&gt;"";BB98&lt;&gt;""; BC98&lt;&gt;"");"A"; "►")</v>
      </c>
      <c r="AY98" s="11"/>
      <c r="AZ98" s="139"/>
      <c r="BA98" s="132"/>
      <c r="BB98" s="132"/>
      <c r="BC98" s="704"/>
      <c r="BD98" s="641"/>
      <c r="BE98" s="135">
        <v>1</v>
      </c>
    </row>
    <row r="99" spans="1:57" ht="19.5" thickBot="1">
      <c r="A99"/>
      <c r="B99"/>
      <c r="C99"/>
      <c r="D99" s="3568" t="s">
        <v>0</v>
      </c>
      <c r="E99" s="4129"/>
      <c r="F99" s="4129"/>
      <c r="G99" s="4129"/>
      <c r="H99" s="4129"/>
      <c r="I99" s="4130"/>
      <c r="J99" s="132"/>
      <c r="K99" s="132"/>
      <c r="L99" s="2700" t="str">
        <f ca="1">IF(E102&lt;0.5,E101&amp;".","")&amp;IF(F102&lt;0.5,F101&amp;".","")&amp;IF(G102&lt;0.5,G101&amp;".","")&amp;IF(H102&lt;0.5,H101&amp;".","")&amp;IF(I102&lt;0.5,I101&amp;".","")&amp;IF(J102&lt;0.5,J101&amp;".","")&amp;IF(K102&lt;0.5,K101&amp;".","")</f>
        <v/>
      </c>
      <c r="M99" s="2700" t="str">
        <f ca="1">IF(L102&lt;0.5,L101&amp;".","")&amp;IF(M102&lt;0.5,M101&amp;".","")&amp;IF(N102&lt;0.5,N101&amp;".","")&amp;IF(O102&lt;0.5,O101&amp;".","")</f>
        <v/>
      </c>
      <c r="N99" s="3572"/>
      <c r="O99" s="3573" t="str">
        <f>ROWS(D91:D127)-SUBTOTAL(103,D91:D127)&amp;" "&amp;"Lignes masquées"</f>
        <v>0 Lignes masquées</v>
      </c>
      <c r="P99" s="641"/>
      <c r="Q99" s="3568" t="s">
        <v>0</v>
      </c>
      <c r="R99" s="4129"/>
      <c r="S99" s="4129"/>
      <c r="T99" s="4129"/>
      <c r="U99" s="4129"/>
      <c r="V99" s="4130"/>
      <c r="W99" s="132"/>
      <c r="X99" s="132"/>
      <c r="Y99" s="2700" t="str">
        <f ca="1">IF(R102&lt;0.5,R101&amp;".","")&amp;IF(S102&lt;0.5,S101&amp;".","")&amp;IF(T102&lt;0.5,T101&amp;".","")&amp;IF(U102&lt;0.5,U101&amp;".","")&amp;IF(V102&lt;0.5,V101&amp;".","")&amp;IF(W102&lt;0.5,W101&amp;".","")&amp;IF(X102&lt;0.5,X101&amp;".","")</f>
        <v/>
      </c>
      <c r="Z99" s="2700" t="str">
        <f ca="1">IF(Y102&lt;0.5,Y101&amp;".","")&amp;IF(Z102&lt;0.5,Z101&amp;".","")&amp;IF(AA102&lt;0.5,AA101&amp;".","")&amp;IF(AB102&lt;0.5,AB101&amp;".","")</f>
        <v/>
      </c>
      <c r="AA99" s="3572"/>
      <c r="AB99" s="3573" t="str">
        <f>ROWS(Q91:Q127)-SUBTOTAL(103,Q91:Q127)&amp;" "&amp;"Lignes masquées"</f>
        <v>0 Lignes masquées</v>
      </c>
      <c r="AC99" s="641"/>
      <c r="AD99" s="641"/>
      <c r="AE99" s="641"/>
      <c r="AF99" s="641"/>
      <c r="AG99" s="641"/>
      <c r="AH99" s="641"/>
      <c r="AI99" s="641"/>
      <c r="AJ99" s="466"/>
      <c r="AK99" s="18"/>
      <c r="AL99" s="18"/>
      <c r="AM99" s="465"/>
      <c r="AO99" s="2532" t="s">
        <v>600</v>
      </c>
      <c r="AP99" s="1987">
        <v>8.3249999999999993</v>
      </c>
      <c r="AQ99" s="1984" t="s">
        <v>4427</v>
      </c>
      <c r="AR99" s="1996" t="s">
        <v>4428</v>
      </c>
      <c r="AS99" s="54">
        <v>30</v>
      </c>
      <c r="AT99" s="1994">
        <v>5.8274999999999997</v>
      </c>
      <c r="AU99" s="2585" t="s">
        <v>4429</v>
      </c>
      <c r="AV99" s="641"/>
      <c r="AW99" s="166"/>
      <c r="AX99" s="779" t="s">
        <v>4509</v>
      </c>
      <c r="AY99" s="139"/>
      <c r="AZ99" s="139"/>
      <c r="BA99" s="132"/>
      <c r="BB99" s="132"/>
      <c r="BC99" s="704"/>
      <c r="BD99" s="641"/>
      <c r="BE99" s="135">
        <v>1</v>
      </c>
    </row>
    <row r="100" spans="1:57" ht="15.75" customHeight="1" thickTop="1" thickBot="1">
      <c r="A100"/>
      <c r="B100"/>
      <c r="C100"/>
      <c r="D100" s="3568" t="s">
        <v>0</v>
      </c>
      <c r="E100" s="3574" t="s">
        <v>104</v>
      </c>
      <c r="F100" s="2667" t="s">
        <v>103</v>
      </c>
      <c r="G100" s="2667" t="s">
        <v>102</v>
      </c>
      <c r="H100" s="2667" t="s">
        <v>101</v>
      </c>
      <c r="I100" s="2667" t="s">
        <v>100</v>
      </c>
      <c r="J100" s="97" t="s">
        <v>99</v>
      </c>
      <c r="K100" s="97" t="s">
        <v>98</v>
      </c>
      <c r="L100" s="97" t="s">
        <v>97</v>
      </c>
      <c r="M100" s="97" t="s">
        <v>96</v>
      </c>
      <c r="N100" s="97" t="s">
        <v>95</v>
      </c>
      <c r="O100" s="96" t="s">
        <v>94</v>
      </c>
      <c r="P100" s="641"/>
      <c r="Q100" s="3568" t="s">
        <v>0</v>
      </c>
      <c r="R100" s="3574" t="s">
        <v>104</v>
      </c>
      <c r="S100" s="2667" t="s">
        <v>103</v>
      </c>
      <c r="T100" s="2667" t="s">
        <v>102</v>
      </c>
      <c r="U100" s="2667" t="s">
        <v>101</v>
      </c>
      <c r="V100" s="2667" t="s">
        <v>100</v>
      </c>
      <c r="W100" s="97" t="s">
        <v>99</v>
      </c>
      <c r="X100" s="97" t="s">
        <v>98</v>
      </c>
      <c r="Y100" s="97" t="s">
        <v>97</v>
      </c>
      <c r="Z100" s="97" t="s">
        <v>96</v>
      </c>
      <c r="AA100" s="97" t="s">
        <v>95</v>
      </c>
      <c r="AB100" s="96" t="s">
        <v>94</v>
      </c>
      <c r="AD100" s="3807" t="s">
        <v>254</v>
      </c>
      <c r="AE100" s="3808"/>
      <c r="AF100"/>
      <c r="AG100"/>
      <c r="AH100"/>
      <c r="AJ100" s="474" t="s">
        <v>95</v>
      </c>
      <c r="AK100" s="97" t="s">
        <v>92</v>
      </c>
      <c r="AL100" s="475" t="s">
        <v>91</v>
      </c>
      <c r="AM100" s="465"/>
      <c r="AO100" s="2532" t="s">
        <v>1029</v>
      </c>
      <c r="AP100" s="1986">
        <v>6.2437499999999995</v>
      </c>
      <c r="AQ100" s="1984" t="s">
        <v>4430</v>
      </c>
      <c r="AR100" s="1996" t="s">
        <v>4431</v>
      </c>
      <c r="AS100" s="54"/>
      <c r="AT100" s="1990">
        <v>6.2437499999999995</v>
      </c>
      <c r="AU100" s="2581" t="s">
        <v>4432</v>
      </c>
      <c r="AV100" s="641"/>
      <c r="AW100" s="2598" t="s">
        <v>0</v>
      </c>
      <c r="AX100" s="132" t="s">
        <v>4445</v>
      </c>
      <c r="AY100" s="132"/>
      <c r="AZ100" s="132"/>
      <c r="BA100" s="132"/>
      <c r="BB100" s="132"/>
      <c r="BC100" s="704"/>
      <c r="BD100" s="641"/>
      <c r="BE100" s="135">
        <v>1</v>
      </c>
    </row>
    <row r="101" spans="1:57" ht="19.5" thickTop="1">
      <c r="A101"/>
      <c r="B101"/>
      <c r="C101"/>
      <c r="D101" s="3575" t="s">
        <v>15</v>
      </c>
      <c r="E101" s="3576" t="str">
        <f t="shared" ref="E101:O101" si="17">SUBSTITUTE(ADDRESS(1,COLUMN(),4),"1","")</f>
        <v>E</v>
      </c>
      <c r="F101" s="3576" t="str">
        <f t="shared" si="17"/>
        <v>F</v>
      </c>
      <c r="G101" s="3576" t="str">
        <f t="shared" si="17"/>
        <v>G</v>
      </c>
      <c r="H101" s="3576" t="str">
        <f t="shared" si="17"/>
        <v>H</v>
      </c>
      <c r="I101" s="3577" t="str">
        <f t="shared" si="17"/>
        <v>I</v>
      </c>
      <c r="J101" s="3578" t="str">
        <f t="shared" si="17"/>
        <v>J</v>
      </c>
      <c r="K101" s="3579" t="str">
        <f t="shared" si="17"/>
        <v>K</v>
      </c>
      <c r="L101" s="3576" t="str">
        <f t="shared" si="17"/>
        <v>L</v>
      </c>
      <c r="M101" s="3578" t="str">
        <f t="shared" si="17"/>
        <v>M</v>
      </c>
      <c r="N101" s="3578" t="str">
        <f t="shared" si="17"/>
        <v>N</v>
      </c>
      <c r="O101" s="3580" t="str">
        <f t="shared" si="17"/>
        <v>O</v>
      </c>
      <c r="P101" s="641"/>
      <c r="Q101" s="3575" t="s">
        <v>15</v>
      </c>
      <c r="R101" s="3576" t="str">
        <f t="shared" ref="R101:AB101" si="18">SUBSTITUTE(ADDRESS(1,COLUMN(),4),"1","")</f>
        <v>R</v>
      </c>
      <c r="S101" s="3576" t="str">
        <f t="shared" si="18"/>
        <v>S</v>
      </c>
      <c r="T101" s="3576" t="str">
        <f t="shared" si="18"/>
        <v>T</v>
      </c>
      <c r="U101" s="3576" t="str">
        <f t="shared" si="18"/>
        <v>U</v>
      </c>
      <c r="V101" s="3577" t="str">
        <f t="shared" si="18"/>
        <v>V</v>
      </c>
      <c r="W101" s="3578" t="str">
        <f t="shared" si="18"/>
        <v>W</v>
      </c>
      <c r="X101" s="3579" t="str">
        <f t="shared" si="18"/>
        <v>X</v>
      </c>
      <c r="Y101" s="3576" t="str">
        <f t="shared" si="18"/>
        <v>Y</v>
      </c>
      <c r="Z101" s="3578" t="str">
        <f t="shared" si="18"/>
        <v>Z</v>
      </c>
      <c r="AA101" s="3578" t="str">
        <f t="shared" si="18"/>
        <v>AA</v>
      </c>
      <c r="AB101" s="3580" t="str">
        <f t="shared" si="18"/>
        <v>AB</v>
      </c>
      <c r="AD101" s="3807"/>
      <c r="AE101" s="3808"/>
      <c r="AF101"/>
      <c r="AG101"/>
      <c r="AH101"/>
      <c r="AJ101" s="477"/>
      <c r="AK101" s="478"/>
      <c r="AL101" s="4039" t="s">
        <v>827</v>
      </c>
      <c r="AM101" s="465"/>
      <c r="AO101" s="2532" t="s">
        <v>1030</v>
      </c>
      <c r="AP101" s="1987">
        <v>0.111</v>
      </c>
      <c r="AQ101" s="1984" t="s">
        <v>4433</v>
      </c>
      <c r="AR101" s="1996" t="s">
        <v>4434</v>
      </c>
      <c r="AS101" s="54"/>
      <c r="AT101" s="1994">
        <v>0.111</v>
      </c>
      <c r="AU101" s="2585" t="s">
        <v>4435</v>
      </c>
      <c r="AV101" s="641"/>
      <c r="AW101" s="1148"/>
      <c r="AX101" s="2599" t="s">
        <v>4510</v>
      </c>
      <c r="AY101" s="132"/>
      <c r="AZ101" s="132"/>
      <c r="BA101" s="132"/>
      <c r="BB101" s="132"/>
      <c r="BC101" s="704"/>
      <c r="BD101" s="641"/>
      <c r="BE101" s="135">
        <v>1</v>
      </c>
    </row>
    <row r="102" spans="1:57" ht="16.5" thickBot="1">
      <c r="A102"/>
      <c r="B102"/>
      <c r="C102"/>
      <c r="D102" s="3575" t="s">
        <v>15</v>
      </c>
      <c r="E102" s="91">
        <f t="shared" ref="E102:O102" ca="1" si="19">CELL("largeur",E102)</f>
        <v>11</v>
      </c>
      <c r="F102" s="91">
        <f t="shared" ca="1" si="19"/>
        <v>11</v>
      </c>
      <c r="G102" s="91">
        <f t="shared" ca="1" si="19"/>
        <v>3</v>
      </c>
      <c r="H102" s="91">
        <f t="shared" ca="1" si="19"/>
        <v>11</v>
      </c>
      <c r="I102" s="91">
        <f t="shared" ca="1" si="19"/>
        <v>11</v>
      </c>
      <c r="J102" s="91">
        <f t="shared" ca="1" si="19"/>
        <v>9</v>
      </c>
      <c r="K102" s="2716">
        <f t="shared" ca="1" si="19"/>
        <v>35</v>
      </c>
      <c r="L102" s="91">
        <f t="shared" ca="1" si="19"/>
        <v>11</v>
      </c>
      <c r="M102" s="91">
        <f t="shared" ca="1" si="19"/>
        <v>14</v>
      </c>
      <c r="N102" s="91">
        <f t="shared" ca="1" si="19"/>
        <v>11</v>
      </c>
      <c r="O102" s="90">
        <f t="shared" ca="1" si="19"/>
        <v>11</v>
      </c>
      <c r="P102" s="641"/>
      <c r="Q102" s="3575" t="s">
        <v>15</v>
      </c>
      <c r="R102" s="91">
        <f t="shared" ref="R102:AB102" ca="1" si="20">CELL("largeur",R102)</f>
        <v>11</v>
      </c>
      <c r="S102" s="91">
        <f t="shared" ca="1" si="20"/>
        <v>11</v>
      </c>
      <c r="T102" s="91">
        <f t="shared" ca="1" si="20"/>
        <v>3</v>
      </c>
      <c r="U102" s="91">
        <f t="shared" ca="1" si="20"/>
        <v>11</v>
      </c>
      <c r="V102" s="91">
        <f t="shared" ca="1" si="20"/>
        <v>11</v>
      </c>
      <c r="W102" s="91">
        <f t="shared" ca="1" si="20"/>
        <v>9</v>
      </c>
      <c r="X102" s="2716">
        <f t="shared" ca="1" si="20"/>
        <v>35</v>
      </c>
      <c r="Y102" s="91">
        <f t="shared" ca="1" si="20"/>
        <v>11</v>
      </c>
      <c r="Z102" s="91">
        <f t="shared" ca="1" si="20"/>
        <v>14</v>
      </c>
      <c r="AA102" s="91">
        <f t="shared" ca="1" si="20"/>
        <v>11</v>
      </c>
      <c r="AB102" s="90">
        <f t="shared" ca="1" si="20"/>
        <v>11</v>
      </c>
      <c r="AC102" s="641"/>
      <c r="AD102" s="641"/>
      <c r="AE102" s="641"/>
      <c r="AF102" s="641"/>
      <c r="AG102" s="641"/>
      <c r="AH102" s="641"/>
      <c r="AI102" s="641"/>
      <c r="AJ102" s="480" t="s">
        <v>78</v>
      </c>
      <c r="AK102" s="481" t="s">
        <v>832</v>
      </c>
      <c r="AL102" s="4040"/>
      <c r="AM102" s="465"/>
      <c r="AO102" s="2224"/>
      <c r="AU102" s="692"/>
      <c r="AV102" s="641"/>
      <c r="AW102" s="2603" t="s">
        <v>0</v>
      </c>
      <c r="AX102" s="2604" t="s">
        <v>4448</v>
      </c>
      <c r="AY102" s="132"/>
      <c r="AZ102" s="132"/>
      <c r="BA102" s="132"/>
      <c r="BB102" s="132"/>
      <c r="BC102" s="704"/>
      <c r="BD102" s="140"/>
      <c r="BE102" s="135">
        <v>1</v>
      </c>
    </row>
    <row r="103" spans="1:57" ht="16.5" thickTop="1">
      <c r="A103"/>
      <c r="B103"/>
      <c r="C103"/>
      <c r="D103" s="3568" t="s">
        <v>0</v>
      </c>
      <c r="E103" s="3581" t="s">
        <v>89</v>
      </c>
      <c r="F103" s="88" t="s">
        <v>88</v>
      </c>
      <c r="G103" s="87"/>
      <c r="H103" s="3992" t="s">
        <v>87</v>
      </c>
      <c r="I103" s="3994" t="s">
        <v>86</v>
      </c>
      <c r="J103" s="4105" t="s">
        <v>85</v>
      </c>
      <c r="K103" s="86" t="s">
        <v>84</v>
      </c>
      <c r="L103" s="3998" t="s">
        <v>83</v>
      </c>
      <c r="M103" s="4016" t="s">
        <v>4090</v>
      </c>
      <c r="N103" s="4107" t="s">
        <v>80</v>
      </c>
      <c r="O103" s="4052" t="s">
        <v>266</v>
      </c>
      <c r="P103" s="641"/>
      <c r="Q103" s="3568" t="s">
        <v>0</v>
      </c>
      <c r="R103" s="3581" t="s">
        <v>89</v>
      </c>
      <c r="S103" s="88" t="s">
        <v>88</v>
      </c>
      <c r="T103" s="87"/>
      <c r="U103" s="3992" t="s">
        <v>87</v>
      </c>
      <c r="V103" s="3994" t="s">
        <v>86</v>
      </c>
      <c r="W103" s="4105" t="s">
        <v>85</v>
      </c>
      <c r="X103" s="86" t="s">
        <v>84</v>
      </c>
      <c r="Y103" s="3998" t="s">
        <v>83</v>
      </c>
      <c r="Z103" s="4016" t="s">
        <v>4090</v>
      </c>
      <c r="AA103" s="4107" t="s">
        <v>80</v>
      </c>
      <c r="AB103" s="4052" t="s">
        <v>266</v>
      </c>
      <c r="AD103" s="3811" t="s">
        <v>150</v>
      </c>
      <c r="AE103" s="3812"/>
      <c r="AF103"/>
      <c r="AG103" s="3813" t="s">
        <v>152</v>
      </c>
      <c r="AH103" s="3814"/>
      <c r="AJ103" s="484">
        <v>20</v>
      </c>
      <c r="AK103" s="485">
        <v>0.75</v>
      </c>
      <c r="AL103" s="486" t="s">
        <v>836</v>
      </c>
      <c r="AM103" s="465"/>
      <c r="AO103" s="2589" t="s">
        <v>592</v>
      </c>
      <c r="AP103" s="2590"/>
      <c r="AQ103" s="2590"/>
      <c r="AR103" s="2590"/>
      <c r="AS103" s="132"/>
      <c r="AT103" s="712"/>
      <c r="AU103" s="1314"/>
      <c r="AV103" s="641"/>
      <c r="AW103" s="44" t="s">
        <v>15</v>
      </c>
      <c r="AX103" s="2604" t="s">
        <v>4449</v>
      </c>
      <c r="AY103" s="132"/>
      <c r="AZ103" s="132"/>
      <c r="BA103" s="132"/>
      <c r="BB103" s="132"/>
      <c r="BC103" s="704"/>
      <c r="BD103" s="140"/>
      <c r="BE103" s="135">
        <v>1</v>
      </c>
    </row>
    <row r="104" spans="1:57" ht="15.75">
      <c r="A104"/>
      <c r="B104"/>
      <c r="C104"/>
      <c r="D104" s="3568" t="s">
        <v>0</v>
      </c>
      <c r="E104" s="2317" t="s">
        <v>77</v>
      </c>
      <c r="F104" s="82" t="s">
        <v>30</v>
      </c>
      <c r="G104" s="81" t="s">
        <v>76</v>
      </c>
      <c r="H104" s="3993"/>
      <c r="I104" s="3995"/>
      <c r="J104" s="4106"/>
      <c r="K104" s="80" t="s">
        <v>75</v>
      </c>
      <c r="L104" s="3999"/>
      <c r="M104" s="4018"/>
      <c r="N104" s="4108"/>
      <c r="O104" s="4053"/>
      <c r="P104" s="641"/>
      <c r="Q104" s="3568" t="s">
        <v>0</v>
      </c>
      <c r="R104" s="2317" t="s">
        <v>77</v>
      </c>
      <c r="S104" s="82" t="s">
        <v>30</v>
      </c>
      <c r="T104" s="81" t="s">
        <v>76</v>
      </c>
      <c r="U104" s="3993"/>
      <c r="V104" s="3995"/>
      <c r="W104" s="4106"/>
      <c r="X104" s="80" t="s">
        <v>75</v>
      </c>
      <c r="Y104" s="3999"/>
      <c r="Z104" s="4018"/>
      <c r="AA104" s="4108"/>
      <c r="AB104" s="4053"/>
      <c r="AD104" s="3811"/>
      <c r="AE104" s="3812"/>
      <c r="AF104"/>
      <c r="AG104" s="3813"/>
      <c r="AH104" s="3814"/>
      <c r="AJ104" s="166" t="s">
        <v>838</v>
      </c>
      <c r="AK104" s="11"/>
      <c r="AL104" s="11"/>
      <c r="AM104" s="465"/>
      <c r="AO104" s="2589"/>
      <c r="AP104" s="2590"/>
      <c r="AQ104" s="2590"/>
      <c r="AR104" s="2590"/>
      <c r="AS104" s="132"/>
      <c r="AT104" s="712"/>
      <c r="AU104" s="1314"/>
      <c r="AV104" s="641"/>
      <c r="AW104" s="1148"/>
      <c r="AX104" s="132"/>
      <c r="AY104" s="132"/>
      <c r="AZ104" s="132"/>
      <c r="BA104" s="132"/>
      <c r="BB104" s="132"/>
      <c r="BC104" s="704"/>
      <c r="BD104" s="140"/>
      <c r="BE104" s="135">
        <v>1</v>
      </c>
    </row>
    <row r="105" spans="1:57" ht="18.75">
      <c r="A105"/>
      <c r="B105"/>
      <c r="C105"/>
      <c r="D105" s="3568" t="s">
        <v>0</v>
      </c>
      <c r="E105" s="66"/>
      <c r="F105" s="65"/>
      <c r="G105" s="64" t="str">
        <f t="shared" ref="G105:G124" si="21">IF(AND(E105&gt;0,H105&gt;0),"de","")</f>
        <v/>
      </c>
      <c r="H105" s="63">
        <v>800</v>
      </c>
      <c r="I105" s="41" t="s">
        <v>62</v>
      </c>
      <c r="J105" s="61">
        <v>1</v>
      </c>
      <c r="K105" s="60" t="s">
        <v>4877</v>
      </c>
      <c r="L105" s="2126">
        <f>IFERROR(INDEX(E127:O127,MATCH(I105,E126:O126,0)) * H105 * IF(ISBLANK(E105), 1, E105), 0)</f>
        <v>0.8</v>
      </c>
      <c r="M105" s="2018">
        <f>IF(ISBLANK(N96), 0, (L105 * J105) * (N95 / N96))</f>
        <v>9.6000000000000014</v>
      </c>
      <c r="N105" s="2021">
        <f>(E105/N96)*N95*J105</f>
        <v>0</v>
      </c>
      <c r="O105" s="2022">
        <f t="shared" ref="O105:O124" si="22">F105</f>
        <v>0</v>
      </c>
      <c r="P105" s="641"/>
      <c r="Q105" s="3568" t="s">
        <v>0</v>
      </c>
      <c r="R105" s="66"/>
      <c r="S105" s="65"/>
      <c r="T105" s="64" t="str">
        <f t="shared" ref="T105:T124" si="23">IF(AND(R105&gt;0,U105&gt;0),"de","")</f>
        <v/>
      </c>
      <c r="U105" s="63"/>
      <c r="V105" s="62"/>
      <c r="W105" s="61">
        <v>1</v>
      </c>
      <c r="X105" s="60"/>
      <c r="Y105" s="2126">
        <f>IFERROR(INDEX(R127:AB127,MATCH(V105,R126:AB126,0)) * U105 * IF(ISBLANK(R105), 1, R105), 0)</f>
        <v>0</v>
      </c>
      <c r="Z105" s="2018">
        <f>IF(ISBLANK(AA96), 0, (Y105 * W105) * (AA95 / AA96))</f>
        <v>0</v>
      </c>
      <c r="AA105" s="2021">
        <f>(R105/AA96)*AA95*W105</f>
        <v>0</v>
      </c>
      <c r="AB105" s="2022">
        <f t="shared" ref="AB105:AB124" si="24">S105</f>
        <v>0</v>
      </c>
      <c r="AC105" s="641"/>
      <c r="AD105" s="641"/>
      <c r="AE105" s="641"/>
      <c r="AF105" s="641"/>
      <c r="AG105" s="641"/>
      <c r="AH105" s="641"/>
      <c r="AI105" s="641"/>
      <c r="AJ105" s="166" t="s">
        <v>845</v>
      </c>
      <c r="AK105" s="11"/>
      <c r="AL105" s="11"/>
      <c r="AM105" s="465"/>
      <c r="AO105" s="2516"/>
      <c r="AP105" s="132"/>
      <c r="AQ105" s="2592" t="s">
        <v>459</v>
      </c>
      <c r="AR105" s="2593"/>
      <c r="AS105" s="4020" t="s">
        <v>541</v>
      </c>
      <c r="AT105" s="4021"/>
      <c r="AU105" s="1314"/>
      <c r="AV105" s="641"/>
      <c r="AW105" s="280"/>
      <c r="AX105" s="281"/>
      <c r="AY105" s="282"/>
      <c r="AZ105" s="281"/>
      <c r="BA105" s="281"/>
      <c r="BB105" s="281"/>
      <c r="BC105" s="283"/>
      <c r="BD105" s="140"/>
      <c r="BE105" s="135">
        <v>1</v>
      </c>
    </row>
    <row r="106" spans="1:57" ht="15.75" customHeight="1" thickBot="1">
      <c r="A106"/>
      <c r="B106"/>
      <c r="C106"/>
      <c r="D106" s="3582" t="str">
        <f t="shared" ref="D106:D123" si="25">IF(K106&lt;&gt;"","A","►")</f>
        <v>A</v>
      </c>
      <c r="E106" s="66"/>
      <c r="F106" s="65"/>
      <c r="G106" s="64" t="str">
        <f t="shared" si="21"/>
        <v/>
      </c>
      <c r="H106" s="63">
        <v>300</v>
      </c>
      <c r="I106" s="41" t="s">
        <v>62</v>
      </c>
      <c r="J106" s="61">
        <v>1</v>
      </c>
      <c r="K106" s="60" t="s">
        <v>4876</v>
      </c>
      <c r="L106" s="2126">
        <f>IFERROR(INDEX(E127:O127,MATCH(I106,E126:O126,0)) * H106 * IF(ISBLANK(E106), 1, E106), 0)</f>
        <v>0.3</v>
      </c>
      <c r="M106" s="2727">
        <f>IF(ISBLANK(N96), 0, (L106 * J106) * (N95 / N96))</f>
        <v>3.5999999999999996</v>
      </c>
      <c r="N106" s="2002">
        <f>(E106/N96)*N95*J106</f>
        <v>0</v>
      </c>
      <c r="O106" s="2003">
        <f t="shared" si="22"/>
        <v>0</v>
      </c>
      <c r="P106" s="641"/>
      <c r="Q106" s="3582" t="str">
        <f t="shared" ref="Q106:Q123" si="26">IF(X106&lt;&gt;"","A","►")</f>
        <v>►</v>
      </c>
      <c r="R106" s="66"/>
      <c r="S106" s="65"/>
      <c r="T106" s="64" t="str">
        <f t="shared" si="23"/>
        <v/>
      </c>
      <c r="U106" s="63"/>
      <c r="V106" s="62"/>
      <c r="W106" s="61">
        <v>1</v>
      </c>
      <c r="X106" s="60"/>
      <c r="Y106" s="2126">
        <f>IFERROR(INDEX(R127:AB127,MATCH(V106,R126:AB126,0)) * U106 * IF(ISBLANK(R106), 1, R106), 0)</f>
        <v>0</v>
      </c>
      <c r="Z106" s="2727">
        <f>IF(ISBLANK(AA96), 0, (Y106 * W106) * (AA95 / AA96))</f>
        <v>0</v>
      </c>
      <c r="AA106" s="2002">
        <f>(R106/AA96)*AA95*W106</f>
        <v>0</v>
      </c>
      <c r="AB106" s="2003">
        <f t="shared" si="24"/>
        <v>0</v>
      </c>
      <c r="AD106" s="3811" t="s">
        <v>187</v>
      </c>
      <c r="AE106" s="3812"/>
      <c r="AF106"/>
      <c r="AG106" s="3813" t="s">
        <v>189</v>
      </c>
      <c r="AH106" s="3814"/>
      <c r="AJ106" s="491"/>
      <c r="AK106" s="139"/>
      <c r="AL106" s="139"/>
      <c r="AM106" s="492"/>
      <c r="AO106" s="1148"/>
      <c r="AP106" s="132"/>
      <c r="AQ106" s="2594" t="s">
        <v>464</v>
      </c>
      <c r="AR106" s="2595" t="s">
        <v>4439</v>
      </c>
      <c r="AS106" s="4020"/>
      <c r="AT106" s="4021"/>
      <c r="AU106" s="1314"/>
      <c r="AV106" s="641"/>
      <c r="AW106" s="425"/>
      <c r="AX106" s="132"/>
      <c r="AY106" s="132"/>
      <c r="AZ106" s="132"/>
      <c r="BA106" s="132"/>
      <c r="BB106" s="132"/>
      <c r="BC106" s="704"/>
      <c r="BD106" s="140"/>
      <c r="BE106" s="135">
        <v>1</v>
      </c>
    </row>
    <row r="107" spans="1:57" ht="19.5" thickTop="1">
      <c r="A107"/>
      <c r="B107"/>
      <c r="C107"/>
      <c r="D107" s="3582" t="str">
        <f t="shared" si="25"/>
        <v>A</v>
      </c>
      <c r="E107" s="66"/>
      <c r="F107" s="72"/>
      <c r="G107" s="64" t="str">
        <f t="shared" si="21"/>
        <v/>
      </c>
      <c r="H107" s="63">
        <v>200</v>
      </c>
      <c r="I107" s="41" t="s">
        <v>62</v>
      </c>
      <c r="J107" s="61">
        <v>1</v>
      </c>
      <c r="K107" s="60" t="s">
        <v>4875</v>
      </c>
      <c r="L107" s="2126">
        <f>IFERROR(INDEX(E127:O127,MATCH(I107,E126:O126,0)) * H107 * IF(ISBLANK(E107), 1, E107), 0)</f>
        <v>0.2</v>
      </c>
      <c r="M107" s="2730">
        <f>IF(ISBLANK(N96), 0, (L107 * J107) * (N95 / N96))</f>
        <v>2.4000000000000004</v>
      </c>
      <c r="N107" s="2004">
        <f>(E107/N96)*N95*J107</f>
        <v>0</v>
      </c>
      <c r="O107" s="2005">
        <f t="shared" si="22"/>
        <v>0</v>
      </c>
      <c r="P107" s="641"/>
      <c r="Q107" s="3582" t="str">
        <f t="shared" si="26"/>
        <v>►</v>
      </c>
      <c r="R107" s="66"/>
      <c r="S107" s="72"/>
      <c r="T107" s="64" t="str">
        <f t="shared" si="23"/>
        <v/>
      </c>
      <c r="U107" s="63"/>
      <c r="V107" s="62"/>
      <c r="W107" s="61">
        <v>1</v>
      </c>
      <c r="X107" s="60"/>
      <c r="Y107" s="2126">
        <f>IFERROR(INDEX(R127:AB127,MATCH(V107,R126:AB126,0)) * U107 * IF(ISBLANK(R107), 1, R107), 0)</f>
        <v>0</v>
      </c>
      <c r="Z107" s="2730">
        <f>IF(ISBLANK(AA96), 0, (Y107 * W107) * (AA95 / AA96))</f>
        <v>0</v>
      </c>
      <c r="AA107" s="2004">
        <f>(R107/AA96)*AA95*W107</f>
        <v>0</v>
      </c>
      <c r="AB107" s="2005">
        <f t="shared" si="24"/>
        <v>0</v>
      </c>
      <c r="AD107" s="3811"/>
      <c r="AE107" s="3812"/>
      <c r="AF107"/>
      <c r="AG107" s="3813"/>
      <c r="AH107" s="3814"/>
      <c r="AJ107" s="4050" t="s">
        <v>851</v>
      </c>
      <c r="AK107" s="4002"/>
      <c r="AL107" s="4005" t="s">
        <v>79</v>
      </c>
      <c r="AM107" s="4052"/>
      <c r="AO107" s="1148"/>
      <c r="AP107" s="132"/>
      <c r="AQ107" s="2594" t="s">
        <v>469</v>
      </c>
      <c r="AR107" s="2595" t="s">
        <v>4441</v>
      </c>
      <c r="AS107" s="4020"/>
      <c r="AT107" s="4021"/>
      <c r="AU107" s="1314"/>
      <c r="AV107" s="641"/>
      <c r="AW107" s="2570" t="s">
        <v>4451</v>
      </c>
      <c r="AX107" s="132"/>
      <c r="AY107" s="132"/>
      <c r="AZ107" s="132"/>
      <c r="BA107" s="132"/>
      <c r="BB107" s="132"/>
      <c r="BC107" s="704"/>
      <c r="BD107" s="140"/>
      <c r="BE107" s="135">
        <v>1</v>
      </c>
    </row>
    <row r="108" spans="1:57" ht="18.75">
      <c r="A108"/>
      <c r="B108"/>
      <c r="C108"/>
      <c r="D108" s="3582" t="str">
        <f t="shared" si="25"/>
        <v>A</v>
      </c>
      <c r="E108" s="396"/>
      <c r="F108" s="72"/>
      <c r="G108" s="64" t="str">
        <f t="shared" si="21"/>
        <v/>
      </c>
      <c r="H108" s="63">
        <v>150</v>
      </c>
      <c r="I108" s="41" t="s">
        <v>62</v>
      </c>
      <c r="J108" s="61">
        <v>1</v>
      </c>
      <c r="K108" s="60" t="s">
        <v>4874</v>
      </c>
      <c r="L108" s="2126">
        <f>IFERROR(INDEX(E127:O127,MATCH(I108,E126:O126,0)) * H108 * IF(ISBLANK(E108), 1, E108), 0)</f>
        <v>0.15</v>
      </c>
      <c r="M108" s="2727">
        <f>IF(ISBLANK(N96), 0, (L108 * J108) * (N95 / N96))</f>
        <v>1.7999999999999998</v>
      </c>
      <c r="N108" s="2002">
        <f>(E108/N96)*N95*J108</f>
        <v>0</v>
      </c>
      <c r="O108" s="2003">
        <f t="shared" si="22"/>
        <v>0</v>
      </c>
      <c r="P108" s="641"/>
      <c r="Q108" s="3582" t="str">
        <f t="shared" si="26"/>
        <v>►</v>
      </c>
      <c r="R108" s="396"/>
      <c r="S108" s="72"/>
      <c r="T108" s="64" t="str">
        <f t="shared" si="23"/>
        <v/>
      </c>
      <c r="U108" s="63"/>
      <c r="V108" s="62"/>
      <c r="W108" s="61">
        <v>1</v>
      </c>
      <c r="X108" s="60"/>
      <c r="Y108" s="2126">
        <f>IFERROR(INDEX(R127:AB127,MATCH(V108,R126:AB126,0)) * U108 * IF(ISBLANK(R108), 1, R108), 0)</f>
        <v>0</v>
      </c>
      <c r="Z108" s="2727">
        <f>IF(ISBLANK(AA96), 0, (Y108 * W108) * (AA95 / AA96))</f>
        <v>0</v>
      </c>
      <c r="AA108" s="2002">
        <f>(R108/AA96)*AA95*W108</f>
        <v>0</v>
      </c>
      <c r="AB108" s="2003">
        <f t="shared" si="24"/>
        <v>0</v>
      </c>
      <c r="AC108" s="641"/>
      <c r="AD108" s="641"/>
      <c r="AE108" s="641"/>
      <c r="AF108" s="641"/>
      <c r="AG108" s="641"/>
      <c r="AH108" s="641"/>
      <c r="AI108" s="641"/>
      <c r="AJ108" s="4051"/>
      <c r="AK108" s="4004"/>
      <c r="AL108" s="4007"/>
      <c r="AM108" s="4053"/>
      <c r="AO108" s="1148"/>
      <c r="AP108" s="132"/>
      <c r="AQ108" s="2594" t="s">
        <v>488</v>
      </c>
      <c r="AR108" s="2595" t="s">
        <v>4442</v>
      </c>
      <c r="AS108" s="4020"/>
      <c r="AT108" s="4021"/>
      <c r="AU108" s="1314"/>
      <c r="AV108" s="641"/>
      <c r="AW108" s="1148"/>
      <c r="AX108" s="132"/>
      <c r="AY108" s="132"/>
      <c r="AZ108" s="132"/>
      <c r="BA108" s="2609" t="s">
        <v>4452</v>
      </c>
      <c r="BB108" s="132"/>
      <c r="BC108" s="704"/>
      <c r="BD108" s="140"/>
      <c r="BE108" s="135">
        <v>1</v>
      </c>
    </row>
    <row r="109" spans="1:57" ht="15.75" customHeight="1">
      <c r="A109"/>
      <c r="B109"/>
      <c r="C109"/>
      <c r="D109" s="3582" t="str">
        <f t="shared" si="25"/>
        <v>A</v>
      </c>
      <c r="E109" s="66"/>
      <c r="F109" s="72"/>
      <c r="G109" s="64" t="str">
        <f t="shared" si="21"/>
        <v/>
      </c>
      <c r="H109" s="63">
        <v>50</v>
      </c>
      <c r="I109" s="41" t="s">
        <v>62</v>
      </c>
      <c r="J109" s="61">
        <v>1</v>
      </c>
      <c r="K109" s="60" t="s">
        <v>4873</v>
      </c>
      <c r="L109" s="2126">
        <f>IFERROR(INDEX(E127:O127,MATCH(I109,E126:O126,0)) * H109 * IF(ISBLANK(E109), 1, E109), 0)</f>
        <v>0.05</v>
      </c>
      <c r="M109" s="2730">
        <f>IF(ISBLANK(N96), 0, (L109 * J109) * (N95 / N96))</f>
        <v>0.60000000000000009</v>
      </c>
      <c r="N109" s="2004">
        <f>(E109/N96)*N95*J109</f>
        <v>0</v>
      </c>
      <c r="O109" s="2005">
        <f t="shared" si="22"/>
        <v>0</v>
      </c>
      <c r="P109" s="641"/>
      <c r="Q109" s="3582" t="str">
        <f t="shared" si="26"/>
        <v>►</v>
      </c>
      <c r="R109" s="66"/>
      <c r="S109" s="72"/>
      <c r="T109" s="64" t="str">
        <f t="shared" si="23"/>
        <v/>
      </c>
      <c r="U109" s="63"/>
      <c r="V109" s="62"/>
      <c r="W109" s="61">
        <v>1</v>
      </c>
      <c r="X109" s="60"/>
      <c r="Y109" s="2126">
        <f>IFERROR(INDEX(R127:AB127,MATCH(V109,R126:AB126,0)) * U109 * IF(ISBLANK(R109), 1, R109), 0)</f>
        <v>0</v>
      </c>
      <c r="Z109" s="2730">
        <f>IF(ISBLANK(AA96), 0, (Y109 * W109) * (AA95 / AA96))</f>
        <v>0</v>
      </c>
      <c r="AA109" s="2004">
        <f>(R109/AA96)*AA95*W109</f>
        <v>0</v>
      </c>
      <c r="AB109" s="2005">
        <f t="shared" si="24"/>
        <v>0</v>
      </c>
      <c r="AC109" s="641"/>
      <c r="AD109" s="3811" t="s">
        <v>221</v>
      </c>
      <c r="AE109" s="3812"/>
      <c r="AF109"/>
      <c r="AG109" s="3813" t="s">
        <v>223</v>
      </c>
      <c r="AH109" s="3814"/>
      <c r="AJ109" s="493" t="s">
        <v>66</v>
      </c>
      <c r="AK109" s="39" t="s">
        <v>65</v>
      </c>
      <c r="AL109" s="494" t="s">
        <v>858</v>
      </c>
      <c r="AM109" s="68" t="s">
        <v>859</v>
      </c>
      <c r="AO109" s="1148"/>
      <c r="AP109" s="132"/>
      <c r="AQ109" s="2594" t="s">
        <v>500</v>
      </c>
      <c r="AR109" s="2595" t="s">
        <v>501</v>
      </c>
      <c r="AS109" s="4020"/>
      <c r="AT109" s="4021"/>
      <c r="AU109" s="1314"/>
      <c r="AV109" s="641"/>
      <c r="AW109" s="2758"/>
      <c r="AX109" s="808"/>
      <c r="AY109" s="2699" t="str">
        <f ca="1">IF(COUNTIF(AW114:BC114,"&lt;0.5")=0,"Aucune colonne masquée",COUNTIF(AW114:BC114,"&lt;0.5")&amp;" colonnes masquées : "&amp;(AW110&amp;AX110))</f>
        <v>Aucune colonne masquée</v>
      </c>
      <c r="AZ109" s="808"/>
      <c r="BA109" s="808"/>
      <c r="BB109" s="2699"/>
      <c r="BC109" s="3557"/>
      <c r="BD109" s="140"/>
      <c r="BE109" s="135">
        <v>1</v>
      </c>
    </row>
    <row r="110" spans="1:57" ht="18.75">
      <c r="A110"/>
      <c r="B110"/>
      <c r="C110"/>
      <c r="D110" s="2598" t="str">
        <f t="shared" si="25"/>
        <v>A</v>
      </c>
      <c r="E110" s="2721"/>
      <c r="F110" s="65"/>
      <c r="G110" s="64" t="str">
        <f t="shared" si="21"/>
        <v/>
      </c>
      <c r="H110" s="63">
        <v>25</v>
      </c>
      <c r="I110" s="41" t="s">
        <v>62</v>
      </c>
      <c r="J110" s="61">
        <v>1</v>
      </c>
      <c r="K110" s="60" t="s">
        <v>4872</v>
      </c>
      <c r="L110" s="2126">
        <f>IFERROR(INDEX(E127:O127,MATCH(I110,E126:O126,0)) * H110 * IF(ISBLANK(E110), 1, E110), 0)</f>
        <v>2.5000000000000001E-2</v>
      </c>
      <c r="M110" s="2727">
        <f>IF(ISBLANK(N96), 0, (L110 * J110) * (N95 / N96))</f>
        <v>0.30000000000000004</v>
      </c>
      <c r="N110" s="2002">
        <f>(E110/N96)*N95*J110</f>
        <v>0</v>
      </c>
      <c r="O110" s="2003">
        <f t="shared" si="22"/>
        <v>0</v>
      </c>
      <c r="P110" s="641"/>
      <c r="Q110" s="2598" t="str">
        <f t="shared" si="26"/>
        <v>►</v>
      </c>
      <c r="R110" s="2721"/>
      <c r="S110" s="65"/>
      <c r="T110" s="64" t="str">
        <f t="shared" si="23"/>
        <v/>
      </c>
      <c r="U110" s="63"/>
      <c r="V110" s="62"/>
      <c r="W110" s="61">
        <v>1</v>
      </c>
      <c r="X110" s="60"/>
      <c r="Y110" s="2126">
        <f>IFERROR(INDEX(R127:AB127,MATCH(V110,R126:AB126,0)) * U110 * IF(ISBLANK(R110), 1, R110), 0)</f>
        <v>0</v>
      </c>
      <c r="Z110" s="2727">
        <f>IF(ISBLANK(AA96), 0, (Y110 * W110) * (AA95 / AA96))</f>
        <v>0</v>
      </c>
      <c r="AA110" s="2002">
        <f>(R110/AA96)*AA95*W110</f>
        <v>0</v>
      </c>
      <c r="AB110" s="2003">
        <f t="shared" si="24"/>
        <v>0</v>
      </c>
      <c r="AC110" s="641"/>
      <c r="AD110" s="3811"/>
      <c r="AE110" s="3812"/>
      <c r="AF110"/>
      <c r="AG110" s="3813"/>
      <c r="AH110" s="3814"/>
      <c r="AJ110" s="497">
        <v>0.25</v>
      </c>
      <c r="AK110" s="498">
        <v>0.5</v>
      </c>
      <c r="AL110" s="55" t="s">
        <v>861</v>
      </c>
      <c r="AM110" s="257"/>
      <c r="AO110" s="1148"/>
      <c r="AP110" s="132"/>
      <c r="AQ110" s="2594" t="s">
        <v>4444</v>
      </c>
      <c r="AR110" s="2595" t="s">
        <v>489</v>
      </c>
      <c r="AS110" s="4020"/>
      <c r="AT110" s="4021"/>
      <c r="AU110" s="1314"/>
      <c r="AV110" s="641"/>
      <c r="AW110" s="2759" t="str">
        <f ca="1">IF(AW114&lt;0.5,AW113&amp;".","")&amp;IF(AX114&lt;0.5,AX113&amp;".","")&amp;IF(AY114&lt;0.5,AY113&amp;".","")&amp;IF(AZ114&lt;0.5,AZ113&amp;".","")</f>
        <v/>
      </c>
      <c r="AX110" s="2700" t="str">
        <f ca="1">IF(BA114&lt;0.5,BA113&amp;".","")&amp;IF(BB114&lt;0.5,BB113&amp;".","")&amp;IF(BC114&lt;0.5,BC113&amp;".","")</f>
        <v/>
      </c>
      <c r="AY110" s="2701"/>
      <c r="AZ110" s="2701"/>
      <c r="BA110" s="2701"/>
      <c r="BB110" s="2702" t="str" cm="1">
        <f t="array" aca="1" ref="BB110" ca="1">IF(COUNTIF(AW114:AY114,"&lt;0.5") &gt; 0, TEXTEJOIN(".", TRUE, IF(AW114:AY114&lt;0.5, AW113:AY113, "")), "")</f>
        <v/>
      </c>
      <c r="BC110" s="3558" t="str" cm="1">
        <f t="array" aca="1" ref="BC110" ca="1">IF(COUNTIF(AZ114:BC114,"&lt;0.5") &gt; 0, TEXTEJOIN(".", TRUE, IF(AZ114:BC114&lt;0.5, AZ113:BC113, "")), "")</f>
        <v/>
      </c>
      <c r="BD110" s="140"/>
      <c r="BE110" s="135">
        <v>1</v>
      </c>
    </row>
    <row r="111" spans="1:57" ht="19.5" thickBot="1">
      <c r="A111"/>
      <c r="B111"/>
      <c r="C111"/>
      <c r="D111" s="2598" t="str">
        <f t="shared" si="25"/>
        <v>A</v>
      </c>
      <c r="E111" s="2721"/>
      <c r="F111" s="65"/>
      <c r="G111" s="64" t="str">
        <f t="shared" si="21"/>
        <v/>
      </c>
      <c r="H111" s="63">
        <v>2</v>
      </c>
      <c r="I111" s="41" t="s">
        <v>62</v>
      </c>
      <c r="J111" s="61">
        <v>1</v>
      </c>
      <c r="K111" s="60" t="s">
        <v>4871</v>
      </c>
      <c r="L111" s="2126">
        <f>IFERROR(INDEX(E127:O127,MATCH(I111,E126:O126,0)) * H111 * IF(ISBLANK(E111), 1, E111), 0)</f>
        <v>2E-3</v>
      </c>
      <c r="M111" s="2730">
        <f>IF(ISBLANK(N96), 0, (L111 * J111) * (N95 / N96))</f>
        <v>2.4E-2</v>
      </c>
      <c r="N111" s="2004">
        <f>(E111/N96)*N95*J111</f>
        <v>0</v>
      </c>
      <c r="O111" s="2005">
        <f t="shared" si="22"/>
        <v>0</v>
      </c>
      <c r="P111" s="641"/>
      <c r="Q111" s="2598" t="str">
        <f t="shared" si="26"/>
        <v>►</v>
      </c>
      <c r="R111" s="2721"/>
      <c r="S111" s="65"/>
      <c r="T111" s="64" t="str">
        <f t="shared" si="23"/>
        <v/>
      </c>
      <c r="U111" s="63"/>
      <c r="V111" s="62"/>
      <c r="W111" s="61">
        <v>1</v>
      </c>
      <c r="X111" s="60"/>
      <c r="Y111" s="2126">
        <f>IFERROR(INDEX(R127:AB127,MATCH(V111,R126:AB126,0)) * U111 * IF(ISBLANK(R111), 1, R111), 0)</f>
        <v>0</v>
      </c>
      <c r="Z111" s="2730">
        <f>IF(ISBLANK(AA96), 0, (Y111 * W111) * (AA95 / AA96))</f>
        <v>0</v>
      </c>
      <c r="AA111" s="2004">
        <f>(R111/AA96)*AA95*W111</f>
        <v>0</v>
      </c>
      <c r="AB111" s="2005">
        <f t="shared" si="24"/>
        <v>0</v>
      </c>
      <c r="AC111" s="641"/>
      <c r="AD111" s="641"/>
      <c r="AE111" s="641"/>
      <c r="AF111" s="641"/>
      <c r="AG111" s="641"/>
      <c r="AH111" s="641"/>
      <c r="AI111" s="641"/>
      <c r="AJ111" s="466"/>
      <c r="AK111" s="18"/>
      <c r="AL111" s="18"/>
      <c r="AM111" s="465"/>
      <c r="AO111" s="2224"/>
      <c r="AP111" s="132"/>
      <c r="AQ111" s="2600" t="s">
        <v>4446</v>
      </c>
      <c r="AR111" s="2601"/>
      <c r="AS111" s="4020"/>
      <c r="AT111" s="4021"/>
      <c r="AU111" s="1314"/>
      <c r="AV111" s="641"/>
      <c r="AW111" s="2760"/>
      <c r="AX111" s="2708"/>
      <c r="AY111" s="2709" t="str">
        <f ca="1">IF(COUNTIF(AW114:BC114,"&lt;0.5")=0,"Aucune colonne masquée",COUNTIF(AW114:BC114,"&lt;0.5")&amp;" colonnes masquées : "&amp;BC110&amp;BB110)</f>
        <v>Aucune colonne masquée</v>
      </c>
      <c r="AZ111" s="2708" t="s">
        <v>4492</v>
      </c>
      <c r="BA111" s="2710"/>
      <c r="BB111" s="2711"/>
      <c r="BC111" s="3559"/>
      <c r="BD111" s="140"/>
      <c r="BE111" s="135">
        <v>1</v>
      </c>
    </row>
    <row r="112" spans="1:57" ht="20.25" thickTop="1" thickBot="1">
      <c r="A112"/>
      <c r="B112"/>
      <c r="C112"/>
      <c r="D112" s="2598" t="str">
        <f t="shared" si="25"/>
        <v>►</v>
      </c>
      <c r="E112" s="2721"/>
      <c r="F112" s="65"/>
      <c r="G112" s="64" t="str">
        <f t="shared" si="21"/>
        <v/>
      </c>
      <c r="H112" s="63"/>
      <c r="I112" s="62"/>
      <c r="J112" s="61">
        <v>1</v>
      </c>
      <c r="K112" s="60"/>
      <c r="L112" s="2126">
        <f>IFERROR(INDEX(E127:O127,MATCH(I112,E126:O126,0)) * H112 * IF(ISBLANK(E112), 1, E112), 0)</f>
        <v>0</v>
      </c>
      <c r="M112" s="2727">
        <f>IF(ISBLANK(N96), 0, (L112 * J112) * (N95 / N96))</f>
        <v>0</v>
      </c>
      <c r="N112" s="2002">
        <f>(E112/N96)*N95*J112</f>
        <v>0</v>
      </c>
      <c r="O112" s="2003">
        <f t="shared" si="22"/>
        <v>0</v>
      </c>
      <c r="P112" s="641"/>
      <c r="Q112" s="2598" t="str">
        <f t="shared" si="26"/>
        <v>►</v>
      </c>
      <c r="R112" s="2721"/>
      <c r="S112" s="65"/>
      <c r="T112" s="64" t="str">
        <f t="shared" si="23"/>
        <v/>
      </c>
      <c r="U112" s="63"/>
      <c r="V112" s="62"/>
      <c r="W112" s="61">
        <v>1</v>
      </c>
      <c r="X112" s="60"/>
      <c r="Y112" s="2126">
        <f>IFERROR(INDEX(R127:AB127,MATCH(V112,R126:AB126,0)) * U112 * IF(ISBLANK(R112), 1, R112), 0)</f>
        <v>0</v>
      </c>
      <c r="Z112" s="2727">
        <f>IF(ISBLANK(AA96), 0, (Y112 * W112) * (AA95 / AA96))</f>
        <v>0</v>
      </c>
      <c r="AA112" s="2002">
        <f>(R112/AA96)*AA95*W112</f>
        <v>0</v>
      </c>
      <c r="AB112" s="2003">
        <f t="shared" si="24"/>
        <v>0</v>
      </c>
      <c r="AC112" s="641"/>
      <c r="AD112" s="3811" t="s">
        <v>248</v>
      </c>
      <c r="AE112" s="3812"/>
      <c r="AF112" s="641"/>
      <c r="AG112" s="3813" t="s">
        <v>250</v>
      </c>
      <c r="AH112" s="3814"/>
      <c r="AJ112" s="502" t="s">
        <v>64</v>
      </c>
      <c r="AK112" s="42" t="s">
        <v>63</v>
      </c>
      <c r="AL112" s="503" t="s">
        <v>867</v>
      </c>
      <c r="AM112" s="74" t="s">
        <v>868</v>
      </c>
      <c r="AO112" s="4022" t="s">
        <v>83</v>
      </c>
      <c r="AP112" s="132"/>
      <c r="AQ112" s="2602" t="s">
        <v>4447</v>
      </c>
      <c r="AR112" s="2801"/>
      <c r="AS112" s="4020"/>
      <c r="AT112" s="4021"/>
      <c r="AU112" s="1314"/>
      <c r="AV112" s="641"/>
      <c r="AW112" s="474" t="s">
        <v>96</v>
      </c>
      <c r="AX112" s="97" t="s">
        <v>95</v>
      </c>
      <c r="AY112" s="97" t="s">
        <v>94</v>
      </c>
      <c r="AZ112" s="97" t="s">
        <v>93</v>
      </c>
      <c r="BA112" s="97" t="s">
        <v>92</v>
      </c>
      <c r="BB112" s="97" t="s">
        <v>91</v>
      </c>
      <c r="BC112" s="96" t="s">
        <v>90</v>
      </c>
      <c r="BD112" s="140"/>
      <c r="BE112" s="135">
        <v>1</v>
      </c>
    </row>
    <row r="113" spans="1:57" ht="19.5" thickTop="1">
      <c r="A113"/>
      <c r="B113"/>
      <c r="C113"/>
      <c r="D113" s="2598" t="str">
        <f t="shared" si="25"/>
        <v>►</v>
      </c>
      <c r="E113" s="2721"/>
      <c r="F113" s="72"/>
      <c r="G113" s="64" t="str">
        <f t="shared" si="21"/>
        <v/>
      </c>
      <c r="H113" s="63"/>
      <c r="I113" s="62"/>
      <c r="J113" s="61">
        <v>1</v>
      </c>
      <c r="K113" s="60"/>
      <c r="L113" s="2126">
        <f>IFERROR(INDEX(E127:O127,MATCH(I113,E126:O126,0)) * H113 * IF(ISBLANK(E113), 1, E113), 0)</f>
        <v>0</v>
      </c>
      <c r="M113" s="2730">
        <f>IF(ISBLANK(N96), 0, (L113 * J113) * (N95 / N96))</f>
        <v>0</v>
      </c>
      <c r="N113" s="2004">
        <f>(E113/N96)*N95*J113</f>
        <v>0</v>
      </c>
      <c r="O113" s="2005">
        <f t="shared" si="22"/>
        <v>0</v>
      </c>
      <c r="P113" s="641"/>
      <c r="Q113" s="2598" t="str">
        <f t="shared" si="26"/>
        <v>►</v>
      </c>
      <c r="R113" s="2721"/>
      <c r="S113" s="72"/>
      <c r="T113" s="64" t="str">
        <f t="shared" si="23"/>
        <v/>
      </c>
      <c r="U113" s="63"/>
      <c r="V113" s="62"/>
      <c r="W113" s="61">
        <v>1</v>
      </c>
      <c r="X113" s="60"/>
      <c r="Y113" s="2126">
        <f>IFERROR(INDEX(R127:AB127,MATCH(V113,R126:AB126,0)) * U113 * IF(ISBLANK(R113), 1, R113), 0)</f>
        <v>0</v>
      </c>
      <c r="Z113" s="2730">
        <f>IF(ISBLANK(AA96), 0, (Y113 * W113) * (AA95 / AA96))</f>
        <v>0</v>
      </c>
      <c r="AA113" s="2004">
        <f>(R113/AA96)*AA95*W113</f>
        <v>0</v>
      </c>
      <c r="AB113" s="2005">
        <f t="shared" si="24"/>
        <v>0</v>
      </c>
      <c r="AC113" s="641"/>
      <c r="AD113" s="3811"/>
      <c r="AE113" s="3812"/>
      <c r="AF113" s="641"/>
      <c r="AG113" s="3813"/>
      <c r="AH113" s="3814"/>
      <c r="AJ113" s="497">
        <v>0.25</v>
      </c>
      <c r="AK113" s="498">
        <v>0.5</v>
      </c>
      <c r="AL113" s="55" t="s">
        <v>870</v>
      </c>
      <c r="AM113" s="257"/>
      <c r="AO113" s="4023"/>
      <c r="AP113" s="132"/>
      <c r="AQ113" s="132"/>
      <c r="AR113" s="132"/>
      <c r="AS113" s="132"/>
      <c r="AT113" s="132"/>
      <c r="AU113" s="1314"/>
      <c r="AV113" s="641"/>
      <c r="AW113" s="2749" t="str">
        <f t="shared" ref="AW113:BC113" si="27">SUBSTITUTE(ADDRESS(1,COLUMN(),4),"1","")</f>
        <v>AW</v>
      </c>
      <c r="AX113" s="2713" t="str">
        <f t="shared" si="27"/>
        <v>AX</v>
      </c>
      <c r="AY113" s="94" t="str">
        <f t="shared" si="27"/>
        <v>AY</v>
      </c>
      <c r="AZ113" s="94" t="str">
        <f t="shared" si="27"/>
        <v>AZ</v>
      </c>
      <c r="BA113" s="94" t="str">
        <f t="shared" si="27"/>
        <v>BA</v>
      </c>
      <c r="BB113" s="94" t="str">
        <f t="shared" si="27"/>
        <v>BB</v>
      </c>
      <c r="BC113" s="93" t="str">
        <f t="shared" si="27"/>
        <v>BC</v>
      </c>
      <c r="BD113" s="143"/>
      <c r="BE113" s="135">
        <v>1</v>
      </c>
    </row>
    <row r="114" spans="1:57" ht="18.75">
      <c r="A114"/>
      <c r="B114"/>
      <c r="C114"/>
      <c r="D114" s="2598" t="str">
        <f t="shared" si="25"/>
        <v>►</v>
      </c>
      <c r="E114" s="2721"/>
      <c r="F114" s="72"/>
      <c r="G114" s="64" t="str">
        <f t="shared" si="21"/>
        <v/>
      </c>
      <c r="H114" s="63"/>
      <c r="I114" s="62"/>
      <c r="J114" s="61">
        <v>1</v>
      </c>
      <c r="K114" s="60"/>
      <c r="L114" s="2126">
        <f>IFERROR(INDEX(E127:O127,MATCH(I114,E126:O126,0)) * H114 * IF(ISBLANK(E114), 1, E114), 0)</f>
        <v>0</v>
      </c>
      <c r="M114" s="2731">
        <f>IF(ISBLANK(N96), 0, (L114 * J114) * (N95 / N96))</f>
        <v>0</v>
      </c>
      <c r="N114" s="2002">
        <f>(E114/N96)*N95*J114</f>
        <v>0</v>
      </c>
      <c r="O114" s="2003">
        <f t="shared" si="22"/>
        <v>0</v>
      </c>
      <c r="P114" s="641"/>
      <c r="Q114" s="2598" t="str">
        <f t="shared" si="26"/>
        <v>►</v>
      </c>
      <c r="R114" s="2721"/>
      <c r="S114" s="72"/>
      <c r="T114" s="64" t="str">
        <f t="shared" si="23"/>
        <v/>
      </c>
      <c r="U114" s="63"/>
      <c r="V114" s="62"/>
      <c r="W114" s="61">
        <v>1</v>
      </c>
      <c r="X114" s="60"/>
      <c r="Y114" s="2126">
        <f>IFERROR(INDEX(R127:AB127,MATCH(V114,R126:AB126,0)) * U114 * IF(ISBLANK(R114), 1, R114), 0)</f>
        <v>0</v>
      </c>
      <c r="Z114" s="2731">
        <f>IF(ISBLANK(AA96), 0, (Y114 * W114) * (AA95 / AA96))</f>
        <v>0</v>
      </c>
      <c r="AA114" s="2002">
        <f>(R114/AA96)*AA95*W114</f>
        <v>0</v>
      </c>
      <c r="AB114" s="2003">
        <f t="shared" si="24"/>
        <v>0</v>
      </c>
      <c r="AC114" s="641"/>
      <c r="AD114" s="641"/>
      <c r="AE114" s="641"/>
      <c r="AF114" s="641"/>
      <c r="AG114" s="641"/>
      <c r="AH114" s="641"/>
      <c r="AI114" s="641"/>
      <c r="AJ114" s="466" t="s">
        <v>874</v>
      </c>
      <c r="AK114" s="18" t="s">
        <v>875</v>
      </c>
      <c r="AL114" s="18"/>
      <c r="AM114" s="465"/>
      <c r="AO114" s="2605" t="s">
        <v>4450</v>
      </c>
      <c r="AP114" s="132"/>
      <c r="AQ114" s="132"/>
      <c r="AR114" s="132"/>
      <c r="AS114" s="132"/>
      <c r="AT114" s="132"/>
      <c r="AU114" s="704"/>
      <c r="AV114" s="641"/>
      <c r="AW114" s="2751">
        <f t="shared" ref="AW114:BC114" ca="1" si="28">CELL("largeur",AW114)</f>
        <v>19</v>
      </c>
      <c r="AX114" s="2717">
        <f t="shared" ca="1" si="28"/>
        <v>23</v>
      </c>
      <c r="AY114" s="2717">
        <f t="shared" ca="1" si="28"/>
        <v>25</v>
      </c>
      <c r="AZ114" s="2717">
        <f t="shared" ca="1" si="28"/>
        <v>16</v>
      </c>
      <c r="BA114" s="2717">
        <f t="shared" ca="1" si="28"/>
        <v>11</v>
      </c>
      <c r="BB114" s="2717">
        <f t="shared" ca="1" si="28"/>
        <v>11</v>
      </c>
      <c r="BC114" s="3519">
        <f t="shared" ca="1" si="28"/>
        <v>11</v>
      </c>
      <c r="BD114" s="143"/>
      <c r="BE114" s="135">
        <v>1</v>
      </c>
    </row>
    <row r="115" spans="1:57" ht="15.75" customHeight="1">
      <c r="A115"/>
      <c r="B115"/>
      <c r="C115"/>
      <c r="D115" s="2598" t="str">
        <f t="shared" si="25"/>
        <v>►</v>
      </c>
      <c r="E115" s="2721"/>
      <c r="F115" s="72"/>
      <c r="G115" s="64" t="str">
        <f t="shared" si="21"/>
        <v/>
      </c>
      <c r="H115" s="63"/>
      <c r="I115" s="62"/>
      <c r="J115" s="61">
        <v>1</v>
      </c>
      <c r="K115" s="60"/>
      <c r="L115" s="2126">
        <f>IFERROR(INDEX(E127:O127,MATCH(I115,E126:O126,0)) * H115 * IF(ISBLANK(E115), 1, E115), 0)</f>
        <v>0</v>
      </c>
      <c r="M115" s="2730">
        <f>IF(ISBLANK(N96), 0, (L115 * J115) * (N95 / N96))</f>
        <v>0</v>
      </c>
      <c r="N115" s="2004">
        <f>(E115/N96)*N95*J115</f>
        <v>0</v>
      </c>
      <c r="O115" s="2005">
        <f t="shared" si="22"/>
        <v>0</v>
      </c>
      <c r="P115" s="641"/>
      <c r="Q115" s="2598" t="str">
        <f t="shared" si="26"/>
        <v>►</v>
      </c>
      <c r="R115" s="2721"/>
      <c r="S115" s="72"/>
      <c r="T115" s="64" t="str">
        <f t="shared" si="23"/>
        <v/>
      </c>
      <c r="U115" s="63"/>
      <c r="V115" s="1950"/>
      <c r="W115" s="61">
        <v>1</v>
      </c>
      <c r="X115" s="60"/>
      <c r="Y115" s="2126">
        <f>IFERROR(INDEX(R127:AB127,MATCH(V115,R126:AB126,0)) * U115 * IF(ISBLANK(R115), 1, R115), 0)</f>
        <v>0</v>
      </c>
      <c r="Z115" s="2730">
        <f>IF(ISBLANK(AA96), 0, (Y115 * W115) * (AA95 / AA96))</f>
        <v>0</v>
      </c>
      <c r="AA115" s="2004">
        <f>(R115/AA96)*AA95*W115</f>
        <v>0</v>
      </c>
      <c r="AB115" s="2005">
        <f t="shared" si="24"/>
        <v>0</v>
      </c>
      <c r="AC115" s="641"/>
      <c r="AD115" s="3811" t="s">
        <v>281</v>
      </c>
      <c r="AE115" s="3812"/>
      <c r="AF115" s="641"/>
      <c r="AG115" s="3813" t="s">
        <v>283</v>
      </c>
      <c r="AH115" s="3814"/>
      <c r="AJ115" s="2782"/>
      <c r="AK115" s="507"/>
      <c r="AL115" s="507"/>
      <c r="AM115" s="2046"/>
      <c r="AO115" s="2224"/>
      <c r="AP115" s="637" t="s">
        <v>4467</v>
      </c>
      <c r="AQ115" s="132"/>
      <c r="AR115" s="132"/>
      <c r="AS115" s="132"/>
      <c r="AT115" s="132"/>
      <c r="AU115" s="704"/>
      <c r="AV115" s="641"/>
      <c r="AW115" s="1148"/>
      <c r="AX115" s="132"/>
      <c r="AY115" s="132"/>
      <c r="AZ115" s="132"/>
      <c r="BA115" s="2609" t="s">
        <v>4452</v>
      </c>
      <c r="BB115" s="132"/>
      <c r="BC115" s="704"/>
      <c r="BD115" s="143"/>
      <c r="BE115" s="135">
        <v>1</v>
      </c>
    </row>
    <row r="116" spans="1:57" ht="18.75">
      <c r="A116"/>
      <c r="B116"/>
      <c r="C116"/>
      <c r="D116" s="2598" t="str">
        <f t="shared" si="25"/>
        <v>►</v>
      </c>
      <c r="E116" s="2721"/>
      <c r="F116" s="65"/>
      <c r="G116" s="64" t="str">
        <f t="shared" si="21"/>
        <v/>
      </c>
      <c r="H116" s="63"/>
      <c r="I116" s="1950"/>
      <c r="J116" s="61">
        <v>1</v>
      </c>
      <c r="K116" s="60"/>
      <c r="L116" s="2126">
        <f>IFERROR(INDEX(E127:O127,MATCH(I116,E126:O126,0)) * H116 * IF(ISBLANK(E116), 1, E116), 0)</f>
        <v>0</v>
      </c>
      <c r="M116" s="2727">
        <f>IF(ISBLANK(N96), 0, (L116 * J116) * (N95 / N96))</f>
        <v>0</v>
      </c>
      <c r="N116" s="2002">
        <f>(E116/N96)*N95*J116</f>
        <v>0</v>
      </c>
      <c r="O116" s="2003">
        <f t="shared" si="22"/>
        <v>0</v>
      </c>
      <c r="P116" s="641"/>
      <c r="Q116" s="2598" t="str">
        <f t="shared" si="26"/>
        <v>►</v>
      </c>
      <c r="R116" s="2721"/>
      <c r="S116" s="65"/>
      <c r="T116" s="64" t="str">
        <f t="shared" si="23"/>
        <v/>
      </c>
      <c r="U116" s="63"/>
      <c r="V116" s="1950"/>
      <c r="W116" s="61">
        <v>1</v>
      </c>
      <c r="X116" s="60"/>
      <c r="Y116" s="2126">
        <f>IFERROR(INDEX(R127:AB127,MATCH(V116,R126:AB126,0)) * U116 * IF(ISBLANK(R116), 1, R116), 0)</f>
        <v>0</v>
      </c>
      <c r="Z116" s="2727">
        <f>IF(ISBLANK(AA96), 0, (Y116 * W116) * (AA95 / AA96))</f>
        <v>0</v>
      </c>
      <c r="AA116" s="2002">
        <f>(R116/AA96)*AA95*W116</f>
        <v>0</v>
      </c>
      <c r="AB116" s="2003">
        <f t="shared" si="24"/>
        <v>0</v>
      </c>
      <c r="AC116" s="641"/>
      <c r="AD116" s="3811"/>
      <c r="AE116" s="3812"/>
      <c r="AF116" s="641"/>
      <c r="AG116" s="3813"/>
      <c r="AH116" s="3814"/>
      <c r="AJ116" s="4054" t="s">
        <v>33</v>
      </c>
      <c r="AK116" s="4055"/>
      <c r="AL116" s="4055"/>
      <c r="AM116" s="4056"/>
      <c r="AO116" s="493" t="s">
        <v>60</v>
      </c>
      <c r="AP116" s="39" t="s">
        <v>59</v>
      </c>
      <c r="AQ116" s="38" t="s">
        <v>55</v>
      </c>
      <c r="AR116" s="42" t="s">
        <v>63</v>
      </c>
      <c r="AS116" s="39" t="s">
        <v>66</v>
      </c>
      <c r="AT116" s="39" t="s">
        <v>65</v>
      </c>
      <c r="AU116" s="384" t="s">
        <v>429</v>
      </c>
      <c r="AV116" s="641"/>
      <c r="AW116" s="1148"/>
      <c r="AX116" s="713"/>
      <c r="AY116" s="2036"/>
      <c r="AZ116" s="713" t="s">
        <v>1069</v>
      </c>
      <c r="BA116" s="701" t="s">
        <v>1071</v>
      </c>
      <c r="BB116" s="702"/>
      <c r="BC116" s="704"/>
      <c r="BD116" s="143"/>
      <c r="BE116" s="135">
        <v>1</v>
      </c>
    </row>
    <row r="117" spans="1:57" ht="18.75">
      <c r="A117"/>
      <c r="B117"/>
      <c r="C117"/>
      <c r="D117" s="2598" t="str">
        <f t="shared" si="25"/>
        <v>►</v>
      </c>
      <c r="E117" s="2721"/>
      <c r="F117" s="65"/>
      <c r="G117" s="64" t="str">
        <f t="shared" si="21"/>
        <v/>
      </c>
      <c r="H117" s="63"/>
      <c r="I117" s="1950"/>
      <c r="J117" s="61">
        <v>1</v>
      </c>
      <c r="K117" s="60"/>
      <c r="L117" s="2126">
        <f>IFERROR(INDEX(E127:O127,MATCH(I117,E126:O126,0)) * H117 * IF(ISBLANK(E117), 1, E117), 0)</f>
        <v>0</v>
      </c>
      <c r="M117" s="2730">
        <f>IF(ISBLANK(N96), 0, (L117 * J117) * (N95 / N96))</f>
        <v>0</v>
      </c>
      <c r="N117" s="2004">
        <f>(E117/N96)*N95*J117</f>
        <v>0</v>
      </c>
      <c r="O117" s="2005">
        <f t="shared" si="22"/>
        <v>0</v>
      </c>
      <c r="P117" s="641"/>
      <c r="Q117" s="2598" t="str">
        <f t="shared" si="26"/>
        <v>►</v>
      </c>
      <c r="R117" s="2721"/>
      <c r="S117" s="65"/>
      <c r="T117" s="64" t="str">
        <f t="shared" si="23"/>
        <v/>
      </c>
      <c r="U117" s="63"/>
      <c r="V117" s="1950"/>
      <c r="W117" s="61">
        <v>1</v>
      </c>
      <c r="X117" s="60"/>
      <c r="Y117" s="2126">
        <f>IFERROR(INDEX(R127:AB127,MATCH(V117,R126:AB126,0)) * U117 * IF(ISBLANK(R117), 1, R117), 0)</f>
        <v>0</v>
      </c>
      <c r="Z117" s="2730">
        <f>IF(ISBLANK(AA96), 0, (Y117 * W117) * (AA95 / AA96))</f>
        <v>0</v>
      </c>
      <c r="AA117" s="2004">
        <f>(R117/AA96)*AA95*W117</f>
        <v>0</v>
      </c>
      <c r="AB117" s="2005">
        <f t="shared" si="24"/>
        <v>0</v>
      </c>
      <c r="AC117" s="641"/>
      <c r="AD117" s="641"/>
      <c r="AE117" s="641"/>
      <c r="AF117" s="641"/>
      <c r="AG117" s="641"/>
      <c r="AH117" s="641"/>
      <c r="AI117" s="641"/>
      <c r="AJ117" s="2516"/>
      <c r="AK117" s="2846" t="s">
        <v>4504</v>
      </c>
      <c r="AL117" s="2847">
        <v>12</v>
      </c>
      <c r="AM117" s="1314"/>
      <c r="AO117" s="2606">
        <v>0.22500000000000001</v>
      </c>
      <c r="AP117" s="410">
        <v>0.01</v>
      </c>
      <c r="AQ117" s="410">
        <v>1E-3</v>
      </c>
      <c r="AR117" s="409">
        <v>0.5</v>
      </c>
      <c r="AS117" s="406">
        <v>0.5</v>
      </c>
      <c r="AT117" s="407">
        <v>0.25</v>
      </c>
      <c r="AU117" s="2607">
        <v>0.1</v>
      </c>
      <c r="AV117" s="641"/>
      <c r="AW117" s="1148"/>
      <c r="AX117" s="713"/>
      <c r="AY117" s="2036"/>
      <c r="AZ117" s="713" t="s">
        <v>1070</v>
      </c>
      <c r="BA117" s="701" t="s">
        <v>1072</v>
      </c>
      <c r="BB117" s="702"/>
      <c r="BC117" s="704"/>
      <c r="BD117" s="143"/>
      <c r="BE117" s="135">
        <v>1</v>
      </c>
    </row>
    <row r="118" spans="1:57" ht="18.75">
      <c r="A118"/>
      <c r="B118"/>
      <c r="C118"/>
      <c r="D118" s="2598" t="str">
        <f t="shared" si="25"/>
        <v>►</v>
      </c>
      <c r="E118" s="2721"/>
      <c r="F118" s="65"/>
      <c r="G118" s="64" t="str">
        <f t="shared" si="21"/>
        <v/>
      </c>
      <c r="H118" s="63"/>
      <c r="I118" s="1950"/>
      <c r="J118" s="61">
        <v>1</v>
      </c>
      <c r="K118" s="60"/>
      <c r="L118" s="2126">
        <f>IFERROR(INDEX(E127:O127,MATCH(I118,E126:O126,0)) * H118 * IF(ISBLANK(E118), 1, E118), 0)</f>
        <v>0</v>
      </c>
      <c r="M118" s="2727">
        <f>IF(ISBLANK(N96), 0, (L118 * J118) * (N95 / N96))</f>
        <v>0</v>
      </c>
      <c r="N118" s="2002">
        <f>(E118/N96)*N95*J118</f>
        <v>0</v>
      </c>
      <c r="O118" s="2003">
        <f t="shared" si="22"/>
        <v>0</v>
      </c>
      <c r="P118" s="641"/>
      <c r="Q118" s="2598" t="str">
        <f t="shared" si="26"/>
        <v>►</v>
      </c>
      <c r="R118" s="2721"/>
      <c r="S118" s="65"/>
      <c r="T118" s="64" t="str">
        <f t="shared" si="23"/>
        <v/>
      </c>
      <c r="U118" s="63"/>
      <c r="V118" s="1950"/>
      <c r="W118" s="61">
        <v>1</v>
      </c>
      <c r="X118" s="60"/>
      <c r="Y118" s="2126">
        <f>IFERROR(INDEX(R127:AB127,MATCH(V118,R126:AB126,0)) * U118 * IF(ISBLANK(R118), 1, R118), 0)</f>
        <v>0</v>
      </c>
      <c r="Z118" s="2727">
        <f>IF(ISBLANK(AA96), 0, (Y118 * W118) * (AA95 / AA96))</f>
        <v>0</v>
      </c>
      <c r="AA118" s="2002">
        <f>(R118/AA96)*AA95*W118</f>
        <v>0</v>
      </c>
      <c r="AB118" s="2003">
        <f t="shared" si="24"/>
        <v>0</v>
      </c>
      <c r="AC118" s="641"/>
      <c r="AD118" s="3811" t="s">
        <v>326</v>
      </c>
      <c r="AE118" s="3812"/>
      <c r="AF118" s="641"/>
      <c r="AG118" s="3813" t="s">
        <v>328</v>
      </c>
      <c r="AH118" s="3814"/>
      <c r="AJ118" s="2516"/>
      <c r="AK118" s="2846" t="s">
        <v>266</v>
      </c>
      <c r="AL118" s="2858" t="s">
        <v>27</v>
      </c>
      <c r="AM118" s="2859">
        <f>AL119*AL121</f>
        <v>1875</v>
      </c>
      <c r="AO118" s="4024" t="s">
        <v>88</v>
      </c>
      <c r="AP118" s="427" t="s">
        <v>564</v>
      </c>
      <c r="AQ118" s="428"/>
      <c r="AR118" s="428"/>
      <c r="AS118" s="442"/>
      <c r="AT118" s="132"/>
      <c r="AU118" s="1314"/>
      <c r="AV118" s="132"/>
      <c r="AW118" s="1148" t="s">
        <v>798</v>
      </c>
      <c r="AX118" s="132"/>
      <c r="AY118" s="2036"/>
      <c r="AZ118" s="713" t="str">
        <f ca="1">_xlfn.FORMULATEXT(BA118)</f>
        <v>=SI(NB.SI(AW114:BC114;"&lt;0.5")=0;"Aucune colonne masquée";NB.SI(AW114:BC114;"&lt;0.5")&amp;" "&amp;SI(NB.SI(AW114:BC114;"&lt;0.5")&gt;1;"colonnes masquées";"colonne masquée")&amp;" : "&amp;CONCATENER(SI(AW114&lt;0.5;AW113&amp;" ";"");SI(AX114&lt;0.5;AX113&amp;" ";"");SI(AY114&lt;0.5;AY113&amp;" ";"");SI(AZ114&lt;0.5;AZ113&amp;" ";"");SI(BA114&lt;0.5;BA113&amp;" ";"");SI(BB114&lt;0.5;BB113&amp;" ";"");SI(BC114&lt;0.5;BC113&amp;" ";"")))</v>
      </c>
      <c r="BA118" s="2761" t="str">
        <f ca="1">IF(COUNTIF(AW114:BC114,"&lt;0.5")=0,"Aucune colonne masquée",COUNTIF(AW114:BC114,"&lt;0.5")&amp;" "&amp;IF(COUNTIF(AW114:BC114,"&lt;0.5")&gt;1,"colonnes masquées","colonne masquée")&amp;" : "&amp;CONCATENATE(IF(AW114&lt;0.5,AW113&amp;" ",""),IF(AX114&lt;0.5,AX113&amp;" ",""),IF(AY114&lt;0.5,AY113&amp;" ",""),IF(AZ114&lt;0.5,AZ113&amp;" ",""),IF(BA114&lt;0.5,BA113&amp;" ",""),IF(BB114&lt;0.5,BB113&amp;" ",""),IF(BC114&lt;0.5,BC113&amp;" ","")))</f>
        <v>Aucune colonne masquée</v>
      </c>
      <c r="BB118" s="702"/>
      <c r="BC118" s="704"/>
      <c r="BD118" s="143"/>
      <c r="BE118" s="135">
        <v>1</v>
      </c>
    </row>
    <row r="119" spans="1:57" ht="18.75">
      <c r="A119"/>
      <c r="B119"/>
      <c r="C119"/>
      <c r="D119" s="2598" t="str">
        <f t="shared" si="25"/>
        <v>►</v>
      </c>
      <c r="E119" s="2721"/>
      <c r="F119" s="65"/>
      <c r="G119" s="64" t="str">
        <f t="shared" si="21"/>
        <v/>
      </c>
      <c r="H119" s="63"/>
      <c r="I119" s="1950"/>
      <c r="J119" s="61">
        <v>1</v>
      </c>
      <c r="K119" s="60"/>
      <c r="L119" s="2126">
        <f>IFERROR(INDEX(E127:O127,MATCH(I119,E126:O126,0)) * H119 * IF(ISBLANK(E119), 1, E119), 0)</f>
        <v>0</v>
      </c>
      <c r="M119" s="2730">
        <f>IF(ISBLANK(N96), 0, (L119 * J119) * (N95 / N96))</f>
        <v>0</v>
      </c>
      <c r="N119" s="2004">
        <f>(E119/N96)*N95*J119</f>
        <v>0</v>
      </c>
      <c r="O119" s="2005">
        <f t="shared" si="22"/>
        <v>0</v>
      </c>
      <c r="P119" s="641"/>
      <c r="Q119" s="2598" t="str">
        <f t="shared" si="26"/>
        <v>►</v>
      </c>
      <c r="R119" s="2721"/>
      <c r="S119" s="65"/>
      <c r="T119" s="64" t="str">
        <f t="shared" si="23"/>
        <v/>
      </c>
      <c r="U119" s="63"/>
      <c r="V119" s="1950"/>
      <c r="W119" s="61">
        <v>1</v>
      </c>
      <c r="X119" s="60"/>
      <c r="Y119" s="2126">
        <f>IFERROR(INDEX(R127:AB127,MATCH(V119,R126:AB126,0)) * U119 * IF(ISBLANK(R119), 1, R119), 0)</f>
        <v>0</v>
      </c>
      <c r="Z119" s="2730">
        <f>IF(ISBLANK(AA96), 0, (Y119 * W119) * (AA95 / AA96))</f>
        <v>0</v>
      </c>
      <c r="AA119" s="2004">
        <f>(R119/AA96)*AA95*W119</f>
        <v>0</v>
      </c>
      <c r="AB119" s="2005">
        <f t="shared" si="24"/>
        <v>0</v>
      </c>
      <c r="AC119" s="641"/>
      <c r="AD119" s="3811"/>
      <c r="AE119" s="3812"/>
      <c r="AF119" s="641"/>
      <c r="AG119" s="3813"/>
      <c r="AH119" s="3814"/>
      <c r="AJ119" s="2516"/>
      <c r="AK119" s="2846" t="s">
        <v>4539</v>
      </c>
      <c r="AL119" s="2848">
        <v>1.5</v>
      </c>
      <c r="AM119" s="1314"/>
      <c r="AO119" s="4024"/>
      <c r="AP119" s="4025" t="s">
        <v>645</v>
      </c>
      <c r="AQ119" s="4025"/>
      <c r="AR119" s="4025"/>
      <c r="AS119" s="4025"/>
      <c r="AT119" s="4025"/>
      <c r="AU119" s="4026"/>
      <c r="AV119" s="132"/>
      <c r="AW119" s="1148"/>
      <c r="AX119" s="713"/>
      <c r="AY119" s="2036"/>
      <c r="AZ119" s="713" t="str">
        <f ca="1">_xlfn.FORMULATEXT(BA119)</f>
        <v>=NB.SI(AW114:BC114;"&gt;0.5")+1&amp;" "&amp;"Colonnes Visibles"</v>
      </c>
      <c r="BA119" s="2761" t="str">
        <f ca="1">COUNTIF(AW114:BC114,"&gt;0.5")+1&amp;" "&amp;"Colonnes Visibles"</f>
        <v>8 Colonnes Visibles</v>
      </c>
      <c r="BB119" s="702"/>
      <c r="BC119" s="704"/>
      <c r="BD119" s="143"/>
      <c r="BE119" s="135">
        <v>1</v>
      </c>
    </row>
    <row r="120" spans="1:57" ht="18.75">
      <c r="A120"/>
      <c r="B120"/>
      <c r="C120"/>
      <c r="D120" s="2598" t="str">
        <f t="shared" si="25"/>
        <v>►</v>
      </c>
      <c r="E120" s="2721"/>
      <c r="F120" s="65"/>
      <c r="G120" s="64" t="str">
        <f t="shared" si="21"/>
        <v/>
      </c>
      <c r="H120" s="63"/>
      <c r="I120" s="1950"/>
      <c r="J120" s="61">
        <v>1</v>
      </c>
      <c r="K120" s="60"/>
      <c r="L120" s="2126">
        <f>IFERROR(INDEX(E127:O127,MATCH(I120,E126:O126,0)) * H120 * IF(ISBLANK(E120), 1, E120), 0)</f>
        <v>0</v>
      </c>
      <c r="M120" s="2727">
        <f>IF(ISBLANK(N96), 0, (L120 * J120) * (N95 / N96))</f>
        <v>0</v>
      </c>
      <c r="N120" s="2002">
        <f>(E120/N96)*N95*J120</f>
        <v>0</v>
      </c>
      <c r="O120" s="2003">
        <f t="shared" si="22"/>
        <v>0</v>
      </c>
      <c r="P120" s="641"/>
      <c r="Q120" s="2598" t="str">
        <f t="shared" si="26"/>
        <v>►</v>
      </c>
      <c r="R120" s="2721"/>
      <c r="S120" s="65"/>
      <c r="T120" s="64" t="str">
        <f t="shared" si="23"/>
        <v/>
      </c>
      <c r="U120" s="63"/>
      <c r="V120" s="1950"/>
      <c r="W120" s="61">
        <v>1</v>
      </c>
      <c r="X120" s="60"/>
      <c r="Y120" s="2126">
        <f>IFERROR(INDEX(R127:AB127,MATCH(V120,R126:AB126,0)) * U120 * IF(ISBLANK(R120), 1, R120), 0)</f>
        <v>0</v>
      </c>
      <c r="Z120" s="2727">
        <f>IF(ISBLANK(AA96), 0, (Y120 * W120) * (AA95 / AA96))</f>
        <v>0</v>
      </c>
      <c r="AA120" s="2002">
        <f>(R120/AA96)*AA95*W120</f>
        <v>0</v>
      </c>
      <c r="AB120" s="2003">
        <f t="shared" si="24"/>
        <v>0</v>
      </c>
      <c r="AC120" s="641"/>
      <c r="AD120" s="641"/>
      <c r="AE120" s="641"/>
      <c r="AF120" s="641"/>
      <c r="AG120" s="641"/>
      <c r="AH120" s="641"/>
      <c r="AI120" s="641"/>
      <c r="AJ120" s="2516"/>
      <c r="AK120" s="2854" t="s">
        <v>1001</v>
      </c>
      <c r="AL120" s="2858" t="s">
        <v>28</v>
      </c>
      <c r="AM120" s="1314"/>
      <c r="AO120" s="4024"/>
      <c r="AP120" s="4025"/>
      <c r="AQ120" s="4025"/>
      <c r="AR120" s="4025"/>
      <c r="AS120" s="4025"/>
      <c r="AT120" s="4025"/>
      <c r="AU120" s="4026"/>
      <c r="AV120" s="132"/>
      <c r="AW120" s="1148"/>
      <c r="AX120" s="132"/>
      <c r="AY120" s="132"/>
      <c r="AZ120" s="132"/>
      <c r="BA120" s="132"/>
      <c r="BB120" s="132"/>
      <c r="BC120" s="704"/>
      <c r="BD120" s="143"/>
      <c r="BE120" s="135">
        <v>1</v>
      </c>
    </row>
    <row r="121" spans="1:57" ht="15.75" customHeight="1">
      <c r="A121"/>
      <c r="B121"/>
      <c r="C121"/>
      <c r="D121" s="2598" t="str">
        <f t="shared" si="25"/>
        <v>►</v>
      </c>
      <c r="E121" s="2721"/>
      <c r="F121" s="65"/>
      <c r="G121" s="64" t="str">
        <f t="shared" si="21"/>
        <v/>
      </c>
      <c r="H121" s="63"/>
      <c r="I121" s="1950"/>
      <c r="J121" s="61">
        <v>1</v>
      </c>
      <c r="K121" s="60"/>
      <c r="L121" s="2126">
        <f>IFERROR(INDEX(E127:O127,MATCH(I121,E126:O126,0)) * H121 * IF(ISBLANK(E121), 1, E121), 0)</f>
        <v>0</v>
      </c>
      <c r="M121" s="2730">
        <f>IF(ISBLANK(N96), 0, (L121 * J121) * (N95 / N96))</f>
        <v>0</v>
      </c>
      <c r="N121" s="2004">
        <f>(E121/N96)*N95*J121</f>
        <v>0</v>
      </c>
      <c r="O121" s="2005">
        <f t="shared" si="22"/>
        <v>0</v>
      </c>
      <c r="P121" s="641"/>
      <c r="Q121" s="2598" t="str">
        <f t="shared" si="26"/>
        <v>►</v>
      </c>
      <c r="R121" s="2721"/>
      <c r="S121" s="65"/>
      <c r="T121" s="64" t="str">
        <f t="shared" si="23"/>
        <v/>
      </c>
      <c r="U121" s="63"/>
      <c r="V121" s="1950"/>
      <c r="W121" s="61">
        <v>1</v>
      </c>
      <c r="X121" s="60"/>
      <c r="Y121" s="2126">
        <f>IFERROR(INDEX(R127:AB127,MATCH(V121,R126:AB126,0)) * U121 * IF(ISBLANK(R121), 1, R121), 0)</f>
        <v>0</v>
      </c>
      <c r="Z121" s="2730">
        <f>IF(ISBLANK(AA96), 0, (Y121 * W121) * (AA95 / AA96))</f>
        <v>0</v>
      </c>
      <c r="AA121" s="2004">
        <f>(R121/AA96)*AA95*W121</f>
        <v>0</v>
      </c>
      <c r="AB121" s="2005">
        <f t="shared" si="24"/>
        <v>0</v>
      </c>
      <c r="AC121" s="641"/>
      <c r="AD121" s="3811" t="s">
        <v>368</v>
      </c>
      <c r="AE121" s="3812"/>
      <c r="AF121" s="641"/>
      <c r="AG121" s="3813" t="s">
        <v>370</v>
      </c>
      <c r="AH121" s="3814"/>
      <c r="AJ121" s="2516"/>
      <c r="AK121" s="2852" t="s">
        <v>4507</v>
      </c>
      <c r="AL121" s="2853">
        <v>1250</v>
      </c>
      <c r="AM121" s="1314"/>
      <c r="AO121" s="4024"/>
      <c r="AP121" s="4025"/>
      <c r="AQ121" s="4025"/>
      <c r="AR121" s="4025"/>
      <c r="AS121" s="4025"/>
      <c r="AT121" s="4025"/>
      <c r="AU121" s="4026"/>
      <c r="AV121" s="132" t="s">
        <v>798</v>
      </c>
      <c r="AW121" s="2610" t="s">
        <v>950</v>
      </c>
      <c r="AX121" s="2611"/>
      <c r="AY121" s="2611"/>
      <c r="AZ121" s="2611"/>
      <c r="BA121" s="2611"/>
      <c r="BB121" s="132"/>
      <c r="BC121" s="704"/>
      <c r="BD121" s="140"/>
      <c r="BE121" s="135">
        <v>1</v>
      </c>
    </row>
    <row r="122" spans="1:57" ht="18.75">
      <c r="A122"/>
      <c r="B122"/>
      <c r="C122"/>
      <c r="D122" s="2598" t="str">
        <f t="shared" si="25"/>
        <v>►</v>
      </c>
      <c r="E122" s="2721"/>
      <c r="F122" s="72"/>
      <c r="G122" s="73" t="str">
        <f t="shared" si="21"/>
        <v/>
      </c>
      <c r="H122" s="1997"/>
      <c r="I122" s="1950"/>
      <c r="J122" s="61">
        <v>1</v>
      </c>
      <c r="K122" s="60"/>
      <c r="L122" s="2126">
        <f>IFERROR(INDEX(E127:O127,MATCH(I122,E126:O126,0)) * H122 * IF(ISBLANK(E122), 1, E122), 0)</f>
        <v>0</v>
      </c>
      <c r="M122" s="2727">
        <f>IF(ISBLANK(N96), 0, (L122 * J122) * (N95 / N96))</f>
        <v>0</v>
      </c>
      <c r="N122" s="2002">
        <f>(E122/N96)*N95*J122</f>
        <v>0</v>
      </c>
      <c r="O122" s="2003">
        <f t="shared" si="22"/>
        <v>0</v>
      </c>
      <c r="P122" s="641"/>
      <c r="Q122" s="2598" t="str">
        <f t="shared" si="26"/>
        <v>►</v>
      </c>
      <c r="R122" s="2721"/>
      <c r="S122" s="72"/>
      <c r="T122" s="73" t="str">
        <f t="shared" si="23"/>
        <v/>
      </c>
      <c r="U122" s="1997"/>
      <c r="V122" s="1950"/>
      <c r="W122" s="61">
        <v>1</v>
      </c>
      <c r="X122" s="60"/>
      <c r="Y122" s="2126">
        <f>IFERROR(INDEX(R127:AB127,MATCH(V122,R126:AB126,0)) * U122 * IF(ISBLANK(R122), 1, R122), 0)</f>
        <v>0</v>
      </c>
      <c r="Z122" s="2727">
        <f>IF(ISBLANK(AA96), 0, (Y122 * W122) * (AA95 / AA96))</f>
        <v>0</v>
      </c>
      <c r="AA122" s="2002">
        <f>(R122/AA96)*AA95*W122</f>
        <v>0</v>
      </c>
      <c r="AB122" s="2003">
        <f t="shared" si="24"/>
        <v>0</v>
      </c>
      <c r="AC122" s="641"/>
      <c r="AD122" s="3811"/>
      <c r="AE122" s="3812"/>
      <c r="AF122" s="641"/>
      <c r="AG122" s="3813"/>
      <c r="AH122" s="3814"/>
      <c r="AJ122" s="2516"/>
      <c r="AK122" s="712"/>
      <c r="AL122" s="641"/>
      <c r="AM122" s="2860" t="str">
        <f>INT(AM118/AL117) &amp; " " &amp; AL120 &amp; " de " &amp; AL117 &amp; " " &amp; AL118 &amp; IF(MOD(AM118,AL117)&gt;0, " + 1 contenant de " &amp; TEXT(MOD(AM118,AL117), "0.00") &amp; " " &amp; AL118, "")</f>
        <v>156 Barquettes de 12 tranches + 1 contenant de 3.00 tranches</v>
      </c>
      <c r="AO122" s="4024"/>
      <c r="AP122" s="428" t="s">
        <v>670</v>
      </c>
      <c r="AQ122" s="428"/>
      <c r="AR122" s="428"/>
      <c r="AS122" s="428"/>
      <c r="AT122" s="132"/>
      <c r="AU122" s="1314"/>
      <c r="AV122" s="132"/>
      <c r="AW122" s="2509" t="s">
        <v>956</v>
      </c>
      <c r="AX122" s="2612"/>
      <c r="AY122" s="2612"/>
      <c r="AZ122" s="2612"/>
      <c r="BA122" s="2612"/>
      <c r="BB122" s="2613"/>
      <c r="BC122" s="2614"/>
      <c r="BD122" s="140"/>
      <c r="BE122" s="135">
        <v>1</v>
      </c>
    </row>
    <row r="123" spans="1:57" ht="18.75">
      <c r="A123"/>
      <c r="B123"/>
      <c r="C123"/>
      <c r="D123" s="2598" t="str">
        <f t="shared" si="25"/>
        <v>►</v>
      </c>
      <c r="E123" s="2721"/>
      <c r="F123" s="72"/>
      <c r="G123" s="64" t="str">
        <f t="shared" si="21"/>
        <v/>
      </c>
      <c r="H123" s="1997"/>
      <c r="I123" s="1950"/>
      <c r="J123" s="61">
        <v>1</v>
      </c>
      <c r="K123" s="60"/>
      <c r="L123" s="2126">
        <f>IFERROR(INDEX(E127:O127,MATCH(I123,E126:O126,0)) * H123 * IF(ISBLANK(E123), 1, E123), 0)</f>
        <v>0</v>
      </c>
      <c r="M123" s="2730">
        <f>IF(ISBLANK(N96), 0, (L123 * J123) * (N95 / N96))</f>
        <v>0</v>
      </c>
      <c r="N123" s="2004">
        <f>(E123/N96)*N95*J123</f>
        <v>0</v>
      </c>
      <c r="O123" s="2005">
        <f t="shared" si="22"/>
        <v>0</v>
      </c>
      <c r="P123" s="641"/>
      <c r="Q123" s="2598" t="str">
        <f t="shared" si="26"/>
        <v>►</v>
      </c>
      <c r="R123" s="2721"/>
      <c r="S123" s="72"/>
      <c r="T123" s="64" t="str">
        <f t="shared" si="23"/>
        <v/>
      </c>
      <c r="U123" s="1997"/>
      <c r="V123" s="1950"/>
      <c r="W123" s="61">
        <v>1</v>
      </c>
      <c r="X123" s="60"/>
      <c r="Y123" s="2126">
        <f>IFERROR(INDEX(R127:AB127,MATCH(V123,R126:AB126,0)) * U123 * IF(ISBLANK(R123), 1, R123), 0)</f>
        <v>0</v>
      </c>
      <c r="Z123" s="2730">
        <f>IF(ISBLANK(AA96), 0, (Y123 * W123) * (AA95 / AA96))</f>
        <v>0</v>
      </c>
      <c r="AA123" s="2004">
        <f>(R123/AA96)*AA95*W123</f>
        <v>0</v>
      </c>
      <c r="AB123" s="2005">
        <f t="shared" si="24"/>
        <v>0</v>
      </c>
      <c r="AC123" s="641"/>
      <c r="AD123" s="641"/>
      <c r="AE123" s="641"/>
      <c r="AF123" s="641"/>
      <c r="AG123" s="641"/>
      <c r="AH123" s="641"/>
      <c r="AI123" s="641"/>
      <c r="AJ123" s="2516"/>
      <c r="AK123" s="712"/>
      <c r="AL123" s="712"/>
      <c r="AM123" s="1314"/>
      <c r="AO123" s="4024"/>
      <c r="AP123" s="428" t="s">
        <v>672</v>
      </c>
      <c r="AQ123" s="312"/>
      <c r="AR123" s="312"/>
      <c r="AS123" s="312"/>
      <c r="AT123" s="132"/>
      <c r="AU123" s="1314"/>
      <c r="AV123" s="132"/>
      <c r="AW123" s="280"/>
      <c r="AX123" s="2510" t="s">
        <v>969</v>
      </c>
      <c r="AY123" s="282"/>
      <c r="AZ123" s="281"/>
      <c r="BA123" s="281"/>
      <c r="BB123" s="281"/>
      <c r="BC123" s="283"/>
      <c r="BD123" s="140"/>
      <c r="BE123" s="135">
        <v>1</v>
      </c>
    </row>
    <row r="124" spans="1:57" ht="19.5" thickBot="1">
      <c r="A124"/>
      <c r="B124"/>
      <c r="C124"/>
      <c r="D124" s="3583" t="s">
        <v>0</v>
      </c>
      <c r="E124" s="2721"/>
      <c r="F124" s="65"/>
      <c r="G124" s="64" t="str">
        <f t="shared" si="21"/>
        <v/>
      </c>
      <c r="H124" s="63"/>
      <c r="I124" s="62"/>
      <c r="J124" s="61">
        <v>1</v>
      </c>
      <c r="K124" s="60"/>
      <c r="L124" s="2126">
        <f>IFERROR(INDEX(E127:O127,MATCH(I124,E126:O126,0)) * H124 * IF(ISBLANK(E124), 1, E124), 0)</f>
        <v>0</v>
      </c>
      <c r="M124" s="2727">
        <f>IF(ISBLANK(N96), 0, (L124 * J124) * (N95 / N96))</f>
        <v>0</v>
      </c>
      <c r="N124" s="2002">
        <f>(E124/N96)*N95*J124</f>
        <v>0</v>
      </c>
      <c r="O124" s="2003">
        <f t="shared" si="22"/>
        <v>0</v>
      </c>
      <c r="P124" s="641"/>
      <c r="Q124" s="3583" t="s">
        <v>0</v>
      </c>
      <c r="R124" s="2721"/>
      <c r="S124" s="65"/>
      <c r="T124" s="64" t="str">
        <f t="shared" si="23"/>
        <v/>
      </c>
      <c r="U124" s="63"/>
      <c r="V124" s="62"/>
      <c r="W124" s="61">
        <v>1</v>
      </c>
      <c r="X124" s="60"/>
      <c r="Y124" s="2126">
        <f>IFERROR(INDEX(R127:AB127,MATCH(V124,R126:AB126,0)) * U124 * IF(ISBLANK(R124), 1, R124), 0)</f>
        <v>0</v>
      </c>
      <c r="Z124" s="2727">
        <f>IF(ISBLANK(AA96), 0, (Y124 * W124) * (AA95 / AA96))</f>
        <v>0</v>
      </c>
      <c r="AA124" s="2002">
        <f>(R124/AA96)*AA95*W124</f>
        <v>0</v>
      </c>
      <c r="AB124" s="2003">
        <f t="shared" si="24"/>
        <v>0</v>
      </c>
      <c r="AC124" s="641"/>
      <c r="AD124" s="3811" t="s">
        <v>409</v>
      </c>
      <c r="AE124" s="3812"/>
      <c r="AF124" s="641"/>
      <c r="AG124" s="3813" t="s">
        <v>411</v>
      </c>
      <c r="AH124" s="3814"/>
      <c r="AJ124" s="512" t="s">
        <v>895</v>
      </c>
      <c r="AK124" s="11"/>
      <c r="AL124" s="11"/>
      <c r="AM124" s="167"/>
      <c r="AO124" s="280"/>
      <c r="AP124" s="281"/>
      <c r="AQ124" s="282"/>
      <c r="AR124" s="281"/>
      <c r="AS124" s="281"/>
      <c r="AT124" s="281"/>
      <c r="AU124" s="283"/>
      <c r="AV124" s="132"/>
      <c r="AW124" s="1148"/>
      <c r="AZ124" s="132"/>
      <c r="BA124" s="132"/>
      <c r="BB124" s="132"/>
      <c r="BC124" s="704"/>
      <c r="BD124" s="140"/>
      <c r="BE124" s="135">
        <v>1</v>
      </c>
    </row>
    <row r="125" spans="1:57" ht="16.5" thickTop="1">
      <c r="A125"/>
      <c r="B125"/>
      <c r="C125"/>
      <c r="D125" s="3583" t="s">
        <v>0</v>
      </c>
      <c r="E125" s="3584" t="s">
        <v>4503</v>
      </c>
      <c r="F125" s="3585"/>
      <c r="G125" s="3586"/>
      <c r="H125" s="3586"/>
      <c r="I125" s="3587"/>
      <c r="J125" s="3588"/>
      <c r="K125" s="3588"/>
      <c r="L125" s="3589">
        <f>SUM(L105:L124)</f>
        <v>1.5269999999999999</v>
      </c>
      <c r="M125" s="3590">
        <f>SUM(M105:M124)</f>
        <v>18.324000000000005</v>
      </c>
      <c r="N125" s="3591"/>
      <c r="O125" s="3592"/>
      <c r="P125" s="641"/>
      <c r="Q125" s="3583" t="s">
        <v>0</v>
      </c>
      <c r="R125" s="3584" t="s">
        <v>4503</v>
      </c>
      <c r="S125" s="3585"/>
      <c r="T125" s="3586"/>
      <c r="U125" s="3586"/>
      <c r="V125" s="3587"/>
      <c r="W125" s="3588"/>
      <c r="X125" s="3588"/>
      <c r="Y125" s="3589">
        <f>SUM(Y105:Y124)</f>
        <v>0</v>
      </c>
      <c r="Z125" s="3590">
        <f>SUM(Z105:Z124)</f>
        <v>0</v>
      </c>
      <c r="AA125" s="3591"/>
      <c r="AB125" s="3592"/>
      <c r="AC125" s="641"/>
      <c r="AD125" s="3811"/>
      <c r="AE125" s="3812"/>
      <c r="AF125" s="641"/>
      <c r="AG125" s="3813"/>
      <c r="AH125" s="3814"/>
      <c r="AJ125" s="512" t="s">
        <v>4540</v>
      </c>
      <c r="AK125" s="11"/>
      <c r="AL125" s="11"/>
      <c r="AM125" s="167"/>
      <c r="AO125" s="4027" t="s">
        <v>740</v>
      </c>
      <c r="AP125" s="3940" t="s">
        <v>741</v>
      </c>
      <c r="AQ125" s="421" t="s">
        <v>618</v>
      </c>
      <c r="AR125" s="11"/>
      <c r="AS125" s="11"/>
      <c r="AT125" s="11"/>
      <c r="AU125" s="1314"/>
      <c r="AV125" s="132"/>
      <c r="AW125" s="1148"/>
      <c r="AX125" s="529">
        <v>149.92240344353021</v>
      </c>
      <c r="AY125" s="530">
        <v>8</v>
      </c>
      <c r="AZ125" s="132"/>
      <c r="BA125" s="712" t="s">
        <v>4783</v>
      </c>
      <c r="BB125" s="132"/>
      <c r="BC125" s="704"/>
      <c r="BD125" s="140"/>
      <c r="BE125" s="135">
        <v>1</v>
      </c>
    </row>
    <row r="126" spans="1:57" ht="18.75" customHeight="1">
      <c r="A126"/>
      <c r="B126"/>
      <c r="C126"/>
      <c r="D126" s="3593" t="s">
        <v>15</v>
      </c>
      <c r="E126" s="39" t="s">
        <v>66</v>
      </c>
      <c r="F126" s="39" t="s">
        <v>65</v>
      </c>
      <c r="G126" s="38" t="s">
        <v>55</v>
      </c>
      <c r="H126" s="43" t="s">
        <v>64</v>
      </c>
      <c r="I126" s="42" t="s">
        <v>63</v>
      </c>
      <c r="J126" s="41" t="s">
        <v>62</v>
      </c>
      <c r="K126" s="40" t="s">
        <v>61</v>
      </c>
      <c r="L126" s="39" t="s">
        <v>59</v>
      </c>
      <c r="M126" s="624" t="s">
        <v>58</v>
      </c>
      <c r="N126" s="624" t="s">
        <v>57</v>
      </c>
      <c r="O126" s="404" t="s">
        <v>56</v>
      </c>
      <c r="P126"/>
      <c r="Q126" s="3593" t="s">
        <v>15</v>
      </c>
      <c r="R126" s="39" t="s">
        <v>66</v>
      </c>
      <c r="S126" s="39" t="s">
        <v>65</v>
      </c>
      <c r="T126" s="38" t="s">
        <v>55</v>
      </c>
      <c r="U126" s="43" t="s">
        <v>64</v>
      </c>
      <c r="V126" s="42" t="s">
        <v>63</v>
      </c>
      <c r="W126" s="41" t="s">
        <v>62</v>
      </c>
      <c r="X126" s="40" t="s">
        <v>61</v>
      </c>
      <c r="Y126" s="39" t="s">
        <v>59</v>
      </c>
      <c r="Z126" s="624" t="s">
        <v>58</v>
      </c>
      <c r="AA126" s="624" t="s">
        <v>57</v>
      </c>
      <c r="AB126" s="404" t="s">
        <v>56</v>
      </c>
      <c r="AC126" s="641"/>
      <c r="AD126" s="641"/>
      <c r="AE126" s="641"/>
      <c r="AF126" s="641"/>
      <c r="AG126" s="641"/>
      <c r="AH126" s="641"/>
      <c r="AI126" s="641"/>
      <c r="AJ126" s="4057" t="s">
        <v>3157</v>
      </c>
      <c r="AK126" s="4058"/>
      <c r="AL126" s="4058"/>
      <c r="AM126" s="4095"/>
      <c r="AO126" s="4027"/>
      <c r="AP126" s="3941"/>
      <c r="AQ126" s="421" t="s">
        <v>621</v>
      </c>
      <c r="AR126" s="11"/>
      <c r="AS126" s="11"/>
      <c r="AT126" s="11"/>
      <c r="AU126" s="1314"/>
      <c r="AV126" s="132"/>
      <c r="AW126" s="1148"/>
      <c r="AX126" s="531">
        <v>1.28</v>
      </c>
      <c r="AY126" s="532">
        <v>7</v>
      </c>
      <c r="AZ126" s="132"/>
      <c r="BA126" s="712" t="s">
        <v>4784</v>
      </c>
      <c r="BB126" s="132"/>
      <c r="BC126" s="704"/>
      <c r="BD126" s="140"/>
      <c r="BE126" s="135">
        <v>1</v>
      </c>
    </row>
    <row r="127" spans="1:57" ht="16.5" thickBot="1">
      <c r="A127"/>
      <c r="B127"/>
      <c r="C127"/>
      <c r="D127" s="3593" t="s">
        <v>15</v>
      </c>
      <c r="E127" s="406">
        <v>0.5</v>
      </c>
      <c r="F127" s="407">
        <v>0.25</v>
      </c>
      <c r="G127" s="410">
        <v>1E-3</v>
      </c>
      <c r="H127" s="407">
        <v>0.25</v>
      </c>
      <c r="I127" s="409">
        <v>0.5</v>
      </c>
      <c r="J127" s="410">
        <v>1E-3</v>
      </c>
      <c r="K127" s="408">
        <v>1</v>
      </c>
      <c r="L127" s="410">
        <v>0.01</v>
      </c>
      <c r="M127" s="678">
        <v>1</v>
      </c>
      <c r="N127" s="679">
        <v>0.1</v>
      </c>
      <c r="O127" s="411">
        <v>0.01</v>
      </c>
      <c r="P127"/>
      <c r="Q127" s="3593" t="s">
        <v>15</v>
      </c>
      <c r="R127" s="406">
        <v>0.5</v>
      </c>
      <c r="S127" s="407">
        <v>0.25</v>
      </c>
      <c r="T127" s="410">
        <v>1E-3</v>
      </c>
      <c r="U127" s="407">
        <v>0.25</v>
      </c>
      <c r="V127" s="409">
        <v>0.5</v>
      </c>
      <c r="W127" s="410">
        <v>1E-3</v>
      </c>
      <c r="X127" s="408">
        <v>1</v>
      </c>
      <c r="Y127" s="410">
        <v>0.01</v>
      </c>
      <c r="Z127" s="678">
        <v>1</v>
      </c>
      <c r="AA127" s="679">
        <v>0.1</v>
      </c>
      <c r="AB127" s="411">
        <v>0.01</v>
      </c>
      <c r="AC127" s="641"/>
      <c r="AD127" s="3811" t="s">
        <v>442</v>
      </c>
      <c r="AE127" s="3812"/>
      <c r="AF127" s="641"/>
      <c r="AG127" s="3813" t="s">
        <v>444</v>
      </c>
      <c r="AH127" s="3814"/>
      <c r="AJ127" s="514"/>
      <c r="AK127" s="11"/>
      <c r="AL127" s="11"/>
      <c r="AM127" s="167"/>
      <c r="AO127" s="4027"/>
      <c r="AP127" s="2615">
        <v>1</v>
      </c>
      <c r="AQ127" s="712"/>
      <c r="AR127" s="11"/>
      <c r="AS127" s="11"/>
      <c r="AT127" s="11"/>
      <c r="AU127" s="1314"/>
      <c r="AV127" s="132"/>
      <c r="AW127" s="1148"/>
      <c r="AX127" s="533">
        <v>3</v>
      </c>
      <c r="AY127" s="534">
        <v>0.38194444444444442</v>
      </c>
      <c r="AZ127" s="132"/>
      <c r="BA127" s="3490" t="s">
        <v>4785</v>
      </c>
      <c r="BB127" s="3491" t="s">
        <v>433</v>
      </c>
      <c r="BC127" s="3492" t="s">
        <v>4786</v>
      </c>
      <c r="BD127" s="140"/>
      <c r="BE127" s="135">
        <v>1</v>
      </c>
    </row>
    <row r="128" spans="1:57" ht="16.5" thickBot="1">
      <c r="A128"/>
      <c r="B128"/>
      <c r="C128"/>
      <c r="D128" s="3638"/>
      <c r="E128" s="3637" t="s">
        <v>104</v>
      </c>
      <c r="F128" s="3636" t="s">
        <v>103</v>
      </c>
      <c r="G128" s="3636" t="s">
        <v>102</v>
      </c>
      <c r="H128" s="3636" t="s">
        <v>101</v>
      </c>
      <c r="I128" s="3636" t="s">
        <v>100</v>
      </c>
      <c r="J128" s="3635" t="s">
        <v>99</v>
      </c>
      <c r="K128" s="3635" t="s">
        <v>98</v>
      </c>
      <c r="L128" s="3635" t="s">
        <v>97</v>
      </c>
      <c r="M128" s="3635" t="s">
        <v>96</v>
      </c>
      <c r="N128" s="3635" t="s">
        <v>95</v>
      </c>
      <c r="O128" s="3634" t="s">
        <v>94</v>
      </c>
      <c r="P128"/>
      <c r="Q128" s="3638"/>
      <c r="R128" s="3637" t="s">
        <v>104</v>
      </c>
      <c r="S128" s="3636" t="s">
        <v>103</v>
      </c>
      <c r="T128" s="3636" t="s">
        <v>102</v>
      </c>
      <c r="U128" s="3636" t="s">
        <v>101</v>
      </c>
      <c r="V128" s="3636" t="s">
        <v>100</v>
      </c>
      <c r="W128" s="3635" t="s">
        <v>99</v>
      </c>
      <c r="X128" s="3635" t="s">
        <v>98</v>
      </c>
      <c r="Y128" s="3635" t="s">
        <v>97</v>
      </c>
      <c r="Z128" s="3635" t="s">
        <v>96</v>
      </c>
      <c r="AA128" s="3635" t="s">
        <v>95</v>
      </c>
      <c r="AB128" s="3634" t="s">
        <v>94</v>
      </c>
      <c r="AC128" s="641"/>
      <c r="AD128" s="3811"/>
      <c r="AE128" s="3812"/>
      <c r="AF128" s="641"/>
      <c r="AG128" s="3813"/>
      <c r="AH128" s="3814"/>
      <c r="AJ128" s="515" t="s">
        <v>902</v>
      </c>
      <c r="AK128" s="516" t="s">
        <v>903</v>
      </c>
      <c r="AL128" s="11"/>
      <c r="AM128" s="167"/>
      <c r="AO128" s="4027"/>
      <c r="AP128" s="2616">
        <v>2</v>
      </c>
      <c r="AQ128" s="132"/>
      <c r="AR128" s="11"/>
      <c r="AS128" s="11"/>
      <c r="AT128" s="11"/>
      <c r="AU128" s="1314"/>
      <c r="AV128" s="132"/>
      <c r="AW128" s="466"/>
      <c r="AX128" s="535">
        <v>2</v>
      </c>
      <c r="AY128" s="536">
        <v>6</v>
      </c>
      <c r="AZ128" s="132"/>
      <c r="BA128" s="3493" t="s">
        <v>4787</v>
      </c>
      <c r="BB128" s="3494" t="s">
        <v>4788</v>
      </c>
      <c r="BC128" s="3495" t="s">
        <v>4789</v>
      </c>
      <c r="BD128" s="140"/>
      <c r="BE128" s="135">
        <v>1</v>
      </c>
    </row>
    <row r="129" spans="1:57" ht="23.25" customHeight="1" thickTop="1">
      <c r="A129"/>
      <c r="B129"/>
      <c r="C129"/>
      <c r="D129" s="3601" t="s">
        <v>0</v>
      </c>
      <c r="E129" s="4109" t="s">
        <v>4517</v>
      </c>
      <c r="F129" s="4109"/>
      <c r="G129" s="4109"/>
      <c r="H129" s="4109"/>
      <c r="I129" s="4109"/>
      <c r="J129" s="3633" t="s">
        <v>4516</v>
      </c>
      <c r="K129" s="3632" t="s">
        <v>4402</v>
      </c>
      <c r="L129" s="3631"/>
      <c r="M129" s="3630"/>
      <c r="N129" s="3629"/>
      <c r="O129" s="3628" t="s">
        <v>4870</v>
      </c>
      <c r="P129" s="641"/>
      <c r="Q129" s="3601" t="s">
        <v>0</v>
      </c>
      <c r="R129" s="4109" t="s">
        <v>4517</v>
      </c>
      <c r="S129" s="4109"/>
      <c r="T129" s="4109"/>
      <c r="U129" s="4109"/>
      <c r="V129" s="4109"/>
      <c r="W129" s="3633" t="s">
        <v>4516</v>
      </c>
      <c r="X129" s="3632" t="s">
        <v>4402</v>
      </c>
      <c r="Y129" s="3631"/>
      <c r="Z129" s="3630"/>
      <c r="AA129" s="3629"/>
      <c r="AB129" s="3628" t="s">
        <v>4870</v>
      </c>
      <c r="AC129" s="641"/>
      <c r="AD129" s="641"/>
      <c r="AE129" s="641"/>
      <c r="AF129" s="641"/>
      <c r="AG129" s="641"/>
      <c r="AH129" s="641"/>
      <c r="AI129" s="641"/>
      <c r="AJ129" s="517" t="s">
        <v>909</v>
      </c>
      <c r="AK129" s="11"/>
      <c r="AL129" s="11"/>
      <c r="AM129" s="167"/>
      <c r="AO129" s="4027"/>
      <c r="AP129" s="2617" t="s">
        <v>624</v>
      </c>
      <c r="AQ129" s="426"/>
      <c r="AR129" s="11"/>
      <c r="AS129" s="11"/>
      <c r="AT129" s="11"/>
      <c r="AU129" s="1314"/>
      <c r="AV129" s="132"/>
      <c r="AW129" s="425"/>
      <c r="AX129" s="537">
        <v>2</v>
      </c>
      <c r="AY129" s="538">
        <f>ROW()</f>
        <v>129</v>
      </c>
      <c r="AZ129" s="132"/>
      <c r="BC129" s="692"/>
      <c r="BD129" s="140"/>
      <c r="BE129" s="135">
        <v>1</v>
      </c>
    </row>
    <row r="130" spans="1:57" ht="19.5" thickBot="1">
      <c r="A130"/>
      <c r="B130"/>
      <c r="C130"/>
      <c r="D130" s="3601" t="s">
        <v>0</v>
      </c>
      <c r="E130" s="4110"/>
      <c r="F130" s="4110"/>
      <c r="G130" s="4110"/>
      <c r="H130" s="4110"/>
      <c r="I130" s="4110"/>
      <c r="J130" s="3603" t="s">
        <v>4515</v>
      </c>
      <c r="K130" s="4111" t="s">
        <v>4869</v>
      </c>
      <c r="L130" s="2790"/>
      <c r="M130" s="4112" t="s">
        <v>4868</v>
      </c>
      <c r="N130" s="4112"/>
      <c r="O130" s="3627" t="s">
        <v>98</v>
      </c>
      <c r="P130" s="641"/>
      <c r="Q130" s="3601" t="s">
        <v>0</v>
      </c>
      <c r="R130" s="4110"/>
      <c r="S130" s="4110"/>
      <c r="T130" s="4110"/>
      <c r="U130" s="4110"/>
      <c r="V130" s="4110"/>
      <c r="W130" s="3603" t="s">
        <v>4515</v>
      </c>
      <c r="X130" s="4111" t="s">
        <v>4869</v>
      </c>
      <c r="Y130" s="2790"/>
      <c r="Z130" s="4112" t="s">
        <v>4868</v>
      </c>
      <c r="AA130" s="4112"/>
      <c r="AB130" s="3627" t="s">
        <v>98</v>
      </c>
      <c r="AD130" s="3811" t="s">
        <v>474</v>
      </c>
      <c r="AE130" s="3812"/>
      <c r="AG130" s="3813" t="s">
        <v>476</v>
      </c>
      <c r="AH130" s="3814"/>
      <c r="AJ130" s="514"/>
      <c r="AK130" s="11"/>
      <c r="AL130" s="11"/>
      <c r="AM130" s="167"/>
      <c r="AO130" s="4027"/>
      <c r="AP130" s="2618" t="s">
        <v>644</v>
      </c>
      <c r="AQ130" s="430"/>
      <c r="AR130" s="11"/>
      <c r="AS130" s="11"/>
      <c r="AT130" s="11"/>
      <c r="AU130" s="1314"/>
      <c r="AV130" s="132"/>
      <c r="AW130" s="2224"/>
      <c r="AX130" s="539">
        <v>5</v>
      </c>
      <c r="AY130" s="540"/>
      <c r="AZ130" s="132"/>
      <c r="BA130" s="3496" t="s">
        <v>4790</v>
      </c>
      <c r="BB130" s="3497" t="s">
        <v>428</v>
      </c>
      <c r="BC130" s="3498" t="s">
        <v>4791</v>
      </c>
      <c r="BD130" s="140"/>
      <c r="BE130" s="135">
        <v>1</v>
      </c>
    </row>
    <row r="131" spans="1:57" ht="20.25" thickTop="1" thickBot="1">
      <c r="A131"/>
      <c r="B131"/>
      <c r="C131"/>
      <c r="D131" s="3601" t="s">
        <v>0</v>
      </c>
      <c r="E131" s="3530" t="s">
        <v>4810</v>
      </c>
      <c r="F131" s="3617"/>
      <c r="G131" s="3617"/>
      <c r="H131" s="3513" t="s">
        <v>4811</v>
      </c>
      <c r="I131" s="3617"/>
      <c r="J131" s="3626">
        <v>0</v>
      </c>
      <c r="K131" s="4111"/>
      <c r="L131" s="2790"/>
      <c r="M131" s="4112"/>
      <c r="N131" s="4112"/>
      <c r="O131" s="3606">
        <v>73</v>
      </c>
      <c r="P131" s="641"/>
      <c r="Q131" s="3601" t="s">
        <v>0</v>
      </c>
      <c r="R131" s="3530" t="s">
        <v>4810</v>
      </c>
      <c r="S131" s="3617"/>
      <c r="T131" s="3617"/>
      <c r="U131" s="3513" t="s">
        <v>4811</v>
      </c>
      <c r="V131" s="3617"/>
      <c r="W131" s="3626">
        <v>0</v>
      </c>
      <c r="X131" s="4111"/>
      <c r="Y131" s="2790"/>
      <c r="Z131" s="4112"/>
      <c r="AA131" s="4112"/>
      <c r="AB131" s="3606">
        <v>61</v>
      </c>
      <c r="AD131" s="3811"/>
      <c r="AE131" s="3812"/>
      <c r="AG131" s="3813"/>
      <c r="AH131" s="3814"/>
      <c r="AJ131" s="466" t="s">
        <v>912</v>
      </c>
      <c r="AK131" s="18"/>
      <c r="AL131" s="18"/>
      <c r="AM131" s="465"/>
      <c r="AO131" s="4027"/>
      <c r="AP131" s="2618" t="s">
        <v>647</v>
      </c>
      <c r="AQ131" s="430"/>
      <c r="AR131" s="11"/>
      <c r="AS131" s="11"/>
      <c r="AT131" s="11"/>
      <c r="AU131" s="1314"/>
      <c r="AV131" s="132"/>
      <c r="AW131" s="166"/>
      <c r="AX131" s="541">
        <v>12</v>
      </c>
      <c r="AY131" s="542">
        <f>ROW()</f>
        <v>131</v>
      </c>
      <c r="AZ131" s="132"/>
      <c r="BA131" s="3499" t="s">
        <v>4792</v>
      </c>
      <c r="BB131" s="3500" t="s">
        <v>4793</v>
      </c>
      <c r="BC131" s="3501" t="s">
        <v>4794</v>
      </c>
      <c r="BD131" s="140"/>
      <c r="BE131" s="135">
        <v>1</v>
      </c>
    </row>
    <row r="132" spans="1:57" ht="15.75" customHeight="1" thickTop="1" thickBot="1">
      <c r="A132"/>
      <c r="B132"/>
      <c r="C132"/>
      <c r="D132" s="2728" t="str">
        <f t="shared" ref="D132:D160" si="29">IF(OR(K132&lt;&gt;"", M132&lt;&gt;""),"A", "►")</f>
        <v>A</v>
      </c>
      <c r="E132" s="3624" t="s">
        <v>4867</v>
      </c>
      <c r="F132" s="3617"/>
      <c r="G132" s="3617"/>
      <c r="H132" s="3623"/>
      <c r="I132" s="3617"/>
      <c r="J132" s="3616">
        <f ca="1">IF(ISBLANK(K132),"",LARGE(OFFSET(J131,0,0,ROWS(J131:J131)),1)+1)</f>
        <v>1</v>
      </c>
      <c r="K132" s="1921" t="s">
        <v>4867</v>
      </c>
      <c r="L132" s="3622"/>
      <c r="M132" s="3621"/>
      <c r="N132" s="3620"/>
      <c r="O132" s="3619">
        <f>IF(O131=0,0,IF(LEN(K132)&gt;O131,LEN(K132)-O131&amp;" en trop",0))</f>
        <v>0</v>
      </c>
      <c r="P132" s="641"/>
      <c r="Q132" s="2728" t="str">
        <f t="shared" ref="Q132:Q160" si="30">IF(OR(X132&lt;&gt;"", Z132&lt;&gt;""),"A", "►")</f>
        <v>►</v>
      </c>
      <c r="R132" s="3624"/>
      <c r="S132" s="3617"/>
      <c r="T132" s="3617"/>
      <c r="U132" s="3623"/>
      <c r="V132" s="3617"/>
      <c r="W132" s="3616" t="str">
        <f ca="1">IF(ISBLANK(X132),"",LARGE(OFFSET(W131,0,0,ROWS(W131:W131)),1)+1)</f>
        <v/>
      </c>
      <c r="X132" s="1921"/>
      <c r="Y132" s="3622"/>
      <c r="Z132" s="3621"/>
      <c r="AA132" s="3620"/>
      <c r="AB132" s="3619">
        <f>IF(AB131=0,0,IF(LEN(X132)&gt;AB131,LEN(X132)-AB131&amp;" en trop",0))</f>
        <v>0</v>
      </c>
      <c r="AC132" s="641"/>
      <c r="AD132" s="641"/>
      <c r="AE132" s="641"/>
      <c r="AF132" s="641"/>
      <c r="AG132" s="641"/>
      <c r="AH132" s="641"/>
      <c r="AI132" s="641"/>
      <c r="AJ132" s="519">
        <v>12</v>
      </c>
      <c r="AK132" s="18" t="s">
        <v>917</v>
      </c>
      <c r="AL132" s="18"/>
      <c r="AM132" s="465"/>
      <c r="AO132" s="4027"/>
      <c r="AP132" s="2618" t="s">
        <v>649</v>
      </c>
      <c r="AQ132" s="430"/>
      <c r="AR132" s="11"/>
      <c r="AS132" s="11"/>
      <c r="AT132" s="11"/>
      <c r="AU132" s="1314"/>
      <c r="AV132" s="132"/>
      <c r="AW132" s="166"/>
      <c r="AX132" s="137"/>
      <c r="AY132" s="137"/>
      <c r="AZ132" s="132"/>
      <c r="BC132" s="692"/>
      <c r="BD132" s="140"/>
      <c r="BE132" s="135">
        <v>1</v>
      </c>
    </row>
    <row r="133" spans="1:57" ht="15.75" customHeight="1">
      <c r="A133"/>
      <c r="B133"/>
      <c r="C133"/>
      <c r="D133" s="2728" t="str">
        <f t="shared" si="29"/>
        <v>A</v>
      </c>
      <c r="E133" s="3624" t="s">
        <v>4866</v>
      </c>
      <c r="F133" s="3617"/>
      <c r="G133" s="3617"/>
      <c r="H133" s="3623"/>
      <c r="I133" s="3617"/>
      <c r="J133" s="3616">
        <f ca="1">IF(ISBLANK(K133),"",LARGE(OFFSET(J131,0,0,ROWS(J131:J132)),1)+1)</f>
        <v>2</v>
      </c>
      <c r="K133" s="1921" t="s">
        <v>4866</v>
      </c>
      <c r="L133" s="3622"/>
      <c r="M133" s="3621"/>
      <c r="N133" s="3620"/>
      <c r="O133" s="3619">
        <f>IF(O131=0,0,IF(LEN(K133)&gt;O131,LEN(K133)-O131&amp;" en trop",0))</f>
        <v>0</v>
      </c>
      <c r="P133" s="641"/>
      <c r="Q133" s="2728" t="str">
        <f t="shared" si="30"/>
        <v>►</v>
      </c>
      <c r="R133" s="3624"/>
      <c r="S133" s="3617"/>
      <c r="T133" s="3617"/>
      <c r="U133" s="3623"/>
      <c r="V133" s="3617"/>
      <c r="W133" s="3616" t="str">
        <f ca="1">IF(ISBLANK(X133),"",LARGE(OFFSET(W131,0,0,ROWS(W131:W132)),1)+1)</f>
        <v/>
      </c>
      <c r="X133" s="1921"/>
      <c r="Y133" s="3622"/>
      <c r="Z133" s="3621"/>
      <c r="AA133" s="3620"/>
      <c r="AB133" s="3619">
        <f>IF(AB131=0,0,IF(LEN(X133)&gt;AB131,LEN(X133)-AB131&amp;" en trop",0))</f>
        <v>0</v>
      </c>
      <c r="AD133" s="3811" t="s">
        <v>514</v>
      </c>
      <c r="AE133" s="3812"/>
      <c r="AG133" s="3813" t="s">
        <v>516</v>
      </c>
      <c r="AH133" s="3814"/>
      <c r="AJ133" s="520">
        <f ca="1">CELL("largeur",AJ133)</f>
        <v>19</v>
      </c>
      <c r="AK133" s="18" t="s">
        <v>919</v>
      </c>
      <c r="AL133" s="18"/>
      <c r="AM133" s="465"/>
      <c r="AO133" s="4027"/>
      <c r="AP133" s="2618" t="s">
        <v>667</v>
      </c>
      <c r="AQ133" s="430"/>
      <c r="AR133" s="11"/>
      <c r="AS133" s="11"/>
      <c r="AT133" s="11"/>
      <c r="AU133" s="1314"/>
      <c r="AV133" s="132"/>
      <c r="AW133" s="166"/>
      <c r="AX133" s="543" t="s">
        <v>970</v>
      </c>
      <c r="AY133" s="543" t="s">
        <v>971</v>
      </c>
      <c r="AZ133" s="132"/>
      <c r="BA133" s="3502" t="s">
        <v>4795</v>
      </c>
      <c r="BB133" s="3503" t="s">
        <v>4796</v>
      </c>
      <c r="BC133" s="3504" t="s">
        <v>4797</v>
      </c>
      <c r="BD133" s="140"/>
      <c r="BE133" s="135">
        <v>1</v>
      </c>
    </row>
    <row r="134" spans="1:57" ht="18.75">
      <c r="A134"/>
      <c r="B134"/>
      <c r="C134"/>
      <c r="D134" s="2728" t="str">
        <f t="shared" si="29"/>
        <v>A</v>
      </c>
      <c r="E134" s="3625" t="s">
        <v>4865</v>
      </c>
      <c r="F134" s="3617"/>
      <c r="G134" s="3617"/>
      <c r="H134" s="3623"/>
      <c r="I134" s="3617"/>
      <c r="J134" s="3616">
        <f ca="1">IF(ISBLANK(K134),"",LARGE(OFFSET(J131,0,0,ROWS(J131:J133)),1)+1)</f>
        <v>3</v>
      </c>
      <c r="K134" s="1921" t="s">
        <v>4865</v>
      </c>
      <c r="L134" s="3622"/>
      <c r="M134" s="3621"/>
      <c r="N134" s="3620"/>
      <c r="O134" s="3619">
        <f>IF(O131=0,0,IF(LEN(K134)&gt;O131,LEN(K134)-O131&amp;" en trop",0))</f>
        <v>0</v>
      </c>
      <c r="P134" s="641"/>
      <c r="Q134" s="2728" t="str">
        <f t="shared" si="30"/>
        <v>►</v>
      </c>
      <c r="R134" s="3625"/>
      <c r="S134" s="3617"/>
      <c r="T134" s="3617"/>
      <c r="U134" s="3623"/>
      <c r="V134" s="3617"/>
      <c r="W134" s="3616" t="str">
        <f ca="1">IF(ISBLANK(X134),"",LARGE(OFFSET(W131,0,0,ROWS(W131:W133)),1)+1)</f>
        <v/>
      </c>
      <c r="X134" s="1921"/>
      <c r="Y134" s="3622"/>
      <c r="Z134" s="3621"/>
      <c r="AA134" s="3620"/>
      <c r="AB134" s="3619">
        <f>IF(AB131=0,0,IF(LEN(X134)&gt;AB131,LEN(X134)-AB131&amp;" en trop",0))</f>
        <v>0</v>
      </c>
      <c r="AD134" s="3811"/>
      <c r="AE134" s="3812"/>
      <c r="AG134" s="3813"/>
      <c r="AH134" s="3814"/>
      <c r="AJ134" s="466" t="s">
        <v>921</v>
      </c>
      <c r="AK134" s="18"/>
      <c r="AL134" s="18"/>
      <c r="AM134" s="465"/>
      <c r="AO134" s="4027"/>
      <c r="AP134" s="2618" t="s">
        <v>669</v>
      </c>
      <c r="AQ134" s="436"/>
      <c r="AR134" s="11"/>
      <c r="AS134" s="11"/>
      <c r="AT134" s="11"/>
      <c r="AU134" s="1314"/>
      <c r="AV134" s="132"/>
      <c r="AW134" s="166"/>
      <c r="AX134" s="543" t="s">
        <v>972</v>
      </c>
      <c r="AY134" s="543" t="s">
        <v>973</v>
      </c>
      <c r="AZ134" s="132"/>
      <c r="BA134" s="3505" t="s">
        <v>437</v>
      </c>
      <c r="BB134" s="3506" t="s">
        <v>4798</v>
      </c>
      <c r="BC134" s="3507" t="s">
        <v>4799</v>
      </c>
      <c r="BD134" s="140"/>
      <c r="BE134" s="135">
        <v>1</v>
      </c>
    </row>
    <row r="135" spans="1:57" ht="15" customHeight="1">
      <c r="A135"/>
      <c r="B135"/>
      <c r="C135"/>
      <c r="D135" s="2728" t="str">
        <f t="shared" si="29"/>
        <v>A</v>
      </c>
      <c r="E135" s="3624" t="s">
        <v>4864</v>
      </c>
      <c r="F135" s="3617"/>
      <c r="G135" s="3617"/>
      <c r="H135" s="3623"/>
      <c r="I135" s="3617"/>
      <c r="J135" s="3616">
        <f ca="1">IF(ISBLANK(K135),"",LARGE(OFFSET(J131,0,0,ROWS(J131:J134)),1)+1)</f>
        <v>4</v>
      </c>
      <c r="K135" s="1921" t="s">
        <v>4864</v>
      </c>
      <c r="L135" s="3622"/>
      <c r="M135" s="3621"/>
      <c r="N135" s="3620"/>
      <c r="O135" s="3619">
        <f>IF(O131=0,0,IF(LEN(K135)&gt;O131,LEN(K135)-O131&amp;" en trop",0))</f>
        <v>0</v>
      </c>
      <c r="P135" s="641"/>
      <c r="Q135" s="2728" t="str">
        <f t="shared" si="30"/>
        <v>►</v>
      </c>
      <c r="R135" s="3624"/>
      <c r="S135" s="3617"/>
      <c r="T135" s="3617"/>
      <c r="U135" s="3623"/>
      <c r="V135" s="3617"/>
      <c r="W135" s="3616" t="str">
        <f ca="1">IF(ISBLANK(X135),"",LARGE(OFFSET(W131,0,0,ROWS(W131:W134)),1)+1)</f>
        <v/>
      </c>
      <c r="X135" s="1921"/>
      <c r="Y135" s="3622"/>
      <c r="Z135" s="3621"/>
      <c r="AA135" s="3620"/>
      <c r="AB135" s="3619">
        <f>IF(AB131=0,0,IF(LEN(X135)&gt;AB131,LEN(X135)-AB131&amp;" en trop",0))</f>
        <v>0</v>
      </c>
      <c r="AC135" s="641"/>
      <c r="AD135" s="641"/>
      <c r="AE135" s="641"/>
      <c r="AF135" s="641"/>
      <c r="AG135" s="641"/>
      <c r="AH135" s="641"/>
      <c r="AI135" s="641"/>
      <c r="AJ135" s="466" t="s">
        <v>927</v>
      </c>
      <c r="AK135" s="18"/>
      <c r="AL135" s="18"/>
      <c r="AM135" s="465"/>
      <c r="AO135" s="4027"/>
      <c r="AP135" s="2619" t="s">
        <v>4453</v>
      </c>
      <c r="AQ135" s="712"/>
      <c r="AR135" s="132"/>
      <c r="AS135" s="132"/>
      <c r="AT135" s="132"/>
      <c r="AU135" s="1314"/>
      <c r="AV135" s="132"/>
      <c r="AW135" s="166"/>
      <c r="AX135" s="543" t="s">
        <v>974</v>
      </c>
      <c r="AY135" s="543" t="s">
        <v>975</v>
      </c>
      <c r="AZ135" s="132"/>
      <c r="BA135" s="132"/>
      <c r="BB135" s="132"/>
      <c r="BC135" s="704"/>
      <c r="BD135" s="140"/>
      <c r="BE135" s="135">
        <v>1</v>
      </c>
    </row>
    <row r="136" spans="1:57" ht="15" customHeight="1">
      <c r="A136"/>
      <c r="B136"/>
      <c r="C136"/>
      <c r="D136" s="2728" t="str">
        <f t="shared" si="29"/>
        <v>►</v>
      </c>
      <c r="E136" s="3624"/>
      <c r="F136" s="3617"/>
      <c r="G136" s="3617"/>
      <c r="H136" s="3623"/>
      <c r="I136" s="3617"/>
      <c r="J136" s="3616" t="str">
        <f ca="1">IF(ISBLANK(K136),"",LARGE(OFFSET(J131,0,0,ROWS(J131:J135)),1)+1)</f>
        <v/>
      </c>
      <c r="K136" s="1921"/>
      <c r="L136" s="3622"/>
      <c r="M136" s="3621"/>
      <c r="N136" s="3620"/>
      <c r="O136" s="3619">
        <f>IF(O131=0,0,IF(LEN(K136)&gt;O131,LEN(K136)-O131&amp;" en trop",0))</f>
        <v>0</v>
      </c>
      <c r="P136" s="641"/>
      <c r="Q136" s="2728" t="str">
        <f t="shared" si="30"/>
        <v>►</v>
      </c>
      <c r="R136" s="3624"/>
      <c r="S136" s="3617"/>
      <c r="T136" s="3617"/>
      <c r="U136" s="3623"/>
      <c r="V136" s="3617"/>
      <c r="W136" s="3616" t="str">
        <f ca="1">IF(ISBLANK(X136),"",LARGE(OFFSET(W131,0,0,ROWS(W131:W135)),1)+1)</f>
        <v/>
      </c>
      <c r="X136" s="1921"/>
      <c r="Y136" s="3622"/>
      <c r="Z136" s="3621"/>
      <c r="AA136" s="3620"/>
      <c r="AB136" s="3619">
        <f>IF(AB131=0,0,IF(LEN(X136)&gt;AB131,LEN(X136)-AB131&amp;" en trop",0))</f>
        <v>0</v>
      </c>
      <c r="AD136" s="3811" t="s">
        <v>546</v>
      </c>
      <c r="AE136" s="3812"/>
      <c r="AG136" s="3813" t="s">
        <v>548</v>
      </c>
      <c r="AH136" s="3814"/>
      <c r="AJ136" s="466" t="s">
        <v>929</v>
      </c>
      <c r="AK136" s="139"/>
      <c r="AL136" s="139"/>
      <c r="AM136" s="492"/>
      <c r="AO136" s="4027"/>
      <c r="AP136" s="2619" t="s">
        <v>4454</v>
      </c>
      <c r="AQ136" s="712"/>
      <c r="AR136" s="132"/>
      <c r="AS136" s="132"/>
      <c r="AT136" s="132"/>
      <c r="AU136" s="1314"/>
      <c r="AV136" s="132"/>
      <c r="AW136" s="322"/>
      <c r="AX136" s="543" t="s">
        <v>976</v>
      </c>
      <c r="AY136" s="543" t="s">
        <v>977</v>
      </c>
      <c r="AZ136" s="132"/>
      <c r="BA136" s="3508" t="s">
        <v>4800</v>
      </c>
      <c r="BB136" s="3509" t="s">
        <v>4801</v>
      </c>
      <c r="BC136" s="704"/>
      <c r="BD136" s="140"/>
      <c r="BE136" s="135">
        <v>1</v>
      </c>
    </row>
    <row r="137" spans="1:57" ht="15.75">
      <c r="A137"/>
      <c r="B137"/>
      <c r="C137"/>
      <c r="D137" s="2728" t="str">
        <f t="shared" si="29"/>
        <v>A</v>
      </c>
      <c r="E137" s="3624" t="s">
        <v>4863</v>
      </c>
      <c r="F137" s="3617"/>
      <c r="G137" s="3617"/>
      <c r="H137" s="3623"/>
      <c r="I137" s="3617"/>
      <c r="J137" s="3616">
        <f ca="1">IF(ISBLANK(K137),"",LARGE(OFFSET(J131,0,0,ROWS(J131:J136)),1)+1)</f>
        <v>5</v>
      </c>
      <c r="K137" s="1921" t="s">
        <v>4863</v>
      </c>
      <c r="L137" s="3622"/>
      <c r="M137" s="3621"/>
      <c r="N137" s="3620"/>
      <c r="O137" s="3619">
        <f>IF(O131=0,0,IF(LEN(K137)&gt;O131,LEN(K137)-O131&amp;" en trop",0))</f>
        <v>0</v>
      </c>
      <c r="P137" s="641"/>
      <c r="Q137" s="2728" t="str">
        <f t="shared" si="30"/>
        <v>►</v>
      </c>
      <c r="R137" s="3624"/>
      <c r="S137" s="3617"/>
      <c r="T137" s="3617"/>
      <c r="U137" s="3623"/>
      <c r="V137" s="3617"/>
      <c r="W137" s="3616" t="str">
        <f ca="1">IF(ISBLANK(X137),"",LARGE(OFFSET(W131,0,0,ROWS(W131:W136)),1)+1)</f>
        <v/>
      </c>
      <c r="X137" s="1921"/>
      <c r="Y137" s="3622"/>
      <c r="Z137" s="3621"/>
      <c r="AA137" s="3620"/>
      <c r="AB137" s="3619">
        <f>IF(AB131=0,0,IF(LEN(X137)&gt;AB131,LEN(X137)-AB131&amp;" en trop",0))</f>
        <v>0</v>
      </c>
      <c r="AD137" s="3811"/>
      <c r="AE137" s="3812"/>
      <c r="AG137" s="3813"/>
      <c r="AH137" s="3814"/>
      <c r="AJ137" s="521"/>
      <c r="AK137" s="139"/>
      <c r="AL137" s="139"/>
      <c r="AM137" s="492"/>
      <c r="AO137" s="1148"/>
      <c r="AP137" s="132"/>
      <c r="AQ137" s="132"/>
      <c r="AR137" s="132"/>
      <c r="AS137" s="132"/>
      <c r="AT137" s="712"/>
      <c r="AU137" s="1314"/>
      <c r="AV137" s="132"/>
      <c r="AW137" s="322"/>
      <c r="AX137" s="543" t="s">
        <v>978</v>
      </c>
      <c r="AY137" s="543" t="s">
        <v>979</v>
      </c>
      <c r="AZ137" s="132"/>
      <c r="BA137" s="132"/>
      <c r="BB137" s="132"/>
      <c r="BC137" s="704"/>
      <c r="BD137" s="140"/>
      <c r="BE137" s="135">
        <v>1</v>
      </c>
    </row>
    <row r="138" spans="1:57" ht="15" customHeight="1">
      <c r="A138"/>
      <c r="B138"/>
      <c r="C138"/>
      <c r="D138" s="2728" t="str">
        <f t="shared" si="29"/>
        <v>A</v>
      </c>
      <c r="E138" s="3624" t="s">
        <v>4862</v>
      </c>
      <c r="F138" s="3617"/>
      <c r="G138" s="3617"/>
      <c r="H138" s="3623"/>
      <c r="I138" s="3617"/>
      <c r="J138" s="3616">
        <f ca="1">IF(ISBLANK(K138),"",LARGE(OFFSET(J131,0,0,ROWS(J131:J137)),1)+1)</f>
        <v>6</v>
      </c>
      <c r="K138" s="1921" t="s">
        <v>4861</v>
      </c>
      <c r="L138" s="3622"/>
      <c r="M138" s="3621"/>
      <c r="N138" s="3620"/>
      <c r="O138" s="3619">
        <f>IF(O131=0,0,IF(LEN(K138)&gt;O131,LEN(K138)-O131&amp;" en trop",0))</f>
        <v>0</v>
      </c>
      <c r="P138" s="641"/>
      <c r="Q138" s="2728" t="str">
        <f t="shared" si="30"/>
        <v>►</v>
      </c>
      <c r="R138" s="3624"/>
      <c r="S138" s="3617"/>
      <c r="T138" s="3617"/>
      <c r="U138" s="3623"/>
      <c r="V138" s="3617"/>
      <c r="W138" s="3616" t="str">
        <f ca="1">IF(ISBLANK(X138),"",LARGE(OFFSET(W131,0,0,ROWS(W131:W137)),1)+1)</f>
        <v/>
      </c>
      <c r="X138" s="1921"/>
      <c r="Y138" s="3622"/>
      <c r="Z138" s="3621"/>
      <c r="AA138" s="3620"/>
      <c r="AB138" s="3619">
        <f>IF(AB131=0,0,IF(LEN(X138)&gt;AB131,LEN(X138)-AB131&amp;" en trop",0))</f>
        <v>0</v>
      </c>
      <c r="AC138" s="641"/>
      <c r="AD138" s="641"/>
      <c r="AE138" s="641"/>
      <c r="AF138" s="641"/>
      <c r="AG138" s="641"/>
      <c r="AH138" s="641"/>
      <c r="AI138" s="641"/>
      <c r="AJ138" s="522" t="s">
        <v>15</v>
      </c>
      <c r="AK138" s="11" t="s">
        <v>937</v>
      </c>
      <c r="AL138" s="11"/>
      <c r="AM138" s="492"/>
      <c r="AO138" s="1148"/>
      <c r="AP138" s="132"/>
      <c r="AQ138" s="132"/>
      <c r="AR138" s="132"/>
      <c r="AS138" s="132"/>
      <c r="AT138" s="712"/>
      <c r="AU138" s="1314"/>
      <c r="AV138" s="132"/>
      <c r="AW138" s="322"/>
      <c r="AX138" s="543" t="s">
        <v>980</v>
      </c>
      <c r="AY138" s="540">
        <v>1</v>
      </c>
      <c r="AZ138" s="132"/>
      <c r="BA138" s="132" t="s">
        <v>4802</v>
      </c>
      <c r="BB138" s="132"/>
      <c r="BC138" s="704"/>
      <c r="BD138" s="140"/>
      <c r="BE138" s="135">
        <v>1</v>
      </c>
    </row>
    <row r="139" spans="1:57" ht="15" customHeight="1">
      <c r="A139"/>
      <c r="B139"/>
      <c r="C139"/>
      <c r="D139" s="2728" t="str">
        <f t="shared" si="29"/>
        <v>A</v>
      </c>
      <c r="E139" s="3624" t="s">
        <v>4859</v>
      </c>
      <c r="F139" s="3617"/>
      <c r="G139" s="3617"/>
      <c r="H139" s="3623"/>
      <c r="I139" s="3617"/>
      <c r="J139" s="3616" t="str">
        <f ca="1">IF(ISBLANK(K139),"",LARGE(OFFSET(J131,0,0,ROWS(J131:J138)),1)+1)</f>
        <v/>
      </c>
      <c r="K139" s="1921"/>
      <c r="L139" s="3622"/>
      <c r="M139" s="3621" t="s">
        <v>4860</v>
      </c>
      <c r="N139" s="3620"/>
      <c r="O139" s="3619">
        <f>IF(O131=0,0,IF(LEN(K139)&gt;O131,LEN(K139)-O131&amp;" en trop",0))</f>
        <v>0</v>
      </c>
      <c r="P139" s="641"/>
      <c r="Q139" s="2728" t="str">
        <f t="shared" si="30"/>
        <v>►</v>
      </c>
      <c r="R139" s="3624"/>
      <c r="S139" s="3617"/>
      <c r="T139" s="3617"/>
      <c r="U139" s="3623"/>
      <c r="V139" s="3617"/>
      <c r="W139" s="3616" t="str">
        <f ca="1">IF(ISBLANK(X139),"",LARGE(OFFSET(W131,0,0,ROWS(W131:W138)),1)+1)</f>
        <v/>
      </c>
      <c r="X139" s="1921"/>
      <c r="Y139" s="3622"/>
      <c r="Z139" s="3621"/>
      <c r="AA139" s="3620"/>
      <c r="AB139" s="3619">
        <f>IF(AB131=0,0,IF(LEN(X139)&gt;AB131,LEN(X139)-AB131&amp;" en trop",0))</f>
        <v>0</v>
      </c>
      <c r="AD139" s="3811" t="s">
        <v>575</v>
      </c>
      <c r="AE139" s="3812"/>
      <c r="AG139" s="3813" t="s">
        <v>577</v>
      </c>
      <c r="AH139" s="3814"/>
      <c r="AJ139" s="166"/>
      <c r="AK139" s="11" t="s">
        <v>1074</v>
      </c>
      <c r="AL139" s="139"/>
      <c r="AM139" s="492"/>
      <c r="AO139" s="1148"/>
      <c r="AP139" s="132"/>
      <c r="AQ139" s="132"/>
      <c r="AR139" s="132"/>
      <c r="AS139" s="132"/>
      <c r="AT139" s="712"/>
      <c r="AU139" s="1314"/>
      <c r="AV139" s="132"/>
      <c r="AW139" s="322"/>
      <c r="AX139" s="543" t="s">
        <v>981</v>
      </c>
      <c r="AY139" s="543" t="s">
        <v>982</v>
      </c>
      <c r="AZ139" s="3510" t="s">
        <v>4803</v>
      </c>
      <c r="BA139" s="3560" t="s">
        <v>3353</v>
      </c>
      <c r="BB139" s="132"/>
      <c r="BC139" s="704" t="s">
        <v>798</v>
      </c>
      <c r="BD139" s="140"/>
      <c r="BE139" s="135">
        <v>1</v>
      </c>
    </row>
    <row r="140" spans="1:57" ht="15.75">
      <c r="A140"/>
      <c r="B140"/>
      <c r="C140"/>
      <c r="D140" s="2728" t="str">
        <f t="shared" si="29"/>
        <v>A</v>
      </c>
      <c r="E140" s="3624" t="s">
        <v>4858</v>
      </c>
      <c r="F140" s="3617"/>
      <c r="G140" s="3617"/>
      <c r="H140" s="3623"/>
      <c r="I140" s="3617"/>
      <c r="J140" s="3616">
        <f ca="1">IF(ISBLANK(K140),"",LARGE(OFFSET(J131,0,0,ROWS(J131:J139)),1)+1)</f>
        <v>7</v>
      </c>
      <c r="K140" s="1921" t="s">
        <v>4859</v>
      </c>
      <c r="L140" s="3622"/>
      <c r="M140" s="3621"/>
      <c r="N140" s="3620"/>
      <c r="O140" s="3619">
        <f>IF(O131=0,0,IF(LEN(K140)&gt;O131,LEN(K140)-O131&amp;" en trop",0))</f>
        <v>0</v>
      </c>
      <c r="P140" s="641"/>
      <c r="Q140" s="2728" t="str">
        <f t="shared" si="30"/>
        <v>►</v>
      </c>
      <c r="R140" s="3624"/>
      <c r="S140" s="3617"/>
      <c r="T140" s="3617"/>
      <c r="U140" s="3623"/>
      <c r="V140" s="3617"/>
      <c r="W140" s="3616" t="str">
        <f ca="1">IF(ISBLANK(X140),"",LARGE(OFFSET(W131,0,0,ROWS(W131:W139)),1)+1)</f>
        <v/>
      </c>
      <c r="X140" s="1921"/>
      <c r="Y140" s="3622"/>
      <c r="Z140" s="3621"/>
      <c r="AA140" s="3620"/>
      <c r="AB140" s="3619">
        <f>IF(AB131=0,0,IF(LEN(X140)&gt;AB131,LEN(X140)-AB131&amp;" en trop",0))</f>
        <v>0</v>
      </c>
      <c r="AD140" s="3811"/>
      <c r="AE140" s="3812"/>
      <c r="AG140" s="3813"/>
      <c r="AH140" s="3814"/>
      <c r="AJ140" s="694" t="s">
        <v>138</v>
      </c>
      <c r="AK140" s="658"/>
      <c r="AL140" s="139"/>
      <c r="AM140" s="492"/>
      <c r="AO140" s="1148"/>
      <c r="AP140" s="132"/>
      <c r="AQ140" s="132"/>
      <c r="AR140" s="132"/>
      <c r="AS140" s="132"/>
      <c r="AT140" s="712"/>
      <c r="AU140" s="1314"/>
      <c r="AV140" s="132"/>
      <c r="AW140" s="1148"/>
      <c r="AX140" s="132"/>
      <c r="AY140" s="132"/>
      <c r="AZ140" s="132"/>
      <c r="BA140" s="132"/>
      <c r="BB140" s="132"/>
      <c r="BC140" s="704"/>
      <c r="BD140" s="140"/>
      <c r="BE140" s="135">
        <v>1</v>
      </c>
    </row>
    <row r="141" spans="1:57" ht="15" customHeight="1">
      <c r="A141"/>
      <c r="B141"/>
      <c r="C141"/>
      <c r="D141" s="2728" t="str">
        <f t="shared" si="29"/>
        <v>A</v>
      </c>
      <c r="E141" s="3624"/>
      <c r="F141" s="3617"/>
      <c r="G141" s="3617"/>
      <c r="H141" s="3623"/>
      <c r="I141" s="3617"/>
      <c r="J141" s="3616">
        <f ca="1">IF(ISBLANK(K141),"",LARGE(OFFSET(J131,0,0,ROWS(J131:J140)),1)+1)</f>
        <v>8</v>
      </c>
      <c r="K141" s="1921" t="s">
        <v>4858</v>
      </c>
      <c r="L141" s="3622"/>
      <c r="M141" s="3621"/>
      <c r="N141" s="3620"/>
      <c r="O141" s="3619">
        <f>IF(O131=0,0,IF(LEN(K141)&gt;O131,LEN(K141)-O131&amp;" en trop",0))</f>
        <v>0</v>
      </c>
      <c r="P141" s="641"/>
      <c r="Q141" s="2728" t="str">
        <f t="shared" si="30"/>
        <v>►</v>
      </c>
      <c r="R141" s="3624"/>
      <c r="S141" s="3617"/>
      <c r="T141" s="3617"/>
      <c r="U141" s="3623"/>
      <c r="V141" s="3617"/>
      <c r="W141" s="3616" t="str">
        <f ca="1">IF(ISBLANK(X141),"",LARGE(OFFSET(W131,0,0,ROWS(W131:W140)),1)+1)</f>
        <v/>
      </c>
      <c r="X141" s="1921"/>
      <c r="Y141" s="3622"/>
      <c r="Z141" s="3621"/>
      <c r="AA141" s="3620"/>
      <c r="AB141" s="3619">
        <f>IF(AB131=0,0,IF(LEN(X141)&gt;AB131,LEN(X141)-AB131&amp;" en trop",0))</f>
        <v>0</v>
      </c>
      <c r="AC141" s="641"/>
      <c r="AD141" s="641"/>
      <c r="AE141" s="641"/>
      <c r="AF141" s="641"/>
      <c r="AG141" s="641"/>
      <c r="AH141" s="641"/>
      <c r="AI141" s="641"/>
      <c r="AJ141" s="695" t="s">
        <v>145</v>
      </c>
      <c r="AK141" s="658"/>
      <c r="AL141" s="139"/>
      <c r="AM141" s="492"/>
      <c r="AO141" s="1148"/>
      <c r="AP141" s="132"/>
      <c r="AQ141" s="132"/>
      <c r="AR141" s="132"/>
      <c r="AS141" s="132"/>
      <c r="AT141" s="712"/>
      <c r="AU141" s="1314"/>
      <c r="AV141" s="132"/>
      <c r="AW141" s="1148"/>
      <c r="AX141" s="132"/>
      <c r="AY141" s="132"/>
      <c r="AZ141" s="132"/>
      <c r="BA141" s="132"/>
      <c r="BB141" s="132"/>
      <c r="BC141" s="704"/>
      <c r="BD141" s="140"/>
      <c r="BE141" s="135">
        <v>1</v>
      </c>
    </row>
    <row r="142" spans="1:57" ht="15" customHeight="1">
      <c r="A142"/>
      <c r="B142"/>
      <c r="C142"/>
      <c r="D142" s="2728" t="str">
        <f t="shared" si="29"/>
        <v>►</v>
      </c>
      <c r="E142" s="3624" t="s">
        <v>4857</v>
      </c>
      <c r="F142" s="3617"/>
      <c r="G142" s="3617"/>
      <c r="H142" s="3623"/>
      <c r="I142" s="3617"/>
      <c r="J142" s="3616" t="str">
        <f ca="1">IF(ISBLANK(K142),"",LARGE(OFFSET(J131,0,0,ROWS(J131:J141)),1)+1)</f>
        <v/>
      </c>
      <c r="K142" s="1921"/>
      <c r="L142" s="3622"/>
      <c r="M142" s="3621"/>
      <c r="N142" s="3620"/>
      <c r="O142" s="3619">
        <f>IF(O131=0,0,IF(LEN(K142)&gt;O131,LEN(K142)-O131&amp;" en trop",0))</f>
        <v>0</v>
      </c>
      <c r="P142" s="641"/>
      <c r="Q142" s="2728" t="str">
        <f t="shared" si="30"/>
        <v>►</v>
      </c>
      <c r="R142" s="3624"/>
      <c r="S142" s="3617"/>
      <c r="T142" s="3617"/>
      <c r="U142" s="3623"/>
      <c r="V142" s="3617"/>
      <c r="W142" s="3616" t="str">
        <f ca="1">IF(ISBLANK(X142),"",LARGE(OFFSET(W131,0,0,ROWS(W131:W141)),1)+1)</f>
        <v/>
      </c>
      <c r="X142" s="1921"/>
      <c r="Y142" s="3622"/>
      <c r="Z142" s="3621"/>
      <c r="AA142" s="3620"/>
      <c r="AB142" s="3619">
        <f>IF(AB131=0,0,IF(LEN(X142)&gt;AB131,LEN(X142)-AB131&amp;" en trop",0))</f>
        <v>0</v>
      </c>
      <c r="AD142" s="3922" t="s">
        <v>605</v>
      </c>
      <c r="AE142" s="3923"/>
      <c r="AG142" s="3813" t="s">
        <v>607</v>
      </c>
      <c r="AH142" s="3814"/>
      <c r="AJ142" s="694"/>
      <c r="AK142" s="652" t="s">
        <v>1034</v>
      </c>
      <c r="AL142" s="139"/>
      <c r="AM142" s="492"/>
      <c r="AO142" s="1148"/>
      <c r="AP142" s="132"/>
      <c r="AQ142" s="132"/>
      <c r="AR142" s="132"/>
      <c r="AS142" s="132"/>
      <c r="AT142" s="712"/>
      <c r="AU142" s="1314"/>
      <c r="AV142" s="132"/>
      <c r="AW142" s="280"/>
      <c r="AX142" s="2510" t="s">
        <v>983</v>
      </c>
      <c r="AY142" s="282"/>
      <c r="AZ142" s="281"/>
      <c r="BA142" s="281"/>
      <c r="BB142" s="281"/>
      <c r="BC142" s="283"/>
      <c r="BD142" s="140"/>
      <c r="BE142" s="135">
        <v>1</v>
      </c>
    </row>
    <row r="143" spans="1:57" ht="15.75">
      <c r="A143"/>
      <c r="B143"/>
      <c r="C143"/>
      <c r="D143" s="2728" t="str">
        <f t="shared" si="29"/>
        <v>A</v>
      </c>
      <c r="E143" s="3624" t="s">
        <v>4856</v>
      </c>
      <c r="F143" s="3617"/>
      <c r="G143" s="3617"/>
      <c r="H143" s="3623"/>
      <c r="I143" s="3617"/>
      <c r="J143" s="3616">
        <f ca="1">IF(ISBLANK(K143),"",LARGE(OFFSET(J131,0,0,ROWS(J131:J142)),1)+1)</f>
        <v>9</v>
      </c>
      <c r="K143" s="1921" t="s">
        <v>4857</v>
      </c>
      <c r="L143" s="3622"/>
      <c r="M143" s="3621"/>
      <c r="N143" s="3620"/>
      <c r="O143" s="3619">
        <f>IF(O131=0,0,IF(LEN(K143)&gt;O131,LEN(K143)-O131&amp;" en trop",0))</f>
        <v>0</v>
      </c>
      <c r="P143" s="641"/>
      <c r="Q143" s="2728" t="str">
        <f t="shared" si="30"/>
        <v>►</v>
      </c>
      <c r="R143" s="3624"/>
      <c r="S143" s="3617"/>
      <c r="T143" s="3617"/>
      <c r="U143" s="3623"/>
      <c r="V143" s="3617"/>
      <c r="W143" s="3616" t="str">
        <f ca="1">IF(ISBLANK(X143),"",LARGE(OFFSET(W131,0,0,ROWS(W131:W142)),1)+1)</f>
        <v/>
      </c>
      <c r="X143" s="1921"/>
      <c r="Y143" s="3622"/>
      <c r="Z143" s="3621"/>
      <c r="AA143" s="3620"/>
      <c r="AB143" s="3619">
        <f>IF(AB131=0,0,IF(LEN(X143)&gt;AB131,LEN(X143)-AB131&amp;" en trop",0))</f>
        <v>0</v>
      </c>
      <c r="AD143" s="3922"/>
      <c r="AE143" s="3923"/>
      <c r="AG143" s="3813"/>
      <c r="AH143" s="3814"/>
      <c r="AJ143" s="693" t="s">
        <v>0</v>
      </c>
      <c r="AK143" s="657" t="s">
        <v>1033</v>
      </c>
      <c r="AL143" s="139"/>
      <c r="AM143" s="492"/>
      <c r="AO143" s="1148"/>
      <c r="AP143" s="132"/>
      <c r="AQ143" s="132"/>
      <c r="AR143" s="132"/>
      <c r="AS143" s="132"/>
      <c r="AT143" s="712"/>
      <c r="AU143" s="1314"/>
      <c r="AV143" s="132"/>
      <c r="AW143" s="322"/>
      <c r="AX143" s="539"/>
      <c r="AY143" s="442"/>
      <c r="AZ143" s="132"/>
      <c r="BA143" s="132"/>
      <c r="BB143" s="132"/>
      <c r="BC143" s="704"/>
      <c r="BD143" s="140"/>
      <c r="BE143" s="135">
        <v>1</v>
      </c>
    </row>
    <row r="144" spans="1:57" ht="15" customHeight="1">
      <c r="A144"/>
      <c r="B144"/>
      <c r="C144"/>
      <c r="D144" s="2728" t="str">
        <f t="shared" si="29"/>
        <v>A</v>
      </c>
      <c r="E144" s="3624" t="s">
        <v>4855</v>
      </c>
      <c r="F144" s="3617"/>
      <c r="G144" s="3617"/>
      <c r="H144" s="3623"/>
      <c r="I144" s="3617"/>
      <c r="J144" s="3616">
        <f ca="1">IF(ISBLANK(K144),"",LARGE(OFFSET(J131,0,0,ROWS(J131:J143)),1)+1)</f>
        <v>10</v>
      </c>
      <c r="K144" s="1921" t="s">
        <v>4856</v>
      </c>
      <c r="L144" s="3622"/>
      <c r="M144" s="3621"/>
      <c r="N144" s="3620"/>
      <c r="O144" s="3619">
        <f>IF(O131=0,0,IF(LEN(K144)&gt;O131,LEN(K144)-O131&amp;" en trop",0))</f>
        <v>0</v>
      </c>
      <c r="P144" s="641"/>
      <c r="Q144" s="2728" t="str">
        <f t="shared" si="30"/>
        <v>►</v>
      </c>
      <c r="R144" s="3624"/>
      <c r="S144" s="3617"/>
      <c r="T144" s="3617"/>
      <c r="U144" s="3623"/>
      <c r="V144" s="3617"/>
      <c r="W144" s="3616" t="str">
        <f ca="1">IF(ISBLANK(X144),"",LARGE(OFFSET(W131,0,0,ROWS(W131:W143)),1)+1)</f>
        <v/>
      </c>
      <c r="X144" s="1921"/>
      <c r="Y144" s="3622"/>
      <c r="Z144" s="3621"/>
      <c r="AA144" s="3620"/>
      <c r="AB144" s="3619">
        <f>IF(AB131=0,0,IF(LEN(X144)&gt;AB131,LEN(X144)-AB131&amp;" en trop",0))</f>
        <v>0</v>
      </c>
      <c r="AC144" s="641"/>
      <c r="AD144" s="641"/>
      <c r="AE144" s="641"/>
      <c r="AF144" s="641"/>
      <c r="AG144" s="641"/>
      <c r="AH144" s="641"/>
      <c r="AI144" s="641"/>
      <c r="AJ144" s="694" t="s">
        <v>172</v>
      </c>
      <c r="AK144" s="658"/>
      <c r="AL144" s="139"/>
      <c r="AM144" s="492"/>
      <c r="AO144" s="1148"/>
      <c r="AP144" s="132"/>
      <c r="AQ144" s="132"/>
      <c r="AR144" s="132"/>
      <c r="AS144" s="132"/>
      <c r="AT144" s="712"/>
      <c r="AU144" s="1314"/>
      <c r="AV144" s="132"/>
      <c r="AW144" s="322"/>
      <c r="AX144" s="544" t="s">
        <v>984</v>
      </c>
      <c r="AY144" s="11"/>
      <c r="AZ144" s="11"/>
      <c r="BA144" s="11"/>
      <c r="BB144" s="132"/>
      <c r="BC144" s="704"/>
      <c r="BD144" s="140"/>
      <c r="BE144" s="135">
        <v>1</v>
      </c>
    </row>
    <row r="145" spans="1:57" ht="15" customHeight="1">
      <c r="A145"/>
      <c r="B145"/>
      <c r="C145"/>
      <c r="D145" s="2728" t="str">
        <f t="shared" si="29"/>
        <v>A</v>
      </c>
      <c r="E145" s="3624" t="s">
        <v>4854</v>
      </c>
      <c r="F145" s="3617"/>
      <c r="G145" s="3617"/>
      <c r="H145" s="3623"/>
      <c r="I145" s="3617"/>
      <c r="J145" s="3616">
        <f ca="1">IF(ISBLANK(K145),"",LARGE(OFFSET(J131,0,0,ROWS(J131:J144)),1)+1)</f>
        <v>11</v>
      </c>
      <c r="K145" s="1921" t="s">
        <v>4855</v>
      </c>
      <c r="L145" s="3622"/>
      <c r="M145" s="3621"/>
      <c r="N145" s="3620"/>
      <c r="O145" s="3619">
        <f>IF(O131=0,0,IF(LEN(K145)&gt;O131,LEN(K145)-O131&amp;" en trop",0))</f>
        <v>0</v>
      </c>
      <c r="P145" s="641"/>
      <c r="Q145" s="2728" t="str">
        <f t="shared" si="30"/>
        <v>►</v>
      </c>
      <c r="R145" s="3624"/>
      <c r="S145" s="3617"/>
      <c r="T145" s="3617"/>
      <c r="U145" s="3623"/>
      <c r="V145" s="3617"/>
      <c r="W145" s="3616" t="str">
        <f ca="1">IF(ISBLANK(X145),"",LARGE(OFFSET(W131,0,0,ROWS(W131:W144)),1)+1)</f>
        <v/>
      </c>
      <c r="X145" s="1921"/>
      <c r="Y145" s="3622"/>
      <c r="Z145" s="3621"/>
      <c r="AA145" s="3620"/>
      <c r="AB145" s="3619">
        <f>IF(AB131=0,0,IF(LEN(X145)&gt;AB131,LEN(X145)-AB131&amp;" en trop",0))</f>
        <v>0</v>
      </c>
      <c r="AD145" s="3811" t="s">
        <v>629</v>
      </c>
      <c r="AE145" s="3812"/>
      <c r="AG145" s="3813" t="s">
        <v>631</v>
      </c>
      <c r="AH145" s="3814"/>
      <c r="AJ145" s="694" t="s">
        <v>178</v>
      </c>
      <c r="AK145" s="658"/>
      <c r="AL145" s="139"/>
      <c r="AM145" s="492"/>
      <c r="AO145" s="1148"/>
      <c r="AP145" s="132"/>
      <c r="AQ145" s="132"/>
      <c r="AR145" s="132"/>
      <c r="AS145" s="132"/>
      <c r="AT145" s="712"/>
      <c r="AU145" s="1314"/>
      <c r="AV145" s="132"/>
      <c r="AW145" s="514"/>
      <c r="AX145" s="395" t="s">
        <v>985</v>
      </c>
      <c r="AY145" s="11" t="s">
        <v>4500</v>
      </c>
      <c r="AZ145" s="11"/>
      <c r="BA145" s="11"/>
      <c r="BB145" s="132"/>
      <c r="BC145" s="704"/>
      <c r="BD145" s="140"/>
      <c r="BE145" s="135">
        <v>1</v>
      </c>
    </row>
    <row r="146" spans="1:57" ht="15.75">
      <c r="A146"/>
      <c r="B146"/>
      <c r="C146"/>
      <c r="D146" s="2728" t="str">
        <f t="shared" si="29"/>
        <v>A</v>
      </c>
      <c r="E146" s="3624" t="s">
        <v>4853</v>
      </c>
      <c r="F146" s="3617"/>
      <c r="G146" s="3617"/>
      <c r="H146" s="3623"/>
      <c r="I146" s="3617"/>
      <c r="J146" s="3616">
        <f ca="1">IF(ISBLANK(K146),"",LARGE(OFFSET(J131,0,0,ROWS(J131:J145)),1)+1)</f>
        <v>12</v>
      </c>
      <c r="K146" s="1921" t="s">
        <v>4854</v>
      </c>
      <c r="L146" s="3622"/>
      <c r="M146" s="3621"/>
      <c r="N146" s="3620"/>
      <c r="O146" s="3619">
        <f>IF(O131=0,0,IF(LEN(K146)&gt;O131,LEN(K146)-O131&amp;" en trop",0))</f>
        <v>0</v>
      </c>
      <c r="P146" s="641"/>
      <c r="Q146" s="2728" t="str">
        <f t="shared" si="30"/>
        <v>►</v>
      </c>
      <c r="R146" s="3624"/>
      <c r="S146" s="3617"/>
      <c r="T146" s="3617"/>
      <c r="U146" s="3623"/>
      <c r="V146" s="3617"/>
      <c r="W146" s="3616" t="str">
        <f ca="1">IF(ISBLANK(X146),"",LARGE(OFFSET(W131,0,0,ROWS(W131:W145)),1)+1)</f>
        <v/>
      </c>
      <c r="X146" s="1921"/>
      <c r="Y146" s="3622"/>
      <c r="Z146" s="3621"/>
      <c r="AA146" s="3620"/>
      <c r="AB146" s="3619">
        <f>IF(AB131=0,0,IF(LEN(X146)&gt;AB131,LEN(X146)-AB131&amp;" en trop",0))</f>
        <v>0</v>
      </c>
      <c r="AD146" s="3811"/>
      <c r="AE146" s="3812"/>
      <c r="AG146" s="3813"/>
      <c r="AH146" s="3814"/>
      <c r="AJ146" s="694" t="s">
        <v>204</v>
      </c>
      <c r="AK146" s="658"/>
      <c r="AL146" s="18"/>
      <c r="AM146" s="167"/>
      <c r="AO146" s="1148"/>
      <c r="AP146" s="132"/>
      <c r="AQ146" s="132"/>
      <c r="AR146" s="132"/>
      <c r="AS146" s="132"/>
      <c r="AT146" s="712"/>
      <c r="AU146" s="1314"/>
      <c r="AV146" s="132"/>
      <c r="AW146" s="322"/>
      <c r="AX146" s="545" t="str">
        <f>IF(COLUMN()-COLUMN(AX146)+1&lt;=26, CHAR(64+COLUMN()-COLUMN(AX146)+1), CHAR(64+INT((COLUMN()-COLUMN(AX146))/26))&amp;CHAR(64+MOD(COLUMN()-COLUMN(AX146)-1,26)+1))</f>
        <v>A</v>
      </c>
      <c r="AY146" s="11"/>
      <c r="AZ146" s="11"/>
      <c r="BA146" s="11"/>
      <c r="BB146" s="132"/>
      <c r="BC146" s="704"/>
      <c r="BD146" s="140"/>
      <c r="BE146" s="135">
        <v>1</v>
      </c>
    </row>
    <row r="147" spans="1:57" ht="15" customHeight="1">
      <c r="A147"/>
      <c r="B147"/>
      <c r="C147"/>
      <c r="D147" s="2728" t="str">
        <f t="shared" si="29"/>
        <v>A</v>
      </c>
      <c r="E147" s="3624"/>
      <c r="F147" s="3617"/>
      <c r="G147" s="3617"/>
      <c r="H147" s="3623"/>
      <c r="I147" s="3617"/>
      <c r="J147" s="3616">
        <f ca="1">IF(ISBLANK(K147),"",LARGE(OFFSET(J131,0,0,ROWS(J131:J146)),1)+1)</f>
        <v>13</v>
      </c>
      <c r="K147" s="1921" t="s">
        <v>4853</v>
      </c>
      <c r="L147" s="3622"/>
      <c r="M147" s="3621"/>
      <c r="N147" s="3620"/>
      <c r="O147" s="3619">
        <f>IF(O131=0,0,IF(LEN(K147)&gt;O131,LEN(K147)-O131&amp;" en trop",0))</f>
        <v>0</v>
      </c>
      <c r="P147" s="641"/>
      <c r="Q147" s="2728" t="str">
        <f t="shared" si="30"/>
        <v>►</v>
      </c>
      <c r="R147" s="3624"/>
      <c r="S147" s="3617"/>
      <c r="T147" s="3617"/>
      <c r="U147" s="3623"/>
      <c r="V147" s="3617"/>
      <c r="W147" s="3616" t="str">
        <f ca="1">IF(ISBLANK(X147),"",LARGE(OFFSET(W131,0,0,ROWS(W131:W146)),1)+1)</f>
        <v/>
      </c>
      <c r="X147" s="1921"/>
      <c r="Y147" s="3622"/>
      <c r="Z147" s="3621"/>
      <c r="AA147" s="3620"/>
      <c r="AB147" s="3619">
        <f>IF(AB131=0,0,IF(LEN(X147)&gt;AB131,LEN(X147)-AB131&amp;" en trop",0))</f>
        <v>0</v>
      </c>
      <c r="AC147" s="641"/>
      <c r="AD147" s="641"/>
      <c r="AE147" s="641"/>
      <c r="AF147" s="641"/>
      <c r="AG147" s="641"/>
      <c r="AH147" s="641"/>
      <c r="AI147" s="641"/>
      <c r="AJ147" s="466"/>
      <c r="AK147" s="18"/>
      <c r="AL147" s="18"/>
      <c r="AM147" s="465"/>
      <c r="AO147" s="1148"/>
      <c r="AP147" s="132"/>
      <c r="AQ147" s="132"/>
      <c r="AR147" s="132"/>
      <c r="AS147" s="132"/>
      <c r="AT147" s="712"/>
      <c r="AU147" s="1314"/>
      <c r="AV147" s="132"/>
      <c r="AW147" s="322"/>
      <c r="AX147" s="546" t="s">
        <v>986</v>
      </c>
      <c r="AY147" s="11"/>
      <c r="AZ147" s="11"/>
      <c r="BA147" s="11"/>
      <c r="BB147" s="132"/>
      <c r="BC147" s="704"/>
      <c r="BD147" s="140"/>
      <c r="BE147" s="135">
        <v>1</v>
      </c>
    </row>
    <row r="148" spans="1:57" ht="15" customHeight="1">
      <c r="A148"/>
      <c r="B148"/>
      <c r="C148"/>
      <c r="D148" s="2728" t="str">
        <f t="shared" si="29"/>
        <v>►</v>
      </c>
      <c r="E148" s="3624"/>
      <c r="F148" s="3617"/>
      <c r="G148" s="3617"/>
      <c r="H148" s="3623"/>
      <c r="I148" s="3617"/>
      <c r="J148" s="3616" t="str">
        <f ca="1">IF(ISBLANK(K148),"",LARGE(OFFSET(J131,0,0,ROWS(J131:J147)),1)+1)</f>
        <v/>
      </c>
      <c r="K148" s="1921"/>
      <c r="L148" s="3622"/>
      <c r="M148" s="3621"/>
      <c r="N148" s="3620"/>
      <c r="O148" s="3619">
        <f>IF(O131=0,0,IF(LEN(K148)&gt;O131,LEN(K148)-O131&amp;" en trop",0))</f>
        <v>0</v>
      </c>
      <c r="P148" s="641"/>
      <c r="Q148" s="2728" t="str">
        <f t="shared" si="30"/>
        <v>►</v>
      </c>
      <c r="R148" s="3624"/>
      <c r="S148" s="3617"/>
      <c r="T148" s="3617"/>
      <c r="U148" s="3623"/>
      <c r="V148" s="3617"/>
      <c r="W148" s="3616" t="str">
        <f ca="1">IF(ISBLANK(X148),"",LARGE(OFFSET(W131,0,0,ROWS(W131:W147)),1)+1)</f>
        <v/>
      </c>
      <c r="X148" s="1921"/>
      <c r="Y148" s="3622"/>
      <c r="Z148" s="3621"/>
      <c r="AA148" s="3620"/>
      <c r="AB148" s="3619">
        <f>IF(AB131=0,0,IF(LEN(X148)&gt;AB131,LEN(X148)-AB131&amp;" en trop",0))</f>
        <v>0</v>
      </c>
      <c r="AD148" s="3811" t="s">
        <v>654</v>
      </c>
      <c r="AE148" s="3812"/>
      <c r="AG148" s="3813" t="s">
        <v>656</v>
      </c>
      <c r="AH148" s="3814"/>
      <c r="AJ148" s="425" t="s">
        <v>947</v>
      </c>
      <c r="AK148" s="428"/>
      <c r="AL148" s="428"/>
      <c r="AM148" s="524"/>
      <c r="AO148" s="1148"/>
      <c r="AP148" s="132"/>
      <c r="AQ148" s="132"/>
      <c r="AR148" s="132"/>
      <c r="AS148" s="132"/>
      <c r="AT148" s="712"/>
      <c r="AU148" s="1314"/>
      <c r="AV148" s="132"/>
      <c r="AW148" s="1148"/>
      <c r="AX148" s="132"/>
      <c r="AY148" s="132"/>
      <c r="AZ148" s="132"/>
      <c r="BA148" s="132"/>
      <c r="BB148" s="132"/>
      <c r="BC148" s="704"/>
      <c r="BD148" s="140"/>
      <c r="BE148" s="135">
        <v>1</v>
      </c>
    </row>
    <row r="149" spans="1:57" ht="15.75">
      <c r="A149"/>
      <c r="B149"/>
      <c r="C149"/>
      <c r="D149" s="2728" t="str">
        <f t="shared" si="29"/>
        <v>►</v>
      </c>
      <c r="E149" s="3624"/>
      <c r="F149" s="3617"/>
      <c r="G149" s="3617"/>
      <c r="H149" s="3623"/>
      <c r="I149" s="3617"/>
      <c r="J149" s="3616" t="str">
        <f ca="1">IF(ISBLANK(K149),"",LARGE(OFFSET(J131,0,0,ROWS(J131:J148)),1)+1)</f>
        <v/>
      </c>
      <c r="K149" s="1921"/>
      <c r="L149" s="3622"/>
      <c r="M149" s="3621"/>
      <c r="N149" s="3620"/>
      <c r="O149" s="3619">
        <f>IF(O131=0,0,IF(LEN(K149)&gt;O131,LEN(K149)-O131&amp;" en trop",0))</f>
        <v>0</v>
      </c>
      <c r="P149" s="641"/>
      <c r="Q149" s="2728" t="str">
        <f t="shared" si="30"/>
        <v>►</v>
      </c>
      <c r="R149" s="3624"/>
      <c r="S149" s="3617"/>
      <c r="T149" s="3617"/>
      <c r="U149" s="3623"/>
      <c r="V149" s="3617"/>
      <c r="W149" s="3616" t="str">
        <f ca="1">IF(ISBLANK(X149),"",LARGE(OFFSET(W131,0,0,ROWS(W131:W148)),1)+1)</f>
        <v/>
      </c>
      <c r="X149" s="1921"/>
      <c r="Y149" s="3622"/>
      <c r="Z149" s="3621"/>
      <c r="AA149" s="3620"/>
      <c r="AB149" s="3619">
        <f>IF(AB131=0,0,IF(LEN(X149)&gt;AB131,LEN(X149)-AB131&amp;" en trop",0))</f>
        <v>0</v>
      </c>
      <c r="AD149" s="3811"/>
      <c r="AE149" s="3812"/>
      <c r="AG149" s="3813"/>
      <c r="AH149" s="3814"/>
      <c r="AJ149" s="425" t="s">
        <v>949</v>
      </c>
      <c r="AK149" s="428"/>
      <c r="AL149" s="428"/>
      <c r="AM149" s="524"/>
      <c r="AO149" s="1148"/>
      <c r="AP149" s="132"/>
      <c r="AQ149" s="132"/>
      <c r="AR149" s="132"/>
      <c r="AS149" s="132"/>
      <c r="AT149" s="712"/>
      <c r="AU149" s="1314"/>
      <c r="AV149" s="132"/>
      <c r="AW149" s="280"/>
      <c r="AX149" s="2510"/>
      <c r="AY149" s="282"/>
      <c r="AZ149" s="281"/>
      <c r="BA149" s="281"/>
      <c r="BB149" s="281"/>
      <c r="BC149" s="283"/>
      <c r="BD149" s="140"/>
      <c r="BE149" s="135">
        <v>1</v>
      </c>
    </row>
    <row r="150" spans="1:57" ht="15" customHeight="1">
      <c r="A150"/>
      <c r="B150"/>
      <c r="C150"/>
      <c r="D150" s="2728" t="str">
        <f t="shared" si="29"/>
        <v>►</v>
      </c>
      <c r="E150" s="3624"/>
      <c r="F150" s="3617"/>
      <c r="G150" s="3617"/>
      <c r="H150" s="3623"/>
      <c r="I150" s="3617"/>
      <c r="J150" s="3616" t="str">
        <f ca="1">IF(ISBLANK(K150),"",LARGE(OFFSET(J131,0,0,ROWS(J131:J149)),1)+1)</f>
        <v/>
      </c>
      <c r="K150" s="1921"/>
      <c r="L150" s="3622"/>
      <c r="M150" s="3621"/>
      <c r="N150" s="3620"/>
      <c r="O150" s="3619">
        <f>IF(O131=0,0,IF(LEN(K150)&gt;O131,LEN(K150)-O131&amp;" en trop",0))</f>
        <v>0</v>
      </c>
      <c r="P150" s="641"/>
      <c r="Q150" s="2728" t="str">
        <f t="shared" si="30"/>
        <v>►</v>
      </c>
      <c r="R150" s="3624"/>
      <c r="S150" s="3617"/>
      <c r="T150" s="3617"/>
      <c r="U150" s="3623"/>
      <c r="V150" s="3617"/>
      <c r="W150" s="3616" t="str">
        <f ca="1">IF(ISBLANK(X150),"",LARGE(OFFSET(W131,0,0,ROWS(W131:W149)),1)+1)</f>
        <v/>
      </c>
      <c r="X150" s="1921"/>
      <c r="Y150" s="3622"/>
      <c r="Z150" s="3621"/>
      <c r="AA150" s="3620"/>
      <c r="AB150" s="3619">
        <f>IF(AB131=0,0,IF(LEN(X150)&gt;AB131,LEN(X150)-AB131&amp;" en trop",0))</f>
        <v>0</v>
      </c>
      <c r="AC150" s="641"/>
      <c r="AD150" s="641"/>
      <c r="AE150" s="641"/>
      <c r="AF150" s="641"/>
      <c r="AG150" s="641"/>
      <c r="AH150" s="641"/>
      <c r="AI150" s="641"/>
      <c r="AJ150" s="514"/>
      <c r="AM150" s="525"/>
      <c r="AO150" s="1148"/>
      <c r="AP150" s="132"/>
      <c r="AQ150" s="132"/>
      <c r="AR150" s="132"/>
      <c r="AS150" s="132"/>
      <c r="AT150" s="712"/>
      <c r="AU150" s="1314"/>
      <c r="AV150" s="132"/>
      <c r="AW150" s="1148"/>
      <c r="AX150" s="132"/>
      <c r="AY150" s="132"/>
      <c r="AZ150" s="132"/>
      <c r="BA150" s="132"/>
      <c r="BB150" s="132"/>
      <c r="BC150" s="692"/>
      <c r="BD150" s="140"/>
      <c r="BE150" s="135">
        <v>1</v>
      </c>
    </row>
    <row r="151" spans="1:57" ht="15" customHeight="1" thickBot="1">
      <c r="A151"/>
      <c r="B151"/>
      <c r="C151"/>
      <c r="D151" s="2728" t="str">
        <f t="shared" si="29"/>
        <v>►</v>
      </c>
      <c r="E151" s="3624"/>
      <c r="F151" s="3617"/>
      <c r="G151" s="3617"/>
      <c r="H151" s="3623"/>
      <c r="I151" s="3617"/>
      <c r="J151" s="3616" t="str">
        <f ca="1">IF(ISBLANK(K151),"",LARGE(OFFSET(J131,0,0,ROWS(J131:J150)),1)+1)</f>
        <v/>
      </c>
      <c r="K151" s="1921"/>
      <c r="L151" s="3622"/>
      <c r="M151" s="3621"/>
      <c r="N151" s="3620"/>
      <c r="O151" s="3619">
        <f>IF(O131=0,0,IF(LEN(K151)&gt;O131,LEN(K151)-O131&amp;" en trop",0))</f>
        <v>0</v>
      </c>
      <c r="P151" s="641"/>
      <c r="Q151" s="2728" t="str">
        <f t="shared" si="30"/>
        <v>►</v>
      </c>
      <c r="R151" s="3624"/>
      <c r="S151" s="3617"/>
      <c r="T151" s="3617"/>
      <c r="U151" s="3623"/>
      <c r="V151" s="3617"/>
      <c r="W151" s="3616" t="str">
        <f ca="1">IF(ISBLANK(X151),"",LARGE(OFFSET(W131,0,0,ROWS(W131:W150)),1)+1)</f>
        <v/>
      </c>
      <c r="X151" s="1921"/>
      <c r="Y151" s="3622"/>
      <c r="Z151" s="3621"/>
      <c r="AA151" s="3620"/>
      <c r="AB151" s="3619">
        <f>IF(AB131=0,0,IF(LEN(X151)&gt;AB131,LEN(X151)-AB131&amp;" en trop",0))</f>
        <v>0</v>
      </c>
      <c r="AD151" s="3811" t="s">
        <v>677</v>
      </c>
      <c r="AE151" s="3812"/>
      <c r="AG151" s="3813" t="s">
        <v>679</v>
      </c>
      <c r="AH151" s="3814"/>
      <c r="AJ151" s="526">
        <v>19</v>
      </c>
      <c r="AK151" s="527">
        <v>18</v>
      </c>
      <c r="AL151" s="527">
        <v>25</v>
      </c>
      <c r="AM151" s="528">
        <v>16</v>
      </c>
      <c r="AO151" s="280"/>
      <c r="AP151" s="281"/>
      <c r="AQ151" s="282"/>
      <c r="AR151" s="281"/>
      <c r="AS151" s="281"/>
      <c r="AT151" s="281"/>
      <c r="AU151" s="283"/>
      <c r="AV151" s="132"/>
      <c r="AW151" s="2622">
        <v>12</v>
      </c>
      <c r="AX151" s="18" t="s">
        <v>917</v>
      </c>
      <c r="AY151" s="132"/>
      <c r="AZ151" s="132"/>
      <c r="BA151" s="132"/>
      <c r="BB151" s="132"/>
      <c r="BC151" s="704"/>
      <c r="BD151" s="140"/>
      <c r="BE151" s="135">
        <v>1</v>
      </c>
    </row>
    <row r="152" spans="1:57" ht="16.5" thickBot="1">
      <c r="A152"/>
      <c r="B152"/>
      <c r="C152"/>
      <c r="D152" s="2728" t="str">
        <f t="shared" si="29"/>
        <v>►</v>
      </c>
      <c r="E152" s="3624"/>
      <c r="F152" s="3617"/>
      <c r="G152" s="3617"/>
      <c r="H152" s="3623"/>
      <c r="I152" s="3617"/>
      <c r="J152" s="3616" t="str">
        <f ca="1">IF(ISBLANK(K152),"",LARGE(OFFSET(J131,0,0,ROWS(J131:J151)),1)+1)</f>
        <v/>
      </c>
      <c r="K152" s="1921"/>
      <c r="L152" s="3622"/>
      <c r="M152" s="3621"/>
      <c r="N152" s="3620"/>
      <c r="O152" s="3619">
        <f>IF(O131=0,0,IF(LEN(K152)&gt;O131,LEN(K152)-O131&amp;" en trop",0))</f>
        <v>0</v>
      </c>
      <c r="P152" s="641"/>
      <c r="Q152" s="2728" t="str">
        <f t="shared" si="30"/>
        <v>►</v>
      </c>
      <c r="R152" s="3624"/>
      <c r="S152" s="3617"/>
      <c r="T152" s="3617"/>
      <c r="U152" s="3623"/>
      <c r="V152" s="3617"/>
      <c r="W152" s="3616" t="str">
        <f ca="1">IF(ISBLANK(X152),"",LARGE(OFFSET(W131,0,0,ROWS(W131:W151)),1)+1)</f>
        <v/>
      </c>
      <c r="X152" s="1921"/>
      <c r="Y152" s="3622"/>
      <c r="Z152" s="3621"/>
      <c r="AA152" s="3620"/>
      <c r="AB152" s="3619">
        <f>IF(AB131=0,0,IF(LEN(X152)&gt;AB131,LEN(X152)-AB131&amp;" en trop",0))</f>
        <v>0</v>
      </c>
      <c r="AD152" s="3811"/>
      <c r="AE152" s="3812"/>
      <c r="AG152" s="3813"/>
      <c r="AH152" s="3814"/>
      <c r="AJ152" s="1">
        <f ca="1">CELL("largeur",AJ152)</f>
        <v>19</v>
      </c>
      <c r="AK152" s="1">
        <f ca="1">CELL("largeur",AK152)</f>
        <v>18</v>
      </c>
      <c r="AL152" s="1">
        <f ca="1">CELL("largeur",AL152)</f>
        <v>25</v>
      </c>
      <c r="AM152" s="1">
        <f ca="1">CELL("largeur",AM152)</f>
        <v>16</v>
      </c>
      <c r="AO152" s="2516"/>
      <c r="AP152" s="712"/>
      <c r="AQ152" s="712"/>
      <c r="AR152" s="141"/>
      <c r="AS152" s="132"/>
      <c r="AT152" s="712"/>
      <c r="AU152" s="1314"/>
      <c r="AV152" s="132"/>
      <c r="AW152" s="520">
        <f ca="1">CELL("largeur",AW152)</f>
        <v>19</v>
      </c>
      <c r="AX152" s="18" t="s">
        <v>919</v>
      </c>
      <c r="AY152" s="132"/>
      <c r="AZ152" s="132"/>
      <c r="BA152" s="132"/>
      <c r="BB152" s="132"/>
      <c r="BC152" s="704"/>
      <c r="BD152" s="140"/>
      <c r="BE152" s="135">
        <v>1</v>
      </c>
    </row>
    <row r="153" spans="1:57" ht="15" customHeight="1" thickTop="1">
      <c r="A153"/>
      <c r="B153"/>
      <c r="C153"/>
      <c r="D153" s="2728" t="str">
        <f t="shared" si="29"/>
        <v>►</v>
      </c>
      <c r="E153" s="3624"/>
      <c r="F153" s="3617"/>
      <c r="G153" s="3617"/>
      <c r="H153" s="3623"/>
      <c r="I153" s="3617"/>
      <c r="J153" s="3616" t="str">
        <f ca="1">IF(ISBLANK(K153),"",LARGE(OFFSET(J131,0,0,ROWS(J131:J152)),1)+1)</f>
        <v/>
      </c>
      <c r="K153" s="1921"/>
      <c r="L153" s="3622"/>
      <c r="M153" s="3621"/>
      <c r="N153" s="3620"/>
      <c r="O153" s="3619">
        <f>IF(O131=0,0,IF(LEN(K153)&gt;O131,LEN(K153)-O131&amp;" en trop",0))</f>
        <v>0</v>
      </c>
      <c r="P153" s="641"/>
      <c r="Q153" s="2728" t="str">
        <f t="shared" si="30"/>
        <v>►</v>
      </c>
      <c r="R153" s="3624"/>
      <c r="S153" s="3617"/>
      <c r="T153" s="3617"/>
      <c r="U153" s="3623"/>
      <c r="V153" s="3617"/>
      <c r="W153" s="3616" t="str">
        <f ca="1">IF(ISBLANK(X153),"",LARGE(OFFSET(W131,0,0,ROWS(W131:W152)),1)+1)</f>
        <v/>
      </c>
      <c r="X153" s="1921"/>
      <c r="Y153" s="3622"/>
      <c r="Z153" s="3621"/>
      <c r="AA153" s="3620"/>
      <c r="AB153" s="3619">
        <f>IF(AB131=0,0,IF(LEN(X153)&gt;AB131,LEN(X153)-AB131&amp;" en trop",0))</f>
        <v>0</v>
      </c>
      <c r="AC153" s="641"/>
      <c r="AD153" s="641"/>
      <c r="AE153" s="641"/>
      <c r="AF153" s="641"/>
      <c r="AG153" s="641"/>
      <c r="AH153" s="641"/>
      <c r="AI153" s="641"/>
      <c r="AJ153"/>
      <c r="AK153"/>
      <c r="AL153"/>
      <c r="AM153"/>
      <c r="AO153" s="2516"/>
      <c r="AP153" s="2620" t="s">
        <v>80</v>
      </c>
      <c r="AQ153" s="84" t="s">
        <v>81</v>
      </c>
      <c r="AR153" s="712"/>
      <c r="AS153" s="132"/>
      <c r="AT153" s="712"/>
      <c r="AU153" s="1314"/>
      <c r="AV153" s="132"/>
      <c r="AW153" s="466" t="s">
        <v>4455</v>
      </c>
      <c r="AX153" s="18"/>
      <c r="AY153" s="132"/>
      <c r="AZ153" s="132"/>
      <c r="BA153" s="132"/>
      <c r="BB153" s="132"/>
      <c r="BC153" s="704"/>
      <c r="BD153" s="140"/>
      <c r="BE153" s="135">
        <v>1</v>
      </c>
    </row>
    <row r="154" spans="1:57" ht="15" customHeight="1">
      <c r="A154"/>
      <c r="B154"/>
      <c r="C154"/>
      <c r="D154" s="2728" t="str">
        <f t="shared" si="29"/>
        <v>►</v>
      </c>
      <c r="E154" s="3624"/>
      <c r="F154" s="3617"/>
      <c r="G154" s="3617"/>
      <c r="H154" s="3623"/>
      <c r="I154" s="3617"/>
      <c r="J154" s="3616" t="str">
        <f ca="1">IF(ISBLANK(K154),"",LARGE(OFFSET(J131,0,0,ROWS(J131:J153)),1)+1)</f>
        <v/>
      </c>
      <c r="K154" s="1921"/>
      <c r="L154" s="3622"/>
      <c r="M154" s="3621"/>
      <c r="N154" s="3620"/>
      <c r="O154" s="3619">
        <f>IF(O131=0,0,IF(LEN(K154)&gt;O131,LEN(K154)-O131&amp;" en trop",0))</f>
        <v>0</v>
      </c>
      <c r="P154" s="641"/>
      <c r="Q154" s="2728" t="str">
        <f t="shared" si="30"/>
        <v>►</v>
      </c>
      <c r="R154" s="3624"/>
      <c r="S154" s="3617"/>
      <c r="T154" s="3617"/>
      <c r="U154" s="3623"/>
      <c r="V154" s="3617"/>
      <c r="W154" s="3616" t="str">
        <f ca="1">IF(ISBLANK(X154),"",LARGE(OFFSET(W131,0,0,ROWS(W131:W153)),1)+1)</f>
        <v/>
      </c>
      <c r="X154" s="1921"/>
      <c r="Y154" s="3622"/>
      <c r="Z154" s="3621"/>
      <c r="AA154" s="3620"/>
      <c r="AB154" s="3619">
        <f>IF(AB131=0,0,IF(LEN(X154)&gt;AB131,LEN(X154)-AB131&amp;" en trop",0))</f>
        <v>0</v>
      </c>
      <c r="AD154" s="3811" t="s">
        <v>699</v>
      </c>
      <c r="AE154" s="3812"/>
      <c r="AG154" s="3813" t="s">
        <v>193</v>
      </c>
      <c r="AH154" s="3814"/>
      <c r="AJ154"/>
      <c r="AK154"/>
      <c r="AL154"/>
      <c r="AM154"/>
      <c r="AO154" s="2516"/>
      <c r="AP154" s="2621" t="s">
        <v>74</v>
      </c>
      <c r="AQ154" s="78">
        <v>1</v>
      </c>
      <c r="AR154" s="712"/>
      <c r="AS154" s="132"/>
      <c r="AT154" s="712"/>
      <c r="AU154" s="1314"/>
      <c r="AV154" s="132"/>
      <c r="AW154" s="466" t="s">
        <v>4456</v>
      </c>
      <c r="AX154" s="18"/>
      <c r="AY154" s="132"/>
      <c r="AZ154" s="132"/>
      <c r="BA154" s="132"/>
      <c r="BB154" s="132"/>
      <c r="BC154" s="704"/>
      <c r="BD154" s="140"/>
      <c r="BE154" s="135">
        <v>1</v>
      </c>
    </row>
    <row r="155" spans="1:57" ht="15.75">
      <c r="A155"/>
      <c r="B155"/>
      <c r="C155"/>
      <c r="D155" s="2728" t="str">
        <f t="shared" si="29"/>
        <v>►</v>
      </c>
      <c r="E155" s="3624"/>
      <c r="F155" s="3617"/>
      <c r="G155" s="3617"/>
      <c r="H155" s="3623"/>
      <c r="I155" s="3617"/>
      <c r="J155" s="3616" t="str">
        <f ca="1">IF(ISBLANK(K155),"",LARGE(OFFSET(J131,0,0,ROWS(J131:J154)),1)+1)</f>
        <v/>
      </c>
      <c r="K155" s="1921"/>
      <c r="L155" s="3622"/>
      <c r="M155" s="3621"/>
      <c r="N155" s="3620"/>
      <c r="O155" s="3619">
        <f>IF(O131=0,0,IF(LEN(K155)&gt;O131,LEN(K155)-O131&amp;" en trop",0))</f>
        <v>0</v>
      </c>
      <c r="P155" s="641"/>
      <c r="Q155" s="2728" t="str">
        <f t="shared" si="30"/>
        <v>►</v>
      </c>
      <c r="R155" s="3624"/>
      <c r="S155" s="3617"/>
      <c r="T155" s="3617"/>
      <c r="U155" s="3623"/>
      <c r="V155" s="3617"/>
      <c r="W155" s="3616" t="str">
        <f ca="1">IF(ISBLANK(X155),"",LARGE(OFFSET(W131,0,0,ROWS(W131:W154)),1)+1)</f>
        <v/>
      </c>
      <c r="X155" s="1921"/>
      <c r="Y155" s="3622"/>
      <c r="Z155" s="3621"/>
      <c r="AA155" s="3620"/>
      <c r="AB155" s="3619">
        <f>IF(AB131=0,0,IF(LEN(X155)&gt;AB131,LEN(X155)-AB131&amp;" en trop",0))</f>
        <v>0</v>
      </c>
      <c r="AD155" s="3811"/>
      <c r="AE155" s="3812"/>
      <c r="AG155" s="3813"/>
      <c r="AH155" s="3814"/>
      <c r="AJ155"/>
      <c r="AK155"/>
      <c r="AL155"/>
      <c r="AM155"/>
      <c r="AO155" s="2516"/>
      <c r="AP155" s="19" t="s">
        <v>813</v>
      </c>
      <c r="AQ155" s="132"/>
      <c r="AR155" s="132"/>
      <c r="AS155" s="132"/>
      <c r="AT155" s="712"/>
      <c r="AU155" s="1314"/>
      <c r="AV155" s="132"/>
      <c r="AW155" s="2516"/>
      <c r="AX155" s="712"/>
      <c r="AY155" s="712"/>
      <c r="AZ155" s="712"/>
      <c r="BA155" s="712"/>
      <c r="BB155" s="712"/>
      <c r="BC155" s="1314"/>
      <c r="BD155" s="140"/>
      <c r="BE155" s="135">
        <v>1</v>
      </c>
    </row>
    <row r="156" spans="1:57" ht="15" customHeight="1">
      <c r="A156"/>
      <c r="B156"/>
      <c r="C156"/>
      <c r="D156" s="2728" t="str">
        <f t="shared" si="29"/>
        <v>►</v>
      </c>
      <c r="E156" s="3624"/>
      <c r="F156" s="3617"/>
      <c r="G156" s="3617"/>
      <c r="H156" s="3623"/>
      <c r="I156" s="3617"/>
      <c r="J156" s="3616" t="str">
        <f ca="1">IF(ISBLANK(K156),"",LARGE(OFFSET(J131,0,0,ROWS(J131:J155)),1)+1)</f>
        <v/>
      </c>
      <c r="K156" s="1921"/>
      <c r="L156" s="3622"/>
      <c r="M156" s="3621"/>
      <c r="N156" s="3620"/>
      <c r="O156" s="3619">
        <f>IF(O131=0,0,IF(LEN(K156)&gt;O131,LEN(K156)-O131&amp;" en trop",0))</f>
        <v>0</v>
      </c>
      <c r="P156" s="641"/>
      <c r="Q156" s="2728" t="str">
        <f t="shared" si="30"/>
        <v>►</v>
      </c>
      <c r="R156" s="3624"/>
      <c r="S156" s="3617"/>
      <c r="T156" s="3617"/>
      <c r="U156" s="3623"/>
      <c r="V156" s="3617"/>
      <c r="W156" s="3616" t="str">
        <f ca="1">IF(ISBLANK(X156),"",LARGE(OFFSET(W131,0,0,ROWS(W131:W155)),1)+1)</f>
        <v/>
      </c>
      <c r="X156" s="1921"/>
      <c r="Y156" s="3622"/>
      <c r="Z156" s="3621"/>
      <c r="AA156" s="3620"/>
      <c r="AB156" s="3619">
        <f>IF(AB131=0,0,IF(LEN(X156)&gt;AB131,LEN(X156)-AB131&amp;" en trop",0))</f>
        <v>0</v>
      </c>
      <c r="AC156" s="641"/>
      <c r="AD156" s="641"/>
      <c r="AE156" s="641"/>
      <c r="AF156" s="641"/>
      <c r="AG156" s="641"/>
      <c r="AH156" s="641"/>
      <c r="AI156" s="641"/>
      <c r="AJ156"/>
      <c r="AK156"/>
      <c r="AL156"/>
      <c r="AM156"/>
      <c r="AO156" s="2516"/>
      <c r="AP156" s="19" t="s">
        <v>816</v>
      </c>
      <c r="AQ156" s="132"/>
      <c r="AR156" s="132"/>
      <c r="AS156" s="132"/>
      <c r="AT156" s="712"/>
      <c r="AU156" s="1314"/>
      <c r="AV156" s="132"/>
      <c r="AW156" s="304" t="s">
        <v>968</v>
      </c>
      <c r="AX156" s="453"/>
      <c r="AY156" s="453"/>
      <c r="AZ156" s="453"/>
      <c r="BA156" s="712"/>
      <c r="BB156" s="712"/>
      <c r="BC156" s="1314"/>
      <c r="BD156" s="140"/>
      <c r="BE156" s="135">
        <v>1</v>
      </c>
    </row>
    <row r="157" spans="1:57" ht="15" customHeight="1">
      <c r="A157"/>
      <c r="B157"/>
      <c r="C157"/>
      <c r="D157" s="2728" t="str">
        <f t="shared" si="29"/>
        <v>►</v>
      </c>
      <c r="E157" s="3624"/>
      <c r="F157" s="3617"/>
      <c r="G157" s="3617"/>
      <c r="H157" s="3623"/>
      <c r="I157" s="3617"/>
      <c r="J157" s="3616" t="str">
        <f ca="1">IF(ISBLANK(K157),"",LARGE(OFFSET(J131,0,0,ROWS(J131:J156)),1)+1)</f>
        <v/>
      </c>
      <c r="K157" s="1921"/>
      <c r="L157" s="3622"/>
      <c r="M157" s="3621"/>
      <c r="N157" s="3620"/>
      <c r="O157" s="3619">
        <f>IF(O131=0,0,IF(LEN(K157)&gt;O131,LEN(K157)-O131&amp;" en trop",0))</f>
        <v>0</v>
      </c>
      <c r="P157" s="641"/>
      <c r="Q157" s="2728" t="str">
        <f t="shared" si="30"/>
        <v>►</v>
      </c>
      <c r="R157" s="3624"/>
      <c r="S157" s="3617"/>
      <c r="T157" s="3617"/>
      <c r="U157" s="3623"/>
      <c r="V157" s="3617"/>
      <c r="W157" s="3616" t="str">
        <f ca="1">IF(ISBLANK(X157),"",LARGE(OFFSET(W131,0,0,ROWS(W131:W156)),1)+1)</f>
        <v/>
      </c>
      <c r="X157" s="1921"/>
      <c r="Y157" s="3622"/>
      <c r="Z157" s="3621"/>
      <c r="AA157" s="3620"/>
      <c r="AB157" s="3619">
        <f>IF(AB131=0,0,IF(LEN(X157)&gt;AB131,LEN(X157)-AB131&amp;" en trop",0))</f>
        <v>0</v>
      </c>
      <c r="AD157" s="3811" t="s">
        <v>716</v>
      </c>
      <c r="AE157" s="3812"/>
      <c r="AJ157"/>
      <c r="AK157"/>
      <c r="AL157"/>
      <c r="AM157"/>
      <c r="AO157" s="2516"/>
      <c r="AP157" s="19" t="s">
        <v>817</v>
      </c>
      <c r="AQ157" s="132"/>
      <c r="AR157" s="132"/>
      <c r="AS157" s="132"/>
      <c r="AT157" s="712"/>
      <c r="AU157" s="1314"/>
      <c r="AV157" s="132"/>
      <c r="AW157" s="304"/>
      <c r="AX157" s="453"/>
      <c r="AY157" s="453"/>
      <c r="AZ157" s="453"/>
      <c r="BA157" s="712"/>
      <c r="BB157" s="712"/>
      <c r="BC157" s="1314"/>
      <c r="BD157" s="140"/>
      <c r="BE157" s="135">
        <v>1</v>
      </c>
    </row>
    <row r="158" spans="1:57" ht="15.75">
      <c r="A158"/>
      <c r="B158"/>
      <c r="C158"/>
      <c r="D158" s="2728" t="str">
        <f t="shared" si="29"/>
        <v>A</v>
      </c>
      <c r="E158" s="3624"/>
      <c r="F158" s="3617"/>
      <c r="G158" s="3617"/>
      <c r="H158" s="3623"/>
      <c r="I158" s="3617"/>
      <c r="J158" s="3616" t="str">
        <f ca="1">IF(ISBLANK(K158),"",LARGE(OFFSET(J131,0,0,ROWS(J131:J157)),1)+1)</f>
        <v/>
      </c>
      <c r="K158" s="1921"/>
      <c r="L158" s="3622"/>
      <c r="M158" s="3621" t="s">
        <v>4852</v>
      </c>
      <c r="N158" s="3620"/>
      <c r="O158" s="3619">
        <f>IF(O131=0,0,IF(LEN(K158)&gt;O131,LEN(K158)-O131&amp;" en trop",0))</f>
        <v>0</v>
      </c>
      <c r="P158" s="641"/>
      <c r="Q158" s="2728" t="str">
        <f t="shared" si="30"/>
        <v>A</v>
      </c>
      <c r="R158" s="3624"/>
      <c r="S158" s="3617"/>
      <c r="T158" s="3617"/>
      <c r="U158" s="3623"/>
      <c r="V158" s="3617"/>
      <c r="W158" s="3616" t="str">
        <f ca="1">IF(ISBLANK(X158),"",LARGE(OFFSET(W131,0,0,ROWS(W131:W157)),1)+1)</f>
        <v/>
      </c>
      <c r="X158" s="1921"/>
      <c r="Y158" s="3622"/>
      <c r="Z158" s="3621" t="s">
        <v>4852</v>
      </c>
      <c r="AA158" s="3620"/>
      <c r="AB158" s="3619">
        <f>IF(AB131=0,0,IF(LEN(X158)&gt;AB131,LEN(X158)-AB131&amp;" en trop",0))</f>
        <v>0</v>
      </c>
      <c r="AD158" s="3811"/>
      <c r="AE158" s="3812"/>
      <c r="AJ158"/>
      <c r="AK158"/>
      <c r="AL158"/>
      <c r="AM158"/>
      <c r="AO158" s="2516"/>
      <c r="AP158" s="19" t="s">
        <v>819</v>
      </c>
      <c r="AQ158" s="132"/>
      <c r="AR158" s="132"/>
      <c r="AS158" s="132"/>
      <c r="AT158" s="712"/>
      <c r="AU158" s="1314"/>
      <c r="AV158" s="132"/>
      <c r="AW158" s="280"/>
      <c r="AX158" s="2510" t="s">
        <v>138</v>
      </c>
      <c r="AY158" s="282"/>
      <c r="AZ158" s="281"/>
      <c r="BA158" s="281"/>
      <c r="BB158" s="281"/>
      <c r="BC158" s="283"/>
      <c r="BD158" s="140"/>
      <c r="BE158" s="135">
        <v>1</v>
      </c>
    </row>
    <row r="159" spans="1:57" ht="15" customHeight="1">
      <c r="A159"/>
      <c r="B159"/>
      <c r="C159"/>
      <c r="D159" s="2728" t="str">
        <f t="shared" si="29"/>
        <v>A</v>
      </c>
      <c r="E159" s="500"/>
      <c r="F159" s="3617"/>
      <c r="G159" s="3617"/>
      <c r="H159" s="3618"/>
      <c r="I159" s="3617"/>
      <c r="J159" s="3616" t="str">
        <f ca="1">IF(ISBLANK(K159),"",LARGE(OFFSET(J131,0,0,ROWS(J131:J158)),1)+1)</f>
        <v/>
      </c>
      <c r="K159" s="1921"/>
      <c r="L159" s="3622"/>
      <c r="M159" s="3621" t="s">
        <v>4851</v>
      </c>
      <c r="N159" s="3620"/>
      <c r="O159" s="3619">
        <f>IF(O131=0,0,IF(LEN(K159)&gt;O131,LEN(K159)-O131&amp;" en trop",0))</f>
        <v>0</v>
      </c>
      <c r="P159" s="641"/>
      <c r="Q159" s="2728" t="str">
        <f t="shared" si="30"/>
        <v>A</v>
      </c>
      <c r="R159" s="500"/>
      <c r="S159" s="3617"/>
      <c r="T159" s="3617"/>
      <c r="U159" s="3618"/>
      <c r="V159" s="3617"/>
      <c r="W159" s="3616" t="str">
        <f ca="1">IF(ISBLANK(X159),"",LARGE(OFFSET(W131,0,0,ROWS(W131:W158)),1)+1)</f>
        <v/>
      </c>
      <c r="X159" s="1921"/>
      <c r="Y159" s="3622"/>
      <c r="Z159" s="3621" t="s">
        <v>4851</v>
      </c>
      <c r="AA159" s="3620"/>
      <c r="AB159" s="3619">
        <f>IF(AB131=0,0,IF(LEN(X159)&gt;AB131,LEN(X159)-AB131&amp;" en trop",0))</f>
        <v>0</v>
      </c>
      <c r="AJ159"/>
      <c r="AK159"/>
      <c r="AL159"/>
      <c r="AM159"/>
      <c r="AO159" s="429"/>
      <c r="AP159" s="436"/>
      <c r="AQ159" s="141"/>
      <c r="AR159" s="141"/>
      <c r="AS159" s="132"/>
      <c r="AT159" s="712"/>
      <c r="AU159" s="1314"/>
      <c r="AV159" s="132"/>
      <c r="AW159" s="2623"/>
      <c r="AX159" s="652"/>
      <c r="AY159" s="658"/>
      <c r="AZ159" s="656"/>
      <c r="BA159" s="656"/>
      <c r="BB159" s="656"/>
      <c r="BC159" s="2624"/>
      <c r="BD159" s="140"/>
      <c r="BE159" s="135">
        <v>1</v>
      </c>
    </row>
    <row r="160" spans="1:57" ht="15" customHeight="1">
      <c r="A160"/>
      <c r="B160"/>
      <c r="C160"/>
      <c r="D160" s="2728" t="str">
        <f t="shared" si="29"/>
        <v>A</v>
      </c>
      <c r="E160" s="500"/>
      <c r="F160" s="3617"/>
      <c r="G160" s="3617"/>
      <c r="H160" s="3618"/>
      <c r="I160" s="3617"/>
      <c r="J160" s="3616"/>
      <c r="K160" s="3615" t="s">
        <v>4850</v>
      </c>
      <c r="L160" s="3534"/>
      <c r="M160" s="3614"/>
      <c r="N160" s="3613"/>
      <c r="O160" s="3561" t="str">
        <f>IF(LEN(K160)=O131,LEN(K160)&amp;" "&amp;"OK",LEN(K160))</f>
        <v>73 OK</v>
      </c>
      <c r="P160" s="641"/>
      <c r="Q160" s="2728" t="str">
        <f t="shared" si="30"/>
        <v>A</v>
      </c>
      <c r="R160" s="500"/>
      <c r="S160" s="3617"/>
      <c r="T160" s="3617"/>
      <c r="U160" s="3618"/>
      <c r="V160" s="3617"/>
      <c r="W160" s="3616"/>
      <c r="X160" s="3615" t="s">
        <v>4849</v>
      </c>
      <c r="Y160" s="3534"/>
      <c r="Z160" s="3614"/>
      <c r="AA160" s="3613"/>
      <c r="AB160" s="3561" t="str">
        <f>IF(LEN(X160)=AB131,LEN(X160)&amp;" "&amp;"OK",LEN(X160))</f>
        <v>61 OK</v>
      </c>
      <c r="AJ160"/>
      <c r="AK160"/>
      <c r="AL160"/>
      <c r="AM160"/>
      <c r="AO160" s="280"/>
      <c r="AP160" s="281"/>
      <c r="AQ160" s="282"/>
      <c r="AR160" s="281"/>
      <c r="AS160" s="281"/>
      <c r="AT160" s="281"/>
      <c r="AU160" s="283"/>
      <c r="AV160" s="132"/>
      <c r="AW160" s="2623"/>
      <c r="AX160" s="653" t="s">
        <v>145</v>
      </c>
      <c r="AY160" s="658"/>
      <c r="AZ160" s="656"/>
      <c r="BA160" s="656"/>
      <c r="BB160" s="656"/>
      <c r="BC160" s="2624"/>
      <c r="BD160" s="140"/>
      <c r="BE160" s="135">
        <v>1</v>
      </c>
    </row>
    <row r="161" spans="1:57" ht="15.75">
      <c r="A161"/>
      <c r="B161"/>
      <c r="C161"/>
      <c r="D161" s="3608" t="s">
        <v>0</v>
      </c>
      <c r="E161" s="500"/>
      <c r="F161" s="3617"/>
      <c r="G161" s="3617"/>
      <c r="H161" s="3618"/>
      <c r="I161" s="3617"/>
      <c r="J161" s="3616"/>
      <c r="K161" s="3615" t="s">
        <v>4826</v>
      </c>
      <c r="L161" s="3534"/>
      <c r="M161" s="3614"/>
      <c r="N161" s="3613"/>
      <c r="O161" s="3561" t="str">
        <f>IF(O131=0,0,IF(LEN(K161)&gt;O131,LEN(K161)-O131&amp;" en trop",0))</f>
        <v>56 en trop</v>
      </c>
      <c r="P161" s="641"/>
      <c r="Q161" s="3608" t="s">
        <v>0</v>
      </c>
      <c r="R161" s="500"/>
      <c r="S161" s="3617"/>
      <c r="T161" s="3617"/>
      <c r="U161" s="3618"/>
      <c r="V161" s="3617"/>
      <c r="W161" s="3616"/>
      <c r="X161" s="3615" t="s">
        <v>4826</v>
      </c>
      <c r="Y161" s="3534"/>
      <c r="Z161" s="3614"/>
      <c r="AA161" s="3613"/>
      <c r="AB161" s="3561" t="str">
        <f>IF(AB131=0,0,IF(LEN(X161)&gt;AB131,LEN(X161)-AB131&amp;" en trop",0))</f>
        <v>68 en trop</v>
      </c>
      <c r="AJ161"/>
      <c r="AK161"/>
      <c r="AL161"/>
      <c r="AM161"/>
      <c r="AO161" s="4028" t="s">
        <v>17</v>
      </c>
      <c r="AP161" s="132"/>
      <c r="AQ161" s="132"/>
      <c r="AR161" s="132"/>
      <c r="AS161" s="132"/>
      <c r="AT161" s="132"/>
      <c r="AU161" s="1314"/>
      <c r="AV161" s="132"/>
      <c r="AW161" s="2623"/>
      <c r="AX161" s="652"/>
      <c r="AY161" s="652" t="s">
        <v>4457</v>
      </c>
      <c r="AZ161" s="656"/>
      <c r="BA161" s="656"/>
      <c r="BB161" s="656"/>
      <c r="BC161" s="2624"/>
      <c r="BD161" s="140"/>
      <c r="BE161" s="135">
        <v>1</v>
      </c>
    </row>
    <row r="162" spans="1:57" ht="15.75">
      <c r="A162"/>
      <c r="B162"/>
      <c r="C162"/>
      <c r="D162" s="3608" t="s">
        <v>0</v>
      </c>
      <c r="E162" s="3609" t="s">
        <v>4848</v>
      </c>
      <c r="F162" s="2741"/>
      <c r="G162" s="2742"/>
      <c r="H162" s="2742"/>
      <c r="I162" s="2743"/>
      <c r="J162" s="2732"/>
      <c r="K162" s="2733"/>
      <c r="L162" s="2733"/>
      <c r="M162" s="2733"/>
      <c r="N162" s="2733"/>
      <c r="O162" s="2744"/>
      <c r="P162"/>
      <c r="Q162" s="3608" t="s">
        <v>0</v>
      </c>
      <c r="R162" s="3609" t="s">
        <v>4848</v>
      </c>
      <c r="S162" s="2741"/>
      <c r="T162" s="2742"/>
      <c r="U162" s="2742"/>
      <c r="V162" s="2743"/>
      <c r="W162" s="2732"/>
      <c r="X162" s="2733"/>
      <c r="Y162" s="2733"/>
      <c r="Z162" s="2733"/>
      <c r="AA162" s="2733"/>
      <c r="AB162" s="2744"/>
      <c r="AJ162"/>
      <c r="AK162"/>
      <c r="AL162"/>
      <c r="AM162"/>
      <c r="AO162" s="4028"/>
      <c r="AP162" s="447" t="s">
        <v>710</v>
      </c>
      <c r="AQ162" s="447"/>
      <c r="AR162" s="141"/>
      <c r="AS162" s="132"/>
      <c r="AT162" s="712"/>
      <c r="AU162" s="1314"/>
      <c r="AV162" s="132"/>
      <c r="AW162" s="2623"/>
      <c r="AX162" s="2627" t="s">
        <v>0</v>
      </c>
      <c r="AY162" s="657"/>
      <c r="AZ162" s="656"/>
      <c r="BA162" s="656"/>
      <c r="BB162" s="656"/>
      <c r="BC162" s="2624"/>
      <c r="BD162" s="140"/>
      <c r="BE162" s="135">
        <v>1</v>
      </c>
    </row>
    <row r="163" spans="1:57" ht="15.75">
      <c r="A163"/>
      <c r="B163"/>
      <c r="C163"/>
      <c r="D163" s="3608" t="s">
        <v>15</v>
      </c>
      <c r="E163" s="2767"/>
      <c r="F163" s="2767"/>
      <c r="G163" s="2767"/>
      <c r="H163" s="2537"/>
      <c r="I163" s="2537"/>
      <c r="J163" s="2768" t="str">
        <f ca="1">IF(ISBLANK(K163),"",LARGE(OFFSET(J129,0,0,ROWS(J129:J162)),1)+1)</f>
        <v/>
      </c>
      <c r="K163" s="27"/>
      <c r="L163" s="132"/>
      <c r="M163" s="547" t="s">
        <v>4506</v>
      </c>
      <c r="N163" s="20">
        <v>5.2083333333333336E-2</v>
      </c>
      <c r="O163" s="2788" t="s">
        <v>4512</v>
      </c>
      <c r="P163"/>
      <c r="Q163" s="3608" t="s">
        <v>15</v>
      </c>
      <c r="R163" s="2767"/>
      <c r="S163" s="2767"/>
      <c r="T163" s="2767"/>
      <c r="U163" s="2537"/>
      <c r="V163" s="2537"/>
      <c r="W163" s="2768" t="str">
        <f ca="1">IF(ISBLANK(X163),"",LARGE(OFFSET(W129,0,0,ROWS(W129:W162)),1)+1)</f>
        <v/>
      </c>
      <c r="X163" s="27"/>
      <c r="Y163" s="132"/>
      <c r="Z163" s="547" t="s">
        <v>4506</v>
      </c>
      <c r="AA163" s="20">
        <v>5.2083333333333336E-2</v>
      </c>
      <c r="AB163" s="2788" t="s">
        <v>4512</v>
      </c>
      <c r="AJ163"/>
      <c r="AK163"/>
      <c r="AL163"/>
      <c r="AM163"/>
      <c r="AO163" s="4028"/>
      <c r="AP163" s="2625" t="s">
        <v>107</v>
      </c>
      <c r="AQ163" s="447"/>
      <c r="AR163" s="141"/>
      <c r="AS163" s="132"/>
      <c r="AT163" s="712"/>
      <c r="AU163" s="1314"/>
      <c r="AV163" s="132"/>
      <c r="AW163" s="2623"/>
      <c r="AX163" s="652" t="s">
        <v>172</v>
      </c>
      <c r="AY163" s="658"/>
      <c r="AZ163" s="656"/>
      <c r="BA163" s="656"/>
      <c r="BB163" s="656"/>
      <c r="BC163" s="2624"/>
      <c r="BD163" s="140"/>
      <c r="BE163" s="135">
        <v>1</v>
      </c>
    </row>
    <row r="164" spans="1:57" ht="15.75">
      <c r="A164"/>
      <c r="B164"/>
      <c r="C164"/>
      <c r="D164" s="3608" t="s">
        <v>15</v>
      </c>
      <c r="E164" s="2767"/>
      <c r="F164" s="2767"/>
      <c r="G164" s="2767"/>
      <c r="H164" s="2537"/>
      <c r="I164" s="2537"/>
      <c r="J164" s="2768" t="str">
        <f ca="1">IF(ISBLANK(K164),"",LARGE(OFFSET(J130,0,0,ROWS(J130:J163)),1)+1)</f>
        <v/>
      </c>
      <c r="K164" s="27"/>
      <c r="L164" s="132"/>
      <c r="M164" s="547" t="s">
        <v>1008</v>
      </c>
      <c r="N164" s="2787">
        <v>2.4305555555555556E-2</v>
      </c>
      <c r="O164" s="2786">
        <f>N163+N164</f>
        <v>7.6388888888888895E-2</v>
      </c>
      <c r="P164"/>
      <c r="Q164" s="3608" t="s">
        <v>15</v>
      </c>
      <c r="R164" s="2767"/>
      <c r="S164" s="2767"/>
      <c r="T164" s="2767"/>
      <c r="U164" s="2537"/>
      <c r="V164" s="2537"/>
      <c r="W164" s="2768" t="str">
        <f ca="1">IF(ISBLANK(X164),"",LARGE(OFFSET(W130,0,0,ROWS(W130:W163)),1)+1)</f>
        <v/>
      </c>
      <c r="X164" s="27"/>
      <c r="Y164" s="132"/>
      <c r="Z164" s="547" t="s">
        <v>1008</v>
      </c>
      <c r="AA164" s="2787">
        <v>2.4305555555555556E-2</v>
      </c>
      <c r="AB164" s="2786">
        <f>AA163+AA164</f>
        <v>7.6388888888888895E-2</v>
      </c>
      <c r="AJ164"/>
      <c r="AK164"/>
      <c r="AL164"/>
      <c r="AM164"/>
      <c r="AO164" s="4028"/>
      <c r="AP164" s="2626">
        <v>1</v>
      </c>
      <c r="AQ164" s="462" t="s">
        <v>789</v>
      </c>
      <c r="AR164" s="141"/>
      <c r="AS164" s="132"/>
      <c r="AT164" s="712"/>
      <c r="AU164" s="1314"/>
      <c r="AV164" s="132"/>
      <c r="AW164" s="2623"/>
      <c r="AX164" s="652" t="s">
        <v>178</v>
      </c>
      <c r="AY164" s="658"/>
      <c r="AZ164" s="656"/>
      <c r="BA164" s="656"/>
      <c r="BB164" s="656"/>
      <c r="BC164" s="2624"/>
      <c r="BD164" s="140"/>
      <c r="BE164" s="135">
        <v>1</v>
      </c>
    </row>
    <row r="165" spans="1:57" ht="24" thickBot="1">
      <c r="A165"/>
      <c r="B165"/>
      <c r="C165"/>
      <c r="D165" s="3608" t="s">
        <v>15</v>
      </c>
      <c r="E165" s="2745" t="s">
        <v>4497</v>
      </c>
      <c r="F165" s="2746"/>
      <c r="G165" s="2746"/>
      <c r="H165" s="2746"/>
      <c r="I165" s="2587"/>
      <c r="J165" s="2056"/>
      <c r="K165" s="2056"/>
      <c r="L165" s="622"/>
      <c r="M165" s="2580"/>
      <c r="N165" s="2053" t="s">
        <v>1002</v>
      </c>
      <c r="O165" s="2785" t="s">
        <v>26</v>
      </c>
      <c r="P165"/>
      <c r="Q165" s="3608" t="s">
        <v>15</v>
      </c>
      <c r="R165" s="2745" t="s">
        <v>4497</v>
      </c>
      <c r="S165" s="2746"/>
      <c r="T165" s="2746"/>
      <c r="U165" s="2746"/>
      <c r="V165" s="2587"/>
      <c r="W165" s="2056"/>
      <c r="X165" s="2056"/>
      <c r="Y165" s="622"/>
      <c r="Z165" s="2580"/>
      <c r="AA165" s="2053" t="s">
        <v>1002</v>
      </c>
      <c r="AB165" s="2785" t="s">
        <v>26</v>
      </c>
      <c r="AJ165"/>
      <c r="AK165"/>
      <c r="AL165"/>
      <c r="AM165"/>
      <c r="AO165" s="4028"/>
      <c r="AP165" s="2626">
        <v>3</v>
      </c>
      <c r="AQ165" s="462" t="s">
        <v>790</v>
      </c>
      <c r="AR165" s="141"/>
      <c r="AS165" s="132"/>
      <c r="AT165" s="712"/>
      <c r="AU165" s="1314"/>
      <c r="AV165" s="132"/>
      <c r="AW165" s="2623"/>
      <c r="AX165" s="652" t="s">
        <v>204</v>
      </c>
      <c r="AY165" s="658"/>
      <c r="AZ165" s="656"/>
      <c r="BA165" s="656"/>
      <c r="BB165" s="656"/>
      <c r="BC165" s="2624"/>
      <c r="BD165" s="140"/>
      <c r="BE165" s="135">
        <v>1</v>
      </c>
    </row>
    <row r="166" spans="1:57" ht="24" thickTop="1">
      <c r="A166"/>
      <c r="B166"/>
      <c r="C166"/>
      <c r="D166" s="3608" t="s">
        <v>15</v>
      </c>
      <c r="E166" s="4096" t="s">
        <v>4498</v>
      </c>
      <c r="F166" s="4097"/>
      <c r="G166" s="4097"/>
      <c r="H166" s="4097"/>
      <c r="I166" s="4098"/>
      <c r="J166" s="608"/>
      <c r="K166" s="608"/>
      <c r="L166" s="2740"/>
      <c r="M166" s="2784"/>
      <c r="N166" s="579" t="s">
        <v>1003</v>
      </c>
      <c r="O166" s="582" t="s">
        <v>26</v>
      </c>
      <c r="P166"/>
      <c r="Q166" s="3608" t="s">
        <v>15</v>
      </c>
      <c r="R166" s="4096" t="s">
        <v>4498</v>
      </c>
      <c r="S166" s="4097"/>
      <c r="T166" s="4097"/>
      <c r="U166" s="4097"/>
      <c r="V166" s="4098"/>
      <c r="W166" s="608"/>
      <c r="X166" s="608"/>
      <c r="Y166" s="2740"/>
      <c r="Z166" s="2784"/>
      <c r="AA166" s="579" t="s">
        <v>1003</v>
      </c>
      <c r="AB166" s="582" t="s">
        <v>26</v>
      </c>
      <c r="AJ166"/>
      <c r="AK166"/>
      <c r="AL166"/>
      <c r="AM166"/>
      <c r="AO166" s="4028"/>
      <c r="AP166" s="2626">
        <v>1</v>
      </c>
      <c r="AQ166" s="462" t="s">
        <v>791</v>
      </c>
      <c r="AR166" s="141"/>
      <c r="AS166" s="132"/>
      <c r="AT166" s="712"/>
      <c r="AU166" s="1314"/>
      <c r="AV166" s="132"/>
      <c r="AW166" s="2623"/>
      <c r="AX166" s="2629"/>
      <c r="AY166" s="2629"/>
      <c r="AZ166" s="656"/>
      <c r="BA166" s="656"/>
      <c r="BB166" s="656"/>
      <c r="BC166" s="2624"/>
      <c r="BD166" s="140"/>
      <c r="BE166" s="135">
        <v>1</v>
      </c>
    </row>
    <row r="167" spans="1:57" ht="15.75">
      <c r="A167"/>
      <c r="B167"/>
      <c r="C167"/>
      <c r="D167" s="3608" t="s">
        <v>15</v>
      </c>
      <c r="E167" s="4099"/>
      <c r="F167" s="4100"/>
      <c r="G167" s="4100"/>
      <c r="H167" s="4100"/>
      <c r="I167" s="4101"/>
      <c r="J167" s="2012"/>
      <c r="K167" s="2012"/>
      <c r="L167" s="2012"/>
      <c r="M167" s="2513"/>
      <c r="N167" s="2513"/>
      <c r="O167" s="2058" t="s">
        <v>4844</v>
      </c>
      <c r="P167"/>
      <c r="Q167" s="3608" t="s">
        <v>15</v>
      </c>
      <c r="R167" s="4099"/>
      <c r="S167" s="4100"/>
      <c r="T167" s="4100"/>
      <c r="U167" s="4100"/>
      <c r="V167" s="4101"/>
      <c r="W167" s="2012"/>
      <c r="X167" s="2012"/>
      <c r="Y167" s="2012"/>
      <c r="Z167" s="2513"/>
      <c r="AA167" s="2513"/>
      <c r="AB167" s="2058" t="s">
        <v>4844</v>
      </c>
      <c r="AJ167"/>
      <c r="AK167"/>
      <c r="AL167"/>
      <c r="AM167"/>
      <c r="AO167" s="4028"/>
      <c r="AP167" s="2626">
        <v>10</v>
      </c>
      <c r="AQ167" s="462" t="s">
        <v>108</v>
      </c>
      <c r="AR167" s="141"/>
      <c r="AS167" s="132"/>
      <c r="AT167" s="712"/>
      <c r="AU167" s="1314"/>
      <c r="AV167" s="132"/>
      <c r="AW167" s="3948" t="s">
        <v>4458</v>
      </c>
      <c r="AX167" s="3949"/>
      <c r="AY167" s="3949"/>
      <c r="AZ167" s="656"/>
      <c r="BA167" s="656"/>
      <c r="BB167" s="656"/>
      <c r="BC167" s="2624"/>
      <c r="BD167" s="140"/>
      <c r="BE167" s="135">
        <v>1</v>
      </c>
    </row>
    <row r="168" spans="1:57" ht="16.5" thickBot="1">
      <c r="A168"/>
      <c r="B168"/>
      <c r="C168"/>
      <c r="D168" s="3608" t="s">
        <v>15</v>
      </c>
      <c r="E168" s="4102"/>
      <c r="F168" s="4103"/>
      <c r="G168" s="4103"/>
      <c r="H168" s="4103"/>
      <c r="I168" s="4104"/>
      <c r="J168" s="2014"/>
      <c r="K168" s="2014"/>
      <c r="L168" s="2014"/>
      <c r="M168" s="608"/>
      <c r="N168" s="608"/>
      <c r="O168" s="2015" t="s">
        <v>4845</v>
      </c>
      <c r="P168"/>
      <c r="Q168" s="3608" t="s">
        <v>15</v>
      </c>
      <c r="R168" s="4102"/>
      <c r="S168" s="4103"/>
      <c r="T168" s="4103"/>
      <c r="U168" s="4103"/>
      <c r="V168" s="4104"/>
      <c r="W168" s="2014"/>
      <c r="X168" s="2014"/>
      <c r="Y168" s="2014"/>
      <c r="Z168" s="608"/>
      <c r="AA168" s="608"/>
      <c r="AB168" s="2015" t="s">
        <v>4845</v>
      </c>
      <c r="AJ168"/>
      <c r="AK168"/>
      <c r="AL168"/>
      <c r="AM168"/>
      <c r="AO168" s="4028"/>
      <c r="AP168" s="2628">
        <v>3</v>
      </c>
      <c r="AQ168" s="462" t="s">
        <v>694</v>
      </c>
      <c r="AR168" s="141"/>
      <c r="AS168" s="132"/>
      <c r="AT168" s="712"/>
      <c r="AU168" s="1314"/>
      <c r="AV168" s="132"/>
      <c r="AW168" s="3948"/>
      <c r="AX168" s="3949"/>
      <c r="AY168" s="3949"/>
      <c r="AZ168" s="3949" t="s">
        <v>4459</v>
      </c>
      <c r="BA168" s="3949"/>
      <c r="BB168" s="3949"/>
      <c r="BC168" s="3950"/>
      <c r="BE168" s="135">
        <v>1</v>
      </c>
    </row>
    <row r="169" spans="1:57" ht="16.5" thickTop="1">
      <c r="A169"/>
      <c r="B169"/>
      <c r="C169"/>
      <c r="D169" s="3608" t="s">
        <v>15</v>
      </c>
      <c r="E169" s="2753" t="str">
        <f>LEN(SUBSTITUTE(E166," ",""))&amp;" caractères plus "&amp;(LEN(E166)-LEN(SUBSTITUTE(E166," ","")))&amp;" espaces = "&amp;LEN(E166)</f>
        <v>178 caractères plus 38 espaces = 216</v>
      </c>
      <c r="F169" s="31"/>
      <c r="G169" s="31"/>
      <c r="H169" s="31"/>
      <c r="I169" s="31"/>
      <c r="J169" s="14" t="s">
        <v>4</v>
      </c>
      <c r="K169" s="2016"/>
      <c r="L169" s="11"/>
      <c r="M169" s="132"/>
      <c r="N169" s="132"/>
      <c r="O169" s="10"/>
      <c r="P169"/>
      <c r="Q169" s="3608" t="s">
        <v>15</v>
      </c>
      <c r="R169" s="2753" t="str">
        <f>LEN(SUBSTITUTE(R166," ",""))&amp;" caractères plus "&amp;(LEN(R166)-LEN(SUBSTITUTE(R166," ","")))&amp;" espaces = "&amp;LEN(R166)</f>
        <v>178 caractères plus 38 espaces = 216</v>
      </c>
      <c r="S169" s="31"/>
      <c r="T169" s="31"/>
      <c r="U169" s="31"/>
      <c r="V169" s="31"/>
      <c r="W169" s="14" t="s">
        <v>4</v>
      </c>
      <c r="X169" s="2016"/>
      <c r="Y169" s="11"/>
      <c r="Z169" s="132"/>
      <c r="AA169" s="132"/>
      <c r="AB169" s="10"/>
      <c r="AJ169"/>
      <c r="AK169"/>
      <c r="AL169"/>
      <c r="AM169"/>
      <c r="AO169" s="2224"/>
      <c r="AR169" s="141"/>
      <c r="AS169" s="132"/>
      <c r="AT169" s="712"/>
      <c r="AU169" s="1314"/>
      <c r="AV169" s="132"/>
      <c r="AW169" s="3948"/>
      <c r="AX169" s="3949"/>
      <c r="AY169" s="3949"/>
      <c r="AZ169" s="3949"/>
      <c r="BA169" s="3949"/>
      <c r="BB169" s="3949"/>
      <c r="BC169" s="3950"/>
      <c r="BE169" s="135">
        <v>1</v>
      </c>
    </row>
    <row r="170" spans="1:57" ht="15.75">
      <c r="A170"/>
      <c r="B170"/>
      <c r="C170"/>
      <c r="D170" s="3608" t="s">
        <v>0</v>
      </c>
      <c r="E170" s="1939" t="s">
        <v>4468</v>
      </c>
      <c r="F170" s="31"/>
      <c r="G170" s="31"/>
      <c r="H170" s="31"/>
      <c r="I170" s="31"/>
      <c r="J170" s="6" t="s">
        <v>2</v>
      </c>
      <c r="K170" s="5" t="s">
        <v>1</v>
      </c>
      <c r="L170" s="3"/>
      <c r="M170" s="132"/>
      <c r="N170" s="132"/>
      <c r="O170" s="463" t="s">
        <v>798</v>
      </c>
      <c r="P170"/>
      <c r="Q170" s="3608" t="s">
        <v>0</v>
      </c>
      <c r="R170" s="1939" t="s">
        <v>4468</v>
      </c>
      <c r="S170" s="31"/>
      <c r="T170" s="31"/>
      <c r="U170" s="31"/>
      <c r="V170" s="31"/>
      <c r="W170" s="6" t="s">
        <v>2</v>
      </c>
      <c r="X170" s="5" t="s">
        <v>1</v>
      </c>
      <c r="Y170" s="3"/>
      <c r="Z170" s="132"/>
      <c r="AA170" s="132"/>
      <c r="AB170" s="463" t="s">
        <v>798</v>
      </c>
      <c r="AJ170" s="641"/>
      <c r="AK170" s="641"/>
      <c r="AL170" s="641"/>
      <c r="AM170" s="641"/>
      <c r="AO170" s="280"/>
      <c r="AP170" s="281"/>
      <c r="AQ170" s="282"/>
      <c r="AR170" s="281"/>
      <c r="AS170" s="281"/>
      <c r="AT170" s="281"/>
      <c r="AU170" s="283"/>
      <c r="AV170" s="132"/>
      <c r="AW170" s="3948"/>
      <c r="AX170" s="3949"/>
      <c r="AY170" s="3949"/>
      <c r="AZ170" s="3949"/>
      <c r="BA170" s="3949"/>
      <c r="BB170" s="3949"/>
      <c r="BC170" s="3950"/>
      <c r="BE170" s="135">
        <v>1</v>
      </c>
    </row>
    <row r="171" spans="1:57">
      <c r="A171"/>
      <c r="B171"/>
      <c r="C171"/>
      <c r="D171" s="3608" t="s">
        <v>0</v>
      </c>
      <c r="E171" s="3594">
        <v>11</v>
      </c>
      <c r="F171" s="3594">
        <v>11</v>
      </c>
      <c r="G171" s="3594">
        <v>3</v>
      </c>
      <c r="H171" s="3594">
        <v>11</v>
      </c>
      <c r="I171" s="3594">
        <v>11</v>
      </c>
      <c r="J171" s="3594">
        <v>9</v>
      </c>
      <c r="K171" s="3594">
        <v>35</v>
      </c>
      <c r="L171" s="3595">
        <v>11</v>
      </c>
      <c r="M171" s="3594">
        <v>14</v>
      </c>
      <c r="N171" s="3594">
        <v>11</v>
      </c>
      <c r="O171" s="3610">
        <v>11</v>
      </c>
      <c r="P171"/>
      <c r="Q171" s="3608" t="s">
        <v>0</v>
      </c>
      <c r="R171" s="3594">
        <v>11</v>
      </c>
      <c r="S171" s="3594">
        <v>11</v>
      </c>
      <c r="T171" s="3594">
        <v>3</v>
      </c>
      <c r="U171" s="3594">
        <v>11</v>
      </c>
      <c r="V171" s="3594">
        <v>11</v>
      </c>
      <c r="W171" s="3594">
        <v>9</v>
      </c>
      <c r="X171" s="3594">
        <v>35</v>
      </c>
      <c r="Y171" s="3595">
        <v>11</v>
      </c>
      <c r="Z171" s="3594">
        <v>14</v>
      </c>
      <c r="AA171" s="3594">
        <v>11</v>
      </c>
      <c r="AB171" s="3610">
        <v>11</v>
      </c>
      <c r="AJ171" s="641"/>
      <c r="AK171" s="641"/>
      <c r="AL171" s="641"/>
      <c r="AM171" s="641"/>
      <c r="AO171" s="1148"/>
      <c r="AP171" s="132"/>
      <c r="AQ171" s="132"/>
      <c r="AR171" s="132"/>
      <c r="AS171" s="132"/>
      <c r="AT171" s="712"/>
      <c r="AU171" s="1314"/>
      <c r="AV171" s="132"/>
      <c r="AW171" s="2631"/>
      <c r="AX171" s="2629"/>
      <c r="AY171" s="2629"/>
      <c r="AZ171" s="656"/>
      <c r="BA171" s="656"/>
      <c r="BB171" s="656"/>
      <c r="BC171" s="2624"/>
      <c r="BE171" s="135">
        <v>1</v>
      </c>
    </row>
    <row r="172" spans="1:57" ht="16.5" thickBot="1">
      <c r="A172"/>
      <c r="B172"/>
      <c r="C172"/>
      <c r="D172" s="3612" t="s">
        <v>0</v>
      </c>
      <c r="E172" s="716">
        <f t="shared" ref="E172:O172" ca="1" si="31">CELL("largeur",E172)</f>
        <v>11</v>
      </c>
      <c r="F172" s="716">
        <f t="shared" ca="1" si="31"/>
        <v>11</v>
      </c>
      <c r="G172" s="716">
        <f t="shared" ca="1" si="31"/>
        <v>3</v>
      </c>
      <c r="H172" s="716">
        <f t="shared" ca="1" si="31"/>
        <v>11</v>
      </c>
      <c r="I172" s="716">
        <f t="shared" ca="1" si="31"/>
        <v>11</v>
      </c>
      <c r="J172" s="716">
        <f t="shared" ca="1" si="31"/>
        <v>9</v>
      </c>
      <c r="K172" s="716">
        <f t="shared" ca="1" si="31"/>
        <v>35</v>
      </c>
      <c r="L172" s="716">
        <f t="shared" ca="1" si="31"/>
        <v>11</v>
      </c>
      <c r="M172" s="716">
        <f t="shared" ca="1" si="31"/>
        <v>14</v>
      </c>
      <c r="N172" s="716">
        <f t="shared" ca="1" si="31"/>
        <v>11</v>
      </c>
      <c r="O172" s="717">
        <f t="shared" ca="1" si="31"/>
        <v>11</v>
      </c>
      <c r="P172"/>
      <c r="Q172" s="3612" t="s">
        <v>0</v>
      </c>
      <c r="R172" s="716">
        <f t="shared" ref="R172:AB172" ca="1" si="32">CELL("largeur",R172)</f>
        <v>11</v>
      </c>
      <c r="S172" s="716">
        <f t="shared" ca="1" si="32"/>
        <v>11</v>
      </c>
      <c r="T172" s="716">
        <f t="shared" ca="1" si="32"/>
        <v>3</v>
      </c>
      <c r="U172" s="716">
        <f t="shared" ca="1" si="32"/>
        <v>11</v>
      </c>
      <c r="V172" s="716">
        <f t="shared" ca="1" si="32"/>
        <v>11</v>
      </c>
      <c r="W172" s="716">
        <f t="shared" ca="1" si="32"/>
        <v>9</v>
      </c>
      <c r="X172" s="716">
        <f t="shared" ca="1" si="32"/>
        <v>35</v>
      </c>
      <c r="Y172" s="716">
        <f t="shared" ca="1" si="32"/>
        <v>11</v>
      </c>
      <c r="Z172" s="716">
        <f t="shared" ca="1" si="32"/>
        <v>14</v>
      </c>
      <c r="AA172" s="716">
        <f t="shared" ca="1" si="32"/>
        <v>11</v>
      </c>
      <c r="AB172" s="717">
        <f t="shared" ca="1" si="32"/>
        <v>11</v>
      </c>
      <c r="AJ172" s="641"/>
      <c r="AK172" s="641"/>
      <c r="AL172" s="641"/>
      <c r="AM172" s="641"/>
      <c r="AO172" s="429"/>
      <c r="AP172" s="2630" t="s">
        <v>725</v>
      </c>
      <c r="AQ172" s="132"/>
      <c r="AR172" s="132"/>
      <c r="AS172" s="132"/>
      <c r="AT172" s="712"/>
      <c r="AU172" s="1314"/>
      <c r="AV172" s="132"/>
      <c r="AW172" s="2631"/>
      <c r="AX172" s="2629"/>
      <c r="AY172" s="2629"/>
      <c r="AZ172" s="656"/>
      <c r="BA172" s="656"/>
      <c r="BB172" s="656"/>
      <c r="BC172" s="2624"/>
      <c r="BE172" s="135">
        <v>1</v>
      </c>
    </row>
    <row r="173" spans="1:57" ht="15.75">
      <c r="A173"/>
      <c r="B173"/>
      <c r="C173"/>
      <c r="D173"/>
      <c r="E173"/>
      <c r="F173"/>
      <c r="G173"/>
      <c r="H173"/>
      <c r="I173"/>
      <c r="J173"/>
      <c r="K173" s="151" t="s">
        <v>4847</v>
      </c>
      <c r="L173" s="3595" t="s">
        <v>4846</v>
      </c>
      <c r="M173" s="154" t="s">
        <v>1061</v>
      </c>
      <c r="N173"/>
      <c r="O173"/>
      <c r="P173"/>
      <c r="Q173"/>
      <c r="R173"/>
      <c r="S173"/>
      <c r="T173"/>
      <c r="U173"/>
      <c r="V173"/>
      <c r="W173"/>
      <c r="X173" s="151" t="s">
        <v>4847</v>
      </c>
      <c r="Y173" s="3595" t="s">
        <v>4846</v>
      </c>
      <c r="Z173" s="154" t="s">
        <v>1061</v>
      </c>
      <c r="AA173"/>
      <c r="AB173"/>
      <c r="AJ173" s="641"/>
      <c r="AK173" s="641"/>
      <c r="AL173" s="641"/>
      <c r="AM173" s="641"/>
      <c r="AO173" s="429"/>
      <c r="AP173" s="447" t="s">
        <v>726</v>
      </c>
      <c r="AQ173" s="132"/>
      <c r="AR173" s="132"/>
      <c r="AS173" s="132"/>
      <c r="AT173" s="712"/>
      <c r="AU173" s="1314"/>
      <c r="AV173" s="132"/>
      <c r="AW173" s="2631"/>
      <c r="AX173" s="2629"/>
      <c r="AY173" s="2629"/>
      <c r="AZ173" s="656"/>
      <c r="BA173" s="656"/>
      <c r="BB173" s="656"/>
      <c r="BC173" s="2624"/>
      <c r="BE173" s="135">
        <v>1</v>
      </c>
    </row>
    <row r="174" spans="1:57" ht="15.75">
      <c r="A174"/>
      <c r="B174"/>
      <c r="C174"/>
      <c r="D174"/>
      <c r="E174"/>
      <c r="F174"/>
      <c r="G174"/>
      <c r="H174"/>
      <c r="I174"/>
      <c r="J174"/>
      <c r="K174"/>
      <c r="L174"/>
      <c r="M174"/>
      <c r="N174"/>
      <c r="O174"/>
      <c r="P174"/>
      <c r="Q174"/>
      <c r="R174"/>
      <c r="S174"/>
      <c r="T174"/>
      <c r="U174"/>
      <c r="V174"/>
      <c r="W174"/>
      <c r="X174"/>
      <c r="Y174"/>
      <c r="Z174"/>
      <c r="AA174"/>
      <c r="AB174"/>
      <c r="AJ174" s="641"/>
      <c r="AK174" s="641"/>
      <c r="AL174" s="641"/>
      <c r="AM174" s="641"/>
      <c r="AO174" s="429"/>
      <c r="AP174" s="19" t="s">
        <v>806</v>
      </c>
      <c r="AQ174" s="442"/>
      <c r="AR174" s="132"/>
      <c r="AS174" s="132"/>
      <c r="AT174" s="712"/>
      <c r="AU174" s="1314"/>
      <c r="AV174" s="132"/>
      <c r="AW174" s="2631"/>
      <c r="AX174" s="2629"/>
      <c r="AY174" s="2629"/>
      <c r="AZ174" s="656"/>
      <c r="BA174" s="656"/>
      <c r="BB174" s="656"/>
      <c r="BC174" s="2624"/>
      <c r="BE174" s="135">
        <v>1</v>
      </c>
    </row>
    <row r="175" spans="1:57" ht="15.75">
      <c r="A175"/>
      <c r="B175"/>
      <c r="C175"/>
      <c r="D175"/>
      <c r="E175"/>
      <c r="F175"/>
      <c r="G175"/>
      <c r="H175"/>
      <c r="I175"/>
      <c r="J175"/>
      <c r="K175"/>
      <c r="L175"/>
      <c r="M175"/>
      <c r="N175"/>
      <c r="O175"/>
      <c r="P175"/>
      <c r="Q175"/>
      <c r="R175"/>
      <c r="S175"/>
      <c r="T175"/>
      <c r="U175"/>
      <c r="V175"/>
      <c r="W175"/>
      <c r="X175"/>
      <c r="Y175"/>
      <c r="Z175"/>
      <c r="AA175"/>
      <c r="AB175"/>
      <c r="AJ175" s="641"/>
      <c r="AK175" s="641"/>
      <c r="AL175" s="641"/>
      <c r="AM175" s="641"/>
      <c r="AO175" s="429"/>
      <c r="AP175" s="2632">
        <v>1</v>
      </c>
      <c r="AQ175" s="450" t="s">
        <v>811</v>
      </c>
      <c r="AR175" s="132"/>
      <c r="AS175" s="132"/>
      <c r="AT175" s="712"/>
      <c r="AU175" s="1314"/>
      <c r="AV175" s="132"/>
      <c r="AW175" s="2631"/>
      <c r="AX175" s="2629"/>
      <c r="AY175" s="2629"/>
      <c r="AZ175" s="656"/>
      <c r="BA175" s="656"/>
      <c r="BB175" s="656"/>
      <c r="BC175" s="2624"/>
      <c r="BE175" s="135">
        <v>1</v>
      </c>
    </row>
    <row r="176" spans="1:57" ht="15.75">
      <c r="A176"/>
      <c r="B176"/>
      <c r="C176"/>
      <c r="D176"/>
      <c r="E176"/>
      <c r="F176"/>
      <c r="G176"/>
      <c r="H176"/>
      <c r="I176"/>
      <c r="J176"/>
      <c r="K176"/>
      <c r="L176"/>
      <c r="M176"/>
      <c r="N176"/>
      <c r="O176"/>
      <c r="P176"/>
      <c r="Q176"/>
      <c r="R176"/>
      <c r="S176"/>
      <c r="T176"/>
      <c r="U176"/>
      <c r="V176"/>
      <c r="W176"/>
      <c r="X176"/>
      <c r="Y176"/>
      <c r="Z176"/>
      <c r="AA176"/>
      <c r="AB176"/>
      <c r="AJ176" s="641"/>
      <c r="AK176" s="641"/>
      <c r="AL176" s="641"/>
      <c r="AM176" s="641"/>
      <c r="AO176" s="429"/>
      <c r="AP176" s="2632">
        <v>4</v>
      </c>
      <c r="AQ176" s="450" t="s">
        <v>812</v>
      </c>
      <c r="AR176" s="132"/>
      <c r="AS176" s="132"/>
      <c r="AT176" s="712"/>
      <c r="AU176" s="1314"/>
      <c r="AV176" s="132"/>
      <c r="AW176" s="2631"/>
      <c r="AX176" s="2629"/>
      <c r="AY176" s="2629"/>
      <c r="AZ176" s="656"/>
      <c r="BA176" s="656"/>
      <c r="BB176" s="656"/>
      <c r="BC176" s="2624"/>
      <c r="BE176" s="135">
        <v>1</v>
      </c>
    </row>
    <row r="177" spans="1:57" ht="15.75">
      <c r="A177"/>
      <c r="B177"/>
      <c r="C177"/>
      <c r="D177"/>
      <c r="E177"/>
      <c r="F177"/>
      <c r="G177"/>
      <c r="H177"/>
      <c r="I177"/>
      <c r="J177"/>
      <c r="K177"/>
      <c r="L177"/>
      <c r="M177"/>
      <c r="N177"/>
      <c r="O177"/>
      <c r="P177"/>
      <c r="Q177"/>
      <c r="R177"/>
      <c r="S177"/>
      <c r="T177"/>
      <c r="U177"/>
      <c r="V177"/>
      <c r="W177"/>
      <c r="X177"/>
      <c r="Y177"/>
      <c r="Z177"/>
      <c r="AA177"/>
      <c r="AB177"/>
      <c r="AJ177" s="641"/>
      <c r="AK177" s="641"/>
      <c r="AL177" s="641"/>
      <c r="AM177" s="641"/>
      <c r="AO177" s="429"/>
      <c r="AP177" s="2632">
        <v>10</v>
      </c>
      <c r="AQ177" s="450" t="s">
        <v>108</v>
      </c>
      <c r="AR177" s="132"/>
      <c r="AS177" s="132"/>
      <c r="AT177" s="712"/>
      <c r="AU177" s="1314"/>
      <c r="AV177" s="132"/>
      <c r="AW177" s="3948" t="s">
        <v>4460</v>
      </c>
      <c r="AX177" s="3949"/>
      <c r="AY177" s="3949"/>
      <c r="AZ177" s="3949" t="s">
        <v>4461</v>
      </c>
      <c r="BA177" s="3949"/>
      <c r="BB177" s="3949"/>
      <c r="BC177" s="3950"/>
      <c r="BE177" s="135">
        <v>1</v>
      </c>
    </row>
    <row r="178" spans="1:57" ht="15.75">
      <c r="A178"/>
      <c r="B178"/>
      <c r="C178"/>
      <c r="D178"/>
      <c r="E178"/>
      <c r="F178"/>
      <c r="G178"/>
      <c r="H178"/>
      <c r="I178"/>
      <c r="J178"/>
      <c r="K178"/>
      <c r="L178"/>
      <c r="M178"/>
      <c r="N178"/>
      <c r="O178"/>
      <c r="P178"/>
      <c r="Q178"/>
      <c r="R178"/>
      <c r="S178"/>
      <c r="T178"/>
      <c r="U178"/>
      <c r="V178"/>
      <c r="W178"/>
      <c r="X178"/>
      <c r="Y178"/>
      <c r="Z178"/>
      <c r="AA178"/>
      <c r="AB178"/>
      <c r="AJ178" s="641"/>
      <c r="AK178" s="641"/>
      <c r="AL178" s="641"/>
      <c r="AM178" s="641"/>
      <c r="AO178" s="429"/>
      <c r="AP178" s="132"/>
      <c r="AQ178" s="132"/>
      <c r="AR178" s="141"/>
      <c r="AS178" s="132"/>
      <c r="AT178" s="712"/>
      <c r="AU178" s="1314"/>
      <c r="AV178" s="132"/>
      <c r="AW178" s="3948"/>
      <c r="AX178" s="3949"/>
      <c r="AY178" s="3949"/>
      <c r="AZ178" s="3949"/>
      <c r="BA178" s="3949"/>
      <c r="BB178" s="3949"/>
      <c r="BC178" s="3950"/>
      <c r="BE178" s="135">
        <v>1</v>
      </c>
    </row>
    <row r="179" spans="1:57" ht="15.75">
      <c r="A179"/>
      <c r="B179"/>
      <c r="C179"/>
      <c r="AJ179" s="641"/>
      <c r="AK179" s="641"/>
      <c r="AL179" s="641"/>
      <c r="AM179" s="641"/>
      <c r="AO179" s="429"/>
      <c r="AP179" s="19" t="s">
        <v>818</v>
      </c>
      <c r="AQ179" s="132"/>
      <c r="AR179" s="132"/>
      <c r="AS179" s="132"/>
      <c r="AT179" s="132"/>
      <c r="AU179" s="1314"/>
      <c r="AV179" s="132"/>
      <c r="AW179" s="3948"/>
      <c r="AX179" s="3949"/>
      <c r="AY179" s="3949"/>
      <c r="AZ179" s="3949"/>
      <c r="BA179" s="3949"/>
      <c r="BB179" s="3949"/>
      <c r="BC179" s="3950"/>
      <c r="BE179" s="135">
        <v>1</v>
      </c>
    </row>
    <row r="180" spans="1:57" ht="15.75">
      <c r="A180"/>
      <c r="B180"/>
      <c r="C180"/>
      <c r="AJ180" s="641"/>
      <c r="AK180" s="641"/>
      <c r="AL180" s="641"/>
      <c r="AM180" s="641"/>
      <c r="AO180" s="429"/>
      <c r="AP180" s="4029" t="s">
        <v>820</v>
      </c>
      <c r="AQ180" s="4029"/>
      <c r="AR180" s="4029"/>
      <c r="AS180" s="4029"/>
      <c r="AT180" s="4029"/>
      <c r="AU180" s="4030"/>
      <c r="AV180" s="132"/>
      <c r="AW180" s="2631"/>
      <c r="AX180" s="2629"/>
      <c r="AY180" s="2629"/>
      <c r="AZ180" s="3949"/>
      <c r="BA180" s="3949"/>
      <c r="BB180" s="3949"/>
      <c r="BC180" s="3950"/>
      <c r="BE180" s="135">
        <v>1</v>
      </c>
    </row>
    <row r="181" spans="1:57" ht="15.75">
      <c r="A181"/>
      <c r="B181"/>
      <c r="C181"/>
      <c r="AJ181" s="641"/>
      <c r="AK181" s="641"/>
      <c r="AL181" s="641"/>
      <c r="AM181" s="641"/>
      <c r="AO181" s="429"/>
      <c r="AP181" s="4029"/>
      <c r="AQ181" s="4029"/>
      <c r="AR181" s="4029"/>
      <c r="AS181" s="4029"/>
      <c r="AT181" s="4029"/>
      <c r="AU181" s="4030"/>
      <c r="AV181" s="132"/>
      <c r="AW181" s="3983" t="s">
        <v>4462</v>
      </c>
      <c r="AX181" s="3984"/>
      <c r="AY181" s="3984"/>
      <c r="AZ181" s="656"/>
      <c r="BA181" s="656"/>
      <c r="BB181" s="656"/>
      <c r="BC181" s="2624"/>
      <c r="BE181" s="135">
        <v>1</v>
      </c>
    </row>
    <row r="182" spans="1:57" ht="15.75">
      <c r="A182"/>
      <c r="B182"/>
      <c r="C182"/>
      <c r="AJ182" s="641"/>
      <c r="AK182" s="641"/>
      <c r="AL182" s="641"/>
      <c r="AM182" s="641"/>
      <c r="AO182" s="429"/>
      <c r="AP182" s="132"/>
      <c r="AQ182" s="132"/>
      <c r="AR182" s="132"/>
      <c r="AS182" s="132"/>
      <c r="AT182" s="132"/>
      <c r="AU182" s="1314"/>
      <c r="AV182" s="132"/>
      <c r="AW182" s="3983"/>
      <c r="AX182" s="3984"/>
      <c r="AY182" s="3984"/>
      <c r="AZ182" s="656"/>
      <c r="BA182" s="656"/>
      <c r="BB182" s="656"/>
      <c r="BC182" s="2624"/>
      <c r="BE182" s="135">
        <v>1</v>
      </c>
    </row>
    <row r="183" spans="1:57" ht="15.75">
      <c r="A183"/>
      <c r="B183"/>
      <c r="C183"/>
      <c r="AJ183" s="641"/>
      <c r="AK183" s="641"/>
      <c r="AL183" s="641"/>
      <c r="AM183" s="641"/>
      <c r="AO183" s="429"/>
      <c r="AP183" s="2632">
        <v>5</v>
      </c>
      <c r="AQ183" s="450" t="s">
        <v>742</v>
      </c>
      <c r="AR183" s="132"/>
      <c r="AS183" s="132"/>
      <c r="AT183" s="132"/>
      <c r="AU183" s="1314"/>
      <c r="AV183" s="132"/>
      <c r="AW183" s="3983"/>
      <c r="AX183" s="3984"/>
      <c r="AY183" s="3984"/>
      <c r="AZ183" s="656"/>
      <c r="BA183" s="656"/>
      <c r="BB183" s="656"/>
      <c r="BC183" s="2624"/>
      <c r="BE183" s="135">
        <v>1</v>
      </c>
    </row>
    <row r="184" spans="1:57" ht="15.75">
      <c r="A184"/>
      <c r="B184"/>
      <c r="C184"/>
      <c r="AJ184" s="641"/>
      <c r="AK184" s="641"/>
      <c r="AL184" s="641"/>
      <c r="AM184" s="641"/>
      <c r="AO184" s="429"/>
      <c r="AP184" s="2632">
        <v>8</v>
      </c>
      <c r="AQ184" s="450" t="s">
        <v>694</v>
      </c>
      <c r="AR184" s="132"/>
      <c r="AS184" s="132"/>
      <c r="AT184" s="132"/>
      <c r="AU184" s="1314"/>
      <c r="AV184" s="132"/>
      <c r="AW184" s="2633"/>
      <c r="AX184" s="2634" t="s">
        <v>4463</v>
      </c>
      <c r="AY184" s="2629"/>
      <c r="AZ184" s="656"/>
      <c r="BA184" s="656"/>
      <c r="BB184" s="656"/>
      <c r="BC184" s="2624"/>
      <c r="BE184" s="135">
        <v>1</v>
      </c>
    </row>
    <row r="185" spans="1:57" ht="15.75">
      <c r="A185"/>
      <c r="B185"/>
      <c r="C185"/>
      <c r="AJ185" s="641"/>
      <c r="AK185" s="641"/>
      <c r="AL185" s="641"/>
      <c r="AM185" s="641"/>
      <c r="AO185" s="429"/>
      <c r="AP185" s="2632">
        <v>1.5</v>
      </c>
      <c r="AQ185" s="450" t="s">
        <v>833</v>
      </c>
      <c r="AR185" s="132"/>
      <c r="AS185" s="132"/>
      <c r="AT185" s="132"/>
      <c r="AU185" s="1314"/>
      <c r="AV185" s="132"/>
      <c r="AW185" s="2635"/>
      <c r="AX185" s="659"/>
      <c r="AY185" s="2629"/>
      <c r="AZ185" s="656"/>
      <c r="BA185" s="656"/>
      <c r="BB185" s="656"/>
      <c r="BC185" s="2624"/>
      <c r="BE185" s="135">
        <v>1</v>
      </c>
    </row>
    <row r="186" spans="1:57" ht="15.75">
      <c r="A186"/>
      <c r="B186"/>
      <c r="C186"/>
      <c r="AJ186" s="641"/>
      <c r="AK186" s="641"/>
      <c r="AL186" s="641"/>
      <c r="AM186" s="641"/>
      <c r="AO186" s="429"/>
      <c r="AP186" s="2632">
        <v>3</v>
      </c>
      <c r="AQ186" s="450" t="s">
        <v>439</v>
      </c>
      <c r="AR186" s="132"/>
      <c r="AS186" s="132"/>
      <c r="AT186" s="132"/>
      <c r="AU186" s="1314"/>
      <c r="AV186" s="132"/>
      <c r="AW186" s="2635"/>
      <c r="AX186" s="659"/>
      <c r="AY186" s="2629"/>
      <c r="AZ186" s="656"/>
      <c r="BA186" s="656"/>
      <c r="BB186" s="656"/>
      <c r="BC186" s="2624"/>
      <c r="BE186" s="135">
        <v>1</v>
      </c>
    </row>
    <row r="187" spans="1:57" ht="18.75">
      <c r="A187"/>
      <c r="B187"/>
      <c r="C187"/>
      <c r="AJ187" s="641"/>
      <c r="AK187" s="641"/>
      <c r="AL187" s="641"/>
      <c r="AM187" s="641"/>
      <c r="AO187" s="429"/>
      <c r="AP187" s="488" t="s">
        <v>839</v>
      </c>
      <c r="AQ187" s="488"/>
      <c r="AR187" s="132"/>
      <c r="AS187" s="132"/>
      <c r="AT187" s="132"/>
      <c r="AU187" s="1314"/>
      <c r="AV187" s="132"/>
      <c r="AW187" s="2636" t="s">
        <v>668</v>
      </c>
      <c r="AX187" s="659"/>
      <c r="AY187" s="2629"/>
      <c r="AZ187" s="2637" t="s">
        <v>3711</v>
      </c>
      <c r="BA187" s="656"/>
      <c r="BB187" s="656"/>
      <c r="BC187" s="2624"/>
      <c r="BE187" s="135">
        <v>1</v>
      </c>
    </row>
    <row r="188" spans="1:57" ht="15.75">
      <c r="A188"/>
      <c r="B188"/>
      <c r="C188"/>
      <c r="AJ188" s="641"/>
      <c r="AK188" s="641"/>
      <c r="AL188" s="641"/>
      <c r="AM188" s="641"/>
      <c r="AO188" s="429"/>
      <c r="AR188" s="132"/>
      <c r="AS188" s="132"/>
      <c r="AT188" s="132"/>
      <c r="AU188" s="1314"/>
      <c r="AV188" s="132"/>
      <c r="AW188" s="2638" t="s">
        <v>689</v>
      </c>
      <c r="AX188" s="659"/>
      <c r="AY188" s="659"/>
      <c r="AZ188" s="2639" t="s">
        <v>3710</v>
      </c>
      <c r="BA188" s="656"/>
      <c r="BB188" s="656"/>
      <c r="BC188" s="2624"/>
      <c r="BE188" s="135">
        <v>1</v>
      </c>
    </row>
    <row r="189" spans="1:57" ht="15.75">
      <c r="AJ189" s="641"/>
      <c r="AK189" s="641"/>
      <c r="AL189" s="641"/>
      <c r="AM189" s="641"/>
      <c r="AO189" s="451"/>
      <c r="AP189" s="103" t="s">
        <v>846</v>
      </c>
      <c r="AQ189" s="102" t="s">
        <v>847</v>
      </c>
      <c r="AR189" s="132"/>
      <c r="AS189" s="132"/>
      <c r="AT189" s="132"/>
      <c r="AU189" s="1314"/>
      <c r="AV189" s="132"/>
      <c r="AW189" s="2640"/>
      <c r="AX189" s="659"/>
      <c r="AY189" s="659"/>
      <c r="AZ189" s="2629">
        <v>1</v>
      </c>
      <c r="BA189" s="659"/>
      <c r="BB189" s="659"/>
      <c r="BC189" s="2641"/>
      <c r="BD189" s="137" t="s">
        <v>798</v>
      </c>
      <c r="BE189" s="135">
        <v>1</v>
      </c>
    </row>
    <row r="190" spans="1:57" ht="15.75">
      <c r="AJ190" s="641"/>
      <c r="AK190" s="641"/>
      <c r="AL190" s="641"/>
      <c r="AM190" s="641"/>
      <c r="AO190" s="4031" t="s">
        <v>849</v>
      </c>
      <c r="AP190" s="4032"/>
      <c r="AQ190" s="4032"/>
      <c r="AR190" s="4032"/>
      <c r="AS190" s="4032"/>
      <c r="AT190" s="4032"/>
      <c r="AU190" s="4033"/>
      <c r="AV190" s="132"/>
      <c r="AW190" s="2636" t="s">
        <v>693</v>
      </c>
      <c r="AX190" s="659"/>
      <c r="AY190" s="659"/>
      <c r="AZ190" s="2639" t="s">
        <v>990</v>
      </c>
      <c r="BA190" s="659"/>
      <c r="BB190" s="659"/>
      <c r="BC190" s="2641"/>
      <c r="BD190" s="137" t="s">
        <v>798</v>
      </c>
      <c r="BE190" s="135">
        <v>1</v>
      </c>
    </row>
    <row r="191" spans="1:57">
      <c r="AJ191" s="641"/>
      <c r="AK191" s="641"/>
      <c r="AL191" s="641"/>
      <c r="AM191" s="641"/>
      <c r="AO191" s="4031"/>
      <c r="AP191" s="4032"/>
      <c r="AQ191" s="4032"/>
      <c r="AR191" s="4032"/>
      <c r="AS191" s="4032"/>
      <c r="AT191" s="4032"/>
      <c r="AU191" s="4033"/>
      <c r="AV191" s="132"/>
      <c r="AW191" s="2638" t="s">
        <v>709</v>
      </c>
      <c r="AX191" s="659"/>
      <c r="AY191" s="659"/>
      <c r="AZ191" s="2629">
        <v>1</v>
      </c>
      <c r="BA191" s="659"/>
      <c r="BB191" s="659"/>
      <c r="BC191" s="2641"/>
      <c r="BD191" s="137" t="s">
        <v>798</v>
      </c>
      <c r="BE191" s="135">
        <v>1</v>
      </c>
    </row>
    <row r="192" spans="1:57" ht="15.75">
      <c r="AJ192" s="641"/>
      <c r="AK192" s="641"/>
      <c r="AL192" s="641"/>
      <c r="AM192" s="641"/>
      <c r="AO192" s="4031"/>
      <c r="AP192" s="4032"/>
      <c r="AQ192" s="4032"/>
      <c r="AR192" s="4032"/>
      <c r="AS192" s="4032"/>
      <c r="AT192" s="4032"/>
      <c r="AU192" s="4033"/>
      <c r="AV192" s="132"/>
      <c r="AW192" s="2640">
        <v>1</v>
      </c>
      <c r="AX192" s="659"/>
      <c r="AY192" s="659"/>
      <c r="AZ192" s="441" t="s">
        <v>648</v>
      </c>
      <c r="BA192" s="659"/>
      <c r="BB192" s="659"/>
      <c r="BC192" s="2641"/>
      <c r="BD192" s="137" t="s">
        <v>798</v>
      </c>
      <c r="BE192" s="135">
        <v>1</v>
      </c>
    </row>
    <row r="193" spans="36:57" ht="15.75">
      <c r="AJ193" s="641"/>
      <c r="AK193" s="641"/>
      <c r="AL193" s="641"/>
      <c r="AM193" s="641"/>
      <c r="AO193" s="429"/>
      <c r="AP193" s="132"/>
      <c r="AQ193" s="132"/>
      <c r="AR193" s="132"/>
      <c r="AS193" s="132"/>
      <c r="AT193" s="132"/>
      <c r="AU193" s="1314"/>
      <c r="AV193" s="132"/>
      <c r="AW193" s="2636" t="s">
        <v>711</v>
      </c>
      <c r="AX193" s="659"/>
      <c r="AY193" s="659"/>
      <c r="AZ193" s="2643" t="s">
        <v>666</v>
      </c>
      <c r="BA193" s="659"/>
      <c r="BB193" s="659"/>
      <c r="BC193" s="2641"/>
      <c r="BD193" s="137" t="s">
        <v>798</v>
      </c>
      <c r="BE193" s="135">
        <v>1</v>
      </c>
    </row>
    <row r="194" spans="36:57" ht="15.75">
      <c r="AJ194" s="641"/>
      <c r="AK194" s="641"/>
      <c r="AL194" s="641"/>
      <c r="AM194" s="641"/>
      <c r="AO194" s="280"/>
      <c r="AP194" s="281"/>
      <c r="AQ194" s="282"/>
      <c r="AR194" s="281"/>
      <c r="AS194" s="281"/>
      <c r="AT194" s="281"/>
      <c r="AU194" s="283"/>
      <c r="AW194" s="2638" t="s">
        <v>724</v>
      </c>
      <c r="AX194" s="659"/>
      <c r="AY194" s="659"/>
      <c r="AZ194" s="659"/>
      <c r="BA194" s="659"/>
      <c r="BB194" s="659"/>
      <c r="BC194" s="2641"/>
      <c r="BD194" s="137" t="s">
        <v>798</v>
      </c>
      <c r="BE194" s="135">
        <v>1</v>
      </c>
    </row>
    <row r="195" spans="36:57">
      <c r="AJ195" s="641"/>
      <c r="AK195" s="641"/>
      <c r="AL195" s="641"/>
      <c r="AM195" s="641"/>
      <c r="AO195" s="4034" t="s">
        <v>14</v>
      </c>
      <c r="AP195" s="132"/>
      <c r="AQ195" s="132"/>
      <c r="AR195" s="132"/>
      <c r="AS195" s="132"/>
      <c r="AT195" s="132"/>
      <c r="AU195" s="1314"/>
      <c r="AW195" s="2635"/>
      <c r="AX195" s="659"/>
      <c r="AY195" s="659"/>
      <c r="AZ195" s="659"/>
      <c r="BA195" s="659"/>
      <c r="BB195" s="659"/>
      <c r="BC195" s="2641"/>
      <c r="BD195" s="137" t="s">
        <v>798</v>
      </c>
      <c r="BE195" s="135">
        <v>1</v>
      </c>
    </row>
    <row r="196" spans="36:57" ht="15.75">
      <c r="AJ196"/>
      <c r="AK196"/>
      <c r="AL196"/>
      <c r="AM196"/>
      <c r="AO196" s="4034"/>
      <c r="AP196" s="2642" t="s">
        <v>755</v>
      </c>
      <c r="AQ196" s="2642"/>
      <c r="AR196" s="2642"/>
      <c r="AS196" s="2642"/>
      <c r="AT196" s="132"/>
      <c r="AU196" s="1314"/>
      <c r="AW196" s="2644">
        <v>19</v>
      </c>
      <c r="AX196" s="2645">
        <v>18</v>
      </c>
      <c r="AY196" s="2645">
        <v>25</v>
      </c>
      <c r="AZ196" s="2645">
        <v>16</v>
      </c>
      <c r="BA196" s="2645">
        <v>6</v>
      </c>
      <c r="BB196" s="2645">
        <v>11</v>
      </c>
      <c r="BC196" s="2646">
        <v>11</v>
      </c>
      <c r="BD196" s="137" t="s">
        <v>798</v>
      </c>
      <c r="BE196" s="135">
        <v>1</v>
      </c>
    </row>
    <row r="197" spans="36:57" ht="16.5" thickBot="1">
      <c r="AJ197"/>
      <c r="AK197"/>
      <c r="AL197"/>
      <c r="AM197"/>
      <c r="AO197" s="4034"/>
      <c r="AP197" s="2642"/>
      <c r="AQ197" s="2642"/>
      <c r="AR197" s="2642"/>
      <c r="AS197" s="2642"/>
      <c r="AT197" s="132"/>
      <c r="AU197" s="1314"/>
      <c r="AW197" s="880">
        <f t="shared" ref="AW197:BC197" ca="1" si="33">CELL("largeur",AW197)</f>
        <v>19</v>
      </c>
      <c r="AX197" s="590">
        <f t="shared" ca="1" si="33"/>
        <v>23</v>
      </c>
      <c r="AY197" s="590">
        <f t="shared" ca="1" si="33"/>
        <v>25</v>
      </c>
      <c r="AZ197" s="590">
        <f t="shared" ca="1" si="33"/>
        <v>16</v>
      </c>
      <c r="BA197" s="590">
        <f t="shared" ca="1" si="33"/>
        <v>11</v>
      </c>
      <c r="BB197" s="590">
        <f t="shared" ca="1" si="33"/>
        <v>11</v>
      </c>
      <c r="BC197" s="592">
        <f t="shared" ca="1" si="33"/>
        <v>11</v>
      </c>
      <c r="BD197" s="137" t="s">
        <v>798</v>
      </c>
      <c r="BE197" s="135">
        <v>1</v>
      </c>
    </row>
    <row r="198" spans="36:57" ht="15.75">
      <c r="AJ198"/>
      <c r="AK198"/>
      <c r="AL198"/>
      <c r="AM198"/>
      <c r="AO198" s="4034"/>
      <c r="AP198" s="500" t="s">
        <v>865</v>
      </c>
      <c r="AQ198" s="501"/>
      <c r="AR198" s="501"/>
      <c r="AS198" s="442"/>
      <c r="AT198" s="132"/>
      <c r="AU198" s="1314"/>
      <c r="AW198" s="641"/>
      <c r="AX198" s="641"/>
      <c r="AY198" s="641"/>
      <c r="AZ198" s="641"/>
      <c r="BA198" s="641"/>
      <c r="BB198" s="641"/>
      <c r="BC198" s="641"/>
      <c r="BD198" s="137" t="s">
        <v>798</v>
      </c>
      <c r="BE198" s="135">
        <v>1</v>
      </c>
    </row>
    <row r="199" spans="36:57" ht="15.75">
      <c r="AJ199"/>
      <c r="AK199"/>
      <c r="AL199"/>
      <c r="AM199"/>
      <c r="AO199" s="4034"/>
      <c r="AP199" s="504">
        <v>16</v>
      </c>
      <c r="AQ199" s="505" t="s">
        <v>742</v>
      </c>
      <c r="AR199" s="442"/>
      <c r="AS199" s="442"/>
      <c r="AT199" s="132"/>
      <c r="AU199" s="1314"/>
      <c r="AW199" s="641"/>
      <c r="AX199" s="641"/>
      <c r="AY199" s="641"/>
      <c r="AZ199" s="641"/>
      <c r="BA199" s="641"/>
      <c r="BB199" s="641"/>
      <c r="BC199" s="641"/>
      <c r="BE199" s="135">
        <v>1</v>
      </c>
    </row>
    <row r="200" spans="36:57" ht="15.75">
      <c r="AJ200"/>
      <c r="AK200"/>
      <c r="AL200"/>
      <c r="AM200"/>
      <c r="AO200" s="4034"/>
      <c r="AP200" s="504">
        <v>25</v>
      </c>
      <c r="AQ200" s="505" t="s">
        <v>694</v>
      </c>
      <c r="AR200" s="442"/>
      <c r="AS200" s="442"/>
      <c r="AT200" s="132"/>
      <c r="AU200" s="1314"/>
      <c r="AW200" s="641"/>
      <c r="AX200" s="641"/>
      <c r="AY200" s="641"/>
      <c r="AZ200" s="641"/>
      <c r="BA200" s="641"/>
      <c r="BB200" s="641"/>
      <c r="BC200" s="641"/>
      <c r="BE200" s="135">
        <v>1</v>
      </c>
    </row>
    <row r="201" spans="36:57" ht="15.75">
      <c r="AJ201"/>
      <c r="AK201"/>
      <c r="AL201"/>
      <c r="AM201"/>
      <c r="AO201" s="4034"/>
      <c r="AP201" s="504">
        <v>12</v>
      </c>
      <c r="AQ201" s="428" t="s">
        <v>833</v>
      </c>
      <c r="AR201" s="442"/>
      <c r="AS201" s="442"/>
      <c r="AT201" s="132"/>
      <c r="AU201" s="1314"/>
      <c r="AW201" s="641"/>
      <c r="AX201" s="641"/>
      <c r="AY201" s="641"/>
      <c r="AZ201" s="641"/>
      <c r="BA201" s="641"/>
      <c r="BB201" s="641"/>
      <c r="BC201" s="641"/>
      <c r="BE201" s="135">
        <v>1</v>
      </c>
    </row>
    <row r="202" spans="36:57" ht="15.75">
      <c r="AJ202"/>
      <c r="AK202"/>
      <c r="AL202"/>
      <c r="AM202"/>
      <c r="AO202" s="4034"/>
      <c r="AP202" s="504">
        <v>7</v>
      </c>
      <c r="AQ202" s="428" t="s">
        <v>439</v>
      </c>
      <c r="AR202" s="442"/>
      <c r="AS202" s="442"/>
      <c r="AT202" s="132"/>
      <c r="AU202" s="1314"/>
      <c r="AW202" s="641"/>
      <c r="AX202" s="641"/>
      <c r="AY202" s="641"/>
      <c r="AZ202" s="641"/>
      <c r="BA202" s="641"/>
      <c r="BB202" s="641"/>
      <c r="BC202" s="641"/>
      <c r="BE202" s="135">
        <v>1</v>
      </c>
    </row>
    <row r="203" spans="36:57">
      <c r="AJ203"/>
      <c r="AK203"/>
      <c r="AL203"/>
      <c r="AM203"/>
      <c r="AO203" s="4034"/>
      <c r="AP203" s="4035" t="s">
        <v>880</v>
      </c>
      <c r="AQ203" s="4035"/>
      <c r="AR203" s="4035"/>
      <c r="AS203" s="4035"/>
      <c r="AT203" s="132"/>
      <c r="AU203" s="1314"/>
      <c r="AW203" s="641"/>
      <c r="AX203" s="641"/>
      <c r="AY203" s="641"/>
      <c r="AZ203" s="641"/>
      <c r="BA203" s="641"/>
      <c r="BB203" s="641"/>
      <c r="BC203" s="641"/>
      <c r="BE203" s="135">
        <v>1</v>
      </c>
    </row>
    <row r="204" spans="36:57">
      <c r="AJ204"/>
      <c r="AK204"/>
      <c r="AL204"/>
      <c r="AM204"/>
      <c r="AO204" s="4034"/>
      <c r="AP204" s="4035"/>
      <c r="AQ204" s="4035"/>
      <c r="AR204" s="4035"/>
      <c r="AS204" s="4035"/>
      <c r="AT204" s="132"/>
      <c r="AU204" s="1314"/>
      <c r="AW204" s="641"/>
      <c r="AX204" s="641"/>
      <c r="AY204" s="641"/>
      <c r="AZ204" s="641"/>
      <c r="BA204" s="641"/>
      <c r="BB204" s="641"/>
      <c r="BC204" s="641"/>
      <c r="BE204" s="135">
        <v>1</v>
      </c>
    </row>
    <row r="205" spans="36:57">
      <c r="AJ205"/>
      <c r="AK205"/>
      <c r="AL205"/>
      <c r="AM205"/>
      <c r="AO205" s="4034"/>
      <c r="AP205" s="4035"/>
      <c r="AQ205" s="4035"/>
      <c r="AR205" s="4035"/>
      <c r="AS205" s="4035"/>
      <c r="AT205" s="132"/>
      <c r="AU205" s="1314"/>
      <c r="AW205" s="641"/>
      <c r="AX205" s="641"/>
      <c r="AY205" s="641"/>
      <c r="AZ205" s="641"/>
      <c r="BA205" s="641"/>
      <c r="BB205" s="641"/>
      <c r="BC205" s="641"/>
      <c r="BE205" s="135">
        <v>1</v>
      </c>
    </row>
    <row r="206" spans="36:57" ht="15.75">
      <c r="AJ206"/>
      <c r="AK206"/>
      <c r="AL206"/>
      <c r="AM206"/>
      <c r="AO206" s="280"/>
      <c r="AP206" s="281"/>
      <c r="AQ206" s="282"/>
      <c r="AR206" s="281"/>
      <c r="AS206" s="281"/>
      <c r="AT206" s="281"/>
      <c r="AU206" s="283"/>
      <c r="AW206" s="641"/>
      <c r="AX206" s="641"/>
      <c r="AY206" s="641"/>
      <c r="AZ206" s="641"/>
      <c r="BA206" s="641"/>
      <c r="BB206" s="641"/>
      <c r="BC206" s="641"/>
      <c r="BE206" s="135">
        <v>1</v>
      </c>
    </row>
    <row r="207" spans="36:57">
      <c r="AJ207"/>
      <c r="AK207"/>
      <c r="AL207"/>
      <c r="AM207"/>
      <c r="AO207" s="4036" t="s">
        <v>788</v>
      </c>
      <c r="AP207" s="4037"/>
      <c r="AQ207" s="4037"/>
      <c r="AR207" s="4037"/>
      <c r="AS207" s="4037"/>
      <c r="AT207" s="4037"/>
      <c r="AU207" s="4038"/>
      <c r="AW207" s="641"/>
      <c r="AX207" s="641"/>
      <c r="AY207" s="641"/>
      <c r="AZ207" s="641"/>
      <c r="BA207" s="641"/>
      <c r="BB207" s="641"/>
      <c r="BC207" s="641"/>
      <c r="BE207" s="135">
        <v>1</v>
      </c>
    </row>
    <row r="208" spans="36:57">
      <c r="AJ208"/>
      <c r="AK208"/>
      <c r="AL208"/>
      <c r="AM208"/>
      <c r="AO208" s="4036"/>
      <c r="AP208" s="4037"/>
      <c r="AQ208" s="4037"/>
      <c r="AR208" s="4037"/>
      <c r="AS208" s="4037"/>
      <c r="AT208" s="4037"/>
      <c r="AU208" s="4038"/>
      <c r="BE208" s="135">
        <v>1</v>
      </c>
    </row>
    <row r="209" spans="36:57">
      <c r="AJ209"/>
      <c r="AK209"/>
      <c r="AL209"/>
      <c r="AM209"/>
      <c r="AO209" s="166"/>
      <c r="AP209" s="11"/>
      <c r="AQ209" s="11"/>
      <c r="AR209" s="11"/>
      <c r="AS209" s="132"/>
      <c r="AT209" s="132"/>
      <c r="AU209" s="1314"/>
      <c r="BE209" s="135">
        <v>1</v>
      </c>
    </row>
    <row r="210" spans="36:57" ht="15.75">
      <c r="AJ210"/>
      <c r="AK210"/>
      <c r="AL210"/>
      <c r="AM210"/>
      <c r="AO210" s="429"/>
      <c r="AP210" s="2647" t="s">
        <v>4464</v>
      </c>
      <c r="AQ210" s="19" t="s">
        <v>800</v>
      </c>
      <c r="AR210" s="18"/>
      <c r="AS210" s="132"/>
      <c r="AT210" s="132"/>
      <c r="AU210" s="1314"/>
      <c r="BE210" s="135">
        <v>1</v>
      </c>
    </row>
    <row r="211" spans="36:57" ht="16.5" thickBot="1">
      <c r="AJ211"/>
      <c r="AK211"/>
      <c r="AL211"/>
      <c r="AM211"/>
      <c r="AO211" s="429"/>
      <c r="AP211" s="18"/>
      <c r="AQ211" s="18"/>
      <c r="AR211" s="141"/>
      <c r="AS211" s="132"/>
      <c r="AT211" s="132"/>
      <c r="AU211" s="1314"/>
      <c r="BE211" s="135">
        <v>1</v>
      </c>
    </row>
    <row r="212" spans="36:57" ht="15.75" thickTop="1">
      <c r="AJ212"/>
      <c r="AK212"/>
      <c r="AL212"/>
      <c r="AM212"/>
      <c r="AO212" s="2224"/>
      <c r="AP212" s="548" t="s">
        <v>987</v>
      </c>
      <c r="AQ212" s="549">
        <v>18.824999999999999</v>
      </c>
      <c r="AR212" s="550" t="s">
        <v>831</v>
      </c>
      <c r="AS212" s="2648">
        <v>0.15687499999999999</v>
      </c>
      <c r="AT212" s="132"/>
      <c r="AU212" s="704"/>
      <c r="BE212" s="135">
        <v>1</v>
      </c>
    </row>
    <row r="213" spans="36:57">
      <c r="AJ213"/>
      <c r="AK213"/>
      <c r="AL213"/>
      <c r="AM213"/>
      <c r="AO213" s="1148"/>
      <c r="AP213" s="482" t="s">
        <v>4464</v>
      </c>
      <c r="AQ213" s="552" t="s">
        <v>835</v>
      </c>
      <c r="AR213" s="18"/>
      <c r="AS213" s="18"/>
      <c r="AT213" s="132"/>
      <c r="AU213" s="704"/>
      <c r="BE213" s="135">
        <v>1</v>
      </c>
    </row>
    <row r="214" spans="36:57" ht="15.75">
      <c r="AJ214"/>
      <c r="AK214"/>
      <c r="AL214"/>
      <c r="AM214"/>
      <c r="AO214" s="1148"/>
      <c r="AP214" s="489">
        <v>1</v>
      </c>
      <c r="AQ214" s="553">
        <v>1.5</v>
      </c>
      <c r="AR214" s="18"/>
      <c r="AS214" s="18"/>
      <c r="AT214" s="132"/>
      <c r="AU214" s="704"/>
      <c r="BE214" s="135">
        <v>1</v>
      </c>
    </row>
    <row r="215" spans="36:57">
      <c r="AJ215"/>
      <c r="AK215"/>
      <c r="AL215"/>
      <c r="AM215"/>
      <c r="AO215" s="1148"/>
      <c r="AP215" s="132"/>
      <c r="AQ215" s="132"/>
      <c r="AR215" s="132"/>
      <c r="AS215" s="132"/>
      <c r="AT215" s="132"/>
      <c r="AU215" s="704"/>
      <c r="BE215" s="135">
        <v>1</v>
      </c>
    </row>
    <row r="216" spans="36:57">
      <c r="AJ216"/>
      <c r="AK216"/>
      <c r="AL216"/>
      <c r="AM216"/>
      <c r="AO216" s="1148"/>
      <c r="AP216" s="132"/>
      <c r="AQ216" s="132"/>
      <c r="AR216" s="132"/>
      <c r="AS216" s="132"/>
      <c r="AT216" s="132"/>
      <c r="AU216" s="704"/>
      <c r="BE216" s="135">
        <v>1</v>
      </c>
    </row>
    <row r="217" spans="36:57" ht="18.75">
      <c r="AJ217"/>
      <c r="AK217"/>
      <c r="AL217"/>
      <c r="AM217"/>
      <c r="AO217" s="429"/>
      <c r="AP217" s="2649" t="s">
        <v>4465</v>
      </c>
      <c r="AQ217" s="453"/>
      <c r="AR217" s="18"/>
      <c r="AS217" s="132"/>
      <c r="AT217" s="132"/>
      <c r="AU217" s="1314"/>
      <c r="BE217" s="135">
        <v>1</v>
      </c>
    </row>
    <row r="218" spans="36:57" ht="15.75">
      <c r="AJ218"/>
      <c r="AK218"/>
      <c r="AL218"/>
      <c r="AM218"/>
      <c r="AO218" s="429"/>
      <c r="AP218" s="428" t="s">
        <v>4466</v>
      </c>
      <c r="AQ218" s="428"/>
      <c r="AR218" s="428"/>
      <c r="AS218" s="132"/>
      <c r="AT218" s="132"/>
      <c r="AU218" s="1314"/>
      <c r="BE218" s="135">
        <v>1</v>
      </c>
    </row>
    <row r="219" spans="36:57" ht="16.5" thickBot="1">
      <c r="AJ219"/>
      <c r="AK219"/>
      <c r="AL219"/>
      <c r="AM219"/>
      <c r="AO219" s="429"/>
      <c r="AP219" s="428"/>
      <c r="AQ219" s="428"/>
      <c r="AR219" s="428"/>
      <c r="AS219" s="132"/>
      <c r="AT219" s="132"/>
      <c r="AU219" s="1314"/>
      <c r="BE219" s="135">
        <v>1</v>
      </c>
    </row>
    <row r="220" spans="36:57" ht="16.5" thickTop="1">
      <c r="AJ220"/>
      <c r="AK220"/>
      <c r="AL220"/>
      <c r="AM220"/>
      <c r="AO220" s="429"/>
      <c r="AP220" s="2650"/>
      <c r="AQ220" s="478"/>
      <c r="AR220" s="4039" t="s">
        <v>827</v>
      </c>
      <c r="AS220" s="132"/>
      <c r="AT220" s="132"/>
      <c r="AU220" s="1314"/>
      <c r="BE220" s="135">
        <v>1</v>
      </c>
    </row>
    <row r="221" spans="36:57" ht="15.75">
      <c r="AJ221"/>
      <c r="AK221"/>
      <c r="AL221"/>
      <c r="AM221"/>
      <c r="AO221" s="429"/>
      <c r="AP221" s="2651" t="s">
        <v>78</v>
      </c>
      <c r="AQ221" s="481" t="s">
        <v>832</v>
      </c>
      <c r="AR221" s="4040"/>
      <c r="AS221" s="18"/>
      <c r="AT221" s="132"/>
      <c r="AU221" s="1314"/>
      <c r="BE221" s="135">
        <v>1</v>
      </c>
    </row>
    <row r="222" spans="36:57" ht="15.75">
      <c r="AJ222"/>
      <c r="AK222"/>
      <c r="AL222"/>
      <c r="AM222"/>
      <c r="AO222" s="429"/>
      <c r="AP222" s="2652">
        <v>20</v>
      </c>
      <c r="AQ222" s="485">
        <v>0.75</v>
      </c>
      <c r="AR222" s="486" t="s">
        <v>836</v>
      </c>
      <c r="AS222" s="18"/>
      <c r="AT222" s="132"/>
      <c r="AU222" s="1314"/>
      <c r="BE222" s="135">
        <v>1</v>
      </c>
    </row>
    <row r="223" spans="36:57" ht="15.75">
      <c r="AJ223"/>
      <c r="AK223"/>
      <c r="AL223"/>
      <c r="AM223"/>
      <c r="AO223" s="429"/>
      <c r="AP223" s="11" t="s">
        <v>838</v>
      </c>
      <c r="AQ223" s="11"/>
      <c r="AR223" s="11"/>
      <c r="AS223" s="18"/>
      <c r="AT223" s="132"/>
      <c r="AU223" s="1314"/>
      <c r="BE223" s="135">
        <v>1</v>
      </c>
    </row>
    <row r="224" spans="36:57" ht="15.75">
      <c r="AJ224"/>
      <c r="AK224"/>
      <c r="AL224"/>
      <c r="AM224"/>
      <c r="AO224" s="429"/>
      <c r="AP224" s="11" t="s">
        <v>845</v>
      </c>
      <c r="AQ224" s="11"/>
      <c r="AR224" s="11"/>
      <c r="AS224" s="18"/>
      <c r="AT224" s="132"/>
      <c r="AU224" s="1314"/>
      <c r="BE224" s="135">
        <v>1</v>
      </c>
    </row>
    <row r="225" spans="1:59" ht="15.75">
      <c r="AJ225"/>
      <c r="AK225"/>
      <c r="AL225"/>
      <c r="AM225"/>
      <c r="AO225" s="429"/>
      <c r="AS225" s="18"/>
      <c r="AT225" s="132"/>
      <c r="AU225" s="1314"/>
      <c r="BE225" s="135">
        <v>1</v>
      </c>
    </row>
    <row r="226" spans="1:59">
      <c r="AJ226"/>
      <c r="AK226"/>
      <c r="AL226"/>
      <c r="AM226"/>
      <c r="AO226" s="2516"/>
      <c r="AP226" s="712"/>
      <c r="AQ226" s="712"/>
      <c r="AR226" s="712"/>
      <c r="AS226" s="712"/>
      <c r="AT226" s="712"/>
      <c r="AU226" s="1314"/>
      <c r="BE226" s="135">
        <v>1</v>
      </c>
    </row>
    <row r="227" spans="1:59">
      <c r="AJ227"/>
      <c r="AK227"/>
      <c r="AL227"/>
      <c r="AM227"/>
      <c r="AO227" s="2644">
        <v>19</v>
      </c>
      <c r="AP227" s="2645">
        <v>18</v>
      </c>
      <c r="AQ227" s="2645">
        <v>25</v>
      </c>
      <c r="AR227" s="2645">
        <v>16</v>
      </c>
      <c r="AS227" s="2645">
        <v>6</v>
      </c>
      <c r="AT227" s="2645">
        <v>11</v>
      </c>
      <c r="AU227" s="2646">
        <v>11</v>
      </c>
      <c r="BE227" s="135">
        <v>1</v>
      </c>
    </row>
    <row r="228" spans="1:59" ht="15.75" thickBot="1">
      <c r="AJ228"/>
      <c r="AK228"/>
      <c r="AL228"/>
      <c r="AM228"/>
      <c r="AO228" s="880">
        <f t="shared" ref="AO228:AU228" ca="1" si="34">CELL("largeur",AO228)</f>
        <v>19</v>
      </c>
      <c r="AP228" s="590">
        <f t="shared" ca="1" si="34"/>
        <v>18</v>
      </c>
      <c r="AQ228" s="590">
        <f t="shared" ca="1" si="34"/>
        <v>25</v>
      </c>
      <c r="AR228" s="590">
        <f t="shared" ca="1" si="34"/>
        <v>16</v>
      </c>
      <c r="AS228" s="590">
        <f t="shared" ca="1" si="34"/>
        <v>11</v>
      </c>
      <c r="AT228" s="590">
        <f t="shared" ca="1" si="34"/>
        <v>17</v>
      </c>
      <c r="AU228" s="592">
        <f t="shared" ca="1" si="34"/>
        <v>11</v>
      </c>
      <c r="BE228" s="135">
        <v>1</v>
      </c>
    </row>
    <row r="229" spans="1:59">
      <c r="BE229" s="135">
        <v>1</v>
      </c>
    </row>
    <row r="230" spans="1:59">
      <c r="AD230"/>
      <c r="AE230"/>
      <c r="AF230"/>
      <c r="AG230"/>
      <c r="AH230"/>
      <c r="AJ230"/>
      <c r="AK230"/>
      <c r="AL230"/>
      <c r="AM230"/>
      <c r="AN230"/>
      <c r="BE230" s="135">
        <v>1</v>
      </c>
    </row>
    <row r="231" spans="1:59">
      <c r="AD231"/>
      <c r="AE231"/>
      <c r="AF231"/>
      <c r="AG231"/>
      <c r="AH231"/>
      <c r="AJ231"/>
      <c r="AK231"/>
      <c r="AL231"/>
      <c r="AM231"/>
      <c r="AN231"/>
      <c r="BE231" s="640" t="s">
        <v>997</v>
      </c>
    </row>
    <row r="232" spans="1:59">
      <c r="A232" s="135">
        <v>1</v>
      </c>
      <c r="B232" s="135">
        <v>1</v>
      </c>
      <c r="C232" s="135">
        <v>1</v>
      </c>
      <c r="D232" s="135">
        <v>1</v>
      </c>
      <c r="E232" s="135">
        <v>1</v>
      </c>
      <c r="F232" s="135">
        <v>1</v>
      </c>
      <c r="G232" s="135">
        <v>1</v>
      </c>
      <c r="H232" s="135">
        <v>1</v>
      </c>
      <c r="I232" s="135">
        <v>1</v>
      </c>
      <c r="J232" s="135">
        <v>1</v>
      </c>
      <c r="K232" s="135">
        <v>1</v>
      </c>
      <c r="L232" s="135">
        <v>1</v>
      </c>
      <c r="M232" s="135">
        <v>1</v>
      </c>
      <c r="N232" s="135">
        <v>1</v>
      </c>
      <c r="O232" s="135">
        <v>1</v>
      </c>
      <c r="P232" s="135">
        <v>1</v>
      </c>
      <c r="Q232" s="135">
        <v>1</v>
      </c>
      <c r="R232" s="135">
        <v>1</v>
      </c>
      <c r="S232" s="135">
        <v>1</v>
      </c>
      <c r="T232" s="135">
        <v>1</v>
      </c>
      <c r="U232" s="135">
        <v>1</v>
      </c>
      <c r="V232" s="135">
        <v>1</v>
      </c>
      <c r="W232" s="135">
        <v>1</v>
      </c>
      <c r="X232" s="135">
        <v>1</v>
      </c>
      <c r="Y232" s="135">
        <v>1</v>
      </c>
      <c r="Z232" s="135">
        <v>1</v>
      </c>
      <c r="AA232" s="135">
        <v>1</v>
      </c>
      <c r="AB232" s="135">
        <v>1</v>
      </c>
      <c r="AC232" s="135">
        <v>1</v>
      </c>
      <c r="AD232" s="135">
        <v>1</v>
      </c>
      <c r="AE232" s="135">
        <v>1</v>
      </c>
      <c r="AF232" s="135">
        <v>1</v>
      </c>
      <c r="AG232" s="135">
        <v>1</v>
      </c>
      <c r="AH232" s="135">
        <v>1</v>
      </c>
      <c r="AI232" s="135">
        <v>1</v>
      </c>
      <c r="AJ232" s="135">
        <v>1</v>
      </c>
      <c r="AK232" s="135">
        <v>1</v>
      </c>
      <c r="AL232" s="135">
        <v>1</v>
      </c>
      <c r="AM232" s="135">
        <v>1</v>
      </c>
      <c r="AN232" s="135">
        <v>1</v>
      </c>
      <c r="AO232" s="135">
        <v>1</v>
      </c>
      <c r="AP232" s="135">
        <v>1</v>
      </c>
      <c r="AQ232" s="135">
        <v>1</v>
      </c>
      <c r="AR232" s="135">
        <v>1</v>
      </c>
      <c r="AS232" s="135">
        <v>1</v>
      </c>
      <c r="AT232" s="135">
        <v>1</v>
      </c>
      <c r="AU232" s="135">
        <v>1</v>
      </c>
      <c r="AV232" s="135">
        <v>1</v>
      </c>
      <c r="AW232" s="135">
        <v>1</v>
      </c>
      <c r="AX232" s="135">
        <v>1</v>
      </c>
      <c r="AY232" s="135">
        <v>1</v>
      </c>
      <c r="AZ232" s="135">
        <v>1</v>
      </c>
      <c r="BA232" s="135">
        <v>1</v>
      </c>
      <c r="BB232" s="135">
        <v>1</v>
      </c>
      <c r="BC232" s="135">
        <v>1</v>
      </c>
      <c r="BD232" s="135">
        <v>1</v>
      </c>
      <c r="BE232" s="133" t="str">
        <f>ADDRESS(ROW(),COLUMN(),4)</f>
        <v>BE232</v>
      </c>
      <c r="BF232" s="689"/>
      <c r="BG232" s="690" t="str">
        <f>ADDRESS(ROW(),COLUMN(),4)</f>
        <v>BG232</v>
      </c>
    </row>
  </sheetData>
  <mergeCells count="214">
    <mergeCell ref="E97:I99"/>
    <mergeCell ref="R97:V99"/>
    <mergeCell ref="W20:W21"/>
    <mergeCell ref="Y20:Y21"/>
    <mergeCell ref="Z9:Z10"/>
    <mergeCell ref="AA9:AB10"/>
    <mergeCell ref="E14:I16"/>
    <mergeCell ref="E83:I85"/>
    <mergeCell ref="R83:V85"/>
    <mergeCell ref="R14:V16"/>
    <mergeCell ref="O20:O21"/>
    <mergeCell ref="U20:U21"/>
    <mergeCell ref="V20:V21"/>
    <mergeCell ref="Z92:Z93"/>
    <mergeCell ref="AA92:AB93"/>
    <mergeCell ref="Z20:Z21"/>
    <mergeCell ref="AA20:AA21"/>
    <mergeCell ref="AB20:AB21"/>
    <mergeCell ref="E46:I47"/>
    <mergeCell ref="X47:X48"/>
    <mergeCell ref="AD121:AE122"/>
    <mergeCell ref="AG121:AH122"/>
    <mergeCell ref="W3:Y4"/>
    <mergeCell ref="D4:D6"/>
    <mergeCell ref="E4:K4"/>
    <mergeCell ref="E5:K5"/>
    <mergeCell ref="E9:H11"/>
    <mergeCell ref="M9:M10"/>
    <mergeCell ref="N9:O10"/>
    <mergeCell ref="R9:U11"/>
    <mergeCell ref="H20:H21"/>
    <mergeCell ref="I20:I21"/>
    <mergeCell ref="J20:J21"/>
    <mergeCell ref="L20:L21"/>
    <mergeCell ref="M20:M21"/>
    <mergeCell ref="N20:N21"/>
    <mergeCell ref="R46:V47"/>
    <mergeCell ref="K47:K48"/>
    <mergeCell ref="M47:N48"/>
    <mergeCell ref="E92:H94"/>
    <mergeCell ref="M92:M93"/>
    <mergeCell ref="N92:O93"/>
    <mergeCell ref="R92:U94"/>
    <mergeCell ref="Z47:AA48"/>
    <mergeCell ref="R129:V130"/>
    <mergeCell ref="K130:K131"/>
    <mergeCell ref="M130:N131"/>
    <mergeCell ref="X130:X131"/>
    <mergeCell ref="Z130:AA131"/>
    <mergeCell ref="H103:H104"/>
    <mergeCell ref="I103:I104"/>
    <mergeCell ref="J103:J104"/>
    <mergeCell ref="L103:L104"/>
    <mergeCell ref="M103:M104"/>
    <mergeCell ref="N103:N104"/>
    <mergeCell ref="O103:O104"/>
    <mergeCell ref="U103:U104"/>
    <mergeCell ref="V103:V104"/>
    <mergeCell ref="E166:I168"/>
    <mergeCell ref="R166:V168"/>
    <mergeCell ref="AS32:AS33"/>
    <mergeCell ref="AO40:AO41"/>
    <mergeCell ref="W103:W104"/>
    <mergeCell ref="Y103:Y104"/>
    <mergeCell ref="Z103:Z104"/>
    <mergeCell ref="AA103:AA104"/>
    <mergeCell ref="AB103:AB104"/>
    <mergeCell ref="E129:I130"/>
    <mergeCell ref="AD61:AE62"/>
    <mergeCell ref="AG61:AH62"/>
    <mergeCell ref="AD64:AE65"/>
    <mergeCell ref="AG64:AH65"/>
    <mergeCell ref="AD67:AE68"/>
    <mergeCell ref="AG67:AH68"/>
    <mergeCell ref="AR74:AS76"/>
    <mergeCell ref="AJ84:AM85"/>
    <mergeCell ref="AO85:AR88"/>
    <mergeCell ref="AD103:AE104"/>
    <mergeCell ref="AG103:AH104"/>
    <mergeCell ref="AD124:AE125"/>
    <mergeCell ref="AG124:AH125"/>
    <mergeCell ref="AJ62:AK63"/>
    <mergeCell ref="AJ90:AM91"/>
    <mergeCell ref="AP90:AR91"/>
    <mergeCell ref="AS90:AS91"/>
    <mergeCell ref="AT90:AU91"/>
    <mergeCell ref="AP119:AU121"/>
    <mergeCell ref="AO125:AO136"/>
    <mergeCell ref="AP125:AP126"/>
    <mergeCell ref="AJ126:AM126"/>
    <mergeCell ref="AL101:AL102"/>
    <mergeCell ref="AJ107:AK108"/>
    <mergeCell ref="AW177:AY179"/>
    <mergeCell ref="AZ177:BC180"/>
    <mergeCell ref="AP180:AU181"/>
    <mergeCell ref="AW181:AY183"/>
    <mergeCell ref="AO190:AU192"/>
    <mergeCell ref="AO195:AO205"/>
    <mergeCell ref="AP203:AS205"/>
    <mergeCell ref="AZ49:BC50"/>
    <mergeCell ref="AS52:AS53"/>
    <mergeCell ref="AP74:AQ76"/>
    <mergeCell ref="AO161:AO168"/>
    <mergeCell ref="AW167:AY170"/>
    <mergeCell ref="AZ168:BC170"/>
    <mergeCell ref="AS105:AT112"/>
    <mergeCell ref="AX87:BB89"/>
    <mergeCell ref="AR52:AR53"/>
    <mergeCell ref="AW26:BA27"/>
    <mergeCell ref="AT32:AT33"/>
    <mergeCell ref="AP40:AP41"/>
    <mergeCell ref="AR40:AR41"/>
    <mergeCell ref="AJ43:AM46"/>
    <mergeCell ref="AJ47:AM48"/>
    <mergeCell ref="AW8:BC10"/>
    <mergeCell ref="AO13:AR14"/>
    <mergeCell ref="AZ14:AZ15"/>
    <mergeCell ref="AO17:AR18"/>
    <mergeCell ref="AO20:AO21"/>
    <mergeCell ref="AP20:AQ21"/>
    <mergeCell ref="AW20:AZ21"/>
    <mergeCell ref="AD40:AE41"/>
    <mergeCell ref="AG40:AH41"/>
    <mergeCell ref="AD43:AE44"/>
    <mergeCell ref="AG43:AH44"/>
    <mergeCell ref="AJ8:AM10"/>
    <mergeCell ref="AO8:AU10"/>
    <mergeCell ref="AO24:AO25"/>
    <mergeCell ref="AP24:AQ25"/>
    <mergeCell ref="AR24:AR25"/>
    <mergeCell ref="AD31:AE32"/>
    <mergeCell ref="AG31:AH32"/>
    <mergeCell ref="AD34:AE35"/>
    <mergeCell ref="AG34:AH35"/>
    <mergeCell ref="AD37:AE38"/>
    <mergeCell ref="AG37:AH38"/>
    <mergeCell ref="AD22:AE23"/>
    <mergeCell ref="AG22:AH23"/>
    <mergeCell ref="AD25:AE26"/>
    <mergeCell ref="AG25:AH26"/>
    <mergeCell ref="AD28:AE29"/>
    <mergeCell ref="AG28:AH29"/>
    <mergeCell ref="AD12:AE13"/>
    <mergeCell ref="AG12:AH13"/>
    <mergeCell ref="AD16:AE17"/>
    <mergeCell ref="AG16:AH17"/>
    <mergeCell ref="AD19:AE20"/>
    <mergeCell ref="AG19:AH20"/>
    <mergeCell ref="AD55:AE56"/>
    <mergeCell ref="AG55:AH56"/>
    <mergeCell ref="AD58:AE59"/>
    <mergeCell ref="AG58:AH59"/>
    <mergeCell ref="AO207:AU208"/>
    <mergeCell ref="AR220:AR221"/>
    <mergeCell ref="AL107:AM108"/>
    <mergeCell ref="AO112:AO113"/>
    <mergeCell ref="AJ116:AM116"/>
    <mergeCell ref="AO118:AO123"/>
    <mergeCell ref="AD79:AE80"/>
    <mergeCell ref="AG79:AH80"/>
    <mergeCell ref="AD82:AE83"/>
    <mergeCell ref="AG82:AH83"/>
    <mergeCell ref="AD46:AE47"/>
    <mergeCell ref="AG46:AH47"/>
    <mergeCell ref="AD49:AE50"/>
    <mergeCell ref="AG49:AH50"/>
    <mergeCell ref="AD52:AE53"/>
    <mergeCell ref="AG52:AH53"/>
    <mergeCell ref="AD70:AE71"/>
    <mergeCell ref="AG70:AH71"/>
    <mergeCell ref="AD73:AE74"/>
    <mergeCell ref="AG73:AH74"/>
    <mergeCell ref="AD76:AE77"/>
    <mergeCell ref="AG76:AH77"/>
    <mergeCell ref="AG118:AH119"/>
    <mergeCell ref="AD85:AE86"/>
    <mergeCell ref="AG85:AH86"/>
    <mergeCell ref="AD88:AE89"/>
    <mergeCell ref="AG88:AH89"/>
    <mergeCell ref="AD91:AE92"/>
    <mergeCell ref="AG91:AH92"/>
    <mergeCell ref="AD94:AE95"/>
    <mergeCell ref="AD97:AE98"/>
    <mergeCell ref="AD100:AE101"/>
    <mergeCell ref="AD106:AE107"/>
    <mergeCell ref="AG106:AH107"/>
    <mergeCell ref="AD109:AE110"/>
    <mergeCell ref="AG109:AH110"/>
    <mergeCell ref="AD112:AE113"/>
    <mergeCell ref="AG112:AH113"/>
    <mergeCell ref="AD115:AE116"/>
    <mergeCell ref="AG115:AH116"/>
    <mergeCell ref="AD118:AE119"/>
    <mergeCell ref="AD127:AE128"/>
    <mergeCell ref="AG127:AH128"/>
    <mergeCell ref="AD130:AE131"/>
    <mergeCell ref="AG130:AH131"/>
    <mergeCell ref="AD133:AE134"/>
    <mergeCell ref="AG133:AH134"/>
    <mergeCell ref="AD136:AE137"/>
    <mergeCell ref="AG136:AH137"/>
    <mergeCell ref="AD139:AE140"/>
    <mergeCell ref="AG139:AH140"/>
    <mergeCell ref="AD157:AE158"/>
    <mergeCell ref="AD142:AE143"/>
    <mergeCell ref="AG142:AH143"/>
    <mergeCell ref="AD145:AE146"/>
    <mergeCell ref="AG145:AH146"/>
    <mergeCell ref="AD148:AE149"/>
    <mergeCell ref="AG148:AH149"/>
    <mergeCell ref="AD151:AE152"/>
    <mergeCell ref="AG151:AH152"/>
    <mergeCell ref="AD154:AE155"/>
    <mergeCell ref="AG154:AH155"/>
  </mergeCells>
  <conditionalFormatting sqref="J22:J41">
    <cfRule type="cellIs" dxfId="60" priority="5" operator="notEqual">
      <formula>1</formula>
    </cfRule>
  </conditionalFormatting>
  <conditionalFormatting sqref="J105:J124">
    <cfRule type="cellIs" dxfId="59" priority="3" operator="notEqual">
      <formula>1</formula>
    </cfRule>
  </conditionalFormatting>
  <conditionalFormatting sqref="W22:W41">
    <cfRule type="cellIs" dxfId="58" priority="4" operator="notEqual">
      <formula>1</formula>
    </cfRule>
  </conditionalFormatting>
  <conditionalFormatting sqref="W105:W124">
    <cfRule type="cellIs" dxfId="57" priority="2" operator="notEqual">
      <formula>1</formula>
    </cfRule>
  </conditionalFormatting>
  <conditionalFormatting sqref="AP127:AP128">
    <cfRule type="cellIs" dxfId="56" priority="1" operator="notEqual">
      <formula>1</formula>
    </cfRule>
  </conditionalFormatting>
  <hyperlinks>
    <hyperlink ref="AZ193" r:id="rId1" xr:uid="{8F88EDDB-FE18-47A2-B2B3-92BC5A5DD4B5}"/>
    <hyperlink ref="AW188" r:id="rId2" xr:uid="{5AECFC46-CCAF-46BC-A7FD-72048179C153}"/>
    <hyperlink ref="AW194" r:id="rId3" xr:uid="{50C45EAE-C9D3-4D48-B058-8EF260BADD79}"/>
    <hyperlink ref="AW191" r:id="rId4" xr:uid="{610A878A-B773-4371-9C40-3F3403FC5412}"/>
    <hyperlink ref="AZ190" r:id="rId5" xr:uid="{86C48B3D-6864-443F-BEDF-282EE1B4E36B}"/>
    <hyperlink ref="AZ188" r:id="rId6" xr:uid="{1C219C87-73B8-453F-97C2-97ECE891A6EE}"/>
    <hyperlink ref="BA139" r:id="rId7" xr:uid="{CBE264EC-86FC-4242-B755-4755ADEB234A}"/>
  </hyperlinks>
  <pageMargins left="0.7" right="0.7" top="0.75" bottom="0.75" header="0.3" footer="0.3"/>
  <drawing r:id="rId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31083-786E-468B-B7F0-20AB9E774B92}">
  <dimension ref="A1:AR139"/>
  <sheetViews>
    <sheetView showZeros="0" zoomScaleNormal="100" workbookViewId="0">
      <selection activeCell="B8" sqref="B8"/>
    </sheetView>
  </sheetViews>
  <sheetFormatPr baseColWidth="10" defaultRowHeight="15"/>
  <cols>
    <col min="1" max="1" width="4.28515625" customWidth="1"/>
    <col min="2" max="2" width="11.28515625" customWidth="1"/>
    <col min="3" max="3" width="4.28515625" customWidth="1"/>
    <col min="4" max="4" width="3.7109375" customWidth="1"/>
    <col min="5" max="6" width="11.7109375" customWidth="1"/>
    <col min="7" max="7" width="3.7109375" customWidth="1"/>
    <col min="8" max="9" width="11.7109375" customWidth="1"/>
    <col min="10" max="10" width="9.7109375" customWidth="1"/>
    <col min="11" max="11" width="35.7109375" customWidth="1"/>
    <col min="12" max="17" width="11.7109375" customWidth="1"/>
    <col min="18" max="18" width="5.7109375" customWidth="1"/>
    <col min="19" max="19" width="3.7109375" customWidth="1"/>
    <col min="20" max="21" width="11.7109375" customWidth="1"/>
    <col min="22" max="22" width="3.7109375" customWidth="1"/>
    <col min="23" max="24" width="11.7109375" customWidth="1"/>
    <col min="25" max="25" width="9.7109375" customWidth="1"/>
    <col min="26" max="26" width="35.7109375" customWidth="1"/>
    <col min="27" max="32" width="11.7109375" customWidth="1"/>
    <col min="33" max="33" width="5.7109375" customWidth="1"/>
    <col min="34" max="34" width="11.7109375" style="137" customWidth="1"/>
    <col min="35" max="35" width="12.7109375" style="137" customWidth="1"/>
    <col min="36" max="36" width="3" style="137" customWidth="1"/>
    <col min="37" max="37" width="19.7109375" customWidth="1"/>
    <col min="38" max="38" width="18.7109375" customWidth="1"/>
    <col min="39" max="39" width="25.7109375" customWidth="1"/>
    <col min="40" max="40" width="16.7109375" customWidth="1"/>
    <col min="41" max="41" width="5.7109375" customWidth="1"/>
    <col min="42" max="42" width="8.7109375" customWidth="1"/>
    <col min="43" max="43" width="11.42578125" style="641"/>
    <col min="44" max="44" width="43.5703125" style="641" customWidth="1"/>
  </cols>
  <sheetData>
    <row r="1" spans="1:44" ht="15.75" customHeight="1" thickBot="1">
      <c r="A1" s="133" t="str">
        <f>ADDRESS(ROW(),COLUMN(),4)</f>
        <v>A1</v>
      </c>
      <c r="B1" s="644">
        <v>11</v>
      </c>
      <c r="C1" s="644">
        <v>3</v>
      </c>
      <c r="D1" s="644">
        <v>3</v>
      </c>
      <c r="E1" s="644">
        <v>11</v>
      </c>
      <c r="F1" s="644">
        <v>11</v>
      </c>
      <c r="G1" s="644">
        <v>3</v>
      </c>
      <c r="H1" s="644">
        <v>11</v>
      </c>
      <c r="I1" s="644">
        <v>11</v>
      </c>
      <c r="J1" s="644">
        <v>9</v>
      </c>
      <c r="K1" s="644">
        <v>35</v>
      </c>
      <c r="L1" s="644">
        <v>11</v>
      </c>
      <c r="M1" s="644">
        <v>11</v>
      </c>
      <c r="N1" s="152">
        <v>0.2</v>
      </c>
      <c r="O1" s="153">
        <v>0.2</v>
      </c>
      <c r="P1" s="644">
        <v>11</v>
      </c>
      <c r="Q1" s="644">
        <v>11</v>
      </c>
      <c r="R1" s="644">
        <v>5</v>
      </c>
      <c r="S1" s="644">
        <v>3</v>
      </c>
      <c r="T1" s="644">
        <v>11</v>
      </c>
      <c r="U1" s="644">
        <v>11</v>
      </c>
      <c r="V1" s="644">
        <v>3</v>
      </c>
      <c r="W1" s="644">
        <v>11</v>
      </c>
      <c r="X1" s="644">
        <v>11</v>
      </c>
      <c r="Y1" s="644">
        <v>9</v>
      </c>
      <c r="Z1" s="644">
        <v>35</v>
      </c>
      <c r="AA1" s="644">
        <v>11</v>
      </c>
      <c r="AB1" s="644">
        <v>11</v>
      </c>
      <c r="AC1" s="152">
        <v>0.2</v>
      </c>
      <c r="AD1" s="153">
        <v>0.2</v>
      </c>
      <c r="AE1" s="644">
        <v>11</v>
      </c>
      <c r="AF1" s="644">
        <v>11</v>
      </c>
      <c r="AG1" s="644">
        <v>5</v>
      </c>
      <c r="AH1" s="644">
        <v>11</v>
      </c>
      <c r="AI1" s="644">
        <v>12</v>
      </c>
      <c r="AJ1" s="644">
        <v>2</v>
      </c>
      <c r="AK1" s="644">
        <v>19</v>
      </c>
      <c r="AL1" s="644">
        <v>18</v>
      </c>
      <c r="AM1" s="644">
        <v>25</v>
      </c>
      <c r="AN1" s="644">
        <v>16</v>
      </c>
      <c r="AO1" s="644">
        <v>5</v>
      </c>
      <c r="AP1" s="135">
        <v>1</v>
      </c>
      <c r="AQ1" s="134" t="str">
        <f>SUBSTITUTE(ADDRESS(1,COLUMN(),4),"1","")</f>
        <v>AQ</v>
      </c>
      <c r="AR1" s="136" t="str">
        <f>SUBSTITUTE(ADDRESS(1,COLUMN(),4),"1","")</f>
        <v>AR</v>
      </c>
    </row>
    <row r="2" spans="1:44" ht="24.95" customHeight="1">
      <c r="D2" s="4133" t="s">
        <v>395</v>
      </c>
      <c r="E2" s="4136" t="s">
        <v>1080</v>
      </c>
      <c r="F2" s="4136"/>
      <c r="G2" s="4136"/>
      <c r="H2" s="4136"/>
      <c r="I2" s="4136"/>
      <c r="J2" s="4136"/>
      <c r="K2" s="4136"/>
      <c r="L2" s="4136"/>
      <c r="M2" s="4136"/>
      <c r="N2" s="4136"/>
      <c r="O2" s="4136"/>
      <c r="P2" s="4136" t="s">
        <v>1016</v>
      </c>
      <c r="Q2" s="4137"/>
      <c r="S2" s="4133" t="s">
        <v>395</v>
      </c>
      <c r="T2" s="4136" t="s">
        <v>1086</v>
      </c>
      <c r="U2" s="4136"/>
      <c r="V2" s="4136"/>
      <c r="W2" s="4136"/>
      <c r="X2" s="4136"/>
      <c r="Y2" s="4136"/>
      <c r="Z2" s="4136"/>
      <c r="AA2" s="4136"/>
      <c r="AB2" s="4136"/>
      <c r="AC2" s="4136"/>
      <c r="AD2" s="4136"/>
      <c r="AE2" s="4136" t="s">
        <v>1016</v>
      </c>
      <c r="AF2" s="4137"/>
      <c r="AH2"/>
      <c r="AI2"/>
      <c r="AJ2"/>
      <c r="AP2" s="135">
        <v>1</v>
      </c>
      <c r="AQ2" s="142"/>
      <c r="AR2" s="142" t="s">
        <v>1166</v>
      </c>
    </row>
    <row r="3" spans="1:44" ht="24.95" customHeight="1" thickBot="1">
      <c r="D3" s="4134"/>
      <c r="E3" s="626"/>
      <c r="F3" s="627"/>
      <c r="G3" s="626"/>
      <c r="H3" s="626"/>
      <c r="I3" s="626"/>
      <c r="J3" s="626"/>
      <c r="K3" s="626"/>
      <c r="L3" s="626"/>
      <c r="M3" s="626"/>
      <c r="N3" s="626"/>
      <c r="O3" s="626"/>
      <c r="P3" s="4149">
        <v>14</v>
      </c>
      <c r="Q3" s="4150"/>
      <c r="S3" s="4134"/>
      <c r="T3" s="626"/>
      <c r="U3" s="627"/>
      <c r="V3" s="626"/>
      <c r="W3" s="626"/>
      <c r="X3" s="626"/>
      <c r="Y3" s="626"/>
      <c r="Z3" s="626"/>
      <c r="AA3" s="626"/>
      <c r="AB3" s="626"/>
      <c r="AC3" s="626"/>
      <c r="AD3" s="626"/>
      <c r="AE3" s="4149">
        <v>14</v>
      </c>
      <c r="AF3" s="4150"/>
      <c r="AH3" s="627" t="s">
        <v>4117</v>
      </c>
      <c r="AI3"/>
      <c r="AJ3"/>
      <c r="AP3" s="135">
        <v>1</v>
      </c>
      <c r="AQ3" s="156">
        <f ca="1">COUNTA(A1:AP139) + COUNTBLANK(A1:AP139)</f>
        <v>5875</v>
      </c>
      <c r="AR3" s="145" t="str">
        <f>"cellules entre"&amp;" " &amp;A1&amp;" et  "&amp;AP139</f>
        <v>cellules entre A1 et  AP139</v>
      </c>
    </row>
    <row r="4" spans="1:44" ht="24.95" customHeight="1">
      <c r="D4" s="4134"/>
      <c r="E4" s="628"/>
      <c r="F4" s="667" t="s">
        <v>1021</v>
      </c>
      <c r="G4" s="628"/>
      <c r="H4" s="628"/>
      <c r="I4" s="628"/>
      <c r="J4" s="628"/>
      <c r="K4" s="628"/>
      <c r="L4" s="628"/>
      <c r="M4" s="628"/>
      <c r="N4" s="628"/>
      <c r="O4" s="628"/>
      <c r="P4" s="4149"/>
      <c r="Q4" s="4150"/>
      <c r="S4" s="4134"/>
      <c r="T4" s="628"/>
      <c r="U4" s="667" t="s">
        <v>1021</v>
      </c>
      <c r="V4" s="628"/>
      <c r="W4" s="628"/>
      <c r="X4" s="628"/>
      <c r="Y4" s="628"/>
      <c r="Z4" s="628"/>
      <c r="AA4" s="628"/>
      <c r="AB4" s="628"/>
      <c r="AC4" s="628"/>
      <c r="AD4" s="628"/>
      <c r="AE4" s="4149"/>
      <c r="AF4" s="4150"/>
      <c r="AH4"/>
      <c r="AI4"/>
      <c r="AJ4"/>
      <c r="AK4" s="3837" t="s">
        <v>139</v>
      </c>
      <c r="AL4" s="3838"/>
      <c r="AM4" s="3838"/>
      <c r="AN4" s="3839"/>
      <c r="AP4" s="135">
        <v>1</v>
      </c>
      <c r="AQ4" s="156">
        <f ca="1">COUNTA(A1:AP139)</f>
        <v>1489</v>
      </c>
      <c r="AR4" s="145" t="s">
        <v>1161</v>
      </c>
    </row>
    <row r="5" spans="1:44" ht="24.95" customHeight="1">
      <c r="D5" s="4134"/>
      <c r="E5" s="647" t="s">
        <v>1067</v>
      </c>
      <c r="F5" s="627"/>
      <c r="G5" s="630"/>
      <c r="H5" s="630"/>
      <c r="I5" s="630"/>
      <c r="J5" s="630"/>
      <c r="K5" s="630"/>
      <c r="L5" s="630"/>
      <c r="M5" s="630"/>
      <c r="N5" s="630"/>
      <c r="O5" s="630"/>
      <c r="P5" s="4149"/>
      <c r="Q5" s="4150"/>
      <c r="S5" s="4134"/>
      <c r="T5" s="647" t="s">
        <v>1067</v>
      </c>
      <c r="U5" s="627"/>
      <c r="V5" s="630"/>
      <c r="W5" s="630"/>
      <c r="X5" s="630"/>
      <c r="Y5" s="630"/>
      <c r="Z5" s="630"/>
      <c r="AA5" s="630"/>
      <c r="AB5" s="630"/>
      <c r="AC5" s="630"/>
      <c r="AD5" s="630"/>
      <c r="AE5" s="4149"/>
      <c r="AF5" s="4150"/>
      <c r="AH5"/>
      <c r="AI5"/>
      <c r="AJ5"/>
      <c r="AK5" s="3840"/>
      <c r="AL5" s="3841"/>
      <c r="AM5" s="3841"/>
      <c r="AN5" s="3842"/>
      <c r="AP5" s="135">
        <v>1</v>
      </c>
      <c r="AQ5" s="156">
        <f ca="1">COUNTBLANK(A1:AP139)</f>
        <v>4386</v>
      </c>
      <c r="AR5" s="145" t="s">
        <v>134</v>
      </c>
    </row>
    <row r="6" spans="1:44" ht="24.95" customHeight="1">
      <c r="D6" s="4134"/>
      <c r="E6" s="647" t="s">
        <v>120</v>
      </c>
      <c r="F6" s="631"/>
      <c r="G6" s="630"/>
      <c r="H6" s="630"/>
      <c r="I6" s="630"/>
      <c r="J6" s="630"/>
      <c r="K6" s="630"/>
      <c r="L6" s="630"/>
      <c r="M6" s="630"/>
      <c r="N6" s="630"/>
      <c r="O6" s="630"/>
      <c r="P6" s="4145" t="s">
        <v>1019</v>
      </c>
      <c r="Q6" s="4146"/>
      <c r="S6" s="4134"/>
      <c r="T6" s="647" t="s">
        <v>120</v>
      </c>
      <c r="U6" s="631"/>
      <c r="V6" s="630"/>
      <c r="W6" s="630"/>
      <c r="X6" s="630"/>
      <c r="Y6" s="630"/>
      <c r="Z6" s="630"/>
      <c r="AA6" s="630"/>
      <c r="AB6" s="630"/>
      <c r="AC6" s="630"/>
      <c r="AD6" s="630"/>
      <c r="AE6" s="4145" t="s">
        <v>1019</v>
      </c>
      <c r="AF6" s="4146"/>
      <c r="AH6" s="3805" t="s">
        <v>130</v>
      </c>
      <c r="AI6" s="3805"/>
      <c r="AJ6" s="149">
        <v>1</v>
      </c>
      <c r="AK6" s="159" t="s">
        <v>167</v>
      </c>
      <c r="AL6" s="160"/>
      <c r="AM6" s="141"/>
      <c r="AN6" s="161"/>
      <c r="AP6" s="135">
        <v>1</v>
      </c>
      <c r="AQ6" s="156">
        <f>SUM(AP1:AP137)+2</f>
        <v>139</v>
      </c>
      <c r="AR6" s="145" t="s">
        <v>1162</v>
      </c>
    </row>
    <row r="7" spans="1:44" ht="21.6" customHeight="1" thickBot="1">
      <c r="D7" s="4135"/>
      <c r="E7" s="632"/>
      <c r="F7" s="633"/>
      <c r="G7" s="633"/>
      <c r="H7" s="633"/>
      <c r="I7" s="633"/>
      <c r="J7" s="642" t="s">
        <v>1017</v>
      </c>
      <c r="K7" s="670">
        <f ca="1">NOW()</f>
        <v>45590.837142013886</v>
      </c>
      <c r="L7" s="633"/>
      <c r="M7" s="633"/>
      <c r="N7" s="642" t="s">
        <v>1020</v>
      </c>
      <c r="O7" s="643" t="str">
        <f>AP139</f>
        <v>AP139</v>
      </c>
      <c r="P7" s="4147" t="str">
        <f>K15</f>
        <v>10  lignes produits</v>
      </c>
      <c r="Q7" s="4148"/>
      <c r="S7" s="4135"/>
      <c r="T7" s="632"/>
      <c r="U7" s="633"/>
      <c r="V7" s="633"/>
      <c r="W7" s="633"/>
      <c r="X7" s="633"/>
      <c r="Y7" s="642" t="s">
        <v>1017</v>
      </c>
      <c r="Z7" s="670">
        <f ca="1">NOW()</f>
        <v>45590.837142013886</v>
      </c>
      <c r="AA7" s="633"/>
      <c r="AB7" s="633"/>
      <c r="AC7" s="642" t="s">
        <v>1020</v>
      </c>
      <c r="AD7" s="643" t="str">
        <f>AP139</f>
        <v>AP139</v>
      </c>
      <c r="AE7" s="4147" t="s">
        <v>1075</v>
      </c>
      <c r="AF7" s="4148"/>
      <c r="AH7" s="3805"/>
      <c r="AI7" s="3805"/>
      <c r="AJ7" s="149">
        <v>1</v>
      </c>
      <c r="AK7" s="166"/>
      <c r="AL7" s="11"/>
      <c r="AM7" s="11"/>
      <c r="AN7" s="167"/>
      <c r="AP7" s="135">
        <v>1</v>
      </c>
      <c r="AQ7" s="156">
        <f>SUM(A139:AO139)+1</f>
        <v>42</v>
      </c>
      <c r="AR7" s="145" t="s">
        <v>1163</v>
      </c>
    </row>
    <row r="8" spans="1:44" ht="21.75" thickBot="1">
      <c r="D8" s="634" t="s">
        <v>2</v>
      </c>
      <c r="E8" s="635" t="str">
        <f ca="1">CELL("nomfichier")</f>
        <v>C:\Users\Joel\Desktop\[ff.fiches.repositionnables.xlsx]13.col.40.produits</v>
      </c>
      <c r="F8" s="635"/>
      <c r="G8" s="635"/>
      <c r="H8" s="138"/>
      <c r="I8" s="138"/>
      <c r="J8" s="138"/>
      <c r="K8" s="138"/>
      <c r="L8" s="138"/>
      <c r="M8" s="138"/>
      <c r="AH8" s="157" t="s">
        <v>141</v>
      </c>
      <c r="AI8" s="158"/>
      <c r="AJ8" s="140">
        <v>1</v>
      </c>
      <c r="AK8" s="159" t="s">
        <v>179</v>
      </c>
      <c r="AL8" s="160"/>
      <c r="AM8" s="141"/>
      <c r="AN8" s="161"/>
      <c r="AP8" s="135">
        <v>1</v>
      </c>
    </row>
    <row r="9" spans="1:44" ht="16.5" customHeight="1" thickBot="1">
      <c r="D9" s="1" t="s">
        <v>0</v>
      </c>
      <c r="E9" s="669"/>
      <c r="F9" s="468"/>
      <c r="G9" s="468"/>
      <c r="H9" s="468"/>
      <c r="I9" s="468"/>
      <c r="J9" s="468"/>
      <c r="K9" s="151" t="s">
        <v>1064</v>
      </c>
      <c r="L9" s="152">
        <v>0.2</v>
      </c>
      <c r="M9" s="154" t="s">
        <v>1061</v>
      </c>
      <c r="P9" s="139"/>
      <c r="Q9" s="139"/>
      <c r="Z9" s="138"/>
      <c r="AB9" s="151" t="s">
        <v>1064</v>
      </c>
      <c r="AC9" s="152">
        <v>0.2</v>
      </c>
      <c r="AD9" s="154" t="s">
        <v>1061</v>
      </c>
      <c r="AE9" s="154"/>
      <c r="AH9" s="4154" t="s">
        <v>146</v>
      </c>
      <c r="AI9" s="4154"/>
      <c r="AJ9" s="143">
        <v>1</v>
      </c>
      <c r="AK9" s="166"/>
      <c r="AL9" s="11"/>
      <c r="AM9" s="11"/>
      <c r="AN9" s="167"/>
      <c r="AP9" s="135">
        <v>1</v>
      </c>
    </row>
    <row r="10" spans="1:44" ht="21" customHeight="1">
      <c r="D10" s="129" t="s">
        <v>0</v>
      </c>
      <c r="E10" s="4138" t="s">
        <v>119</v>
      </c>
      <c r="F10" s="4140" t="s">
        <v>1077</v>
      </c>
      <c r="G10" s="4140"/>
      <c r="H10" s="4140"/>
      <c r="I10" s="4140"/>
      <c r="J10" s="4140"/>
      <c r="K10" s="4140"/>
      <c r="L10" s="4140"/>
      <c r="M10" s="4140"/>
      <c r="N10" s="4140" t="s">
        <v>805</v>
      </c>
      <c r="O10" s="4139" t="s">
        <v>117</v>
      </c>
      <c r="P10" s="4139"/>
      <c r="Q10" s="4159" t="str">
        <f>LEFT(F10,1)</f>
        <v>N</v>
      </c>
      <c r="S10" s="618" t="s">
        <v>0</v>
      </c>
      <c r="T10" s="3849" t="s">
        <v>119</v>
      </c>
      <c r="U10" s="4144" t="s">
        <v>1076</v>
      </c>
      <c r="V10" s="4144"/>
      <c r="W10" s="4144"/>
      <c r="X10" s="4144"/>
      <c r="Y10" s="4144"/>
      <c r="Z10" s="4144"/>
      <c r="AA10" s="4144"/>
      <c r="AB10" s="4144"/>
      <c r="AC10" s="4144" t="s">
        <v>805</v>
      </c>
      <c r="AD10" s="4080" t="s">
        <v>117</v>
      </c>
      <c r="AE10" s="4080"/>
      <c r="AF10" s="4081" t="str">
        <f>LEFT(U10,1)</f>
        <v>N</v>
      </c>
      <c r="AH10" s="3807"/>
      <c r="AI10" s="3807"/>
      <c r="AJ10" s="143">
        <v>1</v>
      </c>
      <c r="AK10" s="197" t="s">
        <v>209</v>
      </c>
      <c r="AL10" s="160"/>
      <c r="AM10" s="141"/>
      <c r="AN10" s="161"/>
      <c r="AP10" s="135">
        <v>1</v>
      </c>
    </row>
    <row r="11" spans="1:44" ht="21" customHeight="1" thickBot="1">
      <c r="D11" s="53" t="s">
        <v>0</v>
      </c>
      <c r="E11" s="3850"/>
      <c r="F11" s="4141"/>
      <c r="G11" s="4141"/>
      <c r="H11" s="4141"/>
      <c r="I11" s="4141"/>
      <c r="J11" s="4141"/>
      <c r="K11" s="4141"/>
      <c r="L11" s="4141"/>
      <c r="M11" s="4141"/>
      <c r="N11" s="4141"/>
      <c r="O11" s="3990"/>
      <c r="P11" s="3990"/>
      <c r="Q11" s="4160"/>
      <c r="S11" s="9" t="s">
        <v>0</v>
      </c>
      <c r="T11" s="3850"/>
      <c r="U11" s="4141"/>
      <c r="V11" s="4141"/>
      <c r="W11" s="4141"/>
      <c r="X11" s="4141"/>
      <c r="Y11" s="4141"/>
      <c r="Z11" s="4141"/>
      <c r="AA11" s="4141"/>
      <c r="AB11" s="4141"/>
      <c r="AC11" s="4141"/>
      <c r="AD11" s="3990"/>
      <c r="AE11" s="3990"/>
      <c r="AF11" s="4082"/>
      <c r="AH11" s="140">
        <v>1</v>
      </c>
      <c r="AI11" s="140">
        <v>1</v>
      </c>
      <c r="AJ11" s="140">
        <v>1</v>
      </c>
      <c r="AK11" s="166"/>
      <c r="AL11" s="11"/>
      <c r="AM11" s="11"/>
      <c r="AN11" s="167"/>
      <c r="AP11" s="135">
        <v>1</v>
      </c>
    </row>
    <row r="12" spans="1:44" ht="21" customHeight="1">
      <c r="D12" s="53" t="s">
        <v>0</v>
      </c>
      <c r="E12" s="128" t="s">
        <v>116</v>
      </c>
      <c r="F12" s="127"/>
      <c r="G12" s="127"/>
      <c r="H12" s="127"/>
      <c r="I12" s="126" t="s">
        <v>115</v>
      </c>
      <c r="J12" s="125" t="s">
        <v>114</v>
      </c>
      <c r="K12" s="124"/>
      <c r="L12" s="124"/>
      <c r="M12" s="124"/>
      <c r="N12" s="124"/>
      <c r="O12" s="124"/>
      <c r="P12" s="124"/>
      <c r="Q12" s="122"/>
      <c r="S12" s="9" t="s">
        <v>0</v>
      </c>
      <c r="T12" s="128" t="s">
        <v>116</v>
      </c>
      <c r="U12" s="127"/>
      <c r="V12" s="127"/>
      <c r="W12" s="127"/>
      <c r="X12" s="126" t="s">
        <v>115</v>
      </c>
      <c r="Y12" s="125" t="s">
        <v>114</v>
      </c>
      <c r="Z12" s="124"/>
      <c r="AA12" s="124"/>
      <c r="AB12" s="124"/>
      <c r="AC12" s="124"/>
      <c r="AD12" s="124"/>
      <c r="AE12" s="124"/>
      <c r="AF12" s="595"/>
      <c r="AH12" s="4153" t="s">
        <v>183</v>
      </c>
      <c r="AI12" s="4153"/>
      <c r="AJ12" s="143">
        <v>1</v>
      </c>
      <c r="AK12" s="197" t="s">
        <v>239</v>
      </c>
      <c r="AL12" s="160"/>
      <c r="AM12" s="141"/>
      <c r="AN12" s="161"/>
      <c r="AP12" s="135">
        <v>1</v>
      </c>
    </row>
    <row r="13" spans="1:44" ht="18.75">
      <c r="D13" s="53" t="s">
        <v>0</v>
      </c>
      <c r="E13" s="121" t="s">
        <v>113</v>
      </c>
      <c r="F13" s="104"/>
      <c r="G13" s="115"/>
      <c r="H13" s="115"/>
      <c r="I13" s="115"/>
      <c r="J13" s="104" t="s">
        <v>112</v>
      </c>
      <c r="K13" s="104"/>
      <c r="L13" s="104"/>
      <c r="M13" s="104"/>
      <c r="N13" s="104"/>
      <c r="O13" s="104"/>
      <c r="P13" s="104"/>
      <c r="Q13" s="672"/>
      <c r="S13" s="9" t="s">
        <v>0</v>
      </c>
      <c r="T13" s="121" t="s">
        <v>113</v>
      </c>
      <c r="U13" s="104"/>
      <c r="V13" s="115"/>
      <c r="W13" s="115"/>
      <c r="X13" s="115"/>
      <c r="Y13" s="104" t="s">
        <v>112</v>
      </c>
      <c r="Z13" s="104"/>
      <c r="AA13" s="104"/>
      <c r="AB13" s="104"/>
      <c r="AC13" s="104"/>
      <c r="AD13" s="104"/>
      <c r="AE13" s="104"/>
      <c r="AF13" s="619"/>
      <c r="AH13" s="3855"/>
      <c r="AI13" s="3855"/>
      <c r="AJ13" s="143">
        <v>1</v>
      </c>
      <c r="AK13" s="166"/>
      <c r="AL13" s="11"/>
      <c r="AM13" s="11"/>
      <c r="AN13" s="167"/>
      <c r="AP13" s="135">
        <v>1</v>
      </c>
    </row>
    <row r="14" spans="1:44" ht="21.75" thickBot="1">
      <c r="D14" s="554" t="s">
        <v>0</v>
      </c>
      <c r="E14" s="7"/>
      <c r="F14" s="8" t="s">
        <v>3</v>
      </c>
      <c r="G14" s="7"/>
      <c r="H14" s="7"/>
      <c r="I14" s="7"/>
      <c r="J14" s="715" t="str">
        <f>COUNTIF(D10:D37,"**")&amp;" "&amp;"lignes"</f>
        <v>28 lignes</v>
      </c>
      <c r="K14" s="564" t="str">
        <f>ROWS(D10:D37)-SUBTOTAL(103,D10:D37)&amp;" "&amp;"Lignes masquées"</f>
        <v>0 Lignes masquées</v>
      </c>
      <c r="L14" s="2044"/>
      <c r="M14" s="18"/>
      <c r="N14" s="18"/>
      <c r="O14" s="18"/>
      <c r="P14" s="11"/>
      <c r="Q14" s="167"/>
      <c r="S14" s="596" t="s">
        <v>15</v>
      </c>
      <c r="T14" s="121"/>
      <c r="U14" s="597"/>
      <c r="V14" s="598"/>
      <c r="W14" s="1949" t="str">
        <f ca="1">IF(T17&lt;0.5,T16&amp;",","")&amp;IF(U17&lt;0.5,U16&amp;".","")&amp;IF(V17&lt;0.5,V16&amp;".","")&amp;IF(W17&lt;0.5,W16&amp;".","")&amp;IF(X17&lt;0.5,X16&amp;".","")&amp;IF(Y17&lt;0.5,Y16&amp;".","")&amp;IF(Z17&lt;0.5,Z16&amp;".","")&amp;IF(AA17&lt;0.5,AA16&amp;".","")</f>
        <v/>
      </c>
      <c r="X14" s="1949" t="str">
        <f ca="1">IF(AB17&lt;0.5,AB16&amp;".","")&amp;IF(AC17&lt;0.5,AC16&amp;".","")&amp;IF(AD17&lt;0.5,AD16&amp;".","")&amp;IF(AE17&lt;0.5,AE16&amp;".","")&amp;IF(AF17&lt;0.5,AF16&amp;".","")</f>
        <v/>
      </c>
      <c r="Y14" s="715" t="str">
        <f>COUNTIF(S10:S37,"**")&amp;" "&amp;"lignes"</f>
        <v>28 lignes</v>
      </c>
      <c r="Z14" s="564" t="str">
        <f>ROWS(S10:S37)-SUBTOTAL(103,S10:S37)&amp;" "&amp;"Lignes masquées"</f>
        <v>0 Lignes masquées</v>
      </c>
      <c r="AA14" s="699"/>
      <c r="AB14" s="701" t="str">
        <f ca="1">IF(COUNTIF(T17:AF17,"&lt;0.5")=0,"Aucune colonne masquée",COUNTIF(T17:AF17,"&lt;0.5")&amp;" colonnes masquées : "&amp;(W14&amp;X14))</f>
        <v>Aucune colonne masquée</v>
      </c>
      <c r="AC14" s="699"/>
      <c r="AD14" s="699"/>
      <c r="AE14" s="4131" t="str">
        <f ca="1">COUNTIF(T17:AF17,"&gt;0.5")+1&amp;" "&amp;"Colonnes Visibles"</f>
        <v>14 Colonnes Visibles</v>
      </c>
      <c r="AF14" s="4132"/>
      <c r="AH14" s="140">
        <v>1</v>
      </c>
      <c r="AI14" s="140">
        <v>1</v>
      </c>
      <c r="AJ14" s="140">
        <v>1</v>
      </c>
      <c r="AK14" s="235" t="s">
        <v>244</v>
      </c>
      <c r="AL14" s="160"/>
      <c r="AM14" s="141"/>
      <c r="AN14" s="161"/>
      <c r="AP14" s="135">
        <v>1</v>
      </c>
    </row>
    <row r="15" spans="1:44" ht="22.5" customHeight="1" thickTop="1" thickBot="1">
      <c r="D15" s="44" t="s">
        <v>15</v>
      </c>
      <c r="E15" s="668" t="s">
        <v>105</v>
      </c>
      <c r="F15" s="572"/>
      <c r="G15" s="572"/>
      <c r="H15" s="572"/>
      <c r="I15" s="572"/>
      <c r="J15" s="1948"/>
      <c r="K15" s="564" t="str">
        <f>COUNTA(D23:D32)&amp;"  lignes produits"</f>
        <v>10  lignes produits</v>
      </c>
      <c r="L15" s="573"/>
      <c r="M15" s="18"/>
      <c r="N15" s="11"/>
      <c r="O15" s="118" t="s">
        <v>111</v>
      </c>
      <c r="P15" s="117">
        <v>20</v>
      </c>
      <c r="Q15" s="2040" t="str">
        <f>Q16</f>
        <v>couverts</v>
      </c>
      <c r="S15" s="596" t="s">
        <v>15</v>
      </c>
      <c r="T15" s="97" t="s">
        <v>104</v>
      </c>
      <c r="U15" s="97" t="s">
        <v>103</v>
      </c>
      <c r="V15" s="97" t="s">
        <v>102</v>
      </c>
      <c r="W15" s="97" t="s">
        <v>101</v>
      </c>
      <c r="X15" s="97" t="s">
        <v>100</v>
      </c>
      <c r="Y15" s="97" t="s">
        <v>99</v>
      </c>
      <c r="Z15" s="97" t="s">
        <v>98</v>
      </c>
      <c r="AA15" s="97" t="s">
        <v>97</v>
      </c>
      <c r="AB15" s="97" t="s">
        <v>96</v>
      </c>
      <c r="AC15" s="97" t="s">
        <v>95</v>
      </c>
      <c r="AD15" s="97" t="s">
        <v>94</v>
      </c>
      <c r="AE15" s="97" t="s">
        <v>93</v>
      </c>
      <c r="AF15" s="600" t="s">
        <v>92</v>
      </c>
      <c r="AH15" s="4151" t="s">
        <v>217</v>
      </c>
      <c r="AI15" s="4151"/>
      <c r="AJ15" s="143">
        <v>1</v>
      </c>
      <c r="AK15" s="166"/>
      <c r="AL15" s="11"/>
      <c r="AM15" s="11"/>
      <c r="AN15" s="167"/>
      <c r="AP15" s="135">
        <v>1</v>
      </c>
    </row>
    <row r="16" spans="1:44" ht="21.75" thickTop="1">
      <c r="D16" s="53" t="s">
        <v>0</v>
      </c>
      <c r="E16" s="114">
        <f>(L33/E17)</f>
        <v>0.5371999999999999</v>
      </c>
      <c r="F16" s="113" t="s">
        <v>110</v>
      </c>
      <c r="G16" s="112"/>
      <c r="H16" s="111"/>
      <c r="I16" s="111"/>
      <c r="J16" s="1949" t="str">
        <f ca="1">IF(E20&lt;0.5,E19&amp;",","")&amp;IF(F20&lt;0.5,F19&amp;".","")&amp;IF(G20&lt;0.5,G19&amp;".","")&amp;IF(H20&lt;0.5,H19&amp;".","")&amp;IF(I20&lt;0.5,I19&amp;".","")&amp;IF(J20&lt;0.5,J19&amp;".","")&amp;IF(K20&lt;0.5,K19&amp;".","")</f>
        <v/>
      </c>
      <c r="K16" s="564" t="str">
        <f ca="1">IF(COUNTIF(E20:Q20,"&lt;0.5")=0,"Aucune colonne masquée",COUNTIF(E20:Q20,"&lt;0.5")&amp;" colonnes masquées : "&amp;(J16&amp;J17))</f>
        <v>Aucune colonne masquée</v>
      </c>
      <c r="L16" s="573"/>
      <c r="M16" s="18"/>
      <c r="N16" s="116"/>
      <c r="O16" s="110" t="s">
        <v>109</v>
      </c>
      <c r="P16" s="109">
        <v>10</v>
      </c>
      <c r="Q16" s="2041" t="s">
        <v>108</v>
      </c>
      <c r="S16" s="601" t="s">
        <v>15</v>
      </c>
      <c r="T16" s="95" t="str">
        <f t="shared" ref="T16:AF16" si="0">SUBSTITUTE(ADDRESS(1,COLUMN(),4),"1","")</f>
        <v>T</v>
      </c>
      <c r="U16" s="94" t="str">
        <f t="shared" si="0"/>
        <v>U</v>
      </c>
      <c r="V16" s="94" t="str">
        <f t="shared" si="0"/>
        <v>V</v>
      </c>
      <c r="W16" s="94" t="str">
        <f t="shared" si="0"/>
        <v>W</v>
      </c>
      <c r="X16" s="94" t="str">
        <f t="shared" si="0"/>
        <v>X</v>
      </c>
      <c r="Y16" s="94" t="str">
        <f t="shared" si="0"/>
        <v>Y</v>
      </c>
      <c r="Z16" s="94" t="str">
        <f t="shared" si="0"/>
        <v>Z</v>
      </c>
      <c r="AA16" s="2031" t="str">
        <f t="shared" si="0"/>
        <v>AA</v>
      </c>
      <c r="AB16" s="94" t="str">
        <f t="shared" si="0"/>
        <v>AB</v>
      </c>
      <c r="AC16" s="94" t="str">
        <f t="shared" si="0"/>
        <v>AC</v>
      </c>
      <c r="AD16" s="94" t="str">
        <f t="shared" si="0"/>
        <v>AD</v>
      </c>
      <c r="AE16" s="94" t="str">
        <f t="shared" si="0"/>
        <v>AE</v>
      </c>
      <c r="AF16" s="602" t="str">
        <f t="shared" si="0"/>
        <v>AF</v>
      </c>
      <c r="AH16" s="3864"/>
      <c r="AI16" s="3864"/>
      <c r="AJ16" s="143">
        <v>1</v>
      </c>
      <c r="AK16" s="235" t="s">
        <v>271</v>
      </c>
      <c r="AL16" s="160"/>
      <c r="AM16" s="141"/>
      <c r="AN16" s="161"/>
      <c r="AP16" s="135">
        <v>1</v>
      </c>
    </row>
    <row r="17" spans="2:42" ht="16.899999999999999" customHeight="1" thickBot="1">
      <c r="D17" s="53" t="s">
        <v>0</v>
      </c>
      <c r="E17" s="107">
        <v>10</v>
      </c>
      <c r="F17" s="106" t="s">
        <v>108</v>
      </c>
      <c r="G17" s="105" t="s">
        <v>107</v>
      </c>
      <c r="H17" s="105"/>
      <c r="I17" s="104"/>
      <c r="J17" s="1949" t="str">
        <f ca="1">IF(L20&lt;0.5,L19&amp;".","")&amp;IF(M20&lt;0.5,M19&amp;".","")&amp;IF(N20&lt;0.5,N19&amp;".","")&amp;IF(O20&lt;0.5,O19&amp;".","")&amp;IF(P20&lt;0.5,P19&amp;".","")&amp;IF(Q20&lt;0.5,Q19&amp;".","")</f>
        <v/>
      </c>
      <c r="K17" s="564" t="str">
        <f ca="1">COUNTIF(E20:Q20,"&gt;0.5")+1&amp;" "&amp;"Colonnes Visibles"</f>
        <v>14 Colonnes Visibles</v>
      </c>
      <c r="L17" s="2057"/>
      <c r="M17" s="103"/>
      <c r="N17" s="103" t="s">
        <v>106</v>
      </c>
      <c r="O17" s="102"/>
      <c r="P17" s="102"/>
      <c r="Q17" s="2045"/>
      <c r="S17" s="601" t="s">
        <v>15</v>
      </c>
      <c r="T17" s="476">
        <f t="shared" ref="T17:AF17" ca="1" si="1">CELL("largeur",T17)</f>
        <v>11</v>
      </c>
      <c r="U17" s="91">
        <f t="shared" ca="1" si="1"/>
        <v>11</v>
      </c>
      <c r="V17" s="91">
        <f t="shared" ca="1" si="1"/>
        <v>3</v>
      </c>
      <c r="W17" s="91">
        <f t="shared" ca="1" si="1"/>
        <v>11</v>
      </c>
      <c r="X17" s="91">
        <f t="shared" ca="1" si="1"/>
        <v>11</v>
      </c>
      <c r="Y17" s="91">
        <f t="shared" ca="1" si="1"/>
        <v>9</v>
      </c>
      <c r="Z17" s="91">
        <f t="shared" ca="1" si="1"/>
        <v>35</v>
      </c>
      <c r="AA17" s="91">
        <f t="shared" ca="1" si="1"/>
        <v>11</v>
      </c>
      <c r="AB17" s="91">
        <f t="shared" ca="1" si="1"/>
        <v>11</v>
      </c>
      <c r="AC17" s="91">
        <f t="shared" ca="1" si="1"/>
        <v>11</v>
      </c>
      <c r="AD17" s="91">
        <f t="shared" ca="1" si="1"/>
        <v>11</v>
      </c>
      <c r="AE17" s="91">
        <f t="shared" ca="1" si="1"/>
        <v>11</v>
      </c>
      <c r="AF17" s="603">
        <f t="shared" ca="1" si="1"/>
        <v>11</v>
      </c>
      <c r="AH17" s="140">
        <v>1</v>
      </c>
      <c r="AI17" s="140">
        <v>1</v>
      </c>
      <c r="AJ17" s="140">
        <v>1</v>
      </c>
      <c r="AK17" s="166"/>
      <c r="AL17" s="11"/>
      <c r="AM17" s="11"/>
      <c r="AN17" s="167"/>
      <c r="AP17" s="135">
        <v>1</v>
      </c>
    </row>
    <row r="18" spans="2:42" ht="22.5" customHeight="1" thickTop="1" thickBot="1">
      <c r="D18" s="98" t="s">
        <v>15</v>
      </c>
      <c r="E18" s="97" t="s">
        <v>104</v>
      </c>
      <c r="F18" s="97" t="s">
        <v>103</v>
      </c>
      <c r="G18" s="97" t="s">
        <v>102</v>
      </c>
      <c r="H18" s="97" t="s">
        <v>101</v>
      </c>
      <c r="I18" s="97" t="s">
        <v>100</v>
      </c>
      <c r="J18" s="97" t="s">
        <v>99</v>
      </c>
      <c r="K18" s="97" t="s">
        <v>98</v>
      </c>
      <c r="L18" s="97" t="s">
        <v>97</v>
      </c>
      <c r="M18" s="97" t="s">
        <v>96</v>
      </c>
      <c r="N18" s="97" t="s">
        <v>95</v>
      </c>
      <c r="O18" s="97" t="s">
        <v>94</v>
      </c>
      <c r="P18" s="97" t="s">
        <v>93</v>
      </c>
      <c r="Q18" s="96" t="s">
        <v>92</v>
      </c>
      <c r="S18" s="9" t="s">
        <v>0</v>
      </c>
      <c r="T18" s="2009"/>
      <c r="U18" s="37" t="s">
        <v>3</v>
      </c>
      <c r="V18" s="36"/>
      <c r="W18" s="36"/>
      <c r="X18" s="36"/>
      <c r="Y18" s="604">
        <v>0</v>
      </c>
      <c r="Z18" s="35" t="s">
        <v>4097</v>
      </c>
      <c r="AA18" s="2032"/>
      <c r="AB18" s="415"/>
      <c r="AC18" s="415"/>
      <c r="AD18" s="415"/>
      <c r="AE18" s="415"/>
      <c r="AF18" s="621"/>
      <c r="AH18" s="4152" t="s">
        <v>160</v>
      </c>
      <c r="AI18" s="4152"/>
      <c r="AJ18" s="143">
        <v>1</v>
      </c>
      <c r="AK18" s="258" t="s">
        <v>304</v>
      </c>
      <c r="AL18" s="160"/>
      <c r="AM18" s="141"/>
      <c r="AN18" s="161"/>
      <c r="AP18" s="135">
        <v>1</v>
      </c>
    </row>
    <row r="19" spans="2:42" ht="17.25" customHeight="1" thickTop="1" thickBot="1">
      <c r="B19" s="97" t="s">
        <v>100</v>
      </c>
      <c r="D19" s="92" t="s">
        <v>15</v>
      </c>
      <c r="E19" s="95" t="str">
        <f t="shared" ref="E19:Q19" si="2">SUBSTITUTE(ADDRESS(1,COLUMN(),4),"1","")</f>
        <v>E</v>
      </c>
      <c r="F19" s="94" t="str">
        <f t="shared" si="2"/>
        <v>F</v>
      </c>
      <c r="G19" s="94" t="str">
        <f t="shared" si="2"/>
        <v>G</v>
      </c>
      <c r="H19" s="94" t="str">
        <f t="shared" si="2"/>
        <v>H</v>
      </c>
      <c r="I19" s="94" t="str">
        <f t="shared" si="2"/>
        <v>I</v>
      </c>
      <c r="J19" s="94" t="str">
        <f t="shared" si="2"/>
        <v>J</v>
      </c>
      <c r="K19" s="94" t="str">
        <f t="shared" si="2"/>
        <v>K</v>
      </c>
      <c r="L19" s="682" t="str">
        <f t="shared" si="2"/>
        <v>L</v>
      </c>
      <c r="M19" s="94" t="str">
        <f t="shared" si="2"/>
        <v>M</v>
      </c>
      <c r="N19" s="94" t="str">
        <f t="shared" si="2"/>
        <v>N</v>
      </c>
      <c r="O19" s="94" t="str">
        <f t="shared" si="2"/>
        <v>O</v>
      </c>
      <c r="P19" s="94" t="str">
        <f t="shared" si="2"/>
        <v>P</v>
      </c>
      <c r="Q19" s="93" t="str">
        <f t="shared" si="2"/>
        <v>Q</v>
      </c>
      <c r="S19" s="9" t="s">
        <v>0</v>
      </c>
      <c r="T19" s="1938" t="s">
        <v>53</v>
      </c>
      <c r="U19" s="33"/>
      <c r="V19" s="33"/>
      <c r="W19" s="33"/>
      <c r="X19" s="33"/>
      <c r="Y19" s="604">
        <f ca="1">IF(ISBLANK(Z19),"",LARGE(OFFSET(Y18,0,0,ROWS(Y18:Y18)),1)+1)</f>
        <v>1</v>
      </c>
      <c r="Z19" s="29" t="s">
        <v>569</v>
      </c>
      <c r="AA19" s="2035"/>
      <c r="AB19" s="27"/>
      <c r="AC19" s="27"/>
      <c r="AD19" s="27"/>
      <c r="AE19" s="27"/>
      <c r="AF19" s="671"/>
      <c r="AH19" s="3817"/>
      <c r="AI19" s="3817"/>
      <c r="AJ19" s="143">
        <v>1</v>
      </c>
      <c r="AK19" s="166"/>
      <c r="AL19" s="11"/>
      <c r="AM19" s="11"/>
      <c r="AN19" s="167"/>
      <c r="AP19" s="135">
        <v>1</v>
      </c>
    </row>
    <row r="20" spans="2:42" ht="16.149999999999999" customHeight="1" thickTop="1" thickBot="1">
      <c r="B20" s="242" t="s">
        <v>270</v>
      </c>
      <c r="D20" s="92" t="s">
        <v>15</v>
      </c>
      <c r="E20" s="476">
        <f t="shared" ref="E20:Q20" ca="1" si="3">CELL("largeur",E20)</f>
        <v>11</v>
      </c>
      <c r="F20" s="91">
        <f t="shared" ca="1" si="3"/>
        <v>11</v>
      </c>
      <c r="G20" s="91">
        <f t="shared" ca="1" si="3"/>
        <v>3</v>
      </c>
      <c r="H20" s="91">
        <f t="shared" ca="1" si="3"/>
        <v>11</v>
      </c>
      <c r="I20" s="91">
        <f t="shared" ca="1" si="3"/>
        <v>11</v>
      </c>
      <c r="J20" s="91">
        <f t="shared" ca="1" si="3"/>
        <v>9</v>
      </c>
      <c r="K20" s="91">
        <f t="shared" ca="1" si="3"/>
        <v>35</v>
      </c>
      <c r="L20" s="681">
        <f t="shared" ca="1" si="3"/>
        <v>11</v>
      </c>
      <c r="M20" s="91">
        <f t="shared" ca="1" si="3"/>
        <v>11</v>
      </c>
      <c r="N20" s="91">
        <f t="shared" ca="1" si="3"/>
        <v>11</v>
      </c>
      <c r="O20" s="91">
        <f t="shared" ca="1" si="3"/>
        <v>11</v>
      </c>
      <c r="P20" s="91">
        <f t="shared" ca="1" si="3"/>
        <v>11</v>
      </c>
      <c r="Q20" s="90">
        <f t="shared" ca="1" si="3"/>
        <v>11</v>
      </c>
      <c r="S20" s="28" t="str">
        <f t="shared" ref="S20:S30" si="4">IF(OR(Z20&lt;&gt;"",AB20&lt;&gt;"",AD20&lt;&gt;"",AE20&lt;&gt; ""),"A", "►")</f>
        <v>A</v>
      </c>
      <c r="T20" s="1939" t="s">
        <v>52</v>
      </c>
      <c r="U20" s="31"/>
      <c r="V20" s="31"/>
      <c r="W20" s="31"/>
      <c r="X20" s="31"/>
      <c r="Y20" s="604">
        <f ca="1">IF(ISBLANK(Z20),"",LARGE(OFFSET(Y18,0,0,ROWS(Y18:Y19)),1)+1)</f>
        <v>2</v>
      </c>
      <c r="Z20" s="29" t="s">
        <v>51</v>
      </c>
      <c r="AA20" s="2035"/>
      <c r="AB20" s="27"/>
      <c r="AC20" s="27"/>
      <c r="AD20" s="27"/>
      <c r="AE20" s="27"/>
      <c r="AF20" s="671"/>
      <c r="AH20" s="140">
        <v>1</v>
      </c>
      <c r="AI20" s="140">
        <v>1</v>
      </c>
      <c r="AJ20" s="140">
        <v>1</v>
      </c>
      <c r="AK20" s="258" t="s">
        <v>86</v>
      </c>
      <c r="AL20" s="160"/>
      <c r="AM20" s="141"/>
      <c r="AN20" s="161"/>
      <c r="AP20" s="135">
        <v>1</v>
      </c>
    </row>
    <row r="21" spans="2:42" ht="16.149999999999999" customHeight="1" thickTop="1">
      <c r="B21" s="243" t="s">
        <v>274</v>
      </c>
      <c r="D21" s="53" t="s">
        <v>0</v>
      </c>
      <c r="E21" s="89" t="s">
        <v>89</v>
      </c>
      <c r="F21" s="88" t="s">
        <v>88</v>
      </c>
      <c r="G21" s="87"/>
      <c r="H21" s="3992" t="s">
        <v>87</v>
      </c>
      <c r="I21" s="3994" t="s">
        <v>86</v>
      </c>
      <c r="J21" s="4105" t="s">
        <v>85</v>
      </c>
      <c r="K21" s="86" t="s">
        <v>84</v>
      </c>
      <c r="L21" s="4142" t="s">
        <v>83</v>
      </c>
      <c r="M21" s="85" t="s">
        <v>81</v>
      </c>
      <c r="N21" s="84" t="s">
        <v>80</v>
      </c>
      <c r="O21" s="4155" t="s">
        <v>82</v>
      </c>
      <c r="P21" s="4157" t="s">
        <v>80</v>
      </c>
      <c r="Q21" s="4052" t="s">
        <v>266</v>
      </c>
      <c r="S21" s="28" t="str">
        <f t="shared" si="4"/>
        <v>A</v>
      </c>
      <c r="T21" s="1939" t="s">
        <v>1010</v>
      </c>
      <c r="U21" s="31"/>
      <c r="V21" s="31"/>
      <c r="W21" s="31"/>
      <c r="X21" s="31"/>
      <c r="Y21" s="604">
        <f ca="1">IF(ISBLANK(Z21),"",LARGE(OFFSET(Y18,0,0,ROWS(Y18:Y20)),1)+1)</f>
        <v>3</v>
      </c>
      <c r="Z21" s="29" t="s">
        <v>50</v>
      </c>
      <c r="AA21" s="2035"/>
      <c r="AB21" s="27"/>
      <c r="AC21" s="27"/>
      <c r="AD21" s="27"/>
      <c r="AE21" s="27"/>
      <c r="AF21" s="671"/>
      <c r="AH21" s="4161" t="s">
        <v>158</v>
      </c>
      <c r="AI21" s="4161"/>
      <c r="AJ21" s="143">
        <v>1</v>
      </c>
      <c r="AK21" s="166"/>
      <c r="AL21" s="11"/>
      <c r="AM21" s="11"/>
      <c r="AN21" s="167"/>
      <c r="AP21" s="135">
        <v>1</v>
      </c>
    </row>
    <row r="22" spans="2:42" ht="21">
      <c r="B22" s="41" t="s">
        <v>62</v>
      </c>
      <c r="D22" s="53" t="s">
        <v>0</v>
      </c>
      <c r="E22" s="83" t="s">
        <v>77</v>
      </c>
      <c r="F22" s="82" t="s">
        <v>30</v>
      </c>
      <c r="G22" s="81" t="s">
        <v>76</v>
      </c>
      <c r="H22" s="3993"/>
      <c r="I22" s="3995"/>
      <c r="J22" s="4106"/>
      <c r="K22" s="80" t="s">
        <v>75</v>
      </c>
      <c r="L22" s="4143"/>
      <c r="M22" s="79" t="s">
        <v>74</v>
      </c>
      <c r="N22" s="78">
        <v>1</v>
      </c>
      <c r="O22" s="4156"/>
      <c r="P22" s="4158"/>
      <c r="Q22" s="4053"/>
      <c r="S22" s="28" t="str">
        <f t="shared" si="4"/>
        <v>A</v>
      </c>
      <c r="T22" s="1939" t="s">
        <v>48</v>
      </c>
      <c r="U22" s="31"/>
      <c r="V22" s="31"/>
      <c r="W22" s="31"/>
      <c r="X22" s="31"/>
      <c r="Y22" s="604">
        <f ca="1">IF(ISBLANK(Z22),"",LARGE(OFFSET(Y18,0,0,ROWS(Y18:Y21)),1)+1)</f>
        <v>4</v>
      </c>
      <c r="Z22" s="29" t="s">
        <v>47</v>
      </c>
      <c r="AA22" s="2035"/>
      <c r="AB22" s="27"/>
      <c r="AC22" s="27"/>
      <c r="AD22" s="27"/>
      <c r="AE22" s="27"/>
      <c r="AF22" s="671"/>
      <c r="AH22" s="3835"/>
      <c r="AI22" s="3835"/>
      <c r="AJ22" s="143">
        <v>1</v>
      </c>
      <c r="AK22" s="304" t="s">
        <v>356</v>
      </c>
      <c r="AL22" s="305"/>
      <c r="AM22" s="141"/>
      <c r="AN22" s="161"/>
      <c r="AP22" s="135">
        <v>1</v>
      </c>
    </row>
    <row r="23" spans="2:42" ht="19.5" thickBot="1">
      <c r="B23" s="645" t="s">
        <v>61</v>
      </c>
      <c r="D23" s="53" t="s">
        <v>0</v>
      </c>
      <c r="E23" s="66"/>
      <c r="F23" s="65"/>
      <c r="G23" s="73" t="str">
        <f t="shared" ref="G23:G32" si="5">IF(AND(E23&gt;0,H23&gt;0),"de","")</f>
        <v/>
      </c>
      <c r="H23" s="63">
        <v>3</v>
      </c>
      <c r="I23" s="43" t="s">
        <v>64</v>
      </c>
      <c r="J23" s="61">
        <v>1</v>
      </c>
      <c r="K23" s="60"/>
      <c r="L23" s="59">
        <f>IFERROR(INDEX(E35:Q35,MATCH(I23,E34:Q34,0)) * H23 * IF(ISBLANK(E23), 1, E23), 0)</f>
        <v>0.75</v>
      </c>
      <c r="M23" s="71">
        <f>IF(L33=0,0,(L23/L33)*N22*1000)</f>
        <v>139.61280714817576</v>
      </c>
      <c r="N23" s="77">
        <f>IF(L33=0, 0, (E23*J23)/(L33*N22))</f>
        <v>0</v>
      </c>
      <c r="O23" s="485">
        <f>IF(ISBLANK(P16), 0, (L23 * J23) * (P15 / P16))</f>
        <v>1.5</v>
      </c>
      <c r="P23" s="76">
        <f>(E23/P16)*P15*J23</f>
        <v>0</v>
      </c>
      <c r="Q23" s="674">
        <f t="shared" ref="Q23:Q32" si="6">F23</f>
        <v>0</v>
      </c>
      <c r="S23" s="28" t="str">
        <f t="shared" si="4"/>
        <v>A</v>
      </c>
      <c r="T23" s="1939" t="s">
        <v>45</v>
      </c>
      <c r="U23" s="31"/>
      <c r="V23" s="31"/>
      <c r="W23" s="31"/>
      <c r="X23" s="31"/>
      <c r="Y23" s="604">
        <f ca="1">IF(ISBLANK(Z23),"",LARGE(OFFSET(Y18,0,0,ROWS(Y18:Y22)),1)+1)</f>
        <v>5</v>
      </c>
      <c r="Z23" s="29" t="s">
        <v>49</v>
      </c>
      <c r="AA23" s="2035"/>
      <c r="AB23" s="27"/>
      <c r="AC23" s="27"/>
      <c r="AD23" s="27"/>
      <c r="AE23" s="27"/>
      <c r="AF23" s="671"/>
      <c r="AH23" s="140">
        <v>1</v>
      </c>
      <c r="AI23" s="140">
        <v>1</v>
      </c>
      <c r="AJ23" s="140">
        <v>1</v>
      </c>
      <c r="AK23" s="166"/>
      <c r="AL23" s="11"/>
      <c r="AM23" s="11"/>
      <c r="AN23" s="167"/>
      <c r="AP23" s="135">
        <v>1</v>
      </c>
    </row>
    <row r="24" spans="2:42" ht="18.75" customHeight="1">
      <c r="B24" s="38" t="s">
        <v>58</v>
      </c>
      <c r="D24" s="67" t="str">
        <f t="shared" ref="D24:D31" si="7">IF(K24&lt;&gt;"","A","►")</f>
        <v>A</v>
      </c>
      <c r="E24" s="66"/>
      <c r="F24" s="65"/>
      <c r="G24" s="64" t="str">
        <f t="shared" si="5"/>
        <v/>
      </c>
      <c r="H24" s="63">
        <v>100</v>
      </c>
      <c r="I24" s="41" t="s">
        <v>62</v>
      </c>
      <c r="J24" s="61">
        <v>1</v>
      </c>
      <c r="K24" s="60" t="s">
        <v>73</v>
      </c>
      <c r="L24" s="59">
        <f>IFERROR(INDEX(E35:Q35,MATCH(I24,E34:Q34,0)) * H24 * IF(ISBLANK(E24), 1, E24), 0)</f>
        <v>0.1</v>
      </c>
      <c r="M24" s="58">
        <f>IF(O33=0,0,(O24/O33)*N22*1000)</f>
        <v>18.615040953090102</v>
      </c>
      <c r="N24" s="57">
        <f>IF(L33=0, 0, (E24*J24)/(L33*N22))</f>
        <v>0</v>
      </c>
      <c r="O24" s="485">
        <f>IF(ISBLANK(P16), 0, (L24 * J24) * (P15 / P16))</f>
        <v>0.2</v>
      </c>
      <c r="P24" s="56">
        <f>(E24/P16)*P15*J24</f>
        <v>0</v>
      </c>
      <c r="Q24" s="675">
        <f t="shared" si="6"/>
        <v>0</v>
      </c>
      <c r="S24" s="28" t="str">
        <f t="shared" si="4"/>
        <v>A</v>
      </c>
      <c r="T24" s="1939" t="s">
        <v>43</v>
      </c>
      <c r="U24" s="31"/>
      <c r="V24" s="31"/>
      <c r="W24" s="31"/>
      <c r="X24" s="31"/>
      <c r="Y24" s="604">
        <f ca="1">IF(ISBLANK(Z24),"",LARGE(OFFSET(Y18,0,0,ROWS(Y18:Y23)),1)+1)</f>
        <v>6</v>
      </c>
      <c r="Z24" s="29" t="s">
        <v>46</v>
      </c>
      <c r="AA24" s="2035"/>
      <c r="AB24" s="27"/>
      <c r="AC24" s="27"/>
      <c r="AD24" s="27"/>
      <c r="AE24" s="27"/>
      <c r="AF24" s="671"/>
      <c r="AH24" s="4162" t="s">
        <v>322</v>
      </c>
      <c r="AI24" s="4162"/>
      <c r="AJ24" s="143">
        <v>1</v>
      </c>
      <c r="AK24" s="319"/>
      <c r="AL24" s="320" t="s">
        <v>58</v>
      </c>
      <c r="AM24" s="321" t="s">
        <v>56</v>
      </c>
      <c r="AN24" s="161"/>
      <c r="AP24" s="135">
        <v>1</v>
      </c>
    </row>
    <row r="25" spans="2:42" ht="18.75">
      <c r="B25" s="38" t="s">
        <v>56</v>
      </c>
      <c r="D25" s="67" t="str">
        <f t="shared" si="7"/>
        <v>A</v>
      </c>
      <c r="E25" s="66"/>
      <c r="F25" s="72"/>
      <c r="G25" s="73" t="str">
        <f t="shared" si="5"/>
        <v/>
      </c>
      <c r="H25" s="63">
        <v>1.345</v>
      </c>
      <c r="I25" s="645" t="s">
        <v>61</v>
      </c>
      <c r="J25" s="61">
        <v>1</v>
      </c>
      <c r="K25" s="60" t="s">
        <v>72</v>
      </c>
      <c r="L25" s="59">
        <f>IFERROR(INDEX(E35:Q35,MATCH(I25,E34:Q34,0)) * H25 * IF(ISBLANK(E25), 1, E25), 0)</f>
        <v>1.345</v>
      </c>
      <c r="M25" s="71">
        <f>IF(O33=0,0,(O25/O33)*N22*1000)</f>
        <v>250.37230081906188</v>
      </c>
      <c r="N25" s="70">
        <f>IF(L33=0, 0, (E25*J25)/(L33*N22))</f>
        <v>0</v>
      </c>
      <c r="O25" s="485">
        <f>IF(ISBLANK(P16), 0, (L25 * J25) * (P15 / P16))</f>
        <v>2.69</v>
      </c>
      <c r="P25" s="69">
        <f>(E25/P16)*P15*J25</f>
        <v>0</v>
      </c>
      <c r="Q25" s="676">
        <f t="shared" si="6"/>
        <v>0</v>
      </c>
      <c r="S25" s="28" t="str">
        <f t="shared" si="4"/>
        <v>A</v>
      </c>
      <c r="T25" s="1939" t="s">
        <v>41</v>
      </c>
      <c r="U25" s="31"/>
      <c r="V25" s="31"/>
      <c r="W25" s="31"/>
      <c r="X25" s="31"/>
      <c r="Y25" s="604">
        <f ca="1">IF(ISBLANK(Z25),"",LARGE(OFFSET(Y18,0,0,ROWS(Y18:Y24)),1)+1)</f>
        <v>7</v>
      </c>
      <c r="Z25" s="29" t="s">
        <v>44</v>
      </c>
      <c r="AA25" s="2035"/>
      <c r="AB25" s="27"/>
      <c r="AC25" s="27"/>
      <c r="AD25" s="27"/>
      <c r="AE25" s="27"/>
      <c r="AF25" s="671"/>
      <c r="AH25" s="3886"/>
      <c r="AI25" s="3886"/>
      <c r="AJ25" s="143">
        <v>1</v>
      </c>
      <c r="AK25" s="319"/>
      <c r="AL25" s="320" t="s">
        <v>57</v>
      </c>
      <c r="AM25" s="321" t="s">
        <v>55</v>
      </c>
      <c r="AN25" s="161"/>
      <c r="AP25" s="135">
        <v>1</v>
      </c>
    </row>
    <row r="26" spans="2:42" ht="19.5" thickBot="1">
      <c r="B26" s="38" t="s">
        <v>57</v>
      </c>
      <c r="D26" s="67" t="str">
        <f t="shared" si="7"/>
        <v>A</v>
      </c>
      <c r="E26" s="396">
        <v>27</v>
      </c>
      <c r="F26" s="72" t="s">
        <v>404</v>
      </c>
      <c r="G26" s="64" t="str">
        <f t="shared" si="5"/>
        <v>de</v>
      </c>
      <c r="H26" s="63">
        <v>20</v>
      </c>
      <c r="I26" s="41" t="s">
        <v>62</v>
      </c>
      <c r="J26" s="61">
        <v>1</v>
      </c>
      <c r="K26" s="60" t="s">
        <v>71</v>
      </c>
      <c r="L26" s="59">
        <f>IFERROR(INDEX(E35:Q35,MATCH(I26,E34:Q34,0)) * H26 * IF(ISBLANK(E26), 1, E26), 0)</f>
        <v>0.54</v>
      </c>
      <c r="M26" s="58">
        <f>IF(O33=0,0,(O26/O33)*N22*1000)</f>
        <v>100.52122114668654</v>
      </c>
      <c r="N26" s="57">
        <f>IF(L33=0, 0, (E26*J26)/(L33*N22))</f>
        <v>5.026061057334327</v>
      </c>
      <c r="O26" s="485">
        <f>IF(ISBLANK(P16), 0, (L26 * J26) * (P15 / P16))</f>
        <v>1.08</v>
      </c>
      <c r="P26" s="56">
        <f>(E26/P16)*P15*J26</f>
        <v>54</v>
      </c>
      <c r="Q26" s="675" t="str">
        <f t="shared" si="6"/>
        <v>jaunes</v>
      </c>
      <c r="S26" s="28" t="str">
        <f t="shared" si="4"/>
        <v>►</v>
      </c>
      <c r="T26" s="1939" t="s">
        <v>40</v>
      </c>
      <c r="U26" s="31"/>
      <c r="V26" s="31"/>
      <c r="W26" s="31"/>
      <c r="X26" s="31"/>
      <c r="Y26" s="604" t="str">
        <f ca="1">IF(ISBLANK(Z26),"",LARGE(OFFSET(Y18,0,0,ROWS(Y18:Y25)),1)+1)</f>
        <v/>
      </c>
      <c r="Z26" s="29"/>
      <c r="AA26" s="2035"/>
      <c r="AB26" s="27"/>
      <c r="AC26" s="27"/>
      <c r="AD26" s="27"/>
      <c r="AE26" s="27"/>
      <c r="AF26" s="671"/>
      <c r="AH26" s="140">
        <v>1</v>
      </c>
      <c r="AI26" s="140">
        <v>1</v>
      </c>
      <c r="AJ26" s="140">
        <v>1</v>
      </c>
      <c r="AK26" s="319"/>
      <c r="AL26" s="336" t="s">
        <v>403</v>
      </c>
      <c r="AM26" s="337" t="s">
        <v>62</v>
      </c>
      <c r="AN26" s="161"/>
      <c r="AP26" s="135">
        <v>1</v>
      </c>
    </row>
    <row r="27" spans="2:42" ht="18.75" customHeight="1">
      <c r="B27" s="38" t="s">
        <v>55</v>
      </c>
      <c r="D27" s="67" t="str">
        <f t="shared" si="7"/>
        <v>A</v>
      </c>
      <c r="E27" s="66"/>
      <c r="F27" s="72"/>
      <c r="G27" s="73" t="str">
        <f t="shared" si="5"/>
        <v/>
      </c>
      <c r="H27" s="63">
        <v>75</v>
      </c>
      <c r="I27" s="41" t="s">
        <v>56</v>
      </c>
      <c r="J27" s="61">
        <v>1</v>
      </c>
      <c r="K27" s="60" t="s">
        <v>70</v>
      </c>
      <c r="L27" s="59">
        <f>IFERROR(INDEX(E35:Q35,MATCH(I27,E34:Q34,0)) * H27 * IF(ISBLANK(E27), 1, E27), 0)</f>
        <v>0.75</v>
      </c>
      <c r="M27" s="71">
        <f>IF(O33=0,0,(O27/O33)*N22*1000)</f>
        <v>139.61280714817576</v>
      </c>
      <c r="N27" s="70">
        <f>IF(L33=0, 0, (E27*J27)/(L33*N22))</f>
        <v>0</v>
      </c>
      <c r="O27" s="485">
        <f>IF(ISBLANK(P16), 0, (L27 * J27) * (P15 / P16))</f>
        <v>1.5</v>
      </c>
      <c r="P27" s="69">
        <f>(E27/P16)*P15*J27</f>
        <v>0</v>
      </c>
      <c r="Q27" s="677">
        <f t="shared" si="6"/>
        <v>0</v>
      </c>
      <c r="S27" s="28" t="str">
        <f t="shared" si="4"/>
        <v>►</v>
      </c>
      <c r="T27" s="1939" t="s">
        <v>39</v>
      </c>
      <c r="U27" s="31"/>
      <c r="V27" s="31"/>
      <c r="W27" s="31"/>
      <c r="X27" s="31"/>
      <c r="Y27" s="604" t="str">
        <f ca="1">IF(ISBLANK(Z27),"",LARGE(OFFSET(Y18,0,0,ROWS(Y18:Y26)),1)+1)</f>
        <v/>
      </c>
      <c r="Z27" s="29"/>
      <c r="AA27" s="2035"/>
      <c r="AB27" s="27"/>
      <c r="AC27" s="27"/>
      <c r="AD27" s="27"/>
      <c r="AE27" s="27"/>
      <c r="AF27" s="671"/>
      <c r="AH27" s="4166" t="s">
        <v>364</v>
      </c>
      <c r="AI27" s="4166"/>
      <c r="AJ27" s="143">
        <v>1</v>
      </c>
      <c r="AK27" s="319"/>
      <c r="AL27" s="347" t="s">
        <v>66</v>
      </c>
      <c r="AM27" s="348" t="s">
        <v>429</v>
      </c>
      <c r="AN27" s="161"/>
      <c r="AP27" s="135">
        <v>1</v>
      </c>
    </row>
    <row r="28" spans="2:42" ht="18.75">
      <c r="B28" s="39" t="s">
        <v>66</v>
      </c>
      <c r="D28" s="67" t="str">
        <f t="shared" si="7"/>
        <v>A</v>
      </c>
      <c r="E28" s="66">
        <v>1</v>
      </c>
      <c r="F28" s="65" t="s">
        <v>69</v>
      </c>
      <c r="G28" s="64" t="str">
        <f t="shared" si="5"/>
        <v/>
      </c>
      <c r="H28" s="63"/>
      <c r="I28" s="62"/>
      <c r="J28" s="61">
        <v>2</v>
      </c>
      <c r="K28" s="60" t="s">
        <v>68</v>
      </c>
      <c r="L28" s="59">
        <f>IFERROR(INDEX(E35:Q35,MATCH(I28,E34:Q34,0)) * H28 * IF(ISBLANK(E28), 1, E28), 0)</f>
        <v>0</v>
      </c>
      <c r="M28" s="58">
        <f>IF(O33=0,0,(O28/O33)*N22*1000)</f>
        <v>0</v>
      </c>
      <c r="N28" s="57">
        <f>IF(L33=0, 0, (E28*J28)/(L33*N22))</f>
        <v>0.37230081906180201</v>
      </c>
      <c r="O28" s="485">
        <f>IF(ISBLANK(P16), 0, (L28 * J28) * (P15 / P16))</f>
        <v>0</v>
      </c>
      <c r="P28" s="56">
        <f>(E28/P16)*P15*J28</f>
        <v>4</v>
      </c>
      <c r="Q28" s="675" t="str">
        <f t="shared" si="6"/>
        <v>orange</v>
      </c>
      <c r="S28" s="28" t="str">
        <f t="shared" si="4"/>
        <v>A</v>
      </c>
      <c r="T28" s="1939" t="s">
        <v>38</v>
      </c>
      <c r="U28" s="31"/>
      <c r="V28" s="31"/>
      <c r="W28" s="31"/>
      <c r="X28" s="31"/>
      <c r="Y28" s="604">
        <f ca="1">IF(ISBLANK(Z28),"",LARGE(OFFSET(Y18,0,0,ROWS(Y18:Y27)),1)+1)</f>
        <v>8</v>
      </c>
      <c r="Z28" s="29" t="s">
        <v>1031</v>
      </c>
      <c r="AA28" s="2035"/>
      <c r="AB28" s="27"/>
      <c r="AC28" s="27"/>
      <c r="AD28" s="27"/>
      <c r="AE28" s="27"/>
      <c r="AF28" s="671"/>
      <c r="AH28" s="3898"/>
      <c r="AI28" s="3898"/>
      <c r="AJ28" s="143">
        <v>1</v>
      </c>
      <c r="AK28" s="319"/>
      <c r="AL28" s="347" t="s">
        <v>65</v>
      </c>
      <c r="AM28" s="358" t="s">
        <v>59</v>
      </c>
      <c r="AN28" s="161"/>
      <c r="AP28" s="135">
        <v>1</v>
      </c>
    </row>
    <row r="29" spans="2:42" ht="18" customHeight="1" thickBot="1">
      <c r="B29" s="39" t="s">
        <v>65</v>
      </c>
      <c r="D29" s="67" t="str">
        <f t="shared" si="7"/>
        <v>A</v>
      </c>
      <c r="E29" s="66"/>
      <c r="F29" s="65"/>
      <c r="G29" s="64" t="str">
        <f t="shared" si="5"/>
        <v/>
      </c>
      <c r="H29" s="382">
        <v>1.5</v>
      </c>
      <c r="I29" s="38" t="s">
        <v>58</v>
      </c>
      <c r="J29" s="61">
        <v>1</v>
      </c>
      <c r="K29" s="60" t="s">
        <v>1023</v>
      </c>
      <c r="L29" s="59">
        <f>IFERROR(INDEX(E35:Q35,MATCH(I29,E34:Q34,0)) * H29 * IF(ISBLANK(E29), 1, E29), 0)</f>
        <v>1.5</v>
      </c>
      <c r="M29" s="71">
        <f>IF(O33=0,0,(O29/O33)*N22*1000)</f>
        <v>279.22561429635152</v>
      </c>
      <c r="N29" s="70">
        <f>IF(L33=0, 0, (E29*J29)/(L33*N22))</f>
        <v>0</v>
      </c>
      <c r="O29" s="485">
        <f>IF(ISBLANK(P16), 0, (L29 * J29) * (P15 / P16))</f>
        <v>3</v>
      </c>
      <c r="P29" s="69">
        <f>(E29/P16)*P15*J29</f>
        <v>0</v>
      </c>
      <c r="Q29" s="677">
        <f t="shared" si="6"/>
        <v>0</v>
      </c>
      <c r="S29" s="28" t="str">
        <f t="shared" si="4"/>
        <v>A</v>
      </c>
      <c r="T29" s="1939" t="s">
        <v>37</v>
      </c>
      <c r="U29" s="31"/>
      <c r="V29" s="31"/>
      <c r="W29" s="31"/>
      <c r="X29" s="31"/>
      <c r="Y29" s="604" t="str">
        <f ca="1">IF(ISBLANK(Z29),"",LARGE(OFFSET(Y18,0,0,ROWS(Y18:Y28)),1)+1)</f>
        <v/>
      </c>
      <c r="Z29" s="29"/>
      <c r="AA29" s="2035"/>
      <c r="AB29" s="27" t="s">
        <v>1032</v>
      </c>
      <c r="AC29" s="27"/>
      <c r="AD29" s="27"/>
      <c r="AE29" s="27"/>
      <c r="AF29" s="671"/>
      <c r="AH29" s="140">
        <v>1</v>
      </c>
      <c r="AI29" s="140">
        <v>1</v>
      </c>
      <c r="AJ29" s="140">
        <v>1</v>
      </c>
      <c r="AK29" s="319"/>
      <c r="AL29" s="366" t="s">
        <v>60</v>
      </c>
      <c r="AM29" s="367"/>
      <c r="AN29" s="161"/>
      <c r="AP29" s="135">
        <v>1</v>
      </c>
    </row>
    <row r="30" spans="2:42" ht="18.75">
      <c r="B30" s="43" t="s">
        <v>64</v>
      </c>
      <c r="D30" s="67" t="str">
        <f t="shared" si="7"/>
        <v>A</v>
      </c>
      <c r="E30" s="66"/>
      <c r="F30" s="65"/>
      <c r="G30" s="64" t="str">
        <f t="shared" si="5"/>
        <v/>
      </c>
      <c r="H30" s="382">
        <v>2.5</v>
      </c>
      <c r="I30" s="38" t="s">
        <v>56</v>
      </c>
      <c r="J30" s="61">
        <v>1</v>
      </c>
      <c r="K30" s="60" t="s">
        <v>1024</v>
      </c>
      <c r="L30" s="59">
        <f>IFERROR(INDEX(E35:Q35,MATCH(I30,E34:Q34,0)) * H30 * IF(ISBLANK(E30), 1, E30), 0)</f>
        <v>2.5000000000000001E-2</v>
      </c>
      <c r="M30" s="58">
        <f>IF(O33=0,0,(O30/O33)*N22*1000)</f>
        <v>4.6537602382725254</v>
      </c>
      <c r="N30" s="57">
        <f>IF(L33=0, 0, (E30*J30)/(L33*N22))</f>
        <v>0</v>
      </c>
      <c r="O30" s="485">
        <f>IF(ISBLANK(P16), 0, (L30 * J30) * (P15 / P16))</f>
        <v>0.05</v>
      </c>
      <c r="P30" s="56">
        <f>(E30/P16)*P15*J30</f>
        <v>0</v>
      </c>
      <c r="Q30" s="675">
        <f t="shared" si="6"/>
        <v>0</v>
      </c>
      <c r="S30" s="28" t="str">
        <f t="shared" si="4"/>
        <v>►</v>
      </c>
      <c r="T30" s="1939"/>
      <c r="U30" s="31"/>
      <c r="V30" s="31"/>
      <c r="W30" s="31"/>
      <c r="X30" s="31"/>
      <c r="Y30" s="604" t="str">
        <f ca="1">IF(ISBLANK(Z30),"",LARGE(OFFSET(Y18,0,0,ROWS(Y18:Y29)),1)+1)</f>
        <v/>
      </c>
      <c r="Z30" s="29"/>
      <c r="AA30" s="2035"/>
      <c r="AB30" s="27"/>
      <c r="AC30" s="27"/>
      <c r="AD30" s="27"/>
      <c r="AE30" s="27"/>
      <c r="AF30" s="671"/>
      <c r="AH30" s="4167" t="s">
        <v>405</v>
      </c>
      <c r="AI30" s="4167"/>
      <c r="AJ30" s="143">
        <v>1</v>
      </c>
      <c r="AK30" s="319"/>
      <c r="AL30" s="372" t="s">
        <v>459</v>
      </c>
      <c r="AM30" s="373"/>
      <c r="AN30" s="161"/>
      <c r="AP30" s="135">
        <v>1</v>
      </c>
    </row>
    <row r="31" spans="2:42" ht="18.75">
      <c r="B31" s="42" t="s">
        <v>63</v>
      </c>
      <c r="D31" s="67" t="str">
        <f t="shared" si="7"/>
        <v>A</v>
      </c>
      <c r="E31" s="66"/>
      <c r="F31" s="72"/>
      <c r="G31" s="64" t="str">
        <f t="shared" si="5"/>
        <v/>
      </c>
      <c r="H31" s="63">
        <v>3.5</v>
      </c>
      <c r="I31" s="38" t="s">
        <v>57</v>
      </c>
      <c r="J31" s="61">
        <v>1</v>
      </c>
      <c r="K31" s="60" t="s">
        <v>1025</v>
      </c>
      <c r="L31" s="59">
        <f>IFERROR(INDEX(E35:Q35,MATCH(I31,E34:Q34,0)) * H31 * IF(ISBLANK(E31), 1, E31), 0)</f>
        <v>0.35000000000000003</v>
      </c>
      <c r="M31" s="71">
        <f>IF(O33=0,0,(O31/O33)*N22*1000)</f>
        <v>65.152643335815355</v>
      </c>
      <c r="N31" s="70">
        <f>IF(L33=0, 0, (E31*J31)/(L33*N22))</f>
        <v>0</v>
      </c>
      <c r="O31" s="485">
        <f>IF(ISBLANK(P16), 0, (L31 * J31) * (P15 / P16))</f>
        <v>0.70000000000000007</v>
      </c>
      <c r="P31" s="69">
        <f>(E31/P16)*P15*J31</f>
        <v>0</v>
      </c>
      <c r="Q31" s="677">
        <f t="shared" si="6"/>
        <v>0</v>
      </c>
      <c r="S31" s="9" t="s">
        <v>0</v>
      </c>
      <c r="T31" s="1939"/>
      <c r="U31" s="31"/>
      <c r="V31" s="31"/>
      <c r="W31" s="31"/>
      <c r="X31" s="31"/>
      <c r="Y31" s="604" t="str">
        <f ca="1">IF(ISBLANK(Z31),"",LARGE(OFFSET(Y18,0,0,ROWS(Y18:Y30)),1)+1)</f>
        <v/>
      </c>
      <c r="Z31" s="29"/>
      <c r="AA31" s="2035"/>
      <c r="AB31" s="27"/>
      <c r="AC31" s="27"/>
      <c r="AD31" s="27"/>
      <c r="AE31" s="27"/>
      <c r="AF31" s="671"/>
      <c r="AH31" s="3903"/>
      <c r="AI31" s="3903"/>
      <c r="AJ31" s="143">
        <v>1</v>
      </c>
      <c r="AK31" s="319"/>
      <c r="AL31" s="377" t="s">
        <v>464</v>
      </c>
      <c r="AM31" s="378" t="s">
        <v>465</v>
      </c>
      <c r="AN31" s="161"/>
      <c r="AP31" s="135">
        <v>1</v>
      </c>
    </row>
    <row r="32" spans="2:42" ht="18" customHeight="1" thickBot="1">
      <c r="B32" s="39" t="s">
        <v>60</v>
      </c>
      <c r="D32" s="53" t="s">
        <v>0</v>
      </c>
      <c r="E32" s="66"/>
      <c r="F32" s="72"/>
      <c r="G32" s="64" t="str">
        <f t="shared" si="5"/>
        <v/>
      </c>
      <c r="H32" s="63">
        <v>12</v>
      </c>
      <c r="I32" s="38" t="s">
        <v>55</v>
      </c>
      <c r="J32" s="61">
        <v>1</v>
      </c>
      <c r="K32" s="60" t="s">
        <v>1026</v>
      </c>
      <c r="L32" s="59">
        <f>IFERROR(INDEX(E35:Q35,MATCH(I32,E34:Q34,0)) * H32 * IF(ISBLANK(E32), 1, E32), 0)</f>
        <v>1.2E-2</v>
      </c>
      <c r="M32" s="58">
        <f>IF(O33=0,0,(O32/O33)*N22*1000)</f>
        <v>2.2338049143708121</v>
      </c>
      <c r="N32" s="57">
        <f>IF(L33=0, 0, (E32*J32)/(L33*N22))</f>
        <v>0</v>
      </c>
      <c r="O32" s="485">
        <f>IF(ISBLANK(P16), 0, (L32 * J32) * (P15 / P16))</f>
        <v>2.4E-2</v>
      </c>
      <c r="P32" s="56">
        <f>(E32/P16)*P15*J32</f>
        <v>0</v>
      </c>
      <c r="Q32" s="675">
        <f t="shared" si="6"/>
        <v>0</v>
      </c>
      <c r="S32" s="28" t="s">
        <v>0</v>
      </c>
      <c r="T32" s="1939"/>
      <c r="U32" s="31"/>
      <c r="V32" s="31"/>
      <c r="W32" s="31"/>
      <c r="X32" s="31"/>
      <c r="Y32" s="901">
        <v>3.472222222222222E-3</v>
      </c>
      <c r="Z32" s="2056" t="s">
        <v>1006</v>
      </c>
      <c r="AA32" s="2056"/>
      <c r="AB32" s="2055" t="s">
        <v>987</v>
      </c>
      <c r="AC32" s="2054"/>
      <c r="AD32" s="2054" t="s">
        <v>1008</v>
      </c>
      <c r="AE32" s="2053" t="s">
        <v>1002</v>
      </c>
      <c r="AF32" s="2052" t="s">
        <v>26</v>
      </c>
      <c r="AH32" s="140">
        <v>1</v>
      </c>
      <c r="AI32" s="140">
        <v>1</v>
      </c>
      <c r="AJ32" s="140">
        <v>1</v>
      </c>
      <c r="AK32" s="319"/>
      <c r="AL32" s="383" t="s">
        <v>469</v>
      </c>
      <c r="AM32" s="378" t="s">
        <v>470</v>
      </c>
      <c r="AN32" s="161"/>
      <c r="AP32" s="135">
        <v>1</v>
      </c>
    </row>
    <row r="33" spans="1:42" s="641" customFormat="1" ht="15.75" customHeight="1">
      <c r="A33"/>
      <c r="B33" s="39" t="s">
        <v>59</v>
      </c>
      <c r="C33"/>
      <c r="D33" s="53" t="s">
        <v>0</v>
      </c>
      <c r="E33" s="51"/>
      <c r="F33" s="50"/>
      <c r="G33" s="52"/>
      <c r="H33" s="52"/>
      <c r="I33" s="51"/>
      <c r="J33" s="50"/>
      <c r="K33" s="49"/>
      <c r="L33" s="48">
        <f>SUM(L23:L32)</f>
        <v>5.371999999999999</v>
      </c>
      <c r="M33" s="47"/>
      <c r="N33" s="47"/>
      <c r="O33" s="46">
        <f>SUM(O23:O32)</f>
        <v>10.743999999999998</v>
      </c>
      <c r="P33" s="49"/>
      <c r="Q33" s="49"/>
      <c r="R33"/>
      <c r="S33" s="28" t="s">
        <v>0</v>
      </c>
      <c r="T33" s="1939"/>
      <c r="U33" s="31"/>
      <c r="V33" s="31"/>
      <c r="W33" s="31"/>
      <c r="X33" s="31"/>
      <c r="Y33" s="2051">
        <v>1.0416666666666666E-2</v>
      </c>
      <c r="Z33" s="2050" t="s">
        <v>1007</v>
      </c>
      <c r="AA33" s="579"/>
      <c r="AB33" s="2049">
        <f>Y32+Y33</f>
        <v>1.3888888888888888E-2</v>
      </c>
      <c r="AC33" s="608"/>
      <c r="AD33" s="608"/>
      <c r="AE33" s="579" t="s">
        <v>1003</v>
      </c>
      <c r="AF33" s="696" t="s">
        <v>26</v>
      </c>
      <c r="AG33"/>
      <c r="AH33" s="4162" t="s">
        <v>366</v>
      </c>
      <c r="AI33" s="4162"/>
      <c r="AJ33" s="143">
        <v>1</v>
      </c>
      <c r="AK33" s="319"/>
      <c r="AL33" s="383" t="s">
        <v>488</v>
      </c>
      <c r="AM33" s="378" t="s">
        <v>489</v>
      </c>
      <c r="AN33" s="161"/>
      <c r="AO33"/>
      <c r="AP33" s="135">
        <v>1</v>
      </c>
    </row>
    <row r="34" spans="1:42" s="641" customFormat="1" ht="15.75" customHeight="1">
      <c r="A34"/>
      <c r="B34"/>
      <c r="C34"/>
      <c r="D34" s="44" t="s">
        <v>15</v>
      </c>
      <c r="E34" s="39" t="s">
        <v>66</v>
      </c>
      <c r="F34" s="39" t="s">
        <v>65</v>
      </c>
      <c r="G34" s="623" t="s">
        <v>54</v>
      </c>
      <c r="H34" s="43" t="s">
        <v>64</v>
      </c>
      <c r="I34" s="42" t="s">
        <v>63</v>
      </c>
      <c r="J34" s="41" t="s">
        <v>62</v>
      </c>
      <c r="K34" s="40" t="s">
        <v>61</v>
      </c>
      <c r="L34" s="38" t="s">
        <v>55</v>
      </c>
      <c r="M34" s="39" t="s">
        <v>60</v>
      </c>
      <c r="N34" s="39" t="s">
        <v>59</v>
      </c>
      <c r="O34" s="624" t="s">
        <v>58</v>
      </c>
      <c r="P34" s="624" t="s">
        <v>57</v>
      </c>
      <c r="Q34" s="404" t="s">
        <v>56</v>
      </c>
      <c r="R34"/>
      <c r="S34" s="28" t="s">
        <v>0</v>
      </c>
      <c r="T34" s="1939"/>
      <c r="U34" s="31"/>
      <c r="V34" s="31"/>
      <c r="W34" s="31"/>
      <c r="X34" s="31"/>
      <c r="Y34" s="14" t="s">
        <v>4</v>
      </c>
      <c r="Z34" s="2016"/>
      <c r="AA34" s="12"/>
      <c r="AB34" s="12"/>
      <c r="AC34" s="12"/>
      <c r="AD34" s="11"/>
      <c r="AE34" s="11"/>
      <c r="AF34" s="10"/>
      <c r="AG34"/>
      <c r="AH34" s="3886"/>
      <c r="AI34" s="3886"/>
      <c r="AJ34" s="143">
        <v>1</v>
      </c>
      <c r="AK34" s="319"/>
      <c r="AL34" s="383" t="s">
        <v>500</v>
      </c>
      <c r="AM34" s="378" t="s">
        <v>501</v>
      </c>
      <c r="AN34" s="161"/>
      <c r="AO34"/>
      <c r="AP34" s="135">
        <v>1</v>
      </c>
    </row>
    <row r="35" spans="1:42" s="641" customFormat="1" ht="16.149999999999999" customHeight="1" thickBot="1">
      <c r="A35"/>
      <c r="B35"/>
      <c r="C35"/>
      <c r="D35" s="44" t="s">
        <v>15</v>
      </c>
      <c r="E35" s="406">
        <v>0.5</v>
      </c>
      <c r="F35" s="407">
        <v>0.25</v>
      </c>
      <c r="G35" s="679">
        <v>1</v>
      </c>
      <c r="H35" s="407">
        <v>0.25</v>
      </c>
      <c r="I35" s="409">
        <v>0.5</v>
      </c>
      <c r="J35" s="410">
        <v>1E-3</v>
      </c>
      <c r="K35" s="408">
        <v>1</v>
      </c>
      <c r="L35" s="410">
        <v>1E-3</v>
      </c>
      <c r="M35" s="410">
        <v>0.22500000000000001</v>
      </c>
      <c r="N35" s="410">
        <v>0.01</v>
      </c>
      <c r="O35" s="678">
        <v>1</v>
      </c>
      <c r="P35" s="679">
        <v>0.1</v>
      </c>
      <c r="Q35" s="411">
        <v>0.01</v>
      </c>
      <c r="R35"/>
      <c r="S35" s="28" t="s">
        <v>0</v>
      </c>
      <c r="T35" s="1939" t="s">
        <v>1154</v>
      </c>
      <c r="U35" s="31"/>
      <c r="V35" s="31"/>
      <c r="W35" s="31"/>
      <c r="X35" s="31"/>
      <c r="Y35" s="6" t="s">
        <v>2</v>
      </c>
      <c r="Z35" s="5" t="s">
        <v>1</v>
      </c>
      <c r="AA35" s="4"/>
      <c r="AB35" s="3"/>
      <c r="AC35" s="3"/>
      <c r="AD35" s="3"/>
      <c r="AE35" s="3"/>
      <c r="AF35" s="463"/>
      <c r="AG35"/>
      <c r="AH35" s="140">
        <v>1</v>
      </c>
      <c r="AI35" s="140">
        <v>1</v>
      </c>
      <c r="AJ35" s="140">
        <v>1</v>
      </c>
      <c r="AK35" s="319"/>
      <c r="AL35" s="393" t="s">
        <v>508</v>
      </c>
      <c r="AM35" s="394" t="s">
        <v>509</v>
      </c>
      <c r="AN35" s="161"/>
      <c r="AO35"/>
      <c r="AP35" s="135">
        <v>1</v>
      </c>
    </row>
    <row r="36" spans="1:42" s="641" customFormat="1" ht="16.149999999999999" customHeight="1">
      <c r="A36"/>
      <c r="B36"/>
      <c r="C36"/>
      <c r="D36" s="593" t="s">
        <v>15</v>
      </c>
      <c r="E36" s="588">
        <v>11</v>
      </c>
      <c r="F36" s="588">
        <v>11</v>
      </c>
      <c r="G36" s="588">
        <v>3</v>
      </c>
      <c r="H36" s="588">
        <v>11</v>
      </c>
      <c r="I36" s="588">
        <v>11</v>
      </c>
      <c r="J36" s="588">
        <v>9</v>
      </c>
      <c r="K36" s="588">
        <v>35</v>
      </c>
      <c r="L36" s="589">
        <v>0.2</v>
      </c>
      <c r="M36" s="588">
        <v>11</v>
      </c>
      <c r="N36" s="588">
        <v>11</v>
      </c>
      <c r="O36" s="588">
        <v>11</v>
      </c>
      <c r="P36" s="588">
        <v>11</v>
      </c>
      <c r="Q36" s="591">
        <v>11</v>
      </c>
      <c r="R36"/>
      <c r="S36" s="718" t="s">
        <v>0</v>
      </c>
      <c r="T36" s="588">
        <v>11</v>
      </c>
      <c r="U36" s="588">
        <v>11</v>
      </c>
      <c r="V36" s="588">
        <v>3</v>
      </c>
      <c r="W36" s="588">
        <v>11</v>
      </c>
      <c r="X36" s="588">
        <v>11</v>
      </c>
      <c r="Y36" s="588">
        <v>9</v>
      </c>
      <c r="Z36" s="588">
        <v>35</v>
      </c>
      <c r="AA36" s="2033">
        <v>0.2</v>
      </c>
      <c r="AB36" s="588">
        <v>11</v>
      </c>
      <c r="AC36" s="588">
        <v>11</v>
      </c>
      <c r="AD36" s="588">
        <v>11</v>
      </c>
      <c r="AE36" s="588">
        <v>11</v>
      </c>
      <c r="AF36" s="719">
        <v>11</v>
      </c>
      <c r="AG36"/>
      <c r="AH36" s="4163" t="s">
        <v>471</v>
      </c>
      <c r="AI36" s="4163"/>
      <c r="AJ36" s="143">
        <v>1</v>
      </c>
      <c r="AK36" s="166"/>
      <c r="AL36" s="11"/>
      <c r="AM36" s="11"/>
      <c r="AN36" s="167"/>
      <c r="AO36"/>
      <c r="AP36" s="135">
        <v>1</v>
      </c>
    </row>
    <row r="37" spans="1:42" s="641" customFormat="1" ht="16.5" customHeight="1" thickBot="1">
      <c r="A37"/>
      <c r="B37"/>
      <c r="C37"/>
      <c r="D37" s="594" t="s">
        <v>15</v>
      </c>
      <c r="E37" s="590">
        <f t="shared" ref="E37:Q37" ca="1" si="8">CELL("largeur",E37)</f>
        <v>11</v>
      </c>
      <c r="F37" s="590">
        <f t="shared" ca="1" si="8"/>
        <v>11</v>
      </c>
      <c r="G37" s="590">
        <f t="shared" ca="1" si="8"/>
        <v>3</v>
      </c>
      <c r="H37" s="590">
        <f t="shared" ca="1" si="8"/>
        <v>11</v>
      </c>
      <c r="I37" s="590">
        <f t="shared" ca="1" si="8"/>
        <v>11</v>
      </c>
      <c r="J37" s="590">
        <f t="shared" ca="1" si="8"/>
        <v>9</v>
      </c>
      <c r="K37" s="590">
        <f t="shared" ca="1" si="8"/>
        <v>35</v>
      </c>
      <c r="L37" s="590">
        <f t="shared" ca="1" si="8"/>
        <v>11</v>
      </c>
      <c r="M37" s="590">
        <f t="shared" ca="1" si="8"/>
        <v>11</v>
      </c>
      <c r="N37" s="590">
        <f t="shared" ca="1" si="8"/>
        <v>11</v>
      </c>
      <c r="O37" s="590">
        <f t="shared" ca="1" si="8"/>
        <v>11</v>
      </c>
      <c r="P37" s="590">
        <f t="shared" ca="1" si="8"/>
        <v>11</v>
      </c>
      <c r="Q37" s="592">
        <f t="shared" ca="1" si="8"/>
        <v>11</v>
      </c>
      <c r="R37"/>
      <c r="S37" s="2" t="s">
        <v>0</v>
      </c>
      <c r="T37" s="716">
        <f t="shared" ref="T37:AF37" ca="1" si="9">CELL("largeur",T37)</f>
        <v>11</v>
      </c>
      <c r="U37" s="716">
        <f t="shared" ca="1" si="9"/>
        <v>11</v>
      </c>
      <c r="V37" s="716">
        <f t="shared" ca="1" si="9"/>
        <v>3</v>
      </c>
      <c r="W37" s="716">
        <f t="shared" ca="1" si="9"/>
        <v>11</v>
      </c>
      <c r="X37" s="716">
        <f t="shared" ca="1" si="9"/>
        <v>11</v>
      </c>
      <c r="Y37" s="716">
        <f t="shared" ca="1" si="9"/>
        <v>9</v>
      </c>
      <c r="Z37" s="716">
        <f t="shared" ca="1" si="9"/>
        <v>35</v>
      </c>
      <c r="AA37" s="716">
        <f t="shared" ca="1" si="9"/>
        <v>11</v>
      </c>
      <c r="AB37" s="716">
        <f t="shared" ca="1" si="9"/>
        <v>11</v>
      </c>
      <c r="AC37" s="716">
        <f t="shared" ca="1" si="9"/>
        <v>11</v>
      </c>
      <c r="AD37" s="716">
        <f t="shared" ca="1" si="9"/>
        <v>11</v>
      </c>
      <c r="AE37" s="716">
        <f t="shared" ca="1" si="9"/>
        <v>11</v>
      </c>
      <c r="AF37" s="717">
        <f t="shared" ca="1" si="9"/>
        <v>11</v>
      </c>
      <c r="AG37"/>
      <c r="AH37" s="3911"/>
      <c r="AI37" s="3911"/>
      <c r="AJ37" s="143">
        <v>1</v>
      </c>
      <c r="AK37" s="397" t="s">
        <v>536</v>
      </c>
      <c r="AL37" s="398"/>
      <c r="AM37" s="399"/>
      <c r="AN37" s="400"/>
      <c r="AO37"/>
      <c r="AP37" s="135">
        <v>1</v>
      </c>
    </row>
    <row r="38" spans="1:42" s="641" customFormat="1" ht="15" customHeight="1" thickBot="1">
      <c r="A38"/>
      <c r="B38"/>
      <c r="C38"/>
      <c r="D38" s="1" t="s">
        <v>0</v>
      </c>
      <c r="E38" s="617" t="s">
        <v>0</v>
      </c>
      <c r="F38" s="617" t="s">
        <v>0</v>
      </c>
      <c r="G38" s="617" t="s">
        <v>0</v>
      </c>
      <c r="H38" s="617" t="s">
        <v>0</v>
      </c>
      <c r="I38" s="617" t="s">
        <v>0</v>
      </c>
      <c r="J38" s="2028"/>
      <c r="K38" s="151" t="s">
        <v>1064</v>
      </c>
      <c r="L38" s="2030">
        <v>0.2</v>
      </c>
      <c r="M38" s="154" t="s">
        <v>1061</v>
      </c>
      <c r="N38" s="2028"/>
      <c r="O38" s="2028"/>
      <c r="P38" s="617" t="s">
        <v>0</v>
      </c>
      <c r="Q38" s="617" t="s">
        <v>0</v>
      </c>
      <c r="R38"/>
      <c r="S38"/>
      <c r="T38"/>
      <c r="U38"/>
      <c r="V38"/>
      <c r="W38"/>
      <c r="X38"/>
      <c r="Y38"/>
      <c r="Z38" s="151" t="s">
        <v>1064</v>
      </c>
      <c r="AA38" s="2030">
        <v>0.2</v>
      </c>
      <c r="AB38" s="154" t="s">
        <v>1061</v>
      </c>
      <c r="AC38"/>
      <c r="AD38"/>
      <c r="AE38"/>
      <c r="AF38"/>
      <c r="AG38" s="138">
        <v>1</v>
      </c>
      <c r="AH38" s="140">
        <v>1</v>
      </c>
      <c r="AI38" s="140">
        <v>1</v>
      </c>
      <c r="AJ38" s="140">
        <v>1</v>
      </c>
      <c r="AK38" s="4008" t="s">
        <v>541</v>
      </c>
      <c r="AL38" s="4009"/>
      <c r="AM38" s="4009"/>
      <c r="AN38" s="4041"/>
      <c r="AO38"/>
      <c r="AP38" s="135">
        <v>1</v>
      </c>
    </row>
    <row r="39" spans="1:42" s="641" customFormat="1" ht="14.45" customHeight="1">
      <c r="A39"/>
      <c r="B39"/>
      <c r="C39"/>
      <c r="D39" s="618" t="s">
        <v>0</v>
      </c>
      <c r="E39" s="3849" t="s">
        <v>119</v>
      </c>
      <c r="F39" s="4144" t="s">
        <v>1076</v>
      </c>
      <c r="G39" s="4144"/>
      <c r="H39" s="4144"/>
      <c r="I39" s="4144"/>
      <c r="J39" s="4144"/>
      <c r="K39" s="4144"/>
      <c r="L39" s="4144"/>
      <c r="M39" s="4144"/>
      <c r="N39" s="4144" t="s">
        <v>805</v>
      </c>
      <c r="O39" s="4080" t="s">
        <v>117</v>
      </c>
      <c r="P39" s="4080"/>
      <c r="Q39" s="4081" t="str">
        <f>LEFT(F39,1)</f>
        <v>N</v>
      </c>
      <c r="R39"/>
      <c r="S39"/>
      <c r="T39"/>
      <c r="U39"/>
      <c r="V39"/>
      <c r="W39"/>
      <c r="X39"/>
      <c r="Y39"/>
      <c r="Z39"/>
      <c r="AA39"/>
      <c r="AB39"/>
      <c r="AC39"/>
      <c r="AD39"/>
      <c r="AE39"/>
      <c r="AF39"/>
      <c r="AG39"/>
      <c r="AH39" s="4164" t="s">
        <v>510</v>
      </c>
      <c r="AI39" s="4164"/>
      <c r="AJ39" s="143">
        <v>1</v>
      </c>
      <c r="AK39" s="4008"/>
      <c r="AL39" s="4009"/>
      <c r="AM39" s="4009"/>
      <c r="AN39" s="4041"/>
      <c r="AO39"/>
      <c r="AP39" s="135">
        <v>1</v>
      </c>
    </row>
    <row r="40" spans="1:42" s="641" customFormat="1" ht="15.6" customHeight="1">
      <c r="A40"/>
      <c r="B40"/>
      <c r="C40"/>
      <c r="D40" s="9" t="s">
        <v>0</v>
      </c>
      <c r="E40" s="3850"/>
      <c r="F40" s="4141"/>
      <c r="G40" s="4141"/>
      <c r="H40" s="4141"/>
      <c r="I40" s="4141"/>
      <c r="J40" s="4141"/>
      <c r="K40" s="4141"/>
      <c r="L40" s="4141"/>
      <c r="M40" s="4141"/>
      <c r="N40" s="4141"/>
      <c r="O40" s="3990"/>
      <c r="P40" s="3990"/>
      <c r="Q40" s="4082"/>
      <c r="R40"/>
      <c r="S40"/>
      <c r="T40" s="648" t="s">
        <v>1013</v>
      </c>
      <c r="U40"/>
      <c r="V40"/>
      <c r="W40"/>
      <c r="X40"/>
      <c r="Y40"/>
      <c r="Z40"/>
      <c r="AA40"/>
      <c r="AB40"/>
      <c r="AC40"/>
      <c r="AD40"/>
      <c r="AE40"/>
      <c r="AF40"/>
      <c r="AG40"/>
      <c r="AH40" s="3913"/>
      <c r="AI40" s="3913"/>
      <c r="AJ40" s="143">
        <v>1</v>
      </c>
      <c r="AK40" s="4008"/>
      <c r="AL40" s="4009"/>
      <c r="AM40" s="4009"/>
      <c r="AN40" s="4041"/>
      <c r="AO40"/>
      <c r="AP40" s="135">
        <v>1</v>
      </c>
    </row>
    <row r="41" spans="1:42" s="641" customFormat="1" ht="18.75" customHeight="1" thickBot="1">
      <c r="A41"/>
      <c r="B41"/>
      <c r="C41"/>
      <c r="D41" s="9" t="s">
        <v>0</v>
      </c>
      <c r="E41" s="128" t="s">
        <v>116</v>
      </c>
      <c r="F41" s="127"/>
      <c r="G41" s="127"/>
      <c r="H41" s="127"/>
      <c r="I41" s="126" t="s">
        <v>115</v>
      </c>
      <c r="J41" s="125" t="s">
        <v>114</v>
      </c>
      <c r="K41" s="124"/>
      <c r="L41" s="124"/>
      <c r="M41" s="124"/>
      <c r="N41" s="124"/>
      <c r="O41" s="124"/>
      <c r="P41" s="124"/>
      <c r="Q41" s="595"/>
      <c r="R41"/>
      <c r="S41"/>
      <c r="T41" s="648" t="s">
        <v>120</v>
      </c>
      <c r="U41"/>
      <c r="V41"/>
      <c r="W41"/>
      <c r="X41"/>
      <c r="Y41"/>
      <c r="Z41"/>
      <c r="AA41"/>
      <c r="AB41"/>
      <c r="AC41"/>
      <c r="AD41"/>
      <c r="AE41"/>
      <c r="AF41"/>
      <c r="AG41"/>
      <c r="AH41" s="140">
        <v>1</v>
      </c>
      <c r="AI41" s="140">
        <v>1</v>
      </c>
      <c r="AJ41" s="140">
        <v>1</v>
      </c>
      <c r="AK41" s="4008"/>
      <c r="AL41" s="4009"/>
      <c r="AM41" s="4009"/>
      <c r="AN41" s="4041"/>
      <c r="AO41"/>
      <c r="AP41" s="135">
        <v>1</v>
      </c>
    </row>
    <row r="42" spans="1:42" s="641" customFormat="1" ht="18.75" customHeight="1">
      <c r="A42"/>
      <c r="B42"/>
      <c r="C42"/>
      <c r="D42" s="9" t="s">
        <v>0</v>
      </c>
      <c r="E42" s="121" t="s">
        <v>113</v>
      </c>
      <c r="F42" s="104"/>
      <c r="G42" s="115"/>
      <c r="H42" s="115"/>
      <c r="I42" s="115"/>
      <c r="J42" s="104" t="s">
        <v>112</v>
      </c>
      <c r="K42" s="104"/>
      <c r="L42" s="104"/>
      <c r="M42" s="104"/>
      <c r="N42" s="104"/>
      <c r="O42" s="104"/>
      <c r="P42" s="104"/>
      <c r="Q42" s="619"/>
      <c r="R42"/>
      <c r="S42"/>
      <c r="T42" s="646" t="s">
        <v>121</v>
      </c>
      <c r="U42"/>
      <c r="V42"/>
      <c r="W42"/>
      <c r="X42"/>
      <c r="Y42"/>
      <c r="Z42"/>
      <c r="AA42"/>
      <c r="AB42"/>
      <c r="AC42"/>
      <c r="AD42"/>
      <c r="AE42"/>
      <c r="AF42"/>
      <c r="AG42"/>
      <c r="AH42" s="4165" t="s">
        <v>542</v>
      </c>
      <c r="AI42" s="4165"/>
      <c r="AJ42" s="143">
        <v>1</v>
      </c>
      <c r="AK42" s="4042" t="s">
        <v>592</v>
      </c>
      <c r="AL42" s="4043"/>
      <c r="AM42" s="4043"/>
      <c r="AN42" s="4044"/>
      <c r="AO42"/>
      <c r="AP42" s="135">
        <v>1</v>
      </c>
    </row>
    <row r="43" spans="1:42" s="641" customFormat="1" ht="19.5" customHeight="1" thickBot="1">
      <c r="A43"/>
      <c r="B43"/>
      <c r="C43"/>
      <c r="D43" s="596" t="s">
        <v>15</v>
      </c>
      <c r="E43" s="121"/>
      <c r="F43" s="597"/>
      <c r="G43" s="598"/>
      <c r="H43" s="1949" t="str">
        <f ca="1">IF(E46&lt;0.5,E45&amp;",","")&amp;IF(F46&lt;0.5,F45&amp;".","")&amp;IF(G46&lt;0.5,G45&amp;".","")&amp;IF(H46&lt;0.5,H45&amp;".","")&amp;IF(I46&lt;0.5,I45&amp;".","")&amp;IF(J46&lt;0.5,J45&amp;".","")&amp;IF(K46&lt;0.5,K45&amp;".","")&amp;IF(L46&lt;0.5,L45&amp;".","")</f>
        <v/>
      </c>
      <c r="I43" s="1949" t="str">
        <f ca="1">IF(M46&lt;0.5,M45&amp;".","")&amp;IF(N46&lt;0.5,N45&amp;".","")&amp;IF(O46&lt;0.5,O45&amp;".","")&amp;IF(P46&lt;0.5,P45&amp;".","")&amp;IF(Q46&lt;0.5,Q45&amp;".","")</f>
        <v/>
      </c>
      <c r="J43" s="715" t="str">
        <f>COUNTIF(D39:D66,"**")&amp;" "&amp;"lignes"</f>
        <v>28 lignes</v>
      </c>
      <c r="K43" s="564" t="str">
        <f>ROWS(D39:D66)-SUBTOTAL(103,D39:D66)&amp;" "&amp;"Lignes masquées"</f>
        <v>0 Lignes masquées</v>
      </c>
      <c r="L43" s="699"/>
      <c r="M43" s="701" t="str">
        <f ca="1">IF(COUNTIF(E46:Q46,"&lt;0.5")=0,"Aucune colonne masquée",COUNTIF(E46:Q46,"&lt;0.5")&amp;" colonnes masquées : "&amp;(H43&amp;I43))</f>
        <v>Aucune colonne masquée</v>
      </c>
      <c r="N43" s="699"/>
      <c r="O43" s="699"/>
      <c r="P43" s="4131" t="str">
        <f ca="1">COUNTIF(E46:Q46,"&gt;0.5")+1&amp;" "&amp;"Colonnes Visibles"</f>
        <v>14 Colonnes Visibles</v>
      </c>
      <c r="Q43" s="4132"/>
      <c r="R43"/>
      <c r="S43"/>
      <c r="T43" s="646" t="s">
        <v>1014</v>
      </c>
      <c r="U43"/>
      <c r="V43"/>
      <c r="W43"/>
      <c r="X43"/>
      <c r="Y43"/>
      <c r="Z43"/>
      <c r="AA43"/>
      <c r="AB43"/>
      <c r="AC43"/>
      <c r="AD43"/>
      <c r="AE43"/>
      <c r="AF43"/>
      <c r="AG43"/>
      <c r="AH43" s="3916"/>
      <c r="AI43" s="3916"/>
      <c r="AJ43" s="143">
        <v>1</v>
      </c>
      <c r="AK43" s="4042"/>
      <c r="AL43" s="4043"/>
      <c r="AM43" s="4043"/>
      <c r="AN43" s="4044"/>
      <c r="AO43"/>
      <c r="AP43" s="135">
        <v>1</v>
      </c>
    </row>
    <row r="44" spans="1:42" s="641" customFormat="1" ht="16.899999999999999" customHeight="1" thickTop="1" thickBot="1">
      <c r="A44"/>
      <c r="B44"/>
      <c r="C44"/>
      <c r="D44" s="596" t="s">
        <v>15</v>
      </c>
      <c r="E44" s="97" t="s">
        <v>104</v>
      </c>
      <c r="F44" s="97" t="s">
        <v>103</v>
      </c>
      <c r="G44" s="97" t="s">
        <v>102</v>
      </c>
      <c r="H44" s="97" t="s">
        <v>101</v>
      </c>
      <c r="I44" s="97" t="s">
        <v>100</v>
      </c>
      <c r="J44" s="97" t="s">
        <v>99</v>
      </c>
      <c r="K44" s="97" t="s">
        <v>98</v>
      </c>
      <c r="L44" s="97" t="s">
        <v>97</v>
      </c>
      <c r="M44" s="97" t="s">
        <v>96</v>
      </c>
      <c r="N44" s="97" t="s">
        <v>95</v>
      </c>
      <c r="O44" s="97" t="s">
        <v>94</v>
      </c>
      <c r="P44" s="97" t="s">
        <v>93</v>
      </c>
      <c r="Q44" s="600" t="s">
        <v>92</v>
      </c>
      <c r="R44"/>
      <c r="S44"/>
      <c r="T44" s="646" t="s">
        <v>1015</v>
      </c>
      <c r="U44"/>
      <c r="V44"/>
      <c r="W44"/>
      <c r="X44"/>
      <c r="Y44"/>
      <c r="Z44"/>
      <c r="AA44"/>
      <c r="AB44"/>
      <c r="AC44"/>
      <c r="AD44"/>
      <c r="AE44"/>
      <c r="AF44"/>
      <c r="AG44"/>
      <c r="AH44" s="140">
        <v>1</v>
      </c>
      <c r="AI44" s="140">
        <v>1</v>
      </c>
      <c r="AJ44" s="140">
        <v>1</v>
      </c>
      <c r="AK44" s="418"/>
      <c r="AL44" s="100"/>
      <c r="AM44" s="141"/>
      <c r="AN44" s="161"/>
      <c r="AO44"/>
      <c r="AP44" s="135">
        <v>1</v>
      </c>
    </row>
    <row r="45" spans="1:42" s="641" customFormat="1" ht="16.149999999999999" customHeight="1" thickTop="1">
      <c r="A45"/>
      <c r="B45"/>
      <c r="C45"/>
      <c r="D45" s="601" t="s">
        <v>15</v>
      </c>
      <c r="E45" s="95" t="str">
        <f t="shared" ref="E45:Q45" si="10">SUBSTITUTE(ADDRESS(1,COLUMN(),4),"1","")</f>
        <v>E</v>
      </c>
      <c r="F45" s="94" t="str">
        <f t="shared" si="10"/>
        <v>F</v>
      </c>
      <c r="G45" s="94" t="str">
        <f t="shared" si="10"/>
        <v>G</v>
      </c>
      <c r="H45" s="94" t="str">
        <f t="shared" si="10"/>
        <v>H</v>
      </c>
      <c r="I45" s="94" t="str">
        <f t="shared" si="10"/>
        <v>I</v>
      </c>
      <c r="J45" s="94" t="str">
        <f t="shared" si="10"/>
        <v>J</v>
      </c>
      <c r="K45" s="94" t="str">
        <f t="shared" si="10"/>
        <v>K</v>
      </c>
      <c r="L45" s="2031" t="str">
        <f t="shared" si="10"/>
        <v>L</v>
      </c>
      <c r="M45" s="94" t="str">
        <f t="shared" si="10"/>
        <v>M</v>
      </c>
      <c r="N45" s="94" t="str">
        <f t="shared" si="10"/>
        <v>N</v>
      </c>
      <c r="O45" s="94" t="str">
        <f t="shared" si="10"/>
        <v>O</v>
      </c>
      <c r="P45" s="94" t="str">
        <f t="shared" si="10"/>
        <v>P</v>
      </c>
      <c r="Q45" s="602" t="str">
        <f t="shared" si="10"/>
        <v>Q</v>
      </c>
      <c r="R45"/>
      <c r="S45"/>
      <c r="T45"/>
      <c r="U45"/>
      <c r="V45"/>
      <c r="W45"/>
      <c r="X45"/>
      <c r="Y45"/>
      <c r="Z45"/>
      <c r="AA45"/>
      <c r="AB45"/>
      <c r="AC45"/>
      <c r="AD45"/>
      <c r="AE45"/>
      <c r="AF45"/>
      <c r="AG45"/>
      <c r="AH45" s="4181" t="s">
        <v>571</v>
      </c>
      <c r="AI45" s="4181"/>
      <c r="AJ45" s="143">
        <v>1</v>
      </c>
      <c r="AK45" s="420" t="s">
        <v>85</v>
      </c>
      <c r="AL45" s="421" t="s">
        <v>618</v>
      </c>
      <c r="AM45" s="399"/>
      <c r="AN45" s="161"/>
      <c r="AO45"/>
      <c r="AP45" s="135">
        <v>1</v>
      </c>
    </row>
    <row r="46" spans="1:42" s="641" customFormat="1" ht="16.5" customHeight="1" thickBot="1">
      <c r="A46"/>
      <c r="B46"/>
      <c r="C46"/>
      <c r="D46" s="601" t="s">
        <v>15</v>
      </c>
      <c r="E46" s="476">
        <f t="shared" ref="E46:Q46" ca="1" si="11">CELL("largeur",E46)</f>
        <v>11</v>
      </c>
      <c r="F46" s="91">
        <f t="shared" ca="1" si="11"/>
        <v>11</v>
      </c>
      <c r="G46" s="91">
        <f t="shared" ca="1" si="11"/>
        <v>3</v>
      </c>
      <c r="H46" s="91">
        <f t="shared" ca="1" si="11"/>
        <v>11</v>
      </c>
      <c r="I46" s="91">
        <f t="shared" ca="1" si="11"/>
        <v>11</v>
      </c>
      <c r="J46" s="91">
        <f t="shared" ca="1" si="11"/>
        <v>9</v>
      </c>
      <c r="K46" s="91">
        <f t="shared" ca="1" si="11"/>
        <v>35</v>
      </c>
      <c r="L46" s="91">
        <f t="shared" ca="1" si="11"/>
        <v>11</v>
      </c>
      <c r="M46" s="91">
        <f t="shared" ca="1" si="11"/>
        <v>11</v>
      </c>
      <c r="N46" s="91">
        <f t="shared" ca="1" si="11"/>
        <v>11</v>
      </c>
      <c r="O46" s="91">
        <f t="shared" ca="1" si="11"/>
        <v>11</v>
      </c>
      <c r="P46" s="91">
        <f t="shared" ca="1" si="11"/>
        <v>11</v>
      </c>
      <c r="Q46" s="603">
        <f t="shared" ca="1" si="11"/>
        <v>11</v>
      </c>
      <c r="R46"/>
      <c r="S46"/>
      <c r="T46"/>
      <c r="U46"/>
      <c r="V46"/>
      <c r="W46"/>
      <c r="X46"/>
      <c r="Y46"/>
      <c r="Z46"/>
      <c r="AA46"/>
      <c r="AB46"/>
      <c r="AC46"/>
      <c r="AD46"/>
      <c r="AE46"/>
      <c r="AF46"/>
      <c r="AG46"/>
      <c r="AH46" s="3905"/>
      <c r="AI46" s="3905"/>
      <c r="AJ46" s="143">
        <v>1</v>
      </c>
      <c r="AK46" s="424" t="s">
        <v>621</v>
      </c>
      <c r="AL46" s="421"/>
      <c r="AM46" s="399"/>
      <c r="AN46" s="161"/>
      <c r="AO46"/>
      <c r="AP46" s="135">
        <v>1</v>
      </c>
    </row>
    <row r="47" spans="1:42" s="641" customFormat="1" ht="21.75" customHeight="1" thickTop="1" thickBot="1">
      <c r="A47"/>
      <c r="B47"/>
      <c r="C47"/>
      <c r="D47" s="9" t="s">
        <v>0</v>
      </c>
      <c r="E47" s="2009"/>
      <c r="F47" s="37" t="s">
        <v>3</v>
      </c>
      <c r="G47" s="36"/>
      <c r="H47" s="36"/>
      <c r="I47" s="36"/>
      <c r="J47" s="604">
        <v>0</v>
      </c>
      <c r="K47" s="35" t="s">
        <v>4097</v>
      </c>
      <c r="L47" s="2032"/>
      <c r="M47" s="415"/>
      <c r="N47" s="415"/>
      <c r="O47" s="415"/>
      <c r="P47" s="415"/>
      <c r="Q47" s="621"/>
      <c r="R47"/>
      <c r="S47"/>
      <c r="T47"/>
      <c r="U47"/>
      <c r="V47"/>
      <c r="W47"/>
      <c r="X47"/>
      <c r="Y47"/>
      <c r="Z47"/>
      <c r="AA47"/>
      <c r="AB47"/>
      <c r="AC47"/>
      <c r="AD47"/>
      <c r="AE47"/>
      <c r="AF47"/>
      <c r="AG47"/>
      <c r="AH47" s="140">
        <v>1</v>
      </c>
      <c r="AI47" s="140">
        <v>1</v>
      </c>
      <c r="AJ47" s="140">
        <v>1</v>
      </c>
      <c r="AK47" s="425" t="s">
        <v>624</v>
      </c>
      <c r="AL47" s="426"/>
      <c r="AM47" s="141"/>
      <c r="AN47" s="161"/>
      <c r="AO47"/>
      <c r="AP47" s="135">
        <v>1</v>
      </c>
    </row>
    <row r="48" spans="1:42" s="641" customFormat="1" ht="15.6" customHeight="1">
      <c r="A48"/>
      <c r="B48"/>
      <c r="C48"/>
      <c r="D48" s="9" t="s">
        <v>0</v>
      </c>
      <c r="E48" s="1938" t="s">
        <v>53</v>
      </c>
      <c r="F48" s="33"/>
      <c r="G48" s="33"/>
      <c r="H48" s="33"/>
      <c r="I48" s="33"/>
      <c r="J48" s="604">
        <f ca="1">IF(ISBLANK(K48),"",LARGE(OFFSET(J47,0,0,ROWS(J47:J47)),1)+1)</f>
        <v>1</v>
      </c>
      <c r="K48" s="29" t="s">
        <v>569</v>
      </c>
      <c r="L48" s="2035"/>
      <c r="M48" s="27"/>
      <c r="N48" s="27"/>
      <c r="O48" s="27"/>
      <c r="P48" s="27"/>
      <c r="Q48" s="671"/>
      <c r="R48"/>
      <c r="S48"/>
      <c r="T48"/>
      <c r="U48"/>
      <c r="V48"/>
      <c r="W48"/>
      <c r="X48"/>
      <c r="Y48"/>
      <c r="Z48"/>
      <c r="AA48"/>
      <c r="AB48"/>
      <c r="AC48"/>
      <c r="AD48"/>
      <c r="AE48"/>
      <c r="AF48"/>
      <c r="AG48"/>
      <c r="AH48" s="4175" t="s">
        <v>601</v>
      </c>
      <c r="AI48" s="4175"/>
      <c r="AJ48" s="143">
        <v>1</v>
      </c>
      <c r="AK48" s="429" t="s">
        <v>644</v>
      </c>
      <c r="AL48" s="430"/>
      <c r="AM48" s="141"/>
      <c r="AN48" s="161"/>
      <c r="AO48"/>
      <c r="AP48" s="135">
        <v>1</v>
      </c>
    </row>
    <row r="49" spans="1:42" s="641" customFormat="1" ht="15.75" customHeight="1">
      <c r="A49"/>
      <c r="B49"/>
      <c r="C49"/>
      <c r="D49" s="28" t="str">
        <f t="shared" ref="D49:D59" si="12">IF(OR(K49&lt;&gt;"",M49&lt;&gt;"",O49&lt;&gt;"",P49&lt;&gt; ""),"A", "►")</f>
        <v>A</v>
      </c>
      <c r="E49" s="1939" t="s">
        <v>52</v>
      </c>
      <c r="F49" s="31"/>
      <c r="G49" s="31"/>
      <c r="H49" s="31"/>
      <c r="I49" s="31"/>
      <c r="J49" s="604">
        <f ca="1">IF(ISBLANK(K49),"",LARGE(OFFSET(J47,0,0,ROWS(J47:J48)),1)+1)</f>
        <v>2</v>
      </c>
      <c r="K49" s="29" t="s">
        <v>51</v>
      </c>
      <c r="L49" s="2035"/>
      <c r="M49" s="27"/>
      <c r="N49" s="27"/>
      <c r="O49" s="27"/>
      <c r="P49" s="27"/>
      <c r="Q49" s="671"/>
      <c r="R49"/>
      <c r="S49"/>
      <c r="T49"/>
      <c r="U49"/>
      <c r="V49"/>
      <c r="W49"/>
      <c r="X49"/>
      <c r="Y49"/>
      <c r="Z49"/>
      <c r="AA49"/>
      <c r="AB49"/>
      <c r="AC49"/>
      <c r="AD49"/>
      <c r="AE49"/>
      <c r="AF49"/>
      <c r="AG49"/>
      <c r="AH49" s="3920"/>
      <c r="AI49" s="3920"/>
      <c r="AJ49" s="143">
        <v>1</v>
      </c>
      <c r="AK49" s="429" t="s">
        <v>647</v>
      </c>
      <c r="AL49" s="430"/>
      <c r="AM49" s="141"/>
      <c r="AN49" s="161"/>
      <c r="AO49"/>
      <c r="AP49" s="135">
        <v>1</v>
      </c>
    </row>
    <row r="50" spans="1:42" s="641" customFormat="1" ht="15.6" customHeight="1" thickBot="1">
      <c r="A50"/>
      <c r="B50"/>
      <c r="C50"/>
      <c r="D50" s="28" t="str">
        <f t="shared" si="12"/>
        <v>A</v>
      </c>
      <c r="E50" s="1939" t="s">
        <v>1010</v>
      </c>
      <c r="F50" s="31"/>
      <c r="G50" s="31"/>
      <c r="H50" s="31"/>
      <c r="I50" s="31"/>
      <c r="J50" s="604">
        <f ca="1">IF(ISBLANK(K50),"",LARGE(OFFSET(J47,0,0,ROWS(J47:J49)),1)+1)</f>
        <v>3</v>
      </c>
      <c r="K50" s="29" t="s">
        <v>50</v>
      </c>
      <c r="L50" s="2035"/>
      <c r="M50" s="27"/>
      <c r="N50" s="27"/>
      <c r="O50" s="27"/>
      <c r="P50" s="27"/>
      <c r="Q50" s="671"/>
      <c r="R50"/>
      <c r="S50"/>
      <c r="T50"/>
      <c r="U50"/>
      <c r="V50"/>
      <c r="W50"/>
      <c r="X50"/>
      <c r="Y50"/>
      <c r="Z50"/>
      <c r="AA50"/>
      <c r="AB50"/>
      <c r="AC50"/>
      <c r="AD50"/>
      <c r="AE50"/>
      <c r="AF50"/>
      <c r="AG50"/>
      <c r="AH50" s="140">
        <v>1</v>
      </c>
      <c r="AI50" s="140">
        <v>1</v>
      </c>
      <c r="AJ50" s="140">
        <v>1</v>
      </c>
      <c r="AK50" s="429" t="s">
        <v>649</v>
      </c>
      <c r="AL50" s="430"/>
      <c r="AM50" s="141"/>
      <c r="AN50" s="161"/>
      <c r="AO50"/>
      <c r="AP50" s="135">
        <v>1</v>
      </c>
    </row>
    <row r="51" spans="1:42" s="641" customFormat="1" ht="15.6" customHeight="1">
      <c r="A51"/>
      <c r="B51"/>
      <c r="C51"/>
      <c r="D51" s="28" t="str">
        <f t="shared" si="12"/>
        <v>A</v>
      </c>
      <c r="E51" s="1939" t="s">
        <v>48</v>
      </c>
      <c r="F51" s="31"/>
      <c r="G51" s="31"/>
      <c r="H51" s="31"/>
      <c r="I51" s="31"/>
      <c r="J51" s="604">
        <f ca="1">IF(ISBLANK(K51),"",LARGE(OFFSET(J47,0,0,ROWS(J47:J50)),1)+1)</f>
        <v>4</v>
      </c>
      <c r="K51" s="29" t="s">
        <v>47</v>
      </c>
      <c r="L51" s="2035"/>
      <c r="M51" s="27"/>
      <c r="N51" s="27"/>
      <c r="O51" s="27"/>
      <c r="P51" s="27"/>
      <c r="Q51" s="671"/>
      <c r="R51"/>
      <c r="S51"/>
      <c r="T51"/>
      <c r="U51"/>
      <c r="V51"/>
      <c r="W51"/>
      <c r="X51"/>
      <c r="Y51"/>
      <c r="Z51"/>
      <c r="AA51"/>
      <c r="AB51"/>
      <c r="AC51"/>
      <c r="AD51"/>
      <c r="AE51"/>
      <c r="AF51"/>
      <c r="AG51"/>
      <c r="AH51" s="4183" t="s">
        <v>625</v>
      </c>
      <c r="AI51" s="4183"/>
      <c r="AJ51" s="143">
        <v>1</v>
      </c>
      <c r="AK51" s="429" t="s">
        <v>667</v>
      </c>
      <c r="AL51" s="430"/>
      <c r="AM51" s="141"/>
      <c r="AN51" s="161"/>
      <c r="AO51"/>
      <c r="AP51" s="135">
        <v>1</v>
      </c>
    </row>
    <row r="52" spans="1:42" s="641" customFormat="1" ht="15.75" customHeight="1">
      <c r="A52"/>
      <c r="B52"/>
      <c r="C52"/>
      <c r="D52" s="28" t="str">
        <f t="shared" si="12"/>
        <v>A</v>
      </c>
      <c r="E52" s="1939" t="s">
        <v>45</v>
      </c>
      <c r="F52" s="31"/>
      <c r="G52" s="31"/>
      <c r="H52" s="31"/>
      <c r="I52" s="31"/>
      <c r="J52" s="604">
        <f ca="1">IF(ISBLANK(K52),"",LARGE(OFFSET(J47,0,0,ROWS(J47:J51)),1)+1)</f>
        <v>5</v>
      </c>
      <c r="K52" s="29" t="s">
        <v>49</v>
      </c>
      <c r="L52" s="2035"/>
      <c r="M52" s="27"/>
      <c r="N52" s="27"/>
      <c r="O52" s="27"/>
      <c r="P52" s="27"/>
      <c r="Q52" s="671"/>
      <c r="R52" s="138">
        <v>1</v>
      </c>
      <c r="S52" s="138">
        <v>1</v>
      </c>
      <c r="T52" s="569" t="s">
        <v>124</v>
      </c>
      <c r="U52" s="609"/>
      <c r="V52"/>
      <c r="W52"/>
      <c r="X52"/>
      <c r="Y52"/>
      <c r="Z52"/>
      <c r="AA52"/>
      <c r="AB52"/>
      <c r="AC52"/>
      <c r="AD52"/>
      <c r="AE52"/>
      <c r="AF52"/>
      <c r="AG52"/>
      <c r="AH52" s="3918"/>
      <c r="AI52" s="3918"/>
      <c r="AJ52" s="143">
        <v>1</v>
      </c>
      <c r="AK52" s="429" t="s">
        <v>669</v>
      </c>
      <c r="AL52" s="436"/>
      <c r="AM52" s="141"/>
      <c r="AN52" s="161"/>
      <c r="AO52"/>
      <c r="AP52" s="135">
        <v>1</v>
      </c>
    </row>
    <row r="53" spans="1:42" s="641" customFormat="1" ht="15.6" customHeight="1" thickBot="1">
      <c r="A53"/>
      <c r="B53"/>
      <c r="C53"/>
      <c r="D53" s="28" t="str">
        <f t="shared" si="12"/>
        <v>A</v>
      </c>
      <c r="E53" s="1939" t="s">
        <v>43</v>
      </c>
      <c r="F53" s="31"/>
      <c r="G53" s="31"/>
      <c r="H53" s="31"/>
      <c r="I53" s="31"/>
      <c r="J53" s="604">
        <f ca="1">IF(ISBLANK(K53),"",LARGE(OFFSET(J47,0,0,ROWS(J47:J52)),1)+1)</f>
        <v>6</v>
      </c>
      <c r="K53" s="29" t="s">
        <v>46</v>
      </c>
      <c r="L53" s="2035"/>
      <c r="M53" s="27"/>
      <c r="N53" s="27"/>
      <c r="O53" s="27"/>
      <c r="P53" s="27"/>
      <c r="Q53" s="671"/>
      <c r="R53" s="138">
        <v>1</v>
      </c>
      <c r="S53" s="138">
        <v>1</v>
      </c>
      <c r="T53" s="570" t="s">
        <v>1063</v>
      </c>
      <c r="U53" s="610"/>
      <c r="V53"/>
      <c r="W53"/>
      <c r="X53"/>
      <c r="Y53"/>
      <c r="Z53"/>
      <c r="AA53"/>
      <c r="AB53"/>
      <c r="AC53"/>
      <c r="AD53"/>
      <c r="AE53"/>
      <c r="AF53"/>
      <c r="AG53"/>
      <c r="AH53" s="140">
        <v>1</v>
      </c>
      <c r="AI53" s="140">
        <v>1</v>
      </c>
      <c r="AJ53" s="140">
        <v>1</v>
      </c>
      <c r="AK53" s="429"/>
      <c r="AL53" s="436"/>
      <c r="AM53" s="141"/>
      <c r="AN53" s="161"/>
      <c r="AO53"/>
      <c r="AP53" s="135">
        <v>1</v>
      </c>
    </row>
    <row r="54" spans="1:42" s="641" customFormat="1" ht="15.6" customHeight="1">
      <c r="A54"/>
      <c r="B54"/>
      <c r="C54"/>
      <c r="D54" s="28" t="str">
        <f t="shared" si="12"/>
        <v>A</v>
      </c>
      <c r="E54" s="1939" t="s">
        <v>41</v>
      </c>
      <c r="F54" s="31"/>
      <c r="G54" s="31"/>
      <c r="H54" s="31"/>
      <c r="I54" s="31"/>
      <c r="J54" s="604">
        <f ca="1">IF(ISBLANK(K54),"",LARGE(OFFSET(J47,0,0,ROWS(J47:J53)),1)+1)</f>
        <v>7</v>
      </c>
      <c r="K54" s="29" t="s">
        <v>44</v>
      </c>
      <c r="L54" s="2035"/>
      <c r="M54" s="27"/>
      <c r="N54" s="27"/>
      <c r="O54" s="27"/>
      <c r="P54" s="27"/>
      <c r="Q54" s="671"/>
      <c r="R54" s="138">
        <v>1</v>
      </c>
      <c r="S54" s="138">
        <v>1</v>
      </c>
      <c r="T54" s="571" t="s">
        <v>125</v>
      </c>
      <c r="U54" s="611"/>
      <c r="V54"/>
      <c r="W54"/>
      <c r="X54"/>
      <c r="Y54"/>
      <c r="Z54"/>
      <c r="AA54"/>
      <c r="AB54"/>
      <c r="AC54"/>
      <c r="AD54"/>
      <c r="AE54"/>
      <c r="AF54"/>
      <c r="AG54"/>
      <c r="AH54" s="4184" t="s">
        <v>650</v>
      </c>
      <c r="AI54" s="4184"/>
      <c r="AJ54" s="143">
        <v>1</v>
      </c>
      <c r="AK54" s="438" t="s">
        <v>107</v>
      </c>
      <c r="AL54" s="439"/>
      <c r="AM54" s="141"/>
      <c r="AN54" s="161"/>
      <c r="AO54"/>
      <c r="AP54" s="135">
        <v>1</v>
      </c>
    </row>
    <row r="55" spans="1:42" s="641" customFormat="1" ht="15.75" customHeight="1">
      <c r="A55"/>
      <c r="B55"/>
      <c r="C55"/>
      <c r="D55" s="28" t="str">
        <f t="shared" si="12"/>
        <v>►</v>
      </c>
      <c r="E55" s="1939" t="s">
        <v>40</v>
      </c>
      <c r="F55" s="31"/>
      <c r="G55" s="31"/>
      <c r="H55" s="31"/>
      <c r="I55" s="31"/>
      <c r="J55" s="604" t="str">
        <f ca="1">IF(ISBLANK(K55),"",LARGE(OFFSET(J47,0,0,ROWS(J47:J54)),1)+1)</f>
        <v/>
      </c>
      <c r="K55" s="29"/>
      <c r="L55" s="2035"/>
      <c r="M55" s="27"/>
      <c r="N55" s="27"/>
      <c r="O55" s="27"/>
      <c r="P55" s="27"/>
      <c r="Q55" s="671"/>
      <c r="R55"/>
      <c r="S55"/>
      <c r="T55"/>
      <c r="U55"/>
      <c r="V55"/>
      <c r="W55"/>
      <c r="X55"/>
      <c r="Y55"/>
      <c r="Z55"/>
      <c r="AA55"/>
      <c r="AB55"/>
      <c r="AC55"/>
      <c r="AD55"/>
      <c r="AE55"/>
      <c r="AF55"/>
      <c r="AG55"/>
      <c r="AH55" s="3924"/>
      <c r="AI55" s="3924"/>
      <c r="AJ55" s="143">
        <v>1</v>
      </c>
      <c r="AK55" s="440">
        <v>8</v>
      </c>
      <c r="AL55" s="422" t="s">
        <v>108</v>
      </c>
      <c r="AM55" s="141"/>
      <c r="AN55" s="161"/>
      <c r="AO55"/>
      <c r="AP55" s="135">
        <v>1</v>
      </c>
    </row>
    <row r="56" spans="1:42" s="641" customFormat="1" ht="15.6" customHeight="1" thickBot="1">
      <c r="A56"/>
      <c r="B56"/>
      <c r="C56"/>
      <c r="D56" s="28" t="str">
        <f t="shared" si="12"/>
        <v>►</v>
      </c>
      <c r="E56" s="1939" t="s">
        <v>39</v>
      </c>
      <c r="F56" s="31"/>
      <c r="G56" s="31"/>
      <c r="H56" s="31"/>
      <c r="I56" s="31"/>
      <c r="J56" s="604" t="str">
        <f ca="1">IF(ISBLANK(K56),"",LARGE(OFFSET(J47,0,0,ROWS(J47:J55)),1)+1)</f>
        <v/>
      </c>
      <c r="K56" s="29"/>
      <c r="L56" s="2035"/>
      <c r="M56" s="27"/>
      <c r="N56" s="27"/>
      <c r="O56" s="27"/>
      <c r="P56" s="27"/>
      <c r="Q56" s="671"/>
      <c r="R56"/>
      <c r="S56"/>
      <c r="T56"/>
      <c r="U56"/>
      <c r="V56"/>
      <c r="W56"/>
      <c r="X56"/>
      <c r="Y56"/>
      <c r="Z56"/>
      <c r="AA56"/>
      <c r="AB56"/>
      <c r="AC56"/>
      <c r="AD56"/>
      <c r="AE56"/>
      <c r="AF56"/>
      <c r="AG56"/>
      <c r="AH56" s="140">
        <v>1</v>
      </c>
      <c r="AI56" s="140">
        <v>1</v>
      </c>
      <c r="AJ56" s="140">
        <v>1</v>
      </c>
      <c r="AK56" s="440">
        <v>3</v>
      </c>
      <c r="AL56" s="422" t="s">
        <v>694</v>
      </c>
      <c r="AM56" s="141"/>
      <c r="AN56" s="161"/>
      <c r="AO56"/>
      <c r="AP56" s="135">
        <v>1</v>
      </c>
    </row>
    <row r="57" spans="1:42" s="641" customFormat="1" ht="15.6" customHeight="1">
      <c r="A57"/>
      <c r="B57"/>
      <c r="C57"/>
      <c r="D57" s="28" t="str">
        <f t="shared" si="12"/>
        <v>A</v>
      </c>
      <c r="E57" s="1939" t="s">
        <v>38</v>
      </c>
      <c r="F57" s="31"/>
      <c r="G57" s="31"/>
      <c r="H57" s="31"/>
      <c r="I57" s="31"/>
      <c r="J57" s="604">
        <f ca="1">IF(ISBLANK(K57),"",LARGE(OFFSET(J47,0,0,ROWS(J47:J56)),1)+1)</f>
        <v>8</v>
      </c>
      <c r="K57" s="29" t="s">
        <v>1031</v>
      </c>
      <c r="L57" s="2035"/>
      <c r="M57" s="27"/>
      <c r="N57" s="27"/>
      <c r="O57" s="27"/>
      <c r="P57" s="27"/>
      <c r="Q57" s="671"/>
      <c r="R57"/>
      <c r="S57"/>
      <c r="T57"/>
      <c r="U57"/>
      <c r="V57"/>
      <c r="W57"/>
      <c r="X57"/>
      <c r="Y57"/>
      <c r="Z57"/>
      <c r="AA57"/>
      <c r="AB57"/>
      <c r="AC57"/>
      <c r="AD57"/>
      <c r="AE57"/>
      <c r="AF57"/>
      <c r="AG57"/>
      <c r="AH57" s="4182" t="s">
        <v>673</v>
      </c>
      <c r="AI57" s="4182"/>
      <c r="AJ57" s="143">
        <v>1</v>
      </c>
      <c r="AK57" s="4045" t="s">
        <v>710</v>
      </c>
      <c r="AL57" s="4046"/>
      <c r="AM57" s="141"/>
      <c r="AN57" s="161"/>
      <c r="AO57"/>
      <c r="AP57" s="135">
        <v>1</v>
      </c>
    </row>
    <row r="58" spans="1:42" s="641" customFormat="1" ht="16.149999999999999" customHeight="1">
      <c r="A58"/>
      <c r="B58"/>
      <c r="C58"/>
      <c r="D58" s="28" t="str">
        <f t="shared" si="12"/>
        <v>A</v>
      </c>
      <c r="E58" s="1939" t="s">
        <v>37</v>
      </c>
      <c r="F58" s="31"/>
      <c r="G58" s="31"/>
      <c r="H58" s="31"/>
      <c r="I58" s="31"/>
      <c r="J58" s="604" t="str">
        <f ca="1">IF(ISBLANK(K58),"",LARGE(OFFSET(J47,0,0,ROWS(J47:J57)),1)+1)</f>
        <v/>
      </c>
      <c r="K58" s="29"/>
      <c r="L58" s="2035"/>
      <c r="M58" s="27" t="s">
        <v>1032</v>
      </c>
      <c r="N58" s="27"/>
      <c r="O58" s="27"/>
      <c r="P58" s="27"/>
      <c r="Q58" s="671"/>
      <c r="R58"/>
      <c r="S58"/>
      <c r="T58"/>
      <c r="U58"/>
      <c r="V58"/>
      <c r="W58"/>
      <c r="X58"/>
      <c r="Y58"/>
      <c r="Z58"/>
      <c r="AA58"/>
      <c r="AB58"/>
      <c r="AC58"/>
      <c r="AD58"/>
      <c r="AE58"/>
      <c r="AF58"/>
      <c r="AG58"/>
      <c r="AH58" s="3927"/>
      <c r="AI58" s="3927"/>
      <c r="AJ58" s="143">
        <v>1</v>
      </c>
      <c r="AK58" s="4045"/>
      <c r="AL58" s="4046"/>
      <c r="AM58" s="141"/>
      <c r="AN58" s="161"/>
      <c r="AO58"/>
      <c r="AP58" s="135">
        <v>1</v>
      </c>
    </row>
    <row r="59" spans="1:42" s="641" customFormat="1" ht="16.149999999999999" customHeight="1" thickBot="1">
      <c r="A59"/>
      <c r="B59"/>
      <c r="C59"/>
      <c r="D59" s="28" t="str">
        <f t="shared" si="12"/>
        <v>►</v>
      </c>
      <c r="E59" s="1939"/>
      <c r="F59" s="31"/>
      <c r="G59" s="31"/>
      <c r="H59" s="31"/>
      <c r="I59" s="31"/>
      <c r="J59" s="604" t="str">
        <f ca="1">IF(ISBLANK(K59),"",LARGE(OFFSET(J47,0,0,ROWS(J47:J58)),1)+1)</f>
        <v/>
      </c>
      <c r="K59" s="29"/>
      <c r="L59" s="2035"/>
      <c r="M59" s="27"/>
      <c r="N59" s="27"/>
      <c r="O59" s="27"/>
      <c r="P59" s="27"/>
      <c r="Q59" s="671"/>
      <c r="R59"/>
      <c r="S59"/>
      <c r="T59"/>
      <c r="U59"/>
      <c r="V59"/>
      <c r="W59"/>
      <c r="X59"/>
      <c r="Y59"/>
      <c r="Z59"/>
      <c r="AA59"/>
      <c r="AB59"/>
      <c r="AC59"/>
      <c r="AD59"/>
      <c r="AE59"/>
      <c r="AF59"/>
      <c r="AG59"/>
      <c r="AH59" s="140">
        <v>1</v>
      </c>
      <c r="AI59" s="140">
        <v>1</v>
      </c>
      <c r="AJ59" s="140">
        <v>1</v>
      </c>
      <c r="AK59" s="443"/>
      <c r="AL59" s="444"/>
      <c r="AM59" s="141"/>
      <c r="AN59" s="161"/>
      <c r="AO59"/>
      <c r="AP59" s="135">
        <v>1</v>
      </c>
    </row>
    <row r="60" spans="1:42" s="641" customFormat="1" ht="15.75" customHeight="1">
      <c r="A60"/>
      <c r="B60"/>
      <c r="C60"/>
      <c r="D60" s="9" t="s">
        <v>0</v>
      </c>
      <c r="E60" s="1939"/>
      <c r="F60" s="31"/>
      <c r="G60" s="31"/>
      <c r="H60" s="31"/>
      <c r="I60" s="31"/>
      <c r="J60" s="604" t="str">
        <f ca="1">IF(ISBLANK(K60),"",LARGE(OFFSET(J47,0,0,ROWS(J47:J59)),1)+1)</f>
        <v/>
      </c>
      <c r="K60" s="29"/>
      <c r="L60" s="2035"/>
      <c r="M60" s="27"/>
      <c r="N60" s="27"/>
      <c r="O60" s="27"/>
      <c r="P60" s="27"/>
      <c r="Q60" s="671"/>
      <c r="R60"/>
      <c r="S60"/>
      <c r="T60"/>
      <c r="U60"/>
      <c r="V60"/>
      <c r="W60"/>
      <c r="X60"/>
      <c r="Y60"/>
      <c r="Z60"/>
      <c r="AA60"/>
      <c r="AB60"/>
      <c r="AC60"/>
      <c r="AD60"/>
      <c r="AE60"/>
      <c r="AF60"/>
      <c r="AG60"/>
      <c r="AH60" s="4174" t="s">
        <v>695</v>
      </c>
      <c r="AI60" s="4174"/>
      <c r="AJ60" s="143">
        <v>1</v>
      </c>
      <c r="AK60" s="446" t="s">
        <v>725</v>
      </c>
      <c r="AL60" s="428"/>
      <c r="AM60" s="141"/>
      <c r="AN60" s="161"/>
      <c r="AO60"/>
      <c r="AP60" s="135">
        <v>1</v>
      </c>
    </row>
    <row r="61" spans="1:42" s="641" customFormat="1" ht="15.75" customHeight="1">
      <c r="A61"/>
      <c r="B61"/>
      <c r="C61"/>
      <c r="D61" s="28" t="s">
        <v>0</v>
      </c>
      <c r="E61" s="1939"/>
      <c r="F61" s="31"/>
      <c r="G61" s="31"/>
      <c r="H61" s="31"/>
      <c r="I61" s="31"/>
      <c r="J61" s="901">
        <v>3.472222222222222E-3</v>
      </c>
      <c r="K61" s="2056" t="s">
        <v>1006</v>
      </c>
      <c r="L61" s="2056"/>
      <c r="M61" s="2055" t="s">
        <v>987</v>
      </c>
      <c r="N61" s="2054"/>
      <c r="O61" s="2054" t="s">
        <v>1008</v>
      </c>
      <c r="P61" s="2053" t="s">
        <v>1002</v>
      </c>
      <c r="Q61" s="2052" t="s">
        <v>26</v>
      </c>
      <c r="R61"/>
      <c r="S61"/>
      <c r="T61"/>
      <c r="U61"/>
      <c r="V61"/>
      <c r="W61"/>
      <c r="X61"/>
      <c r="Y61"/>
      <c r="Z61"/>
      <c r="AA61"/>
      <c r="AB61"/>
      <c r="AC61"/>
      <c r="AD61"/>
      <c r="AE61"/>
      <c r="AF61"/>
      <c r="AG61"/>
      <c r="AH61" s="3871"/>
      <c r="AI61" s="3871"/>
      <c r="AJ61" s="143">
        <v>1</v>
      </c>
      <c r="AK61" s="448" t="s">
        <v>726</v>
      </c>
      <c r="AL61" s="428"/>
      <c r="AM61" s="141"/>
      <c r="AN61" s="161"/>
      <c r="AO61"/>
      <c r="AP61" s="135">
        <v>1</v>
      </c>
    </row>
    <row r="62" spans="1:42" s="641" customFormat="1" ht="15.75" customHeight="1" thickBot="1">
      <c r="A62"/>
      <c r="B62"/>
      <c r="C62"/>
      <c r="D62" s="28" t="s">
        <v>0</v>
      </c>
      <c r="E62" s="1939"/>
      <c r="F62" s="31"/>
      <c r="G62" s="31"/>
      <c r="H62" s="31"/>
      <c r="I62" s="31"/>
      <c r="J62" s="2051">
        <v>1.0416666666666666E-2</v>
      </c>
      <c r="K62" s="2050" t="s">
        <v>1007</v>
      </c>
      <c r="L62" s="579"/>
      <c r="M62" s="2049">
        <f>J61+J62</f>
        <v>1.3888888888888888E-2</v>
      </c>
      <c r="N62" s="608"/>
      <c r="O62" s="608"/>
      <c r="P62" s="579" t="s">
        <v>1003</v>
      </c>
      <c r="Q62" s="696" t="s">
        <v>26</v>
      </c>
      <c r="R62"/>
      <c r="S62"/>
      <c r="T62"/>
      <c r="U62"/>
      <c r="V62"/>
      <c r="W62"/>
      <c r="X62"/>
      <c r="Y62"/>
      <c r="Z62"/>
      <c r="AA62"/>
      <c r="AB62"/>
      <c r="AC62"/>
      <c r="AD62"/>
      <c r="AE62"/>
      <c r="AF62"/>
      <c r="AG62"/>
      <c r="AH62" s="140">
        <v>1</v>
      </c>
      <c r="AI62" s="140">
        <v>1</v>
      </c>
      <c r="AJ62" s="140">
        <v>1</v>
      </c>
      <c r="AK62" s="449">
        <v>10</v>
      </c>
      <c r="AL62" s="450" t="s">
        <v>108</v>
      </c>
      <c r="AM62" s="141"/>
      <c r="AN62" s="161"/>
      <c r="AO62"/>
      <c r="AP62" s="135">
        <v>1</v>
      </c>
    </row>
    <row r="63" spans="1:42" s="641" customFormat="1" ht="15.75">
      <c r="A63"/>
      <c r="B63"/>
      <c r="C63"/>
      <c r="D63" s="28" t="s">
        <v>0</v>
      </c>
      <c r="E63" s="1939"/>
      <c r="F63" s="31"/>
      <c r="G63" s="31"/>
      <c r="H63" s="31"/>
      <c r="I63" s="31"/>
      <c r="J63" s="14" t="s">
        <v>4</v>
      </c>
      <c r="K63" s="2016"/>
      <c r="L63" s="12"/>
      <c r="M63" s="12"/>
      <c r="N63" s="12"/>
      <c r="O63" s="11"/>
      <c r="P63" s="11"/>
      <c r="Q63" s="10"/>
      <c r="R63"/>
      <c r="S63"/>
      <c r="T63"/>
      <c r="U63"/>
      <c r="V63"/>
      <c r="W63"/>
      <c r="X63"/>
      <c r="Y63"/>
      <c r="Z63"/>
      <c r="AA63"/>
      <c r="AB63"/>
      <c r="AC63"/>
      <c r="AD63"/>
      <c r="AE63"/>
      <c r="AF63"/>
      <c r="AG63"/>
      <c r="AH63" s="4176" t="s">
        <v>712</v>
      </c>
      <c r="AI63" s="4176"/>
      <c r="AJ63" s="143">
        <v>1</v>
      </c>
      <c r="AK63" s="448" t="s">
        <v>739</v>
      </c>
      <c r="AL63" s="428"/>
      <c r="AM63" s="141"/>
      <c r="AN63" s="161"/>
      <c r="AO63"/>
      <c r="AP63" s="135">
        <v>1</v>
      </c>
    </row>
    <row r="64" spans="1:42" s="641" customFormat="1" ht="15.75" customHeight="1">
      <c r="A64"/>
      <c r="B64"/>
      <c r="C64"/>
      <c r="D64" s="28" t="s">
        <v>0</v>
      </c>
      <c r="E64" s="1939" t="s">
        <v>1154</v>
      </c>
      <c r="F64" s="31"/>
      <c r="G64" s="31"/>
      <c r="H64" s="31"/>
      <c r="I64" s="31"/>
      <c r="J64" s="6" t="s">
        <v>2</v>
      </c>
      <c r="K64" s="5" t="s">
        <v>1</v>
      </c>
      <c r="L64" s="4"/>
      <c r="M64" s="3"/>
      <c r="N64" s="3"/>
      <c r="O64" s="3"/>
      <c r="P64" s="3"/>
      <c r="Q64" s="463"/>
      <c r="R64"/>
      <c r="S64"/>
      <c r="T64"/>
      <c r="U64"/>
      <c r="V64"/>
      <c r="W64"/>
      <c r="X64"/>
      <c r="Y64"/>
      <c r="Z64"/>
      <c r="AA64"/>
      <c r="AB64"/>
      <c r="AC64"/>
      <c r="AD64"/>
      <c r="AE64"/>
      <c r="AF64"/>
      <c r="AG64"/>
      <c r="AH64" s="3831"/>
      <c r="AI64" s="3831"/>
      <c r="AJ64" s="143">
        <v>1</v>
      </c>
      <c r="AK64" s="449">
        <v>5</v>
      </c>
      <c r="AL64" s="450" t="s">
        <v>742</v>
      </c>
      <c r="AM64" s="141"/>
      <c r="AN64" s="161"/>
      <c r="AO64"/>
      <c r="AP64" s="135">
        <v>1</v>
      </c>
    </row>
    <row r="65" spans="1:42" s="641" customFormat="1" ht="15.75" customHeight="1" thickBot="1">
      <c r="A65"/>
      <c r="B65"/>
      <c r="C65"/>
      <c r="D65" s="718" t="s">
        <v>0</v>
      </c>
      <c r="E65" s="588">
        <v>11</v>
      </c>
      <c r="F65" s="588">
        <v>11</v>
      </c>
      <c r="G65" s="588">
        <v>3</v>
      </c>
      <c r="H65" s="588">
        <v>11</v>
      </c>
      <c r="I65" s="588">
        <v>11</v>
      </c>
      <c r="J65" s="588">
        <v>9</v>
      </c>
      <c r="K65" s="588">
        <v>35</v>
      </c>
      <c r="L65" s="2033">
        <v>0.2</v>
      </c>
      <c r="M65" s="588">
        <v>11</v>
      </c>
      <c r="N65" s="588">
        <v>11</v>
      </c>
      <c r="O65" s="588">
        <v>11</v>
      </c>
      <c r="P65" s="588">
        <v>11</v>
      </c>
      <c r="Q65" s="719">
        <v>11</v>
      </c>
      <c r="R65"/>
      <c r="S65"/>
      <c r="T65"/>
      <c r="U65"/>
      <c r="V65"/>
      <c r="W65"/>
      <c r="X65"/>
      <c r="Y65"/>
      <c r="Z65"/>
      <c r="AA65"/>
      <c r="AB65"/>
      <c r="AC65"/>
      <c r="AD65"/>
      <c r="AE65"/>
      <c r="AF65"/>
      <c r="AG65"/>
      <c r="AH65" s="140">
        <v>1</v>
      </c>
      <c r="AI65" s="140">
        <v>1</v>
      </c>
      <c r="AJ65" s="140">
        <v>1</v>
      </c>
      <c r="AK65" s="451" t="s">
        <v>106</v>
      </c>
      <c r="AL65" s="102" t="s">
        <v>742</v>
      </c>
      <c r="AM65" s="101"/>
      <c r="AN65" s="161"/>
      <c r="AO65"/>
      <c r="AP65" s="135">
        <v>1</v>
      </c>
    </row>
    <row r="66" spans="1:42" s="641" customFormat="1" ht="19.5" customHeight="1" thickBot="1">
      <c r="A66"/>
      <c r="B66"/>
      <c r="C66"/>
      <c r="D66" s="2" t="s">
        <v>0</v>
      </c>
      <c r="E66" s="716">
        <f t="shared" ref="E66:Q66" ca="1" si="13">CELL("largeur",E66)</f>
        <v>11</v>
      </c>
      <c r="F66" s="716">
        <f t="shared" ca="1" si="13"/>
        <v>11</v>
      </c>
      <c r="G66" s="716">
        <f t="shared" ca="1" si="13"/>
        <v>3</v>
      </c>
      <c r="H66" s="716">
        <f t="shared" ca="1" si="13"/>
        <v>11</v>
      </c>
      <c r="I66" s="716">
        <f t="shared" ca="1" si="13"/>
        <v>11</v>
      </c>
      <c r="J66" s="716">
        <f t="shared" ca="1" si="13"/>
        <v>9</v>
      </c>
      <c r="K66" s="716">
        <f t="shared" ca="1" si="13"/>
        <v>35</v>
      </c>
      <c r="L66" s="716">
        <f t="shared" ca="1" si="13"/>
        <v>11</v>
      </c>
      <c r="M66" s="716">
        <f t="shared" ca="1" si="13"/>
        <v>11</v>
      </c>
      <c r="N66" s="716">
        <f t="shared" ca="1" si="13"/>
        <v>11</v>
      </c>
      <c r="O66" s="716">
        <f t="shared" ca="1" si="13"/>
        <v>11</v>
      </c>
      <c r="P66" s="716">
        <f t="shared" ca="1" si="13"/>
        <v>11</v>
      </c>
      <c r="Q66" s="717">
        <f t="shared" ca="1" si="13"/>
        <v>11</v>
      </c>
      <c r="R66"/>
      <c r="S66"/>
      <c r="T66"/>
      <c r="U66"/>
      <c r="V66"/>
      <c r="W66"/>
      <c r="X66"/>
      <c r="Y66"/>
      <c r="Z66"/>
      <c r="AA66"/>
      <c r="AB66"/>
      <c r="AC66"/>
      <c r="AD66"/>
      <c r="AE66"/>
      <c r="AF66"/>
      <c r="AG66"/>
      <c r="AH66" s="4177" t="s">
        <v>727</v>
      </c>
      <c r="AI66" s="4177"/>
      <c r="AJ66" s="143">
        <v>1</v>
      </c>
      <c r="AK66" s="452" t="s">
        <v>753</v>
      </c>
      <c r="AL66" s="453"/>
      <c r="AM66" s="141"/>
      <c r="AN66" s="161"/>
      <c r="AO66"/>
      <c r="AP66" s="135">
        <v>1</v>
      </c>
    </row>
    <row r="67" spans="1:42" s="641" customFormat="1" ht="15" customHeight="1" thickBot="1">
      <c r="A67"/>
      <c r="B67"/>
      <c r="C67"/>
      <c r="D67"/>
      <c r="E67"/>
      <c r="F67"/>
      <c r="G67"/>
      <c r="H67"/>
      <c r="I67"/>
      <c r="J67"/>
      <c r="K67" s="151" t="s">
        <v>1064</v>
      </c>
      <c r="L67" s="2030">
        <v>0.2</v>
      </c>
      <c r="M67" s="154" t="s">
        <v>1061</v>
      </c>
      <c r="N67"/>
      <c r="O67"/>
      <c r="P67"/>
      <c r="Q67"/>
      <c r="R67"/>
      <c r="S67"/>
      <c r="T67"/>
      <c r="U67"/>
      <c r="V67"/>
      <c r="W67"/>
      <c r="X67"/>
      <c r="Y67"/>
      <c r="Z67"/>
      <c r="AA67"/>
      <c r="AB67"/>
      <c r="AC67"/>
      <c r="AD67"/>
      <c r="AE67"/>
      <c r="AF67"/>
      <c r="AG67"/>
      <c r="AH67" s="3929"/>
      <c r="AI67" s="3929"/>
      <c r="AJ67" s="143">
        <v>1</v>
      </c>
      <c r="AK67" s="454" t="s">
        <v>754</v>
      </c>
      <c r="AL67" s="453"/>
      <c r="AM67" s="141"/>
      <c r="AN67" s="161"/>
      <c r="AO67"/>
      <c r="AP67" s="135">
        <v>1</v>
      </c>
    </row>
    <row r="68" spans="1:42" s="641" customFormat="1" ht="15" customHeight="1" thickBot="1">
      <c r="A68"/>
      <c r="B68"/>
      <c r="C68"/>
      <c r="D68" s="129" t="s">
        <v>0</v>
      </c>
      <c r="E68" s="4138" t="s">
        <v>119</v>
      </c>
      <c r="F68" s="4140" t="s">
        <v>1077</v>
      </c>
      <c r="G68" s="4140"/>
      <c r="H68" s="4140"/>
      <c r="I68" s="4140"/>
      <c r="J68" s="4140"/>
      <c r="K68" s="4140"/>
      <c r="L68" s="4140"/>
      <c r="M68" s="4140"/>
      <c r="N68" s="4140" t="s">
        <v>805</v>
      </c>
      <c r="O68" s="4139" t="s">
        <v>117</v>
      </c>
      <c r="P68" s="4139"/>
      <c r="Q68" s="4159" t="str">
        <f>LEFT(F68,1)</f>
        <v>N</v>
      </c>
      <c r="R68"/>
      <c r="S68"/>
      <c r="T68"/>
      <c r="U68"/>
      <c r="V68"/>
      <c r="W68"/>
      <c r="X68"/>
      <c r="Y68"/>
      <c r="Z68"/>
      <c r="AA68"/>
      <c r="AB68"/>
      <c r="AC68"/>
      <c r="AD68"/>
      <c r="AE68"/>
      <c r="AF68"/>
      <c r="AG68"/>
      <c r="AH68" s="140">
        <v>1</v>
      </c>
      <c r="AI68" s="140">
        <v>1</v>
      </c>
      <c r="AJ68" s="140">
        <v>1</v>
      </c>
      <c r="AK68" s="456" t="s">
        <v>755</v>
      </c>
      <c r="AL68" s="453"/>
      <c r="AM68" s="141"/>
      <c r="AN68" s="161"/>
      <c r="AO68"/>
      <c r="AP68" s="135">
        <v>1</v>
      </c>
    </row>
    <row r="69" spans="1:42" s="641" customFormat="1" ht="15.75" customHeight="1">
      <c r="A69"/>
      <c r="B69"/>
      <c r="C69"/>
      <c r="D69" s="53" t="s">
        <v>0</v>
      </c>
      <c r="E69" s="3850"/>
      <c r="F69" s="4141"/>
      <c r="G69" s="4141"/>
      <c r="H69" s="4141"/>
      <c r="I69" s="4141"/>
      <c r="J69" s="4141"/>
      <c r="K69" s="4141"/>
      <c r="L69" s="4141"/>
      <c r="M69" s="4141"/>
      <c r="N69" s="4141"/>
      <c r="O69" s="3990"/>
      <c r="P69" s="3990"/>
      <c r="Q69" s="4160"/>
      <c r="R69"/>
      <c r="S69"/>
      <c r="T69"/>
      <c r="U69"/>
      <c r="V69"/>
      <c r="W69"/>
      <c r="X69"/>
      <c r="Y69"/>
      <c r="Z69"/>
      <c r="AA69"/>
      <c r="AB69"/>
      <c r="AC69"/>
      <c r="AD69"/>
      <c r="AE69"/>
      <c r="AF69"/>
      <c r="AG69"/>
      <c r="AH69" s="4154" t="s">
        <v>743</v>
      </c>
      <c r="AI69" s="4154"/>
      <c r="AJ69" s="143">
        <v>1</v>
      </c>
      <c r="AK69" s="457">
        <v>40</v>
      </c>
      <c r="AL69" s="458" t="str">
        <f>AL62</f>
        <v>couverts</v>
      </c>
      <c r="AM69" s="141"/>
      <c r="AN69" s="161"/>
      <c r="AO69"/>
      <c r="AP69" s="135">
        <v>1</v>
      </c>
    </row>
    <row r="70" spans="1:42" s="641" customFormat="1" ht="18.75">
      <c r="A70"/>
      <c r="B70"/>
      <c r="C70"/>
      <c r="D70" s="53" t="s">
        <v>0</v>
      </c>
      <c r="E70" s="128" t="s">
        <v>116</v>
      </c>
      <c r="F70" s="127"/>
      <c r="G70" s="127"/>
      <c r="H70" s="127"/>
      <c r="I70" s="126" t="s">
        <v>115</v>
      </c>
      <c r="J70" s="125" t="s">
        <v>114</v>
      </c>
      <c r="K70" s="124"/>
      <c r="L70" s="124"/>
      <c r="M70" s="124"/>
      <c r="N70" s="124"/>
      <c r="O70" s="124"/>
      <c r="P70" s="124"/>
      <c r="Q70" s="122"/>
      <c r="R70"/>
      <c r="S70"/>
      <c r="T70"/>
      <c r="U70"/>
      <c r="V70"/>
      <c r="W70"/>
      <c r="X70"/>
      <c r="Y70"/>
      <c r="Z70"/>
      <c r="AA70"/>
      <c r="AB70"/>
      <c r="AC70"/>
      <c r="AD70"/>
      <c r="AE70"/>
      <c r="AF70"/>
      <c r="AG70"/>
      <c r="AH70" s="3807"/>
      <c r="AI70" s="3807"/>
      <c r="AJ70" s="143">
        <v>1</v>
      </c>
      <c r="AK70" s="457">
        <v>16</v>
      </c>
      <c r="AL70" s="458" t="str">
        <f>AL64</f>
        <v>poulets</v>
      </c>
      <c r="AM70" s="141"/>
      <c r="AN70" s="161"/>
      <c r="AO70"/>
      <c r="AP70" s="135">
        <v>1</v>
      </c>
    </row>
    <row r="71" spans="1:42" s="641" customFormat="1" ht="19.5" thickBot="1">
      <c r="A71"/>
      <c r="B71"/>
      <c r="C71"/>
      <c r="D71" s="53" t="s">
        <v>0</v>
      </c>
      <c r="E71" s="121" t="s">
        <v>113</v>
      </c>
      <c r="F71" s="104"/>
      <c r="G71" s="115"/>
      <c r="H71" s="115"/>
      <c r="I71" s="115"/>
      <c r="J71" s="104" t="s">
        <v>112</v>
      </c>
      <c r="K71" s="104"/>
      <c r="L71" s="104"/>
      <c r="M71" s="104"/>
      <c r="N71" s="104"/>
      <c r="O71" s="104"/>
      <c r="P71" s="104"/>
      <c r="Q71" s="672"/>
      <c r="R71"/>
      <c r="S71"/>
      <c r="T71"/>
      <c r="U71"/>
      <c r="V71"/>
      <c r="W71"/>
      <c r="X71"/>
      <c r="Y71"/>
      <c r="Z71"/>
      <c r="AA71"/>
      <c r="AB71"/>
      <c r="AC71"/>
      <c r="AD71"/>
      <c r="AE71"/>
      <c r="AF71"/>
      <c r="AG71"/>
      <c r="AH71" s="140">
        <v>1</v>
      </c>
      <c r="AI71" s="140">
        <v>1</v>
      </c>
      <c r="AJ71" s="140">
        <v>1</v>
      </c>
      <c r="AK71" s="459"/>
      <c r="AL71" s="460"/>
      <c r="AM71" s="141"/>
      <c r="AN71" s="161"/>
      <c r="AO71"/>
      <c r="AP71" s="135">
        <v>1</v>
      </c>
    </row>
    <row r="72" spans="1:42" s="641" customFormat="1" ht="18.75" customHeight="1">
      <c r="A72"/>
      <c r="B72"/>
      <c r="C72"/>
      <c r="D72" s="554" t="s">
        <v>0</v>
      </c>
      <c r="E72" s="7"/>
      <c r="F72" s="8" t="s">
        <v>3</v>
      </c>
      <c r="G72" s="7"/>
      <c r="H72" s="7"/>
      <c r="I72" s="7"/>
      <c r="J72" s="715" t="str">
        <f>COUNTIF(D68:D95,"**")&amp;" "&amp;"lignes"</f>
        <v>28 lignes</v>
      </c>
      <c r="K72" s="564" t="str">
        <f>ROWS(D68:D95)-SUBTOTAL(103,D68:D95)&amp;" "&amp;"Lignes masquées"</f>
        <v>0 Lignes masquées</v>
      </c>
      <c r="L72" s="2044"/>
      <c r="M72" s="18"/>
      <c r="N72" s="18"/>
      <c r="O72" s="18"/>
      <c r="P72" s="11"/>
      <c r="Q72" s="167"/>
      <c r="R72"/>
      <c r="S72"/>
      <c r="T72"/>
      <c r="U72"/>
      <c r="V72"/>
      <c r="W72"/>
      <c r="X72"/>
      <c r="Y72"/>
      <c r="Z72"/>
      <c r="AA72"/>
      <c r="AB72"/>
      <c r="AC72"/>
      <c r="AD72"/>
      <c r="AE72"/>
      <c r="AF72"/>
      <c r="AG72"/>
      <c r="AH72" s="4154" t="s">
        <v>701</v>
      </c>
      <c r="AI72" s="4154"/>
      <c r="AJ72" s="143">
        <v>1</v>
      </c>
      <c r="AK72" s="4178" t="s">
        <v>771</v>
      </c>
      <c r="AL72" s="4179"/>
      <c r="AM72" s="4179"/>
      <c r="AN72" s="4180"/>
      <c r="AO72"/>
      <c r="AP72" s="135">
        <v>1</v>
      </c>
    </row>
    <row r="73" spans="1:42" s="641" customFormat="1" ht="14.45" customHeight="1">
      <c r="A73"/>
      <c r="B73"/>
      <c r="C73"/>
      <c r="D73" s="44" t="s">
        <v>15</v>
      </c>
      <c r="E73" s="668" t="s">
        <v>105</v>
      </c>
      <c r="F73" s="572"/>
      <c r="G73" s="572"/>
      <c r="H73" s="572"/>
      <c r="I73" s="572"/>
      <c r="J73" s="1948"/>
      <c r="K73" s="564" t="str">
        <f>COUNTA(D81:D90)&amp;"  lignes produits"</f>
        <v>10  lignes produits</v>
      </c>
      <c r="L73" s="573"/>
      <c r="M73" s="18"/>
      <c r="N73" s="11"/>
      <c r="O73" s="118" t="s">
        <v>111</v>
      </c>
      <c r="P73" s="117">
        <v>20</v>
      </c>
      <c r="Q73" s="2040" t="str">
        <f>Q74</f>
        <v>couverts</v>
      </c>
      <c r="R73"/>
      <c r="S73"/>
      <c r="T73"/>
      <c r="U73"/>
      <c r="V73"/>
      <c r="W73"/>
      <c r="X73"/>
      <c r="Y73"/>
      <c r="Z73"/>
      <c r="AA73"/>
      <c r="AB73"/>
      <c r="AC73"/>
      <c r="AD73"/>
      <c r="AE73"/>
      <c r="AF73"/>
      <c r="AG73"/>
      <c r="AH73" s="3807"/>
      <c r="AI73" s="3807"/>
      <c r="AJ73" s="143">
        <v>1</v>
      </c>
      <c r="AK73" s="4178"/>
      <c r="AL73" s="4179"/>
      <c r="AM73" s="4179"/>
      <c r="AN73" s="4180"/>
      <c r="AO73"/>
      <c r="AP73" s="135">
        <v>1</v>
      </c>
    </row>
    <row r="74" spans="1:42" s="641" customFormat="1" ht="14.45" customHeight="1" thickBot="1">
      <c r="A74"/>
      <c r="B74"/>
      <c r="C74"/>
      <c r="D74" s="53" t="s">
        <v>0</v>
      </c>
      <c r="E74" s="114">
        <f>(L91/E75)</f>
        <v>0</v>
      </c>
      <c r="F74" s="113" t="s">
        <v>110</v>
      </c>
      <c r="G74" s="112"/>
      <c r="H74" s="111"/>
      <c r="I74" s="111"/>
      <c r="J74" s="1949" t="str">
        <f ca="1">IF(E78&lt;0.5,E77&amp;",","")&amp;IF(F78&lt;0.5,F77&amp;".","")&amp;IF(G78&lt;0.5,G77&amp;".","")&amp;IF(H78&lt;0.5,H77&amp;".","")&amp;IF(I78&lt;0.5,I77&amp;".","")&amp;IF(J78&lt;0.5,J77&amp;".","")&amp;IF(K78&lt;0.5,K77&amp;".","")</f>
        <v/>
      </c>
      <c r="K74" s="564" t="str">
        <f ca="1">IF(COUNTIF(E78:Q78,"&lt;0.5")=0,"Aucune colonne masquée",COUNTIF(E78:Q78,"&lt;0.5")&amp;" colonnes masquées : "&amp;(J74&amp;J75))</f>
        <v>Aucune colonne masquée</v>
      </c>
      <c r="L74" s="573"/>
      <c r="M74" s="18"/>
      <c r="N74" s="116"/>
      <c r="O74" s="110" t="s">
        <v>109</v>
      </c>
      <c r="P74" s="109">
        <v>10</v>
      </c>
      <c r="Q74" s="2041" t="s">
        <v>108</v>
      </c>
      <c r="R74"/>
      <c r="S74"/>
      <c r="T74"/>
      <c r="U74"/>
      <c r="V74"/>
      <c r="W74"/>
      <c r="X74"/>
      <c r="Y74"/>
      <c r="Z74"/>
      <c r="AA74"/>
      <c r="AB74"/>
      <c r="AC74"/>
      <c r="AD74"/>
      <c r="AE74"/>
      <c r="AF74"/>
      <c r="AG74"/>
      <c r="AH74" s="140">
        <v>1</v>
      </c>
      <c r="AI74" s="140">
        <v>1</v>
      </c>
      <c r="AJ74" s="140">
        <v>1</v>
      </c>
      <c r="AK74" s="425" t="s">
        <v>772</v>
      </c>
      <c r="AL74" s="428"/>
      <c r="AM74" s="399"/>
      <c r="AN74" s="400"/>
      <c r="AO74"/>
      <c r="AP74" s="135">
        <v>1</v>
      </c>
    </row>
    <row r="75" spans="1:42" s="641" customFormat="1" ht="14.45" customHeight="1" thickBot="1">
      <c r="A75"/>
      <c r="B75"/>
      <c r="C75"/>
      <c r="D75" s="53" t="s">
        <v>0</v>
      </c>
      <c r="E75" s="107">
        <v>10</v>
      </c>
      <c r="F75" s="106" t="s">
        <v>108</v>
      </c>
      <c r="G75" s="105" t="s">
        <v>107</v>
      </c>
      <c r="H75" s="105"/>
      <c r="I75" s="104"/>
      <c r="J75" s="1949" t="str">
        <f ca="1">IF(L78&lt;0.5,L77&amp;".","")&amp;IF(M78&lt;0.5,M77&amp;".","")&amp;IF(N78&lt;0.5,N77&amp;".","")&amp;IF(O78&lt;0.5,O77&amp;".","")&amp;IF(P78&lt;0.5,P77&amp;".","")&amp;IF(Q78&lt;0.5,Q77&amp;".","")</f>
        <v/>
      </c>
      <c r="K75" s="564" t="str">
        <f ca="1">COUNTIF(E78:Q78,"&gt;0.5")+1&amp;" "&amp;"Colonnes Visibles"</f>
        <v>14 Colonnes Visibles</v>
      </c>
      <c r="L75" s="2057"/>
      <c r="M75" s="103"/>
      <c r="N75" s="103" t="s">
        <v>106</v>
      </c>
      <c r="O75" s="102"/>
      <c r="P75" s="102"/>
      <c r="Q75" s="2045"/>
      <c r="R75"/>
      <c r="S75"/>
      <c r="T75"/>
      <c r="U75"/>
      <c r="V75"/>
      <c r="W75"/>
      <c r="X75"/>
      <c r="Y75"/>
      <c r="Z75"/>
      <c r="AA75"/>
      <c r="AB75"/>
      <c r="AC75"/>
      <c r="AD75"/>
      <c r="AE75"/>
      <c r="AF75"/>
      <c r="AG75"/>
      <c r="AH75" s="4154" t="s">
        <v>480</v>
      </c>
      <c r="AI75" s="4154"/>
      <c r="AJ75" s="143">
        <v>1</v>
      </c>
      <c r="AK75" s="461" t="s">
        <v>780</v>
      </c>
      <c r="AL75" s="428"/>
      <c r="AM75" s="399"/>
      <c r="AN75" s="400"/>
      <c r="AO75"/>
      <c r="AP75" s="135">
        <v>1</v>
      </c>
    </row>
    <row r="76" spans="1:42" s="641" customFormat="1" ht="17.25" thickTop="1" thickBot="1">
      <c r="A76"/>
      <c r="B76"/>
      <c r="C76"/>
      <c r="D76" s="98" t="s">
        <v>15</v>
      </c>
      <c r="E76" s="97" t="s">
        <v>104</v>
      </c>
      <c r="F76" s="97" t="s">
        <v>103</v>
      </c>
      <c r="G76" s="97" t="s">
        <v>102</v>
      </c>
      <c r="H76" s="97" t="s">
        <v>101</v>
      </c>
      <c r="I76" s="97" t="s">
        <v>100</v>
      </c>
      <c r="J76" s="97" t="s">
        <v>99</v>
      </c>
      <c r="K76" s="97" t="s">
        <v>98</v>
      </c>
      <c r="L76" s="97" t="s">
        <v>97</v>
      </c>
      <c r="M76" s="97" t="s">
        <v>96</v>
      </c>
      <c r="N76" s="97" t="s">
        <v>95</v>
      </c>
      <c r="O76" s="97" t="s">
        <v>94</v>
      </c>
      <c r="P76" s="97" t="s">
        <v>93</v>
      </c>
      <c r="Q76" s="96" t="s">
        <v>92</v>
      </c>
      <c r="R76"/>
      <c r="S76"/>
      <c r="T76"/>
      <c r="U76"/>
      <c r="V76"/>
      <c r="W76"/>
      <c r="X76"/>
      <c r="Y76"/>
      <c r="Z76"/>
      <c r="AA76"/>
      <c r="AB76"/>
      <c r="AC76"/>
      <c r="AD76"/>
      <c r="AE76"/>
      <c r="AF76"/>
      <c r="AG76"/>
      <c r="AH76" s="3807"/>
      <c r="AI76" s="3807"/>
      <c r="AJ76" s="143">
        <v>1</v>
      </c>
      <c r="AK76" s="425" t="s">
        <v>781</v>
      </c>
      <c r="AL76" s="428"/>
      <c r="AM76" s="399"/>
      <c r="AN76" s="400"/>
      <c r="AO76"/>
      <c r="AP76" s="135">
        <v>1</v>
      </c>
    </row>
    <row r="77" spans="1:42" s="641" customFormat="1" ht="20.25" thickTop="1" thickBot="1">
      <c r="A77"/>
      <c r="B77"/>
      <c r="C77"/>
      <c r="D77" s="92" t="s">
        <v>15</v>
      </c>
      <c r="E77" s="95" t="str">
        <f t="shared" ref="E77:Q77" si="14">SUBSTITUTE(ADDRESS(1,COLUMN(),4),"1","")</f>
        <v>E</v>
      </c>
      <c r="F77" s="94" t="str">
        <f t="shared" si="14"/>
        <v>F</v>
      </c>
      <c r="G77" s="94" t="str">
        <f t="shared" si="14"/>
        <v>G</v>
      </c>
      <c r="H77" s="94" t="str">
        <f t="shared" si="14"/>
        <v>H</v>
      </c>
      <c r="I77" s="94" t="str">
        <f t="shared" si="14"/>
        <v>I</v>
      </c>
      <c r="J77" s="94" t="str">
        <f t="shared" si="14"/>
        <v>J</v>
      </c>
      <c r="K77" s="94" t="str">
        <f t="shared" si="14"/>
        <v>K</v>
      </c>
      <c r="L77" s="682" t="str">
        <f t="shared" si="14"/>
        <v>L</v>
      </c>
      <c r="M77" s="94" t="str">
        <f t="shared" si="14"/>
        <v>M</v>
      </c>
      <c r="N77" s="94" t="str">
        <f t="shared" si="14"/>
        <v>N</v>
      </c>
      <c r="O77" s="94" t="str">
        <f t="shared" si="14"/>
        <v>O</v>
      </c>
      <c r="P77" s="94" t="str">
        <f t="shared" si="14"/>
        <v>P</v>
      </c>
      <c r="Q77" s="93" t="str">
        <f t="shared" si="14"/>
        <v>Q</v>
      </c>
      <c r="R77"/>
      <c r="S77"/>
      <c r="T77"/>
      <c r="U77"/>
      <c r="V77"/>
      <c r="W77"/>
      <c r="X77"/>
      <c r="Y77"/>
      <c r="Z77"/>
      <c r="AA77"/>
      <c r="AB77"/>
      <c r="AC77"/>
      <c r="AD77"/>
      <c r="AE77"/>
      <c r="AF77"/>
      <c r="AG77"/>
      <c r="AH77" s="140">
        <v>1</v>
      </c>
      <c r="AI77" s="140">
        <v>1</v>
      </c>
      <c r="AJ77" s="140">
        <v>1</v>
      </c>
      <c r="AK77" s="459"/>
      <c r="AL77" s="460"/>
      <c r="AM77" s="141"/>
      <c r="AN77" s="161"/>
      <c r="AO77"/>
      <c r="AP77" s="135">
        <v>1</v>
      </c>
    </row>
    <row r="78" spans="1:42" s="641" customFormat="1" ht="15.75" customHeight="1" thickBot="1">
      <c r="A78"/>
      <c r="B78"/>
      <c r="C78"/>
      <c r="D78" s="92" t="s">
        <v>15</v>
      </c>
      <c r="E78" s="476">
        <f t="shared" ref="E78:Q78" ca="1" si="15">CELL("largeur",E78)</f>
        <v>11</v>
      </c>
      <c r="F78" s="91">
        <f t="shared" ca="1" si="15"/>
        <v>11</v>
      </c>
      <c r="G78" s="91">
        <f t="shared" ca="1" si="15"/>
        <v>3</v>
      </c>
      <c r="H78" s="91">
        <f t="shared" ca="1" si="15"/>
        <v>11</v>
      </c>
      <c r="I78" s="91">
        <f t="shared" ca="1" si="15"/>
        <v>11</v>
      </c>
      <c r="J78" s="91">
        <f t="shared" ca="1" si="15"/>
        <v>9</v>
      </c>
      <c r="K78" s="91">
        <f t="shared" ca="1" si="15"/>
        <v>35</v>
      </c>
      <c r="L78" s="681">
        <f t="shared" ca="1" si="15"/>
        <v>11</v>
      </c>
      <c r="M78" s="91">
        <f t="shared" ca="1" si="15"/>
        <v>11</v>
      </c>
      <c r="N78" s="91">
        <f t="shared" ca="1" si="15"/>
        <v>11</v>
      </c>
      <c r="O78" s="91">
        <f t="shared" ca="1" si="15"/>
        <v>11</v>
      </c>
      <c r="P78" s="91">
        <f t="shared" ca="1" si="15"/>
        <v>11</v>
      </c>
      <c r="Q78" s="90">
        <f t="shared" ca="1" si="15"/>
        <v>11</v>
      </c>
      <c r="R78"/>
      <c r="S78"/>
      <c r="T78"/>
      <c r="U78"/>
      <c r="V78"/>
      <c r="W78"/>
      <c r="X78"/>
      <c r="Y78"/>
      <c r="Z78"/>
      <c r="AA78"/>
      <c r="AB78"/>
      <c r="AC78"/>
      <c r="AD78"/>
      <c r="AE78"/>
      <c r="AF78"/>
      <c r="AG78"/>
      <c r="AH78" s="4154" t="s">
        <v>773</v>
      </c>
      <c r="AI78" s="4154"/>
      <c r="AJ78" s="143">
        <v>1</v>
      </c>
      <c r="AK78" s="4036" t="s">
        <v>788</v>
      </c>
      <c r="AL78" s="4037"/>
      <c r="AM78" s="4037"/>
      <c r="AN78" s="4038"/>
      <c r="AO78"/>
      <c r="AP78" s="135">
        <v>1</v>
      </c>
    </row>
    <row r="79" spans="1:42" s="641" customFormat="1" ht="15.75" customHeight="1" thickTop="1">
      <c r="A79"/>
      <c r="B79"/>
      <c r="C79"/>
      <c r="D79" s="53" t="s">
        <v>0</v>
      </c>
      <c r="E79" s="89" t="s">
        <v>89</v>
      </c>
      <c r="F79" s="88" t="s">
        <v>88</v>
      </c>
      <c r="G79" s="87"/>
      <c r="H79" s="3992" t="s">
        <v>87</v>
      </c>
      <c r="I79" s="3994" t="s">
        <v>86</v>
      </c>
      <c r="J79" s="4105" t="s">
        <v>85</v>
      </c>
      <c r="K79" s="86" t="s">
        <v>84</v>
      </c>
      <c r="L79" s="4142" t="s">
        <v>83</v>
      </c>
      <c r="M79" s="85" t="s">
        <v>81</v>
      </c>
      <c r="N79" s="84" t="s">
        <v>80</v>
      </c>
      <c r="O79" s="4155" t="s">
        <v>82</v>
      </c>
      <c r="P79" s="4157" t="s">
        <v>80</v>
      </c>
      <c r="Q79" s="4052" t="s">
        <v>266</v>
      </c>
      <c r="R79"/>
      <c r="S79"/>
      <c r="T79"/>
      <c r="U79"/>
      <c r="V79"/>
      <c r="W79"/>
      <c r="X79"/>
      <c r="Y79"/>
      <c r="Z79"/>
      <c r="AA79"/>
      <c r="AB79"/>
      <c r="AC79"/>
      <c r="AD79"/>
      <c r="AE79"/>
      <c r="AF79"/>
      <c r="AG79"/>
      <c r="AH79" s="3807"/>
      <c r="AI79" s="3807"/>
      <c r="AJ79" s="143">
        <v>1</v>
      </c>
      <c r="AK79" s="4036"/>
      <c r="AL79" s="4037"/>
      <c r="AM79" s="4037"/>
      <c r="AN79" s="4038"/>
      <c r="AO79"/>
      <c r="AP79" s="135">
        <v>1</v>
      </c>
    </row>
    <row r="80" spans="1:42" s="641" customFormat="1" ht="14.45" customHeight="1" thickBot="1">
      <c r="A80"/>
      <c r="B80"/>
      <c r="C80"/>
      <c r="D80" s="53" t="s">
        <v>0</v>
      </c>
      <c r="E80" s="83" t="s">
        <v>77</v>
      </c>
      <c r="F80" s="82" t="s">
        <v>30</v>
      </c>
      <c r="G80" s="81" t="s">
        <v>76</v>
      </c>
      <c r="H80" s="3993"/>
      <c r="I80" s="3995"/>
      <c r="J80" s="4106"/>
      <c r="K80" s="80" t="s">
        <v>75</v>
      </c>
      <c r="L80" s="4143"/>
      <c r="M80" s="79" t="s">
        <v>74</v>
      </c>
      <c r="N80" s="78">
        <v>1</v>
      </c>
      <c r="O80" s="4156"/>
      <c r="P80" s="4158"/>
      <c r="Q80" s="4053"/>
      <c r="R80"/>
      <c r="S80"/>
      <c r="T80"/>
      <c r="U80"/>
      <c r="V80"/>
      <c r="W80"/>
      <c r="X80"/>
      <c r="Y80"/>
      <c r="Z80"/>
      <c r="AA80"/>
      <c r="AB80"/>
      <c r="AC80"/>
      <c r="AD80"/>
      <c r="AE80"/>
      <c r="AF80"/>
      <c r="AG80"/>
      <c r="AH80" s="140">
        <v>1</v>
      </c>
      <c r="AI80" s="140">
        <v>1</v>
      </c>
      <c r="AJ80" s="140">
        <v>1</v>
      </c>
      <c r="AK80" s="166"/>
      <c r="AL80" s="11"/>
      <c r="AM80" s="11"/>
      <c r="AN80" s="167"/>
      <c r="AO80"/>
      <c r="AP80" s="135">
        <v>1</v>
      </c>
    </row>
    <row r="81" spans="1:42" s="641" customFormat="1" ht="18.75" customHeight="1">
      <c r="A81"/>
      <c r="B81"/>
      <c r="C81"/>
      <c r="D81" s="53" t="s">
        <v>0</v>
      </c>
      <c r="E81" s="66"/>
      <c r="F81" s="65"/>
      <c r="G81" s="73" t="str">
        <f t="shared" ref="G81:G90" si="16">IF(AND(E81&gt;0,H81&gt;0),"de","")</f>
        <v/>
      </c>
      <c r="H81" s="63"/>
      <c r="I81" s="1950"/>
      <c r="J81" s="61">
        <v>1</v>
      </c>
      <c r="K81" s="60"/>
      <c r="L81" s="59">
        <f>IFERROR(INDEX(E93:Q93,MATCH(I81,E92:Q92,0)) * H81 * IF(ISBLANK(E81), 1, E81), 0)</f>
        <v>0</v>
      </c>
      <c r="M81" s="71">
        <f>IF(L91=0,0,(L81/L91)*N80*1000)</f>
        <v>0</v>
      </c>
      <c r="N81" s="77">
        <f>IF(L91=0, 0, (E81*J81)/(L91*N80))</f>
        <v>0</v>
      </c>
      <c r="O81" s="485">
        <f>IF(ISBLANK(P74), 0, (L81 * J81) * (P73 / P74))</f>
        <v>0</v>
      </c>
      <c r="P81" s="76">
        <f>(E81/P74)*P73*J81</f>
        <v>0</v>
      </c>
      <c r="Q81" s="674">
        <f t="shared" ref="Q81:Q90" si="17">F81</f>
        <v>0</v>
      </c>
      <c r="R81"/>
      <c r="S81"/>
      <c r="T81"/>
      <c r="U81"/>
      <c r="V81"/>
      <c r="Y81"/>
      <c r="Z81"/>
      <c r="AA81"/>
      <c r="AB81"/>
      <c r="AC81"/>
      <c r="AD81"/>
      <c r="AE81"/>
      <c r="AF81"/>
      <c r="AG81"/>
      <c r="AH81" s="4154" t="s">
        <v>782</v>
      </c>
      <c r="AI81" s="4154"/>
      <c r="AJ81" s="143">
        <v>1</v>
      </c>
      <c r="AK81" s="464" t="s">
        <v>799</v>
      </c>
      <c r="AL81" s="19" t="s">
        <v>800</v>
      </c>
      <c r="AM81" s="18"/>
      <c r="AN81" s="465"/>
      <c r="AO81"/>
      <c r="AP81" s="135">
        <v>1</v>
      </c>
    </row>
    <row r="82" spans="1:42" s="641" customFormat="1" ht="18.75" customHeight="1">
      <c r="A82"/>
      <c r="B82"/>
      <c r="C82"/>
      <c r="D82" s="67" t="str">
        <f t="shared" ref="D82:D89" si="18">IF(K82&lt;&gt;"","A","►")</f>
        <v>►</v>
      </c>
      <c r="E82" s="66"/>
      <c r="F82" s="65"/>
      <c r="G82" s="64" t="str">
        <f t="shared" si="16"/>
        <v/>
      </c>
      <c r="H82" s="63"/>
      <c r="I82" s="62"/>
      <c r="J82" s="61">
        <v>1</v>
      </c>
      <c r="K82" s="60"/>
      <c r="L82" s="59">
        <f>IFERROR(INDEX(E93:Q93,MATCH(I82,E92:Q92,0)) * H82 * IF(ISBLANK(E82), 1, E82), 0)</f>
        <v>0</v>
      </c>
      <c r="M82" s="58">
        <f>IF(O91=0,0,(O82/O91)*N80*1000)</f>
        <v>0</v>
      </c>
      <c r="N82" s="57">
        <f>IF(L91=0, 0, (E82*J82)/(L91*N80))</f>
        <v>0</v>
      </c>
      <c r="O82" s="485">
        <f>IF(ISBLANK(P74), 0, (L82 * J82) * (P73 / P74))</f>
        <v>0</v>
      </c>
      <c r="P82" s="56">
        <f>(E82/P74)*P73*J82</f>
        <v>0</v>
      </c>
      <c r="Q82" s="675">
        <f t="shared" si="17"/>
        <v>0</v>
      </c>
      <c r="R82"/>
      <c r="S82"/>
      <c r="T82"/>
      <c r="U82"/>
      <c r="V82"/>
      <c r="Y82"/>
      <c r="Z82"/>
      <c r="AA82"/>
      <c r="AB82"/>
      <c r="AC82"/>
      <c r="AD82"/>
      <c r="AE82"/>
      <c r="AF82"/>
      <c r="AG82"/>
      <c r="AH82" s="3807"/>
      <c r="AI82" s="3807"/>
      <c r="AJ82" s="143">
        <v>1</v>
      </c>
      <c r="AK82" s="466"/>
      <c r="AL82" s="18"/>
      <c r="AM82" s="141"/>
      <c r="AN82" s="161"/>
      <c r="AO82"/>
      <c r="AP82" s="135">
        <v>1</v>
      </c>
    </row>
    <row r="83" spans="1:42" s="641" customFormat="1" ht="18.75" customHeight="1" thickBot="1">
      <c r="A83"/>
      <c r="B83"/>
      <c r="C83"/>
      <c r="D83" s="67" t="str">
        <f t="shared" si="18"/>
        <v>►</v>
      </c>
      <c r="E83" s="66"/>
      <c r="F83" s="72"/>
      <c r="G83" s="73" t="str">
        <f t="shared" si="16"/>
        <v/>
      </c>
      <c r="H83" s="63"/>
      <c r="I83" s="62"/>
      <c r="J83" s="61">
        <v>1</v>
      </c>
      <c r="K83" s="60"/>
      <c r="L83" s="59">
        <f>IFERROR(INDEX(E93:Q93,MATCH(I83,E92:Q92,0)) * H83 * IF(ISBLANK(E83), 1, E83), 0)</f>
        <v>0</v>
      </c>
      <c r="M83" s="71">
        <f>IF(O91=0,0,(O83/O91)*N80*1000)</f>
        <v>0</v>
      </c>
      <c r="N83" s="70">
        <f>IF(L91=0, 0, (E83*J83)/(L91*N80))</f>
        <v>0</v>
      </c>
      <c r="O83" s="485">
        <f>IF(ISBLANK(P74), 0, (L83 * J83) * (P73 / P74))</f>
        <v>0</v>
      </c>
      <c r="P83" s="69">
        <f>(E83/P74)*P73*J83</f>
        <v>0</v>
      </c>
      <c r="Q83" s="676">
        <f t="shared" si="17"/>
        <v>0</v>
      </c>
      <c r="R83"/>
      <c r="S83"/>
      <c r="T83"/>
      <c r="U83"/>
      <c r="V83"/>
      <c r="Y83"/>
      <c r="Z83"/>
      <c r="AA83"/>
      <c r="AB83"/>
      <c r="AC83"/>
      <c r="AD83"/>
      <c r="AE83"/>
      <c r="AF83"/>
      <c r="AG83"/>
      <c r="AH83" s="140">
        <v>1</v>
      </c>
      <c r="AI83" s="140">
        <v>1</v>
      </c>
      <c r="AJ83" s="140">
        <v>1</v>
      </c>
      <c r="AK83" s="467" t="s">
        <v>801</v>
      </c>
      <c r="AL83" s="453"/>
      <c r="AM83" s="18"/>
      <c r="AN83" s="465"/>
      <c r="AO83"/>
      <c r="AP83" s="135">
        <v>1</v>
      </c>
    </row>
    <row r="84" spans="1:42" s="641" customFormat="1" ht="18.75" customHeight="1">
      <c r="A84"/>
      <c r="B84"/>
      <c r="C84"/>
      <c r="D84" s="67" t="str">
        <f t="shared" si="18"/>
        <v>►</v>
      </c>
      <c r="E84" s="396"/>
      <c r="F84" s="72"/>
      <c r="G84" s="64" t="str">
        <f t="shared" si="16"/>
        <v/>
      </c>
      <c r="H84" s="63"/>
      <c r="I84" s="62"/>
      <c r="J84" s="61">
        <v>1</v>
      </c>
      <c r="K84" s="60"/>
      <c r="L84" s="59">
        <f>IFERROR(INDEX(E93:Q93,MATCH(I84,E92:Q92,0)) * H84 * IF(ISBLANK(E84), 1, E84), 0)</f>
        <v>0</v>
      </c>
      <c r="M84" s="58">
        <f>IF(O91=0,0,(O84/O91)*N80*1000)</f>
        <v>0</v>
      </c>
      <c r="N84" s="57">
        <f>IF(L91=0, 0, (E84*J84)/(L91*N80))</f>
        <v>0</v>
      </c>
      <c r="O84" s="485">
        <f>IF(ISBLANK(P74), 0, (L84 * J84) * (P73 / P74))</f>
        <v>0</v>
      </c>
      <c r="P84" s="56">
        <f>(E84/P74)*P73*J84</f>
        <v>0</v>
      </c>
      <c r="Q84" s="675">
        <f t="shared" si="17"/>
        <v>0</v>
      </c>
      <c r="R84"/>
      <c r="S84"/>
      <c r="T84"/>
      <c r="U84"/>
      <c r="V84"/>
      <c r="Y84"/>
      <c r="Z84"/>
      <c r="AA84"/>
      <c r="AB84"/>
      <c r="AC84"/>
      <c r="AD84"/>
      <c r="AE84"/>
      <c r="AF84"/>
      <c r="AG84"/>
      <c r="AH84" s="4154" t="s">
        <v>792</v>
      </c>
      <c r="AI84" s="4154"/>
      <c r="AJ84" s="143">
        <v>1</v>
      </c>
      <c r="AK84" s="4047" t="s">
        <v>804</v>
      </c>
      <c r="AL84" s="4048"/>
      <c r="AM84" s="4048"/>
      <c r="AN84" s="4049"/>
      <c r="AO84"/>
      <c r="AP84" s="135">
        <v>1</v>
      </c>
    </row>
    <row r="85" spans="1:42" s="641" customFormat="1" ht="18.75" customHeight="1">
      <c r="A85"/>
      <c r="B85"/>
      <c r="C85"/>
      <c r="D85" s="67" t="str">
        <f t="shared" si="18"/>
        <v>►</v>
      </c>
      <c r="E85" s="66"/>
      <c r="F85" s="72"/>
      <c r="G85" s="73" t="str">
        <f t="shared" si="16"/>
        <v/>
      </c>
      <c r="H85" s="63"/>
      <c r="I85" s="62"/>
      <c r="J85" s="61">
        <v>1</v>
      </c>
      <c r="K85" s="60"/>
      <c r="L85" s="59">
        <f>IFERROR(INDEX(E93:Q93,MATCH(I85,E92:Q92,0)) * H85 * IF(ISBLANK(E85), 1, E85), 0)</f>
        <v>0</v>
      </c>
      <c r="M85" s="71">
        <f>IF(O91=0,0,(O85/O91)*N80*1000)</f>
        <v>0</v>
      </c>
      <c r="N85" s="70">
        <f>IF(L91=0, 0, (E85*J85)/(L91*N80))</f>
        <v>0</v>
      </c>
      <c r="O85" s="485">
        <f>IF(ISBLANK(P74), 0, (L85 * J85) * (P73 / P74))</f>
        <v>0</v>
      </c>
      <c r="P85" s="69">
        <f>(E85/P74)*P73*J85</f>
        <v>0</v>
      </c>
      <c r="Q85" s="677">
        <f t="shared" si="17"/>
        <v>0</v>
      </c>
      <c r="R85"/>
      <c r="S85"/>
      <c r="T85"/>
      <c r="U85"/>
      <c r="V85"/>
      <c r="Y85"/>
      <c r="Z85"/>
      <c r="AA85"/>
      <c r="AB85"/>
      <c r="AC85"/>
      <c r="AD85"/>
      <c r="AE85"/>
      <c r="AF85"/>
      <c r="AG85"/>
      <c r="AH85" s="3807"/>
      <c r="AI85" s="3807"/>
      <c r="AJ85" s="143">
        <v>1</v>
      </c>
      <c r="AK85" s="4047"/>
      <c r="AL85" s="4048"/>
      <c r="AM85" s="4048"/>
      <c r="AN85" s="4049"/>
      <c r="AO85"/>
      <c r="AP85" s="135">
        <v>1</v>
      </c>
    </row>
    <row r="86" spans="1:42" s="641" customFormat="1" ht="18.75" customHeight="1" thickBot="1">
      <c r="A86"/>
      <c r="B86"/>
      <c r="C86"/>
      <c r="D86" s="67" t="str">
        <f t="shared" si="18"/>
        <v>►</v>
      </c>
      <c r="E86" s="66"/>
      <c r="F86" s="65"/>
      <c r="G86" s="64" t="str">
        <f t="shared" si="16"/>
        <v/>
      </c>
      <c r="H86" s="63"/>
      <c r="I86" s="62"/>
      <c r="J86" s="61">
        <v>1</v>
      </c>
      <c r="K86" s="60"/>
      <c r="L86" s="59">
        <f>IFERROR(INDEX(E93:Q93,MATCH(I86,E92:Q92,0)) * H86 * IF(ISBLANK(E86), 1, E86), 0)</f>
        <v>0</v>
      </c>
      <c r="M86" s="58">
        <f>IF(O91=0,0,(O86/O91)*N80*1000)</f>
        <v>0</v>
      </c>
      <c r="N86" s="57">
        <f>IF(L91=0, 0, (E86*J86)/(L91*N80))</f>
        <v>0</v>
      </c>
      <c r="O86" s="485">
        <f>IF(ISBLANK(P74), 0, (L86 * J86) * (P73 / P74))</f>
        <v>0</v>
      </c>
      <c r="P86" s="56">
        <f>(E86/P74)*P73*J86</f>
        <v>0</v>
      </c>
      <c r="Q86" s="675">
        <f t="shared" si="17"/>
        <v>0</v>
      </c>
      <c r="R86"/>
      <c r="S86"/>
      <c r="T86"/>
      <c r="U86"/>
      <c r="V86"/>
      <c r="Y86"/>
      <c r="Z86"/>
      <c r="AA86"/>
      <c r="AB86"/>
      <c r="AC86"/>
      <c r="AD86"/>
      <c r="AE86"/>
      <c r="AF86"/>
      <c r="AG86"/>
      <c r="AH86" s="140">
        <v>1</v>
      </c>
      <c r="AI86" s="140">
        <v>1</v>
      </c>
      <c r="AJ86" s="140">
        <v>1</v>
      </c>
      <c r="AK86" s="466"/>
      <c r="AL86" s="18"/>
      <c r="AM86" s="18"/>
      <c r="AN86" s="465"/>
      <c r="AO86"/>
      <c r="AP86" s="135">
        <v>1</v>
      </c>
    </row>
    <row r="87" spans="1:42" s="641" customFormat="1" ht="18.75" customHeight="1">
      <c r="A87"/>
      <c r="B87"/>
      <c r="C87"/>
      <c r="D87" s="67" t="str">
        <f t="shared" si="18"/>
        <v>►</v>
      </c>
      <c r="E87" s="66"/>
      <c r="F87" s="65"/>
      <c r="G87" s="64" t="str">
        <f t="shared" si="16"/>
        <v/>
      </c>
      <c r="H87" s="382"/>
      <c r="I87" s="62"/>
      <c r="J87" s="61">
        <v>1</v>
      </c>
      <c r="K87" s="60"/>
      <c r="L87" s="59">
        <f>IFERROR(INDEX(E93:Q93,MATCH(I87,E92:Q92,0)) * H87 * IF(ISBLANK(E87), 1, E87), 0)</f>
        <v>0</v>
      </c>
      <c r="M87" s="71">
        <f>IF(O91=0,0,(O87/O91)*N80*1000)</f>
        <v>0</v>
      </c>
      <c r="N87" s="70">
        <f>IF(L91=0, 0, (E87*J87)/(L91*N80))</f>
        <v>0</v>
      </c>
      <c r="O87" s="485">
        <f>IF(ISBLANK(P74), 0, (L87 * J87) * (P73 / P74))</f>
        <v>0</v>
      </c>
      <c r="P87" s="69">
        <f>(E87/P74)*P73*J87</f>
        <v>0</v>
      </c>
      <c r="Q87" s="677">
        <f t="shared" si="17"/>
        <v>0</v>
      </c>
      <c r="R87"/>
      <c r="S87"/>
      <c r="T87"/>
      <c r="U87"/>
      <c r="V87"/>
      <c r="Y87"/>
      <c r="Z87"/>
      <c r="AA87"/>
      <c r="AB87"/>
      <c r="AC87"/>
      <c r="AD87"/>
      <c r="AE87"/>
      <c r="AF87"/>
      <c r="AG87"/>
      <c r="AH87" s="4154" t="s">
        <v>731</v>
      </c>
      <c r="AI87" s="4154"/>
      <c r="AJ87" s="143">
        <v>1</v>
      </c>
      <c r="AK87" s="166"/>
      <c r="AL87" s="2048" t="s">
        <v>81</v>
      </c>
      <c r="AM87" s="2047" t="s">
        <v>80</v>
      </c>
      <c r="AN87" s="465"/>
      <c r="AO87"/>
      <c r="AP87" s="135">
        <v>1</v>
      </c>
    </row>
    <row r="88" spans="1:42" s="641" customFormat="1" ht="18.75" customHeight="1">
      <c r="A88"/>
      <c r="B88"/>
      <c r="C88"/>
      <c r="D88" s="67" t="str">
        <f t="shared" si="18"/>
        <v>►</v>
      </c>
      <c r="E88" s="66"/>
      <c r="F88" s="65"/>
      <c r="G88" s="64" t="str">
        <f t="shared" si="16"/>
        <v/>
      </c>
      <c r="H88" s="382"/>
      <c r="I88" s="62"/>
      <c r="J88" s="61">
        <v>1</v>
      </c>
      <c r="K88" s="60"/>
      <c r="L88" s="59">
        <f>IFERROR(INDEX(E93:Q93,MATCH(I88,E92:Q92,0)) * H88 * IF(ISBLANK(E88), 1, E88), 0)</f>
        <v>0</v>
      </c>
      <c r="M88" s="58">
        <f>IF(O91=0,0,(O88/O91)*N80*1000)</f>
        <v>0</v>
      </c>
      <c r="N88" s="57">
        <f>IF(L91=0, 0, (E88*J88)/(L91*N80))</f>
        <v>0</v>
      </c>
      <c r="O88" s="485">
        <f>IF(ISBLANK(P74), 0, (L88 * J88) * (P73 / P74))</f>
        <v>0</v>
      </c>
      <c r="P88" s="56">
        <f>(E88/P74)*P73*J88</f>
        <v>0</v>
      </c>
      <c r="Q88" s="675">
        <f t="shared" si="17"/>
        <v>0</v>
      </c>
      <c r="R88"/>
      <c r="S88"/>
      <c r="T88"/>
      <c r="U88"/>
      <c r="V88"/>
      <c r="Y88"/>
      <c r="Z88"/>
      <c r="AA88"/>
      <c r="AB88"/>
      <c r="AC88"/>
      <c r="AD88"/>
      <c r="AE88"/>
      <c r="AF88"/>
      <c r="AG88"/>
      <c r="AH88" s="3807"/>
      <c r="AI88" s="3807"/>
      <c r="AJ88" s="143">
        <v>1</v>
      </c>
      <c r="AK88" s="166"/>
      <c r="AL88" s="471" t="s">
        <v>74</v>
      </c>
      <c r="AM88" s="78">
        <v>1</v>
      </c>
      <c r="AN88" s="465"/>
      <c r="AO88"/>
      <c r="AP88" s="135">
        <v>1</v>
      </c>
    </row>
    <row r="89" spans="1:42" s="641" customFormat="1" ht="18.75" customHeight="1" thickBot="1">
      <c r="A89"/>
      <c r="B89"/>
      <c r="C89"/>
      <c r="D89" s="67" t="str">
        <f t="shared" si="18"/>
        <v>►</v>
      </c>
      <c r="E89" s="66"/>
      <c r="F89" s="72"/>
      <c r="G89" s="64" t="str">
        <f t="shared" si="16"/>
        <v/>
      </c>
      <c r="H89" s="63"/>
      <c r="I89" s="62"/>
      <c r="J89" s="61">
        <v>1</v>
      </c>
      <c r="K89" s="60"/>
      <c r="L89" s="59">
        <f>IFERROR(INDEX(E93:Q93,MATCH(I89,E92:Q92,0)) * H89 * IF(ISBLANK(E89), 1, E89), 0)</f>
        <v>0</v>
      </c>
      <c r="M89" s="71">
        <f>IF(O91=0,0,(O89/O91)*N80*1000)</f>
        <v>0</v>
      </c>
      <c r="N89" s="70">
        <f>IF(L91=0, 0, (E89*J89)/(L91*N80))</f>
        <v>0</v>
      </c>
      <c r="O89" s="485">
        <f>IF(ISBLANK(P74), 0, (L89 * J89) * (P73 / P74))</f>
        <v>0</v>
      </c>
      <c r="P89" s="69">
        <f>(E89/P74)*P73*J89</f>
        <v>0</v>
      </c>
      <c r="Q89" s="677">
        <f t="shared" si="17"/>
        <v>0</v>
      </c>
      <c r="R89"/>
      <c r="S89"/>
      <c r="T89"/>
      <c r="U89"/>
      <c r="V89"/>
      <c r="Y89"/>
      <c r="Z89"/>
      <c r="AA89"/>
      <c r="AB89"/>
      <c r="AC89"/>
      <c r="AD89"/>
      <c r="AE89"/>
      <c r="AF89"/>
      <c r="AG89"/>
      <c r="AH89" s="140">
        <v>1</v>
      </c>
      <c r="AI89" s="140">
        <v>1</v>
      </c>
      <c r="AJ89" s="140">
        <v>1</v>
      </c>
      <c r="AK89" s="466" t="s">
        <v>813</v>
      </c>
      <c r="AL89" s="18"/>
      <c r="AM89" s="18"/>
      <c r="AN89" s="465"/>
      <c r="AO89"/>
      <c r="AP89" s="135">
        <v>1</v>
      </c>
    </row>
    <row r="90" spans="1:42" s="641" customFormat="1" ht="18.75" customHeight="1">
      <c r="A90"/>
      <c r="B90"/>
      <c r="C90"/>
      <c r="D90" s="53" t="s">
        <v>0</v>
      </c>
      <c r="E90" s="66"/>
      <c r="F90" s="72"/>
      <c r="G90" s="64" t="str">
        <f t="shared" si="16"/>
        <v/>
      </c>
      <c r="H90" s="63"/>
      <c r="I90" s="62"/>
      <c r="J90" s="61">
        <v>1</v>
      </c>
      <c r="K90" s="60"/>
      <c r="L90" s="59">
        <f>IFERROR(INDEX(E93:Q93,MATCH(I90,E92:Q92,0)) * H90 * IF(ISBLANK(E90), 1, E90), 0)</f>
        <v>0</v>
      </c>
      <c r="M90" s="58">
        <f>IF(O91=0,0,(O90/O91)*N80*1000)</f>
        <v>0</v>
      </c>
      <c r="N90" s="57">
        <f>IF(L91=0, 0, (E90*J90)/(L91*N80))</f>
        <v>0</v>
      </c>
      <c r="O90" s="485">
        <f>IF(ISBLANK(P74), 0, (L90 * J90) * (P73 / P74))</f>
        <v>0</v>
      </c>
      <c r="P90" s="56">
        <f>(E90/P74)*P73*J90</f>
        <v>0</v>
      </c>
      <c r="Q90" s="675">
        <f t="shared" si="17"/>
        <v>0</v>
      </c>
      <c r="R90"/>
      <c r="S90"/>
      <c r="T90"/>
      <c r="U90"/>
      <c r="V90"/>
      <c r="Y90"/>
      <c r="Z90"/>
      <c r="AA90"/>
      <c r="AB90"/>
      <c r="AC90"/>
      <c r="AD90"/>
      <c r="AE90"/>
      <c r="AF90"/>
      <c r="AG90"/>
      <c r="AH90" s="4154" t="s">
        <v>767</v>
      </c>
      <c r="AI90" s="4154"/>
      <c r="AJ90" s="143">
        <v>1</v>
      </c>
      <c r="AK90" s="466" t="s">
        <v>816</v>
      </c>
      <c r="AL90" s="18"/>
      <c r="AM90" s="18"/>
      <c r="AN90" s="465"/>
      <c r="AO90"/>
      <c r="AP90" s="135">
        <v>1</v>
      </c>
    </row>
    <row r="91" spans="1:42" s="641" customFormat="1" ht="18.75" customHeight="1">
      <c r="A91"/>
      <c r="B91"/>
      <c r="C91"/>
      <c r="D91" s="53" t="s">
        <v>0</v>
      </c>
      <c r="E91" s="51"/>
      <c r="F91" s="50"/>
      <c r="G91" s="52"/>
      <c r="H91" s="52"/>
      <c r="I91" s="51"/>
      <c r="J91" s="50"/>
      <c r="K91" s="49"/>
      <c r="L91" s="48">
        <f>SUM(L81:L90)</f>
        <v>0</v>
      </c>
      <c r="M91" s="47"/>
      <c r="N91" s="47"/>
      <c r="O91" s="46">
        <f>SUM(O81:O90)</f>
        <v>0</v>
      </c>
      <c r="P91" s="49"/>
      <c r="Q91" s="49"/>
      <c r="R91"/>
      <c r="S91"/>
      <c r="T91"/>
      <c r="U91"/>
      <c r="V91"/>
      <c r="Y91"/>
      <c r="Z91"/>
      <c r="AA91"/>
      <c r="AB91"/>
      <c r="AC91"/>
      <c r="AD91"/>
      <c r="AE91"/>
      <c r="AF91"/>
      <c r="AG91"/>
      <c r="AH91" s="3807"/>
      <c r="AI91" s="3807"/>
      <c r="AJ91" s="143">
        <v>1</v>
      </c>
      <c r="AK91" s="466" t="s">
        <v>817</v>
      </c>
      <c r="AL91" s="18"/>
      <c r="AM91" s="18"/>
      <c r="AN91" s="465"/>
      <c r="AO91"/>
      <c r="AP91" s="135">
        <v>1</v>
      </c>
    </row>
    <row r="92" spans="1:42" s="641" customFormat="1" ht="16.5" customHeight="1" thickBot="1">
      <c r="A92"/>
      <c r="B92"/>
      <c r="C92"/>
      <c r="D92" s="44" t="s">
        <v>15</v>
      </c>
      <c r="E92" s="39" t="s">
        <v>66</v>
      </c>
      <c r="F92" s="39" t="s">
        <v>65</v>
      </c>
      <c r="G92" s="623" t="s">
        <v>54</v>
      </c>
      <c r="H92" s="43" t="s">
        <v>64</v>
      </c>
      <c r="I92" s="42" t="s">
        <v>63</v>
      </c>
      <c r="J92" s="41" t="s">
        <v>62</v>
      </c>
      <c r="K92" s="40" t="s">
        <v>61</v>
      </c>
      <c r="L92" s="38" t="s">
        <v>55</v>
      </c>
      <c r="M92" s="39" t="s">
        <v>60</v>
      </c>
      <c r="N92" s="39" t="s">
        <v>59</v>
      </c>
      <c r="O92" s="624" t="s">
        <v>58</v>
      </c>
      <c r="P92" s="624" t="s">
        <v>57</v>
      </c>
      <c r="Q92" s="404" t="s">
        <v>56</v>
      </c>
      <c r="R92"/>
      <c r="S92"/>
      <c r="T92"/>
      <c r="U92"/>
      <c r="V92"/>
      <c r="Y92"/>
      <c r="Z92"/>
      <c r="AA92"/>
      <c r="AB92"/>
      <c r="AC92"/>
      <c r="AD92"/>
      <c r="AE92"/>
      <c r="AF92"/>
      <c r="AG92"/>
      <c r="AH92" s="140">
        <v>1</v>
      </c>
      <c r="AI92" s="140">
        <v>1</v>
      </c>
      <c r="AJ92" s="140">
        <v>1</v>
      </c>
      <c r="AK92" s="466" t="s">
        <v>819</v>
      </c>
      <c r="AL92" s="18"/>
      <c r="AM92" s="18"/>
      <c r="AN92" s="465"/>
      <c r="AO92"/>
      <c r="AP92" s="135">
        <v>1</v>
      </c>
    </row>
    <row r="93" spans="1:42" s="641" customFormat="1" ht="16.5" customHeight="1" thickBot="1">
      <c r="A93"/>
      <c r="B93"/>
      <c r="C93"/>
      <c r="D93" s="44" t="s">
        <v>15</v>
      </c>
      <c r="E93" s="406">
        <v>0.5</v>
      </c>
      <c r="F93" s="407">
        <v>0.25</v>
      </c>
      <c r="G93" s="679">
        <v>1</v>
      </c>
      <c r="H93" s="407">
        <v>0.25</v>
      </c>
      <c r="I93" s="409">
        <v>0.5</v>
      </c>
      <c r="J93" s="410">
        <v>1E-3</v>
      </c>
      <c r="K93" s="408">
        <v>1</v>
      </c>
      <c r="L93" s="410">
        <v>1E-3</v>
      </c>
      <c r="M93" s="410">
        <v>0.22500000000000001</v>
      </c>
      <c r="N93" s="410">
        <v>0.01</v>
      </c>
      <c r="O93" s="678">
        <v>1</v>
      </c>
      <c r="P93" s="679">
        <v>0.1</v>
      </c>
      <c r="Q93" s="411">
        <v>0.01</v>
      </c>
      <c r="R93"/>
      <c r="S93"/>
      <c r="T93"/>
      <c r="U93"/>
      <c r="V93"/>
      <c r="Y93"/>
      <c r="Z93"/>
      <c r="AA93"/>
      <c r="AB93"/>
      <c r="AC93"/>
      <c r="AD93"/>
      <c r="AE93"/>
      <c r="AF93"/>
      <c r="AG93"/>
      <c r="AH93" s="4154" t="s">
        <v>254</v>
      </c>
      <c r="AI93" s="4154"/>
      <c r="AJ93" s="143">
        <v>1</v>
      </c>
      <c r="AK93" s="466"/>
      <c r="AL93" s="18"/>
      <c r="AM93" s="18"/>
      <c r="AN93" s="465"/>
      <c r="AO93"/>
      <c r="AP93" s="135">
        <v>1</v>
      </c>
    </row>
    <row r="94" spans="1:42" s="641" customFormat="1" ht="15.75" customHeight="1" thickTop="1" thickBot="1">
      <c r="A94"/>
      <c r="B94"/>
      <c r="C94"/>
      <c r="D94" s="593" t="s">
        <v>15</v>
      </c>
      <c r="E94" s="588">
        <v>11</v>
      </c>
      <c r="F94" s="588">
        <v>11</v>
      </c>
      <c r="G94" s="588">
        <v>3</v>
      </c>
      <c r="H94" s="588">
        <v>11</v>
      </c>
      <c r="I94" s="588">
        <v>11</v>
      </c>
      <c r="J94" s="588">
        <v>9</v>
      </c>
      <c r="K94" s="588">
        <v>35</v>
      </c>
      <c r="L94" s="589">
        <v>0.2</v>
      </c>
      <c r="M94" s="588">
        <v>11</v>
      </c>
      <c r="N94" s="588">
        <v>11</v>
      </c>
      <c r="O94" s="588">
        <v>11</v>
      </c>
      <c r="P94" s="588">
        <v>11</v>
      </c>
      <c r="Q94" s="591">
        <v>11</v>
      </c>
      <c r="R94"/>
      <c r="S94"/>
      <c r="T94"/>
      <c r="U94"/>
      <c r="V94"/>
      <c r="Y94"/>
      <c r="Z94"/>
      <c r="AA94"/>
      <c r="AB94"/>
      <c r="AC94"/>
      <c r="AD94"/>
      <c r="AE94"/>
      <c r="AF94"/>
      <c r="AG94"/>
      <c r="AH94" s="3807"/>
      <c r="AI94" s="3807"/>
      <c r="AJ94" s="143">
        <v>1</v>
      </c>
      <c r="AK94" s="474" t="s">
        <v>95</v>
      </c>
      <c r="AL94" s="97" t="s">
        <v>92</v>
      </c>
      <c r="AM94" s="475" t="s">
        <v>91</v>
      </c>
      <c r="AN94" s="465"/>
      <c r="AO94"/>
      <c r="AP94" s="135">
        <v>1</v>
      </c>
    </row>
    <row r="95" spans="1:42" s="641" customFormat="1" ht="16.5" thickTop="1" thickBot="1">
      <c r="A95"/>
      <c r="B95"/>
      <c r="C95"/>
      <c r="D95" s="594" t="s">
        <v>15</v>
      </c>
      <c r="E95" s="590">
        <f t="shared" ref="E95:Q95" ca="1" si="19">CELL("largeur",E95)</f>
        <v>11</v>
      </c>
      <c r="F95" s="590">
        <f t="shared" ca="1" si="19"/>
        <v>11</v>
      </c>
      <c r="G95" s="590">
        <f t="shared" ca="1" si="19"/>
        <v>3</v>
      </c>
      <c r="H95" s="590">
        <f t="shared" ca="1" si="19"/>
        <v>11</v>
      </c>
      <c r="I95" s="590">
        <f t="shared" ca="1" si="19"/>
        <v>11</v>
      </c>
      <c r="J95" s="590">
        <f t="shared" ca="1" si="19"/>
        <v>9</v>
      </c>
      <c r="K95" s="590">
        <f t="shared" ca="1" si="19"/>
        <v>35</v>
      </c>
      <c r="L95" s="590">
        <f t="shared" ca="1" si="19"/>
        <v>11</v>
      </c>
      <c r="M95" s="590">
        <f t="shared" ca="1" si="19"/>
        <v>11</v>
      </c>
      <c r="N95" s="590">
        <f t="shared" ca="1" si="19"/>
        <v>11</v>
      </c>
      <c r="O95" s="590">
        <f t="shared" ca="1" si="19"/>
        <v>11</v>
      </c>
      <c r="P95" s="590">
        <f t="shared" ca="1" si="19"/>
        <v>11</v>
      </c>
      <c r="Q95" s="592">
        <f t="shared" ca="1" si="19"/>
        <v>11</v>
      </c>
      <c r="R95"/>
      <c r="S95"/>
      <c r="T95"/>
      <c r="U95"/>
      <c r="V95"/>
      <c r="W95"/>
      <c r="X95"/>
      <c r="Y95"/>
      <c r="Z95"/>
      <c r="AA95"/>
      <c r="AB95"/>
      <c r="AC95"/>
      <c r="AD95"/>
      <c r="AE95"/>
      <c r="AF95"/>
      <c r="AG95"/>
      <c r="AH95"/>
      <c r="AI95"/>
      <c r="AJ95"/>
      <c r="AK95" s="477"/>
      <c r="AL95" s="478"/>
      <c r="AM95" s="4039" t="s">
        <v>827</v>
      </c>
      <c r="AN95" s="465"/>
      <c r="AO95"/>
      <c r="AP95" s="135">
        <v>1</v>
      </c>
    </row>
    <row r="96" spans="1:42" s="641" customFormat="1" ht="15.75">
      <c r="A96"/>
      <c r="B96"/>
      <c r="C96"/>
      <c r="D96" s="1" t="s">
        <v>0</v>
      </c>
      <c r="E96" s="617" t="s">
        <v>0</v>
      </c>
      <c r="F96" s="617" t="s">
        <v>0</v>
      </c>
      <c r="G96" s="617" t="s">
        <v>0</v>
      </c>
      <c r="H96" s="617" t="s">
        <v>0</v>
      </c>
      <c r="I96" s="617" t="s">
        <v>0</v>
      </c>
      <c r="J96" s="2028"/>
      <c r="K96" s="151" t="s">
        <v>1064</v>
      </c>
      <c r="L96" s="2030">
        <v>0.2</v>
      </c>
      <c r="M96" s="154" t="s">
        <v>1061</v>
      </c>
      <c r="N96" s="2028"/>
      <c r="O96" s="2028"/>
      <c r="P96" s="617" t="s">
        <v>0</v>
      </c>
      <c r="Q96" s="617" t="s">
        <v>0</v>
      </c>
      <c r="R96"/>
      <c r="S96"/>
      <c r="T96"/>
      <c r="U96"/>
      <c r="V96"/>
      <c r="W96"/>
      <c r="X96"/>
      <c r="Y96"/>
      <c r="Z96"/>
      <c r="AA96"/>
      <c r="AB96"/>
      <c r="AC96"/>
      <c r="AD96"/>
      <c r="AE96"/>
      <c r="AF96"/>
      <c r="AG96"/>
      <c r="AH96"/>
      <c r="AI96"/>
      <c r="AJ96"/>
      <c r="AK96" s="480" t="s">
        <v>78</v>
      </c>
      <c r="AL96" s="481" t="s">
        <v>832</v>
      </c>
      <c r="AM96" s="4040"/>
      <c r="AN96" s="465"/>
      <c r="AO96"/>
      <c r="AP96" s="135">
        <v>1</v>
      </c>
    </row>
    <row r="97" spans="1:42" s="641" customFormat="1">
      <c r="A97"/>
      <c r="B97"/>
      <c r="C97"/>
      <c r="D97"/>
      <c r="E97"/>
      <c r="F97"/>
      <c r="G97"/>
      <c r="H97"/>
      <c r="I97"/>
      <c r="J97"/>
      <c r="K97"/>
      <c r="L97"/>
      <c r="M97"/>
      <c r="N97"/>
      <c r="O97"/>
      <c r="P97"/>
      <c r="Q97"/>
      <c r="R97"/>
      <c r="S97"/>
      <c r="T97"/>
      <c r="U97"/>
      <c r="V97"/>
      <c r="W97"/>
      <c r="X97"/>
      <c r="Y97"/>
      <c r="Z97"/>
      <c r="AA97"/>
      <c r="AB97"/>
      <c r="AC97"/>
      <c r="AD97"/>
      <c r="AE97"/>
      <c r="AF97"/>
      <c r="AG97"/>
      <c r="AH97"/>
      <c r="AI97"/>
      <c r="AJ97"/>
      <c r="AK97" s="484">
        <v>20</v>
      </c>
      <c r="AL97" s="485">
        <v>0.75</v>
      </c>
      <c r="AM97" s="486" t="s">
        <v>836</v>
      </c>
      <c r="AN97" s="465"/>
      <c r="AO97"/>
      <c r="AP97" s="135">
        <v>1</v>
      </c>
    </row>
    <row r="98" spans="1:42" s="641" customFormat="1">
      <c r="A98"/>
      <c r="B98"/>
      <c r="C98"/>
      <c r="D98"/>
      <c r="E98"/>
      <c r="F98"/>
      <c r="G98"/>
      <c r="H98"/>
      <c r="I98"/>
      <c r="J98"/>
      <c r="K98"/>
      <c r="L98"/>
      <c r="M98"/>
      <c r="N98"/>
      <c r="O98"/>
      <c r="P98"/>
      <c r="Q98"/>
      <c r="R98"/>
      <c r="S98"/>
      <c r="T98"/>
      <c r="U98"/>
      <c r="V98"/>
      <c r="W98"/>
      <c r="X98"/>
      <c r="Y98"/>
      <c r="Z98"/>
      <c r="AA98"/>
      <c r="AB98"/>
      <c r="AC98"/>
      <c r="AD98"/>
      <c r="AE98"/>
      <c r="AF98"/>
      <c r="AG98"/>
      <c r="AH98"/>
      <c r="AI98"/>
      <c r="AJ98"/>
      <c r="AK98" s="166" t="s">
        <v>838</v>
      </c>
      <c r="AL98" s="11"/>
      <c r="AM98" s="11"/>
      <c r="AN98" s="465"/>
      <c r="AO98"/>
      <c r="AP98" s="135">
        <v>1</v>
      </c>
    </row>
    <row r="99" spans="1:42" s="641" customFormat="1">
      <c r="A99"/>
      <c r="B99"/>
      <c r="C99"/>
      <c r="D99"/>
      <c r="E99"/>
      <c r="F99"/>
      <c r="G99"/>
      <c r="H99"/>
      <c r="I99"/>
      <c r="J99"/>
      <c r="K99"/>
      <c r="L99"/>
      <c r="M99"/>
      <c r="N99"/>
      <c r="O99"/>
      <c r="P99"/>
      <c r="Q99"/>
      <c r="R99"/>
      <c r="S99"/>
      <c r="T99"/>
      <c r="U99"/>
      <c r="V99"/>
      <c r="W99"/>
      <c r="X99"/>
      <c r="Y99"/>
      <c r="Z99"/>
      <c r="AA99"/>
      <c r="AB99"/>
      <c r="AC99"/>
      <c r="AD99"/>
      <c r="AE99"/>
      <c r="AF99"/>
      <c r="AG99"/>
      <c r="AH99"/>
      <c r="AI99"/>
      <c r="AJ99"/>
      <c r="AK99" s="166" t="s">
        <v>845</v>
      </c>
      <c r="AL99" s="11"/>
      <c r="AM99" s="11"/>
      <c r="AN99" s="465"/>
      <c r="AO99"/>
      <c r="AP99" s="135">
        <v>1</v>
      </c>
    </row>
    <row r="100" spans="1:42" s="641" customFormat="1" ht="15" customHeight="1" thickBot="1">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s="491"/>
      <c r="AL100" s="139"/>
      <c r="AM100" s="139"/>
      <c r="AN100" s="492"/>
      <c r="AO100"/>
      <c r="AP100" s="135">
        <v>1</v>
      </c>
    </row>
    <row r="101" spans="1:42" s="641" customFormat="1" ht="24" customHeight="1" thickTop="1">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s="4050" t="s">
        <v>851</v>
      </c>
      <c r="AL101" s="4002"/>
      <c r="AM101" s="4005" t="s">
        <v>79</v>
      </c>
      <c r="AN101" s="4052"/>
      <c r="AO101"/>
      <c r="AP101" s="135">
        <v>1</v>
      </c>
    </row>
    <row r="102" spans="1:42" s="641" customFormat="1" ht="23.25" customHeight="1">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s="4051"/>
      <c r="AL102" s="4004"/>
      <c r="AM102" s="4007"/>
      <c r="AN102" s="4053"/>
      <c r="AO102"/>
      <c r="AP102" s="135">
        <v>1</v>
      </c>
    </row>
    <row r="103" spans="1:42" s="641" customFormat="1" ht="15.7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s="493" t="s">
        <v>66</v>
      </c>
      <c r="AL103" s="39" t="s">
        <v>65</v>
      </c>
      <c r="AM103" s="494" t="s">
        <v>858</v>
      </c>
      <c r="AN103" s="68" t="s">
        <v>859</v>
      </c>
      <c r="AO103"/>
      <c r="AP103" s="135">
        <v>1</v>
      </c>
    </row>
    <row r="104" spans="1:42" s="641" customFormat="1" ht="15" customHeight="1">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s="497">
        <v>0.25</v>
      </c>
      <c r="AL104" s="498">
        <v>0.5</v>
      </c>
      <c r="AM104" s="55" t="s">
        <v>861</v>
      </c>
      <c r="AN104" s="257"/>
      <c r="AO104"/>
      <c r="AP104" s="135">
        <v>1</v>
      </c>
    </row>
    <row r="105" spans="1:42" s="641" customFormat="1">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s="466"/>
      <c r="AL105" s="18"/>
      <c r="AM105" s="18"/>
      <c r="AN105" s="465"/>
      <c r="AO105"/>
      <c r="AP105" s="135">
        <v>1</v>
      </c>
    </row>
    <row r="106" spans="1:42" s="641" customFormat="1" ht="15.75">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s="502" t="s">
        <v>64</v>
      </c>
      <c r="AL106" s="42" t="s">
        <v>63</v>
      </c>
      <c r="AM106" s="503" t="s">
        <v>867</v>
      </c>
      <c r="AN106" s="74" t="s">
        <v>868</v>
      </c>
      <c r="AO106"/>
      <c r="AP106" s="135">
        <v>1</v>
      </c>
    </row>
    <row r="107" spans="1:42" s="641" customFormat="1">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s="497">
        <v>0.25</v>
      </c>
      <c r="AL107" s="498">
        <v>0.5</v>
      </c>
      <c r="AM107" s="55" t="s">
        <v>870</v>
      </c>
      <c r="AN107" s="257"/>
      <c r="AO107"/>
      <c r="AP107" s="135">
        <v>1</v>
      </c>
    </row>
    <row r="108" spans="1:42" s="641" customFormat="1" ht="15" customHeight="1">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s="466" t="s">
        <v>874</v>
      </c>
      <c r="AL108" s="18" t="s">
        <v>875</v>
      </c>
      <c r="AM108" s="18"/>
      <c r="AN108" s="465"/>
      <c r="AO108"/>
      <c r="AP108" s="135">
        <v>1</v>
      </c>
    </row>
    <row r="109" spans="1:42" s="641" customFormat="1">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s="506"/>
      <c r="AL109" s="507"/>
      <c r="AM109" s="507"/>
      <c r="AN109" s="2046"/>
      <c r="AO109"/>
      <c r="AP109" s="135">
        <v>1</v>
      </c>
    </row>
    <row r="110" spans="1:42" s="641" customFormat="1" ht="14.45" customHeight="1">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s="4168" t="s">
        <v>879</v>
      </c>
      <c r="AL110" s="4169"/>
      <c r="AM110" s="4169"/>
      <c r="AN110" s="4170"/>
      <c r="AO110"/>
      <c r="AP110" s="135">
        <v>1</v>
      </c>
    </row>
    <row r="111" spans="1:42" s="641" customFormat="1" ht="14.45" customHeight="1">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s="510" t="s">
        <v>32</v>
      </c>
      <c r="AL111" s="25" t="s">
        <v>31</v>
      </c>
      <c r="AM111" s="131" t="s">
        <v>30</v>
      </c>
      <c r="AN111" s="511" t="s">
        <v>764</v>
      </c>
      <c r="AO111"/>
      <c r="AP111" s="135">
        <v>1</v>
      </c>
    </row>
    <row r="112" spans="1:42" s="641" customFormat="1" ht="14.45" customHeight="1">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s="512" t="s">
        <v>895</v>
      </c>
      <c r="AL112" s="11"/>
      <c r="AM112" s="11"/>
      <c r="AN112" s="167"/>
      <c r="AO112"/>
      <c r="AP112" s="135">
        <v>1</v>
      </c>
    </row>
    <row r="113" spans="1:42" s="641" customFormat="1" ht="14.45" customHeight="1">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s="4171" t="s">
        <v>900</v>
      </c>
      <c r="AL113" s="4172"/>
      <c r="AM113" s="4172"/>
      <c r="AN113" s="4173"/>
      <c r="AO113"/>
      <c r="AP113" s="135">
        <v>1</v>
      </c>
    </row>
    <row r="114" spans="1:42" s="641" customFormat="1" ht="14.45" customHeight="1" thickBot="1">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s="519">
        <v>12</v>
      </c>
      <c r="AL114" s="18" t="s">
        <v>917</v>
      </c>
      <c r="AM114" s="18"/>
      <c r="AN114" s="465"/>
      <c r="AO114"/>
      <c r="AP114" s="135">
        <v>1</v>
      </c>
    </row>
    <row r="115" spans="1:42" s="641" customFormat="1" ht="15" customHeight="1">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s="520">
        <f ca="1">CELL("largeur",AK115)</f>
        <v>19</v>
      </c>
      <c r="AL115" s="18" t="s">
        <v>919</v>
      </c>
      <c r="AM115" s="18"/>
      <c r="AN115" s="465"/>
      <c r="AO115"/>
      <c r="AP115" s="135">
        <v>1</v>
      </c>
    </row>
    <row r="116" spans="1:42" s="641" customFormat="1" ht="15" customHeight="1">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s="466" t="s">
        <v>921</v>
      </c>
      <c r="AL116" s="18"/>
      <c r="AM116" s="18"/>
      <c r="AN116" s="465"/>
      <c r="AO116"/>
      <c r="AP116" s="135">
        <v>1</v>
      </c>
    </row>
    <row r="117" spans="1:42" s="641" customFormat="1" ht="15" customHeight="1">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s="466" t="s">
        <v>927</v>
      </c>
      <c r="AL117" s="18"/>
      <c r="AM117" s="18"/>
      <c r="AN117" s="465"/>
      <c r="AO117"/>
      <c r="AP117" s="135">
        <v>1</v>
      </c>
    </row>
    <row r="118" spans="1:42" s="641" customFormat="1" ht="15" customHeight="1">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s="466" t="s">
        <v>929</v>
      </c>
      <c r="AL118" s="139"/>
      <c r="AM118" s="139"/>
      <c r="AN118" s="492"/>
      <c r="AO118"/>
      <c r="AP118" s="135">
        <v>1</v>
      </c>
    </row>
    <row r="119" spans="1:42" s="641" customFormat="1" ht="15" customHeight="1">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s="521"/>
      <c r="AL119" s="139"/>
      <c r="AM119" s="139"/>
      <c r="AN119" s="492"/>
      <c r="AO119"/>
      <c r="AP119" s="135">
        <v>1</v>
      </c>
    </row>
    <row r="120" spans="1:42" s="641" customFormat="1" ht="15.75">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s="522" t="s">
        <v>15</v>
      </c>
      <c r="AL120" s="11" t="s">
        <v>937</v>
      </c>
      <c r="AM120" s="11"/>
      <c r="AN120" s="492"/>
      <c r="AO120"/>
      <c r="AP120" s="135">
        <v>1</v>
      </c>
    </row>
    <row r="121" spans="1:42" s="641" customFormat="1">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s="166"/>
      <c r="AL121" s="11" t="s">
        <v>1074</v>
      </c>
      <c r="AM121" s="139"/>
      <c r="AN121" s="492"/>
      <c r="AO121"/>
      <c r="AP121" s="135">
        <v>1</v>
      </c>
    </row>
    <row r="122" spans="1:42" s="641" customFormat="1" ht="15.75">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s="694" t="s">
        <v>138</v>
      </c>
      <c r="AL122" s="658"/>
      <c r="AM122" s="139"/>
      <c r="AN122" s="492"/>
      <c r="AO122"/>
      <c r="AP122" s="135">
        <v>1</v>
      </c>
    </row>
    <row r="123" spans="1:42" s="641" customFormat="1" ht="15.75">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s="695" t="s">
        <v>145</v>
      </c>
      <c r="AL123" s="658"/>
      <c r="AM123" s="139"/>
      <c r="AN123" s="492"/>
      <c r="AO123"/>
      <c r="AP123" s="135">
        <v>1</v>
      </c>
    </row>
    <row r="124" spans="1:42" s="641" customFormat="1" ht="15" customHeight="1">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s="694"/>
      <c r="AL124" s="652" t="s">
        <v>1034</v>
      </c>
      <c r="AM124" s="139"/>
      <c r="AN124" s="492"/>
      <c r="AO124"/>
      <c r="AP124" s="135">
        <v>1</v>
      </c>
    </row>
    <row r="125" spans="1:42" s="641" customFormat="1" ht="15" customHeight="1">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s="693" t="s">
        <v>0</v>
      </c>
      <c r="AL125" s="657" t="s">
        <v>1033</v>
      </c>
      <c r="AM125" s="139"/>
      <c r="AN125" s="492"/>
      <c r="AO125"/>
      <c r="AP125" s="135">
        <v>1</v>
      </c>
    </row>
    <row r="126" spans="1:42" s="641" customFormat="1" ht="15" customHeight="1">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s="694" t="s">
        <v>172</v>
      </c>
      <c r="AL126" s="658"/>
      <c r="AM126" s="139"/>
      <c r="AN126" s="492"/>
      <c r="AO126"/>
      <c r="AP126" s="135">
        <v>1</v>
      </c>
    </row>
    <row r="127" spans="1:42" s="641" customFormat="1" ht="15" customHeight="1">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s="694" t="s">
        <v>178</v>
      </c>
      <c r="AL127" s="658"/>
      <c r="AM127" s="139"/>
      <c r="AN127" s="492"/>
      <c r="AO127"/>
      <c r="AP127" s="135">
        <v>1</v>
      </c>
    </row>
    <row r="128" spans="1:42" s="641" customFormat="1" ht="15" customHeight="1">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s="694" t="s">
        <v>204</v>
      </c>
      <c r="AL128" s="658"/>
      <c r="AM128" s="18"/>
      <c r="AN128" s="167"/>
      <c r="AO128"/>
      <c r="AP128" s="135">
        <v>1</v>
      </c>
    </row>
    <row r="129" spans="1:44" s="641" customFormat="1">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s="466"/>
      <c r="AL129" s="18"/>
      <c r="AM129" s="18"/>
      <c r="AN129" s="465"/>
      <c r="AO129"/>
      <c r="AP129" s="135">
        <v>1</v>
      </c>
    </row>
    <row r="130" spans="1:44" s="641" customFormat="1">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s="466"/>
      <c r="AL130" s="18"/>
      <c r="AM130" s="18"/>
      <c r="AN130" s="465"/>
      <c r="AO130"/>
      <c r="AP130" s="135">
        <v>1</v>
      </c>
    </row>
    <row r="131" spans="1:44" s="641" customFormat="1">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s="466"/>
      <c r="AL131" s="18"/>
      <c r="AM131" s="18"/>
      <c r="AN131" s="465"/>
      <c r="AO131"/>
      <c r="AP131" s="135">
        <v>1</v>
      </c>
    </row>
    <row r="132" spans="1:44" s="641" customFormat="1" ht="15.75">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s="425" t="s">
        <v>947</v>
      </c>
      <c r="AL132" s="428"/>
      <c r="AM132" s="428"/>
      <c r="AN132" s="524"/>
      <c r="AO132"/>
      <c r="AP132" s="135">
        <v>1</v>
      </c>
    </row>
    <row r="133" spans="1:44" s="641" customFormat="1" ht="15.75">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s="425" t="s">
        <v>949</v>
      </c>
      <c r="AL133" s="428"/>
      <c r="AM133" s="428"/>
      <c r="AN133" s="524"/>
      <c r="AO133"/>
      <c r="AP133" s="135">
        <v>1</v>
      </c>
    </row>
    <row r="134" spans="1:44" s="641" customFormat="1">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s="514"/>
      <c r="AL134" s="137"/>
      <c r="AM134" s="137"/>
      <c r="AN134" s="525"/>
      <c r="AO134"/>
      <c r="AP134" s="135">
        <v>1</v>
      </c>
    </row>
    <row r="135" spans="1:44" s="641" customFormat="1" ht="15.75" customHeight="1" thickBot="1">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s="526">
        <v>19</v>
      </c>
      <c r="AL135" s="527">
        <v>18</v>
      </c>
      <c r="AM135" s="527">
        <v>25</v>
      </c>
      <c r="AN135" s="528">
        <v>16</v>
      </c>
      <c r="AO135"/>
      <c r="AP135" s="135">
        <v>1</v>
      </c>
    </row>
    <row r="136" spans="1:44" s="641" customFormat="1" ht="15" customHeight="1">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s="1">
        <f ca="1">CELL("largeur",AK136)</f>
        <v>19</v>
      </c>
      <c r="AL136" s="1">
        <f ca="1">CELL("largeur",AL136)</f>
        <v>18</v>
      </c>
      <c r="AM136" s="1">
        <f ca="1">CELL("largeur",AM136)</f>
        <v>25</v>
      </c>
      <c r="AN136" s="1">
        <f ca="1">CELL("largeur",AN136)</f>
        <v>16</v>
      </c>
      <c r="AO136"/>
      <c r="AP136" s="135">
        <v>1</v>
      </c>
    </row>
    <row r="137" spans="1:44" s="641" customFormat="1" ht="14.45" customHeight="1">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s="135">
        <v>1</v>
      </c>
    </row>
    <row r="138" spans="1:44" s="641" customFormat="1" ht="14.45" customHeight="1">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s="640" t="s">
        <v>997</v>
      </c>
    </row>
    <row r="139" spans="1:44" s="641" customFormat="1">
      <c r="A139" s="135">
        <v>1</v>
      </c>
      <c r="B139" s="135">
        <v>1</v>
      </c>
      <c r="C139" s="135">
        <v>1</v>
      </c>
      <c r="D139" s="135">
        <v>1</v>
      </c>
      <c r="E139" s="135">
        <v>1</v>
      </c>
      <c r="F139" s="135">
        <v>1</v>
      </c>
      <c r="G139" s="135">
        <v>1</v>
      </c>
      <c r="H139" s="135">
        <v>1</v>
      </c>
      <c r="I139" s="135">
        <v>1</v>
      </c>
      <c r="J139" s="135">
        <v>1</v>
      </c>
      <c r="K139" s="135">
        <v>1</v>
      </c>
      <c r="L139" s="135">
        <v>1</v>
      </c>
      <c r="M139" s="135">
        <v>1</v>
      </c>
      <c r="N139" s="135">
        <v>1</v>
      </c>
      <c r="O139" s="135">
        <v>1</v>
      </c>
      <c r="P139" s="135">
        <v>1</v>
      </c>
      <c r="Q139" s="135">
        <v>1</v>
      </c>
      <c r="R139" s="135">
        <v>1</v>
      </c>
      <c r="S139" s="135">
        <v>1</v>
      </c>
      <c r="T139" s="135">
        <v>1</v>
      </c>
      <c r="U139" s="135">
        <v>1</v>
      </c>
      <c r="V139" s="135">
        <v>1</v>
      </c>
      <c r="W139" s="135">
        <v>1</v>
      </c>
      <c r="X139" s="135">
        <v>1</v>
      </c>
      <c r="Y139" s="135">
        <v>1</v>
      </c>
      <c r="Z139" s="135">
        <v>1</v>
      </c>
      <c r="AA139" s="135">
        <v>1</v>
      </c>
      <c r="AB139" s="135">
        <v>1</v>
      </c>
      <c r="AC139" s="135">
        <v>1</v>
      </c>
      <c r="AD139" s="135">
        <v>1</v>
      </c>
      <c r="AE139" s="135">
        <v>1</v>
      </c>
      <c r="AF139" s="135">
        <v>1</v>
      </c>
      <c r="AG139" s="135">
        <v>1</v>
      </c>
      <c r="AH139" s="135">
        <v>1</v>
      </c>
      <c r="AI139" s="135">
        <v>1</v>
      </c>
      <c r="AJ139" s="135">
        <v>1</v>
      </c>
      <c r="AK139" s="135">
        <v>1</v>
      </c>
      <c r="AL139" s="135">
        <v>1</v>
      </c>
      <c r="AM139" s="135">
        <v>1</v>
      </c>
      <c r="AN139" s="135">
        <v>1</v>
      </c>
      <c r="AO139" s="135">
        <v>1</v>
      </c>
      <c r="AP139" s="133" t="str">
        <f>ADDRESS(ROW(),COLUMN(),4)</f>
        <v>AP139</v>
      </c>
      <c r="AQ139" s="689"/>
      <c r="AR139" s="690" t="str">
        <f>ADDRESS(ROW(),COLUMN(),4)</f>
        <v>AR139</v>
      </c>
    </row>
  </sheetData>
  <mergeCells count="90">
    <mergeCell ref="P79:P80"/>
    <mergeCell ref="Q79:Q80"/>
    <mergeCell ref="H79:H80"/>
    <mergeCell ref="I79:I80"/>
    <mergeCell ref="J79:J80"/>
    <mergeCell ref="L79:L80"/>
    <mergeCell ref="O79:O80"/>
    <mergeCell ref="E68:E69"/>
    <mergeCell ref="F68:M69"/>
    <mergeCell ref="N68:N69"/>
    <mergeCell ref="O68:P69"/>
    <mergeCell ref="Q68:Q69"/>
    <mergeCell ref="AK101:AL102"/>
    <mergeCell ref="AM101:AN102"/>
    <mergeCell ref="AH45:AI46"/>
    <mergeCell ref="AH57:AI58"/>
    <mergeCell ref="AK57:AL58"/>
    <mergeCell ref="AH93:AI94"/>
    <mergeCell ref="AH87:AI88"/>
    <mergeCell ref="AH51:AI52"/>
    <mergeCell ref="AH54:AI55"/>
    <mergeCell ref="AK78:AN79"/>
    <mergeCell ref="AK110:AN110"/>
    <mergeCell ref="AK113:AN113"/>
    <mergeCell ref="AH60:AI61"/>
    <mergeCell ref="AH48:AI49"/>
    <mergeCell ref="AH63:AI64"/>
    <mergeCell ref="AH66:AI67"/>
    <mergeCell ref="AH69:AI70"/>
    <mergeCell ref="AH72:AI73"/>
    <mergeCell ref="AK72:AN73"/>
    <mergeCell ref="AH78:AI79"/>
    <mergeCell ref="AH81:AI82"/>
    <mergeCell ref="AH84:AI85"/>
    <mergeCell ref="AM95:AM96"/>
    <mergeCell ref="AH75:AI76"/>
    <mergeCell ref="AH90:AI91"/>
    <mergeCell ref="AK84:AN85"/>
    <mergeCell ref="AH21:AI22"/>
    <mergeCell ref="AK42:AN43"/>
    <mergeCell ref="AH33:AI34"/>
    <mergeCell ref="AH36:AI37"/>
    <mergeCell ref="AK38:AN41"/>
    <mergeCell ref="AH39:AI40"/>
    <mergeCell ref="AH42:AI43"/>
    <mergeCell ref="AH24:AI25"/>
    <mergeCell ref="AH27:AI28"/>
    <mergeCell ref="AH30:AI31"/>
    <mergeCell ref="T10:T11"/>
    <mergeCell ref="U10:AB11"/>
    <mergeCell ref="AC10:AC11"/>
    <mergeCell ref="H21:H22"/>
    <mergeCell ref="I21:I22"/>
    <mergeCell ref="J21:J22"/>
    <mergeCell ref="O21:O22"/>
    <mergeCell ref="P21:P22"/>
    <mergeCell ref="Q21:Q22"/>
    <mergeCell ref="Q10:Q11"/>
    <mergeCell ref="AH15:AI16"/>
    <mergeCell ref="AH18:AI19"/>
    <mergeCell ref="AD10:AE11"/>
    <mergeCell ref="AF10:AF11"/>
    <mergeCell ref="AH12:AI13"/>
    <mergeCell ref="AE14:AF14"/>
    <mergeCell ref="AH9:AI10"/>
    <mergeCell ref="AK4:AN5"/>
    <mergeCell ref="AH6:AI7"/>
    <mergeCell ref="P6:Q6"/>
    <mergeCell ref="AE6:AF6"/>
    <mergeCell ref="P7:Q7"/>
    <mergeCell ref="AE7:AF7"/>
    <mergeCell ref="S2:S7"/>
    <mergeCell ref="T2:AD2"/>
    <mergeCell ref="AE2:AF2"/>
    <mergeCell ref="P3:Q5"/>
    <mergeCell ref="AE3:AF5"/>
    <mergeCell ref="P43:Q43"/>
    <mergeCell ref="E39:E40"/>
    <mergeCell ref="O39:P40"/>
    <mergeCell ref="Q39:Q40"/>
    <mergeCell ref="D2:D7"/>
    <mergeCell ref="E2:O2"/>
    <mergeCell ref="P2:Q2"/>
    <mergeCell ref="E10:E11"/>
    <mergeCell ref="O10:P11"/>
    <mergeCell ref="F10:M11"/>
    <mergeCell ref="N10:N11"/>
    <mergeCell ref="L21:L22"/>
    <mergeCell ref="F39:M40"/>
    <mergeCell ref="N39:N40"/>
  </mergeCells>
  <conditionalFormatting sqref="J23:J32">
    <cfRule type="cellIs" dxfId="55" priority="2" operator="notEqual">
      <formula>1</formula>
    </cfRule>
  </conditionalFormatting>
  <conditionalFormatting sqref="J81:J90">
    <cfRule type="cellIs" dxfId="54" priority="1" operator="notEqual">
      <formula>1</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59430-D416-4B0E-A9DD-6B7DFE985504}">
  <dimension ref="A1:AR149"/>
  <sheetViews>
    <sheetView showZeros="0" zoomScaleNormal="100" workbookViewId="0">
      <selection activeCell="L24" sqref="L24"/>
    </sheetView>
  </sheetViews>
  <sheetFormatPr baseColWidth="10" defaultRowHeight="15"/>
  <cols>
    <col min="1" max="1" width="4.28515625" customWidth="1"/>
    <col min="2" max="2" width="11.28515625" customWidth="1"/>
    <col min="3" max="3" width="4.28515625" customWidth="1"/>
    <col min="4" max="4" width="3.7109375" customWidth="1"/>
    <col min="5" max="6" width="11.7109375" customWidth="1"/>
    <col min="7" max="7" width="3.7109375" customWidth="1"/>
    <col min="8" max="9" width="11.7109375" customWidth="1"/>
    <col min="10" max="10" width="9.7109375" customWidth="1"/>
    <col min="11" max="11" width="35.7109375" customWidth="1"/>
    <col min="12" max="17" width="11.7109375" customWidth="1"/>
    <col min="18" max="18" width="5.7109375" customWidth="1"/>
    <col min="19" max="19" width="3.7109375" customWidth="1"/>
    <col min="20" max="21" width="11.7109375" customWidth="1"/>
    <col min="22" max="22" width="3.7109375" customWidth="1"/>
    <col min="23" max="24" width="11.7109375" customWidth="1"/>
    <col min="25" max="25" width="9.7109375" customWidth="1"/>
    <col min="26" max="26" width="35.7109375" customWidth="1"/>
    <col min="27" max="32" width="11.7109375" customWidth="1"/>
    <col min="33" max="33" width="5.7109375" customWidth="1"/>
    <col min="34" max="34" width="11.7109375" style="137" customWidth="1"/>
    <col min="35" max="35" width="12.7109375" style="137" customWidth="1"/>
    <col min="36" max="36" width="3" style="137" customWidth="1"/>
    <col min="37" max="37" width="19.7109375" customWidth="1"/>
    <col min="38" max="38" width="18.7109375" customWidth="1"/>
    <col min="39" max="39" width="25.7109375" customWidth="1"/>
    <col min="40" max="40" width="16.7109375" customWidth="1"/>
    <col min="41" max="41" width="5.7109375" customWidth="1"/>
    <col min="42" max="42" width="8.7109375" customWidth="1"/>
    <col min="43" max="43" width="11.42578125" style="641"/>
    <col min="44" max="44" width="43.5703125" style="641" customWidth="1"/>
  </cols>
  <sheetData>
    <row r="1" spans="1:44" ht="15.75" customHeight="1" thickBot="1">
      <c r="A1" s="133" t="str">
        <f>ADDRESS(ROW(),COLUMN(),4)</f>
        <v>A1</v>
      </c>
      <c r="B1" s="644">
        <v>11</v>
      </c>
      <c r="C1" s="644">
        <v>3</v>
      </c>
      <c r="D1" s="644">
        <v>3</v>
      </c>
      <c r="E1" s="644">
        <v>11</v>
      </c>
      <c r="F1" s="644">
        <v>11</v>
      </c>
      <c r="G1" s="644">
        <v>3</v>
      </c>
      <c r="H1" s="644">
        <v>11</v>
      </c>
      <c r="I1" s="644">
        <v>11</v>
      </c>
      <c r="J1" s="644">
        <v>9</v>
      </c>
      <c r="K1" s="644">
        <v>35</v>
      </c>
      <c r="L1" s="644">
        <v>11</v>
      </c>
      <c r="M1" s="644">
        <v>11</v>
      </c>
      <c r="N1" s="152">
        <v>0.2</v>
      </c>
      <c r="O1" s="153">
        <v>0.2</v>
      </c>
      <c r="P1" s="644">
        <v>11</v>
      </c>
      <c r="Q1" s="644">
        <v>11</v>
      </c>
      <c r="R1" s="644">
        <v>5</v>
      </c>
      <c r="S1" s="644">
        <v>3</v>
      </c>
      <c r="T1" s="644">
        <v>11</v>
      </c>
      <c r="U1" s="644">
        <v>11</v>
      </c>
      <c r="V1" s="644">
        <v>3</v>
      </c>
      <c r="W1" s="644">
        <v>11</v>
      </c>
      <c r="X1" s="644">
        <v>11</v>
      </c>
      <c r="Y1" s="644">
        <v>9</v>
      </c>
      <c r="Z1" s="644">
        <v>35</v>
      </c>
      <c r="AA1" s="644">
        <v>11</v>
      </c>
      <c r="AB1" s="644">
        <v>11</v>
      </c>
      <c r="AC1" s="152">
        <v>0.2</v>
      </c>
      <c r="AD1" s="153">
        <v>0.2</v>
      </c>
      <c r="AE1" s="644">
        <v>11</v>
      </c>
      <c r="AF1" s="644">
        <v>11</v>
      </c>
      <c r="AG1" s="644">
        <v>5</v>
      </c>
      <c r="AH1" s="644">
        <v>11</v>
      </c>
      <c r="AI1" s="644">
        <v>12</v>
      </c>
      <c r="AJ1" s="644">
        <v>2</v>
      </c>
      <c r="AK1" s="644">
        <v>19</v>
      </c>
      <c r="AL1" s="644">
        <v>18</v>
      </c>
      <c r="AM1" s="644">
        <v>25</v>
      </c>
      <c r="AN1" s="644">
        <v>16</v>
      </c>
      <c r="AO1" s="644">
        <v>5</v>
      </c>
      <c r="AP1" s="135">
        <v>1</v>
      </c>
      <c r="AQ1" s="134" t="str">
        <f>SUBSTITUTE(ADDRESS(1,COLUMN(),4),"1","")</f>
        <v>AQ</v>
      </c>
      <c r="AR1" s="136" t="str">
        <f>SUBSTITUTE(ADDRESS(1,COLUMN(),4),"1","")</f>
        <v>AR</v>
      </c>
    </row>
    <row r="2" spans="1:44" ht="24.95" customHeight="1">
      <c r="D2" s="4133" t="s">
        <v>395</v>
      </c>
      <c r="E2" s="4136" t="s">
        <v>1085</v>
      </c>
      <c r="F2" s="4136"/>
      <c r="G2" s="4136"/>
      <c r="H2" s="4136"/>
      <c r="I2" s="4136"/>
      <c r="J2" s="4136"/>
      <c r="K2" s="4136"/>
      <c r="L2" s="4136"/>
      <c r="M2" s="4136"/>
      <c r="N2" s="4136"/>
      <c r="O2" s="4136"/>
      <c r="P2" s="4136" t="s">
        <v>1016</v>
      </c>
      <c r="Q2" s="4137"/>
      <c r="S2" s="4133" t="s">
        <v>395</v>
      </c>
      <c r="T2" s="4136" t="s">
        <v>4099</v>
      </c>
      <c r="U2" s="4136"/>
      <c r="V2" s="4136"/>
      <c r="W2" s="4136"/>
      <c r="X2" s="4136"/>
      <c r="Y2" s="4136"/>
      <c r="Z2" s="4136"/>
      <c r="AA2" s="4136"/>
      <c r="AB2" s="4136"/>
      <c r="AC2" s="4136"/>
      <c r="AD2" s="4136"/>
      <c r="AE2" s="4136" t="s">
        <v>1016</v>
      </c>
      <c r="AF2" s="4137"/>
      <c r="AH2"/>
      <c r="AI2"/>
      <c r="AJ2"/>
      <c r="AP2" s="135">
        <v>1</v>
      </c>
      <c r="AQ2" s="142"/>
      <c r="AR2" s="142" t="s">
        <v>1166</v>
      </c>
    </row>
    <row r="3" spans="1:44" ht="24.95" customHeight="1" thickBot="1">
      <c r="D3" s="4134"/>
      <c r="E3" s="626"/>
      <c r="F3" s="627"/>
      <c r="G3" s="626"/>
      <c r="H3" s="626"/>
      <c r="I3" s="626"/>
      <c r="J3" s="626"/>
      <c r="K3" s="626"/>
      <c r="L3" s="626"/>
      <c r="M3" s="626"/>
      <c r="N3" s="626"/>
      <c r="O3" s="626"/>
      <c r="P3" s="4149">
        <v>14</v>
      </c>
      <c r="Q3" s="4150"/>
      <c r="S3" s="4134"/>
      <c r="T3" s="626"/>
      <c r="U3" s="627"/>
      <c r="V3" s="626"/>
      <c r="W3" s="626"/>
      <c r="X3" s="626"/>
      <c r="Y3" s="626"/>
      <c r="Z3" s="626"/>
      <c r="AA3" s="626"/>
      <c r="AB3" s="626"/>
      <c r="AC3" s="626"/>
      <c r="AD3" s="626"/>
      <c r="AE3" s="4149">
        <v>14</v>
      </c>
      <c r="AF3" s="4150"/>
      <c r="AH3" s="627" t="s">
        <v>4117</v>
      </c>
      <c r="AI3"/>
      <c r="AJ3"/>
      <c r="AP3" s="135">
        <v>1</v>
      </c>
      <c r="AQ3" s="156">
        <f ca="1">COUNTA(A1:AP149) + COUNTBLANK(A1:AP149)</f>
        <v>6335</v>
      </c>
      <c r="AR3" s="145" t="str">
        <f>"cellules entre"&amp;" " &amp;A1&amp;" et  "&amp;AP149</f>
        <v>cellules entre A1 et  AP149</v>
      </c>
    </row>
    <row r="4" spans="1:44" ht="24.95" customHeight="1">
      <c r="D4" s="4134"/>
      <c r="E4" s="628"/>
      <c r="F4" s="667" t="s">
        <v>1021</v>
      </c>
      <c r="G4" s="628"/>
      <c r="H4" s="628"/>
      <c r="I4" s="628"/>
      <c r="J4" s="628"/>
      <c r="K4" s="628"/>
      <c r="L4" s="628"/>
      <c r="M4" s="628"/>
      <c r="N4" s="628"/>
      <c r="O4" s="628"/>
      <c r="P4" s="4149"/>
      <c r="Q4" s="4150"/>
      <c r="S4" s="4134"/>
      <c r="T4" s="628"/>
      <c r="U4" s="667" t="s">
        <v>1021</v>
      </c>
      <c r="V4" s="628"/>
      <c r="W4" s="628"/>
      <c r="X4" s="628"/>
      <c r="Y4" s="628"/>
      <c r="Z4" s="628"/>
      <c r="AA4" s="628"/>
      <c r="AB4" s="628"/>
      <c r="AC4" s="628"/>
      <c r="AD4" s="628"/>
      <c r="AE4" s="4149"/>
      <c r="AF4" s="4150"/>
      <c r="AH4"/>
      <c r="AI4"/>
      <c r="AJ4"/>
      <c r="AK4" s="3837" t="s">
        <v>139</v>
      </c>
      <c r="AL4" s="3838"/>
      <c r="AM4" s="3838"/>
      <c r="AN4" s="3839"/>
      <c r="AP4" s="135">
        <v>1</v>
      </c>
      <c r="AQ4" s="156">
        <f ca="1">COUNTA(A1:AP149)</f>
        <v>1715</v>
      </c>
      <c r="AR4" s="145" t="s">
        <v>1161</v>
      </c>
    </row>
    <row r="5" spans="1:44" ht="24.95" customHeight="1">
      <c r="D5" s="4134"/>
      <c r="E5" s="647" t="s">
        <v>1067</v>
      </c>
      <c r="F5" s="627"/>
      <c r="G5" s="630"/>
      <c r="H5" s="630"/>
      <c r="I5" s="630"/>
      <c r="J5" s="630"/>
      <c r="K5" s="630"/>
      <c r="L5" s="630"/>
      <c r="M5" s="630"/>
      <c r="N5" s="630"/>
      <c r="O5" s="630"/>
      <c r="P5" s="4149"/>
      <c r="Q5" s="4150"/>
      <c r="S5" s="4134"/>
      <c r="T5" s="647" t="s">
        <v>1067</v>
      </c>
      <c r="U5" s="627"/>
      <c r="V5" s="630"/>
      <c r="W5" s="630"/>
      <c r="X5" s="630"/>
      <c r="Y5" s="630"/>
      <c r="Z5" s="630"/>
      <c r="AA5" s="630"/>
      <c r="AB5" s="630"/>
      <c r="AC5" s="630"/>
      <c r="AD5" s="630"/>
      <c r="AE5" s="4149"/>
      <c r="AF5" s="4150"/>
      <c r="AH5"/>
      <c r="AI5"/>
      <c r="AJ5"/>
      <c r="AK5" s="3840"/>
      <c r="AL5" s="3841"/>
      <c r="AM5" s="3841"/>
      <c r="AN5" s="3842"/>
      <c r="AP5" s="135">
        <v>1</v>
      </c>
      <c r="AQ5" s="156">
        <f ca="1">COUNTBLANK(A1:AP149)</f>
        <v>4620</v>
      </c>
      <c r="AR5" s="145" t="s">
        <v>134</v>
      </c>
    </row>
    <row r="6" spans="1:44" ht="24.95" customHeight="1">
      <c r="D6" s="4134"/>
      <c r="E6" s="647" t="s">
        <v>120</v>
      </c>
      <c r="F6" s="631"/>
      <c r="G6" s="630"/>
      <c r="H6" s="630"/>
      <c r="I6" s="630"/>
      <c r="J6" s="630"/>
      <c r="K6" s="630"/>
      <c r="L6" s="630"/>
      <c r="M6" s="630"/>
      <c r="N6" s="630"/>
      <c r="O6" s="630"/>
      <c r="P6" s="4145" t="s">
        <v>1019</v>
      </c>
      <c r="Q6" s="4146"/>
      <c r="S6" s="4134"/>
      <c r="T6" s="647" t="s">
        <v>120</v>
      </c>
      <c r="U6" s="631"/>
      <c r="V6" s="630"/>
      <c r="W6" s="630"/>
      <c r="X6" s="630"/>
      <c r="Y6" s="630"/>
      <c r="Z6" s="630"/>
      <c r="AA6" s="630"/>
      <c r="AB6" s="630"/>
      <c r="AC6" s="630"/>
      <c r="AD6" s="630"/>
      <c r="AE6" s="4145" t="s">
        <v>1019</v>
      </c>
      <c r="AF6" s="4146"/>
      <c r="AH6" s="3805" t="s">
        <v>130</v>
      </c>
      <c r="AI6" s="3805"/>
      <c r="AJ6" s="149">
        <v>1</v>
      </c>
      <c r="AK6" s="159" t="s">
        <v>167</v>
      </c>
      <c r="AL6" s="160"/>
      <c r="AM6" s="141"/>
      <c r="AN6" s="161"/>
      <c r="AP6" s="135">
        <v>1</v>
      </c>
      <c r="AQ6" s="156">
        <f>SUM(AP1:AP147)+2</f>
        <v>149</v>
      </c>
      <c r="AR6" s="145" t="s">
        <v>1162</v>
      </c>
    </row>
    <row r="7" spans="1:44" ht="21.6" customHeight="1" thickBot="1">
      <c r="D7" s="4135"/>
      <c r="E7" s="632"/>
      <c r="F7" s="633"/>
      <c r="G7" s="633"/>
      <c r="H7" s="633"/>
      <c r="I7" s="633"/>
      <c r="J7" s="642" t="s">
        <v>1017</v>
      </c>
      <c r="K7" s="670">
        <f ca="1">NOW()</f>
        <v>45590.837142013886</v>
      </c>
      <c r="L7" s="633"/>
      <c r="M7" s="633"/>
      <c r="N7" s="642" t="s">
        <v>1020</v>
      </c>
      <c r="O7" s="643" t="str">
        <f>AP149</f>
        <v>AP149</v>
      </c>
      <c r="P7" s="4147" t="str">
        <f>K15</f>
        <v>20  lignes produits</v>
      </c>
      <c r="Q7" s="4148"/>
      <c r="S7" s="4135"/>
      <c r="T7" s="632"/>
      <c r="U7" s="633"/>
      <c r="V7" s="633"/>
      <c r="W7" s="633"/>
      <c r="X7" s="633"/>
      <c r="Y7" s="642" t="s">
        <v>1017</v>
      </c>
      <c r="Z7" s="670">
        <f ca="1">NOW()</f>
        <v>45590.837142013886</v>
      </c>
      <c r="AA7" s="633"/>
      <c r="AB7" s="633"/>
      <c r="AC7" s="642" t="s">
        <v>1020</v>
      </c>
      <c r="AD7" s="643" t="str">
        <f>AP149</f>
        <v>AP149</v>
      </c>
      <c r="AE7" s="4147" t="s">
        <v>1075</v>
      </c>
      <c r="AF7" s="4148"/>
      <c r="AH7" s="3805"/>
      <c r="AI7" s="3805"/>
      <c r="AJ7" s="149">
        <v>1</v>
      </c>
      <c r="AK7" s="166"/>
      <c r="AL7" s="11"/>
      <c r="AM7" s="11"/>
      <c r="AN7" s="167"/>
      <c r="AP7" s="135">
        <v>1</v>
      </c>
      <c r="AQ7" s="156">
        <f>SUM(A149:AO149)+1</f>
        <v>42</v>
      </c>
      <c r="AR7" s="145" t="s">
        <v>1163</v>
      </c>
    </row>
    <row r="8" spans="1:44" ht="21.75" thickBot="1">
      <c r="D8" s="634" t="s">
        <v>2</v>
      </c>
      <c r="E8" s="635" t="str">
        <f ca="1">CELL("nomfichier")</f>
        <v>C:\Users\Joel\Desktop\[ff.fiches.repositionnables.xlsx]13.col.40.produits</v>
      </c>
      <c r="F8" s="635"/>
      <c r="G8" s="635"/>
      <c r="H8" s="138"/>
      <c r="I8" s="138"/>
      <c r="J8" s="138"/>
      <c r="K8" s="138"/>
      <c r="L8" s="138"/>
      <c r="M8" s="138"/>
      <c r="AH8" s="157" t="s">
        <v>141</v>
      </c>
      <c r="AI8" s="158"/>
      <c r="AJ8" s="140">
        <v>1</v>
      </c>
      <c r="AK8" s="159" t="s">
        <v>179</v>
      </c>
      <c r="AL8" s="160"/>
      <c r="AM8" s="141"/>
      <c r="AN8" s="161"/>
      <c r="AP8" s="135">
        <v>1</v>
      </c>
    </row>
    <row r="9" spans="1:44" ht="16.5" customHeight="1" thickBot="1">
      <c r="D9" s="1" t="s">
        <v>0</v>
      </c>
      <c r="E9" s="669"/>
      <c r="F9" s="468"/>
      <c r="G9" s="468"/>
      <c r="H9" s="468"/>
      <c r="I9" s="468"/>
      <c r="J9" s="468"/>
      <c r="K9" s="151" t="s">
        <v>1064</v>
      </c>
      <c r="L9" s="152">
        <v>0.2</v>
      </c>
      <c r="M9" s="154" t="s">
        <v>1061</v>
      </c>
      <c r="P9" s="139"/>
      <c r="Q9" s="139"/>
      <c r="Z9" s="138"/>
      <c r="AB9" s="151" t="s">
        <v>1064</v>
      </c>
      <c r="AC9" s="152">
        <v>0.2</v>
      </c>
      <c r="AD9" s="154" t="s">
        <v>1061</v>
      </c>
      <c r="AE9" s="154"/>
      <c r="AH9" s="4154" t="s">
        <v>146</v>
      </c>
      <c r="AI9" s="4154"/>
      <c r="AJ9" s="143">
        <v>1</v>
      </c>
      <c r="AK9" s="166"/>
      <c r="AL9" s="11"/>
      <c r="AM9" s="11"/>
      <c r="AN9" s="167"/>
      <c r="AP9" s="135">
        <v>1</v>
      </c>
    </row>
    <row r="10" spans="1:44" ht="21" customHeight="1">
      <c r="D10" s="129" t="s">
        <v>0</v>
      </c>
      <c r="E10" s="4138" t="s">
        <v>119</v>
      </c>
      <c r="F10" s="4140" t="s">
        <v>1077</v>
      </c>
      <c r="G10" s="4140"/>
      <c r="H10" s="4140"/>
      <c r="I10" s="4140"/>
      <c r="J10" s="4140"/>
      <c r="K10" s="4140"/>
      <c r="L10" s="4140"/>
      <c r="M10" s="4140"/>
      <c r="N10" s="4140" t="s">
        <v>805</v>
      </c>
      <c r="O10" s="4139" t="s">
        <v>117</v>
      </c>
      <c r="P10" s="4139"/>
      <c r="Q10" s="4159" t="str">
        <f>LEFT(F10,1)</f>
        <v>N</v>
      </c>
      <c r="S10" s="618" t="s">
        <v>0</v>
      </c>
      <c r="T10" s="3849" t="s">
        <v>119</v>
      </c>
      <c r="U10" s="4144" t="s">
        <v>1076</v>
      </c>
      <c r="V10" s="4144"/>
      <c r="W10" s="4144"/>
      <c r="X10" s="4144"/>
      <c r="Y10" s="4144"/>
      <c r="Z10" s="4144"/>
      <c r="AA10" s="4144"/>
      <c r="AB10" s="4144"/>
      <c r="AC10" s="4144" t="s">
        <v>805</v>
      </c>
      <c r="AD10" s="4080" t="s">
        <v>117</v>
      </c>
      <c r="AE10" s="4080"/>
      <c r="AF10" s="4081" t="str">
        <f>LEFT(U10,1)</f>
        <v>N</v>
      </c>
      <c r="AH10" s="3807"/>
      <c r="AI10" s="3807"/>
      <c r="AJ10" s="143">
        <v>1</v>
      </c>
      <c r="AK10" s="197" t="s">
        <v>209</v>
      </c>
      <c r="AL10" s="160"/>
      <c r="AM10" s="141"/>
      <c r="AN10" s="161"/>
      <c r="AP10" s="135">
        <v>1</v>
      </c>
    </row>
    <row r="11" spans="1:44" ht="21" customHeight="1" thickBot="1">
      <c r="D11" s="53" t="s">
        <v>0</v>
      </c>
      <c r="E11" s="3850"/>
      <c r="F11" s="4141"/>
      <c r="G11" s="4141"/>
      <c r="H11" s="4141"/>
      <c r="I11" s="4141"/>
      <c r="J11" s="4141"/>
      <c r="K11" s="4141"/>
      <c r="L11" s="4141"/>
      <c r="M11" s="4141"/>
      <c r="N11" s="4141"/>
      <c r="O11" s="3990"/>
      <c r="P11" s="3990"/>
      <c r="Q11" s="4160"/>
      <c r="S11" s="9" t="s">
        <v>0</v>
      </c>
      <c r="T11" s="3850"/>
      <c r="U11" s="4141"/>
      <c r="V11" s="4141"/>
      <c r="W11" s="4141"/>
      <c r="X11" s="4141"/>
      <c r="Y11" s="4141"/>
      <c r="Z11" s="4141"/>
      <c r="AA11" s="4141"/>
      <c r="AB11" s="4141"/>
      <c r="AC11" s="4141"/>
      <c r="AD11" s="3990"/>
      <c r="AE11" s="3990"/>
      <c r="AF11" s="4082"/>
      <c r="AH11" s="140">
        <v>1</v>
      </c>
      <c r="AI11" s="140">
        <v>1</v>
      </c>
      <c r="AJ11" s="140">
        <v>1</v>
      </c>
      <c r="AK11" s="166"/>
      <c r="AL11" s="11"/>
      <c r="AM11" s="11"/>
      <c r="AN11" s="167"/>
      <c r="AP11" s="135">
        <v>1</v>
      </c>
    </row>
    <row r="12" spans="1:44" ht="21" customHeight="1">
      <c r="D12" s="53" t="s">
        <v>0</v>
      </c>
      <c r="E12" s="128" t="s">
        <v>116</v>
      </c>
      <c r="F12" s="127"/>
      <c r="G12" s="127"/>
      <c r="H12" s="127"/>
      <c r="I12" s="126" t="s">
        <v>115</v>
      </c>
      <c r="J12" s="125" t="s">
        <v>114</v>
      </c>
      <c r="K12" s="124"/>
      <c r="L12" s="124"/>
      <c r="M12" s="124"/>
      <c r="N12" s="124"/>
      <c r="O12" s="124"/>
      <c r="P12" s="124"/>
      <c r="Q12" s="122"/>
      <c r="S12" s="9" t="s">
        <v>0</v>
      </c>
      <c r="T12" s="128" t="s">
        <v>116</v>
      </c>
      <c r="U12" s="127"/>
      <c r="V12" s="127"/>
      <c r="W12" s="127"/>
      <c r="X12" s="126" t="s">
        <v>115</v>
      </c>
      <c r="Y12" s="125" t="s">
        <v>114</v>
      </c>
      <c r="Z12" s="124"/>
      <c r="AA12" s="124"/>
      <c r="AB12" s="124"/>
      <c r="AC12" s="124"/>
      <c r="AD12" s="124"/>
      <c r="AE12" s="124"/>
      <c r="AF12" s="595"/>
      <c r="AH12" s="4153" t="s">
        <v>183</v>
      </c>
      <c r="AI12" s="4153"/>
      <c r="AJ12" s="143">
        <v>1</v>
      </c>
      <c r="AK12" s="197" t="s">
        <v>239</v>
      </c>
      <c r="AL12" s="160"/>
      <c r="AM12" s="141"/>
      <c r="AN12" s="161"/>
      <c r="AP12" s="135">
        <v>1</v>
      </c>
    </row>
    <row r="13" spans="1:44" ht="18.75">
      <c r="D13" s="53" t="s">
        <v>0</v>
      </c>
      <c r="E13" s="121" t="s">
        <v>113</v>
      </c>
      <c r="F13" s="104"/>
      <c r="G13" s="115"/>
      <c r="H13" s="115"/>
      <c r="I13" s="115"/>
      <c r="J13" s="104" t="s">
        <v>112</v>
      </c>
      <c r="K13" s="104"/>
      <c r="L13" s="104"/>
      <c r="M13" s="104"/>
      <c r="N13" s="104"/>
      <c r="O13" s="104"/>
      <c r="P13" s="104"/>
      <c r="Q13" s="672"/>
      <c r="S13" s="9" t="s">
        <v>0</v>
      </c>
      <c r="T13" s="121" t="s">
        <v>113</v>
      </c>
      <c r="U13" s="104"/>
      <c r="V13" s="115"/>
      <c r="W13" s="115"/>
      <c r="X13" s="115"/>
      <c r="Y13" s="104" t="s">
        <v>112</v>
      </c>
      <c r="Z13" s="104"/>
      <c r="AA13" s="104"/>
      <c r="AB13" s="104"/>
      <c r="AC13" s="104"/>
      <c r="AD13" s="104"/>
      <c r="AE13" s="104"/>
      <c r="AF13" s="619"/>
      <c r="AH13" s="3855"/>
      <c r="AI13" s="3855"/>
      <c r="AJ13" s="143">
        <v>1</v>
      </c>
      <c r="AK13" s="166"/>
      <c r="AL13" s="11"/>
      <c r="AM13" s="11"/>
      <c r="AN13" s="167"/>
      <c r="AP13" s="135">
        <v>1</v>
      </c>
    </row>
    <row r="14" spans="1:44" ht="21.75" thickBot="1">
      <c r="D14" s="554" t="s">
        <v>0</v>
      </c>
      <c r="E14" s="7"/>
      <c r="F14" s="8" t="s">
        <v>3</v>
      </c>
      <c r="G14" s="7"/>
      <c r="H14" s="7"/>
      <c r="I14" s="7"/>
      <c r="J14" s="715" t="str">
        <f>COUNTIF(D10:D47,"**")&amp;" "&amp;"lignes"</f>
        <v>38 lignes</v>
      </c>
      <c r="K14" s="564" t="str">
        <f>ROWS(D10:D47)-SUBTOTAL(103,D10:D47)&amp;" "&amp;"Lignes masquées"</f>
        <v>0 Lignes masquées</v>
      </c>
      <c r="L14" s="2044"/>
      <c r="M14" s="18"/>
      <c r="N14" s="18"/>
      <c r="O14" s="18"/>
      <c r="P14" s="11"/>
      <c r="Q14" s="167"/>
      <c r="S14" s="596" t="s">
        <v>15</v>
      </c>
      <c r="T14" s="121"/>
      <c r="U14" s="597"/>
      <c r="V14" s="598"/>
      <c r="W14" s="1949" t="str">
        <f ca="1">IF(T17&lt;0.5,T16&amp;",","")&amp;IF(U17&lt;0.5,U16&amp;".","")&amp;IF(V17&lt;0.5,V16&amp;".","")&amp;IF(W17&lt;0.5,W16&amp;".","")&amp;IF(X17&lt;0.5,X16&amp;".","")&amp;IF(Y17&lt;0.5,Y16&amp;".","")&amp;IF(Z17&lt;0.5,Z16&amp;".","")&amp;IF(AA17&lt;0.5,AA16&amp;".","")</f>
        <v/>
      </c>
      <c r="X14" s="1949" t="str">
        <f ca="1">IF(AB17&lt;0.5,AB16&amp;".","")&amp;IF(AC17&lt;0.5,AC16&amp;".","")&amp;IF(AD17&lt;0.5,AD16&amp;".","")&amp;IF(AE17&lt;0.5,AE16&amp;".","")&amp;IF(AF17&lt;0.5,AF16&amp;".","")</f>
        <v/>
      </c>
      <c r="Y14" s="715" t="str">
        <f>COUNTIF(S10:S47,"**")&amp;" "&amp;"lignes"</f>
        <v>38 lignes</v>
      </c>
      <c r="Z14" s="564" t="str">
        <f>ROWS(S10:S47)-SUBTOTAL(103,S10:S47)&amp;" "&amp;"Lignes masquées"</f>
        <v>0 Lignes masquées</v>
      </c>
      <c r="AA14" s="699"/>
      <c r="AB14" s="701" t="str">
        <f ca="1">IF(COUNTIF(T17:AF17,"&lt;0.5")=0,"Aucune colonne masquée",COUNTIF(T17:AF17,"&lt;0.5")&amp;" colonnes masquées : "&amp;(W14&amp;X14))</f>
        <v>Aucune colonne masquée</v>
      </c>
      <c r="AC14" s="699"/>
      <c r="AD14" s="699"/>
      <c r="AE14" s="4131" t="str">
        <f ca="1">COUNTIF(T17:AF17,"&gt;0.5")+1&amp;" "&amp;"Colonnes Visibles"</f>
        <v>14 Colonnes Visibles</v>
      </c>
      <c r="AF14" s="4132"/>
      <c r="AH14" s="140">
        <v>1</v>
      </c>
      <c r="AI14" s="140">
        <v>1</v>
      </c>
      <c r="AJ14" s="140">
        <v>1</v>
      </c>
      <c r="AK14" s="235" t="s">
        <v>244</v>
      </c>
      <c r="AL14" s="160"/>
      <c r="AM14" s="141"/>
      <c r="AN14" s="161"/>
      <c r="AP14" s="135">
        <v>1</v>
      </c>
    </row>
    <row r="15" spans="1:44" ht="22.5" customHeight="1" thickTop="1" thickBot="1">
      <c r="D15" s="44" t="s">
        <v>15</v>
      </c>
      <c r="E15" s="668" t="s">
        <v>105</v>
      </c>
      <c r="F15" s="572"/>
      <c r="G15" s="572"/>
      <c r="H15" s="572"/>
      <c r="I15" s="572"/>
      <c r="J15" s="1948"/>
      <c r="K15" s="564" t="str">
        <f>COUNTA(D23:D42)&amp;"  lignes produits"</f>
        <v>20  lignes produits</v>
      </c>
      <c r="L15" s="573"/>
      <c r="M15" s="18"/>
      <c r="N15" s="11"/>
      <c r="O15" s="118" t="s">
        <v>111</v>
      </c>
      <c r="P15" s="117">
        <v>20</v>
      </c>
      <c r="Q15" s="2040" t="str">
        <f>Q16</f>
        <v>couverts</v>
      </c>
      <c r="S15" s="596" t="s">
        <v>15</v>
      </c>
      <c r="T15" s="97" t="s">
        <v>104</v>
      </c>
      <c r="U15" s="97" t="s">
        <v>103</v>
      </c>
      <c r="V15" s="97" t="s">
        <v>102</v>
      </c>
      <c r="W15" s="97" t="s">
        <v>101</v>
      </c>
      <c r="X15" s="97" t="s">
        <v>100</v>
      </c>
      <c r="Y15" s="97" t="s">
        <v>99</v>
      </c>
      <c r="Z15" s="97" t="s">
        <v>98</v>
      </c>
      <c r="AA15" s="97" t="s">
        <v>97</v>
      </c>
      <c r="AB15" s="97" t="s">
        <v>96</v>
      </c>
      <c r="AC15" s="97" t="s">
        <v>95</v>
      </c>
      <c r="AD15" s="97" t="s">
        <v>94</v>
      </c>
      <c r="AE15" s="97" t="s">
        <v>93</v>
      </c>
      <c r="AF15" s="600" t="s">
        <v>92</v>
      </c>
      <c r="AH15" s="4151" t="s">
        <v>217</v>
      </c>
      <c r="AI15" s="4151"/>
      <c r="AJ15" s="143">
        <v>1</v>
      </c>
      <c r="AK15" s="166"/>
      <c r="AL15" s="11"/>
      <c r="AM15" s="11"/>
      <c r="AN15" s="167"/>
      <c r="AP15" s="135">
        <v>1</v>
      </c>
    </row>
    <row r="16" spans="1:44" ht="21.75" thickTop="1">
      <c r="D16" s="53" t="s">
        <v>0</v>
      </c>
      <c r="E16" s="114">
        <f>(L43/E17)</f>
        <v>0.4622</v>
      </c>
      <c r="F16" s="113" t="s">
        <v>110</v>
      </c>
      <c r="G16" s="112"/>
      <c r="H16" s="111"/>
      <c r="I16" s="111"/>
      <c r="J16" s="1949" t="str">
        <f ca="1">IF(E20&lt;0.5,E19&amp;",","")&amp;IF(F20&lt;0.5,F19&amp;".","")&amp;IF(G20&lt;0.5,G19&amp;".","")&amp;IF(H20&lt;0.5,H19&amp;".","")&amp;IF(I20&lt;0.5,I19&amp;".","")&amp;IF(J20&lt;0.5,J19&amp;".","")&amp;IF(K20&lt;0.5,K19&amp;".","")</f>
        <v/>
      </c>
      <c r="K16" s="564" t="str">
        <f ca="1">IF(COUNTIF(E20:Q20,"&lt;0.5")=0,"Aucune colonne masquée",COUNTIF(E20:Q20,"&lt;0.5")&amp;" colonnes masquées : "&amp;(J16&amp;J17))</f>
        <v>Aucune colonne masquée</v>
      </c>
      <c r="L16" s="573"/>
      <c r="M16" s="18"/>
      <c r="N16" s="116"/>
      <c r="O16" s="110" t="s">
        <v>109</v>
      </c>
      <c r="P16" s="109">
        <v>10</v>
      </c>
      <c r="Q16" s="2041" t="s">
        <v>108</v>
      </c>
      <c r="S16" s="601" t="s">
        <v>15</v>
      </c>
      <c r="T16" s="95" t="str">
        <f t="shared" ref="T16:AF16" si="0">SUBSTITUTE(ADDRESS(1,COLUMN(),4),"1","")</f>
        <v>T</v>
      </c>
      <c r="U16" s="94" t="str">
        <f t="shared" si="0"/>
        <v>U</v>
      </c>
      <c r="V16" s="94" t="str">
        <f t="shared" si="0"/>
        <v>V</v>
      </c>
      <c r="W16" s="94" t="str">
        <f t="shared" si="0"/>
        <v>W</v>
      </c>
      <c r="X16" s="94" t="str">
        <f t="shared" si="0"/>
        <v>X</v>
      </c>
      <c r="Y16" s="94" t="str">
        <f t="shared" si="0"/>
        <v>Y</v>
      </c>
      <c r="Z16" s="94" t="str">
        <f t="shared" si="0"/>
        <v>Z</v>
      </c>
      <c r="AA16" s="2031" t="str">
        <f t="shared" si="0"/>
        <v>AA</v>
      </c>
      <c r="AB16" s="94" t="str">
        <f t="shared" si="0"/>
        <v>AB</v>
      </c>
      <c r="AC16" s="94" t="str">
        <f t="shared" si="0"/>
        <v>AC</v>
      </c>
      <c r="AD16" s="94" t="str">
        <f t="shared" si="0"/>
        <v>AD</v>
      </c>
      <c r="AE16" s="94" t="str">
        <f t="shared" si="0"/>
        <v>AE</v>
      </c>
      <c r="AF16" s="602" t="str">
        <f t="shared" si="0"/>
        <v>AF</v>
      </c>
      <c r="AH16" s="3864"/>
      <c r="AI16" s="3864"/>
      <c r="AJ16" s="143">
        <v>1</v>
      </c>
      <c r="AK16" s="235" t="s">
        <v>271</v>
      </c>
      <c r="AL16" s="160"/>
      <c r="AM16" s="141"/>
      <c r="AN16" s="161"/>
      <c r="AP16" s="135">
        <v>1</v>
      </c>
    </row>
    <row r="17" spans="1:42" s="641" customFormat="1" ht="16.899999999999999" customHeight="1" thickBot="1">
      <c r="A17"/>
      <c r="B17"/>
      <c r="C17"/>
      <c r="D17" s="53" t="s">
        <v>0</v>
      </c>
      <c r="E17" s="107">
        <v>10</v>
      </c>
      <c r="F17" s="106" t="s">
        <v>108</v>
      </c>
      <c r="G17" s="105" t="s">
        <v>107</v>
      </c>
      <c r="H17" s="105"/>
      <c r="I17" s="104"/>
      <c r="J17" s="1949" t="str">
        <f ca="1">IF(L20&lt;0.5,L19&amp;".","")&amp;IF(M20&lt;0.5,M19&amp;".","")&amp;IF(N20&lt;0.5,N19&amp;".","")&amp;IF(O20&lt;0.5,O19&amp;".","")&amp;IF(P20&lt;0.5,P19&amp;".","")&amp;IF(Q20&lt;0.5,Q19&amp;".","")</f>
        <v/>
      </c>
      <c r="K17" s="564" t="str">
        <f ca="1">COUNTIF(E20:Q20,"&gt;0.5")+1&amp;" "&amp;"Colonnes Visibles"</f>
        <v>14 Colonnes Visibles</v>
      </c>
      <c r="L17" s="2057"/>
      <c r="M17" s="103"/>
      <c r="N17" s="103" t="s">
        <v>106</v>
      </c>
      <c r="O17" s="102"/>
      <c r="P17" s="102"/>
      <c r="Q17" s="2045"/>
      <c r="R17"/>
      <c r="S17" s="601" t="s">
        <v>15</v>
      </c>
      <c r="T17" s="476">
        <f t="shared" ref="T17:AF17" ca="1" si="1">CELL("largeur",T17)</f>
        <v>11</v>
      </c>
      <c r="U17" s="91">
        <f t="shared" ca="1" si="1"/>
        <v>11</v>
      </c>
      <c r="V17" s="91">
        <f t="shared" ca="1" si="1"/>
        <v>3</v>
      </c>
      <c r="W17" s="91">
        <f t="shared" ca="1" si="1"/>
        <v>11</v>
      </c>
      <c r="X17" s="91">
        <f t="shared" ca="1" si="1"/>
        <v>11</v>
      </c>
      <c r="Y17" s="91">
        <f t="shared" ca="1" si="1"/>
        <v>9</v>
      </c>
      <c r="Z17" s="91">
        <f t="shared" ca="1" si="1"/>
        <v>35</v>
      </c>
      <c r="AA17" s="91">
        <f t="shared" ca="1" si="1"/>
        <v>11</v>
      </c>
      <c r="AB17" s="91">
        <f t="shared" ca="1" si="1"/>
        <v>11</v>
      </c>
      <c r="AC17" s="91">
        <f t="shared" ca="1" si="1"/>
        <v>11</v>
      </c>
      <c r="AD17" s="91">
        <f t="shared" ca="1" si="1"/>
        <v>11</v>
      </c>
      <c r="AE17" s="91">
        <f t="shared" ca="1" si="1"/>
        <v>11</v>
      </c>
      <c r="AF17" s="603">
        <f t="shared" ca="1" si="1"/>
        <v>11</v>
      </c>
      <c r="AG17"/>
      <c r="AH17" s="140">
        <v>1</v>
      </c>
      <c r="AI17" s="140">
        <v>1</v>
      </c>
      <c r="AJ17" s="140">
        <v>1</v>
      </c>
      <c r="AK17" s="166"/>
      <c r="AL17" s="11"/>
      <c r="AM17" s="11"/>
      <c r="AN17" s="167"/>
      <c r="AO17"/>
      <c r="AP17" s="135">
        <v>1</v>
      </c>
    </row>
    <row r="18" spans="1:42" s="641" customFormat="1" ht="22.5" customHeight="1" thickTop="1" thickBot="1">
      <c r="A18"/>
      <c r="B18"/>
      <c r="C18"/>
      <c r="D18" s="98" t="s">
        <v>15</v>
      </c>
      <c r="E18" s="97" t="s">
        <v>104</v>
      </c>
      <c r="F18" s="97" t="s">
        <v>103</v>
      </c>
      <c r="G18" s="97" t="s">
        <v>102</v>
      </c>
      <c r="H18" s="97" t="s">
        <v>101</v>
      </c>
      <c r="I18" s="97" t="s">
        <v>100</v>
      </c>
      <c r="J18" s="97" t="s">
        <v>99</v>
      </c>
      <c r="K18" s="97" t="s">
        <v>98</v>
      </c>
      <c r="L18" s="97" t="s">
        <v>97</v>
      </c>
      <c r="M18" s="97" t="s">
        <v>96</v>
      </c>
      <c r="N18" s="97" t="s">
        <v>95</v>
      </c>
      <c r="O18" s="97" t="s">
        <v>94</v>
      </c>
      <c r="P18" s="97" t="s">
        <v>93</v>
      </c>
      <c r="Q18" s="96" t="s">
        <v>92</v>
      </c>
      <c r="R18"/>
      <c r="S18" s="9" t="s">
        <v>0</v>
      </c>
      <c r="T18" s="2009"/>
      <c r="U18" s="37" t="s">
        <v>3</v>
      </c>
      <c r="V18" s="36"/>
      <c r="W18" s="36"/>
      <c r="X18" s="36"/>
      <c r="Y18" s="604">
        <v>0</v>
      </c>
      <c r="Z18" s="35" t="s">
        <v>4097</v>
      </c>
      <c r="AA18" s="2032"/>
      <c r="AB18" s="415"/>
      <c r="AC18" s="415"/>
      <c r="AD18" s="415"/>
      <c r="AE18" s="415"/>
      <c r="AF18" s="621"/>
      <c r="AG18"/>
      <c r="AH18" s="4152" t="s">
        <v>160</v>
      </c>
      <c r="AI18" s="4152"/>
      <c r="AJ18" s="143">
        <v>1</v>
      </c>
      <c r="AK18" s="258" t="s">
        <v>304</v>
      </c>
      <c r="AL18" s="160"/>
      <c r="AM18" s="141"/>
      <c r="AN18" s="161"/>
      <c r="AO18"/>
      <c r="AP18" s="135">
        <v>1</v>
      </c>
    </row>
    <row r="19" spans="1:42" s="641" customFormat="1" ht="17.25" customHeight="1" thickTop="1" thickBot="1">
      <c r="A19"/>
      <c r="B19" s="97" t="s">
        <v>100</v>
      </c>
      <c r="C19"/>
      <c r="D19" s="92" t="s">
        <v>15</v>
      </c>
      <c r="E19" s="95" t="str">
        <f t="shared" ref="E19:Q19" si="2">SUBSTITUTE(ADDRESS(1,COLUMN(),4),"1","")</f>
        <v>E</v>
      </c>
      <c r="F19" s="94" t="str">
        <f t="shared" si="2"/>
        <v>F</v>
      </c>
      <c r="G19" s="94" t="str">
        <f t="shared" si="2"/>
        <v>G</v>
      </c>
      <c r="H19" s="94" t="str">
        <f t="shared" si="2"/>
        <v>H</v>
      </c>
      <c r="I19" s="94" t="str">
        <f t="shared" si="2"/>
        <v>I</v>
      </c>
      <c r="J19" s="94" t="str">
        <f t="shared" si="2"/>
        <v>J</v>
      </c>
      <c r="K19" s="94" t="str">
        <f t="shared" si="2"/>
        <v>K</v>
      </c>
      <c r="L19" s="682" t="str">
        <f t="shared" si="2"/>
        <v>L</v>
      </c>
      <c r="M19" s="94" t="str">
        <f t="shared" si="2"/>
        <v>M</v>
      </c>
      <c r="N19" s="94" t="str">
        <f t="shared" si="2"/>
        <v>N</v>
      </c>
      <c r="O19" s="94" t="str">
        <f t="shared" si="2"/>
        <v>O</v>
      </c>
      <c r="P19" s="94" t="str">
        <f t="shared" si="2"/>
        <v>P</v>
      </c>
      <c r="Q19" s="93" t="str">
        <f t="shared" si="2"/>
        <v>Q</v>
      </c>
      <c r="R19"/>
      <c r="S19" s="9" t="s">
        <v>0</v>
      </c>
      <c r="T19" s="1938" t="s">
        <v>53</v>
      </c>
      <c r="U19" s="33"/>
      <c r="V19" s="33"/>
      <c r="W19" s="33"/>
      <c r="X19" s="33"/>
      <c r="Y19" s="604">
        <f ca="1">IF(ISBLANK(Z19),"",LARGE(OFFSET(Y18,0,0,ROWS(Y18:Y18)),1)+1)</f>
        <v>1</v>
      </c>
      <c r="Z19" s="29" t="s">
        <v>569</v>
      </c>
      <c r="AA19" s="2035"/>
      <c r="AB19" s="27"/>
      <c r="AC19" s="27"/>
      <c r="AD19" s="27"/>
      <c r="AE19" s="27"/>
      <c r="AF19" s="671"/>
      <c r="AG19"/>
      <c r="AH19" s="3817"/>
      <c r="AI19" s="3817"/>
      <c r="AJ19" s="143">
        <v>1</v>
      </c>
      <c r="AK19" s="166"/>
      <c r="AL19" s="11"/>
      <c r="AM19" s="11"/>
      <c r="AN19" s="167"/>
      <c r="AO19"/>
      <c r="AP19" s="135">
        <v>1</v>
      </c>
    </row>
    <row r="20" spans="1:42" s="641" customFormat="1" ht="16.149999999999999" customHeight="1" thickTop="1" thickBot="1">
      <c r="A20"/>
      <c r="B20" s="242" t="s">
        <v>270</v>
      </c>
      <c r="C20"/>
      <c r="D20" s="92" t="s">
        <v>15</v>
      </c>
      <c r="E20" s="476">
        <f t="shared" ref="E20:Q20" ca="1" si="3">CELL("largeur",E20)</f>
        <v>11</v>
      </c>
      <c r="F20" s="91">
        <f t="shared" ca="1" si="3"/>
        <v>11</v>
      </c>
      <c r="G20" s="91">
        <f t="shared" ca="1" si="3"/>
        <v>3</v>
      </c>
      <c r="H20" s="91">
        <f t="shared" ca="1" si="3"/>
        <v>11</v>
      </c>
      <c r="I20" s="91">
        <f t="shared" ca="1" si="3"/>
        <v>11</v>
      </c>
      <c r="J20" s="91">
        <f t="shared" ca="1" si="3"/>
        <v>9</v>
      </c>
      <c r="K20" s="91">
        <f t="shared" ca="1" si="3"/>
        <v>35</v>
      </c>
      <c r="L20" s="681">
        <f t="shared" ca="1" si="3"/>
        <v>11</v>
      </c>
      <c r="M20" s="91">
        <f t="shared" ca="1" si="3"/>
        <v>11</v>
      </c>
      <c r="N20" s="91">
        <f t="shared" ca="1" si="3"/>
        <v>11</v>
      </c>
      <c r="O20" s="91">
        <f t="shared" ca="1" si="3"/>
        <v>11</v>
      </c>
      <c r="P20" s="91">
        <f t="shared" ca="1" si="3"/>
        <v>11</v>
      </c>
      <c r="Q20" s="90">
        <f t="shared" ca="1" si="3"/>
        <v>11</v>
      </c>
      <c r="R20"/>
      <c r="S20" s="28" t="str">
        <f t="shared" ref="S20:S40" si="4">IF(OR(Z20&lt;&gt;"",AB20&lt;&gt;"",AD20&lt;&gt;"",AE20&lt;&gt; ""),"A", "►")</f>
        <v>A</v>
      </c>
      <c r="T20" s="1939" t="s">
        <v>52</v>
      </c>
      <c r="U20" s="31"/>
      <c r="V20" s="31"/>
      <c r="W20" s="31"/>
      <c r="X20" s="31"/>
      <c r="Y20" s="604">
        <f ca="1">IF(ISBLANK(Z20),"",LARGE(OFFSET(Y18,0,0,ROWS(Y18:Y19)),1)+1)</f>
        <v>2</v>
      </c>
      <c r="Z20" s="29" t="s">
        <v>51</v>
      </c>
      <c r="AA20" s="2035"/>
      <c r="AB20" s="27"/>
      <c r="AC20" s="27"/>
      <c r="AD20" s="27"/>
      <c r="AE20" s="27"/>
      <c r="AF20" s="671"/>
      <c r="AG20"/>
      <c r="AH20" s="140">
        <v>1</v>
      </c>
      <c r="AI20" s="140">
        <v>1</v>
      </c>
      <c r="AJ20" s="140">
        <v>1</v>
      </c>
      <c r="AK20" s="258" t="s">
        <v>86</v>
      </c>
      <c r="AL20" s="160"/>
      <c r="AM20" s="141"/>
      <c r="AN20" s="161"/>
      <c r="AO20"/>
      <c r="AP20" s="135">
        <v>1</v>
      </c>
    </row>
    <row r="21" spans="1:42" s="641" customFormat="1" ht="16.149999999999999" customHeight="1" thickTop="1">
      <c r="A21"/>
      <c r="B21" s="243" t="s">
        <v>274</v>
      </c>
      <c r="C21"/>
      <c r="D21" s="53" t="s">
        <v>0</v>
      </c>
      <c r="E21" s="89" t="s">
        <v>89</v>
      </c>
      <c r="F21" s="88" t="s">
        <v>88</v>
      </c>
      <c r="G21" s="87"/>
      <c r="H21" s="3992" t="s">
        <v>87</v>
      </c>
      <c r="I21" s="3994" t="s">
        <v>86</v>
      </c>
      <c r="J21" s="4105" t="s">
        <v>85</v>
      </c>
      <c r="K21" s="86" t="s">
        <v>84</v>
      </c>
      <c r="L21" s="4142" t="s">
        <v>83</v>
      </c>
      <c r="M21" s="85" t="s">
        <v>81</v>
      </c>
      <c r="N21" s="84" t="s">
        <v>80</v>
      </c>
      <c r="O21" s="4155" t="s">
        <v>82</v>
      </c>
      <c r="P21" s="4157" t="s">
        <v>80</v>
      </c>
      <c r="Q21" s="4052" t="s">
        <v>266</v>
      </c>
      <c r="R21"/>
      <c r="S21" s="28" t="str">
        <f t="shared" si="4"/>
        <v>A</v>
      </c>
      <c r="T21" s="1939" t="s">
        <v>1010</v>
      </c>
      <c r="U21" s="31"/>
      <c r="V21" s="31"/>
      <c r="W21" s="31"/>
      <c r="X21" s="31"/>
      <c r="Y21" s="604">
        <f ca="1">IF(ISBLANK(Z21),"",LARGE(OFFSET(Y18,0,0,ROWS(Y18:Y20)),1)+1)</f>
        <v>3</v>
      </c>
      <c r="Z21" s="29" t="s">
        <v>50</v>
      </c>
      <c r="AA21" s="2035"/>
      <c r="AB21" s="27"/>
      <c r="AC21" s="27"/>
      <c r="AD21" s="27"/>
      <c r="AE21" s="27"/>
      <c r="AF21" s="671"/>
      <c r="AG21"/>
      <c r="AH21" s="4161" t="s">
        <v>158</v>
      </c>
      <c r="AI21" s="4161"/>
      <c r="AJ21" s="143">
        <v>1</v>
      </c>
      <c r="AK21" s="166"/>
      <c r="AL21" s="11"/>
      <c r="AM21" s="11"/>
      <c r="AN21" s="167"/>
      <c r="AO21"/>
      <c r="AP21" s="135">
        <v>1</v>
      </c>
    </row>
    <row r="22" spans="1:42" s="641" customFormat="1" ht="21">
      <c r="A22"/>
      <c r="B22" s="41" t="s">
        <v>62</v>
      </c>
      <c r="C22"/>
      <c r="D22" s="53" t="s">
        <v>0</v>
      </c>
      <c r="E22" s="83" t="s">
        <v>77</v>
      </c>
      <c r="F22" s="82" t="s">
        <v>30</v>
      </c>
      <c r="G22" s="81" t="s">
        <v>76</v>
      </c>
      <c r="H22" s="3993"/>
      <c r="I22" s="3995"/>
      <c r="J22" s="4106"/>
      <c r="K22" s="80" t="s">
        <v>75</v>
      </c>
      <c r="L22" s="4143"/>
      <c r="M22" s="79" t="s">
        <v>74</v>
      </c>
      <c r="N22" s="78">
        <v>1</v>
      </c>
      <c r="O22" s="4156"/>
      <c r="P22" s="4158"/>
      <c r="Q22" s="4053"/>
      <c r="R22"/>
      <c r="S22" s="28" t="str">
        <f t="shared" si="4"/>
        <v>A</v>
      </c>
      <c r="T22" s="1939" t="s">
        <v>48</v>
      </c>
      <c r="U22" s="31"/>
      <c r="V22" s="31"/>
      <c r="W22" s="31"/>
      <c r="X22" s="31"/>
      <c r="Y22" s="604">
        <f ca="1">IF(ISBLANK(Z22),"",LARGE(OFFSET(Y18,0,0,ROWS(Y18:Y21)),1)+1)</f>
        <v>4</v>
      </c>
      <c r="Z22" s="29" t="s">
        <v>47</v>
      </c>
      <c r="AA22" s="2035"/>
      <c r="AB22" s="27"/>
      <c r="AC22" s="27"/>
      <c r="AD22" s="27"/>
      <c r="AE22" s="27"/>
      <c r="AF22" s="671"/>
      <c r="AG22"/>
      <c r="AH22" s="3835"/>
      <c r="AI22" s="3835"/>
      <c r="AJ22" s="143">
        <v>1</v>
      </c>
      <c r="AK22" s="304" t="s">
        <v>356</v>
      </c>
      <c r="AL22" s="305"/>
      <c r="AM22" s="141"/>
      <c r="AN22" s="161"/>
      <c r="AO22"/>
      <c r="AP22" s="135">
        <v>1</v>
      </c>
    </row>
    <row r="23" spans="1:42" s="641" customFormat="1" ht="19.5" thickBot="1">
      <c r="A23"/>
      <c r="B23" s="645" t="s">
        <v>61</v>
      </c>
      <c r="C23"/>
      <c r="D23" s="53" t="s">
        <v>0</v>
      </c>
      <c r="E23" s="66"/>
      <c r="F23" s="65"/>
      <c r="G23" s="73" t="str">
        <f t="shared" ref="G23:G42" si="5">IF(AND(E23&gt;0,H23&gt;0),"de","")</f>
        <v/>
      </c>
      <c r="H23" s="63"/>
      <c r="I23" s="1950"/>
      <c r="J23" s="61">
        <v>1</v>
      </c>
      <c r="K23" s="60"/>
      <c r="L23" s="59">
        <f>IFERROR(INDEX(E45:Q45,MATCH(I23,E44:Q44,0)) * H23 * IF(ISBLANK(E23), 1, E23), 0)</f>
        <v>0</v>
      </c>
      <c r="M23" s="71">
        <f>IF(L43=0,0,(L23/L43)*N22*1000)</f>
        <v>0</v>
      </c>
      <c r="N23" s="77">
        <f>IF(L43=0, 0, (E23*J23)/(L43*N22))</f>
        <v>0</v>
      </c>
      <c r="O23" s="485">
        <f>IF(ISBLANK(P16), 0, (L23 * J23) * (P15 / P16))</f>
        <v>0</v>
      </c>
      <c r="P23" s="76">
        <f>(E23/P16)*P15*J23</f>
        <v>0</v>
      </c>
      <c r="Q23" s="674">
        <f t="shared" ref="Q23:Q42" si="6">F23</f>
        <v>0</v>
      </c>
      <c r="R23"/>
      <c r="S23" s="28" t="str">
        <f t="shared" si="4"/>
        <v>A</v>
      </c>
      <c r="T23" s="1939" t="s">
        <v>45</v>
      </c>
      <c r="U23" s="31"/>
      <c r="V23" s="31"/>
      <c r="W23" s="31"/>
      <c r="X23" s="31"/>
      <c r="Y23" s="604">
        <f ca="1">IF(ISBLANK(Z23),"",LARGE(OFFSET(Y18,0,0,ROWS(Y18:Y22)),1)+1)</f>
        <v>5</v>
      </c>
      <c r="Z23" s="29" t="s">
        <v>49</v>
      </c>
      <c r="AA23" s="2035"/>
      <c r="AB23" s="27"/>
      <c r="AC23" s="27"/>
      <c r="AD23" s="27"/>
      <c r="AE23" s="27"/>
      <c r="AF23" s="671"/>
      <c r="AG23"/>
      <c r="AH23" s="140">
        <v>1</v>
      </c>
      <c r="AI23" s="140">
        <v>1</v>
      </c>
      <c r="AJ23" s="140">
        <v>1</v>
      </c>
      <c r="AK23" s="166"/>
      <c r="AL23" s="11"/>
      <c r="AM23" s="11"/>
      <c r="AN23" s="167"/>
      <c r="AO23"/>
      <c r="AP23" s="135">
        <v>1</v>
      </c>
    </row>
    <row r="24" spans="1:42" s="641" customFormat="1" ht="18.75" customHeight="1">
      <c r="A24"/>
      <c r="B24" s="38" t="s">
        <v>58</v>
      </c>
      <c r="C24"/>
      <c r="D24" s="67" t="str">
        <f t="shared" ref="D24:D41" si="7">IF(K24&lt;&gt;"","A","►")</f>
        <v>A</v>
      </c>
      <c r="E24" s="66"/>
      <c r="F24" s="65"/>
      <c r="G24" s="64" t="str">
        <f t="shared" si="5"/>
        <v/>
      </c>
      <c r="H24" s="63">
        <v>100</v>
      </c>
      <c r="I24" s="41" t="s">
        <v>62</v>
      </c>
      <c r="J24" s="61">
        <v>1</v>
      </c>
      <c r="K24" s="60" t="s">
        <v>73</v>
      </c>
      <c r="L24" s="59">
        <f>IFERROR(INDEX(E45:Q45,MATCH(I24,E44:Q44,0)) * H24 * IF(ISBLANK(E24), 1, E24), 0)</f>
        <v>0.1</v>
      </c>
      <c r="M24" s="58">
        <f>IF(O43=0,0,(O24/O43)*N22*1000)</f>
        <v>21.635655560363482</v>
      </c>
      <c r="N24" s="57">
        <f>IF(L43=0, 0, (E24*J24)/(L43*N22))</f>
        <v>0</v>
      </c>
      <c r="O24" s="485">
        <f>IF(ISBLANK(P16), 0, (L24 * J24) * (P15 / P16))</f>
        <v>0.2</v>
      </c>
      <c r="P24" s="56">
        <f>(E24/P16)*P15*J24</f>
        <v>0</v>
      </c>
      <c r="Q24" s="675">
        <f t="shared" si="6"/>
        <v>0</v>
      </c>
      <c r="R24"/>
      <c r="S24" s="28" t="str">
        <f t="shared" si="4"/>
        <v>A</v>
      </c>
      <c r="T24" s="1939" t="s">
        <v>43</v>
      </c>
      <c r="U24" s="31"/>
      <c r="V24" s="31"/>
      <c r="W24" s="31"/>
      <c r="X24" s="31"/>
      <c r="Y24" s="604">
        <f ca="1">IF(ISBLANK(Z24),"",LARGE(OFFSET(Y18,0,0,ROWS(Y18:Y23)),1)+1)</f>
        <v>6</v>
      </c>
      <c r="Z24" s="29" t="s">
        <v>46</v>
      </c>
      <c r="AA24" s="2035"/>
      <c r="AB24" s="27"/>
      <c r="AC24" s="27"/>
      <c r="AD24" s="27"/>
      <c r="AE24" s="27"/>
      <c r="AF24" s="671"/>
      <c r="AG24"/>
      <c r="AH24" s="4162" t="s">
        <v>322</v>
      </c>
      <c r="AI24" s="4162"/>
      <c r="AJ24" s="143">
        <v>1</v>
      </c>
      <c r="AK24" s="319"/>
      <c r="AL24" s="320" t="s">
        <v>58</v>
      </c>
      <c r="AM24" s="321" t="s">
        <v>56</v>
      </c>
      <c r="AN24" s="161"/>
      <c r="AO24"/>
      <c r="AP24" s="135">
        <v>1</v>
      </c>
    </row>
    <row r="25" spans="1:42" s="641" customFormat="1" ht="18.75">
      <c r="A25"/>
      <c r="B25" s="38" t="s">
        <v>56</v>
      </c>
      <c r="C25"/>
      <c r="D25" s="67" t="str">
        <f t="shared" si="7"/>
        <v>A</v>
      </c>
      <c r="E25" s="66"/>
      <c r="F25" s="72"/>
      <c r="G25" s="73" t="str">
        <f t="shared" si="5"/>
        <v/>
      </c>
      <c r="H25" s="63">
        <v>1.345</v>
      </c>
      <c r="I25" s="645" t="s">
        <v>61</v>
      </c>
      <c r="J25" s="61">
        <v>1</v>
      </c>
      <c r="K25" s="60" t="s">
        <v>72</v>
      </c>
      <c r="L25" s="59">
        <f>IFERROR(INDEX(E45:Q45,MATCH(I25,E44:Q44,0)) * H25 * IF(ISBLANK(E25), 1, E25), 0)</f>
        <v>1.345</v>
      </c>
      <c r="M25" s="71">
        <f>IF(O43=0,0,(O25/O43)*N22*1000)</f>
        <v>290.99956728688881</v>
      </c>
      <c r="N25" s="70">
        <f>IF(L43=0, 0, (E25*J25)/(L43*N22))</f>
        <v>0</v>
      </c>
      <c r="O25" s="485">
        <f>IF(ISBLANK(P16), 0, (L25 * J25) * (P15 / P16))</f>
        <v>2.69</v>
      </c>
      <c r="P25" s="69">
        <f>(E25/P16)*P15*J25</f>
        <v>0</v>
      </c>
      <c r="Q25" s="676">
        <f t="shared" si="6"/>
        <v>0</v>
      </c>
      <c r="R25"/>
      <c r="S25" s="28" t="str">
        <f t="shared" si="4"/>
        <v>A</v>
      </c>
      <c r="T25" s="1939" t="s">
        <v>41</v>
      </c>
      <c r="U25" s="31"/>
      <c r="V25" s="31"/>
      <c r="W25" s="31"/>
      <c r="X25" s="31"/>
      <c r="Y25" s="604">
        <f ca="1">IF(ISBLANK(Z25),"",LARGE(OFFSET(Y18,0,0,ROWS(Y18:Y24)),1)+1)</f>
        <v>7</v>
      </c>
      <c r="Z25" s="29" t="s">
        <v>44</v>
      </c>
      <c r="AA25" s="2035"/>
      <c r="AB25" s="27"/>
      <c r="AC25" s="27"/>
      <c r="AD25" s="27"/>
      <c r="AE25" s="27"/>
      <c r="AF25" s="671"/>
      <c r="AG25"/>
      <c r="AH25" s="3886"/>
      <c r="AI25" s="3886"/>
      <c r="AJ25" s="143">
        <v>1</v>
      </c>
      <c r="AK25" s="319"/>
      <c r="AL25" s="320" t="s">
        <v>57</v>
      </c>
      <c r="AM25" s="321" t="s">
        <v>55</v>
      </c>
      <c r="AN25" s="161"/>
      <c r="AO25"/>
      <c r="AP25" s="135">
        <v>1</v>
      </c>
    </row>
    <row r="26" spans="1:42" s="641" customFormat="1" ht="19.5" thickBot="1">
      <c r="A26"/>
      <c r="B26" s="38" t="s">
        <v>57</v>
      </c>
      <c r="C26"/>
      <c r="D26" s="67" t="str">
        <f t="shared" si="7"/>
        <v>A</v>
      </c>
      <c r="E26" s="396">
        <v>27</v>
      </c>
      <c r="F26" s="72" t="s">
        <v>404</v>
      </c>
      <c r="G26" s="64" t="str">
        <f t="shared" si="5"/>
        <v>de</v>
      </c>
      <c r="H26" s="63">
        <v>20</v>
      </c>
      <c r="I26" s="41" t="s">
        <v>62</v>
      </c>
      <c r="J26" s="61">
        <v>1</v>
      </c>
      <c r="K26" s="60" t="s">
        <v>71</v>
      </c>
      <c r="L26" s="59">
        <f>IFERROR(INDEX(E45:Q45,MATCH(I26,E44:Q44,0)) * H26 * IF(ISBLANK(E26), 1, E26), 0)</f>
        <v>0.54</v>
      </c>
      <c r="M26" s="58">
        <f>IF(O43=0,0,(O26/O43)*N22*1000)</f>
        <v>116.8325400259628</v>
      </c>
      <c r="N26" s="57">
        <f>IF(L43=0, 0, (E26*J26)/(L43*N22))</f>
        <v>5.8416270012981393</v>
      </c>
      <c r="O26" s="485">
        <f>IF(ISBLANK(P16), 0, (L26 * J26) * (P15 / P16))</f>
        <v>1.08</v>
      </c>
      <c r="P26" s="56">
        <f>(E26/P16)*P15*J26</f>
        <v>54</v>
      </c>
      <c r="Q26" s="675" t="str">
        <f t="shared" si="6"/>
        <v>jaunes</v>
      </c>
      <c r="R26"/>
      <c r="S26" s="28" t="str">
        <f t="shared" si="4"/>
        <v>►</v>
      </c>
      <c r="T26" s="1939" t="s">
        <v>40</v>
      </c>
      <c r="U26" s="31"/>
      <c r="V26" s="31"/>
      <c r="W26" s="31"/>
      <c r="X26" s="31"/>
      <c r="Y26" s="604" t="str">
        <f ca="1">IF(ISBLANK(Z26),"",LARGE(OFFSET(Y18,0,0,ROWS(Y18:Y25)),1)+1)</f>
        <v/>
      </c>
      <c r="Z26" s="29"/>
      <c r="AA26" s="2035"/>
      <c r="AB26" s="27"/>
      <c r="AC26" s="27"/>
      <c r="AD26" s="27"/>
      <c r="AE26" s="27"/>
      <c r="AF26" s="671"/>
      <c r="AG26"/>
      <c r="AH26" s="140">
        <v>1</v>
      </c>
      <c r="AI26" s="140">
        <v>1</v>
      </c>
      <c r="AJ26" s="140">
        <v>1</v>
      </c>
      <c r="AK26" s="319"/>
      <c r="AL26" s="336" t="s">
        <v>403</v>
      </c>
      <c r="AM26" s="337" t="s">
        <v>62</v>
      </c>
      <c r="AN26" s="161"/>
      <c r="AO26"/>
      <c r="AP26" s="135">
        <v>1</v>
      </c>
    </row>
    <row r="27" spans="1:42" s="641" customFormat="1" ht="18.75" customHeight="1">
      <c r="A27"/>
      <c r="B27" s="38" t="s">
        <v>55</v>
      </c>
      <c r="C27"/>
      <c r="D27" s="67" t="str">
        <f t="shared" si="7"/>
        <v>A</v>
      </c>
      <c r="E27" s="66"/>
      <c r="F27" s="72"/>
      <c r="G27" s="73" t="str">
        <f t="shared" si="5"/>
        <v/>
      </c>
      <c r="H27" s="63">
        <v>75</v>
      </c>
      <c r="I27" s="41" t="s">
        <v>56</v>
      </c>
      <c r="J27" s="61">
        <v>1</v>
      </c>
      <c r="K27" s="60" t="s">
        <v>70</v>
      </c>
      <c r="L27" s="59">
        <f>IFERROR(INDEX(E45:Q45,MATCH(I27,E44:Q44,0)) * H27 * IF(ISBLANK(E27), 1, E27), 0)</f>
        <v>0.75</v>
      </c>
      <c r="M27" s="71">
        <f>IF(O43=0,0,(O27/O43)*N22*1000)</f>
        <v>162.26741670272611</v>
      </c>
      <c r="N27" s="70">
        <f>IF(L43=0, 0, (E27*J27)/(L43*N22))</f>
        <v>0</v>
      </c>
      <c r="O27" s="485">
        <f>IF(ISBLANK(P16), 0, (L27 * J27) * (P15 / P16))</f>
        <v>1.5</v>
      </c>
      <c r="P27" s="69">
        <f>(E27/P16)*P15*J27</f>
        <v>0</v>
      </c>
      <c r="Q27" s="677">
        <f t="shared" si="6"/>
        <v>0</v>
      </c>
      <c r="R27"/>
      <c r="S27" s="28" t="str">
        <f t="shared" si="4"/>
        <v>►</v>
      </c>
      <c r="T27" s="1939" t="s">
        <v>39</v>
      </c>
      <c r="U27" s="31"/>
      <c r="V27" s="31"/>
      <c r="W27" s="31"/>
      <c r="X27" s="31"/>
      <c r="Y27" s="604" t="str">
        <f ca="1">IF(ISBLANK(Z27),"",LARGE(OFFSET(Y18,0,0,ROWS(Y18:Y26)),1)+1)</f>
        <v/>
      </c>
      <c r="Z27" s="29"/>
      <c r="AA27" s="2035"/>
      <c r="AB27" s="27"/>
      <c r="AC27" s="27"/>
      <c r="AD27" s="27"/>
      <c r="AE27" s="27"/>
      <c r="AF27" s="671"/>
      <c r="AG27"/>
      <c r="AH27" s="4166" t="s">
        <v>364</v>
      </c>
      <c r="AI27" s="4166"/>
      <c r="AJ27" s="143">
        <v>1</v>
      </c>
      <c r="AK27" s="319"/>
      <c r="AL27" s="347" t="s">
        <v>66</v>
      </c>
      <c r="AM27" s="348" t="s">
        <v>429</v>
      </c>
      <c r="AN27" s="161"/>
      <c r="AO27"/>
      <c r="AP27" s="135">
        <v>1</v>
      </c>
    </row>
    <row r="28" spans="1:42" s="641" customFormat="1" ht="18.75">
      <c r="A28"/>
      <c r="B28" s="39" t="s">
        <v>66</v>
      </c>
      <c r="C28"/>
      <c r="D28" s="67" t="str">
        <f t="shared" si="7"/>
        <v>A</v>
      </c>
      <c r="E28" s="66">
        <v>1</v>
      </c>
      <c r="F28" s="65" t="s">
        <v>69</v>
      </c>
      <c r="G28" s="64" t="str">
        <f t="shared" si="5"/>
        <v/>
      </c>
      <c r="H28" s="63"/>
      <c r="I28" s="62"/>
      <c r="J28" s="61">
        <v>2</v>
      </c>
      <c r="K28" s="60" t="s">
        <v>68</v>
      </c>
      <c r="L28" s="59">
        <f>IFERROR(INDEX(E45:Q45,MATCH(I28,E44:Q44,0)) * H28 * IF(ISBLANK(E28), 1, E28), 0)</f>
        <v>0</v>
      </c>
      <c r="M28" s="58">
        <f>IF(O43=0,0,(O28/O43)*N22*1000)</f>
        <v>0</v>
      </c>
      <c r="N28" s="57">
        <f>IF(L43=0, 0, (E28*J28)/(L43*N22))</f>
        <v>0.43271311120726957</v>
      </c>
      <c r="O28" s="485">
        <f>IF(ISBLANK(P16), 0, (L28 * J28) * (P15 / P16))</f>
        <v>0</v>
      </c>
      <c r="P28" s="56">
        <f>(E28/P16)*P15*J28</f>
        <v>4</v>
      </c>
      <c r="Q28" s="675" t="str">
        <f t="shared" si="6"/>
        <v>orange</v>
      </c>
      <c r="R28"/>
      <c r="S28" s="28" t="str">
        <f t="shared" si="4"/>
        <v>A</v>
      </c>
      <c r="T28" s="1939" t="s">
        <v>38</v>
      </c>
      <c r="U28" s="31"/>
      <c r="V28" s="31"/>
      <c r="W28" s="31"/>
      <c r="X28" s="31"/>
      <c r="Y28" s="604">
        <f ca="1">IF(ISBLANK(Z28),"",LARGE(OFFSET(Y18,0,0,ROWS(Y18:Y27)),1)+1)</f>
        <v>8</v>
      </c>
      <c r="Z28" s="29" t="s">
        <v>1031</v>
      </c>
      <c r="AA28" s="2035"/>
      <c r="AB28" s="27"/>
      <c r="AC28" s="27"/>
      <c r="AD28" s="27"/>
      <c r="AE28" s="27"/>
      <c r="AF28" s="671"/>
      <c r="AG28"/>
      <c r="AH28" s="3898"/>
      <c r="AI28" s="3898"/>
      <c r="AJ28" s="143">
        <v>1</v>
      </c>
      <c r="AK28" s="319"/>
      <c r="AL28" s="347" t="s">
        <v>65</v>
      </c>
      <c r="AM28" s="358" t="s">
        <v>59</v>
      </c>
      <c r="AN28" s="161"/>
      <c r="AO28"/>
      <c r="AP28" s="135">
        <v>1</v>
      </c>
    </row>
    <row r="29" spans="1:42" s="641" customFormat="1" ht="18" customHeight="1" thickBot="1">
      <c r="A29"/>
      <c r="B29" s="39" t="s">
        <v>65</v>
      </c>
      <c r="C29"/>
      <c r="D29" s="67" t="str">
        <f t="shared" si="7"/>
        <v>A</v>
      </c>
      <c r="E29" s="66"/>
      <c r="F29" s="65"/>
      <c r="G29" s="64" t="str">
        <f t="shared" si="5"/>
        <v/>
      </c>
      <c r="H29" s="382">
        <v>1.5</v>
      </c>
      <c r="I29" s="38" t="s">
        <v>58</v>
      </c>
      <c r="J29" s="61">
        <v>1</v>
      </c>
      <c r="K29" s="60" t="s">
        <v>1023</v>
      </c>
      <c r="L29" s="59">
        <f>IFERROR(INDEX(E45:Q45,MATCH(I29,E44:Q44,0)) * H29 * IF(ISBLANK(E29), 1, E29), 0)</f>
        <v>1.5</v>
      </c>
      <c r="M29" s="71">
        <f>IF(O43=0,0,(O29/O43)*N22*1000)</f>
        <v>324.53483340545222</v>
      </c>
      <c r="N29" s="70">
        <f>IF(L43=0, 0, (E29*J29)/(L43*N22))</f>
        <v>0</v>
      </c>
      <c r="O29" s="485">
        <f>IF(ISBLANK(P16), 0, (L29 * J29) * (P15 / P16))</f>
        <v>3</v>
      </c>
      <c r="P29" s="69">
        <f>(E29/P16)*P15*J29</f>
        <v>0</v>
      </c>
      <c r="Q29" s="677">
        <f t="shared" si="6"/>
        <v>0</v>
      </c>
      <c r="R29"/>
      <c r="S29" s="28" t="str">
        <f t="shared" si="4"/>
        <v>A</v>
      </c>
      <c r="T29" s="1939"/>
      <c r="U29" s="31"/>
      <c r="V29" s="31"/>
      <c r="W29" s="31"/>
      <c r="X29" s="31"/>
      <c r="Y29" s="604" t="str">
        <f ca="1">IF(ISBLANK(Z29),"",LARGE(OFFSET(Y18,0,0,ROWS(Y18:Y28)),1)+1)</f>
        <v/>
      </c>
      <c r="Z29" s="29"/>
      <c r="AA29" s="2035"/>
      <c r="AB29" s="27" t="s">
        <v>1032</v>
      </c>
      <c r="AC29" s="27"/>
      <c r="AD29" s="27"/>
      <c r="AE29" s="27"/>
      <c r="AF29" s="671"/>
      <c r="AG29"/>
      <c r="AH29" s="140">
        <v>1</v>
      </c>
      <c r="AI29" s="140">
        <v>1</v>
      </c>
      <c r="AJ29" s="140">
        <v>1</v>
      </c>
      <c r="AK29" s="319"/>
      <c r="AL29" s="366" t="s">
        <v>60</v>
      </c>
      <c r="AM29" s="367"/>
      <c r="AN29" s="161"/>
      <c r="AO29"/>
      <c r="AP29" s="135">
        <v>1</v>
      </c>
    </row>
    <row r="30" spans="1:42" s="641" customFormat="1" ht="18.75">
      <c r="A30"/>
      <c r="B30" s="43" t="s">
        <v>64</v>
      </c>
      <c r="C30"/>
      <c r="D30" s="67" t="str">
        <f t="shared" si="7"/>
        <v>A</v>
      </c>
      <c r="E30" s="66"/>
      <c r="F30" s="65"/>
      <c r="G30" s="64" t="str">
        <f t="shared" si="5"/>
        <v/>
      </c>
      <c r="H30" s="382">
        <v>2.5</v>
      </c>
      <c r="I30" s="38" t="s">
        <v>56</v>
      </c>
      <c r="J30" s="61">
        <v>1</v>
      </c>
      <c r="K30" s="60" t="s">
        <v>1024</v>
      </c>
      <c r="L30" s="59">
        <f>IFERROR(INDEX(E45:Q45,MATCH(I30,E44:Q44,0)) * H30 * IF(ISBLANK(E30), 1, E30), 0)</f>
        <v>2.5000000000000001E-2</v>
      </c>
      <c r="M30" s="58">
        <f>IF(O43=0,0,(O30/O43)*N22*1000)</f>
        <v>5.4089138900908704</v>
      </c>
      <c r="N30" s="57">
        <f>IF(L43=0, 0, (E30*J30)/(L43*N22))</f>
        <v>0</v>
      </c>
      <c r="O30" s="485">
        <f>IF(ISBLANK(P16), 0, (L30 * J30) * (P15 / P16))</f>
        <v>0.05</v>
      </c>
      <c r="P30" s="56">
        <f>(E30/P16)*P15*J30</f>
        <v>0</v>
      </c>
      <c r="Q30" s="675">
        <f t="shared" si="6"/>
        <v>0</v>
      </c>
      <c r="R30"/>
      <c r="S30" s="28" t="str">
        <f t="shared" si="4"/>
        <v>►</v>
      </c>
      <c r="T30" s="1939"/>
      <c r="U30" s="31"/>
      <c r="V30" s="31"/>
      <c r="W30" s="31"/>
      <c r="X30" s="31"/>
      <c r="Y30" s="604" t="str">
        <f ca="1">IF(ISBLANK(Z30),"",LARGE(OFFSET(Y18,0,0,ROWS(Y18:Y29)),1)+1)</f>
        <v/>
      </c>
      <c r="Z30" s="29"/>
      <c r="AA30" s="2035"/>
      <c r="AB30" s="27"/>
      <c r="AC30" s="27"/>
      <c r="AD30" s="27"/>
      <c r="AE30" s="27"/>
      <c r="AF30" s="671"/>
      <c r="AG30"/>
      <c r="AH30" s="4167" t="s">
        <v>405</v>
      </c>
      <c r="AI30" s="4167"/>
      <c r="AJ30" s="143">
        <v>1</v>
      </c>
      <c r="AK30" s="319"/>
      <c r="AL30" s="372" t="s">
        <v>459</v>
      </c>
      <c r="AM30" s="373"/>
      <c r="AN30" s="161"/>
      <c r="AO30"/>
      <c r="AP30" s="135">
        <v>1</v>
      </c>
    </row>
    <row r="31" spans="1:42" s="641" customFormat="1" ht="18.75">
      <c r="A31"/>
      <c r="B31" s="42" t="s">
        <v>63</v>
      </c>
      <c r="C31"/>
      <c r="D31" s="67" t="str">
        <f t="shared" si="7"/>
        <v>A</v>
      </c>
      <c r="E31" s="66"/>
      <c r="F31" s="65"/>
      <c r="G31" s="64" t="str">
        <f t="shared" si="5"/>
        <v/>
      </c>
      <c r="H31" s="63">
        <v>3.5</v>
      </c>
      <c r="I31" s="38" t="s">
        <v>57</v>
      </c>
      <c r="J31" s="61">
        <v>1</v>
      </c>
      <c r="K31" s="60" t="s">
        <v>1025</v>
      </c>
      <c r="L31" s="59">
        <f>IFERROR(INDEX(E45:Q45,MATCH(I31,E44:Q44,0)) * H31 * IF(ISBLANK(E31), 1, E31), 0)</f>
        <v>0.35000000000000003</v>
      </c>
      <c r="M31" s="58">
        <f>IF(O43=0,0,(O31/O43)*N22*1000)</f>
        <v>75.724794461272182</v>
      </c>
      <c r="N31" s="57">
        <f>IF(L43=0, 0, (E31*J31)/(L43*N22))</f>
        <v>0</v>
      </c>
      <c r="O31" s="485">
        <f>IF(ISBLANK(P16), 0, (L31 * J31) * (P15 / P16))</f>
        <v>0.70000000000000007</v>
      </c>
      <c r="P31" s="56">
        <f>(E31/P16)*P15*J31</f>
        <v>0</v>
      </c>
      <c r="Q31" s="675">
        <f t="shared" si="6"/>
        <v>0</v>
      </c>
      <c r="R31"/>
      <c r="S31" s="28" t="str">
        <f t="shared" si="4"/>
        <v>►</v>
      </c>
      <c r="T31" s="1939"/>
      <c r="U31" s="31"/>
      <c r="V31" s="31"/>
      <c r="W31" s="31"/>
      <c r="X31" s="31"/>
      <c r="Y31" s="604" t="str">
        <f ca="1">IF(ISBLANK(Z31),"",LARGE(OFFSET(Y18,0,0,ROWS(Y18:Y30)),1)+1)</f>
        <v/>
      </c>
      <c r="Z31" s="29"/>
      <c r="AA31" s="2035"/>
      <c r="AB31" s="27"/>
      <c r="AC31" s="27"/>
      <c r="AD31" s="27"/>
      <c r="AE31" s="27"/>
      <c r="AF31" s="671"/>
      <c r="AG31"/>
      <c r="AH31" s="3903"/>
      <c r="AI31" s="3903"/>
      <c r="AJ31" s="143">
        <v>1</v>
      </c>
      <c r="AK31" s="319"/>
      <c r="AL31" s="377" t="s">
        <v>464</v>
      </c>
      <c r="AM31" s="378" t="s">
        <v>465</v>
      </c>
      <c r="AN31" s="161"/>
      <c r="AO31"/>
      <c r="AP31" s="135">
        <v>1</v>
      </c>
    </row>
    <row r="32" spans="1:42" s="641" customFormat="1" ht="19.5" thickBot="1">
      <c r="A32"/>
      <c r="B32" s="39" t="s">
        <v>60</v>
      </c>
      <c r="C32"/>
      <c r="D32" s="67" t="str">
        <f t="shared" si="7"/>
        <v>A</v>
      </c>
      <c r="E32" s="66"/>
      <c r="F32" s="65"/>
      <c r="G32" s="64" t="str">
        <f t="shared" si="5"/>
        <v/>
      </c>
      <c r="H32" s="63">
        <v>12</v>
      </c>
      <c r="I32" s="38" t="s">
        <v>55</v>
      </c>
      <c r="J32" s="61">
        <v>1</v>
      </c>
      <c r="K32" s="60" t="s">
        <v>1026</v>
      </c>
      <c r="L32" s="59">
        <f>IFERROR(INDEX(E45:Q45,MATCH(I32,E44:Q44,0)) * H32 * IF(ISBLANK(E32), 1, E32), 0)</f>
        <v>1.2E-2</v>
      </c>
      <c r="M32" s="58">
        <f>IF(O43=0,0,(O32/O43)*N22*1000)</f>
        <v>2.5962786672436176</v>
      </c>
      <c r="N32" s="57">
        <f>IF(L43=0, 0, (E32*J32)/(L43*N22))</f>
        <v>0</v>
      </c>
      <c r="O32" s="485">
        <f>IF(ISBLANK(P16), 0, (L32 * J32) * (P15 / P16))</f>
        <v>2.4E-2</v>
      </c>
      <c r="P32" s="56">
        <f>(E32/P16)*P15*J32</f>
        <v>0</v>
      </c>
      <c r="Q32" s="675">
        <f t="shared" si="6"/>
        <v>0</v>
      </c>
      <c r="R32"/>
      <c r="S32" s="28" t="str">
        <f t="shared" si="4"/>
        <v>►</v>
      </c>
      <c r="T32" s="1939"/>
      <c r="U32" s="31"/>
      <c r="V32" s="31"/>
      <c r="W32" s="31"/>
      <c r="X32" s="31"/>
      <c r="Y32" s="604" t="str">
        <f ca="1">IF(ISBLANK(Z32),"",LARGE(OFFSET(Y18,0,0,ROWS(Y18:Y31)),1)+1)</f>
        <v/>
      </c>
      <c r="Z32" s="29"/>
      <c r="AA32" s="2035"/>
      <c r="AB32" s="27"/>
      <c r="AC32" s="27"/>
      <c r="AD32" s="27"/>
      <c r="AE32" s="27"/>
      <c r="AF32" s="671"/>
      <c r="AG32"/>
      <c r="AH32" s="140">
        <v>1</v>
      </c>
      <c r="AI32" s="140">
        <v>1</v>
      </c>
      <c r="AJ32" s="140">
        <v>1</v>
      </c>
      <c r="AK32" s="319"/>
      <c r="AL32" s="383" t="s">
        <v>469</v>
      </c>
      <c r="AM32" s="378" t="s">
        <v>470</v>
      </c>
      <c r="AN32" s="161"/>
      <c r="AO32"/>
      <c r="AP32" s="135">
        <v>1</v>
      </c>
    </row>
    <row r="33" spans="1:42" s="641" customFormat="1" ht="18.75">
      <c r="A33"/>
      <c r="B33" s="39" t="s">
        <v>59</v>
      </c>
      <c r="C33"/>
      <c r="D33" s="67" t="str">
        <f t="shared" si="7"/>
        <v>►</v>
      </c>
      <c r="E33" s="66"/>
      <c r="F33" s="65"/>
      <c r="G33" s="64" t="str">
        <f t="shared" si="5"/>
        <v/>
      </c>
      <c r="H33" s="382"/>
      <c r="I33" s="62"/>
      <c r="J33" s="61">
        <v>1</v>
      </c>
      <c r="K33" s="60"/>
      <c r="L33" s="59">
        <f>IFERROR(INDEX(E45:Q45,MATCH(I33,E44:Q44,0)) * H33 * IF(ISBLANK(E33), 1, E33), 0)</f>
        <v>0</v>
      </c>
      <c r="M33" s="58">
        <f>IF(O43=0,0,(O33/O43)*N22*1000)</f>
        <v>0</v>
      </c>
      <c r="N33" s="57">
        <f>IF(L43=0, 0, (E33*J33)/(L43*N22))</f>
        <v>0</v>
      </c>
      <c r="O33" s="485">
        <f>IF(ISBLANK(P16), 0, (L33 * J33) * (P15 / P16))</f>
        <v>0</v>
      </c>
      <c r="P33" s="56">
        <f>(E33/P16)*P15*J33</f>
        <v>0</v>
      </c>
      <c r="Q33" s="675">
        <f t="shared" si="6"/>
        <v>0</v>
      </c>
      <c r="R33"/>
      <c r="S33" s="28" t="str">
        <f t="shared" si="4"/>
        <v>►</v>
      </c>
      <c r="T33" s="1939"/>
      <c r="U33" s="31"/>
      <c r="V33" s="31"/>
      <c r="W33" s="31"/>
      <c r="X33" s="31"/>
      <c r="Y33" s="604" t="str">
        <f ca="1">IF(ISBLANK(Z33),"",LARGE(OFFSET(Y18,0,0,ROWS(Y18:Y32)),1)+1)</f>
        <v/>
      </c>
      <c r="Z33" s="29"/>
      <c r="AA33" s="2035"/>
      <c r="AB33" s="27"/>
      <c r="AC33" s="27"/>
      <c r="AD33" s="27"/>
      <c r="AE33" s="27"/>
      <c r="AF33" s="671"/>
      <c r="AG33"/>
      <c r="AH33" s="4162" t="s">
        <v>366</v>
      </c>
      <c r="AI33" s="4162"/>
      <c r="AJ33" s="143">
        <v>1</v>
      </c>
      <c r="AK33" s="319"/>
      <c r="AL33" s="383" t="s">
        <v>488</v>
      </c>
      <c r="AM33" s="378" t="s">
        <v>489</v>
      </c>
      <c r="AN33" s="161"/>
      <c r="AO33"/>
      <c r="AP33" s="135">
        <v>1</v>
      </c>
    </row>
    <row r="34" spans="1:42" s="641" customFormat="1" ht="18.75">
      <c r="A34"/>
      <c r="B34"/>
      <c r="C34"/>
      <c r="D34" s="67" t="str">
        <f t="shared" si="7"/>
        <v>►</v>
      </c>
      <c r="E34" s="66"/>
      <c r="F34" s="65"/>
      <c r="G34" s="64" t="str">
        <f t="shared" si="5"/>
        <v/>
      </c>
      <c r="H34" s="382"/>
      <c r="I34" s="62"/>
      <c r="J34" s="61">
        <v>1</v>
      </c>
      <c r="K34" s="60"/>
      <c r="L34" s="59">
        <f>IFERROR(INDEX(E45:Q45,MATCH(I34,E44:Q44,0)) * H34 * IF(ISBLANK(E34), 1, E34), 0)</f>
        <v>0</v>
      </c>
      <c r="M34" s="58">
        <f>IF(O43=0,0,(O34/O43)*N22*1000)</f>
        <v>0</v>
      </c>
      <c r="N34" s="57">
        <f>IF(L43=0, 0, (E34*J34)/(L43*N22))</f>
        <v>0</v>
      </c>
      <c r="O34" s="485">
        <f>IF(ISBLANK(P16), 0, (L34 * J34) * (P15 / P16))</f>
        <v>0</v>
      </c>
      <c r="P34" s="56">
        <f>(E34/P16)*P15*J34</f>
        <v>0</v>
      </c>
      <c r="Q34" s="675">
        <f t="shared" si="6"/>
        <v>0</v>
      </c>
      <c r="R34"/>
      <c r="S34" s="28" t="str">
        <f t="shared" si="4"/>
        <v>►</v>
      </c>
      <c r="T34" s="1939"/>
      <c r="U34" s="31"/>
      <c r="V34" s="31"/>
      <c r="W34" s="31"/>
      <c r="X34" s="31"/>
      <c r="Y34" s="604" t="str">
        <f ca="1">IF(ISBLANK(Z34),"",LARGE(OFFSET(Y18,0,0,ROWS(Y18:Y33)),1)+1)</f>
        <v/>
      </c>
      <c r="Z34" s="29"/>
      <c r="AA34" s="2035"/>
      <c r="AB34" s="27"/>
      <c r="AC34" s="27"/>
      <c r="AD34" s="27"/>
      <c r="AE34" s="27"/>
      <c r="AF34" s="671"/>
      <c r="AG34"/>
      <c r="AH34" s="3886"/>
      <c r="AI34" s="3886"/>
      <c r="AJ34" s="143">
        <v>1</v>
      </c>
      <c r="AK34" s="319"/>
      <c r="AL34" s="383" t="s">
        <v>500</v>
      </c>
      <c r="AM34" s="378" t="s">
        <v>501</v>
      </c>
      <c r="AN34" s="161"/>
      <c r="AO34"/>
      <c r="AP34" s="135">
        <v>1</v>
      </c>
    </row>
    <row r="35" spans="1:42" s="641" customFormat="1" ht="19.5" thickBot="1">
      <c r="A35"/>
      <c r="B35"/>
      <c r="C35"/>
      <c r="D35" s="67" t="str">
        <f t="shared" si="7"/>
        <v>►</v>
      </c>
      <c r="E35" s="66"/>
      <c r="F35" s="65"/>
      <c r="G35" s="64" t="str">
        <f t="shared" si="5"/>
        <v/>
      </c>
      <c r="H35" s="382"/>
      <c r="I35" s="62"/>
      <c r="J35" s="61">
        <v>1</v>
      </c>
      <c r="K35" s="60"/>
      <c r="L35" s="59">
        <f>IFERROR(INDEX(E45:Q45,MATCH(I35,E44:Q44,0)) * H35 * IF(ISBLANK(E35), 1, E35), 0)</f>
        <v>0</v>
      </c>
      <c r="M35" s="58">
        <f>IF(O43=0,0,(O35/O43)*N22*1000)</f>
        <v>0</v>
      </c>
      <c r="N35" s="57">
        <f>IF(L43=0, 0, (E35*J35)/(L43*N22))</f>
        <v>0</v>
      </c>
      <c r="O35" s="485">
        <f>IF(ISBLANK(P16), 0, (L35 * J35) * (P15 / P16))</f>
        <v>0</v>
      </c>
      <c r="P35" s="56">
        <f>(E35/P16)*P15*J35</f>
        <v>0</v>
      </c>
      <c r="Q35" s="675">
        <f t="shared" si="6"/>
        <v>0</v>
      </c>
      <c r="R35"/>
      <c r="S35" s="28" t="str">
        <f t="shared" si="4"/>
        <v>►</v>
      </c>
      <c r="T35" s="1939"/>
      <c r="U35" s="31"/>
      <c r="V35" s="31"/>
      <c r="W35" s="31"/>
      <c r="X35" s="31"/>
      <c r="Y35" s="604" t="str">
        <f ca="1">IF(ISBLANK(Z35),"",LARGE(OFFSET(Y18,0,0,ROWS(Y18:Y34)),1)+1)</f>
        <v/>
      </c>
      <c r="Z35" s="29"/>
      <c r="AA35" s="2035"/>
      <c r="AB35" s="27"/>
      <c r="AC35" s="27"/>
      <c r="AD35" s="27"/>
      <c r="AE35" s="27"/>
      <c r="AF35" s="671"/>
      <c r="AG35"/>
      <c r="AH35" s="140">
        <v>1</v>
      </c>
      <c r="AI35" s="140">
        <v>1</v>
      </c>
      <c r="AJ35" s="140">
        <v>1</v>
      </c>
      <c r="AK35" s="319"/>
      <c r="AL35" s="393" t="s">
        <v>508</v>
      </c>
      <c r="AM35" s="394" t="s">
        <v>509</v>
      </c>
      <c r="AN35" s="161"/>
      <c r="AO35"/>
      <c r="AP35" s="135">
        <v>1</v>
      </c>
    </row>
    <row r="36" spans="1:42" s="641" customFormat="1" ht="18.75">
      <c r="A36"/>
      <c r="B36"/>
      <c r="C36"/>
      <c r="D36" s="67" t="str">
        <f t="shared" si="7"/>
        <v>►</v>
      </c>
      <c r="E36" s="66"/>
      <c r="F36" s="65"/>
      <c r="G36" s="64" t="str">
        <f t="shared" si="5"/>
        <v/>
      </c>
      <c r="H36" s="382"/>
      <c r="I36" s="62"/>
      <c r="J36" s="61">
        <v>1</v>
      </c>
      <c r="K36" s="60"/>
      <c r="L36" s="59">
        <f>IFERROR(INDEX(E45:Q45,MATCH(I36,E44:Q44,0)) * H36 * IF(ISBLANK(E36), 1, E36), 0)</f>
        <v>0</v>
      </c>
      <c r="M36" s="58">
        <f>IF(O43=0,0,(O36/O43)*N22*1000)</f>
        <v>0</v>
      </c>
      <c r="N36" s="57">
        <f>IF(L43=0, 0, (E36*J36)/(L43*N22))</f>
        <v>0</v>
      </c>
      <c r="O36" s="485">
        <f>IF(ISBLANK(P16), 0, (L36 * J36) * (P15 / P16))</f>
        <v>0</v>
      </c>
      <c r="P36" s="56">
        <f>(E36/P16)*P15*J36</f>
        <v>0</v>
      </c>
      <c r="Q36" s="675">
        <f t="shared" si="6"/>
        <v>0</v>
      </c>
      <c r="R36"/>
      <c r="S36" s="28" t="str">
        <f t="shared" si="4"/>
        <v>►</v>
      </c>
      <c r="T36" s="1939"/>
      <c r="U36" s="31"/>
      <c r="V36" s="31"/>
      <c r="W36" s="31"/>
      <c r="X36" s="31"/>
      <c r="Y36" s="604" t="str">
        <f ca="1">IF(ISBLANK(Z36),"",LARGE(OFFSET(Y18,0,0,ROWS(Y18:Y35)),1)+1)</f>
        <v/>
      </c>
      <c r="Z36" s="29"/>
      <c r="AA36" s="2035"/>
      <c r="AB36" s="27"/>
      <c r="AC36" s="27"/>
      <c r="AD36" s="27"/>
      <c r="AE36" s="27"/>
      <c r="AF36" s="671"/>
      <c r="AG36"/>
      <c r="AH36" s="4163" t="s">
        <v>471</v>
      </c>
      <c r="AI36" s="4163"/>
      <c r="AJ36" s="143">
        <v>1</v>
      </c>
      <c r="AK36" s="166"/>
      <c r="AL36" s="11"/>
      <c r="AM36" s="11"/>
      <c r="AN36" s="167"/>
      <c r="AO36"/>
      <c r="AP36" s="135">
        <v>1</v>
      </c>
    </row>
    <row r="37" spans="1:42" s="641" customFormat="1" ht="18.75">
      <c r="A37"/>
      <c r="B37"/>
      <c r="C37"/>
      <c r="D37" s="67" t="str">
        <f t="shared" si="7"/>
        <v>►</v>
      </c>
      <c r="E37" s="66"/>
      <c r="F37" s="65"/>
      <c r="G37" s="64" t="str">
        <f t="shared" si="5"/>
        <v/>
      </c>
      <c r="H37" s="382"/>
      <c r="I37" s="62"/>
      <c r="J37" s="61">
        <v>1</v>
      </c>
      <c r="K37" s="60"/>
      <c r="L37" s="59">
        <f>IFERROR(INDEX(E45:Q45,MATCH(I37,E44:Q44,0)) * H37 * IF(ISBLANK(E37), 1, E37), 0)</f>
        <v>0</v>
      </c>
      <c r="M37" s="58">
        <f>IF(O43=0,0,(O37/O43)*N22*1000)</f>
        <v>0</v>
      </c>
      <c r="N37" s="57">
        <f>IF(L43=0, 0, (E37*J37)/(L43*N22))</f>
        <v>0</v>
      </c>
      <c r="O37" s="485">
        <f>IF(ISBLANK(P16), 0, (L37 * J37) * (P15 / P16))</f>
        <v>0</v>
      </c>
      <c r="P37" s="56">
        <f>(E37/P16)*P15*J37</f>
        <v>0</v>
      </c>
      <c r="Q37" s="675">
        <f t="shared" si="6"/>
        <v>0</v>
      </c>
      <c r="R37"/>
      <c r="S37" s="28" t="str">
        <f t="shared" si="4"/>
        <v>►</v>
      </c>
      <c r="T37" s="1939"/>
      <c r="U37" s="31"/>
      <c r="V37" s="31"/>
      <c r="W37" s="31"/>
      <c r="X37" s="31"/>
      <c r="Y37" s="604" t="str">
        <f ca="1">IF(ISBLANK(Z37),"",LARGE(OFFSET(Y18,0,0,ROWS(Y18:Y36)),1)+1)</f>
        <v/>
      </c>
      <c r="Z37" s="29"/>
      <c r="AA37" s="2035"/>
      <c r="AB37" s="27"/>
      <c r="AC37" s="27"/>
      <c r="AD37" s="27"/>
      <c r="AE37" s="27"/>
      <c r="AF37" s="671"/>
      <c r="AG37"/>
      <c r="AH37" s="3911"/>
      <c r="AI37" s="3911"/>
      <c r="AJ37" s="143">
        <v>1</v>
      </c>
      <c r="AK37" s="397" t="s">
        <v>536</v>
      </c>
      <c r="AL37" s="398"/>
      <c r="AM37" s="399"/>
      <c r="AN37" s="400"/>
      <c r="AO37"/>
      <c r="AP37" s="135">
        <v>1</v>
      </c>
    </row>
    <row r="38" spans="1:42" s="641" customFormat="1" ht="19.5" thickBot="1">
      <c r="A38"/>
      <c r="B38"/>
      <c r="C38"/>
      <c r="D38" s="67" t="str">
        <f t="shared" si="7"/>
        <v>►</v>
      </c>
      <c r="E38" s="66"/>
      <c r="F38" s="65"/>
      <c r="G38" s="64" t="str">
        <f t="shared" si="5"/>
        <v/>
      </c>
      <c r="H38" s="382"/>
      <c r="I38" s="62"/>
      <c r="J38" s="61">
        <v>1</v>
      </c>
      <c r="K38" s="60"/>
      <c r="L38" s="59">
        <f>IFERROR(INDEX(E45:Q45,MATCH(I38,E44:Q44,0)) * H38 * IF(ISBLANK(E38), 1, E38), 0)</f>
        <v>0</v>
      </c>
      <c r="M38" s="58">
        <f>IF(O43=0,0,(O38/O43)*N22*1000)</f>
        <v>0</v>
      </c>
      <c r="N38" s="57">
        <f>IF(L43=0, 0, (E38*J38)/(L43*N22))</f>
        <v>0</v>
      </c>
      <c r="O38" s="485">
        <f>IF(ISBLANK(P16), 0, (L38 * J38) * (P15 / P16))</f>
        <v>0</v>
      </c>
      <c r="P38" s="56">
        <f>(E38/P16)*P15*J38</f>
        <v>0</v>
      </c>
      <c r="Q38" s="675">
        <f t="shared" si="6"/>
        <v>0</v>
      </c>
      <c r="R38"/>
      <c r="S38" s="28" t="str">
        <f t="shared" si="4"/>
        <v>►</v>
      </c>
      <c r="T38" s="1939"/>
      <c r="U38" s="31"/>
      <c r="V38" s="31"/>
      <c r="W38" s="31"/>
      <c r="X38" s="31"/>
      <c r="Y38" s="604" t="str">
        <f ca="1">IF(ISBLANK(Z38),"",LARGE(OFFSET(Y18,0,0,ROWS(Y18:Y37)),1)+1)</f>
        <v/>
      </c>
      <c r="Z38" s="29"/>
      <c r="AA38" s="2035"/>
      <c r="AB38" s="27"/>
      <c r="AC38" s="27"/>
      <c r="AD38" s="27"/>
      <c r="AE38" s="27"/>
      <c r="AF38" s="671"/>
      <c r="AG38" s="138">
        <v>1</v>
      </c>
      <c r="AH38" s="140">
        <v>1</v>
      </c>
      <c r="AI38" s="140">
        <v>1</v>
      </c>
      <c r="AJ38" s="140">
        <v>1</v>
      </c>
      <c r="AK38" s="4008" t="s">
        <v>541</v>
      </c>
      <c r="AL38" s="4009"/>
      <c r="AM38" s="4009"/>
      <c r="AN38" s="4041"/>
      <c r="AO38"/>
      <c r="AP38" s="135">
        <v>1</v>
      </c>
    </row>
    <row r="39" spans="1:42" s="641" customFormat="1" ht="18.75">
      <c r="A39"/>
      <c r="B39"/>
      <c r="C39"/>
      <c r="D39" s="67" t="str">
        <f t="shared" si="7"/>
        <v>►</v>
      </c>
      <c r="E39" s="66"/>
      <c r="F39" s="65"/>
      <c r="G39" s="64" t="str">
        <f t="shared" si="5"/>
        <v/>
      </c>
      <c r="H39" s="382"/>
      <c r="I39" s="62"/>
      <c r="J39" s="61">
        <v>1</v>
      </c>
      <c r="K39" s="60"/>
      <c r="L39" s="59">
        <f>IFERROR(INDEX(E45:Q45,MATCH(I39,E44:Q44,0)) * H39 * IF(ISBLANK(E39), 1, E39), 0)</f>
        <v>0</v>
      </c>
      <c r="M39" s="58">
        <f>IF(O43=0,0,(O39/O43)*N22*1000)</f>
        <v>0</v>
      </c>
      <c r="N39" s="57">
        <f>IF(L43=0, 0, (E39*J39)/(L43*N22))</f>
        <v>0</v>
      </c>
      <c r="O39" s="485">
        <f>IF(ISBLANK(P16), 0, (L39 * J39) * (P15 / P16))</f>
        <v>0</v>
      </c>
      <c r="P39" s="56">
        <f>(E39/P16)*P15*J39</f>
        <v>0</v>
      </c>
      <c r="Q39" s="675">
        <f t="shared" si="6"/>
        <v>0</v>
      </c>
      <c r="R39"/>
      <c r="S39" s="28" t="str">
        <f t="shared" si="4"/>
        <v>►</v>
      </c>
      <c r="T39" s="1939"/>
      <c r="U39" s="31"/>
      <c r="V39" s="31"/>
      <c r="W39" s="31"/>
      <c r="X39" s="31"/>
      <c r="Y39" s="604" t="str">
        <f ca="1">IF(ISBLANK(Z39),"",LARGE(OFFSET(Y18,0,0,ROWS(Y18:Y38)),1)+1)</f>
        <v/>
      </c>
      <c r="Z39" s="29"/>
      <c r="AA39" s="2035"/>
      <c r="AB39" s="27"/>
      <c r="AC39" s="27"/>
      <c r="AD39" s="27"/>
      <c r="AE39" s="27"/>
      <c r="AF39" s="671"/>
      <c r="AG39"/>
      <c r="AH39" s="4164" t="s">
        <v>510</v>
      </c>
      <c r="AI39" s="4164"/>
      <c r="AJ39" s="143">
        <v>1</v>
      </c>
      <c r="AK39" s="4008"/>
      <c r="AL39" s="4009"/>
      <c r="AM39" s="4009"/>
      <c r="AN39" s="4041"/>
      <c r="AO39"/>
      <c r="AP39" s="135">
        <v>1</v>
      </c>
    </row>
    <row r="40" spans="1:42" s="641" customFormat="1" ht="18.75">
      <c r="A40"/>
      <c r="B40"/>
      <c r="C40"/>
      <c r="D40" s="67" t="str">
        <f t="shared" si="7"/>
        <v>►</v>
      </c>
      <c r="E40" s="66"/>
      <c r="F40" s="65"/>
      <c r="G40" s="64" t="str">
        <f t="shared" si="5"/>
        <v/>
      </c>
      <c r="H40" s="382"/>
      <c r="I40" s="62"/>
      <c r="J40" s="61">
        <v>1</v>
      </c>
      <c r="K40" s="60"/>
      <c r="L40" s="59">
        <f>IFERROR(INDEX(E45:Q45,MATCH(I40,E44:Q44,0)) * H40 * IF(ISBLANK(E40), 1, E40), 0)</f>
        <v>0</v>
      </c>
      <c r="M40" s="58">
        <f>IF(O43=0,0,(O40/O43)*N22*1000)</f>
        <v>0</v>
      </c>
      <c r="N40" s="57">
        <f>IF(L43=0, 0, (E40*J40)/(L43*N22))</f>
        <v>0</v>
      </c>
      <c r="O40" s="485">
        <f>IF(ISBLANK(P16), 0, (L40 * J40) * (P15 / P16))</f>
        <v>0</v>
      </c>
      <c r="P40" s="56">
        <f>(E40/P16)*P15*J40</f>
        <v>0</v>
      </c>
      <c r="Q40" s="675">
        <f t="shared" si="6"/>
        <v>0</v>
      </c>
      <c r="R40"/>
      <c r="S40" s="28" t="str">
        <f t="shared" si="4"/>
        <v>►</v>
      </c>
      <c r="T40" s="1939"/>
      <c r="U40" s="31"/>
      <c r="V40" s="31"/>
      <c r="W40" s="31"/>
      <c r="X40" s="31"/>
      <c r="Y40" s="604" t="str">
        <f ca="1">IF(ISBLANK(Z40),"",LARGE(OFFSET(Y18,0,0,ROWS(Y18:Y39)),1)+1)</f>
        <v/>
      </c>
      <c r="Z40" s="29"/>
      <c r="AA40" s="2035"/>
      <c r="AB40" s="27"/>
      <c r="AC40" s="27"/>
      <c r="AD40" s="27"/>
      <c r="AE40" s="27"/>
      <c r="AF40" s="671"/>
      <c r="AG40"/>
      <c r="AH40" s="3913"/>
      <c r="AI40" s="3913"/>
      <c r="AJ40" s="143">
        <v>1</v>
      </c>
      <c r="AK40" s="4008"/>
      <c r="AL40" s="4009"/>
      <c r="AM40" s="4009"/>
      <c r="AN40" s="4041"/>
      <c r="AO40"/>
      <c r="AP40" s="135">
        <v>1</v>
      </c>
    </row>
    <row r="41" spans="1:42" s="641" customFormat="1" ht="19.5" thickBot="1">
      <c r="A41"/>
      <c r="B41"/>
      <c r="C41"/>
      <c r="D41" s="67" t="str">
        <f t="shared" si="7"/>
        <v>►</v>
      </c>
      <c r="E41" s="66"/>
      <c r="F41" s="72"/>
      <c r="G41" s="64" t="str">
        <f t="shared" si="5"/>
        <v/>
      </c>
      <c r="H41" s="63"/>
      <c r="I41" s="62"/>
      <c r="J41" s="61">
        <v>1</v>
      </c>
      <c r="K41" s="60"/>
      <c r="L41" s="59">
        <f>IFERROR(INDEX(E45:Q45,MATCH(I41,E44:Q44,0)) * H41 * IF(ISBLANK(E41), 1, E41), 0)</f>
        <v>0</v>
      </c>
      <c r="M41" s="71">
        <f>IF(O43=0,0,(O41/O43)*N22*1000)</f>
        <v>0</v>
      </c>
      <c r="N41" s="70">
        <f>IF(L43=0, 0, (E41*J41)/(L43*N22))</f>
        <v>0</v>
      </c>
      <c r="O41" s="485">
        <f>IF(ISBLANK(P16), 0, (L41 * J41) * (P15 / P16))</f>
        <v>0</v>
      </c>
      <c r="P41" s="69">
        <f>(E41/P16)*P15*J41</f>
        <v>0</v>
      </c>
      <c r="Q41" s="677">
        <f t="shared" si="6"/>
        <v>0</v>
      </c>
      <c r="R41"/>
      <c r="S41" s="9" t="s">
        <v>0</v>
      </c>
      <c r="T41" s="1939"/>
      <c r="U41" s="31"/>
      <c r="V41" s="31"/>
      <c r="W41" s="31"/>
      <c r="X41" s="31"/>
      <c r="Y41" s="604" t="str">
        <f ca="1">IF(ISBLANK(Z41),"",LARGE(OFFSET(Y18,0,0,ROWS(Y18:Y40)),1)+1)</f>
        <v/>
      </c>
      <c r="Z41" s="29"/>
      <c r="AA41" s="2035"/>
      <c r="AB41" s="27"/>
      <c r="AC41" s="27"/>
      <c r="AD41" s="27"/>
      <c r="AE41" s="27"/>
      <c r="AF41" s="671"/>
      <c r="AG41"/>
      <c r="AH41" s="140">
        <v>1</v>
      </c>
      <c r="AI41" s="140">
        <v>1</v>
      </c>
      <c r="AJ41" s="140">
        <v>1</v>
      </c>
      <c r="AK41" s="4008"/>
      <c r="AL41" s="4009"/>
      <c r="AM41" s="4009"/>
      <c r="AN41" s="4041"/>
      <c r="AO41"/>
      <c r="AP41" s="135">
        <v>1</v>
      </c>
    </row>
    <row r="42" spans="1:42" s="641" customFormat="1" ht="18" customHeight="1">
      <c r="A42"/>
      <c r="B42"/>
      <c r="C42"/>
      <c r="D42" s="53" t="s">
        <v>0</v>
      </c>
      <c r="E42" s="66"/>
      <c r="F42" s="72"/>
      <c r="G42" s="64" t="str">
        <f t="shared" si="5"/>
        <v/>
      </c>
      <c r="H42" s="63"/>
      <c r="I42" s="62"/>
      <c r="J42" s="61">
        <v>1</v>
      </c>
      <c r="K42" s="60"/>
      <c r="L42" s="59">
        <f>IFERROR(INDEX(E45:Q45,MATCH(I42,E44:Q44,0)) * H42 * IF(ISBLANK(E42), 1, E42), 0)</f>
        <v>0</v>
      </c>
      <c r="M42" s="58">
        <f>IF(O43=0,0,(O42/O43)*N22*1000)</f>
        <v>0</v>
      </c>
      <c r="N42" s="57">
        <f>IF(L43=0, 0, (E42*J42)/(L43*N22))</f>
        <v>0</v>
      </c>
      <c r="O42" s="485">
        <f>IF(ISBLANK(P16), 0, (L42 * J42) * (P15 / P16))</f>
        <v>0</v>
      </c>
      <c r="P42" s="56">
        <f>(E42/P16)*P15*J42</f>
        <v>0</v>
      </c>
      <c r="Q42" s="675">
        <f t="shared" si="6"/>
        <v>0</v>
      </c>
      <c r="R42"/>
      <c r="S42" s="28" t="s">
        <v>0</v>
      </c>
      <c r="T42" s="1939"/>
      <c r="U42" s="31"/>
      <c r="V42" s="31"/>
      <c r="W42" s="31"/>
      <c r="X42" s="31"/>
      <c r="Y42" s="901">
        <v>3.472222222222222E-3</v>
      </c>
      <c r="Z42" s="2056" t="s">
        <v>1006</v>
      </c>
      <c r="AA42" s="2056"/>
      <c r="AB42" s="2055" t="s">
        <v>987</v>
      </c>
      <c r="AC42" s="2054"/>
      <c r="AD42" s="2054" t="s">
        <v>1008</v>
      </c>
      <c r="AE42" s="2053" t="s">
        <v>1002</v>
      </c>
      <c r="AF42" s="2052" t="s">
        <v>26</v>
      </c>
      <c r="AG42"/>
      <c r="AH42" s="4165" t="s">
        <v>542</v>
      </c>
      <c r="AI42" s="4165"/>
      <c r="AJ42" s="143">
        <v>1</v>
      </c>
      <c r="AK42" s="4042" t="s">
        <v>592</v>
      </c>
      <c r="AL42" s="4043"/>
      <c r="AM42" s="4043"/>
      <c r="AN42" s="4044"/>
      <c r="AO42"/>
      <c r="AP42" s="135">
        <v>1</v>
      </c>
    </row>
    <row r="43" spans="1:42" s="641" customFormat="1" ht="15.75" customHeight="1">
      <c r="A43"/>
      <c r="B43"/>
      <c r="C43"/>
      <c r="D43" s="53" t="s">
        <v>0</v>
      </c>
      <c r="E43" s="51"/>
      <c r="F43" s="50"/>
      <c r="G43" s="52"/>
      <c r="H43" s="52"/>
      <c r="I43" s="51"/>
      <c r="J43" s="50"/>
      <c r="K43" s="49"/>
      <c r="L43" s="48">
        <f>SUM(L23:L42)</f>
        <v>4.6219999999999999</v>
      </c>
      <c r="M43" s="47"/>
      <c r="N43" s="47"/>
      <c r="O43" s="46">
        <f>SUM(O23:O42)</f>
        <v>9.2439999999999998</v>
      </c>
      <c r="P43" s="49"/>
      <c r="Q43" s="2080"/>
      <c r="R43"/>
      <c r="S43" s="28" t="s">
        <v>0</v>
      </c>
      <c r="T43" s="1939"/>
      <c r="U43" s="31"/>
      <c r="V43" s="31"/>
      <c r="W43" s="31"/>
      <c r="X43" s="31"/>
      <c r="Y43" s="2051">
        <v>1.0416666666666666E-2</v>
      </c>
      <c r="Z43" s="2050" t="s">
        <v>1007</v>
      </c>
      <c r="AA43" s="579"/>
      <c r="AB43" s="2049">
        <f>Y42+Y43</f>
        <v>1.3888888888888888E-2</v>
      </c>
      <c r="AC43" s="608"/>
      <c r="AD43" s="608"/>
      <c r="AE43" s="579" t="s">
        <v>1003</v>
      </c>
      <c r="AF43" s="696" t="s">
        <v>26</v>
      </c>
      <c r="AG43"/>
      <c r="AH43" s="3916"/>
      <c r="AI43" s="3916"/>
      <c r="AJ43" s="143">
        <v>1</v>
      </c>
      <c r="AK43" s="4042"/>
      <c r="AL43" s="4043"/>
      <c r="AM43" s="4043"/>
      <c r="AN43" s="4044"/>
      <c r="AO43"/>
      <c r="AP43" s="135">
        <v>1</v>
      </c>
    </row>
    <row r="44" spans="1:42" s="641" customFormat="1" ht="15.75" customHeight="1" thickBot="1">
      <c r="A44"/>
      <c r="B44"/>
      <c r="C44"/>
      <c r="D44" s="44" t="s">
        <v>15</v>
      </c>
      <c r="E44" s="39" t="s">
        <v>66</v>
      </c>
      <c r="F44" s="39" t="s">
        <v>65</v>
      </c>
      <c r="G44" s="623" t="s">
        <v>54</v>
      </c>
      <c r="H44" s="43" t="s">
        <v>64</v>
      </c>
      <c r="I44" s="42" t="s">
        <v>63</v>
      </c>
      <c r="J44" s="41" t="s">
        <v>62</v>
      </c>
      <c r="K44" s="40" t="s">
        <v>61</v>
      </c>
      <c r="L44" s="38" t="s">
        <v>55</v>
      </c>
      <c r="M44" s="39" t="s">
        <v>60</v>
      </c>
      <c r="N44" s="39" t="s">
        <v>59</v>
      </c>
      <c r="O44" s="624" t="s">
        <v>58</v>
      </c>
      <c r="P44" s="624" t="s">
        <v>57</v>
      </c>
      <c r="Q44" s="404" t="s">
        <v>56</v>
      </c>
      <c r="R44"/>
      <c r="S44" s="28" t="s">
        <v>0</v>
      </c>
      <c r="T44" s="1939"/>
      <c r="U44" s="31"/>
      <c r="V44" s="31"/>
      <c r="W44" s="31"/>
      <c r="X44" s="31"/>
      <c r="Y44" s="14" t="s">
        <v>4</v>
      </c>
      <c r="Z44" s="2016"/>
      <c r="AA44" s="12"/>
      <c r="AB44" s="12"/>
      <c r="AC44" s="12"/>
      <c r="AD44" s="11"/>
      <c r="AE44" s="11"/>
      <c r="AF44" s="10"/>
      <c r="AG44"/>
      <c r="AH44" s="140">
        <v>1</v>
      </c>
      <c r="AI44" s="140">
        <v>1</v>
      </c>
      <c r="AJ44" s="140">
        <v>1</v>
      </c>
      <c r="AK44" s="418"/>
      <c r="AL44" s="100"/>
      <c r="AM44" s="141"/>
      <c r="AN44" s="161"/>
      <c r="AO44"/>
      <c r="AP44" s="135">
        <v>1</v>
      </c>
    </row>
    <row r="45" spans="1:42" s="641" customFormat="1" ht="16.149999999999999" customHeight="1">
      <c r="A45"/>
      <c r="B45"/>
      <c r="C45"/>
      <c r="D45" s="44" t="s">
        <v>15</v>
      </c>
      <c r="E45" s="406">
        <v>0.5</v>
      </c>
      <c r="F45" s="407">
        <v>0.25</v>
      </c>
      <c r="G45" s="679">
        <v>1</v>
      </c>
      <c r="H45" s="407">
        <v>0.25</v>
      </c>
      <c r="I45" s="409">
        <v>0.5</v>
      </c>
      <c r="J45" s="410">
        <v>1E-3</v>
      </c>
      <c r="K45" s="408">
        <v>1</v>
      </c>
      <c r="L45" s="410">
        <v>1E-3</v>
      </c>
      <c r="M45" s="410">
        <v>0.22500000000000001</v>
      </c>
      <c r="N45" s="410">
        <v>0.01</v>
      </c>
      <c r="O45" s="678">
        <v>1</v>
      </c>
      <c r="P45" s="679">
        <v>0.1</v>
      </c>
      <c r="Q45" s="411">
        <v>0.01</v>
      </c>
      <c r="R45"/>
      <c r="S45" s="28" t="s">
        <v>0</v>
      </c>
      <c r="T45" s="1939" t="s">
        <v>1154</v>
      </c>
      <c r="U45" s="31"/>
      <c r="V45" s="31"/>
      <c r="W45" s="31"/>
      <c r="X45" s="31"/>
      <c r="Y45" s="6" t="s">
        <v>2</v>
      </c>
      <c r="Z45" s="5" t="s">
        <v>1</v>
      </c>
      <c r="AA45" s="4"/>
      <c r="AB45" s="3"/>
      <c r="AC45" s="3"/>
      <c r="AD45" s="3"/>
      <c r="AE45" s="3"/>
      <c r="AF45" s="463"/>
      <c r="AG45"/>
      <c r="AH45" s="4181" t="s">
        <v>571</v>
      </c>
      <c r="AI45" s="4181"/>
      <c r="AJ45" s="143">
        <v>1</v>
      </c>
      <c r="AK45" s="420" t="s">
        <v>85</v>
      </c>
      <c r="AL45" s="421" t="s">
        <v>618</v>
      </c>
      <c r="AM45" s="399"/>
      <c r="AN45" s="161"/>
      <c r="AO45"/>
      <c r="AP45" s="135">
        <v>1</v>
      </c>
    </row>
    <row r="46" spans="1:42" s="641" customFormat="1" ht="16.149999999999999" customHeight="1">
      <c r="A46"/>
      <c r="B46"/>
      <c r="C46"/>
      <c r="D46" s="593" t="s">
        <v>15</v>
      </c>
      <c r="E46" s="588">
        <v>11</v>
      </c>
      <c r="F46" s="588">
        <v>11</v>
      </c>
      <c r="G46" s="588">
        <v>3</v>
      </c>
      <c r="H46" s="588">
        <v>11</v>
      </c>
      <c r="I46" s="588">
        <v>11</v>
      </c>
      <c r="J46" s="588">
        <v>9</v>
      </c>
      <c r="K46" s="588">
        <v>35</v>
      </c>
      <c r="L46" s="589">
        <v>0.2</v>
      </c>
      <c r="M46" s="588">
        <v>11</v>
      </c>
      <c r="N46" s="588">
        <v>11</v>
      </c>
      <c r="O46" s="588">
        <v>11</v>
      </c>
      <c r="P46" s="588">
        <v>11</v>
      </c>
      <c r="Q46" s="591">
        <v>11</v>
      </c>
      <c r="R46"/>
      <c r="S46" s="718" t="s">
        <v>0</v>
      </c>
      <c r="T46" s="588">
        <v>11</v>
      </c>
      <c r="U46" s="588">
        <v>11</v>
      </c>
      <c r="V46" s="588">
        <v>3</v>
      </c>
      <c r="W46" s="588">
        <v>11</v>
      </c>
      <c r="X46" s="588">
        <v>11</v>
      </c>
      <c r="Y46" s="588">
        <v>9</v>
      </c>
      <c r="Z46" s="588">
        <v>35</v>
      </c>
      <c r="AA46" s="2033">
        <v>0.2</v>
      </c>
      <c r="AB46" s="588">
        <v>11</v>
      </c>
      <c r="AC46" s="588">
        <v>11</v>
      </c>
      <c r="AD46" s="588">
        <v>11</v>
      </c>
      <c r="AE46" s="588">
        <v>11</v>
      </c>
      <c r="AF46" s="719">
        <v>11</v>
      </c>
      <c r="AG46"/>
      <c r="AH46" s="3905"/>
      <c r="AI46" s="3905"/>
      <c r="AJ46" s="143">
        <v>1</v>
      </c>
      <c r="AK46" s="424" t="s">
        <v>621</v>
      </c>
      <c r="AL46" s="421"/>
      <c r="AM46" s="399"/>
      <c r="AN46" s="161"/>
      <c r="AO46"/>
      <c r="AP46" s="135">
        <v>1</v>
      </c>
    </row>
    <row r="47" spans="1:42" s="641" customFormat="1" ht="16.5" customHeight="1" thickBot="1">
      <c r="A47"/>
      <c r="B47"/>
      <c r="C47"/>
      <c r="D47" s="594" t="s">
        <v>15</v>
      </c>
      <c r="E47" s="590">
        <f t="shared" ref="E47:Q47" ca="1" si="8">CELL("largeur",E47)</f>
        <v>11</v>
      </c>
      <c r="F47" s="590">
        <f t="shared" ca="1" si="8"/>
        <v>11</v>
      </c>
      <c r="G47" s="590">
        <f t="shared" ca="1" si="8"/>
        <v>3</v>
      </c>
      <c r="H47" s="590">
        <f t="shared" ca="1" si="8"/>
        <v>11</v>
      </c>
      <c r="I47" s="590">
        <f t="shared" ca="1" si="8"/>
        <v>11</v>
      </c>
      <c r="J47" s="590">
        <f t="shared" ca="1" si="8"/>
        <v>9</v>
      </c>
      <c r="K47" s="590">
        <f t="shared" ca="1" si="8"/>
        <v>35</v>
      </c>
      <c r="L47" s="590">
        <f t="shared" ca="1" si="8"/>
        <v>11</v>
      </c>
      <c r="M47" s="590">
        <f t="shared" ca="1" si="8"/>
        <v>11</v>
      </c>
      <c r="N47" s="590">
        <f t="shared" ca="1" si="8"/>
        <v>11</v>
      </c>
      <c r="O47" s="590">
        <f t="shared" ca="1" si="8"/>
        <v>11</v>
      </c>
      <c r="P47" s="590">
        <f t="shared" ca="1" si="8"/>
        <v>11</v>
      </c>
      <c r="Q47" s="592">
        <f t="shared" ca="1" si="8"/>
        <v>11</v>
      </c>
      <c r="R47"/>
      <c r="S47" s="2" t="s">
        <v>0</v>
      </c>
      <c r="T47" s="716">
        <f t="shared" ref="T47:AF47" ca="1" si="9">CELL("largeur",T47)</f>
        <v>11</v>
      </c>
      <c r="U47" s="716">
        <f t="shared" ca="1" si="9"/>
        <v>11</v>
      </c>
      <c r="V47" s="716">
        <f t="shared" ca="1" si="9"/>
        <v>3</v>
      </c>
      <c r="W47" s="716">
        <f t="shared" ca="1" si="9"/>
        <v>11</v>
      </c>
      <c r="X47" s="716">
        <f t="shared" ca="1" si="9"/>
        <v>11</v>
      </c>
      <c r="Y47" s="716">
        <f t="shared" ca="1" si="9"/>
        <v>9</v>
      </c>
      <c r="Z47" s="716">
        <f t="shared" ca="1" si="9"/>
        <v>35</v>
      </c>
      <c r="AA47" s="716">
        <f t="shared" ca="1" si="9"/>
        <v>11</v>
      </c>
      <c r="AB47" s="716">
        <f t="shared" ca="1" si="9"/>
        <v>11</v>
      </c>
      <c r="AC47" s="716">
        <f t="shared" ca="1" si="9"/>
        <v>11</v>
      </c>
      <c r="AD47" s="716">
        <f t="shared" ca="1" si="9"/>
        <v>11</v>
      </c>
      <c r="AE47" s="716">
        <f t="shared" ca="1" si="9"/>
        <v>11</v>
      </c>
      <c r="AF47" s="717">
        <f t="shared" ca="1" si="9"/>
        <v>11</v>
      </c>
      <c r="AG47"/>
      <c r="AH47" s="140">
        <v>1</v>
      </c>
      <c r="AI47" s="140">
        <v>1</v>
      </c>
      <c r="AJ47" s="140">
        <v>1</v>
      </c>
      <c r="AK47" s="425" t="s">
        <v>624</v>
      </c>
      <c r="AL47" s="426"/>
      <c r="AM47" s="141"/>
      <c r="AN47" s="161"/>
      <c r="AO47"/>
      <c r="AP47" s="135">
        <v>1</v>
      </c>
    </row>
    <row r="48" spans="1:42" s="641" customFormat="1" ht="15" customHeight="1" thickBot="1">
      <c r="A48"/>
      <c r="B48"/>
      <c r="C48"/>
      <c r="D48" s="1" t="s">
        <v>0</v>
      </c>
      <c r="E48" s="617" t="s">
        <v>0</v>
      </c>
      <c r="F48" s="617" t="s">
        <v>0</v>
      </c>
      <c r="G48" s="617" t="s">
        <v>0</v>
      </c>
      <c r="H48" s="617" t="s">
        <v>0</v>
      </c>
      <c r="I48" s="617" t="s">
        <v>0</v>
      </c>
      <c r="J48" s="2028"/>
      <c r="K48" s="151" t="s">
        <v>1064</v>
      </c>
      <c r="L48" s="2030">
        <v>0.2</v>
      </c>
      <c r="M48" s="154" t="s">
        <v>1061</v>
      </c>
      <c r="N48" s="2028"/>
      <c r="O48" s="2028"/>
      <c r="P48" s="617" t="s">
        <v>0</v>
      </c>
      <c r="Q48" s="617" t="s">
        <v>0</v>
      </c>
      <c r="R48"/>
      <c r="S48"/>
      <c r="T48"/>
      <c r="U48"/>
      <c r="V48"/>
      <c r="W48"/>
      <c r="X48"/>
      <c r="Y48"/>
      <c r="Z48" s="151" t="s">
        <v>1064</v>
      </c>
      <c r="AA48" s="2030">
        <v>0.2</v>
      </c>
      <c r="AB48" s="154" t="s">
        <v>1061</v>
      </c>
      <c r="AC48"/>
      <c r="AD48"/>
      <c r="AE48"/>
      <c r="AF48"/>
      <c r="AG48"/>
      <c r="AH48" s="4175" t="s">
        <v>601</v>
      </c>
      <c r="AI48" s="4175"/>
      <c r="AJ48" s="143">
        <v>1</v>
      </c>
      <c r="AK48" s="429" t="s">
        <v>644</v>
      </c>
      <c r="AL48" s="430"/>
      <c r="AM48" s="141"/>
      <c r="AN48" s="161"/>
      <c r="AO48"/>
      <c r="AP48" s="135">
        <v>1</v>
      </c>
    </row>
    <row r="49" spans="1:42" s="641" customFormat="1" ht="14.45" customHeight="1">
      <c r="A49"/>
      <c r="B49"/>
      <c r="C49"/>
      <c r="D49" s="618" t="s">
        <v>0</v>
      </c>
      <c r="E49" s="3849" t="s">
        <v>119</v>
      </c>
      <c r="F49" s="4144" t="s">
        <v>1076</v>
      </c>
      <c r="G49" s="4144"/>
      <c r="H49" s="4144"/>
      <c r="I49" s="4144"/>
      <c r="J49" s="4144"/>
      <c r="K49" s="4144"/>
      <c r="L49" s="4144"/>
      <c r="M49" s="4144"/>
      <c r="N49" s="4144" t="s">
        <v>805</v>
      </c>
      <c r="O49" s="4080" t="s">
        <v>117</v>
      </c>
      <c r="P49" s="4080"/>
      <c r="Q49" s="4081" t="str">
        <f>LEFT(F49,1)</f>
        <v>N</v>
      </c>
      <c r="R49"/>
      <c r="S49"/>
      <c r="T49"/>
      <c r="U49"/>
      <c r="V49"/>
      <c r="W49"/>
      <c r="X49"/>
      <c r="Y49"/>
      <c r="Z49"/>
      <c r="AA49"/>
      <c r="AB49"/>
      <c r="AC49"/>
      <c r="AD49"/>
      <c r="AE49"/>
      <c r="AF49"/>
      <c r="AG49"/>
      <c r="AH49" s="3920"/>
      <c r="AI49" s="3920"/>
      <c r="AJ49" s="143">
        <v>1</v>
      </c>
      <c r="AK49" s="429" t="s">
        <v>647</v>
      </c>
      <c r="AL49" s="430"/>
      <c r="AM49" s="141"/>
      <c r="AN49" s="161"/>
      <c r="AO49"/>
      <c r="AP49" s="135">
        <v>1</v>
      </c>
    </row>
    <row r="50" spans="1:42" s="641" customFormat="1" ht="15.6" customHeight="1" thickBot="1">
      <c r="A50"/>
      <c r="B50"/>
      <c r="C50"/>
      <c r="D50" s="9" t="s">
        <v>0</v>
      </c>
      <c r="E50" s="3850"/>
      <c r="F50" s="4141"/>
      <c r="G50" s="4141"/>
      <c r="H50" s="4141"/>
      <c r="I50" s="4141"/>
      <c r="J50" s="4141"/>
      <c r="K50" s="4141"/>
      <c r="L50" s="4141"/>
      <c r="M50" s="4141"/>
      <c r="N50" s="4141"/>
      <c r="O50" s="3990"/>
      <c r="P50" s="3990"/>
      <c r="Q50" s="4082"/>
      <c r="R50"/>
      <c r="S50"/>
      <c r="T50" s="648" t="s">
        <v>1013</v>
      </c>
      <c r="U50"/>
      <c r="V50"/>
      <c r="W50"/>
      <c r="X50"/>
      <c r="Y50"/>
      <c r="Z50"/>
      <c r="AA50"/>
      <c r="AB50"/>
      <c r="AC50"/>
      <c r="AD50"/>
      <c r="AE50"/>
      <c r="AF50"/>
      <c r="AG50"/>
      <c r="AH50" s="140">
        <v>1</v>
      </c>
      <c r="AI50" s="140">
        <v>1</v>
      </c>
      <c r="AJ50" s="140">
        <v>1</v>
      </c>
      <c r="AK50" s="429" t="s">
        <v>649</v>
      </c>
      <c r="AL50" s="430"/>
      <c r="AM50" s="141"/>
      <c r="AN50" s="161"/>
      <c r="AO50"/>
      <c r="AP50" s="135">
        <v>1</v>
      </c>
    </row>
    <row r="51" spans="1:42" s="641" customFormat="1" ht="18.75" customHeight="1">
      <c r="A51"/>
      <c r="B51"/>
      <c r="C51"/>
      <c r="D51" s="9" t="s">
        <v>0</v>
      </c>
      <c r="E51" s="128" t="s">
        <v>116</v>
      </c>
      <c r="F51" s="127"/>
      <c r="G51" s="127"/>
      <c r="H51" s="127"/>
      <c r="I51" s="126" t="s">
        <v>115</v>
      </c>
      <c r="J51" s="125" t="s">
        <v>114</v>
      </c>
      <c r="K51" s="124"/>
      <c r="L51" s="124"/>
      <c r="M51" s="124"/>
      <c r="N51" s="124"/>
      <c r="O51" s="124"/>
      <c r="P51" s="124"/>
      <c r="Q51" s="595"/>
      <c r="R51"/>
      <c r="S51"/>
      <c r="T51" s="648" t="s">
        <v>120</v>
      </c>
      <c r="U51"/>
      <c r="V51"/>
      <c r="W51"/>
      <c r="X51"/>
      <c r="Y51"/>
      <c r="Z51"/>
      <c r="AA51"/>
      <c r="AB51"/>
      <c r="AC51"/>
      <c r="AD51"/>
      <c r="AE51"/>
      <c r="AF51"/>
      <c r="AG51"/>
      <c r="AH51" s="4183" t="s">
        <v>625</v>
      </c>
      <c r="AI51" s="4183"/>
      <c r="AJ51" s="143">
        <v>1</v>
      </c>
      <c r="AK51" s="429" t="s">
        <v>667</v>
      </c>
      <c r="AL51" s="430"/>
      <c r="AM51" s="141"/>
      <c r="AN51" s="161"/>
      <c r="AO51"/>
      <c r="AP51" s="135">
        <v>1</v>
      </c>
    </row>
    <row r="52" spans="1:42" s="641" customFormat="1" ht="18.75" customHeight="1">
      <c r="A52"/>
      <c r="B52"/>
      <c r="C52"/>
      <c r="D52" s="9" t="s">
        <v>0</v>
      </c>
      <c r="E52" s="121" t="s">
        <v>113</v>
      </c>
      <c r="F52" s="104"/>
      <c r="G52" s="115"/>
      <c r="H52" s="115"/>
      <c r="I52" s="115"/>
      <c r="J52" s="104" t="s">
        <v>112</v>
      </c>
      <c r="K52" s="104"/>
      <c r="L52" s="104"/>
      <c r="M52" s="104"/>
      <c r="N52" s="104"/>
      <c r="O52" s="104"/>
      <c r="P52" s="104"/>
      <c r="Q52" s="619"/>
      <c r="R52"/>
      <c r="S52"/>
      <c r="T52" s="646" t="s">
        <v>121</v>
      </c>
      <c r="U52"/>
      <c r="V52"/>
      <c r="W52"/>
      <c r="X52"/>
      <c r="Y52"/>
      <c r="Z52"/>
      <c r="AA52"/>
      <c r="AB52"/>
      <c r="AC52"/>
      <c r="AD52"/>
      <c r="AE52"/>
      <c r="AF52"/>
      <c r="AG52"/>
      <c r="AH52" s="3918"/>
      <c r="AI52" s="3918"/>
      <c r="AJ52" s="143">
        <v>1</v>
      </c>
      <c r="AK52" s="429" t="s">
        <v>669</v>
      </c>
      <c r="AL52" s="436"/>
      <c r="AM52" s="141"/>
      <c r="AN52" s="161"/>
      <c r="AO52"/>
      <c r="AP52" s="135">
        <v>1</v>
      </c>
    </row>
    <row r="53" spans="1:42" s="641" customFormat="1" ht="19.5" customHeight="1" thickBot="1">
      <c r="A53"/>
      <c r="B53"/>
      <c r="C53"/>
      <c r="D53" s="596" t="s">
        <v>15</v>
      </c>
      <c r="E53" s="121"/>
      <c r="F53" s="597"/>
      <c r="G53" s="598"/>
      <c r="H53" s="1949" t="str">
        <f ca="1">IF(E56&lt;0.5,E55&amp;",","")&amp;IF(F56&lt;0.5,F55&amp;".","")&amp;IF(G56&lt;0.5,G55&amp;".","")&amp;IF(H56&lt;0.5,H55&amp;".","")&amp;IF(I56&lt;0.5,I55&amp;".","")&amp;IF(J56&lt;0.5,J55&amp;".","")&amp;IF(K56&lt;0.5,K55&amp;".","")&amp;IF(L56&lt;0.5,L55&amp;".","")</f>
        <v/>
      </c>
      <c r="I53" s="1949" t="str">
        <f ca="1">IF(M56&lt;0.5,M55&amp;".","")&amp;IF(N56&lt;0.5,N55&amp;".","")&amp;IF(O56&lt;0.5,O55&amp;".","")&amp;IF(P56&lt;0.5,P55&amp;".","")&amp;IF(Q56&lt;0.5,Q55&amp;".","")</f>
        <v/>
      </c>
      <c r="J53" s="715" t="str">
        <f>COUNTIF(D49:D86,"**")&amp;" "&amp;"lignes"</f>
        <v>38 lignes</v>
      </c>
      <c r="K53" s="564" t="str">
        <f>ROWS(D49:D86)-SUBTOTAL(103,D49:D86)&amp;" "&amp;"Lignes masquées"</f>
        <v>0 Lignes masquées</v>
      </c>
      <c r="L53" s="699"/>
      <c r="M53" s="701" t="str">
        <f ca="1">IF(COUNTIF(E56:Q56,"&lt;0.5")=0,"Aucune colonne masquée",COUNTIF(E56:Q56,"&lt;0.5")&amp;" colonnes masquées : "&amp;(H53&amp;I53))</f>
        <v>Aucune colonne masquée</v>
      </c>
      <c r="N53" s="699"/>
      <c r="O53" s="699"/>
      <c r="P53" s="4131" t="str">
        <f ca="1">COUNTIF(E56:Q56,"&gt;0.5")+1&amp;" "&amp;"Colonnes Visibles"</f>
        <v>14 Colonnes Visibles</v>
      </c>
      <c r="Q53" s="4132"/>
      <c r="R53"/>
      <c r="S53"/>
      <c r="T53" s="646" t="s">
        <v>1014</v>
      </c>
      <c r="U53"/>
      <c r="V53"/>
      <c r="W53"/>
      <c r="X53"/>
      <c r="Y53"/>
      <c r="Z53"/>
      <c r="AA53"/>
      <c r="AB53"/>
      <c r="AC53"/>
      <c r="AD53"/>
      <c r="AE53"/>
      <c r="AF53"/>
      <c r="AG53"/>
      <c r="AH53" s="140">
        <v>1</v>
      </c>
      <c r="AI53" s="140">
        <v>1</v>
      </c>
      <c r="AJ53" s="140">
        <v>1</v>
      </c>
      <c r="AK53" s="429"/>
      <c r="AL53" s="436"/>
      <c r="AM53" s="141"/>
      <c r="AN53" s="161"/>
      <c r="AO53"/>
      <c r="AP53" s="135">
        <v>1</v>
      </c>
    </row>
    <row r="54" spans="1:42" s="641" customFormat="1" ht="16.899999999999999" customHeight="1" thickTop="1" thickBot="1">
      <c r="A54"/>
      <c r="B54"/>
      <c r="C54"/>
      <c r="D54" s="596" t="s">
        <v>15</v>
      </c>
      <c r="E54" s="97" t="s">
        <v>104</v>
      </c>
      <c r="F54" s="97" t="s">
        <v>103</v>
      </c>
      <c r="G54" s="97" t="s">
        <v>102</v>
      </c>
      <c r="H54" s="97" t="s">
        <v>101</v>
      </c>
      <c r="I54" s="97" t="s">
        <v>100</v>
      </c>
      <c r="J54" s="97" t="s">
        <v>99</v>
      </c>
      <c r="K54" s="97" t="s">
        <v>98</v>
      </c>
      <c r="L54" s="97" t="s">
        <v>97</v>
      </c>
      <c r="M54" s="97" t="s">
        <v>96</v>
      </c>
      <c r="N54" s="97" t="s">
        <v>95</v>
      </c>
      <c r="O54" s="97" t="s">
        <v>94</v>
      </c>
      <c r="P54" s="97" t="s">
        <v>93</v>
      </c>
      <c r="Q54" s="600" t="s">
        <v>92</v>
      </c>
      <c r="R54"/>
      <c r="S54"/>
      <c r="T54" s="646" t="s">
        <v>1015</v>
      </c>
      <c r="U54"/>
      <c r="V54"/>
      <c r="W54"/>
      <c r="X54"/>
      <c r="Y54"/>
      <c r="Z54"/>
      <c r="AA54"/>
      <c r="AB54"/>
      <c r="AC54"/>
      <c r="AD54"/>
      <c r="AE54"/>
      <c r="AF54"/>
      <c r="AG54"/>
      <c r="AH54" s="4184" t="s">
        <v>650</v>
      </c>
      <c r="AI54" s="4184"/>
      <c r="AJ54" s="143">
        <v>1</v>
      </c>
      <c r="AK54" s="438" t="s">
        <v>107</v>
      </c>
      <c r="AL54" s="439"/>
      <c r="AM54" s="141"/>
      <c r="AN54" s="161"/>
      <c r="AO54"/>
      <c r="AP54" s="135">
        <v>1</v>
      </c>
    </row>
    <row r="55" spans="1:42" s="641" customFormat="1" ht="16.149999999999999" customHeight="1" thickTop="1">
      <c r="A55"/>
      <c r="B55"/>
      <c r="C55"/>
      <c r="D55" s="601" t="s">
        <v>15</v>
      </c>
      <c r="E55" s="95" t="str">
        <f t="shared" ref="E55:Q55" si="10">SUBSTITUTE(ADDRESS(1,COLUMN(),4),"1","")</f>
        <v>E</v>
      </c>
      <c r="F55" s="94" t="str">
        <f t="shared" si="10"/>
        <v>F</v>
      </c>
      <c r="G55" s="94" t="str">
        <f t="shared" si="10"/>
        <v>G</v>
      </c>
      <c r="H55" s="94" t="str">
        <f t="shared" si="10"/>
        <v>H</v>
      </c>
      <c r="I55" s="94" t="str">
        <f t="shared" si="10"/>
        <v>I</v>
      </c>
      <c r="J55" s="94" t="str">
        <f t="shared" si="10"/>
        <v>J</v>
      </c>
      <c r="K55" s="94" t="str">
        <f t="shared" si="10"/>
        <v>K</v>
      </c>
      <c r="L55" s="2031" t="str">
        <f t="shared" si="10"/>
        <v>L</v>
      </c>
      <c r="M55" s="94" t="str">
        <f t="shared" si="10"/>
        <v>M</v>
      </c>
      <c r="N55" s="94" t="str">
        <f t="shared" si="10"/>
        <v>N</v>
      </c>
      <c r="O55" s="94" t="str">
        <f t="shared" si="10"/>
        <v>O</v>
      </c>
      <c r="P55" s="94" t="str">
        <f t="shared" si="10"/>
        <v>P</v>
      </c>
      <c r="Q55" s="602" t="str">
        <f t="shared" si="10"/>
        <v>Q</v>
      </c>
      <c r="R55"/>
      <c r="S55"/>
      <c r="T55"/>
      <c r="U55"/>
      <c r="V55"/>
      <c r="W55"/>
      <c r="X55"/>
      <c r="Y55"/>
      <c r="Z55"/>
      <c r="AA55"/>
      <c r="AB55"/>
      <c r="AC55"/>
      <c r="AD55"/>
      <c r="AE55"/>
      <c r="AF55"/>
      <c r="AG55"/>
      <c r="AH55" s="3924"/>
      <c r="AI55" s="3924"/>
      <c r="AJ55" s="143">
        <v>1</v>
      </c>
      <c r="AK55" s="440">
        <v>8</v>
      </c>
      <c r="AL55" s="422" t="s">
        <v>108</v>
      </c>
      <c r="AM55" s="141"/>
      <c r="AN55" s="161"/>
      <c r="AO55"/>
      <c r="AP55" s="135">
        <v>1</v>
      </c>
    </row>
    <row r="56" spans="1:42" s="641" customFormat="1" ht="16.5" customHeight="1" thickBot="1">
      <c r="A56"/>
      <c r="B56"/>
      <c r="C56"/>
      <c r="D56" s="601" t="s">
        <v>15</v>
      </c>
      <c r="E56" s="476">
        <f t="shared" ref="E56:Q56" ca="1" si="11">CELL("largeur",E56)</f>
        <v>11</v>
      </c>
      <c r="F56" s="91">
        <f t="shared" ca="1" si="11"/>
        <v>11</v>
      </c>
      <c r="G56" s="91">
        <f t="shared" ca="1" si="11"/>
        <v>3</v>
      </c>
      <c r="H56" s="91">
        <f t="shared" ca="1" si="11"/>
        <v>11</v>
      </c>
      <c r="I56" s="91">
        <f t="shared" ca="1" si="11"/>
        <v>11</v>
      </c>
      <c r="J56" s="91">
        <f t="shared" ca="1" si="11"/>
        <v>9</v>
      </c>
      <c r="K56" s="91">
        <f t="shared" ca="1" si="11"/>
        <v>35</v>
      </c>
      <c r="L56" s="91">
        <f t="shared" ca="1" si="11"/>
        <v>11</v>
      </c>
      <c r="M56" s="91">
        <f t="shared" ca="1" si="11"/>
        <v>11</v>
      </c>
      <c r="N56" s="91">
        <f t="shared" ca="1" si="11"/>
        <v>11</v>
      </c>
      <c r="O56" s="91">
        <f t="shared" ca="1" si="11"/>
        <v>11</v>
      </c>
      <c r="P56" s="91">
        <f t="shared" ca="1" si="11"/>
        <v>11</v>
      </c>
      <c r="Q56" s="603">
        <f t="shared" ca="1" si="11"/>
        <v>11</v>
      </c>
      <c r="R56"/>
      <c r="S56"/>
      <c r="T56"/>
      <c r="U56"/>
      <c r="V56"/>
      <c r="W56"/>
      <c r="X56"/>
      <c r="Y56"/>
      <c r="Z56"/>
      <c r="AA56"/>
      <c r="AB56"/>
      <c r="AC56"/>
      <c r="AD56"/>
      <c r="AE56"/>
      <c r="AF56"/>
      <c r="AG56"/>
      <c r="AH56" s="140">
        <v>1</v>
      </c>
      <c r="AI56" s="140">
        <v>1</v>
      </c>
      <c r="AJ56" s="140">
        <v>1</v>
      </c>
      <c r="AK56" s="440">
        <v>3</v>
      </c>
      <c r="AL56" s="422" t="s">
        <v>694</v>
      </c>
      <c r="AM56" s="141"/>
      <c r="AN56" s="161"/>
      <c r="AO56"/>
      <c r="AP56" s="135">
        <v>1</v>
      </c>
    </row>
    <row r="57" spans="1:42" s="641" customFormat="1" ht="21.75" customHeight="1" thickTop="1">
      <c r="A57"/>
      <c r="B57"/>
      <c r="C57"/>
      <c r="D57" s="9" t="s">
        <v>0</v>
      </c>
      <c r="E57" s="2009"/>
      <c r="F57" s="37" t="s">
        <v>3</v>
      </c>
      <c r="G57" s="36"/>
      <c r="H57" s="36"/>
      <c r="I57" s="36"/>
      <c r="J57" s="604">
        <v>0</v>
      </c>
      <c r="K57" s="35" t="s">
        <v>4097</v>
      </c>
      <c r="L57" s="2032"/>
      <c r="M57" s="415"/>
      <c r="N57" s="415"/>
      <c r="O57" s="415"/>
      <c r="P57" s="415"/>
      <c r="Q57" s="621"/>
      <c r="R57"/>
      <c r="S57"/>
      <c r="T57"/>
      <c r="U57"/>
      <c r="V57"/>
      <c r="W57"/>
      <c r="X57"/>
      <c r="Y57"/>
      <c r="Z57"/>
      <c r="AA57"/>
      <c r="AB57"/>
      <c r="AC57"/>
      <c r="AD57"/>
      <c r="AE57"/>
      <c r="AF57"/>
      <c r="AG57"/>
      <c r="AH57" s="4182" t="s">
        <v>673</v>
      </c>
      <c r="AI57" s="4182"/>
      <c r="AJ57" s="143">
        <v>1</v>
      </c>
      <c r="AK57" s="4045" t="s">
        <v>710</v>
      </c>
      <c r="AL57" s="4046"/>
      <c r="AM57" s="141"/>
      <c r="AN57" s="161"/>
      <c r="AO57"/>
      <c r="AP57" s="135">
        <v>1</v>
      </c>
    </row>
    <row r="58" spans="1:42" s="641" customFormat="1" ht="15.6" customHeight="1">
      <c r="A58"/>
      <c r="B58"/>
      <c r="C58"/>
      <c r="D58" s="9" t="s">
        <v>0</v>
      </c>
      <c r="E58" s="1938" t="s">
        <v>53</v>
      </c>
      <c r="F58" s="33"/>
      <c r="G58" s="33"/>
      <c r="H58" s="33"/>
      <c r="I58" s="33"/>
      <c r="J58" s="604">
        <f ca="1">IF(ISBLANK(K58),"",LARGE(OFFSET(J57,0,0,ROWS(J57:J57)),1)+1)</f>
        <v>1</v>
      </c>
      <c r="K58" s="29" t="s">
        <v>569</v>
      </c>
      <c r="L58" s="2035"/>
      <c r="M58" s="27"/>
      <c r="N58" s="27"/>
      <c r="O58" s="27"/>
      <c r="P58" s="27"/>
      <c r="Q58" s="671"/>
      <c r="R58"/>
      <c r="S58"/>
      <c r="T58"/>
      <c r="U58"/>
      <c r="V58"/>
      <c r="W58"/>
      <c r="X58"/>
      <c r="Y58"/>
      <c r="Z58"/>
      <c r="AA58"/>
      <c r="AB58"/>
      <c r="AC58"/>
      <c r="AD58"/>
      <c r="AE58"/>
      <c r="AF58"/>
      <c r="AG58"/>
      <c r="AH58" s="3927"/>
      <c r="AI58" s="3927"/>
      <c r="AJ58" s="143">
        <v>1</v>
      </c>
      <c r="AK58" s="4045"/>
      <c r="AL58" s="4046"/>
      <c r="AM58" s="141"/>
      <c r="AN58" s="161"/>
      <c r="AO58"/>
      <c r="AP58" s="135">
        <v>1</v>
      </c>
    </row>
    <row r="59" spans="1:42" s="641" customFormat="1" ht="15.75" customHeight="1" thickBot="1">
      <c r="A59"/>
      <c r="B59"/>
      <c r="C59"/>
      <c r="D59" s="28" t="str">
        <f t="shared" ref="D59:D79" si="12">IF(OR(K59&lt;&gt;"",M59&lt;&gt;"",O59&lt;&gt;"",P59&lt;&gt; ""),"A", "►")</f>
        <v>A</v>
      </c>
      <c r="E59" s="1939" t="s">
        <v>52</v>
      </c>
      <c r="F59" s="31"/>
      <c r="G59" s="31"/>
      <c r="H59" s="31"/>
      <c r="I59" s="31"/>
      <c r="J59" s="604">
        <f ca="1">IF(ISBLANK(K59),"",LARGE(OFFSET(J57,0,0,ROWS(J57:J58)),1)+1)</f>
        <v>2</v>
      </c>
      <c r="K59" s="29" t="s">
        <v>51</v>
      </c>
      <c r="L59" s="2035"/>
      <c r="M59" s="27"/>
      <c r="N59" s="27"/>
      <c r="O59" s="27"/>
      <c r="P59" s="27"/>
      <c r="Q59" s="671"/>
      <c r="R59"/>
      <c r="S59"/>
      <c r="T59"/>
      <c r="U59"/>
      <c r="V59"/>
      <c r="W59"/>
      <c r="X59"/>
      <c r="Y59"/>
      <c r="Z59"/>
      <c r="AA59"/>
      <c r="AB59"/>
      <c r="AC59"/>
      <c r="AD59"/>
      <c r="AE59"/>
      <c r="AF59"/>
      <c r="AG59"/>
      <c r="AH59" s="140">
        <v>1</v>
      </c>
      <c r="AI59" s="140">
        <v>1</v>
      </c>
      <c r="AJ59" s="140">
        <v>1</v>
      </c>
      <c r="AK59" s="443"/>
      <c r="AL59" s="444"/>
      <c r="AM59" s="141"/>
      <c r="AN59" s="161"/>
      <c r="AO59"/>
      <c r="AP59" s="135">
        <v>1</v>
      </c>
    </row>
    <row r="60" spans="1:42" s="641" customFormat="1" ht="15.6" customHeight="1">
      <c r="A60"/>
      <c r="B60"/>
      <c r="C60"/>
      <c r="D60" s="28" t="str">
        <f t="shared" si="12"/>
        <v>A</v>
      </c>
      <c r="E60" s="1939" t="s">
        <v>1010</v>
      </c>
      <c r="F60" s="31"/>
      <c r="G60" s="31"/>
      <c r="H60" s="31"/>
      <c r="I60" s="31"/>
      <c r="J60" s="604">
        <f ca="1">IF(ISBLANK(K60),"",LARGE(OFFSET(J57,0,0,ROWS(J57:J59)),1)+1)</f>
        <v>3</v>
      </c>
      <c r="K60" s="29" t="s">
        <v>50</v>
      </c>
      <c r="L60" s="2035"/>
      <c r="M60" s="27"/>
      <c r="N60" s="27"/>
      <c r="O60" s="27"/>
      <c r="P60" s="27"/>
      <c r="Q60" s="671"/>
      <c r="R60"/>
      <c r="S60"/>
      <c r="T60"/>
      <c r="U60"/>
      <c r="V60"/>
      <c r="W60"/>
      <c r="X60"/>
      <c r="Y60"/>
      <c r="Z60"/>
      <c r="AA60"/>
      <c r="AB60"/>
      <c r="AC60"/>
      <c r="AD60"/>
      <c r="AE60"/>
      <c r="AF60"/>
      <c r="AG60"/>
      <c r="AH60" s="4174" t="s">
        <v>695</v>
      </c>
      <c r="AI60" s="4174"/>
      <c r="AJ60" s="143">
        <v>1</v>
      </c>
      <c r="AK60" s="446" t="s">
        <v>725</v>
      </c>
      <c r="AL60" s="428"/>
      <c r="AM60" s="141"/>
      <c r="AN60" s="161"/>
      <c r="AO60"/>
      <c r="AP60" s="135">
        <v>1</v>
      </c>
    </row>
    <row r="61" spans="1:42" s="641" customFormat="1" ht="15.6" customHeight="1">
      <c r="A61"/>
      <c r="B61"/>
      <c r="C61"/>
      <c r="D61" s="28" t="str">
        <f t="shared" si="12"/>
        <v>A</v>
      </c>
      <c r="E61" s="1939" t="s">
        <v>48</v>
      </c>
      <c r="F61" s="31"/>
      <c r="G61" s="31"/>
      <c r="H61" s="31"/>
      <c r="I61" s="31"/>
      <c r="J61" s="604">
        <f ca="1">IF(ISBLANK(K61),"",LARGE(OFFSET(J57,0,0,ROWS(J57:J60)),1)+1)</f>
        <v>4</v>
      </c>
      <c r="K61" s="29" t="s">
        <v>47</v>
      </c>
      <c r="L61" s="2035"/>
      <c r="M61" s="27"/>
      <c r="N61" s="27"/>
      <c r="O61" s="27"/>
      <c r="P61" s="27"/>
      <c r="Q61" s="671"/>
      <c r="R61"/>
      <c r="S61"/>
      <c r="T61"/>
      <c r="U61"/>
      <c r="V61"/>
      <c r="W61"/>
      <c r="X61"/>
      <c r="Y61"/>
      <c r="Z61"/>
      <c r="AA61"/>
      <c r="AB61"/>
      <c r="AC61"/>
      <c r="AD61"/>
      <c r="AE61"/>
      <c r="AF61"/>
      <c r="AG61"/>
      <c r="AH61" s="3871"/>
      <c r="AI61" s="3871"/>
      <c r="AJ61" s="143">
        <v>1</v>
      </c>
      <c r="AK61" s="448" t="s">
        <v>726</v>
      </c>
      <c r="AL61" s="428"/>
      <c r="AM61" s="141"/>
      <c r="AN61" s="161"/>
      <c r="AO61"/>
      <c r="AP61" s="135">
        <v>1</v>
      </c>
    </row>
    <row r="62" spans="1:42" s="641" customFormat="1" ht="15.75" customHeight="1" thickBot="1">
      <c r="A62"/>
      <c r="B62"/>
      <c r="C62"/>
      <c r="D62" s="28" t="str">
        <f t="shared" si="12"/>
        <v>A</v>
      </c>
      <c r="E62" s="1939" t="s">
        <v>45</v>
      </c>
      <c r="F62" s="31"/>
      <c r="G62" s="31"/>
      <c r="H62" s="31"/>
      <c r="I62" s="31"/>
      <c r="J62" s="604">
        <f ca="1">IF(ISBLANK(K62),"",LARGE(OFFSET(J57,0,0,ROWS(J57:J61)),1)+1)</f>
        <v>5</v>
      </c>
      <c r="K62" s="29" t="s">
        <v>49</v>
      </c>
      <c r="L62" s="2035"/>
      <c r="M62" s="27"/>
      <c r="N62" s="27"/>
      <c r="O62" s="27"/>
      <c r="P62" s="27"/>
      <c r="Q62" s="671"/>
      <c r="R62" s="138">
        <v>1</v>
      </c>
      <c r="S62" s="138">
        <v>1</v>
      </c>
      <c r="T62" s="569" t="s">
        <v>124</v>
      </c>
      <c r="U62" s="609"/>
      <c r="V62"/>
      <c r="W62"/>
      <c r="X62"/>
      <c r="Y62"/>
      <c r="Z62"/>
      <c r="AA62"/>
      <c r="AB62"/>
      <c r="AC62"/>
      <c r="AD62"/>
      <c r="AE62"/>
      <c r="AF62"/>
      <c r="AG62"/>
      <c r="AH62" s="140">
        <v>1</v>
      </c>
      <c r="AI62" s="140">
        <v>1</v>
      </c>
      <c r="AJ62" s="140">
        <v>1</v>
      </c>
      <c r="AK62" s="449">
        <v>10</v>
      </c>
      <c r="AL62" s="450" t="s">
        <v>108</v>
      </c>
      <c r="AM62" s="141"/>
      <c r="AN62" s="161"/>
      <c r="AO62"/>
      <c r="AP62" s="135">
        <v>1</v>
      </c>
    </row>
    <row r="63" spans="1:42" s="641" customFormat="1" ht="15.6" customHeight="1">
      <c r="A63"/>
      <c r="B63"/>
      <c r="C63"/>
      <c r="D63" s="28" t="str">
        <f t="shared" si="12"/>
        <v>A</v>
      </c>
      <c r="E63" s="1939" t="s">
        <v>43</v>
      </c>
      <c r="F63" s="31"/>
      <c r="G63" s="31"/>
      <c r="H63" s="31"/>
      <c r="I63" s="31"/>
      <c r="J63" s="604">
        <f ca="1">IF(ISBLANK(K63),"",LARGE(OFFSET(J57,0,0,ROWS(J57:J62)),1)+1)</f>
        <v>6</v>
      </c>
      <c r="K63" s="29" t="s">
        <v>46</v>
      </c>
      <c r="L63" s="2035"/>
      <c r="M63" s="27"/>
      <c r="N63" s="27"/>
      <c r="O63" s="27"/>
      <c r="P63" s="27"/>
      <c r="Q63" s="671"/>
      <c r="R63" s="138">
        <v>1</v>
      </c>
      <c r="S63" s="138">
        <v>1</v>
      </c>
      <c r="T63" s="570" t="s">
        <v>1063</v>
      </c>
      <c r="U63" s="610"/>
      <c r="V63"/>
      <c r="W63"/>
      <c r="X63"/>
      <c r="Y63"/>
      <c r="Z63"/>
      <c r="AA63"/>
      <c r="AB63"/>
      <c r="AC63"/>
      <c r="AD63"/>
      <c r="AE63"/>
      <c r="AF63"/>
      <c r="AG63"/>
      <c r="AH63" s="4176" t="s">
        <v>712</v>
      </c>
      <c r="AI63" s="4176"/>
      <c r="AJ63" s="143">
        <v>1</v>
      </c>
      <c r="AK63" s="448" t="s">
        <v>739</v>
      </c>
      <c r="AL63" s="428"/>
      <c r="AM63" s="141"/>
      <c r="AN63" s="161"/>
      <c r="AO63"/>
      <c r="AP63" s="135">
        <v>1</v>
      </c>
    </row>
    <row r="64" spans="1:42" s="641" customFormat="1" ht="15.6" customHeight="1">
      <c r="A64"/>
      <c r="B64"/>
      <c r="C64"/>
      <c r="D64" s="28" t="str">
        <f t="shared" si="12"/>
        <v>A</v>
      </c>
      <c r="E64" s="1939" t="s">
        <v>41</v>
      </c>
      <c r="F64" s="31"/>
      <c r="G64" s="31"/>
      <c r="H64" s="31"/>
      <c r="I64" s="31"/>
      <c r="J64" s="604">
        <f ca="1">IF(ISBLANK(K64),"",LARGE(OFFSET(J57,0,0,ROWS(J57:J63)),1)+1)</f>
        <v>7</v>
      </c>
      <c r="K64" s="29" t="s">
        <v>44</v>
      </c>
      <c r="L64" s="2035"/>
      <c r="M64" s="27"/>
      <c r="N64" s="27"/>
      <c r="O64" s="27"/>
      <c r="P64" s="27"/>
      <c r="Q64" s="671"/>
      <c r="R64" s="138">
        <v>1</v>
      </c>
      <c r="S64" s="138">
        <v>1</v>
      </c>
      <c r="T64" s="571" t="s">
        <v>125</v>
      </c>
      <c r="U64" s="611"/>
      <c r="V64"/>
      <c r="W64"/>
      <c r="X64"/>
      <c r="Y64"/>
      <c r="Z64"/>
      <c r="AA64"/>
      <c r="AB64"/>
      <c r="AC64"/>
      <c r="AD64"/>
      <c r="AE64"/>
      <c r="AF64"/>
      <c r="AG64"/>
      <c r="AH64" s="3831"/>
      <c r="AI64" s="3831"/>
      <c r="AJ64" s="143">
        <v>1</v>
      </c>
      <c r="AK64" s="449">
        <v>5</v>
      </c>
      <c r="AL64" s="450" t="s">
        <v>742</v>
      </c>
      <c r="AM64" s="141"/>
      <c r="AN64" s="161"/>
      <c r="AO64"/>
      <c r="AP64" s="135">
        <v>1</v>
      </c>
    </row>
    <row r="65" spans="1:42" s="641" customFormat="1" ht="15.75" customHeight="1" thickBot="1">
      <c r="A65"/>
      <c r="B65"/>
      <c r="C65"/>
      <c r="D65" s="28" t="str">
        <f t="shared" si="12"/>
        <v>►</v>
      </c>
      <c r="E65" s="1939" t="s">
        <v>40</v>
      </c>
      <c r="F65" s="31"/>
      <c r="G65" s="31"/>
      <c r="H65" s="31"/>
      <c r="I65" s="31"/>
      <c r="J65" s="604" t="str">
        <f ca="1">IF(ISBLANK(K65),"",LARGE(OFFSET(J57,0,0,ROWS(J57:J64)),1)+1)</f>
        <v/>
      </c>
      <c r="K65" s="29"/>
      <c r="L65" s="2035"/>
      <c r="M65" s="27"/>
      <c r="N65" s="27"/>
      <c r="O65" s="27"/>
      <c r="P65" s="27"/>
      <c r="Q65" s="671"/>
      <c r="R65"/>
      <c r="S65"/>
      <c r="T65"/>
      <c r="U65"/>
      <c r="V65"/>
      <c r="W65"/>
      <c r="X65"/>
      <c r="Y65"/>
      <c r="Z65"/>
      <c r="AA65"/>
      <c r="AB65"/>
      <c r="AC65"/>
      <c r="AD65"/>
      <c r="AE65"/>
      <c r="AF65"/>
      <c r="AG65"/>
      <c r="AH65" s="140">
        <v>1</v>
      </c>
      <c r="AI65" s="140">
        <v>1</v>
      </c>
      <c r="AJ65" s="140">
        <v>1</v>
      </c>
      <c r="AK65" s="451" t="s">
        <v>106</v>
      </c>
      <c r="AL65" s="102" t="s">
        <v>742</v>
      </c>
      <c r="AM65" s="101"/>
      <c r="AN65" s="161"/>
      <c r="AO65"/>
      <c r="AP65" s="135">
        <v>1</v>
      </c>
    </row>
    <row r="66" spans="1:42" s="641" customFormat="1" ht="15.6" customHeight="1">
      <c r="A66"/>
      <c r="B66"/>
      <c r="C66"/>
      <c r="D66" s="28" t="str">
        <f t="shared" si="12"/>
        <v>►</v>
      </c>
      <c r="E66" s="1939" t="s">
        <v>39</v>
      </c>
      <c r="F66" s="31"/>
      <c r="G66" s="31"/>
      <c r="H66" s="31"/>
      <c r="I66" s="31"/>
      <c r="J66" s="604" t="str">
        <f ca="1">IF(ISBLANK(K66),"",LARGE(OFFSET(J57,0,0,ROWS(J57:J65)),1)+1)</f>
        <v/>
      </c>
      <c r="K66" s="29"/>
      <c r="L66" s="2035"/>
      <c r="M66" s="27"/>
      <c r="N66" s="27"/>
      <c r="O66" s="27"/>
      <c r="P66" s="27"/>
      <c r="Q66" s="671"/>
      <c r="R66"/>
      <c r="S66"/>
      <c r="T66"/>
      <c r="U66"/>
      <c r="V66"/>
      <c r="W66"/>
      <c r="X66"/>
      <c r="Y66"/>
      <c r="Z66"/>
      <c r="AA66"/>
      <c r="AB66"/>
      <c r="AC66"/>
      <c r="AD66"/>
      <c r="AE66"/>
      <c r="AF66"/>
      <c r="AG66"/>
      <c r="AH66" s="4177" t="s">
        <v>727</v>
      </c>
      <c r="AI66" s="4177"/>
      <c r="AJ66" s="143">
        <v>1</v>
      </c>
      <c r="AK66" s="452" t="s">
        <v>753</v>
      </c>
      <c r="AL66" s="453"/>
      <c r="AM66" s="141"/>
      <c r="AN66" s="161"/>
      <c r="AO66"/>
      <c r="AP66" s="135">
        <v>1</v>
      </c>
    </row>
    <row r="67" spans="1:42" s="641" customFormat="1" ht="15.6" customHeight="1">
      <c r="A67"/>
      <c r="B67"/>
      <c r="C67"/>
      <c r="D67" s="28" t="str">
        <f t="shared" si="12"/>
        <v>A</v>
      </c>
      <c r="E67" s="1939" t="s">
        <v>38</v>
      </c>
      <c r="F67" s="31"/>
      <c r="G67" s="31"/>
      <c r="H67" s="31"/>
      <c r="I67" s="31"/>
      <c r="J67" s="604">
        <f ca="1">IF(ISBLANK(K67),"",LARGE(OFFSET(J57,0,0,ROWS(J57:J66)),1)+1)</f>
        <v>8</v>
      </c>
      <c r="K67" s="29" t="s">
        <v>1031</v>
      </c>
      <c r="L67" s="2035"/>
      <c r="M67" s="27"/>
      <c r="N67" s="27"/>
      <c r="O67" s="27"/>
      <c r="P67" s="27"/>
      <c r="Q67" s="671"/>
      <c r="R67"/>
      <c r="S67"/>
      <c r="T67"/>
      <c r="U67"/>
      <c r="V67"/>
      <c r="W67"/>
      <c r="X67"/>
      <c r="Y67"/>
      <c r="Z67"/>
      <c r="AA67"/>
      <c r="AB67"/>
      <c r="AC67"/>
      <c r="AD67"/>
      <c r="AE67"/>
      <c r="AF67"/>
      <c r="AG67"/>
      <c r="AH67" s="3929"/>
      <c r="AI67" s="3929"/>
      <c r="AJ67" s="143">
        <v>1</v>
      </c>
      <c r="AK67" s="454" t="s">
        <v>754</v>
      </c>
      <c r="AL67" s="453"/>
      <c r="AM67" s="141"/>
      <c r="AN67" s="161"/>
      <c r="AO67"/>
      <c r="AP67" s="135">
        <v>1</v>
      </c>
    </row>
    <row r="68" spans="1:42" s="641" customFormat="1" ht="16.149999999999999" customHeight="1" thickBot="1">
      <c r="A68"/>
      <c r="B68"/>
      <c r="C68"/>
      <c r="D68" s="28" t="str">
        <f t="shared" si="12"/>
        <v>A</v>
      </c>
      <c r="E68" s="1939"/>
      <c r="F68" s="31"/>
      <c r="G68" s="31"/>
      <c r="H68" s="31"/>
      <c r="I68" s="31"/>
      <c r="J68" s="604" t="str">
        <f ca="1">IF(ISBLANK(K68),"",LARGE(OFFSET(J57,0,0,ROWS(J57:J67)),1)+1)</f>
        <v/>
      </c>
      <c r="K68" s="29"/>
      <c r="L68" s="2035"/>
      <c r="M68" s="27" t="s">
        <v>1032</v>
      </c>
      <c r="N68" s="27"/>
      <c r="O68" s="27"/>
      <c r="P68" s="27"/>
      <c r="Q68" s="671"/>
      <c r="R68"/>
      <c r="S68"/>
      <c r="T68"/>
      <c r="U68"/>
      <c r="V68"/>
      <c r="W68"/>
      <c r="X68"/>
      <c r="Y68"/>
      <c r="Z68"/>
      <c r="AA68"/>
      <c r="AB68"/>
      <c r="AC68"/>
      <c r="AD68"/>
      <c r="AE68"/>
      <c r="AF68"/>
      <c r="AG68"/>
      <c r="AH68" s="140">
        <v>1</v>
      </c>
      <c r="AI68" s="140">
        <v>1</v>
      </c>
      <c r="AJ68" s="140">
        <v>1</v>
      </c>
      <c r="AK68" s="456" t="s">
        <v>755</v>
      </c>
      <c r="AL68" s="453"/>
      <c r="AM68" s="141"/>
      <c r="AN68" s="161"/>
      <c r="AO68"/>
      <c r="AP68" s="135">
        <v>1</v>
      </c>
    </row>
    <row r="69" spans="1:42" s="641" customFormat="1" ht="16.149999999999999" customHeight="1">
      <c r="A69"/>
      <c r="B69"/>
      <c r="C69"/>
      <c r="D69" s="28" t="str">
        <f t="shared" si="12"/>
        <v>►</v>
      </c>
      <c r="E69" s="1939"/>
      <c r="F69" s="31"/>
      <c r="G69" s="31"/>
      <c r="H69" s="31"/>
      <c r="I69" s="31"/>
      <c r="J69" s="604" t="str">
        <f ca="1">IF(ISBLANK(K69),"",LARGE(OFFSET(J57,0,0,ROWS(J57:J68)),1)+1)</f>
        <v/>
      </c>
      <c r="K69" s="29"/>
      <c r="L69" s="2035"/>
      <c r="M69" s="27"/>
      <c r="N69" s="27"/>
      <c r="O69" s="27"/>
      <c r="P69" s="27"/>
      <c r="Q69" s="671"/>
      <c r="R69"/>
      <c r="S69"/>
      <c r="T69"/>
      <c r="U69"/>
      <c r="V69"/>
      <c r="W69"/>
      <c r="X69"/>
      <c r="Y69"/>
      <c r="Z69"/>
      <c r="AA69"/>
      <c r="AB69"/>
      <c r="AC69"/>
      <c r="AD69"/>
      <c r="AE69"/>
      <c r="AF69"/>
      <c r="AG69"/>
      <c r="AH69" s="4154" t="s">
        <v>743</v>
      </c>
      <c r="AI69" s="4154"/>
      <c r="AJ69" s="143">
        <v>1</v>
      </c>
      <c r="AK69" s="457">
        <v>40</v>
      </c>
      <c r="AL69" s="458" t="str">
        <f>AL62</f>
        <v>couverts</v>
      </c>
      <c r="AM69" s="141"/>
      <c r="AN69" s="161"/>
      <c r="AO69"/>
      <c r="AP69" s="135">
        <v>1</v>
      </c>
    </row>
    <row r="70" spans="1:42" s="641" customFormat="1" ht="15.75" customHeight="1">
      <c r="A70"/>
      <c r="B70"/>
      <c r="C70"/>
      <c r="D70" s="28" t="str">
        <f t="shared" si="12"/>
        <v>►</v>
      </c>
      <c r="E70" s="1939"/>
      <c r="F70" s="31"/>
      <c r="G70" s="31"/>
      <c r="H70" s="31"/>
      <c r="I70" s="31"/>
      <c r="J70" s="604" t="str">
        <f ca="1">IF(ISBLANK(K70),"",LARGE(OFFSET(J57,0,0,ROWS(J57:J69)),1)+1)</f>
        <v/>
      </c>
      <c r="K70" s="29"/>
      <c r="L70" s="2035"/>
      <c r="M70" s="27"/>
      <c r="N70" s="27"/>
      <c r="O70" s="27"/>
      <c r="P70" s="27"/>
      <c r="Q70" s="671"/>
      <c r="R70"/>
      <c r="S70"/>
      <c r="T70"/>
      <c r="U70"/>
      <c r="V70"/>
      <c r="W70"/>
      <c r="X70"/>
      <c r="Y70"/>
      <c r="Z70"/>
      <c r="AA70"/>
      <c r="AB70"/>
      <c r="AC70"/>
      <c r="AD70"/>
      <c r="AE70"/>
      <c r="AF70"/>
      <c r="AG70"/>
      <c r="AH70" s="3807"/>
      <c r="AI70" s="3807"/>
      <c r="AJ70" s="143">
        <v>1</v>
      </c>
      <c r="AK70" s="457">
        <v>16</v>
      </c>
      <c r="AL70" s="458" t="str">
        <f>AL64</f>
        <v>poulets</v>
      </c>
      <c r="AM70" s="141"/>
      <c r="AN70" s="161"/>
      <c r="AO70"/>
      <c r="AP70" s="135">
        <v>1</v>
      </c>
    </row>
    <row r="71" spans="1:42" s="641" customFormat="1" ht="15.75" customHeight="1" thickBot="1">
      <c r="A71"/>
      <c r="B71"/>
      <c r="C71"/>
      <c r="D71" s="28" t="str">
        <f t="shared" si="12"/>
        <v>►</v>
      </c>
      <c r="E71" s="1939"/>
      <c r="F71" s="31"/>
      <c r="G71" s="31"/>
      <c r="H71" s="31"/>
      <c r="I71" s="31"/>
      <c r="J71" s="604" t="str">
        <f ca="1">IF(ISBLANK(K71),"",LARGE(OFFSET(J57,0,0,ROWS(J57:J70)),1)+1)</f>
        <v/>
      </c>
      <c r="K71" s="29"/>
      <c r="L71" s="2035"/>
      <c r="M71" s="27"/>
      <c r="N71" s="27"/>
      <c r="O71" s="27"/>
      <c r="P71" s="27"/>
      <c r="Q71" s="671"/>
      <c r="R71"/>
      <c r="S71"/>
      <c r="T71"/>
      <c r="U71"/>
      <c r="V71"/>
      <c r="W71"/>
      <c r="X71"/>
      <c r="Y71"/>
      <c r="Z71"/>
      <c r="AA71"/>
      <c r="AB71"/>
      <c r="AC71"/>
      <c r="AD71"/>
      <c r="AE71"/>
      <c r="AF71"/>
      <c r="AG71"/>
      <c r="AH71" s="140">
        <v>1</v>
      </c>
      <c r="AI71" s="140">
        <v>1</v>
      </c>
      <c r="AJ71" s="140">
        <v>1</v>
      </c>
      <c r="AK71" s="459"/>
      <c r="AL71" s="460"/>
      <c r="AM71" s="141"/>
      <c r="AN71" s="161"/>
      <c r="AO71"/>
      <c r="AP71" s="135">
        <v>1</v>
      </c>
    </row>
    <row r="72" spans="1:42" s="641" customFormat="1" ht="15.75" customHeight="1">
      <c r="A72"/>
      <c r="B72"/>
      <c r="C72"/>
      <c r="D72" s="28" t="str">
        <f t="shared" si="12"/>
        <v>►</v>
      </c>
      <c r="E72" s="1939"/>
      <c r="F72" s="31"/>
      <c r="G72" s="31"/>
      <c r="H72" s="31"/>
      <c r="I72" s="31"/>
      <c r="J72" s="604" t="str">
        <f ca="1">IF(ISBLANK(K72),"",LARGE(OFFSET(J57,0,0,ROWS(J57:J71)),1)+1)</f>
        <v/>
      </c>
      <c r="K72" s="29"/>
      <c r="L72" s="2035"/>
      <c r="M72" s="27"/>
      <c r="N72" s="27"/>
      <c r="O72" s="27"/>
      <c r="P72" s="27"/>
      <c r="Q72" s="671"/>
      <c r="R72"/>
      <c r="S72"/>
      <c r="T72"/>
      <c r="U72"/>
      <c r="V72"/>
      <c r="W72"/>
      <c r="X72"/>
      <c r="Y72"/>
      <c r="Z72"/>
      <c r="AA72"/>
      <c r="AB72"/>
      <c r="AC72"/>
      <c r="AD72"/>
      <c r="AE72"/>
      <c r="AF72"/>
      <c r="AG72"/>
      <c r="AH72" s="4154" t="s">
        <v>701</v>
      </c>
      <c r="AI72" s="4154"/>
      <c r="AJ72" s="143">
        <v>1</v>
      </c>
      <c r="AK72" s="4178" t="s">
        <v>771</v>
      </c>
      <c r="AL72" s="4179"/>
      <c r="AM72" s="4179"/>
      <c r="AN72" s="4180"/>
      <c r="AO72"/>
      <c r="AP72" s="135">
        <v>1</v>
      </c>
    </row>
    <row r="73" spans="1:42" s="641" customFormat="1" ht="15.75" customHeight="1">
      <c r="A73"/>
      <c r="B73"/>
      <c r="C73"/>
      <c r="D73" s="28" t="str">
        <f t="shared" si="12"/>
        <v>►</v>
      </c>
      <c r="E73" s="1939"/>
      <c r="F73" s="31"/>
      <c r="G73" s="31"/>
      <c r="H73" s="31"/>
      <c r="I73" s="31"/>
      <c r="J73" s="604" t="str">
        <f ca="1">IF(ISBLANK(K73),"",LARGE(OFFSET(J57,0,0,ROWS(J57:J72)),1)+1)</f>
        <v/>
      </c>
      <c r="K73" s="29"/>
      <c r="L73" s="2035"/>
      <c r="M73" s="27"/>
      <c r="N73" s="27"/>
      <c r="O73" s="27"/>
      <c r="P73" s="27"/>
      <c r="Q73" s="671"/>
      <c r="R73"/>
      <c r="S73"/>
      <c r="T73"/>
      <c r="U73"/>
      <c r="V73"/>
      <c r="W73"/>
      <c r="X73"/>
      <c r="Y73"/>
      <c r="Z73"/>
      <c r="AA73"/>
      <c r="AB73"/>
      <c r="AC73"/>
      <c r="AD73"/>
      <c r="AE73"/>
      <c r="AF73"/>
      <c r="AG73"/>
      <c r="AH73" s="3807"/>
      <c r="AI73" s="3807"/>
      <c r="AJ73" s="143">
        <v>1</v>
      </c>
      <c r="AK73" s="4178"/>
      <c r="AL73" s="4179"/>
      <c r="AM73" s="4179"/>
      <c r="AN73" s="4180"/>
      <c r="AO73"/>
      <c r="AP73" s="135">
        <v>1</v>
      </c>
    </row>
    <row r="74" spans="1:42" s="641" customFormat="1" ht="15.75" customHeight="1" thickBot="1">
      <c r="A74"/>
      <c r="B74"/>
      <c r="C74"/>
      <c r="D74" s="28" t="str">
        <f t="shared" si="12"/>
        <v>►</v>
      </c>
      <c r="E74" s="1939"/>
      <c r="F74" s="31"/>
      <c r="G74" s="31"/>
      <c r="H74" s="31"/>
      <c r="I74" s="31"/>
      <c r="J74" s="604" t="str">
        <f ca="1">IF(ISBLANK(K74),"",LARGE(OFFSET(J57,0,0,ROWS(J57:J73)),1)+1)</f>
        <v/>
      </c>
      <c r="K74" s="29"/>
      <c r="L74" s="2035"/>
      <c r="M74" s="27"/>
      <c r="N74" s="27"/>
      <c r="O74" s="27"/>
      <c r="P74" s="27"/>
      <c r="Q74" s="671"/>
      <c r="R74"/>
      <c r="S74"/>
      <c r="T74"/>
      <c r="U74"/>
      <c r="V74"/>
      <c r="W74"/>
      <c r="X74"/>
      <c r="Y74"/>
      <c r="Z74"/>
      <c r="AA74"/>
      <c r="AB74"/>
      <c r="AC74"/>
      <c r="AD74"/>
      <c r="AE74"/>
      <c r="AF74"/>
      <c r="AG74"/>
      <c r="AH74" s="140">
        <v>1</v>
      </c>
      <c r="AI74" s="140">
        <v>1</v>
      </c>
      <c r="AJ74" s="140">
        <v>1</v>
      </c>
      <c r="AK74" s="425" t="s">
        <v>772</v>
      </c>
      <c r="AL74" s="428"/>
      <c r="AM74" s="399"/>
      <c r="AN74" s="400"/>
      <c r="AO74"/>
      <c r="AP74" s="135">
        <v>1</v>
      </c>
    </row>
    <row r="75" spans="1:42" s="641" customFormat="1" ht="15.75" customHeight="1">
      <c r="A75"/>
      <c r="B75"/>
      <c r="C75"/>
      <c r="D75" s="28" t="str">
        <f t="shared" si="12"/>
        <v>►</v>
      </c>
      <c r="E75" s="1939"/>
      <c r="F75" s="31"/>
      <c r="G75" s="31"/>
      <c r="H75" s="31"/>
      <c r="I75" s="31"/>
      <c r="J75" s="604" t="str">
        <f ca="1">IF(ISBLANK(K75),"",LARGE(OFFSET(J57,0,0,ROWS(J57:J74)),1)+1)</f>
        <v/>
      </c>
      <c r="K75" s="29"/>
      <c r="L75" s="2035"/>
      <c r="M75" s="27"/>
      <c r="N75" s="27"/>
      <c r="O75" s="27"/>
      <c r="P75" s="27"/>
      <c r="Q75" s="671"/>
      <c r="R75"/>
      <c r="S75"/>
      <c r="T75"/>
      <c r="U75"/>
      <c r="V75"/>
      <c r="W75"/>
      <c r="X75"/>
      <c r="Y75"/>
      <c r="Z75"/>
      <c r="AA75"/>
      <c r="AB75"/>
      <c r="AC75"/>
      <c r="AD75"/>
      <c r="AE75"/>
      <c r="AF75"/>
      <c r="AG75"/>
      <c r="AH75" s="4154" t="s">
        <v>480</v>
      </c>
      <c r="AI75" s="4154"/>
      <c r="AJ75" s="143">
        <v>1</v>
      </c>
      <c r="AK75" s="461" t="s">
        <v>780</v>
      </c>
      <c r="AL75" s="428"/>
      <c r="AM75" s="399"/>
      <c r="AN75" s="400"/>
      <c r="AO75"/>
      <c r="AP75" s="135">
        <v>1</v>
      </c>
    </row>
    <row r="76" spans="1:42" s="641" customFormat="1" ht="19.5" customHeight="1">
      <c r="A76"/>
      <c r="B76"/>
      <c r="C76"/>
      <c r="D76" s="28" t="str">
        <f t="shared" si="12"/>
        <v>►</v>
      </c>
      <c r="E76" s="1939"/>
      <c r="F76" s="31"/>
      <c r="G76" s="31"/>
      <c r="H76" s="31"/>
      <c r="I76" s="31"/>
      <c r="J76" s="604" t="str">
        <f ca="1">IF(ISBLANK(K76),"",LARGE(OFFSET(J57,0,0,ROWS(J57:J75)),1)+1)</f>
        <v/>
      </c>
      <c r="K76" s="29"/>
      <c r="L76" s="2035"/>
      <c r="M76" s="27"/>
      <c r="N76" s="27"/>
      <c r="O76" s="27"/>
      <c r="P76" s="27"/>
      <c r="Q76" s="671"/>
      <c r="R76"/>
      <c r="S76"/>
      <c r="T76"/>
      <c r="U76"/>
      <c r="V76"/>
      <c r="W76"/>
      <c r="X76"/>
      <c r="Y76"/>
      <c r="Z76"/>
      <c r="AA76"/>
      <c r="AB76"/>
      <c r="AC76"/>
      <c r="AD76"/>
      <c r="AE76"/>
      <c r="AF76"/>
      <c r="AG76"/>
      <c r="AH76" s="3807"/>
      <c r="AI76" s="3807"/>
      <c r="AJ76" s="143">
        <v>1</v>
      </c>
      <c r="AK76" s="425" t="s">
        <v>781</v>
      </c>
      <c r="AL76" s="428"/>
      <c r="AM76" s="399"/>
      <c r="AN76" s="400"/>
      <c r="AO76"/>
      <c r="AP76" s="135">
        <v>1</v>
      </c>
    </row>
    <row r="77" spans="1:42" s="641" customFormat="1" ht="15" customHeight="1" thickBot="1">
      <c r="A77"/>
      <c r="B77"/>
      <c r="C77"/>
      <c r="D77" s="28" t="str">
        <f t="shared" si="12"/>
        <v>►</v>
      </c>
      <c r="E77" s="1939"/>
      <c r="F77" s="31"/>
      <c r="G77" s="31"/>
      <c r="H77" s="31"/>
      <c r="I77" s="31"/>
      <c r="J77" s="604" t="str">
        <f ca="1">IF(ISBLANK(K77),"",LARGE(OFFSET(J57,0,0,ROWS(J57:J76)),1)+1)</f>
        <v/>
      </c>
      <c r="K77" s="29"/>
      <c r="L77" s="2035"/>
      <c r="M77" s="27"/>
      <c r="N77" s="27"/>
      <c r="O77" s="27"/>
      <c r="P77" s="27"/>
      <c r="Q77" s="671"/>
      <c r="R77"/>
      <c r="S77"/>
      <c r="T77"/>
      <c r="U77"/>
      <c r="V77"/>
      <c r="W77"/>
      <c r="X77"/>
      <c r="Y77"/>
      <c r="Z77"/>
      <c r="AA77"/>
      <c r="AB77"/>
      <c r="AC77"/>
      <c r="AD77"/>
      <c r="AE77"/>
      <c r="AF77"/>
      <c r="AG77"/>
      <c r="AH77" s="140">
        <v>1</v>
      </c>
      <c r="AI77" s="140">
        <v>1</v>
      </c>
      <c r="AJ77" s="140">
        <v>1</v>
      </c>
      <c r="AK77" s="459"/>
      <c r="AL77" s="460"/>
      <c r="AM77" s="141"/>
      <c r="AN77" s="161"/>
      <c r="AO77"/>
      <c r="AP77" s="135">
        <v>1</v>
      </c>
    </row>
    <row r="78" spans="1:42" s="641" customFormat="1" ht="15" customHeight="1">
      <c r="A78"/>
      <c r="B78"/>
      <c r="C78"/>
      <c r="D78" s="28" t="str">
        <f t="shared" si="12"/>
        <v>►</v>
      </c>
      <c r="E78" s="1939"/>
      <c r="F78" s="31"/>
      <c r="G78" s="31"/>
      <c r="H78" s="31"/>
      <c r="I78" s="31"/>
      <c r="J78" s="604" t="str">
        <f ca="1">IF(ISBLANK(K78),"",LARGE(OFFSET(J57,0,0,ROWS(J57:J77)),1)+1)</f>
        <v/>
      </c>
      <c r="K78" s="29"/>
      <c r="L78" s="2035"/>
      <c r="M78" s="27"/>
      <c r="N78" s="27"/>
      <c r="O78" s="27"/>
      <c r="P78" s="27"/>
      <c r="Q78" s="671"/>
      <c r="R78"/>
      <c r="S78"/>
      <c r="T78"/>
      <c r="U78"/>
      <c r="V78"/>
      <c r="W78"/>
      <c r="X78"/>
      <c r="Y78"/>
      <c r="Z78"/>
      <c r="AA78"/>
      <c r="AB78"/>
      <c r="AC78"/>
      <c r="AD78"/>
      <c r="AE78"/>
      <c r="AF78"/>
      <c r="AG78"/>
      <c r="AH78" s="4154" t="s">
        <v>773</v>
      </c>
      <c r="AI78" s="4154"/>
      <c r="AJ78" s="143">
        <v>1</v>
      </c>
      <c r="AK78" s="4036" t="s">
        <v>788</v>
      </c>
      <c r="AL78" s="4037"/>
      <c r="AM78" s="4037"/>
      <c r="AN78" s="4038"/>
      <c r="AO78"/>
      <c r="AP78" s="135">
        <v>1</v>
      </c>
    </row>
    <row r="79" spans="1:42" s="641" customFormat="1" ht="15.75" customHeight="1">
      <c r="A79"/>
      <c r="B79"/>
      <c r="C79"/>
      <c r="D79" s="28" t="str">
        <f t="shared" si="12"/>
        <v>►</v>
      </c>
      <c r="E79" s="1939"/>
      <c r="F79" s="31"/>
      <c r="G79" s="31"/>
      <c r="H79" s="31"/>
      <c r="I79" s="31"/>
      <c r="J79" s="604" t="str">
        <f ca="1">IF(ISBLANK(K79),"",LARGE(OFFSET(J57,0,0,ROWS(J57:J78)),1)+1)</f>
        <v/>
      </c>
      <c r="K79" s="29"/>
      <c r="L79" s="2035"/>
      <c r="M79" s="27"/>
      <c r="N79" s="27"/>
      <c r="O79" s="27"/>
      <c r="P79" s="27"/>
      <c r="Q79" s="671"/>
      <c r="R79"/>
      <c r="S79"/>
      <c r="T79"/>
      <c r="U79"/>
      <c r="V79"/>
      <c r="W79"/>
      <c r="X79"/>
      <c r="Y79"/>
      <c r="Z79"/>
      <c r="AA79"/>
      <c r="AB79"/>
      <c r="AC79"/>
      <c r="AD79"/>
      <c r="AE79"/>
      <c r="AF79"/>
      <c r="AG79"/>
      <c r="AH79" s="3807"/>
      <c r="AI79" s="3807"/>
      <c r="AJ79" s="143">
        <v>1</v>
      </c>
      <c r="AK79" s="4036"/>
      <c r="AL79" s="4037"/>
      <c r="AM79" s="4037"/>
      <c r="AN79" s="4038"/>
      <c r="AO79"/>
      <c r="AP79" s="135">
        <v>1</v>
      </c>
    </row>
    <row r="80" spans="1:42" s="641" customFormat="1" ht="15.75" customHeight="1" thickBot="1">
      <c r="A80"/>
      <c r="B80"/>
      <c r="C80"/>
      <c r="D80" s="9" t="s">
        <v>0</v>
      </c>
      <c r="E80" s="1939"/>
      <c r="F80" s="31"/>
      <c r="G80" s="31"/>
      <c r="H80" s="31"/>
      <c r="I80" s="31"/>
      <c r="J80" s="604" t="str">
        <f ca="1">IF(ISBLANK(K80),"",LARGE(OFFSET(J57,0,0,ROWS(J57:J79)),1)+1)</f>
        <v/>
      </c>
      <c r="K80" s="29"/>
      <c r="L80" s="2035"/>
      <c r="M80" s="27"/>
      <c r="N80" s="27"/>
      <c r="O80" s="27"/>
      <c r="P80" s="27"/>
      <c r="Q80" s="671"/>
      <c r="R80"/>
      <c r="S80"/>
      <c r="T80"/>
      <c r="U80"/>
      <c r="V80"/>
      <c r="W80"/>
      <c r="X80"/>
      <c r="Y80"/>
      <c r="Z80"/>
      <c r="AA80"/>
      <c r="AB80"/>
      <c r="AC80"/>
      <c r="AD80"/>
      <c r="AE80"/>
      <c r="AF80"/>
      <c r="AG80"/>
      <c r="AH80" s="140">
        <v>1</v>
      </c>
      <c r="AI80" s="140">
        <v>1</v>
      </c>
      <c r="AJ80" s="140">
        <v>1</v>
      </c>
      <c r="AK80" s="166"/>
      <c r="AL80" s="11"/>
      <c r="AM80" s="11"/>
      <c r="AN80" s="167"/>
      <c r="AO80"/>
      <c r="AP80" s="135">
        <v>1</v>
      </c>
    </row>
    <row r="81" spans="1:42" s="641" customFormat="1" ht="21">
      <c r="A81"/>
      <c r="B81"/>
      <c r="C81"/>
      <c r="D81" s="28" t="s">
        <v>0</v>
      </c>
      <c r="E81" s="1939"/>
      <c r="F81" s="31"/>
      <c r="G81" s="31"/>
      <c r="H81" s="31"/>
      <c r="I81" s="31"/>
      <c r="J81" s="901">
        <v>3.472222222222222E-3</v>
      </c>
      <c r="K81" s="2056" t="s">
        <v>1006</v>
      </c>
      <c r="L81" s="2056"/>
      <c r="M81" s="2055" t="s">
        <v>987</v>
      </c>
      <c r="N81" s="2054"/>
      <c r="O81" s="2054" t="s">
        <v>1008</v>
      </c>
      <c r="P81" s="2053" t="s">
        <v>1002</v>
      </c>
      <c r="Q81" s="2052" t="s">
        <v>26</v>
      </c>
      <c r="R81"/>
      <c r="S81"/>
      <c r="T81"/>
      <c r="U81"/>
      <c r="V81"/>
      <c r="W81"/>
      <c r="X81"/>
      <c r="Y81"/>
      <c r="Z81"/>
      <c r="AA81"/>
      <c r="AB81"/>
      <c r="AC81"/>
      <c r="AD81"/>
      <c r="AE81"/>
      <c r="AF81"/>
      <c r="AG81"/>
      <c r="AH81" s="4154" t="s">
        <v>782</v>
      </c>
      <c r="AI81" s="4154"/>
      <c r="AJ81" s="143">
        <v>1</v>
      </c>
      <c r="AK81" s="464" t="s">
        <v>799</v>
      </c>
      <c r="AL81" s="19" t="s">
        <v>800</v>
      </c>
      <c r="AM81" s="18"/>
      <c r="AN81" s="465"/>
      <c r="AO81"/>
      <c r="AP81" s="135">
        <v>1</v>
      </c>
    </row>
    <row r="82" spans="1:42" s="641" customFormat="1" ht="18.75" customHeight="1">
      <c r="A82"/>
      <c r="B82"/>
      <c r="C82"/>
      <c r="D82" s="28" t="s">
        <v>0</v>
      </c>
      <c r="E82" s="1939"/>
      <c r="F82" s="31"/>
      <c r="G82" s="31"/>
      <c r="H82" s="31"/>
      <c r="I82" s="31"/>
      <c r="J82" s="2051">
        <v>1.0416666666666666E-2</v>
      </c>
      <c r="K82" s="2050" t="s">
        <v>1007</v>
      </c>
      <c r="L82" s="579"/>
      <c r="M82" s="2049">
        <f>J81+J82</f>
        <v>1.3888888888888888E-2</v>
      </c>
      <c r="N82" s="608"/>
      <c r="O82" s="608"/>
      <c r="P82" s="579" t="s">
        <v>1003</v>
      </c>
      <c r="Q82" s="696" t="s">
        <v>26</v>
      </c>
      <c r="R82"/>
      <c r="S82"/>
      <c r="T82"/>
      <c r="U82"/>
      <c r="V82"/>
      <c r="W82"/>
      <c r="X82"/>
      <c r="Y82"/>
      <c r="Z82"/>
      <c r="AA82"/>
      <c r="AB82"/>
      <c r="AC82"/>
      <c r="AD82"/>
      <c r="AE82"/>
      <c r="AF82"/>
      <c r="AG82"/>
      <c r="AH82" s="3807"/>
      <c r="AI82" s="3807"/>
      <c r="AJ82" s="143">
        <v>1</v>
      </c>
      <c r="AK82" s="466"/>
      <c r="AL82" s="18"/>
      <c r="AM82" s="141"/>
      <c r="AN82" s="161"/>
      <c r="AO82"/>
      <c r="AP82" s="135">
        <v>1</v>
      </c>
    </row>
    <row r="83" spans="1:42" s="641" customFormat="1" ht="14.45" customHeight="1" thickBot="1">
      <c r="A83"/>
      <c r="B83"/>
      <c r="C83"/>
      <c r="D83" s="28" t="s">
        <v>0</v>
      </c>
      <c r="E83" s="1939"/>
      <c r="F83" s="31"/>
      <c r="G83" s="31"/>
      <c r="H83" s="31"/>
      <c r="I83" s="31"/>
      <c r="J83" s="14" t="s">
        <v>4</v>
      </c>
      <c r="K83" s="2016"/>
      <c r="L83" s="12"/>
      <c r="M83" s="12"/>
      <c r="N83" s="12"/>
      <c r="O83" s="11"/>
      <c r="P83" s="11"/>
      <c r="Q83" s="10"/>
      <c r="R83"/>
      <c r="S83"/>
      <c r="T83"/>
      <c r="U83"/>
      <c r="V83"/>
      <c r="W83"/>
      <c r="X83"/>
      <c r="Y83"/>
      <c r="Z83"/>
      <c r="AA83"/>
      <c r="AB83"/>
      <c r="AC83"/>
      <c r="AD83"/>
      <c r="AE83"/>
      <c r="AF83"/>
      <c r="AG83"/>
      <c r="AH83" s="140">
        <v>1</v>
      </c>
      <c r="AI83" s="140">
        <v>1</v>
      </c>
      <c r="AJ83" s="140">
        <v>1</v>
      </c>
      <c r="AK83" s="467" t="s">
        <v>801</v>
      </c>
      <c r="AL83" s="453"/>
      <c r="AM83" s="18"/>
      <c r="AN83" s="465"/>
      <c r="AO83"/>
      <c r="AP83" s="135">
        <v>1</v>
      </c>
    </row>
    <row r="84" spans="1:42" s="641" customFormat="1" ht="14.45" customHeight="1">
      <c r="A84"/>
      <c r="B84"/>
      <c r="C84"/>
      <c r="D84" s="28" t="s">
        <v>0</v>
      </c>
      <c r="E84" s="1939" t="s">
        <v>1154</v>
      </c>
      <c r="F84" s="31"/>
      <c r="G84" s="31"/>
      <c r="H84" s="31"/>
      <c r="I84" s="31"/>
      <c r="J84" s="6" t="s">
        <v>2</v>
      </c>
      <c r="K84" s="5" t="s">
        <v>1</v>
      </c>
      <c r="L84" s="4"/>
      <c r="M84" s="3"/>
      <c r="N84" s="3"/>
      <c r="O84" s="3"/>
      <c r="P84" s="3"/>
      <c r="Q84" s="463"/>
      <c r="R84"/>
      <c r="S84"/>
      <c r="T84"/>
      <c r="U84"/>
      <c r="V84"/>
      <c r="W84"/>
      <c r="X84"/>
      <c r="Y84"/>
      <c r="Z84"/>
      <c r="AA84"/>
      <c r="AB84"/>
      <c r="AC84"/>
      <c r="AD84"/>
      <c r="AE84"/>
      <c r="AF84"/>
      <c r="AG84"/>
      <c r="AH84" s="4154" t="s">
        <v>792</v>
      </c>
      <c r="AI84" s="4154"/>
      <c r="AJ84" s="143">
        <v>1</v>
      </c>
      <c r="AK84" s="4047" t="s">
        <v>804</v>
      </c>
      <c r="AL84" s="4048"/>
      <c r="AM84" s="4048"/>
      <c r="AN84" s="4049"/>
      <c r="AO84"/>
      <c r="AP84" s="135">
        <v>1</v>
      </c>
    </row>
    <row r="85" spans="1:42" s="641" customFormat="1" ht="14.45" customHeight="1">
      <c r="A85"/>
      <c r="B85"/>
      <c r="C85"/>
      <c r="D85" s="718" t="s">
        <v>0</v>
      </c>
      <c r="E85" s="588">
        <v>11</v>
      </c>
      <c r="F85" s="588">
        <v>11</v>
      </c>
      <c r="G85" s="588">
        <v>3</v>
      </c>
      <c r="H85" s="588">
        <v>11</v>
      </c>
      <c r="I85" s="588">
        <v>11</v>
      </c>
      <c r="J85" s="588">
        <v>9</v>
      </c>
      <c r="K85" s="588">
        <v>35</v>
      </c>
      <c r="L85" s="2033">
        <v>0.2</v>
      </c>
      <c r="M85" s="588">
        <v>11</v>
      </c>
      <c r="N85" s="588">
        <v>11</v>
      </c>
      <c r="O85" s="588">
        <v>11</v>
      </c>
      <c r="P85" s="588">
        <v>11</v>
      </c>
      <c r="Q85" s="719">
        <v>11</v>
      </c>
      <c r="R85"/>
      <c r="S85"/>
      <c r="T85"/>
      <c r="U85"/>
      <c r="V85"/>
      <c r="W85"/>
      <c r="X85"/>
      <c r="Y85"/>
      <c r="Z85"/>
      <c r="AA85"/>
      <c r="AB85"/>
      <c r="AC85"/>
      <c r="AD85"/>
      <c r="AE85"/>
      <c r="AF85"/>
      <c r="AG85"/>
      <c r="AH85" s="3807"/>
      <c r="AI85" s="3807"/>
      <c r="AJ85" s="143">
        <v>1</v>
      </c>
      <c r="AK85" s="4047"/>
      <c r="AL85" s="4048"/>
      <c r="AM85" s="4048"/>
      <c r="AN85" s="4049"/>
      <c r="AO85"/>
      <c r="AP85" s="135">
        <v>1</v>
      </c>
    </row>
    <row r="86" spans="1:42" s="641" customFormat="1" ht="16.5" customHeight="1" thickBot="1">
      <c r="A86"/>
      <c r="B86"/>
      <c r="C86"/>
      <c r="D86" s="2" t="s">
        <v>0</v>
      </c>
      <c r="E86" s="716">
        <f t="shared" ref="E86:Q86" ca="1" si="13">CELL("largeur",E86)</f>
        <v>11</v>
      </c>
      <c r="F86" s="716">
        <f t="shared" ca="1" si="13"/>
        <v>11</v>
      </c>
      <c r="G86" s="716">
        <f t="shared" ca="1" si="13"/>
        <v>3</v>
      </c>
      <c r="H86" s="716">
        <f t="shared" ca="1" si="13"/>
        <v>11</v>
      </c>
      <c r="I86" s="716">
        <f t="shared" ca="1" si="13"/>
        <v>11</v>
      </c>
      <c r="J86" s="716">
        <f t="shared" ca="1" si="13"/>
        <v>9</v>
      </c>
      <c r="K86" s="716">
        <f t="shared" ca="1" si="13"/>
        <v>35</v>
      </c>
      <c r="L86" s="716">
        <f t="shared" ca="1" si="13"/>
        <v>11</v>
      </c>
      <c r="M86" s="716">
        <f t="shared" ca="1" si="13"/>
        <v>11</v>
      </c>
      <c r="N86" s="716">
        <f t="shared" ca="1" si="13"/>
        <v>11</v>
      </c>
      <c r="O86" s="716">
        <f t="shared" ca="1" si="13"/>
        <v>11</v>
      </c>
      <c r="P86" s="716">
        <f t="shared" ca="1" si="13"/>
        <v>11</v>
      </c>
      <c r="Q86" s="717">
        <f t="shared" ca="1" si="13"/>
        <v>11</v>
      </c>
      <c r="R86"/>
      <c r="S86"/>
      <c r="T86"/>
      <c r="U86"/>
      <c r="V86"/>
      <c r="W86"/>
      <c r="X86"/>
      <c r="Y86"/>
      <c r="Z86"/>
      <c r="AA86"/>
      <c r="AB86"/>
      <c r="AC86"/>
      <c r="AD86"/>
      <c r="AE86"/>
      <c r="AF86"/>
      <c r="AG86"/>
      <c r="AH86" s="140">
        <v>1</v>
      </c>
      <c r="AI86" s="140">
        <v>1</v>
      </c>
      <c r="AJ86" s="140">
        <v>1</v>
      </c>
      <c r="AK86" s="466"/>
      <c r="AL86" s="18"/>
      <c r="AM86" s="18"/>
      <c r="AN86" s="465"/>
      <c r="AO86"/>
      <c r="AP86" s="135">
        <v>1</v>
      </c>
    </row>
    <row r="87" spans="1:42" s="641" customFormat="1" ht="16.5" thickBot="1">
      <c r="A87"/>
      <c r="B87"/>
      <c r="C87"/>
      <c r="D87"/>
      <c r="E87"/>
      <c r="F87"/>
      <c r="G87"/>
      <c r="H87"/>
      <c r="I87"/>
      <c r="J87"/>
      <c r="K87" s="151" t="s">
        <v>1064</v>
      </c>
      <c r="L87" s="2030">
        <v>0.2</v>
      </c>
      <c r="M87" s="154" t="s">
        <v>1061</v>
      </c>
      <c r="N87"/>
      <c r="O87"/>
      <c r="P87"/>
      <c r="Q87"/>
      <c r="R87"/>
      <c r="S87"/>
      <c r="T87"/>
      <c r="U87"/>
      <c r="V87"/>
      <c r="W87"/>
      <c r="X87"/>
      <c r="Y87"/>
      <c r="Z87"/>
      <c r="AA87"/>
      <c r="AB87"/>
      <c r="AC87"/>
      <c r="AD87"/>
      <c r="AE87"/>
      <c r="AF87"/>
      <c r="AG87"/>
      <c r="AH87" s="4154" t="s">
        <v>731</v>
      </c>
      <c r="AI87" s="4154"/>
      <c r="AJ87" s="143">
        <v>1</v>
      </c>
      <c r="AK87" s="166"/>
      <c r="AL87" s="2048" t="s">
        <v>81</v>
      </c>
      <c r="AM87" s="2047" t="s">
        <v>80</v>
      </c>
      <c r="AN87" s="465"/>
      <c r="AO87"/>
      <c r="AP87" s="135">
        <v>1</v>
      </c>
    </row>
    <row r="88" spans="1:42" s="641" customFormat="1" ht="15.75" customHeight="1">
      <c r="A88"/>
      <c r="B88"/>
      <c r="C88"/>
      <c r="D88" s="129" t="s">
        <v>0</v>
      </c>
      <c r="E88" s="4138" t="s">
        <v>119</v>
      </c>
      <c r="F88" s="4140" t="s">
        <v>1077</v>
      </c>
      <c r="G88" s="4140"/>
      <c r="H88" s="4140"/>
      <c r="I88" s="4140"/>
      <c r="J88" s="4140"/>
      <c r="K88" s="4140"/>
      <c r="L88" s="4140"/>
      <c r="M88" s="4140"/>
      <c r="N88" s="4140" t="s">
        <v>805</v>
      </c>
      <c r="O88" s="4139" t="s">
        <v>117</v>
      </c>
      <c r="P88" s="4139"/>
      <c r="Q88" s="4159" t="str">
        <f>LEFT(F88,1)</f>
        <v>N</v>
      </c>
      <c r="R88"/>
      <c r="S88"/>
      <c r="T88"/>
      <c r="U88"/>
      <c r="V88"/>
      <c r="W88"/>
      <c r="X88"/>
      <c r="Y88"/>
      <c r="Z88"/>
      <c r="AA88"/>
      <c r="AB88"/>
      <c r="AC88"/>
      <c r="AD88"/>
      <c r="AE88"/>
      <c r="AF88"/>
      <c r="AG88"/>
      <c r="AH88" s="3807"/>
      <c r="AI88" s="3807"/>
      <c r="AJ88" s="143">
        <v>1</v>
      </c>
      <c r="AK88" s="166"/>
      <c r="AL88" s="471" t="s">
        <v>74</v>
      </c>
      <c r="AM88" s="78">
        <v>1</v>
      </c>
      <c r="AN88" s="465"/>
      <c r="AO88"/>
      <c r="AP88" s="135">
        <v>1</v>
      </c>
    </row>
    <row r="89" spans="1:42" s="641" customFormat="1" ht="15.75" customHeight="1" thickBot="1">
      <c r="A89"/>
      <c r="B89"/>
      <c r="C89"/>
      <c r="D89" s="53" t="s">
        <v>0</v>
      </c>
      <c r="E89" s="3850"/>
      <c r="F89" s="4141"/>
      <c r="G89" s="4141"/>
      <c r="H89" s="4141"/>
      <c r="I89" s="4141"/>
      <c r="J89" s="4141"/>
      <c r="K89" s="4141"/>
      <c r="L89" s="4141"/>
      <c r="M89" s="4141"/>
      <c r="N89" s="4141"/>
      <c r="O89" s="3990"/>
      <c r="P89" s="3990"/>
      <c r="Q89" s="4160"/>
      <c r="R89"/>
      <c r="S89"/>
      <c r="T89"/>
      <c r="U89"/>
      <c r="V89"/>
      <c r="W89"/>
      <c r="X89"/>
      <c r="Y89"/>
      <c r="Z89"/>
      <c r="AA89"/>
      <c r="AB89"/>
      <c r="AC89"/>
      <c r="AD89"/>
      <c r="AE89"/>
      <c r="AF89"/>
      <c r="AG89"/>
      <c r="AH89" s="140">
        <v>1</v>
      </c>
      <c r="AI89" s="140">
        <v>1</v>
      </c>
      <c r="AJ89" s="140">
        <v>1</v>
      </c>
      <c r="AK89" s="466" t="s">
        <v>813</v>
      </c>
      <c r="AL89" s="18"/>
      <c r="AM89" s="18"/>
      <c r="AN89" s="465"/>
      <c r="AO89"/>
      <c r="AP89" s="135">
        <v>1</v>
      </c>
    </row>
    <row r="90" spans="1:42" s="641" customFormat="1" ht="14.45" customHeight="1">
      <c r="A90"/>
      <c r="B90"/>
      <c r="C90"/>
      <c r="D90" s="53" t="s">
        <v>0</v>
      </c>
      <c r="E90" s="128" t="s">
        <v>116</v>
      </c>
      <c r="F90" s="127"/>
      <c r="G90" s="127"/>
      <c r="H90" s="127"/>
      <c r="I90" s="126" t="s">
        <v>115</v>
      </c>
      <c r="J90" s="125" t="s">
        <v>114</v>
      </c>
      <c r="K90" s="124"/>
      <c r="L90" s="124"/>
      <c r="M90" s="124"/>
      <c r="N90" s="124"/>
      <c r="O90" s="124"/>
      <c r="P90" s="124"/>
      <c r="Q90" s="122"/>
      <c r="R90"/>
      <c r="S90"/>
      <c r="T90"/>
      <c r="U90"/>
      <c r="V90"/>
      <c r="W90"/>
      <c r="X90"/>
      <c r="Y90"/>
      <c r="Z90"/>
      <c r="AA90"/>
      <c r="AB90"/>
      <c r="AC90"/>
      <c r="AD90"/>
      <c r="AE90"/>
      <c r="AF90"/>
      <c r="AG90"/>
      <c r="AH90" s="4154" t="s">
        <v>767</v>
      </c>
      <c r="AI90" s="4154"/>
      <c r="AJ90" s="143">
        <v>1</v>
      </c>
      <c r="AK90" s="466" t="s">
        <v>816</v>
      </c>
      <c r="AL90" s="18"/>
      <c r="AM90" s="18"/>
      <c r="AN90" s="465"/>
      <c r="AO90"/>
      <c r="AP90" s="135">
        <v>1</v>
      </c>
    </row>
    <row r="91" spans="1:42" s="641" customFormat="1" ht="15" customHeight="1">
      <c r="A91"/>
      <c r="B91"/>
      <c r="C91"/>
      <c r="D91" s="53" t="s">
        <v>0</v>
      </c>
      <c r="E91" s="121" t="s">
        <v>113</v>
      </c>
      <c r="F91" s="104"/>
      <c r="G91" s="115"/>
      <c r="H91" s="115"/>
      <c r="I91" s="115"/>
      <c r="J91" s="104" t="s">
        <v>112</v>
      </c>
      <c r="K91" s="104"/>
      <c r="L91" s="104"/>
      <c r="M91" s="104"/>
      <c r="N91" s="104"/>
      <c r="O91" s="104"/>
      <c r="P91" s="104"/>
      <c r="Q91" s="672"/>
      <c r="R91"/>
      <c r="S91"/>
      <c r="T91"/>
      <c r="U91"/>
      <c r="V91"/>
      <c r="Y91"/>
      <c r="Z91"/>
      <c r="AA91"/>
      <c r="AB91"/>
      <c r="AC91"/>
      <c r="AD91"/>
      <c r="AE91"/>
      <c r="AF91"/>
      <c r="AG91"/>
      <c r="AH91" s="3807"/>
      <c r="AI91" s="3807"/>
      <c r="AJ91" s="143">
        <v>1</v>
      </c>
      <c r="AK91" s="466" t="s">
        <v>817</v>
      </c>
      <c r="AL91" s="18"/>
      <c r="AM91" s="18"/>
      <c r="AN91" s="465"/>
      <c r="AO91"/>
      <c r="AP91" s="135">
        <v>1</v>
      </c>
    </row>
    <row r="92" spans="1:42" s="641" customFormat="1" ht="14.45" customHeight="1" thickBot="1">
      <c r="A92"/>
      <c r="B92"/>
      <c r="C92"/>
      <c r="D92" s="554" t="s">
        <v>0</v>
      </c>
      <c r="E92" s="7"/>
      <c r="F92" s="8" t="s">
        <v>3</v>
      </c>
      <c r="G92" s="7"/>
      <c r="H92" s="7"/>
      <c r="I92" s="7"/>
      <c r="J92" s="715" t="str">
        <f>COUNTIF(D88:D125,"**")&amp;" "&amp;"lignes"</f>
        <v>38 lignes</v>
      </c>
      <c r="K92" s="564" t="str">
        <f>ROWS(D88:D125)-SUBTOTAL(103,D88:D125)&amp;" "&amp;"Lignes masquées"</f>
        <v>0 Lignes masquées</v>
      </c>
      <c r="L92" s="2044"/>
      <c r="M92" s="18"/>
      <c r="N92" s="18"/>
      <c r="O92" s="18"/>
      <c r="P92" s="11"/>
      <c r="Q92" s="167"/>
      <c r="R92"/>
      <c r="S92"/>
      <c r="T92"/>
      <c r="U92"/>
      <c r="V92"/>
      <c r="Y92"/>
      <c r="Z92"/>
      <c r="AA92"/>
      <c r="AB92"/>
      <c r="AC92"/>
      <c r="AD92"/>
      <c r="AE92"/>
      <c r="AF92"/>
      <c r="AG92"/>
      <c r="AH92" s="140">
        <v>1</v>
      </c>
      <c r="AI92" s="140">
        <v>1</v>
      </c>
      <c r="AJ92" s="140">
        <v>1</v>
      </c>
      <c r="AK92" s="466" t="s">
        <v>819</v>
      </c>
      <c r="AL92" s="18"/>
      <c r="AM92" s="18"/>
      <c r="AN92" s="465"/>
      <c r="AO92"/>
      <c r="AP92" s="135">
        <v>1</v>
      </c>
    </row>
    <row r="93" spans="1:42" s="641" customFormat="1" ht="14.45" customHeight="1" thickBot="1">
      <c r="A93"/>
      <c r="B93"/>
      <c r="C93"/>
      <c r="D93" s="44" t="s">
        <v>15</v>
      </c>
      <c r="E93" s="668" t="s">
        <v>105</v>
      </c>
      <c r="F93" s="572"/>
      <c r="G93" s="572"/>
      <c r="H93" s="572"/>
      <c r="I93" s="572"/>
      <c r="J93" s="1948"/>
      <c r="K93" s="564" t="str">
        <f>COUNTA(D101:D120)&amp;"  lignes produits"</f>
        <v>20  lignes produits</v>
      </c>
      <c r="L93" s="573"/>
      <c r="M93" s="18"/>
      <c r="N93" s="11"/>
      <c r="O93" s="118" t="s">
        <v>111</v>
      </c>
      <c r="P93" s="117">
        <v>20</v>
      </c>
      <c r="Q93" s="2040" t="str">
        <f>Q94</f>
        <v>couverts</v>
      </c>
      <c r="R93"/>
      <c r="S93"/>
      <c r="T93"/>
      <c r="U93"/>
      <c r="V93"/>
      <c r="Y93"/>
      <c r="Z93"/>
      <c r="AA93"/>
      <c r="AB93"/>
      <c r="AC93"/>
      <c r="AD93"/>
      <c r="AE93"/>
      <c r="AF93"/>
      <c r="AG93"/>
      <c r="AH93" s="4154" t="s">
        <v>254</v>
      </c>
      <c r="AI93" s="4154"/>
      <c r="AJ93" s="143">
        <v>1</v>
      </c>
      <c r="AK93" s="466"/>
      <c r="AL93" s="18"/>
      <c r="AM93" s="18"/>
      <c r="AN93" s="465"/>
      <c r="AO93"/>
      <c r="AP93" s="135">
        <v>1</v>
      </c>
    </row>
    <row r="94" spans="1:42" s="641" customFormat="1" ht="14.45" customHeight="1" thickTop="1" thickBot="1">
      <c r="A94"/>
      <c r="B94"/>
      <c r="C94"/>
      <c r="D94" s="53" t="s">
        <v>0</v>
      </c>
      <c r="E94" s="114">
        <f>(L121/E95)</f>
        <v>0</v>
      </c>
      <c r="F94" s="113" t="s">
        <v>110</v>
      </c>
      <c r="G94" s="112"/>
      <c r="H94" s="111"/>
      <c r="I94" s="111"/>
      <c r="J94" s="1949" t="str">
        <f ca="1">IF(E98&lt;0.5,E97&amp;",","")&amp;IF(F98&lt;0.5,F97&amp;".","")&amp;IF(G98&lt;0.5,G97&amp;".","")&amp;IF(H98&lt;0.5,H97&amp;".","")&amp;IF(I98&lt;0.5,I97&amp;".","")&amp;IF(J98&lt;0.5,J97&amp;".","")&amp;IF(K98&lt;0.5,K97&amp;".","")</f>
        <v/>
      </c>
      <c r="K94" s="564" t="str">
        <f ca="1">IF(COUNTIF(E98:Q98,"&lt;0.5")=0,"Aucune colonne masquée",COUNTIF(E98:Q98,"&lt;0.5")&amp;" colonnes masquées : "&amp;(J94&amp;J95))</f>
        <v>Aucune colonne masquée</v>
      </c>
      <c r="L94" s="573"/>
      <c r="M94" s="18"/>
      <c r="N94" s="116"/>
      <c r="O94" s="110" t="s">
        <v>109</v>
      </c>
      <c r="P94" s="109">
        <v>10</v>
      </c>
      <c r="Q94" s="2041" t="s">
        <v>108</v>
      </c>
      <c r="R94"/>
      <c r="S94"/>
      <c r="T94"/>
      <c r="U94"/>
      <c r="V94"/>
      <c r="Y94"/>
      <c r="Z94"/>
      <c r="AA94"/>
      <c r="AB94"/>
      <c r="AC94"/>
      <c r="AD94"/>
      <c r="AE94"/>
      <c r="AF94"/>
      <c r="AG94"/>
      <c r="AH94" s="3807"/>
      <c r="AI94" s="3807"/>
      <c r="AJ94" s="143">
        <v>1</v>
      </c>
      <c r="AK94" s="474" t="s">
        <v>95</v>
      </c>
      <c r="AL94" s="97" t="s">
        <v>92</v>
      </c>
      <c r="AM94" s="475" t="s">
        <v>91</v>
      </c>
      <c r="AN94" s="465"/>
      <c r="AO94"/>
      <c r="AP94" s="135">
        <v>1</v>
      </c>
    </row>
    <row r="95" spans="1:42" s="641" customFormat="1" ht="16.899999999999999" customHeight="1" thickTop="1" thickBot="1">
      <c r="A95"/>
      <c r="B95"/>
      <c r="C95"/>
      <c r="D95" s="53" t="s">
        <v>0</v>
      </c>
      <c r="E95" s="107">
        <v>10</v>
      </c>
      <c r="F95" s="106" t="s">
        <v>108</v>
      </c>
      <c r="G95" s="105" t="s">
        <v>107</v>
      </c>
      <c r="H95" s="105"/>
      <c r="I95" s="104"/>
      <c r="J95" s="1949" t="str">
        <f ca="1">IF(L98&lt;0.5,L97&amp;".","")&amp;IF(M98&lt;0.5,M97&amp;".","")&amp;IF(N98&lt;0.5,N97&amp;".","")&amp;IF(O98&lt;0.5,O97&amp;".","")&amp;IF(P98&lt;0.5,P97&amp;".","")&amp;IF(Q98&lt;0.5,Q97&amp;".","")</f>
        <v/>
      </c>
      <c r="K95" s="564" t="str">
        <f ca="1">COUNTIF(E98:Q98,"&gt;0.5")+1&amp;" "&amp;"Colonnes Visibles"</f>
        <v>14 Colonnes Visibles</v>
      </c>
      <c r="L95" s="2057"/>
      <c r="M95" s="103"/>
      <c r="N95" s="103" t="s">
        <v>106</v>
      </c>
      <c r="O95" s="102"/>
      <c r="P95" s="102"/>
      <c r="Q95" s="2045"/>
      <c r="R95"/>
      <c r="S95"/>
      <c r="T95"/>
      <c r="U95"/>
      <c r="V95"/>
      <c r="Y95"/>
      <c r="Z95"/>
      <c r="AA95"/>
      <c r="AB95"/>
      <c r="AC95"/>
      <c r="AD95"/>
      <c r="AE95"/>
      <c r="AF95"/>
      <c r="AG95"/>
      <c r="AH95"/>
      <c r="AI95"/>
      <c r="AJ95"/>
      <c r="AK95" s="477"/>
      <c r="AL95" s="478"/>
      <c r="AM95" s="4039" t="s">
        <v>827</v>
      </c>
      <c r="AN95" s="465"/>
      <c r="AO95"/>
      <c r="AP95" s="135">
        <v>1</v>
      </c>
    </row>
    <row r="96" spans="1:42" s="641" customFormat="1" ht="15" customHeight="1" thickTop="1" thickBot="1">
      <c r="A96"/>
      <c r="B96"/>
      <c r="C96"/>
      <c r="D96" s="98" t="s">
        <v>15</v>
      </c>
      <c r="E96" s="97" t="s">
        <v>104</v>
      </c>
      <c r="F96" s="97" t="s">
        <v>103</v>
      </c>
      <c r="G96" s="97" t="s">
        <v>102</v>
      </c>
      <c r="H96" s="97" t="s">
        <v>101</v>
      </c>
      <c r="I96" s="97" t="s">
        <v>100</v>
      </c>
      <c r="J96" s="97" t="s">
        <v>99</v>
      </c>
      <c r="K96" s="97" t="s">
        <v>98</v>
      </c>
      <c r="L96" s="97" t="s">
        <v>97</v>
      </c>
      <c r="M96" s="97" t="s">
        <v>96</v>
      </c>
      <c r="N96" s="97" t="s">
        <v>95</v>
      </c>
      <c r="O96" s="97" t="s">
        <v>94</v>
      </c>
      <c r="P96" s="97" t="s">
        <v>93</v>
      </c>
      <c r="Q96" s="96" t="s">
        <v>92</v>
      </c>
      <c r="R96"/>
      <c r="S96"/>
      <c r="T96"/>
      <c r="U96"/>
      <c r="V96"/>
      <c r="Y96"/>
      <c r="Z96"/>
      <c r="AA96"/>
      <c r="AB96"/>
      <c r="AC96"/>
      <c r="AD96"/>
      <c r="AE96"/>
      <c r="AF96"/>
      <c r="AG96"/>
      <c r="AH96"/>
      <c r="AI96"/>
      <c r="AJ96"/>
      <c r="AK96" s="480" t="s">
        <v>78</v>
      </c>
      <c r="AL96" s="481" t="s">
        <v>832</v>
      </c>
      <c r="AM96" s="4040"/>
      <c r="AN96" s="465"/>
      <c r="AO96"/>
      <c r="AP96" s="135">
        <v>1</v>
      </c>
    </row>
    <row r="97" spans="1:42" s="641" customFormat="1" ht="15" customHeight="1" thickTop="1">
      <c r="A97"/>
      <c r="B97"/>
      <c r="C97"/>
      <c r="D97" s="92" t="s">
        <v>15</v>
      </c>
      <c r="E97" s="95" t="str">
        <f t="shared" ref="E97:Q97" si="14">SUBSTITUTE(ADDRESS(1,COLUMN(),4),"1","")</f>
        <v>E</v>
      </c>
      <c r="F97" s="94" t="str">
        <f t="shared" si="14"/>
        <v>F</v>
      </c>
      <c r="G97" s="94" t="str">
        <f t="shared" si="14"/>
        <v>G</v>
      </c>
      <c r="H97" s="94" t="str">
        <f t="shared" si="14"/>
        <v>H</v>
      </c>
      <c r="I97" s="94" t="str">
        <f t="shared" si="14"/>
        <v>I</v>
      </c>
      <c r="J97" s="94" t="str">
        <f t="shared" si="14"/>
        <v>J</v>
      </c>
      <c r="K97" s="94" t="str">
        <f t="shared" si="14"/>
        <v>K</v>
      </c>
      <c r="L97" s="682" t="str">
        <f t="shared" si="14"/>
        <v>L</v>
      </c>
      <c r="M97" s="94" t="str">
        <f t="shared" si="14"/>
        <v>M</v>
      </c>
      <c r="N97" s="94" t="str">
        <f t="shared" si="14"/>
        <v>N</v>
      </c>
      <c r="O97" s="94" t="str">
        <f t="shared" si="14"/>
        <v>O</v>
      </c>
      <c r="P97" s="94" t="str">
        <f t="shared" si="14"/>
        <v>P</v>
      </c>
      <c r="Q97" s="93" t="str">
        <f t="shared" si="14"/>
        <v>Q</v>
      </c>
      <c r="R97"/>
      <c r="S97"/>
      <c r="T97"/>
      <c r="U97"/>
      <c r="V97"/>
      <c r="Y97"/>
      <c r="Z97"/>
      <c r="AA97"/>
      <c r="AB97"/>
      <c r="AC97"/>
      <c r="AD97"/>
      <c r="AE97"/>
      <c r="AF97"/>
      <c r="AG97"/>
      <c r="AH97"/>
      <c r="AI97"/>
      <c r="AJ97"/>
      <c r="AK97" s="484">
        <v>20</v>
      </c>
      <c r="AL97" s="485">
        <v>0.75</v>
      </c>
      <c r="AM97" s="486" t="s">
        <v>836</v>
      </c>
      <c r="AN97" s="465"/>
      <c r="AO97"/>
      <c r="AP97" s="135">
        <v>1</v>
      </c>
    </row>
    <row r="98" spans="1:42" s="641" customFormat="1" ht="15" customHeight="1" thickBot="1">
      <c r="A98"/>
      <c r="B98"/>
      <c r="C98"/>
      <c r="D98" s="92" t="s">
        <v>15</v>
      </c>
      <c r="E98" s="476">
        <f t="shared" ref="E98:Q98" ca="1" si="15">CELL("largeur",E98)</f>
        <v>11</v>
      </c>
      <c r="F98" s="91">
        <f t="shared" ca="1" si="15"/>
        <v>11</v>
      </c>
      <c r="G98" s="91">
        <f t="shared" ca="1" si="15"/>
        <v>3</v>
      </c>
      <c r="H98" s="91">
        <f t="shared" ca="1" si="15"/>
        <v>11</v>
      </c>
      <c r="I98" s="91">
        <f t="shared" ca="1" si="15"/>
        <v>11</v>
      </c>
      <c r="J98" s="91">
        <f t="shared" ca="1" si="15"/>
        <v>9</v>
      </c>
      <c r="K98" s="91">
        <f t="shared" ca="1" si="15"/>
        <v>35</v>
      </c>
      <c r="L98" s="681">
        <f t="shared" ca="1" si="15"/>
        <v>11</v>
      </c>
      <c r="M98" s="91">
        <f t="shared" ca="1" si="15"/>
        <v>11</v>
      </c>
      <c r="N98" s="91">
        <f t="shared" ca="1" si="15"/>
        <v>11</v>
      </c>
      <c r="O98" s="91">
        <f t="shared" ca="1" si="15"/>
        <v>11</v>
      </c>
      <c r="P98" s="91">
        <f t="shared" ca="1" si="15"/>
        <v>11</v>
      </c>
      <c r="Q98" s="90">
        <f t="shared" ca="1" si="15"/>
        <v>11</v>
      </c>
      <c r="R98"/>
      <c r="S98"/>
      <c r="T98"/>
      <c r="U98"/>
      <c r="V98"/>
      <c r="Y98"/>
      <c r="Z98"/>
      <c r="AA98"/>
      <c r="AB98"/>
      <c r="AC98"/>
      <c r="AD98"/>
      <c r="AE98"/>
      <c r="AF98"/>
      <c r="AG98"/>
      <c r="AH98"/>
      <c r="AI98"/>
      <c r="AJ98"/>
      <c r="AK98" s="166" t="s">
        <v>838</v>
      </c>
      <c r="AL98" s="11"/>
      <c r="AM98" s="11"/>
      <c r="AN98" s="465"/>
      <c r="AO98"/>
      <c r="AP98" s="135">
        <v>1</v>
      </c>
    </row>
    <row r="99" spans="1:42" s="641" customFormat="1" ht="16.5" thickTop="1">
      <c r="A99"/>
      <c r="B99"/>
      <c r="C99"/>
      <c r="D99" s="53" t="s">
        <v>0</v>
      </c>
      <c r="E99" s="89" t="s">
        <v>89</v>
      </c>
      <c r="F99" s="88" t="s">
        <v>88</v>
      </c>
      <c r="G99" s="87"/>
      <c r="H99" s="3992" t="s">
        <v>87</v>
      </c>
      <c r="I99" s="3994" t="s">
        <v>86</v>
      </c>
      <c r="J99" s="4105" t="s">
        <v>85</v>
      </c>
      <c r="K99" s="86" t="s">
        <v>84</v>
      </c>
      <c r="L99" s="4142" t="s">
        <v>83</v>
      </c>
      <c r="M99" s="85" t="s">
        <v>81</v>
      </c>
      <c r="N99" s="84" t="s">
        <v>80</v>
      </c>
      <c r="O99" s="4155" t="s">
        <v>82</v>
      </c>
      <c r="P99" s="4157" t="s">
        <v>80</v>
      </c>
      <c r="Q99" s="4052" t="s">
        <v>266</v>
      </c>
      <c r="R99"/>
      <c r="S99"/>
      <c r="T99"/>
      <c r="U99"/>
      <c r="V99"/>
      <c r="Y99"/>
      <c r="Z99"/>
      <c r="AA99"/>
      <c r="AB99"/>
      <c r="AC99"/>
      <c r="AD99"/>
      <c r="AE99"/>
      <c r="AF99"/>
      <c r="AG99"/>
      <c r="AH99"/>
      <c r="AI99"/>
      <c r="AJ99"/>
      <c r="AK99" s="166" t="s">
        <v>845</v>
      </c>
      <c r="AL99" s="11"/>
      <c r="AM99" s="11"/>
      <c r="AN99" s="465"/>
      <c r="AO99"/>
      <c r="AP99" s="135">
        <v>1</v>
      </c>
    </row>
    <row r="100" spans="1:42" s="641" customFormat="1" ht="17.25" customHeight="1" thickBot="1">
      <c r="A100"/>
      <c r="B100"/>
      <c r="C100"/>
      <c r="D100" s="53" t="s">
        <v>0</v>
      </c>
      <c r="E100" s="83" t="s">
        <v>77</v>
      </c>
      <c r="F100" s="82" t="s">
        <v>30</v>
      </c>
      <c r="G100" s="81" t="s">
        <v>76</v>
      </c>
      <c r="H100" s="3993"/>
      <c r="I100" s="3995"/>
      <c r="J100" s="4106"/>
      <c r="K100" s="80" t="s">
        <v>75</v>
      </c>
      <c r="L100" s="4143"/>
      <c r="M100" s="79" t="s">
        <v>74</v>
      </c>
      <c r="N100" s="78">
        <v>1</v>
      </c>
      <c r="O100" s="4156"/>
      <c r="P100" s="4158"/>
      <c r="Q100" s="4053"/>
      <c r="R100"/>
      <c r="S100"/>
      <c r="T100"/>
      <c r="U100"/>
      <c r="V100"/>
      <c r="Y100"/>
      <c r="Z100"/>
      <c r="AA100"/>
      <c r="AB100"/>
      <c r="AC100"/>
      <c r="AD100"/>
      <c r="AE100"/>
      <c r="AF100"/>
      <c r="AG100"/>
      <c r="AH100"/>
      <c r="AI100"/>
      <c r="AJ100"/>
      <c r="AK100" s="491"/>
      <c r="AL100" s="139"/>
      <c r="AM100" s="139"/>
      <c r="AN100" s="492"/>
      <c r="AO100"/>
      <c r="AP100" s="135">
        <v>1</v>
      </c>
    </row>
    <row r="101" spans="1:42" s="641" customFormat="1" ht="18.75" customHeight="1" thickTop="1">
      <c r="A101"/>
      <c r="B101"/>
      <c r="C101"/>
      <c r="D101" s="53" t="s">
        <v>0</v>
      </c>
      <c r="E101" s="66"/>
      <c r="F101" s="65"/>
      <c r="G101" s="73" t="str">
        <f t="shared" ref="G101:G120" si="16">IF(AND(E101&gt;0,H101&gt;0),"de","")</f>
        <v/>
      </c>
      <c r="H101" s="63"/>
      <c r="I101" s="1950"/>
      <c r="J101" s="61">
        <v>1</v>
      </c>
      <c r="K101" s="60"/>
      <c r="L101" s="59">
        <f>IFERROR(INDEX(E123:Q123,MATCH(I101,E122:Q122,0)) * H101 * IF(ISBLANK(E101), 1, E101), 0)</f>
        <v>0</v>
      </c>
      <c r="M101" s="71">
        <f>IF(L121=0,0,(L101/L121)*N100*1000)</f>
        <v>0</v>
      </c>
      <c r="N101" s="77">
        <f>IF(L121=0, 0, (E101*J101)/(L121*N100))</f>
        <v>0</v>
      </c>
      <c r="O101" s="485">
        <f>IF(ISBLANK(P94), 0, (L101 * J101) * (P93 / P94))</f>
        <v>0</v>
      </c>
      <c r="P101" s="76">
        <f>(E101/P94)*P93*J101</f>
        <v>0</v>
      </c>
      <c r="Q101" s="674">
        <f t="shared" ref="Q101:Q120" si="17">F101</f>
        <v>0</v>
      </c>
      <c r="R101"/>
      <c r="S101"/>
      <c r="T101"/>
      <c r="U101"/>
      <c r="V101"/>
      <c r="Y101"/>
      <c r="Z101"/>
      <c r="AA101"/>
      <c r="AB101"/>
      <c r="AC101"/>
      <c r="AD101"/>
      <c r="AE101"/>
      <c r="AF101"/>
      <c r="AG101"/>
      <c r="AH101"/>
      <c r="AI101"/>
      <c r="AJ101"/>
      <c r="AK101" s="4050" t="s">
        <v>851</v>
      </c>
      <c r="AL101" s="4002"/>
      <c r="AM101" s="4005" t="s">
        <v>79</v>
      </c>
      <c r="AN101" s="4052"/>
      <c r="AO101"/>
      <c r="AP101" s="135">
        <v>1</v>
      </c>
    </row>
    <row r="102" spans="1:42" s="641" customFormat="1" ht="18.75" customHeight="1">
      <c r="A102"/>
      <c r="B102"/>
      <c r="C102"/>
      <c r="D102" s="67" t="str">
        <f t="shared" ref="D102:D119" si="18">IF(K102&lt;&gt;"","A","►")</f>
        <v>►</v>
      </c>
      <c r="E102" s="66"/>
      <c r="F102" s="65"/>
      <c r="G102" s="64" t="str">
        <f t="shared" si="16"/>
        <v/>
      </c>
      <c r="H102" s="63"/>
      <c r="I102" s="62"/>
      <c r="J102" s="61">
        <v>1</v>
      </c>
      <c r="K102" s="60"/>
      <c r="L102" s="59">
        <f>IFERROR(INDEX(E123:Q123,MATCH(I102,E122:Q122,0)) * H102 * IF(ISBLANK(E102), 1, E102), 0)</f>
        <v>0</v>
      </c>
      <c r="M102" s="58">
        <f>IF(O121=0,0,(O102/O121)*N100*1000)</f>
        <v>0</v>
      </c>
      <c r="N102" s="57">
        <f>IF(L121=0, 0, (E102*J102)/(L121*N100))</f>
        <v>0</v>
      </c>
      <c r="O102" s="485">
        <f>IF(ISBLANK(P94), 0, (L102 * J102) * (P93 / P94))</f>
        <v>0</v>
      </c>
      <c r="P102" s="56">
        <f>(E102/P94)*P93*J102</f>
        <v>0</v>
      </c>
      <c r="Q102" s="675">
        <f t="shared" si="17"/>
        <v>0</v>
      </c>
      <c r="R102"/>
      <c r="S102"/>
      <c r="T102"/>
      <c r="U102"/>
      <c r="V102"/>
      <c r="Y102"/>
      <c r="Z102"/>
      <c r="AA102"/>
      <c r="AB102"/>
      <c r="AC102"/>
      <c r="AD102"/>
      <c r="AE102"/>
      <c r="AF102"/>
      <c r="AG102"/>
      <c r="AH102"/>
      <c r="AI102"/>
      <c r="AJ102"/>
      <c r="AK102" s="4051"/>
      <c r="AL102" s="4004"/>
      <c r="AM102" s="4007"/>
      <c r="AN102" s="4053"/>
      <c r="AO102"/>
      <c r="AP102" s="135">
        <v>1</v>
      </c>
    </row>
    <row r="103" spans="1:42" s="641" customFormat="1" ht="18.75" customHeight="1">
      <c r="A103"/>
      <c r="B103"/>
      <c r="C103"/>
      <c r="D103" s="67" t="str">
        <f t="shared" si="18"/>
        <v>►</v>
      </c>
      <c r="E103" s="66"/>
      <c r="F103" s="72"/>
      <c r="G103" s="73" t="str">
        <f t="shared" si="16"/>
        <v/>
      </c>
      <c r="H103" s="63"/>
      <c r="I103" s="62"/>
      <c r="J103" s="61">
        <v>1</v>
      </c>
      <c r="K103" s="60"/>
      <c r="L103" s="59">
        <f>IFERROR(INDEX(E123:Q123,MATCH(I103,E122:Q122,0)) * H103 * IF(ISBLANK(E103), 1, E103), 0)</f>
        <v>0</v>
      </c>
      <c r="M103" s="71">
        <f>IF(O121=0,0,(O103/O121)*N100*1000)</f>
        <v>0</v>
      </c>
      <c r="N103" s="70">
        <f>IF(L121=0, 0, (E103*J103)/(L121*N100))</f>
        <v>0</v>
      </c>
      <c r="O103" s="485">
        <f>IF(ISBLANK(P94), 0, (L103 * J103) * (P93 / P94))</f>
        <v>0</v>
      </c>
      <c r="P103" s="69">
        <f>(E103/P94)*P93*J103</f>
        <v>0</v>
      </c>
      <c r="Q103" s="676">
        <f t="shared" si="17"/>
        <v>0</v>
      </c>
      <c r="R103"/>
      <c r="S103"/>
      <c r="T103"/>
      <c r="U103"/>
      <c r="V103"/>
      <c r="Y103"/>
      <c r="Z103"/>
      <c r="AA103"/>
      <c r="AB103"/>
      <c r="AC103"/>
      <c r="AD103"/>
      <c r="AE103"/>
      <c r="AF103"/>
      <c r="AG103"/>
      <c r="AH103"/>
      <c r="AI103"/>
      <c r="AJ103"/>
      <c r="AK103" s="493" t="s">
        <v>66</v>
      </c>
      <c r="AL103" s="39" t="s">
        <v>65</v>
      </c>
      <c r="AM103" s="494" t="s">
        <v>858</v>
      </c>
      <c r="AN103" s="68" t="s">
        <v>859</v>
      </c>
      <c r="AO103"/>
      <c r="AP103" s="135">
        <v>1</v>
      </c>
    </row>
    <row r="104" spans="1:42" s="641" customFormat="1" ht="18.75" customHeight="1">
      <c r="A104"/>
      <c r="B104"/>
      <c r="C104"/>
      <c r="D104" s="67" t="str">
        <f t="shared" si="18"/>
        <v>►</v>
      </c>
      <c r="E104" s="396"/>
      <c r="F104" s="72"/>
      <c r="G104" s="64" t="str">
        <f t="shared" si="16"/>
        <v/>
      </c>
      <c r="H104" s="63"/>
      <c r="I104" s="62"/>
      <c r="J104" s="61">
        <v>1</v>
      </c>
      <c r="K104" s="60"/>
      <c r="L104" s="59">
        <f>IFERROR(INDEX(E123:Q123,MATCH(I104,E122:Q122,0)) * H104 * IF(ISBLANK(E104), 1, E104), 0)</f>
        <v>0</v>
      </c>
      <c r="M104" s="58">
        <f>IF(O121=0,0,(O104/O121)*N100*1000)</f>
        <v>0</v>
      </c>
      <c r="N104" s="57">
        <f>IF(L121=0, 0, (E104*J104)/(L121*N100))</f>
        <v>0</v>
      </c>
      <c r="O104" s="485">
        <f>IF(ISBLANK(P94), 0, (L104 * J104) * (P93 / P94))</f>
        <v>0</v>
      </c>
      <c r="P104" s="56">
        <f>(E104/P94)*P93*J104</f>
        <v>0</v>
      </c>
      <c r="Q104" s="675">
        <f t="shared" si="17"/>
        <v>0</v>
      </c>
      <c r="R104"/>
      <c r="S104"/>
      <c r="T104"/>
      <c r="U104"/>
      <c r="V104"/>
      <c r="Y104"/>
      <c r="Z104"/>
      <c r="AA104"/>
      <c r="AB104"/>
      <c r="AC104"/>
      <c r="AD104"/>
      <c r="AE104"/>
      <c r="AF104"/>
      <c r="AG104"/>
      <c r="AH104"/>
      <c r="AI104"/>
      <c r="AJ104"/>
      <c r="AK104" s="497">
        <v>0.25</v>
      </c>
      <c r="AL104" s="498">
        <v>0.5</v>
      </c>
      <c r="AM104" s="55" t="s">
        <v>861</v>
      </c>
      <c r="AN104" s="257"/>
      <c r="AO104"/>
      <c r="AP104" s="135">
        <v>1</v>
      </c>
    </row>
    <row r="105" spans="1:42" s="641" customFormat="1" ht="18.75" customHeight="1">
      <c r="A105"/>
      <c r="B105"/>
      <c r="C105"/>
      <c r="D105" s="67" t="str">
        <f t="shared" si="18"/>
        <v>►</v>
      </c>
      <c r="E105" s="66"/>
      <c r="F105" s="72"/>
      <c r="G105" s="73" t="str">
        <f t="shared" si="16"/>
        <v/>
      </c>
      <c r="H105" s="63"/>
      <c r="I105" s="62"/>
      <c r="J105" s="61">
        <v>1</v>
      </c>
      <c r="K105" s="60"/>
      <c r="L105" s="59">
        <f>IFERROR(INDEX(E123:Q123,MATCH(I105,E122:Q122,0)) * H105 * IF(ISBLANK(E105), 1, E105), 0)</f>
        <v>0</v>
      </c>
      <c r="M105" s="71">
        <f>IF(O121=0,0,(O105/O121)*N100*1000)</f>
        <v>0</v>
      </c>
      <c r="N105" s="70">
        <f>IF(L121=0, 0, (E105*J105)/(L121*N100))</f>
        <v>0</v>
      </c>
      <c r="O105" s="485">
        <f>IF(ISBLANK(P94), 0, (L105 * J105) * (P93 / P94))</f>
        <v>0</v>
      </c>
      <c r="P105" s="69">
        <f>(E105/P94)*P93*J105</f>
        <v>0</v>
      </c>
      <c r="Q105" s="677">
        <f t="shared" si="17"/>
        <v>0</v>
      </c>
      <c r="R105"/>
      <c r="S105"/>
      <c r="T105"/>
      <c r="U105"/>
      <c r="V105"/>
      <c r="W105"/>
      <c r="X105"/>
      <c r="Y105"/>
      <c r="Z105"/>
      <c r="AA105"/>
      <c r="AB105"/>
      <c r="AC105"/>
      <c r="AD105"/>
      <c r="AE105"/>
      <c r="AF105"/>
      <c r="AG105"/>
      <c r="AH105"/>
      <c r="AI105"/>
      <c r="AJ105"/>
      <c r="AK105" s="466"/>
      <c r="AL105" s="18"/>
      <c r="AM105" s="18"/>
      <c r="AN105" s="465"/>
      <c r="AO105"/>
      <c r="AP105" s="135">
        <v>1</v>
      </c>
    </row>
    <row r="106" spans="1:42" s="641" customFormat="1" ht="18.75" customHeight="1">
      <c r="A106"/>
      <c r="B106"/>
      <c r="C106"/>
      <c r="D106" s="67" t="str">
        <f t="shared" si="18"/>
        <v>►</v>
      </c>
      <c r="E106" s="66"/>
      <c r="F106" s="65"/>
      <c r="G106" s="64" t="str">
        <f t="shared" si="16"/>
        <v/>
      </c>
      <c r="H106" s="63"/>
      <c r="I106" s="62"/>
      <c r="J106" s="61">
        <v>1</v>
      </c>
      <c r="K106" s="60"/>
      <c r="L106" s="59">
        <f>IFERROR(INDEX(E123:Q123,MATCH(I106,E122:Q122,0)) * H106 * IF(ISBLANK(E106), 1, E106), 0)</f>
        <v>0</v>
      </c>
      <c r="M106" s="58">
        <f>IF(O121=0,0,(O106/O121)*N100*1000)</f>
        <v>0</v>
      </c>
      <c r="N106" s="57">
        <f>IF(L121=0, 0, (E106*J106)/(L121*N100))</f>
        <v>0</v>
      </c>
      <c r="O106" s="485">
        <f>IF(ISBLANK(P94), 0, (L106 * J106) * (P93 / P94))</f>
        <v>0</v>
      </c>
      <c r="P106" s="56">
        <f>(E106/P94)*P93*J106</f>
        <v>0</v>
      </c>
      <c r="Q106" s="675">
        <f t="shared" si="17"/>
        <v>0</v>
      </c>
      <c r="R106"/>
      <c r="S106"/>
      <c r="T106"/>
      <c r="U106"/>
      <c r="V106"/>
      <c r="W106"/>
      <c r="X106"/>
      <c r="Y106"/>
      <c r="Z106"/>
      <c r="AA106"/>
      <c r="AB106"/>
      <c r="AC106"/>
      <c r="AD106"/>
      <c r="AE106"/>
      <c r="AF106"/>
      <c r="AG106"/>
      <c r="AH106"/>
      <c r="AI106"/>
      <c r="AJ106"/>
      <c r="AK106" s="502" t="s">
        <v>64</v>
      </c>
      <c r="AL106" s="42" t="s">
        <v>63</v>
      </c>
      <c r="AM106" s="503" t="s">
        <v>867</v>
      </c>
      <c r="AN106" s="74" t="s">
        <v>868</v>
      </c>
      <c r="AO106"/>
      <c r="AP106" s="135">
        <v>1</v>
      </c>
    </row>
    <row r="107" spans="1:42" s="641" customFormat="1" ht="18.75" customHeight="1">
      <c r="A107"/>
      <c r="B107"/>
      <c r="C107"/>
      <c r="D107" s="67" t="str">
        <f t="shared" si="18"/>
        <v>►</v>
      </c>
      <c r="E107" s="66"/>
      <c r="F107" s="65"/>
      <c r="G107" s="64" t="str">
        <f t="shared" si="16"/>
        <v/>
      </c>
      <c r="H107" s="382"/>
      <c r="I107" s="62"/>
      <c r="J107" s="61">
        <v>1</v>
      </c>
      <c r="K107" s="60"/>
      <c r="L107" s="59">
        <f>IFERROR(INDEX(E123:Q123,MATCH(I107,E122:Q122,0)) * H107 * IF(ISBLANK(E107), 1, E107), 0)</f>
        <v>0</v>
      </c>
      <c r="M107" s="71">
        <f>IF(O121=0,0,(O107/O121)*N100*1000)</f>
        <v>0</v>
      </c>
      <c r="N107" s="70">
        <f>IF(L121=0, 0, (E107*J107)/(L121*N100))</f>
        <v>0</v>
      </c>
      <c r="O107" s="485">
        <f>IF(ISBLANK(P94), 0, (L107 * J107) * (P93 / P94))</f>
        <v>0</v>
      </c>
      <c r="P107" s="69">
        <f>(E107/P94)*P93*J107</f>
        <v>0</v>
      </c>
      <c r="Q107" s="677">
        <f t="shared" si="17"/>
        <v>0</v>
      </c>
      <c r="R107"/>
      <c r="S107"/>
      <c r="T107"/>
      <c r="U107"/>
      <c r="V107"/>
      <c r="W107"/>
      <c r="X107"/>
      <c r="Y107"/>
      <c r="Z107"/>
      <c r="AA107"/>
      <c r="AB107"/>
      <c r="AC107"/>
      <c r="AD107"/>
      <c r="AE107"/>
      <c r="AF107"/>
      <c r="AG107"/>
      <c r="AH107"/>
      <c r="AI107"/>
      <c r="AJ107"/>
      <c r="AK107" s="497">
        <v>0.25</v>
      </c>
      <c r="AL107" s="498">
        <v>0.5</v>
      </c>
      <c r="AM107" s="55" t="s">
        <v>870</v>
      </c>
      <c r="AN107" s="257"/>
      <c r="AO107"/>
      <c r="AP107" s="135">
        <v>1</v>
      </c>
    </row>
    <row r="108" spans="1:42" s="641" customFormat="1" ht="18.75" customHeight="1">
      <c r="A108"/>
      <c r="B108"/>
      <c r="C108"/>
      <c r="D108" s="67" t="str">
        <f t="shared" si="18"/>
        <v>►</v>
      </c>
      <c r="E108" s="66"/>
      <c r="F108" s="65"/>
      <c r="G108" s="64" t="str">
        <f t="shared" si="16"/>
        <v/>
      </c>
      <c r="H108" s="382"/>
      <c r="I108" s="62"/>
      <c r="J108" s="61">
        <v>1</v>
      </c>
      <c r="K108" s="60"/>
      <c r="L108" s="59">
        <f>IFERROR(INDEX(E123:Q123,MATCH(I108,E122:Q122,0)) * H108 * IF(ISBLANK(E108), 1, E108), 0)</f>
        <v>0</v>
      </c>
      <c r="M108" s="58">
        <f>IF(O121=0,0,(O108/O121)*N100*1000)</f>
        <v>0</v>
      </c>
      <c r="N108" s="57">
        <f>IF(L121=0, 0, (E108*J108)/(L121*N100))</f>
        <v>0</v>
      </c>
      <c r="O108" s="485">
        <f>IF(ISBLANK(P94), 0, (L108 * J108) * (P93 / P94))</f>
        <v>0</v>
      </c>
      <c r="P108" s="56">
        <f>(E108/P94)*P93*J108</f>
        <v>0</v>
      </c>
      <c r="Q108" s="675">
        <f t="shared" si="17"/>
        <v>0</v>
      </c>
      <c r="R108"/>
      <c r="S108"/>
      <c r="T108"/>
      <c r="U108"/>
      <c r="V108"/>
      <c r="W108"/>
      <c r="X108"/>
      <c r="Y108"/>
      <c r="Z108"/>
      <c r="AA108"/>
      <c r="AB108"/>
      <c r="AC108"/>
      <c r="AD108"/>
      <c r="AE108"/>
      <c r="AF108"/>
      <c r="AG108"/>
      <c r="AH108"/>
      <c r="AI108"/>
      <c r="AJ108"/>
      <c r="AK108" s="466" t="s">
        <v>874</v>
      </c>
      <c r="AL108" s="18" t="s">
        <v>875</v>
      </c>
      <c r="AM108" s="18"/>
      <c r="AN108" s="465"/>
      <c r="AO108"/>
      <c r="AP108" s="135">
        <v>1</v>
      </c>
    </row>
    <row r="109" spans="1:42" s="641" customFormat="1" ht="18.75" customHeight="1">
      <c r="A109"/>
      <c r="B109"/>
      <c r="C109"/>
      <c r="D109" s="67" t="str">
        <f t="shared" si="18"/>
        <v>►</v>
      </c>
      <c r="E109" s="66"/>
      <c r="F109" s="65"/>
      <c r="G109" s="64" t="str">
        <f t="shared" si="16"/>
        <v/>
      </c>
      <c r="H109" s="63"/>
      <c r="I109" s="62"/>
      <c r="J109" s="61">
        <v>1</v>
      </c>
      <c r="K109" s="60"/>
      <c r="L109" s="59">
        <f>IFERROR(INDEX(E123:Q123,MATCH(I109,E122:Q122,0)) * H109 * IF(ISBLANK(E109), 1, E109), 0)</f>
        <v>0</v>
      </c>
      <c r="M109" s="58">
        <f>IF(O121=0,0,(O109/O121)*N100*1000)</f>
        <v>0</v>
      </c>
      <c r="N109" s="57">
        <f>IF(L121=0, 0, (E109*J109)/(L121*N100))</f>
        <v>0</v>
      </c>
      <c r="O109" s="485">
        <f>IF(ISBLANK(P94), 0, (L109 * J109) * (P93 / P94))</f>
        <v>0</v>
      </c>
      <c r="P109" s="56">
        <f>(E109/P94)*P93*J109</f>
        <v>0</v>
      </c>
      <c r="Q109" s="675">
        <f t="shared" si="17"/>
        <v>0</v>
      </c>
      <c r="R109"/>
      <c r="S109"/>
      <c r="T109"/>
      <c r="U109"/>
      <c r="V109"/>
      <c r="W109"/>
      <c r="X109"/>
      <c r="Y109"/>
      <c r="Z109"/>
      <c r="AA109"/>
      <c r="AB109"/>
      <c r="AC109"/>
      <c r="AD109"/>
      <c r="AE109"/>
      <c r="AF109"/>
      <c r="AG109"/>
      <c r="AH109"/>
      <c r="AI109"/>
      <c r="AJ109"/>
      <c r="AK109" s="506"/>
      <c r="AL109" s="507"/>
      <c r="AM109" s="507"/>
      <c r="AN109" s="2046"/>
      <c r="AO109"/>
      <c r="AP109" s="135">
        <v>1</v>
      </c>
    </row>
    <row r="110" spans="1:42" s="641" customFormat="1" ht="18.75" customHeight="1">
      <c r="A110"/>
      <c r="B110"/>
      <c r="C110"/>
      <c r="D110" s="67" t="str">
        <f t="shared" si="18"/>
        <v>►</v>
      </c>
      <c r="E110" s="66"/>
      <c r="F110" s="65"/>
      <c r="G110" s="64" t="str">
        <f t="shared" si="16"/>
        <v/>
      </c>
      <c r="H110" s="63"/>
      <c r="I110" s="62"/>
      <c r="J110" s="61">
        <v>1</v>
      </c>
      <c r="K110" s="60"/>
      <c r="L110" s="59">
        <f>IFERROR(INDEX(E123:Q123,MATCH(I110,E122:Q122,0)) * H110 * IF(ISBLANK(E110), 1, E110), 0)</f>
        <v>0</v>
      </c>
      <c r="M110" s="58">
        <f>IF(O121=0,0,(O110/O121)*N100*1000)</f>
        <v>0</v>
      </c>
      <c r="N110" s="57">
        <f>IF(L121=0, 0, (E110*J110)/(L121*N100))</f>
        <v>0</v>
      </c>
      <c r="O110" s="485">
        <f>IF(ISBLANK(P94), 0, (L110 * J110) * (P93 / P94))</f>
        <v>0</v>
      </c>
      <c r="P110" s="56">
        <f>(E110/P94)*P93*J110</f>
        <v>0</v>
      </c>
      <c r="Q110" s="675">
        <f t="shared" si="17"/>
        <v>0</v>
      </c>
      <c r="R110"/>
      <c r="S110"/>
      <c r="T110"/>
      <c r="U110"/>
      <c r="V110"/>
      <c r="W110"/>
      <c r="X110"/>
      <c r="Y110"/>
      <c r="Z110"/>
      <c r="AA110"/>
      <c r="AB110"/>
      <c r="AC110"/>
      <c r="AD110"/>
      <c r="AE110"/>
      <c r="AF110"/>
      <c r="AG110"/>
      <c r="AH110"/>
      <c r="AI110"/>
      <c r="AJ110"/>
      <c r="AK110" s="4168" t="s">
        <v>879</v>
      </c>
      <c r="AL110" s="4169"/>
      <c r="AM110" s="4169"/>
      <c r="AN110" s="4170"/>
      <c r="AO110"/>
      <c r="AP110" s="135">
        <v>1</v>
      </c>
    </row>
    <row r="111" spans="1:42" s="641" customFormat="1" ht="18.75" customHeight="1">
      <c r="A111"/>
      <c r="B111"/>
      <c r="C111"/>
      <c r="D111" s="67" t="str">
        <f t="shared" si="18"/>
        <v>►</v>
      </c>
      <c r="E111" s="66"/>
      <c r="F111" s="65"/>
      <c r="G111" s="64" t="str">
        <f t="shared" si="16"/>
        <v/>
      </c>
      <c r="H111" s="382"/>
      <c r="I111" s="62"/>
      <c r="J111" s="61">
        <v>1</v>
      </c>
      <c r="K111" s="60"/>
      <c r="L111" s="59">
        <f>IFERROR(INDEX(E123:Q123,MATCH(I111,E122:Q122,0)) * H111 * IF(ISBLANK(E111), 1, E111), 0)</f>
        <v>0</v>
      </c>
      <c r="M111" s="58">
        <f>IF(O121=0,0,(O111/O121)*N100*1000)</f>
        <v>0</v>
      </c>
      <c r="N111" s="57">
        <f>IF(L121=0, 0, (E111*J111)/(L121*N100))</f>
        <v>0</v>
      </c>
      <c r="O111" s="485">
        <f>IF(ISBLANK(P94), 0, (L111 * J111) * (P93 / P94))</f>
        <v>0</v>
      </c>
      <c r="P111" s="56">
        <f>(E111/P94)*P93*J111</f>
        <v>0</v>
      </c>
      <c r="Q111" s="675">
        <f t="shared" si="17"/>
        <v>0</v>
      </c>
      <c r="R111"/>
      <c r="S111"/>
      <c r="T111"/>
      <c r="U111"/>
      <c r="V111"/>
      <c r="W111"/>
      <c r="X111"/>
      <c r="Y111"/>
      <c r="Z111"/>
      <c r="AA111"/>
      <c r="AB111"/>
      <c r="AC111"/>
      <c r="AD111"/>
      <c r="AE111"/>
      <c r="AF111"/>
      <c r="AG111"/>
      <c r="AH111"/>
      <c r="AI111"/>
      <c r="AJ111"/>
      <c r="AK111" s="510" t="s">
        <v>32</v>
      </c>
      <c r="AL111" s="25" t="s">
        <v>31</v>
      </c>
      <c r="AM111" s="131" t="s">
        <v>30</v>
      </c>
      <c r="AN111" s="511" t="s">
        <v>764</v>
      </c>
      <c r="AO111"/>
      <c r="AP111" s="135">
        <v>1</v>
      </c>
    </row>
    <row r="112" spans="1:42" s="641" customFormat="1" ht="18.75" customHeight="1">
      <c r="A112"/>
      <c r="B112"/>
      <c r="C112"/>
      <c r="D112" s="67" t="str">
        <f t="shared" si="18"/>
        <v>►</v>
      </c>
      <c r="E112" s="66"/>
      <c r="F112" s="65"/>
      <c r="G112" s="64" t="str">
        <f t="shared" si="16"/>
        <v/>
      </c>
      <c r="H112" s="382"/>
      <c r="I112" s="62"/>
      <c r="J112" s="61">
        <v>1</v>
      </c>
      <c r="K112" s="60"/>
      <c r="L112" s="59">
        <f>IFERROR(INDEX(E123:Q123,MATCH(I112,E122:Q122,0)) * H112 * IF(ISBLANK(E112), 1, E112), 0)</f>
        <v>0</v>
      </c>
      <c r="M112" s="58">
        <f>IF(O121=0,0,(O112/O121)*N100*1000)</f>
        <v>0</v>
      </c>
      <c r="N112" s="57">
        <f>IF(L121=0, 0, (E112*J112)/(L121*N100))</f>
        <v>0</v>
      </c>
      <c r="O112" s="485">
        <f>IF(ISBLANK(P94), 0, (L112 * J112) * (P93 / P94))</f>
        <v>0</v>
      </c>
      <c r="P112" s="56">
        <f>(E112/P94)*P93*J112</f>
        <v>0</v>
      </c>
      <c r="Q112" s="675">
        <f t="shared" si="17"/>
        <v>0</v>
      </c>
      <c r="R112"/>
      <c r="S112"/>
      <c r="T112"/>
      <c r="U112"/>
      <c r="V112"/>
      <c r="W112"/>
      <c r="X112"/>
      <c r="Y112"/>
      <c r="Z112"/>
      <c r="AA112"/>
      <c r="AB112"/>
      <c r="AC112"/>
      <c r="AD112"/>
      <c r="AE112"/>
      <c r="AF112"/>
      <c r="AG112"/>
      <c r="AH112"/>
      <c r="AI112"/>
      <c r="AJ112"/>
      <c r="AK112" s="512" t="s">
        <v>895</v>
      </c>
      <c r="AL112" s="11"/>
      <c r="AM112" s="11"/>
      <c r="AN112" s="167"/>
      <c r="AO112"/>
      <c r="AP112" s="135">
        <v>1</v>
      </c>
    </row>
    <row r="113" spans="1:42" s="641" customFormat="1" ht="18.75" customHeight="1">
      <c r="A113"/>
      <c r="B113"/>
      <c r="C113"/>
      <c r="D113" s="67" t="str">
        <f t="shared" si="18"/>
        <v>►</v>
      </c>
      <c r="E113" s="66"/>
      <c r="F113" s="65"/>
      <c r="G113" s="64" t="str">
        <f t="shared" si="16"/>
        <v/>
      </c>
      <c r="H113" s="382"/>
      <c r="I113" s="62"/>
      <c r="J113" s="61">
        <v>1</v>
      </c>
      <c r="K113" s="60"/>
      <c r="L113" s="59">
        <f>IFERROR(INDEX(E123:Q123,MATCH(I113,E122:Q122,0)) * H113 * IF(ISBLANK(E113), 1, E113), 0)</f>
        <v>0</v>
      </c>
      <c r="M113" s="58">
        <f>IF(O121=0,0,(O113/O121)*N100*1000)</f>
        <v>0</v>
      </c>
      <c r="N113" s="57">
        <f>IF(L121=0, 0, (E113*J113)/(L121*N100))</f>
        <v>0</v>
      </c>
      <c r="O113" s="485">
        <f>IF(ISBLANK(P94), 0, (L113 * J113) * (P93 / P94))</f>
        <v>0</v>
      </c>
      <c r="P113" s="56">
        <f>(E113/P94)*P93*J113</f>
        <v>0</v>
      </c>
      <c r="Q113" s="675">
        <f t="shared" si="17"/>
        <v>0</v>
      </c>
      <c r="R113"/>
      <c r="S113"/>
      <c r="T113"/>
      <c r="U113"/>
      <c r="V113"/>
      <c r="W113"/>
      <c r="X113"/>
      <c r="Y113"/>
      <c r="Z113"/>
      <c r="AA113"/>
      <c r="AB113"/>
      <c r="AC113"/>
      <c r="AD113"/>
      <c r="AE113"/>
      <c r="AF113"/>
      <c r="AG113"/>
      <c r="AH113"/>
      <c r="AI113"/>
      <c r="AJ113"/>
      <c r="AK113" s="4171" t="s">
        <v>900</v>
      </c>
      <c r="AL113" s="4172"/>
      <c r="AM113" s="4172"/>
      <c r="AN113" s="4173"/>
      <c r="AO113"/>
      <c r="AP113" s="135">
        <v>1</v>
      </c>
    </row>
    <row r="114" spans="1:42" s="641" customFormat="1" ht="18.75" customHeight="1" thickBot="1">
      <c r="A114"/>
      <c r="B114"/>
      <c r="C114"/>
      <c r="D114" s="67" t="str">
        <f t="shared" si="18"/>
        <v>►</v>
      </c>
      <c r="E114" s="66"/>
      <c r="F114" s="65"/>
      <c r="G114" s="64" t="str">
        <f t="shared" si="16"/>
        <v/>
      </c>
      <c r="H114" s="382"/>
      <c r="I114" s="62"/>
      <c r="J114" s="61">
        <v>1</v>
      </c>
      <c r="K114" s="60"/>
      <c r="L114" s="59">
        <f>IFERROR(INDEX(E123:Q123,MATCH(I114,E122:Q122,0)) * H114 * IF(ISBLANK(E114), 1, E114), 0)</f>
        <v>0</v>
      </c>
      <c r="M114" s="58">
        <f>IF(O121=0,0,(O114/O121)*N100*1000)</f>
        <v>0</v>
      </c>
      <c r="N114" s="57">
        <f>IF(L121=0, 0, (E114*J114)/(L121*N100))</f>
        <v>0</v>
      </c>
      <c r="O114" s="485">
        <f>IF(ISBLANK(P94), 0, (L114 * J114) * (P93 / P94))</f>
        <v>0</v>
      </c>
      <c r="P114" s="56">
        <f>(E114/P94)*P93*J114</f>
        <v>0</v>
      </c>
      <c r="Q114" s="675">
        <f t="shared" si="17"/>
        <v>0</v>
      </c>
      <c r="R114"/>
      <c r="S114"/>
      <c r="T114"/>
      <c r="U114"/>
      <c r="V114"/>
      <c r="W114"/>
      <c r="X114"/>
      <c r="Y114"/>
      <c r="Z114"/>
      <c r="AA114"/>
      <c r="AB114"/>
      <c r="AC114"/>
      <c r="AD114"/>
      <c r="AE114"/>
      <c r="AF114"/>
      <c r="AG114"/>
      <c r="AH114"/>
      <c r="AI114"/>
      <c r="AJ114"/>
      <c r="AK114" s="519">
        <v>12</v>
      </c>
      <c r="AL114" s="18" t="s">
        <v>917</v>
      </c>
      <c r="AM114" s="18"/>
      <c r="AN114" s="465"/>
      <c r="AO114"/>
      <c r="AP114" s="135">
        <v>1</v>
      </c>
    </row>
    <row r="115" spans="1:42" s="641" customFormat="1" ht="18.75" customHeight="1">
      <c r="A115"/>
      <c r="B115"/>
      <c r="C115"/>
      <c r="D115" s="67" t="str">
        <f t="shared" si="18"/>
        <v>►</v>
      </c>
      <c r="E115" s="66"/>
      <c r="F115" s="65"/>
      <c r="G115" s="64" t="str">
        <f t="shared" si="16"/>
        <v/>
      </c>
      <c r="H115" s="382"/>
      <c r="I115" s="62"/>
      <c r="J115" s="61">
        <v>1</v>
      </c>
      <c r="K115" s="60"/>
      <c r="L115" s="59">
        <f>IFERROR(INDEX(E123:Q123,MATCH(I115,E122:Q122,0)) * H115 * IF(ISBLANK(E115), 1, E115), 0)</f>
        <v>0</v>
      </c>
      <c r="M115" s="58">
        <f>IF(O121=0,0,(O115/O121)*N100*1000)</f>
        <v>0</v>
      </c>
      <c r="N115" s="57">
        <f>IF(L121=0, 0, (E115*J115)/(L121*N100))</f>
        <v>0</v>
      </c>
      <c r="O115" s="485">
        <f>IF(ISBLANK(P94), 0, (L115 * J115) * (P93 / P94))</f>
        <v>0</v>
      </c>
      <c r="P115" s="56">
        <f>(E115/P94)*P93*J115</f>
        <v>0</v>
      </c>
      <c r="Q115" s="675">
        <f t="shared" si="17"/>
        <v>0</v>
      </c>
      <c r="R115"/>
      <c r="S115"/>
      <c r="T115"/>
      <c r="U115"/>
      <c r="V115"/>
      <c r="W115"/>
      <c r="X115"/>
      <c r="Y115"/>
      <c r="Z115"/>
      <c r="AA115"/>
      <c r="AB115"/>
      <c r="AC115"/>
      <c r="AD115"/>
      <c r="AE115"/>
      <c r="AF115"/>
      <c r="AG115"/>
      <c r="AH115"/>
      <c r="AI115"/>
      <c r="AJ115"/>
      <c r="AK115" s="520">
        <f ca="1">CELL("largeur",AK115)</f>
        <v>19</v>
      </c>
      <c r="AL115" s="18" t="s">
        <v>919</v>
      </c>
      <c r="AM115" s="18"/>
      <c r="AN115" s="465"/>
      <c r="AO115"/>
      <c r="AP115" s="135">
        <v>1</v>
      </c>
    </row>
    <row r="116" spans="1:42" s="641" customFormat="1" ht="18.75" customHeight="1">
      <c r="A116"/>
      <c r="B116"/>
      <c r="C116"/>
      <c r="D116" s="67" t="str">
        <f t="shared" si="18"/>
        <v>►</v>
      </c>
      <c r="E116" s="66"/>
      <c r="F116" s="65"/>
      <c r="G116" s="64" t="str">
        <f t="shared" si="16"/>
        <v/>
      </c>
      <c r="H116" s="382"/>
      <c r="I116" s="62"/>
      <c r="J116" s="61">
        <v>1</v>
      </c>
      <c r="K116" s="60"/>
      <c r="L116" s="59">
        <f>IFERROR(INDEX(E123:Q123,MATCH(I116,E122:Q122,0)) * H116 * IF(ISBLANK(E116), 1, E116), 0)</f>
        <v>0</v>
      </c>
      <c r="M116" s="58">
        <f>IF(O121=0,0,(O116/O121)*N100*1000)</f>
        <v>0</v>
      </c>
      <c r="N116" s="57">
        <f>IF(L121=0, 0, (E116*J116)/(L121*N100))</f>
        <v>0</v>
      </c>
      <c r="O116" s="485">
        <f>IF(ISBLANK(P94), 0, (L116 * J116) * (P93 / P94))</f>
        <v>0</v>
      </c>
      <c r="P116" s="56">
        <f>(E116/P94)*P93*J116</f>
        <v>0</v>
      </c>
      <c r="Q116" s="675">
        <f t="shared" si="17"/>
        <v>0</v>
      </c>
      <c r="R116"/>
      <c r="S116"/>
      <c r="T116"/>
      <c r="U116"/>
      <c r="V116"/>
      <c r="W116"/>
      <c r="X116"/>
      <c r="Y116"/>
      <c r="Z116"/>
      <c r="AA116"/>
      <c r="AB116"/>
      <c r="AC116"/>
      <c r="AD116"/>
      <c r="AE116"/>
      <c r="AF116"/>
      <c r="AG116"/>
      <c r="AH116"/>
      <c r="AI116"/>
      <c r="AJ116"/>
      <c r="AK116" s="466" t="s">
        <v>921</v>
      </c>
      <c r="AL116" s="18"/>
      <c r="AM116" s="18"/>
      <c r="AN116" s="465"/>
      <c r="AO116"/>
      <c r="AP116" s="135">
        <v>1</v>
      </c>
    </row>
    <row r="117" spans="1:42" s="641" customFormat="1" ht="18.75" customHeight="1">
      <c r="A117"/>
      <c r="B117"/>
      <c r="C117"/>
      <c r="D117" s="67" t="str">
        <f t="shared" si="18"/>
        <v>►</v>
      </c>
      <c r="E117" s="66"/>
      <c r="F117" s="65"/>
      <c r="G117" s="64" t="str">
        <f t="shared" si="16"/>
        <v/>
      </c>
      <c r="H117" s="382"/>
      <c r="I117" s="62"/>
      <c r="J117" s="61">
        <v>1</v>
      </c>
      <c r="K117" s="60"/>
      <c r="L117" s="59">
        <f>IFERROR(INDEX(E123:Q123,MATCH(I117,E122:Q122,0)) * H117 * IF(ISBLANK(E117), 1, E117), 0)</f>
        <v>0</v>
      </c>
      <c r="M117" s="58">
        <f>IF(O121=0,0,(O117/O121)*N100*1000)</f>
        <v>0</v>
      </c>
      <c r="N117" s="57">
        <f>IF(L121=0, 0, (E117*J117)/(L121*N100))</f>
        <v>0</v>
      </c>
      <c r="O117" s="485">
        <f>IF(ISBLANK(P94), 0, (L117 * J117) * (P93 / P94))</f>
        <v>0</v>
      </c>
      <c r="P117" s="56">
        <f>(E117/P94)*P93*J117</f>
        <v>0</v>
      </c>
      <c r="Q117" s="675">
        <f t="shared" si="17"/>
        <v>0</v>
      </c>
      <c r="R117"/>
      <c r="S117"/>
      <c r="T117"/>
      <c r="U117"/>
      <c r="V117"/>
      <c r="W117"/>
      <c r="X117"/>
      <c r="Y117"/>
      <c r="Z117"/>
      <c r="AA117"/>
      <c r="AB117"/>
      <c r="AC117"/>
      <c r="AD117"/>
      <c r="AE117"/>
      <c r="AF117"/>
      <c r="AG117"/>
      <c r="AH117"/>
      <c r="AI117"/>
      <c r="AJ117"/>
      <c r="AK117" s="466" t="s">
        <v>927</v>
      </c>
      <c r="AL117" s="18"/>
      <c r="AM117" s="18"/>
      <c r="AN117" s="465"/>
      <c r="AO117"/>
      <c r="AP117" s="135">
        <v>1</v>
      </c>
    </row>
    <row r="118" spans="1:42" s="641" customFormat="1" ht="18.75" customHeight="1">
      <c r="A118"/>
      <c r="B118"/>
      <c r="C118"/>
      <c r="D118" s="67" t="str">
        <f t="shared" si="18"/>
        <v>►</v>
      </c>
      <c r="E118" s="66"/>
      <c r="F118" s="65"/>
      <c r="G118" s="64" t="str">
        <f t="shared" si="16"/>
        <v/>
      </c>
      <c r="H118" s="382"/>
      <c r="I118" s="62"/>
      <c r="J118" s="61">
        <v>1</v>
      </c>
      <c r="K118" s="60"/>
      <c r="L118" s="59">
        <f>IFERROR(INDEX(E123:Q123,MATCH(I118,E122:Q122,0)) * H118 * IF(ISBLANK(E118), 1, E118), 0)</f>
        <v>0</v>
      </c>
      <c r="M118" s="58">
        <f>IF(O121=0,0,(O118/O121)*N100*1000)</f>
        <v>0</v>
      </c>
      <c r="N118" s="57">
        <f>IF(L121=0, 0, (E118*J118)/(L121*N100))</f>
        <v>0</v>
      </c>
      <c r="O118" s="485">
        <f>IF(ISBLANK(P94), 0, (L118 * J118) * (P93 / P94))</f>
        <v>0</v>
      </c>
      <c r="P118" s="56">
        <f>(E118/P94)*P93*J118</f>
        <v>0</v>
      </c>
      <c r="Q118" s="675">
        <f t="shared" si="17"/>
        <v>0</v>
      </c>
      <c r="R118"/>
      <c r="S118"/>
      <c r="T118"/>
      <c r="U118"/>
      <c r="V118"/>
      <c r="W118"/>
      <c r="X118"/>
      <c r="Y118"/>
      <c r="Z118"/>
      <c r="AA118"/>
      <c r="AB118"/>
      <c r="AC118"/>
      <c r="AD118"/>
      <c r="AE118"/>
      <c r="AF118"/>
      <c r="AG118"/>
      <c r="AH118"/>
      <c r="AI118"/>
      <c r="AJ118"/>
      <c r="AK118" s="466" t="s">
        <v>929</v>
      </c>
      <c r="AL118" s="139"/>
      <c r="AM118" s="139"/>
      <c r="AN118" s="492"/>
      <c r="AO118"/>
      <c r="AP118" s="135">
        <v>1</v>
      </c>
    </row>
    <row r="119" spans="1:42" s="641" customFormat="1" ht="18.75" customHeight="1">
      <c r="A119"/>
      <c r="B119"/>
      <c r="C119"/>
      <c r="D119" s="67" t="str">
        <f t="shared" si="18"/>
        <v>►</v>
      </c>
      <c r="E119" s="66"/>
      <c r="F119" s="72"/>
      <c r="G119" s="64" t="str">
        <f t="shared" si="16"/>
        <v/>
      </c>
      <c r="H119" s="63"/>
      <c r="I119" s="62"/>
      <c r="J119" s="61">
        <v>1</v>
      </c>
      <c r="K119" s="60"/>
      <c r="L119" s="59">
        <f>IFERROR(INDEX(E123:Q123,MATCH(I119,E122:Q122,0)) * H119 * IF(ISBLANK(E119), 1, E119), 0)</f>
        <v>0</v>
      </c>
      <c r="M119" s="71">
        <f>IF(O121=0,0,(O119/O121)*N100*1000)</f>
        <v>0</v>
      </c>
      <c r="N119" s="70">
        <f>IF(L121=0, 0, (E119*J119)/(L121*N100))</f>
        <v>0</v>
      </c>
      <c r="O119" s="485">
        <f>IF(ISBLANK(P94), 0, (L119 * J119) * (P93 / P94))</f>
        <v>0</v>
      </c>
      <c r="P119" s="69">
        <f>(E119/P94)*P93*J119</f>
        <v>0</v>
      </c>
      <c r="Q119" s="677">
        <f t="shared" si="17"/>
        <v>0</v>
      </c>
      <c r="R119"/>
      <c r="S119"/>
      <c r="T119"/>
      <c r="U119"/>
      <c r="V119"/>
      <c r="W119"/>
      <c r="X119"/>
      <c r="Y119"/>
      <c r="Z119"/>
      <c r="AA119"/>
      <c r="AB119"/>
      <c r="AC119"/>
      <c r="AD119"/>
      <c r="AE119"/>
      <c r="AF119"/>
      <c r="AG119"/>
      <c r="AH119"/>
      <c r="AI119"/>
      <c r="AJ119"/>
      <c r="AK119" s="521"/>
      <c r="AL119" s="139"/>
      <c r="AM119" s="139"/>
      <c r="AN119" s="492"/>
      <c r="AO119"/>
      <c r="AP119" s="135">
        <v>1</v>
      </c>
    </row>
    <row r="120" spans="1:42" s="641" customFormat="1" ht="18.75" customHeight="1">
      <c r="A120"/>
      <c r="B120"/>
      <c r="C120"/>
      <c r="D120" s="53" t="s">
        <v>0</v>
      </c>
      <c r="E120" s="66"/>
      <c r="F120" s="72"/>
      <c r="G120" s="64" t="str">
        <f t="shared" si="16"/>
        <v/>
      </c>
      <c r="H120" s="63"/>
      <c r="I120" s="62"/>
      <c r="J120" s="61">
        <v>1</v>
      </c>
      <c r="K120" s="60"/>
      <c r="L120" s="59">
        <f>IFERROR(INDEX(E123:Q123,MATCH(I120,E122:Q122,0)) * H120 * IF(ISBLANK(E120), 1, E120), 0)</f>
        <v>0</v>
      </c>
      <c r="M120" s="58">
        <f>IF(O121=0,0,(O120/O121)*N100*1000)</f>
        <v>0</v>
      </c>
      <c r="N120" s="57">
        <f>IF(L121=0, 0, (E120*J120)/(L121*N100))</f>
        <v>0</v>
      </c>
      <c r="O120" s="485">
        <f>IF(ISBLANK(P94), 0, (L120 * J120) * (P93 / P94))</f>
        <v>0</v>
      </c>
      <c r="P120" s="56">
        <f>(E120/P94)*P93*J120</f>
        <v>0</v>
      </c>
      <c r="Q120" s="675">
        <f t="shared" si="17"/>
        <v>0</v>
      </c>
      <c r="R120"/>
      <c r="S120"/>
      <c r="T120"/>
      <c r="U120"/>
      <c r="V120"/>
      <c r="W120"/>
      <c r="X120"/>
      <c r="Y120"/>
      <c r="Z120"/>
      <c r="AA120"/>
      <c r="AB120"/>
      <c r="AC120"/>
      <c r="AD120"/>
      <c r="AE120"/>
      <c r="AF120"/>
      <c r="AG120"/>
      <c r="AH120"/>
      <c r="AI120"/>
      <c r="AJ120"/>
      <c r="AK120" s="522" t="s">
        <v>15</v>
      </c>
      <c r="AL120" s="11" t="s">
        <v>937</v>
      </c>
      <c r="AM120" s="11"/>
      <c r="AN120" s="492"/>
      <c r="AO120"/>
      <c r="AP120" s="135">
        <v>1</v>
      </c>
    </row>
    <row r="121" spans="1:42" s="641" customFormat="1" ht="14.45" customHeight="1">
      <c r="A121"/>
      <c r="B121"/>
      <c r="C121"/>
      <c r="D121" s="53" t="s">
        <v>0</v>
      </c>
      <c r="E121" s="51"/>
      <c r="F121" s="50"/>
      <c r="G121" s="52"/>
      <c r="H121" s="52"/>
      <c r="I121" s="51"/>
      <c r="J121" s="50"/>
      <c r="K121" s="49"/>
      <c r="L121" s="48">
        <f>SUM(L101:L120)</f>
        <v>0</v>
      </c>
      <c r="M121" s="47"/>
      <c r="N121" s="47"/>
      <c r="O121" s="46">
        <f>SUM(O101:O120)</f>
        <v>0</v>
      </c>
      <c r="P121" s="49"/>
      <c r="Q121" s="2080"/>
      <c r="R121"/>
      <c r="S121"/>
      <c r="T121"/>
      <c r="U121"/>
      <c r="V121"/>
      <c r="W121"/>
      <c r="X121"/>
      <c r="Y121"/>
      <c r="Z121"/>
      <c r="AA121"/>
      <c r="AB121"/>
      <c r="AC121"/>
      <c r="AD121"/>
      <c r="AE121"/>
      <c r="AF121"/>
      <c r="AG121"/>
      <c r="AH121"/>
      <c r="AI121"/>
      <c r="AJ121"/>
      <c r="AK121" s="166"/>
      <c r="AL121" s="11" t="s">
        <v>1074</v>
      </c>
      <c r="AM121" s="139"/>
      <c r="AN121" s="492"/>
      <c r="AO121"/>
      <c r="AP121" s="135">
        <v>1</v>
      </c>
    </row>
    <row r="122" spans="1:42" s="641" customFormat="1" ht="14.45" customHeight="1">
      <c r="A122"/>
      <c r="B122"/>
      <c r="C122"/>
      <c r="D122" s="44" t="s">
        <v>15</v>
      </c>
      <c r="E122" s="39" t="s">
        <v>66</v>
      </c>
      <c r="F122" s="39" t="s">
        <v>65</v>
      </c>
      <c r="G122" s="623" t="s">
        <v>54</v>
      </c>
      <c r="H122" s="43" t="s">
        <v>64</v>
      </c>
      <c r="I122" s="42" t="s">
        <v>63</v>
      </c>
      <c r="J122" s="41" t="s">
        <v>62</v>
      </c>
      <c r="K122" s="40" t="s">
        <v>61</v>
      </c>
      <c r="L122" s="38" t="s">
        <v>55</v>
      </c>
      <c r="M122" s="39" t="s">
        <v>60</v>
      </c>
      <c r="N122" s="39" t="s">
        <v>59</v>
      </c>
      <c r="O122" s="624" t="s">
        <v>58</v>
      </c>
      <c r="P122" s="624" t="s">
        <v>57</v>
      </c>
      <c r="Q122" s="404" t="s">
        <v>56</v>
      </c>
      <c r="R122"/>
      <c r="S122"/>
      <c r="T122"/>
      <c r="U122"/>
      <c r="V122"/>
      <c r="W122"/>
      <c r="X122"/>
      <c r="Y122"/>
      <c r="Z122"/>
      <c r="AA122"/>
      <c r="AB122"/>
      <c r="AC122"/>
      <c r="AD122"/>
      <c r="AE122"/>
      <c r="AF122"/>
      <c r="AG122"/>
      <c r="AH122"/>
      <c r="AI122"/>
      <c r="AJ122"/>
      <c r="AK122" s="694" t="s">
        <v>138</v>
      </c>
      <c r="AL122" s="658"/>
      <c r="AM122" s="139"/>
      <c r="AN122" s="492"/>
      <c r="AO122"/>
      <c r="AP122" s="135">
        <v>1</v>
      </c>
    </row>
    <row r="123" spans="1:42" s="641" customFormat="1" ht="14.45" customHeight="1">
      <c r="A123"/>
      <c r="B123"/>
      <c r="C123"/>
      <c r="D123" s="44" t="s">
        <v>15</v>
      </c>
      <c r="E123" s="406">
        <v>0.5</v>
      </c>
      <c r="F123" s="407">
        <v>0.25</v>
      </c>
      <c r="G123" s="679">
        <v>1</v>
      </c>
      <c r="H123" s="407">
        <v>0.25</v>
      </c>
      <c r="I123" s="409">
        <v>0.5</v>
      </c>
      <c r="J123" s="410">
        <v>1E-3</v>
      </c>
      <c r="K123" s="408">
        <v>1</v>
      </c>
      <c r="L123" s="410">
        <v>1E-3</v>
      </c>
      <c r="M123" s="410">
        <v>0.22500000000000001</v>
      </c>
      <c r="N123" s="410">
        <v>0.01</v>
      </c>
      <c r="O123" s="678">
        <v>1</v>
      </c>
      <c r="P123" s="679">
        <v>0.1</v>
      </c>
      <c r="Q123" s="411">
        <v>0.01</v>
      </c>
      <c r="R123"/>
      <c r="S123"/>
      <c r="T123"/>
      <c r="U123"/>
      <c r="V123"/>
      <c r="W123"/>
      <c r="X123"/>
      <c r="Y123"/>
      <c r="Z123"/>
      <c r="AA123"/>
      <c r="AB123"/>
      <c r="AC123"/>
      <c r="AD123"/>
      <c r="AE123"/>
      <c r="AF123"/>
      <c r="AG123"/>
      <c r="AH123"/>
      <c r="AI123"/>
      <c r="AJ123"/>
      <c r="AK123" s="695" t="s">
        <v>145</v>
      </c>
      <c r="AL123" s="658"/>
      <c r="AM123" s="139"/>
      <c r="AN123" s="492"/>
      <c r="AO123"/>
      <c r="AP123" s="135">
        <v>1</v>
      </c>
    </row>
    <row r="124" spans="1:42" s="641" customFormat="1" ht="14.45" customHeight="1">
      <c r="A124"/>
      <c r="B124"/>
      <c r="C124"/>
      <c r="D124" s="593" t="s">
        <v>15</v>
      </c>
      <c r="E124" s="588">
        <v>11</v>
      </c>
      <c r="F124" s="588">
        <v>11</v>
      </c>
      <c r="G124" s="588">
        <v>3</v>
      </c>
      <c r="H124" s="588">
        <v>11</v>
      </c>
      <c r="I124" s="588">
        <v>11</v>
      </c>
      <c r="J124" s="588">
        <v>9</v>
      </c>
      <c r="K124" s="588">
        <v>35</v>
      </c>
      <c r="L124" s="589">
        <v>0.2</v>
      </c>
      <c r="M124" s="588">
        <v>11</v>
      </c>
      <c r="N124" s="588">
        <v>11</v>
      </c>
      <c r="O124" s="588">
        <v>11</v>
      </c>
      <c r="P124" s="588">
        <v>11</v>
      </c>
      <c r="Q124" s="591">
        <v>11</v>
      </c>
      <c r="R124"/>
      <c r="S124"/>
      <c r="T124"/>
      <c r="U124"/>
      <c r="V124"/>
      <c r="W124"/>
      <c r="X124"/>
      <c r="Y124"/>
      <c r="Z124"/>
      <c r="AA124"/>
      <c r="AB124"/>
      <c r="AC124"/>
      <c r="AD124"/>
      <c r="AE124"/>
      <c r="AF124"/>
      <c r="AG124"/>
      <c r="AH124"/>
      <c r="AI124"/>
      <c r="AJ124"/>
      <c r="AK124" s="694"/>
      <c r="AL124" s="652" t="s">
        <v>1034</v>
      </c>
      <c r="AM124" s="139"/>
      <c r="AN124" s="492"/>
      <c r="AO124"/>
      <c r="AP124" s="135">
        <v>1</v>
      </c>
    </row>
    <row r="125" spans="1:42" s="641" customFormat="1" ht="15" customHeight="1" thickBot="1">
      <c r="A125"/>
      <c r="B125"/>
      <c r="C125"/>
      <c r="D125" s="594" t="s">
        <v>15</v>
      </c>
      <c r="E125" s="590">
        <f t="shared" ref="E125:Q125" ca="1" si="19">CELL("largeur",E125)</f>
        <v>11</v>
      </c>
      <c r="F125" s="590">
        <f t="shared" ca="1" si="19"/>
        <v>11</v>
      </c>
      <c r="G125" s="590">
        <f t="shared" ca="1" si="19"/>
        <v>3</v>
      </c>
      <c r="H125" s="590">
        <f t="shared" ca="1" si="19"/>
        <v>11</v>
      </c>
      <c r="I125" s="590">
        <f t="shared" ca="1" si="19"/>
        <v>11</v>
      </c>
      <c r="J125" s="590">
        <f t="shared" ca="1" si="19"/>
        <v>9</v>
      </c>
      <c r="K125" s="590">
        <f t="shared" ca="1" si="19"/>
        <v>35</v>
      </c>
      <c r="L125" s="590">
        <f t="shared" ca="1" si="19"/>
        <v>11</v>
      </c>
      <c r="M125" s="590">
        <f t="shared" ca="1" si="19"/>
        <v>11</v>
      </c>
      <c r="N125" s="590">
        <f t="shared" ca="1" si="19"/>
        <v>11</v>
      </c>
      <c r="O125" s="590">
        <f t="shared" ca="1" si="19"/>
        <v>11</v>
      </c>
      <c r="P125" s="590">
        <f t="shared" ca="1" si="19"/>
        <v>11</v>
      </c>
      <c r="Q125" s="592">
        <f t="shared" ca="1" si="19"/>
        <v>11</v>
      </c>
      <c r="R125"/>
      <c r="S125"/>
      <c r="T125"/>
      <c r="U125"/>
      <c r="V125"/>
      <c r="W125"/>
      <c r="X125"/>
      <c r="Y125"/>
      <c r="Z125"/>
      <c r="AA125"/>
      <c r="AB125"/>
      <c r="AC125"/>
      <c r="AD125"/>
      <c r="AE125"/>
      <c r="AF125"/>
      <c r="AG125"/>
      <c r="AH125"/>
      <c r="AI125"/>
      <c r="AJ125"/>
      <c r="AK125" s="693" t="s">
        <v>0</v>
      </c>
      <c r="AL125" s="657" t="s">
        <v>1033</v>
      </c>
      <c r="AM125" s="139"/>
      <c r="AN125" s="492"/>
      <c r="AO125"/>
      <c r="AP125" s="135">
        <v>1</v>
      </c>
    </row>
    <row r="126" spans="1:42" s="641" customFormat="1" ht="15" customHeight="1">
      <c r="A126"/>
      <c r="B126"/>
      <c r="C126"/>
      <c r="D126" s="1" t="s">
        <v>0</v>
      </c>
      <c r="E126" s="617" t="s">
        <v>0</v>
      </c>
      <c r="F126" s="617" t="s">
        <v>0</v>
      </c>
      <c r="G126" s="617" t="s">
        <v>0</v>
      </c>
      <c r="H126" s="617" t="s">
        <v>0</v>
      </c>
      <c r="I126" s="617" t="s">
        <v>0</v>
      </c>
      <c r="J126" s="2028"/>
      <c r="K126" s="151" t="s">
        <v>1064</v>
      </c>
      <c r="L126" s="2030">
        <v>0.2</v>
      </c>
      <c r="M126" s="154" t="s">
        <v>1061</v>
      </c>
      <c r="N126" s="2028"/>
      <c r="O126" s="2028"/>
      <c r="P126" s="617" t="s">
        <v>0</v>
      </c>
      <c r="Q126" s="617" t="s">
        <v>0</v>
      </c>
      <c r="R126"/>
      <c r="S126"/>
      <c r="T126"/>
      <c r="U126"/>
      <c r="V126"/>
      <c r="W126"/>
      <c r="X126"/>
      <c r="Y126"/>
      <c r="Z126"/>
      <c r="AA126"/>
      <c r="AB126"/>
      <c r="AC126"/>
      <c r="AD126"/>
      <c r="AE126"/>
      <c r="AF126"/>
      <c r="AG126"/>
      <c r="AH126"/>
      <c r="AI126"/>
      <c r="AJ126"/>
      <c r="AK126" s="694" t="s">
        <v>172</v>
      </c>
      <c r="AL126" s="658"/>
      <c r="AM126" s="139"/>
      <c r="AN126" s="492"/>
      <c r="AO126"/>
      <c r="AP126" s="135">
        <v>1</v>
      </c>
    </row>
    <row r="127" spans="1:42" s="641" customFormat="1" ht="15" customHeight="1">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s="694" t="s">
        <v>178</v>
      </c>
      <c r="AL127" s="658"/>
      <c r="AM127" s="139"/>
      <c r="AN127" s="492"/>
      <c r="AO127"/>
      <c r="AP127" s="135">
        <v>1</v>
      </c>
    </row>
    <row r="128" spans="1:42" s="641" customFormat="1" ht="15" customHeight="1">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s="694" t="s">
        <v>204</v>
      </c>
      <c r="AL128" s="658"/>
      <c r="AM128" s="18"/>
      <c r="AN128" s="167"/>
      <c r="AO128"/>
      <c r="AP128" s="135">
        <v>1</v>
      </c>
    </row>
    <row r="129" spans="1:42" s="641" customFormat="1" ht="15" customHeight="1">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s="466"/>
      <c r="AL129" s="18"/>
      <c r="AM129" s="18"/>
      <c r="AN129" s="465"/>
      <c r="AO129"/>
      <c r="AP129" s="135">
        <v>1</v>
      </c>
    </row>
    <row r="130" spans="1:42" s="641" customFormat="1">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s="466"/>
      <c r="AL130"/>
      <c r="AM130" s="18"/>
      <c r="AN130" s="465"/>
      <c r="AO130"/>
      <c r="AP130" s="135">
        <v>1</v>
      </c>
    </row>
    <row r="131" spans="1:42" s="641" customFormat="1">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s="466"/>
      <c r="AL131" s="18"/>
      <c r="AM131" s="18"/>
      <c r="AN131" s="465"/>
      <c r="AO131"/>
      <c r="AP131" s="135">
        <v>1</v>
      </c>
    </row>
    <row r="132" spans="1:42" s="641" customFormat="1" ht="15.75">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s="425" t="s">
        <v>947</v>
      </c>
      <c r="AL132" s="428"/>
      <c r="AM132" s="428"/>
      <c r="AN132" s="524"/>
      <c r="AO132"/>
      <c r="AP132" s="135">
        <v>1</v>
      </c>
    </row>
    <row r="133" spans="1:42" s="641" customFormat="1" ht="15.75">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s="425" t="s">
        <v>949</v>
      </c>
      <c r="AL133" s="428"/>
      <c r="AM133" s="428"/>
      <c r="AN133" s="524"/>
      <c r="AO133"/>
      <c r="AP133" s="135">
        <v>1</v>
      </c>
    </row>
    <row r="134" spans="1:42" s="641" customFormat="1" ht="15" customHeight="1">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s="514"/>
      <c r="AL134" s="137"/>
      <c r="AM134" s="137"/>
      <c r="AN134" s="525"/>
      <c r="AO134"/>
      <c r="AP134" s="135">
        <v>1</v>
      </c>
    </row>
    <row r="135" spans="1:42" s="641" customFormat="1" ht="15" customHeight="1" thickBot="1">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s="526">
        <v>19</v>
      </c>
      <c r="AL135" s="527">
        <v>18</v>
      </c>
      <c r="AM135" s="527">
        <v>25</v>
      </c>
      <c r="AN135" s="528">
        <v>16</v>
      </c>
      <c r="AO135"/>
      <c r="AP135" s="135">
        <v>1</v>
      </c>
    </row>
    <row r="136" spans="1:42" s="641" customFormat="1" ht="15" customHeight="1">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s="1">
        <f ca="1">CELL("largeur",AK136)</f>
        <v>19</v>
      </c>
      <c r="AL136" s="1">
        <f ca="1">CELL("largeur",AL136)</f>
        <v>18</v>
      </c>
      <c r="AM136" s="1">
        <f ca="1">CELL("largeur",AM136)</f>
        <v>25</v>
      </c>
      <c r="AN136" s="1">
        <f ca="1">CELL("largeur",AN136)</f>
        <v>16</v>
      </c>
      <c r="AO136"/>
      <c r="AP136" s="135">
        <v>1</v>
      </c>
    </row>
    <row r="137" spans="1:42" s="641" customFormat="1" ht="15" customHeight="1">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s="135">
        <v>1</v>
      </c>
    </row>
    <row r="138" spans="1:42" s="641" customFormat="1" ht="15" customHeight="1">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s="135">
        <v>1</v>
      </c>
    </row>
    <row r="139" spans="1:42" s="641" customFormat="1">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s="135">
        <v>1</v>
      </c>
    </row>
    <row r="140" spans="1:42" s="641" customFormat="1">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s="137"/>
      <c r="AI140" s="137"/>
      <c r="AJ140" s="137"/>
      <c r="AK140"/>
      <c r="AL140"/>
      <c r="AM140"/>
      <c r="AN140"/>
      <c r="AO140"/>
      <c r="AP140" s="135">
        <v>1</v>
      </c>
    </row>
    <row r="141" spans="1:42" s="641" customFormat="1">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s="137"/>
      <c r="AI141" s="137"/>
      <c r="AJ141" s="137"/>
      <c r="AK141"/>
      <c r="AL141"/>
      <c r="AM141"/>
      <c r="AN141"/>
      <c r="AO141"/>
      <c r="AP141" s="135">
        <v>1</v>
      </c>
    </row>
    <row r="142" spans="1:42" s="641" customFormat="1">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s="137"/>
      <c r="AI142" s="137"/>
      <c r="AJ142" s="137"/>
      <c r="AK142"/>
      <c r="AL142"/>
      <c r="AM142"/>
      <c r="AN142"/>
      <c r="AO142"/>
      <c r="AP142" s="135">
        <v>1</v>
      </c>
    </row>
    <row r="143" spans="1:42" s="641" customFormat="1">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s="137"/>
      <c r="AI143" s="137"/>
      <c r="AJ143" s="137"/>
      <c r="AK143"/>
      <c r="AL143"/>
      <c r="AM143"/>
      <c r="AN143"/>
      <c r="AO143"/>
      <c r="AP143" s="135">
        <v>1</v>
      </c>
    </row>
    <row r="144" spans="1:42" s="641" customFormat="1">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s="137"/>
      <c r="AI144" s="137"/>
      <c r="AJ144" s="137"/>
      <c r="AK144"/>
      <c r="AL144"/>
      <c r="AM144"/>
      <c r="AN144"/>
      <c r="AO144"/>
      <c r="AP144" s="135">
        <v>1</v>
      </c>
    </row>
    <row r="145" spans="1:44" s="641" customFormat="1" ht="15.75" customHeight="1">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s="137"/>
      <c r="AI145" s="137"/>
      <c r="AJ145" s="137"/>
      <c r="AK145"/>
      <c r="AL145"/>
      <c r="AM145"/>
      <c r="AN145"/>
      <c r="AO145"/>
      <c r="AP145" s="135">
        <v>1</v>
      </c>
    </row>
    <row r="146" spans="1:44" s="641" customFormat="1" ht="15" customHeight="1">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s="137"/>
      <c r="AI146" s="137"/>
      <c r="AJ146" s="137"/>
      <c r="AK146"/>
      <c r="AL146"/>
      <c r="AM146"/>
      <c r="AN146"/>
      <c r="AO146"/>
      <c r="AP146" s="135">
        <v>1</v>
      </c>
    </row>
    <row r="147" spans="1:44" s="641" customFormat="1" ht="14.45" customHeight="1">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s="137"/>
      <c r="AI147" s="137"/>
      <c r="AJ147" s="137"/>
      <c r="AK147"/>
      <c r="AL147"/>
      <c r="AM147"/>
      <c r="AN147"/>
      <c r="AO147"/>
      <c r="AP147" s="135">
        <v>1</v>
      </c>
    </row>
    <row r="148" spans="1:44" s="641" customFormat="1" ht="14.45" customHeight="1">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s="137"/>
      <c r="AI148" s="137"/>
      <c r="AJ148" s="137"/>
      <c r="AK148"/>
      <c r="AL148"/>
      <c r="AM148"/>
      <c r="AN148"/>
      <c r="AO148"/>
      <c r="AP148" s="640" t="s">
        <v>997</v>
      </c>
    </row>
    <row r="149" spans="1:44" s="641" customFormat="1">
      <c r="A149" s="135">
        <v>1</v>
      </c>
      <c r="B149" s="135">
        <v>1</v>
      </c>
      <c r="C149" s="135">
        <v>1</v>
      </c>
      <c r="D149" s="135">
        <v>1</v>
      </c>
      <c r="E149" s="135">
        <v>1</v>
      </c>
      <c r="F149" s="135">
        <v>1</v>
      </c>
      <c r="G149" s="135">
        <v>1</v>
      </c>
      <c r="H149" s="135">
        <v>1</v>
      </c>
      <c r="I149" s="135">
        <v>1</v>
      </c>
      <c r="J149" s="135">
        <v>1</v>
      </c>
      <c r="K149" s="135">
        <v>1</v>
      </c>
      <c r="L149" s="135">
        <v>1</v>
      </c>
      <c r="M149" s="135">
        <v>1</v>
      </c>
      <c r="N149" s="135">
        <v>1</v>
      </c>
      <c r="O149" s="135">
        <v>1</v>
      </c>
      <c r="P149" s="135">
        <v>1</v>
      </c>
      <c r="Q149" s="135">
        <v>1</v>
      </c>
      <c r="R149" s="135">
        <v>1</v>
      </c>
      <c r="S149" s="135">
        <v>1</v>
      </c>
      <c r="T149" s="135">
        <v>1</v>
      </c>
      <c r="U149" s="135">
        <v>1</v>
      </c>
      <c r="V149" s="135">
        <v>1</v>
      </c>
      <c r="W149" s="135">
        <v>1</v>
      </c>
      <c r="X149" s="135">
        <v>1</v>
      </c>
      <c r="Y149" s="135">
        <v>1</v>
      </c>
      <c r="Z149" s="135">
        <v>1</v>
      </c>
      <c r="AA149" s="135">
        <v>1</v>
      </c>
      <c r="AB149" s="135">
        <v>1</v>
      </c>
      <c r="AC149" s="135">
        <v>1</v>
      </c>
      <c r="AD149" s="135">
        <v>1</v>
      </c>
      <c r="AE149" s="135">
        <v>1</v>
      </c>
      <c r="AF149" s="135">
        <v>1</v>
      </c>
      <c r="AG149" s="135">
        <v>1</v>
      </c>
      <c r="AH149" s="135">
        <v>1</v>
      </c>
      <c r="AI149" s="135">
        <v>1</v>
      </c>
      <c r="AJ149" s="135">
        <v>1</v>
      </c>
      <c r="AK149" s="135">
        <v>1</v>
      </c>
      <c r="AL149" s="135">
        <v>1</v>
      </c>
      <c r="AM149" s="135">
        <v>1</v>
      </c>
      <c r="AN149" s="135">
        <v>1</v>
      </c>
      <c r="AO149" s="135">
        <v>1</v>
      </c>
      <c r="AP149" s="133" t="str">
        <f>ADDRESS(ROW(),COLUMN(),4)</f>
        <v>AP149</v>
      </c>
      <c r="AQ149" s="689"/>
      <c r="AR149" s="690" t="str">
        <f>ADDRESS(ROW(),COLUMN(),4)</f>
        <v>AR149</v>
      </c>
    </row>
  </sheetData>
  <mergeCells count="90">
    <mergeCell ref="P99:P100"/>
    <mergeCell ref="Q99:Q100"/>
    <mergeCell ref="H99:H100"/>
    <mergeCell ref="I99:I100"/>
    <mergeCell ref="J99:J100"/>
    <mergeCell ref="L99:L100"/>
    <mergeCell ref="O99:O100"/>
    <mergeCell ref="E88:E89"/>
    <mergeCell ref="F88:M89"/>
    <mergeCell ref="N88:N89"/>
    <mergeCell ref="O88:P89"/>
    <mergeCell ref="Q88:Q89"/>
    <mergeCell ref="AK110:AN110"/>
    <mergeCell ref="AK113:AN113"/>
    <mergeCell ref="AH78:AI79"/>
    <mergeCell ref="AK78:AN79"/>
    <mergeCell ref="AH81:AI82"/>
    <mergeCell ref="AH84:AI85"/>
    <mergeCell ref="AK84:AN85"/>
    <mergeCell ref="AH87:AI88"/>
    <mergeCell ref="AK101:AL102"/>
    <mergeCell ref="AM101:AN102"/>
    <mergeCell ref="AH90:AI91"/>
    <mergeCell ref="AH93:AI94"/>
    <mergeCell ref="AM95:AM96"/>
    <mergeCell ref="AH42:AI43"/>
    <mergeCell ref="AK42:AN43"/>
    <mergeCell ref="AH54:AI55"/>
    <mergeCell ref="AH57:AI58"/>
    <mergeCell ref="AK57:AL58"/>
    <mergeCell ref="AH45:AI46"/>
    <mergeCell ref="AH30:AI31"/>
    <mergeCell ref="AH33:AI34"/>
    <mergeCell ref="AH36:AI37"/>
    <mergeCell ref="AK38:AN41"/>
    <mergeCell ref="AH39:AI40"/>
    <mergeCell ref="AH69:AI70"/>
    <mergeCell ref="AH72:AI73"/>
    <mergeCell ref="AK72:AN73"/>
    <mergeCell ref="AH48:AI49"/>
    <mergeCell ref="AH75:AI76"/>
    <mergeCell ref="AH51:AI52"/>
    <mergeCell ref="AH60:AI61"/>
    <mergeCell ref="AH63:AI64"/>
    <mergeCell ref="AH66:AI67"/>
    <mergeCell ref="P53:Q53"/>
    <mergeCell ref="E49:E50"/>
    <mergeCell ref="F49:M50"/>
    <mergeCell ref="N49:N50"/>
    <mergeCell ref="O49:P50"/>
    <mergeCell ref="Q49:Q50"/>
    <mergeCell ref="AH24:AI25"/>
    <mergeCell ref="AH27:AI28"/>
    <mergeCell ref="AF10:AF11"/>
    <mergeCell ref="AH12:AI13"/>
    <mergeCell ref="AE14:AF14"/>
    <mergeCell ref="AH15:AI16"/>
    <mergeCell ref="AH18:AI19"/>
    <mergeCell ref="AH9:AI10"/>
    <mergeCell ref="AH21:AI22"/>
    <mergeCell ref="U10:AB11"/>
    <mergeCell ref="AC10:AC11"/>
    <mergeCell ref="AD10:AE11"/>
    <mergeCell ref="P21:P22"/>
    <mergeCell ref="Q21:Q22"/>
    <mergeCell ref="T10:T11"/>
    <mergeCell ref="H21:H22"/>
    <mergeCell ref="I21:I22"/>
    <mergeCell ref="J21:J22"/>
    <mergeCell ref="L21:L22"/>
    <mergeCell ref="O21:O22"/>
    <mergeCell ref="E10:E11"/>
    <mergeCell ref="F10:M11"/>
    <mergeCell ref="N10:N11"/>
    <mergeCell ref="O10:P11"/>
    <mergeCell ref="Q10:Q11"/>
    <mergeCell ref="AE2:AF2"/>
    <mergeCell ref="P3:Q5"/>
    <mergeCell ref="AE3:AF5"/>
    <mergeCell ref="AK4:AN5"/>
    <mergeCell ref="P6:Q6"/>
    <mergeCell ref="AE6:AF6"/>
    <mergeCell ref="AH6:AI7"/>
    <mergeCell ref="P7:Q7"/>
    <mergeCell ref="AE7:AF7"/>
    <mergeCell ref="D2:D7"/>
    <mergeCell ref="E2:O2"/>
    <mergeCell ref="P2:Q2"/>
    <mergeCell ref="S2:S7"/>
    <mergeCell ref="T2:AD2"/>
  </mergeCells>
  <conditionalFormatting sqref="J23:J42">
    <cfRule type="cellIs" dxfId="53" priority="2" operator="notEqual">
      <formula>1</formula>
    </cfRule>
  </conditionalFormatting>
  <conditionalFormatting sqref="J101:J120">
    <cfRule type="cellIs" dxfId="52" priority="1" operator="notEqual">
      <formula>1</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7C64A-3F70-43CF-8B0C-6F9CF0ACEC63}">
  <dimension ref="A1:AR189"/>
  <sheetViews>
    <sheetView showZeros="0" zoomScaleNormal="100" workbookViewId="0">
      <selection activeCell="B7" sqref="B7"/>
    </sheetView>
  </sheetViews>
  <sheetFormatPr baseColWidth="10" defaultRowHeight="15"/>
  <cols>
    <col min="1" max="1" width="4.28515625" customWidth="1"/>
    <col min="2" max="2" width="11.28515625" customWidth="1"/>
    <col min="3" max="3" width="4.28515625" customWidth="1"/>
    <col min="4" max="4" width="3.7109375" customWidth="1"/>
    <col min="5" max="6" width="11.7109375" customWidth="1"/>
    <col min="7" max="7" width="3.7109375" customWidth="1"/>
    <col min="8" max="9" width="11.7109375" customWidth="1"/>
    <col min="10" max="10" width="9.7109375" customWidth="1"/>
    <col min="11" max="11" width="35.7109375" customWidth="1"/>
    <col min="12" max="17" width="11.7109375" customWidth="1"/>
    <col min="18" max="18" width="5.7109375" customWidth="1"/>
    <col min="19" max="19" width="3.7109375" customWidth="1"/>
    <col min="20" max="21" width="11.7109375" customWidth="1"/>
    <col min="22" max="22" width="3.7109375" customWidth="1"/>
    <col min="23" max="24" width="11.7109375" customWidth="1"/>
    <col min="25" max="25" width="9.7109375" customWidth="1"/>
    <col min="26" max="26" width="35.7109375" customWidth="1"/>
    <col min="27" max="32" width="11.7109375" customWidth="1"/>
    <col min="33" max="33" width="5.7109375" customWidth="1"/>
    <col min="34" max="34" width="11.7109375" style="137" customWidth="1"/>
    <col min="35" max="35" width="12.7109375" style="137" customWidth="1"/>
    <col min="36" max="36" width="3" style="137" customWidth="1"/>
    <col min="37" max="37" width="19.7109375" customWidth="1"/>
    <col min="38" max="38" width="18.7109375" customWidth="1"/>
    <col min="39" max="39" width="25.7109375" customWidth="1"/>
    <col min="40" max="40" width="16.7109375" customWidth="1"/>
    <col min="41" max="41" width="5.7109375" customWidth="1"/>
    <col min="42" max="42" width="8.7109375" customWidth="1"/>
    <col min="43" max="43" width="11.42578125" style="641"/>
    <col min="44" max="44" width="43.5703125" style="641" customWidth="1"/>
  </cols>
  <sheetData>
    <row r="1" spans="1:44" ht="15.75" customHeight="1" thickBot="1">
      <c r="A1" s="133" t="str">
        <f>ADDRESS(ROW(),COLUMN(),4)</f>
        <v>A1</v>
      </c>
      <c r="B1" s="644">
        <v>11</v>
      </c>
      <c r="C1" s="644">
        <v>3</v>
      </c>
      <c r="D1" s="644">
        <v>3</v>
      </c>
      <c r="E1" s="644">
        <v>11</v>
      </c>
      <c r="F1" s="644">
        <v>11</v>
      </c>
      <c r="G1" s="644">
        <v>3</v>
      </c>
      <c r="H1" s="644">
        <v>11</v>
      </c>
      <c r="I1" s="644">
        <v>11</v>
      </c>
      <c r="J1" s="644">
        <v>9</v>
      </c>
      <c r="K1" s="644">
        <v>35</v>
      </c>
      <c r="L1" s="644">
        <v>11</v>
      </c>
      <c r="M1" s="644">
        <v>11</v>
      </c>
      <c r="N1" s="152">
        <v>0.2</v>
      </c>
      <c r="O1" s="153">
        <v>0.2</v>
      </c>
      <c r="P1" s="644">
        <v>11</v>
      </c>
      <c r="Q1" s="644">
        <v>11</v>
      </c>
      <c r="R1" s="644">
        <v>5</v>
      </c>
      <c r="S1" s="644">
        <v>3</v>
      </c>
      <c r="T1" s="644">
        <v>11</v>
      </c>
      <c r="U1" s="644">
        <v>11</v>
      </c>
      <c r="V1" s="644">
        <v>3</v>
      </c>
      <c r="W1" s="644">
        <v>11</v>
      </c>
      <c r="X1" s="644">
        <v>11</v>
      </c>
      <c r="Y1" s="644">
        <v>9</v>
      </c>
      <c r="Z1" s="644">
        <v>35</v>
      </c>
      <c r="AA1" s="644">
        <v>11</v>
      </c>
      <c r="AB1" s="644">
        <v>11</v>
      </c>
      <c r="AC1" s="152">
        <v>0.2</v>
      </c>
      <c r="AD1" s="153">
        <v>0.2</v>
      </c>
      <c r="AE1" s="644">
        <v>11</v>
      </c>
      <c r="AF1" s="644">
        <v>11</v>
      </c>
      <c r="AG1" s="644">
        <v>5</v>
      </c>
      <c r="AH1" s="644">
        <v>11</v>
      </c>
      <c r="AI1" s="644">
        <v>12</v>
      </c>
      <c r="AJ1" s="644">
        <v>2</v>
      </c>
      <c r="AK1" s="644">
        <v>19</v>
      </c>
      <c r="AL1" s="644">
        <v>18</v>
      </c>
      <c r="AM1" s="644">
        <v>25</v>
      </c>
      <c r="AN1" s="644">
        <v>16</v>
      </c>
      <c r="AO1" s="644">
        <v>5</v>
      </c>
      <c r="AP1" s="135">
        <v>1</v>
      </c>
      <c r="AQ1" s="134" t="str">
        <f>SUBSTITUTE(ADDRESS(1,COLUMN(),4),"1","")</f>
        <v>AQ</v>
      </c>
      <c r="AR1" s="136" t="str">
        <f>SUBSTITUTE(ADDRESS(1,COLUMN(),4),"1","")</f>
        <v>AR</v>
      </c>
    </row>
    <row r="2" spans="1:44" ht="24.95" customHeight="1">
      <c r="D2" s="4133" t="s">
        <v>395</v>
      </c>
      <c r="E2" s="4136" t="s">
        <v>4102</v>
      </c>
      <c r="F2" s="4136"/>
      <c r="G2" s="4136"/>
      <c r="H2" s="4136"/>
      <c r="I2" s="4136"/>
      <c r="J2" s="4136"/>
      <c r="K2" s="4136"/>
      <c r="L2" s="4136"/>
      <c r="M2" s="4136"/>
      <c r="N2" s="4136"/>
      <c r="O2" s="4136"/>
      <c r="P2" s="4136" t="s">
        <v>1016</v>
      </c>
      <c r="Q2" s="4137"/>
      <c r="S2" s="4133" t="s">
        <v>395</v>
      </c>
      <c r="T2" s="4136" t="s">
        <v>4101</v>
      </c>
      <c r="U2" s="4136"/>
      <c r="V2" s="4136"/>
      <c r="W2" s="4136"/>
      <c r="X2" s="4136"/>
      <c r="Y2" s="4136"/>
      <c r="Z2" s="4136"/>
      <c r="AA2" s="4136"/>
      <c r="AB2" s="4136"/>
      <c r="AC2" s="4136"/>
      <c r="AD2" s="4136"/>
      <c r="AE2" s="4136" t="s">
        <v>1016</v>
      </c>
      <c r="AF2" s="4137"/>
      <c r="AH2"/>
      <c r="AI2"/>
      <c r="AJ2"/>
      <c r="AP2" s="135">
        <v>1</v>
      </c>
      <c r="AQ2" s="142"/>
      <c r="AR2" s="142" t="s">
        <v>1166</v>
      </c>
    </row>
    <row r="3" spans="1:44" ht="24.95" customHeight="1" thickBot="1">
      <c r="D3" s="4134"/>
      <c r="E3" s="626"/>
      <c r="F3" s="627"/>
      <c r="G3" s="626"/>
      <c r="H3" s="626"/>
      <c r="I3" s="626"/>
      <c r="J3" s="626"/>
      <c r="K3" s="626"/>
      <c r="L3" s="626"/>
      <c r="M3" s="626"/>
      <c r="N3" s="626"/>
      <c r="O3" s="626"/>
      <c r="P3" s="4149">
        <v>14</v>
      </c>
      <c r="Q3" s="4150"/>
      <c r="S3" s="4134"/>
      <c r="T3" s="626"/>
      <c r="U3" s="627"/>
      <c r="V3" s="626"/>
      <c r="W3" s="626"/>
      <c r="X3" s="626"/>
      <c r="Y3" s="626"/>
      <c r="Z3" s="626"/>
      <c r="AA3" s="626"/>
      <c r="AB3" s="626"/>
      <c r="AC3" s="626"/>
      <c r="AD3" s="626"/>
      <c r="AE3" s="4149">
        <v>14</v>
      </c>
      <c r="AF3" s="4150"/>
      <c r="AH3" s="627" t="s">
        <v>4117</v>
      </c>
      <c r="AI3"/>
      <c r="AJ3"/>
      <c r="AP3" s="135">
        <v>1</v>
      </c>
      <c r="AQ3" s="156">
        <f ca="1">COUNTA(A1:AP189) + COUNTBLANK(A1:AP189)</f>
        <v>8095</v>
      </c>
      <c r="AR3" s="145" t="str">
        <f>"cellules entre"&amp;" " &amp;A1&amp;" et  "&amp;AP189</f>
        <v>cellules entre A1 et  AP189</v>
      </c>
    </row>
    <row r="4" spans="1:44" ht="24.95" customHeight="1">
      <c r="D4" s="4134"/>
      <c r="E4" s="628"/>
      <c r="F4" s="667" t="s">
        <v>1021</v>
      </c>
      <c r="G4" s="628"/>
      <c r="H4" s="628"/>
      <c r="I4" s="628"/>
      <c r="J4" s="628"/>
      <c r="K4" s="628"/>
      <c r="L4" s="628"/>
      <c r="M4" s="628"/>
      <c r="N4" s="628"/>
      <c r="O4" s="628"/>
      <c r="P4" s="4149"/>
      <c r="Q4" s="4150"/>
      <c r="S4" s="4134"/>
      <c r="T4" s="628"/>
      <c r="U4" s="667" t="s">
        <v>1021</v>
      </c>
      <c r="V4" s="628"/>
      <c r="W4" s="628"/>
      <c r="X4" s="628"/>
      <c r="Y4" s="628"/>
      <c r="Z4" s="628"/>
      <c r="AA4" s="628"/>
      <c r="AB4" s="628"/>
      <c r="AC4" s="628"/>
      <c r="AD4" s="628"/>
      <c r="AE4" s="4149"/>
      <c r="AF4" s="4150"/>
      <c r="AH4"/>
      <c r="AI4"/>
      <c r="AJ4"/>
      <c r="AK4" s="3837" t="s">
        <v>139</v>
      </c>
      <c r="AL4" s="3838"/>
      <c r="AM4" s="3838"/>
      <c r="AN4" s="3839"/>
      <c r="AP4" s="135">
        <v>1</v>
      </c>
      <c r="AQ4" s="156">
        <f ca="1">COUNTA(A1:AP189)</f>
        <v>2195</v>
      </c>
      <c r="AR4" s="145" t="s">
        <v>1161</v>
      </c>
    </row>
    <row r="5" spans="1:44" ht="24.95" customHeight="1">
      <c r="D5" s="4134"/>
      <c r="E5" s="647" t="s">
        <v>1067</v>
      </c>
      <c r="F5" s="627"/>
      <c r="G5" s="630"/>
      <c r="H5" s="630"/>
      <c r="I5" s="630"/>
      <c r="J5" s="630"/>
      <c r="K5" s="630"/>
      <c r="L5" s="630"/>
      <c r="M5" s="630"/>
      <c r="N5" s="630"/>
      <c r="O5" s="630"/>
      <c r="P5" s="4149"/>
      <c r="Q5" s="4150"/>
      <c r="S5" s="4134"/>
      <c r="T5" s="647" t="s">
        <v>1067</v>
      </c>
      <c r="U5" s="627"/>
      <c r="V5" s="630"/>
      <c r="W5" s="630"/>
      <c r="X5" s="630"/>
      <c r="Y5" s="630"/>
      <c r="Z5" s="630"/>
      <c r="AA5" s="630"/>
      <c r="AB5" s="630"/>
      <c r="AC5" s="630"/>
      <c r="AD5" s="630"/>
      <c r="AE5" s="4149"/>
      <c r="AF5" s="4150"/>
      <c r="AH5"/>
      <c r="AI5"/>
      <c r="AJ5"/>
      <c r="AK5" s="3840"/>
      <c r="AL5" s="3841"/>
      <c r="AM5" s="3841"/>
      <c r="AN5" s="3842"/>
      <c r="AP5" s="135">
        <v>1</v>
      </c>
      <c r="AQ5" s="156">
        <f ca="1">COUNTBLANK(A1:AP189)</f>
        <v>5900</v>
      </c>
      <c r="AR5" s="145" t="s">
        <v>134</v>
      </c>
    </row>
    <row r="6" spans="1:44" ht="24.95" customHeight="1">
      <c r="D6" s="4134"/>
      <c r="E6" s="647" t="s">
        <v>120</v>
      </c>
      <c r="F6" s="631"/>
      <c r="G6" s="630"/>
      <c r="H6" s="630"/>
      <c r="I6" s="630"/>
      <c r="J6" s="630"/>
      <c r="K6" s="630"/>
      <c r="L6" s="630"/>
      <c r="M6" s="630"/>
      <c r="N6" s="630"/>
      <c r="O6" s="630"/>
      <c r="P6" s="4145" t="s">
        <v>1019</v>
      </c>
      <c r="Q6" s="4146"/>
      <c r="S6" s="4134"/>
      <c r="T6" s="647" t="s">
        <v>120</v>
      </c>
      <c r="U6" s="631"/>
      <c r="V6" s="630"/>
      <c r="W6" s="630"/>
      <c r="X6" s="630"/>
      <c r="Y6" s="630"/>
      <c r="Z6" s="630"/>
      <c r="AA6" s="630"/>
      <c r="AB6" s="630"/>
      <c r="AC6" s="630"/>
      <c r="AD6" s="630"/>
      <c r="AE6" s="4145" t="s">
        <v>1019</v>
      </c>
      <c r="AF6" s="4146"/>
      <c r="AH6" s="3805" t="s">
        <v>130</v>
      </c>
      <c r="AI6" s="3805"/>
      <c r="AJ6" s="149">
        <v>1</v>
      </c>
      <c r="AK6" s="159" t="s">
        <v>167</v>
      </c>
      <c r="AL6" s="160"/>
      <c r="AM6" s="141"/>
      <c r="AN6" s="161"/>
      <c r="AP6" s="135">
        <v>1</v>
      </c>
      <c r="AQ6" s="156">
        <f>SUM(AP1:AP187)+2</f>
        <v>189</v>
      </c>
      <c r="AR6" s="145" t="s">
        <v>1162</v>
      </c>
    </row>
    <row r="7" spans="1:44" ht="21.6" customHeight="1" thickBot="1">
      <c r="D7" s="4135"/>
      <c r="E7" s="632"/>
      <c r="F7" s="633"/>
      <c r="G7" s="633"/>
      <c r="H7" s="633"/>
      <c r="I7" s="633"/>
      <c r="J7" s="642" t="s">
        <v>1017</v>
      </c>
      <c r="K7" s="670">
        <f ca="1">NOW()</f>
        <v>45590.837142013886</v>
      </c>
      <c r="L7" s="633"/>
      <c r="M7" s="633"/>
      <c r="N7" s="642" t="s">
        <v>1020</v>
      </c>
      <c r="O7" s="643" t="str">
        <f>AP189</f>
        <v>AP189</v>
      </c>
      <c r="P7" s="4147" t="str">
        <f>K15</f>
        <v>40  lignes produits</v>
      </c>
      <c r="Q7" s="4148"/>
      <c r="S7" s="4135"/>
      <c r="T7" s="632"/>
      <c r="U7" s="633"/>
      <c r="V7" s="633"/>
      <c r="W7" s="633"/>
      <c r="X7" s="633"/>
      <c r="Y7" s="642" t="s">
        <v>1017</v>
      </c>
      <c r="Z7" s="670">
        <f ca="1">NOW()</f>
        <v>45590.837142013886</v>
      </c>
      <c r="AA7" s="633"/>
      <c r="AB7" s="633"/>
      <c r="AC7" s="642" t="s">
        <v>1020</v>
      </c>
      <c r="AD7" s="643" t="str">
        <f>AP189</f>
        <v>AP189</v>
      </c>
      <c r="AE7" s="4147" t="s">
        <v>4100</v>
      </c>
      <c r="AF7" s="4148"/>
      <c r="AH7" s="3805"/>
      <c r="AI7" s="3805"/>
      <c r="AJ7" s="149">
        <v>1</v>
      </c>
      <c r="AK7" s="166"/>
      <c r="AL7" s="11"/>
      <c r="AM7" s="11"/>
      <c r="AN7" s="167"/>
      <c r="AP7" s="135">
        <v>1</v>
      </c>
      <c r="AQ7" s="156">
        <f>SUM(A189:AO189)+1</f>
        <v>97</v>
      </c>
      <c r="AR7" s="145" t="s">
        <v>1163</v>
      </c>
    </row>
    <row r="8" spans="1:44" ht="21.75" thickBot="1">
      <c r="D8" s="634" t="s">
        <v>2</v>
      </c>
      <c r="E8" s="635" t="str">
        <f ca="1">CELL("nomfichier")</f>
        <v>C:\Users\Joel\Desktop\[ff.fiches.repositionnables.xlsx]13.col.40.produits</v>
      </c>
      <c r="F8" s="635"/>
      <c r="G8" s="635"/>
      <c r="H8" s="138"/>
      <c r="I8" s="138"/>
      <c r="J8" s="138"/>
      <c r="K8" s="138"/>
      <c r="L8" s="138"/>
      <c r="M8" s="138"/>
      <c r="AH8" s="157" t="s">
        <v>141</v>
      </c>
      <c r="AI8" s="158"/>
      <c r="AJ8" s="140">
        <v>1</v>
      </c>
      <c r="AK8" s="159" t="s">
        <v>179</v>
      </c>
      <c r="AL8" s="160"/>
      <c r="AM8" s="141"/>
      <c r="AN8" s="161"/>
      <c r="AP8" s="135">
        <v>1</v>
      </c>
    </row>
    <row r="9" spans="1:44" ht="16.5" customHeight="1" thickBot="1">
      <c r="D9" s="1" t="s">
        <v>0</v>
      </c>
      <c r="E9" s="669"/>
      <c r="F9" s="468"/>
      <c r="G9" s="468"/>
      <c r="H9" s="468"/>
      <c r="I9" s="468"/>
      <c r="J9" s="468"/>
      <c r="K9" s="151" t="s">
        <v>1064</v>
      </c>
      <c r="L9" s="152">
        <v>0.2</v>
      </c>
      <c r="M9" s="154" t="s">
        <v>1061</v>
      </c>
      <c r="P9" s="139"/>
      <c r="Q9" s="139"/>
      <c r="Z9" s="138"/>
      <c r="AB9" s="151" t="s">
        <v>1064</v>
      </c>
      <c r="AC9" s="152">
        <v>0.2</v>
      </c>
      <c r="AD9" s="154" t="s">
        <v>1061</v>
      </c>
      <c r="AE9" s="154"/>
      <c r="AH9" s="4154" t="s">
        <v>146</v>
      </c>
      <c r="AI9" s="4154"/>
      <c r="AJ9" s="143">
        <v>1</v>
      </c>
      <c r="AK9" s="166"/>
      <c r="AL9" s="11"/>
      <c r="AM9" s="11"/>
      <c r="AN9" s="167"/>
      <c r="AP9" s="135">
        <v>1</v>
      </c>
    </row>
    <row r="10" spans="1:44" ht="21" customHeight="1">
      <c r="D10" s="129" t="s">
        <v>0</v>
      </c>
      <c r="E10" s="4138" t="s">
        <v>119</v>
      </c>
      <c r="F10" s="4140" t="s">
        <v>1077</v>
      </c>
      <c r="G10" s="4140"/>
      <c r="H10" s="4140"/>
      <c r="I10" s="4140"/>
      <c r="J10" s="4140"/>
      <c r="K10" s="4140"/>
      <c r="L10" s="4140"/>
      <c r="M10" s="4140"/>
      <c r="N10" s="4140" t="s">
        <v>805</v>
      </c>
      <c r="O10" s="4139" t="s">
        <v>117</v>
      </c>
      <c r="P10" s="4139"/>
      <c r="Q10" s="4159" t="str">
        <f>LEFT(F10,1)</f>
        <v>N</v>
      </c>
      <c r="S10" s="618" t="s">
        <v>0</v>
      </c>
      <c r="T10" s="3849" t="s">
        <v>119</v>
      </c>
      <c r="U10" s="4144" t="s">
        <v>1076</v>
      </c>
      <c r="V10" s="4144"/>
      <c r="W10" s="4144"/>
      <c r="X10" s="4144"/>
      <c r="Y10" s="4144"/>
      <c r="Z10" s="4144"/>
      <c r="AA10" s="4144"/>
      <c r="AB10" s="4144"/>
      <c r="AC10" s="4144" t="s">
        <v>805</v>
      </c>
      <c r="AD10" s="4080" t="s">
        <v>117</v>
      </c>
      <c r="AE10" s="4080"/>
      <c r="AF10" s="4081" t="str">
        <f>LEFT(U10,1)</f>
        <v>N</v>
      </c>
      <c r="AH10" s="3807"/>
      <c r="AI10" s="3807"/>
      <c r="AJ10" s="143">
        <v>1</v>
      </c>
      <c r="AK10" s="197" t="s">
        <v>209</v>
      </c>
      <c r="AL10" s="160"/>
      <c r="AM10" s="141"/>
      <c r="AN10" s="161"/>
      <c r="AP10" s="135">
        <v>1</v>
      </c>
    </row>
    <row r="11" spans="1:44" ht="21" customHeight="1" thickBot="1">
      <c r="D11" s="53" t="s">
        <v>0</v>
      </c>
      <c r="E11" s="3850"/>
      <c r="F11" s="4141"/>
      <c r="G11" s="4141"/>
      <c r="H11" s="4141"/>
      <c r="I11" s="4141"/>
      <c r="J11" s="4141"/>
      <c r="K11" s="4141"/>
      <c r="L11" s="4141"/>
      <c r="M11" s="4141"/>
      <c r="N11" s="4141"/>
      <c r="O11" s="3990"/>
      <c r="P11" s="3990"/>
      <c r="Q11" s="4160"/>
      <c r="S11" s="9" t="s">
        <v>0</v>
      </c>
      <c r="T11" s="3850"/>
      <c r="U11" s="4141"/>
      <c r="V11" s="4141"/>
      <c r="W11" s="4141"/>
      <c r="X11" s="4141"/>
      <c r="Y11" s="4141"/>
      <c r="Z11" s="4141"/>
      <c r="AA11" s="4141"/>
      <c r="AB11" s="4141"/>
      <c r="AC11" s="4141"/>
      <c r="AD11" s="3990"/>
      <c r="AE11" s="3990"/>
      <c r="AF11" s="4082"/>
      <c r="AH11" s="140">
        <v>1</v>
      </c>
      <c r="AI11" s="140">
        <v>1</v>
      </c>
      <c r="AJ11" s="140">
        <v>1</v>
      </c>
      <c r="AK11" s="166"/>
      <c r="AL11" s="11"/>
      <c r="AM11" s="11"/>
      <c r="AN11" s="167"/>
      <c r="AP11" s="135">
        <v>1</v>
      </c>
    </row>
    <row r="12" spans="1:44" ht="21" customHeight="1">
      <c r="D12" s="53" t="s">
        <v>0</v>
      </c>
      <c r="E12" s="128" t="s">
        <v>116</v>
      </c>
      <c r="F12" s="127"/>
      <c r="G12" s="127"/>
      <c r="H12" s="127"/>
      <c r="I12" s="126" t="s">
        <v>115</v>
      </c>
      <c r="J12" s="125" t="s">
        <v>114</v>
      </c>
      <c r="K12" s="124"/>
      <c r="L12" s="124"/>
      <c r="M12" s="124"/>
      <c r="N12" s="124"/>
      <c r="O12" s="124"/>
      <c r="P12" s="124"/>
      <c r="Q12" s="122"/>
      <c r="S12" s="9" t="s">
        <v>0</v>
      </c>
      <c r="T12" s="128" t="s">
        <v>116</v>
      </c>
      <c r="U12" s="127"/>
      <c r="V12" s="127"/>
      <c r="W12" s="127"/>
      <c r="X12" s="126" t="s">
        <v>115</v>
      </c>
      <c r="Y12" s="125" t="s">
        <v>114</v>
      </c>
      <c r="Z12" s="124"/>
      <c r="AA12" s="124"/>
      <c r="AB12" s="124"/>
      <c r="AC12" s="124"/>
      <c r="AD12" s="124"/>
      <c r="AE12" s="124"/>
      <c r="AF12" s="595"/>
      <c r="AH12" s="4153" t="s">
        <v>183</v>
      </c>
      <c r="AI12" s="4153"/>
      <c r="AJ12" s="143">
        <v>1</v>
      </c>
      <c r="AK12" s="197" t="s">
        <v>239</v>
      </c>
      <c r="AL12" s="160"/>
      <c r="AM12" s="141"/>
      <c r="AN12" s="161"/>
      <c r="AP12" s="135">
        <v>1</v>
      </c>
    </row>
    <row r="13" spans="1:44" ht="18.75">
      <c r="D13" s="53" t="s">
        <v>0</v>
      </c>
      <c r="E13" s="121" t="s">
        <v>113</v>
      </c>
      <c r="F13" s="104"/>
      <c r="G13" s="115"/>
      <c r="H13" s="115"/>
      <c r="I13" s="115"/>
      <c r="J13" s="104" t="s">
        <v>112</v>
      </c>
      <c r="K13" s="104"/>
      <c r="L13" s="104"/>
      <c r="M13" s="104"/>
      <c r="N13" s="104"/>
      <c r="O13" s="104"/>
      <c r="P13" s="104"/>
      <c r="Q13" s="672"/>
      <c r="S13" s="9" t="s">
        <v>0</v>
      </c>
      <c r="T13" s="121" t="s">
        <v>113</v>
      </c>
      <c r="U13" s="104"/>
      <c r="V13" s="115"/>
      <c r="W13" s="115"/>
      <c r="X13" s="115"/>
      <c r="Y13" s="104" t="s">
        <v>112</v>
      </c>
      <c r="Z13" s="104"/>
      <c r="AA13" s="104"/>
      <c r="AB13" s="104"/>
      <c r="AC13" s="104"/>
      <c r="AD13" s="104"/>
      <c r="AE13" s="104"/>
      <c r="AF13" s="619"/>
      <c r="AH13" s="3855"/>
      <c r="AI13" s="3855"/>
      <c r="AJ13" s="143">
        <v>1</v>
      </c>
      <c r="AK13" s="166"/>
      <c r="AL13" s="11"/>
      <c r="AM13" s="11"/>
      <c r="AN13" s="167"/>
      <c r="AP13" s="135">
        <v>1</v>
      </c>
    </row>
    <row r="14" spans="1:44" ht="21.75" thickBot="1">
      <c r="D14" s="554" t="s">
        <v>0</v>
      </c>
      <c r="E14" s="7"/>
      <c r="F14" s="8" t="s">
        <v>3</v>
      </c>
      <c r="G14" s="7"/>
      <c r="H14" s="7"/>
      <c r="I14" s="7"/>
      <c r="J14" s="715" t="str">
        <f>COUNTIF(D10:D67,"**")&amp;" "&amp;"lignes"</f>
        <v>58 lignes</v>
      </c>
      <c r="K14" s="564" t="str">
        <f>ROWS(D10:D67)-SUBTOTAL(103,D10:D67)&amp;" "&amp;"Lignes masquées"</f>
        <v>0 Lignes masquées</v>
      </c>
      <c r="L14" s="2044"/>
      <c r="M14" s="18"/>
      <c r="N14" s="18"/>
      <c r="O14" s="18"/>
      <c r="P14" s="11"/>
      <c r="Q14" s="167"/>
      <c r="S14" s="596" t="s">
        <v>15</v>
      </c>
      <c r="T14" s="121"/>
      <c r="U14" s="597"/>
      <c r="V14" s="598"/>
      <c r="W14" s="1949" t="str">
        <f ca="1">IF(T17&lt;0.5,T16&amp;",","")&amp;IF(U17&lt;0.5,U16&amp;".","")&amp;IF(V17&lt;0.5,V16&amp;".","")&amp;IF(W17&lt;0.5,W16&amp;".","")&amp;IF(X17&lt;0.5,X16&amp;".","")&amp;IF(Y17&lt;0.5,Y16&amp;".","")&amp;IF(Z17&lt;0.5,Z16&amp;".","")&amp;IF(AA17&lt;0.5,AA16&amp;".","")</f>
        <v/>
      </c>
      <c r="X14" s="1949" t="str">
        <f ca="1">IF(AB17&lt;0.5,AB16&amp;".","")&amp;IF(AC17&lt;0.5,AC16&amp;".","")&amp;IF(AD17&lt;0.5,AD16&amp;".","")&amp;IF(AE17&lt;0.5,AE16&amp;".","")&amp;IF(AF17&lt;0.5,AF16&amp;".","")</f>
        <v/>
      </c>
      <c r="Y14" s="715" t="str">
        <f>COUNTIF(S10:S67,"**")&amp;" "&amp;"lignes"</f>
        <v>58 lignes</v>
      </c>
      <c r="Z14" s="564" t="str">
        <f>ROWS(S10:S67)-SUBTOTAL(103,S10:S67)&amp;" "&amp;"Lignes masquées"</f>
        <v>0 Lignes masquées</v>
      </c>
      <c r="AA14" s="699"/>
      <c r="AB14" s="701" t="str">
        <f ca="1">IF(COUNTIF(T17:AF17,"&lt;0.5")=0,"Aucune colonne masquée",COUNTIF(T17:AF17,"&lt;0.5")&amp;" colonnes masquées : "&amp;(W14&amp;X14))</f>
        <v>Aucune colonne masquée</v>
      </c>
      <c r="AC14" s="699"/>
      <c r="AD14" s="699"/>
      <c r="AE14" s="4131" t="str">
        <f ca="1">COUNTIF(T17:AF17,"&gt;0.5")+1&amp;" "&amp;"Colonnes Visibles"</f>
        <v>14 Colonnes Visibles</v>
      </c>
      <c r="AF14" s="4132"/>
      <c r="AH14" s="140">
        <v>1</v>
      </c>
      <c r="AI14" s="140">
        <v>1</v>
      </c>
      <c r="AJ14" s="140">
        <v>1</v>
      </c>
      <c r="AK14" s="235" t="s">
        <v>244</v>
      </c>
      <c r="AL14" s="160"/>
      <c r="AM14" s="141"/>
      <c r="AN14" s="161"/>
      <c r="AP14" s="135">
        <v>1</v>
      </c>
    </row>
    <row r="15" spans="1:44" ht="22.5" customHeight="1" thickTop="1" thickBot="1">
      <c r="D15" s="44" t="s">
        <v>15</v>
      </c>
      <c r="E15" s="668" t="s">
        <v>105</v>
      </c>
      <c r="F15" s="572"/>
      <c r="G15" s="572"/>
      <c r="H15" s="572"/>
      <c r="I15" s="572"/>
      <c r="J15" s="1948"/>
      <c r="K15" s="564" t="str">
        <f>COUNTA(D23:D62)&amp;"  lignes produits"</f>
        <v>40  lignes produits</v>
      </c>
      <c r="L15" s="573"/>
      <c r="M15" s="18"/>
      <c r="N15" s="11"/>
      <c r="O15" s="118" t="s">
        <v>111</v>
      </c>
      <c r="P15" s="117">
        <v>20</v>
      </c>
      <c r="Q15" s="2040" t="str">
        <f>Q16</f>
        <v>couverts</v>
      </c>
      <c r="S15" s="596" t="s">
        <v>15</v>
      </c>
      <c r="T15" s="97" t="s">
        <v>104</v>
      </c>
      <c r="U15" s="97" t="s">
        <v>103</v>
      </c>
      <c r="V15" s="97" t="s">
        <v>102</v>
      </c>
      <c r="W15" s="97" t="s">
        <v>101</v>
      </c>
      <c r="X15" s="97" t="s">
        <v>100</v>
      </c>
      <c r="Y15" s="97" t="s">
        <v>99</v>
      </c>
      <c r="Z15" s="97" t="s">
        <v>98</v>
      </c>
      <c r="AA15" s="97" t="s">
        <v>97</v>
      </c>
      <c r="AB15" s="97" t="s">
        <v>96</v>
      </c>
      <c r="AC15" s="97" t="s">
        <v>95</v>
      </c>
      <c r="AD15" s="97" t="s">
        <v>94</v>
      </c>
      <c r="AE15" s="97" t="s">
        <v>93</v>
      </c>
      <c r="AF15" s="600" t="s">
        <v>92</v>
      </c>
      <c r="AH15" s="4151" t="s">
        <v>217</v>
      </c>
      <c r="AI15" s="4151"/>
      <c r="AJ15" s="143">
        <v>1</v>
      </c>
      <c r="AK15" s="166"/>
      <c r="AL15" s="11"/>
      <c r="AM15" s="11"/>
      <c r="AN15" s="167"/>
      <c r="AP15" s="135">
        <v>1</v>
      </c>
    </row>
    <row r="16" spans="1:44" ht="21.75" thickTop="1">
      <c r="D16" s="53" t="s">
        <v>0</v>
      </c>
      <c r="E16" s="114">
        <f>(L63/E17)</f>
        <v>0.4622</v>
      </c>
      <c r="F16" s="113" t="s">
        <v>110</v>
      </c>
      <c r="G16" s="112"/>
      <c r="H16" s="111"/>
      <c r="I16" s="111"/>
      <c r="J16" s="1949" t="str">
        <f ca="1">IF(E20&lt;0.5,E19&amp;",","")&amp;IF(F20&lt;0.5,F19&amp;".","")&amp;IF(G20&lt;0.5,G19&amp;".","")&amp;IF(H20&lt;0.5,H19&amp;".","")&amp;IF(I20&lt;0.5,I19&amp;".","")&amp;IF(J20&lt;0.5,J19&amp;".","")&amp;IF(K20&lt;0.5,K19&amp;".","")</f>
        <v/>
      </c>
      <c r="K16" s="564" t="str">
        <f ca="1">IF(COUNTIF(E20:Q20,"&lt;0.5")=0,"Aucune colonne masquée",COUNTIF(E20:Q20,"&lt;0.5")&amp;" colonnes masquées : "&amp;(J16&amp;J17))</f>
        <v>Aucune colonne masquée</v>
      </c>
      <c r="L16" s="573"/>
      <c r="M16" s="18"/>
      <c r="N16" s="116"/>
      <c r="O16" s="110" t="s">
        <v>109</v>
      </c>
      <c r="P16" s="109">
        <v>10</v>
      </c>
      <c r="Q16" s="2041" t="s">
        <v>108</v>
      </c>
      <c r="S16" s="601" t="s">
        <v>15</v>
      </c>
      <c r="T16" s="95" t="str">
        <f t="shared" ref="T16:AF16" si="0">SUBSTITUTE(ADDRESS(1,COLUMN(),4),"1","")</f>
        <v>T</v>
      </c>
      <c r="U16" s="94" t="str">
        <f t="shared" si="0"/>
        <v>U</v>
      </c>
      <c r="V16" s="94" t="str">
        <f t="shared" si="0"/>
        <v>V</v>
      </c>
      <c r="W16" s="94" t="str">
        <f t="shared" si="0"/>
        <v>W</v>
      </c>
      <c r="X16" s="94" t="str">
        <f t="shared" si="0"/>
        <v>X</v>
      </c>
      <c r="Y16" s="94" t="str">
        <f t="shared" si="0"/>
        <v>Y</v>
      </c>
      <c r="Z16" s="94" t="str">
        <f t="shared" si="0"/>
        <v>Z</v>
      </c>
      <c r="AA16" s="2031" t="str">
        <f t="shared" si="0"/>
        <v>AA</v>
      </c>
      <c r="AB16" s="94" t="str">
        <f t="shared" si="0"/>
        <v>AB</v>
      </c>
      <c r="AC16" s="94" t="str">
        <f t="shared" si="0"/>
        <v>AC</v>
      </c>
      <c r="AD16" s="94" t="str">
        <f t="shared" si="0"/>
        <v>AD</v>
      </c>
      <c r="AE16" s="94" t="str">
        <f t="shared" si="0"/>
        <v>AE</v>
      </c>
      <c r="AF16" s="602" t="str">
        <f t="shared" si="0"/>
        <v>AF</v>
      </c>
      <c r="AH16" s="3864"/>
      <c r="AI16" s="3864"/>
      <c r="AJ16" s="143">
        <v>1</v>
      </c>
      <c r="AK16" s="235" t="s">
        <v>271</v>
      </c>
      <c r="AL16" s="160"/>
      <c r="AM16" s="141"/>
      <c r="AN16" s="161"/>
      <c r="AP16" s="135">
        <v>1</v>
      </c>
    </row>
    <row r="17" spans="1:42" s="641" customFormat="1" ht="16.899999999999999" customHeight="1" thickBot="1">
      <c r="A17"/>
      <c r="B17"/>
      <c r="C17"/>
      <c r="D17" s="53" t="s">
        <v>0</v>
      </c>
      <c r="E17" s="107">
        <v>10</v>
      </c>
      <c r="F17" s="106" t="s">
        <v>108</v>
      </c>
      <c r="G17" s="105" t="s">
        <v>107</v>
      </c>
      <c r="H17" s="105"/>
      <c r="I17" s="104"/>
      <c r="J17" s="1949" t="str">
        <f ca="1">IF(L20&lt;0.5,L19&amp;".","")&amp;IF(M20&lt;0.5,M19&amp;".","")&amp;IF(N20&lt;0.5,N19&amp;".","")&amp;IF(O20&lt;0.5,O19&amp;".","")&amp;IF(P20&lt;0.5,P19&amp;".","")&amp;IF(Q20&lt;0.5,Q19&amp;".","")</f>
        <v/>
      </c>
      <c r="K17" s="564" t="str">
        <f ca="1">COUNTIF(E20:Q20,"&gt;0.5")+1&amp;" "&amp;"Colonnes Visibles"</f>
        <v>14 Colonnes Visibles</v>
      </c>
      <c r="L17" s="2057"/>
      <c r="M17" s="103"/>
      <c r="N17" s="103" t="s">
        <v>106</v>
      </c>
      <c r="O17" s="102"/>
      <c r="P17" s="102"/>
      <c r="Q17" s="2045"/>
      <c r="R17"/>
      <c r="S17" s="601" t="s">
        <v>15</v>
      </c>
      <c r="T17" s="476">
        <f t="shared" ref="T17:AF17" ca="1" si="1">CELL("largeur",T17)</f>
        <v>11</v>
      </c>
      <c r="U17" s="91">
        <f t="shared" ca="1" si="1"/>
        <v>11</v>
      </c>
      <c r="V17" s="91">
        <f t="shared" ca="1" si="1"/>
        <v>3</v>
      </c>
      <c r="W17" s="91">
        <f t="shared" ca="1" si="1"/>
        <v>11</v>
      </c>
      <c r="X17" s="91">
        <f t="shared" ca="1" si="1"/>
        <v>11</v>
      </c>
      <c r="Y17" s="91">
        <f t="shared" ca="1" si="1"/>
        <v>9</v>
      </c>
      <c r="Z17" s="91">
        <f t="shared" ca="1" si="1"/>
        <v>35</v>
      </c>
      <c r="AA17" s="91">
        <f t="shared" ca="1" si="1"/>
        <v>11</v>
      </c>
      <c r="AB17" s="91">
        <f t="shared" ca="1" si="1"/>
        <v>11</v>
      </c>
      <c r="AC17" s="91">
        <f t="shared" ca="1" si="1"/>
        <v>11</v>
      </c>
      <c r="AD17" s="91">
        <f t="shared" ca="1" si="1"/>
        <v>11</v>
      </c>
      <c r="AE17" s="91">
        <f t="shared" ca="1" si="1"/>
        <v>11</v>
      </c>
      <c r="AF17" s="603">
        <f t="shared" ca="1" si="1"/>
        <v>11</v>
      </c>
      <c r="AG17"/>
      <c r="AH17" s="140">
        <v>1</v>
      </c>
      <c r="AI17" s="140">
        <v>1</v>
      </c>
      <c r="AJ17" s="140">
        <v>1</v>
      </c>
      <c r="AK17" s="166"/>
      <c r="AL17" s="11"/>
      <c r="AM17" s="11"/>
      <c r="AN17" s="167"/>
      <c r="AO17"/>
      <c r="AP17" s="135">
        <v>1</v>
      </c>
    </row>
    <row r="18" spans="1:42" s="641" customFormat="1" ht="22.5" customHeight="1" thickTop="1" thickBot="1">
      <c r="A18"/>
      <c r="B18"/>
      <c r="C18"/>
      <c r="D18" s="98" t="s">
        <v>15</v>
      </c>
      <c r="E18" s="97" t="s">
        <v>104</v>
      </c>
      <c r="F18" s="97" t="s">
        <v>103</v>
      </c>
      <c r="G18" s="97" t="s">
        <v>102</v>
      </c>
      <c r="H18" s="97" t="s">
        <v>101</v>
      </c>
      <c r="I18" s="97" t="s">
        <v>100</v>
      </c>
      <c r="J18" s="97" t="s">
        <v>99</v>
      </c>
      <c r="K18" s="97" t="s">
        <v>98</v>
      </c>
      <c r="L18" s="97" t="s">
        <v>97</v>
      </c>
      <c r="M18" s="97" t="s">
        <v>96</v>
      </c>
      <c r="N18" s="97" t="s">
        <v>95</v>
      </c>
      <c r="O18" s="97" t="s">
        <v>94</v>
      </c>
      <c r="P18" s="97" t="s">
        <v>93</v>
      </c>
      <c r="Q18" s="96" t="s">
        <v>92</v>
      </c>
      <c r="R18"/>
      <c r="S18" s="9" t="s">
        <v>0</v>
      </c>
      <c r="T18" s="2009"/>
      <c r="U18" s="37" t="s">
        <v>3</v>
      </c>
      <c r="V18" s="36"/>
      <c r="W18" s="36"/>
      <c r="X18" s="36"/>
      <c r="Y18" s="604">
        <v>0</v>
      </c>
      <c r="Z18" s="35" t="s">
        <v>4097</v>
      </c>
      <c r="AA18" s="2032"/>
      <c r="AB18" s="415"/>
      <c r="AC18" s="415"/>
      <c r="AD18" s="415"/>
      <c r="AE18" s="415"/>
      <c r="AF18" s="621"/>
      <c r="AG18"/>
      <c r="AH18" s="4152" t="s">
        <v>160</v>
      </c>
      <c r="AI18" s="4152"/>
      <c r="AJ18" s="143">
        <v>1</v>
      </c>
      <c r="AK18" s="258" t="s">
        <v>304</v>
      </c>
      <c r="AL18" s="160"/>
      <c r="AM18" s="141"/>
      <c r="AN18" s="161"/>
      <c r="AO18"/>
      <c r="AP18" s="135">
        <v>1</v>
      </c>
    </row>
    <row r="19" spans="1:42" s="641" customFormat="1" ht="17.25" customHeight="1" thickTop="1" thickBot="1">
      <c r="A19"/>
      <c r="B19" s="97" t="s">
        <v>100</v>
      </c>
      <c r="C19"/>
      <c r="D19" s="92" t="s">
        <v>15</v>
      </c>
      <c r="E19" s="95" t="str">
        <f t="shared" ref="E19:Q19" si="2">SUBSTITUTE(ADDRESS(1,COLUMN(),4),"1","")</f>
        <v>E</v>
      </c>
      <c r="F19" s="94" t="str">
        <f t="shared" si="2"/>
        <v>F</v>
      </c>
      <c r="G19" s="94" t="str">
        <f t="shared" si="2"/>
        <v>G</v>
      </c>
      <c r="H19" s="94" t="str">
        <f t="shared" si="2"/>
        <v>H</v>
      </c>
      <c r="I19" s="94" t="str">
        <f t="shared" si="2"/>
        <v>I</v>
      </c>
      <c r="J19" s="94" t="str">
        <f t="shared" si="2"/>
        <v>J</v>
      </c>
      <c r="K19" s="94" t="str">
        <f t="shared" si="2"/>
        <v>K</v>
      </c>
      <c r="L19" s="682" t="str">
        <f t="shared" si="2"/>
        <v>L</v>
      </c>
      <c r="M19" s="94" t="str">
        <f t="shared" si="2"/>
        <v>M</v>
      </c>
      <c r="N19" s="94" t="str">
        <f t="shared" si="2"/>
        <v>N</v>
      </c>
      <c r="O19" s="94" t="str">
        <f t="shared" si="2"/>
        <v>O</v>
      </c>
      <c r="P19" s="94" t="str">
        <f t="shared" si="2"/>
        <v>P</v>
      </c>
      <c r="Q19" s="93" t="str">
        <f t="shared" si="2"/>
        <v>Q</v>
      </c>
      <c r="R19"/>
      <c r="S19" s="9" t="s">
        <v>0</v>
      </c>
      <c r="T19" s="1938" t="s">
        <v>53</v>
      </c>
      <c r="U19" s="33"/>
      <c r="V19" s="33"/>
      <c r="W19" s="33"/>
      <c r="X19" s="33"/>
      <c r="Y19" s="604">
        <f ca="1">IF(ISBLANK(Z19),"",LARGE(OFFSET(Y18,0,0,ROWS(Y18:Y18)),1)+1)</f>
        <v>1</v>
      </c>
      <c r="Z19" s="29" t="s">
        <v>569</v>
      </c>
      <c r="AA19" s="2035"/>
      <c r="AB19" s="27"/>
      <c r="AC19" s="27"/>
      <c r="AD19" s="27"/>
      <c r="AE19" s="27"/>
      <c r="AF19" s="671"/>
      <c r="AG19"/>
      <c r="AH19" s="3817"/>
      <c r="AI19" s="3817"/>
      <c r="AJ19" s="143">
        <v>1</v>
      </c>
      <c r="AK19" s="166"/>
      <c r="AL19" s="11"/>
      <c r="AM19" s="11"/>
      <c r="AN19" s="167"/>
      <c r="AO19"/>
      <c r="AP19" s="135">
        <v>1</v>
      </c>
    </row>
    <row r="20" spans="1:42" s="641" customFormat="1" ht="16.149999999999999" customHeight="1" thickTop="1" thickBot="1">
      <c r="A20"/>
      <c r="B20" s="242" t="s">
        <v>270</v>
      </c>
      <c r="C20"/>
      <c r="D20" s="92" t="s">
        <v>15</v>
      </c>
      <c r="E20" s="476">
        <f t="shared" ref="E20:Q20" ca="1" si="3">CELL("largeur",E20)</f>
        <v>11</v>
      </c>
      <c r="F20" s="91">
        <f t="shared" ca="1" si="3"/>
        <v>11</v>
      </c>
      <c r="G20" s="91">
        <f t="shared" ca="1" si="3"/>
        <v>3</v>
      </c>
      <c r="H20" s="91">
        <f t="shared" ca="1" si="3"/>
        <v>11</v>
      </c>
      <c r="I20" s="91">
        <f t="shared" ca="1" si="3"/>
        <v>11</v>
      </c>
      <c r="J20" s="91">
        <f t="shared" ca="1" si="3"/>
        <v>9</v>
      </c>
      <c r="K20" s="91">
        <f t="shared" ca="1" si="3"/>
        <v>35</v>
      </c>
      <c r="L20" s="681">
        <f t="shared" ca="1" si="3"/>
        <v>11</v>
      </c>
      <c r="M20" s="91">
        <f t="shared" ca="1" si="3"/>
        <v>11</v>
      </c>
      <c r="N20" s="91">
        <f t="shared" ca="1" si="3"/>
        <v>11</v>
      </c>
      <c r="O20" s="91">
        <f t="shared" ca="1" si="3"/>
        <v>11</v>
      </c>
      <c r="P20" s="91">
        <f t="shared" ca="1" si="3"/>
        <v>11</v>
      </c>
      <c r="Q20" s="90">
        <f t="shared" ca="1" si="3"/>
        <v>11</v>
      </c>
      <c r="R20"/>
      <c r="S20" s="28" t="str">
        <f t="shared" ref="S20:S60" si="4">IF(OR(Z20&lt;&gt;"",AB20&lt;&gt;"",AD20&lt;&gt;"",AE20&lt;&gt; ""),"A", "►")</f>
        <v>A</v>
      </c>
      <c r="T20" s="1939" t="s">
        <v>52</v>
      </c>
      <c r="U20" s="31"/>
      <c r="V20" s="31"/>
      <c r="W20" s="31"/>
      <c r="X20" s="31"/>
      <c r="Y20" s="604">
        <f ca="1">IF(ISBLANK(Z20),"",LARGE(OFFSET(Y18,0,0,ROWS(Y18:Y19)),1)+1)</f>
        <v>2</v>
      </c>
      <c r="Z20" s="29" t="s">
        <v>51</v>
      </c>
      <c r="AA20" s="2035"/>
      <c r="AB20" s="27"/>
      <c r="AC20" s="27"/>
      <c r="AD20" s="27"/>
      <c r="AE20" s="27"/>
      <c r="AF20" s="671"/>
      <c r="AG20"/>
      <c r="AH20" s="140">
        <v>1</v>
      </c>
      <c r="AI20" s="140">
        <v>1</v>
      </c>
      <c r="AJ20" s="140">
        <v>1</v>
      </c>
      <c r="AK20" s="258" t="s">
        <v>86</v>
      </c>
      <c r="AL20" s="160"/>
      <c r="AM20" s="141"/>
      <c r="AN20" s="161"/>
      <c r="AO20"/>
      <c r="AP20" s="135">
        <v>1</v>
      </c>
    </row>
    <row r="21" spans="1:42" s="641" customFormat="1" ht="16.149999999999999" customHeight="1" thickTop="1">
      <c r="A21"/>
      <c r="B21" s="243" t="s">
        <v>274</v>
      </c>
      <c r="C21"/>
      <c r="D21" s="53" t="s">
        <v>0</v>
      </c>
      <c r="E21" s="89" t="s">
        <v>89</v>
      </c>
      <c r="F21" s="88" t="s">
        <v>88</v>
      </c>
      <c r="G21" s="87"/>
      <c r="H21" s="3992" t="s">
        <v>87</v>
      </c>
      <c r="I21" s="3994" t="s">
        <v>86</v>
      </c>
      <c r="J21" s="4105" t="s">
        <v>85</v>
      </c>
      <c r="K21" s="86" t="s">
        <v>84</v>
      </c>
      <c r="L21" s="4142" t="s">
        <v>83</v>
      </c>
      <c r="M21" s="85" t="s">
        <v>81</v>
      </c>
      <c r="N21" s="84" t="s">
        <v>80</v>
      </c>
      <c r="O21" s="4155" t="s">
        <v>82</v>
      </c>
      <c r="P21" s="4157" t="s">
        <v>80</v>
      </c>
      <c r="Q21" s="4052" t="s">
        <v>266</v>
      </c>
      <c r="R21"/>
      <c r="S21" s="28" t="str">
        <f t="shared" si="4"/>
        <v>A</v>
      </c>
      <c r="T21" s="1939" t="s">
        <v>1010</v>
      </c>
      <c r="U21" s="31"/>
      <c r="V21" s="31"/>
      <c r="W21" s="31"/>
      <c r="X21" s="31"/>
      <c r="Y21" s="604">
        <f ca="1">IF(ISBLANK(Z21),"",LARGE(OFFSET(Y18,0,0,ROWS(Y18:Y20)),1)+1)</f>
        <v>3</v>
      </c>
      <c r="Z21" s="29" t="s">
        <v>50</v>
      </c>
      <c r="AA21" s="2035"/>
      <c r="AB21" s="27"/>
      <c r="AC21" s="27"/>
      <c r="AD21" s="27"/>
      <c r="AE21" s="27"/>
      <c r="AF21" s="671"/>
      <c r="AG21"/>
      <c r="AH21" s="4161" t="s">
        <v>158</v>
      </c>
      <c r="AI21" s="4161"/>
      <c r="AJ21" s="143">
        <v>1</v>
      </c>
      <c r="AK21" s="166"/>
      <c r="AL21" s="11"/>
      <c r="AM21" s="11"/>
      <c r="AN21" s="167"/>
      <c r="AO21"/>
      <c r="AP21" s="135">
        <v>1</v>
      </c>
    </row>
    <row r="22" spans="1:42" s="641" customFormat="1" ht="21">
      <c r="A22"/>
      <c r="B22" s="41" t="s">
        <v>62</v>
      </c>
      <c r="C22"/>
      <c r="D22" s="53" t="s">
        <v>0</v>
      </c>
      <c r="E22" s="83" t="s">
        <v>77</v>
      </c>
      <c r="F22" s="82" t="s">
        <v>30</v>
      </c>
      <c r="G22" s="81" t="s">
        <v>76</v>
      </c>
      <c r="H22" s="3993"/>
      <c r="I22" s="3995"/>
      <c r="J22" s="4106"/>
      <c r="K22" s="80" t="s">
        <v>75</v>
      </c>
      <c r="L22" s="4143"/>
      <c r="M22" s="79" t="s">
        <v>74</v>
      </c>
      <c r="N22" s="78">
        <v>1</v>
      </c>
      <c r="O22" s="4156"/>
      <c r="P22" s="4158"/>
      <c r="Q22" s="4053"/>
      <c r="R22"/>
      <c r="S22" s="28" t="str">
        <f t="shared" si="4"/>
        <v>A</v>
      </c>
      <c r="T22" s="1939" t="s">
        <v>48</v>
      </c>
      <c r="U22" s="31"/>
      <c r="V22" s="31"/>
      <c r="W22" s="31"/>
      <c r="X22" s="31"/>
      <c r="Y22" s="604">
        <f ca="1">IF(ISBLANK(Z22),"",LARGE(OFFSET(Y18,0,0,ROWS(Y18:Y21)),1)+1)</f>
        <v>4</v>
      </c>
      <c r="Z22" s="29" t="s">
        <v>47</v>
      </c>
      <c r="AA22" s="2035"/>
      <c r="AB22" s="27"/>
      <c r="AC22" s="27"/>
      <c r="AD22" s="27"/>
      <c r="AE22" s="27"/>
      <c r="AF22" s="671"/>
      <c r="AG22"/>
      <c r="AH22" s="3835"/>
      <c r="AI22" s="3835"/>
      <c r="AJ22" s="143">
        <v>1</v>
      </c>
      <c r="AK22" s="304" t="s">
        <v>356</v>
      </c>
      <c r="AL22" s="305"/>
      <c r="AM22" s="141"/>
      <c r="AN22" s="161"/>
      <c r="AO22"/>
      <c r="AP22" s="135">
        <v>1</v>
      </c>
    </row>
    <row r="23" spans="1:42" s="641" customFormat="1" ht="19.5" thickBot="1">
      <c r="A23"/>
      <c r="B23" s="645" t="s">
        <v>61</v>
      </c>
      <c r="C23"/>
      <c r="D23" s="53" t="s">
        <v>0</v>
      </c>
      <c r="E23" s="66"/>
      <c r="F23" s="65"/>
      <c r="G23" s="73" t="str">
        <f t="shared" ref="G23:G62" si="5">IF(AND(E23&gt;0,H23&gt;0),"de","")</f>
        <v/>
      </c>
      <c r="H23" s="63"/>
      <c r="I23" s="1950"/>
      <c r="J23" s="61">
        <v>1</v>
      </c>
      <c r="K23" s="60"/>
      <c r="L23" s="59">
        <f>IFERROR(INDEX(E65:Q65,MATCH(I23,E64:Q64,0)) * H23 * IF(ISBLANK(E23), 1, E23), 0)</f>
        <v>0</v>
      </c>
      <c r="M23" s="71">
        <f>IF(L63=0,0,(L23/L63)*N22*1000)</f>
        <v>0</v>
      </c>
      <c r="N23" s="77">
        <f>IF(L63=0, 0, (E23*J23)/(L63*N22))</f>
        <v>0</v>
      </c>
      <c r="O23" s="485">
        <f>IF(ISBLANK(P16), 0, (L23 * J23) * (P15 / P16))</f>
        <v>0</v>
      </c>
      <c r="P23" s="76">
        <f>(E23/P16)*P15*J23</f>
        <v>0</v>
      </c>
      <c r="Q23" s="674">
        <f t="shared" ref="Q23:Q62" si="6">F23</f>
        <v>0</v>
      </c>
      <c r="R23"/>
      <c r="S23" s="28" t="str">
        <f t="shared" si="4"/>
        <v>A</v>
      </c>
      <c r="T23" s="1939" t="s">
        <v>45</v>
      </c>
      <c r="U23" s="31"/>
      <c r="V23" s="31"/>
      <c r="W23" s="31"/>
      <c r="X23" s="31"/>
      <c r="Y23" s="604">
        <f ca="1">IF(ISBLANK(Z23),"",LARGE(OFFSET(Y18,0,0,ROWS(Y18:Y22)),1)+1)</f>
        <v>5</v>
      </c>
      <c r="Z23" s="29" t="s">
        <v>49</v>
      </c>
      <c r="AA23" s="2035"/>
      <c r="AB23" s="27"/>
      <c r="AC23" s="27"/>
      <c r="AD23" s="27"/>
      <c r="AE23" s="27"/>
      <c r="AF23" s="671"/>
      <c r="AG23"/>
      <c r="AH23" s="140">
        <v>1</v>
      </c>
      <c r="AI23" s="140">
        <v>1</v>
      </c>
      <c r="AJ23" s="140">
        <v>1</v>
      </c>
      <c r="AK23" s="166"/>
      <c r="AL23" s="11"/>
      <c r="AM23" s="11"/>
      <c r="AN23" s="167"/>
      <c r="AO23"/>
      <c r="AP23" s="135">
        <v>1</v>
      </c>
    </row>
    <row r="24" spans="1:42" s="641" customFormat="1" ht="18.75" customHeight="1">
      <c r="A24"/>
      <c r="B24" s="38" t="s">
        <v>58</v>
      </c>
      <c r="C24"/>
      <c r="D24" s="67" t="str">
        <f t="shared" ref="D24:D61" si="7">IF(K24&lt;&gt;"","A","►")</f>
        <v>A</v>
      </c>
      <c r="E24" s="66"/>
      <c r="F24" s="65"/>
      <c r="G24" s="64" t="str">
        <f t="shared" si="5"/>
        <v/>
      </c>
      <c r="H24" s="63">
        <v>100</v>
      </c>
      <c r="I24" s="41" t="s">
        <v>62</v>
      </c>
      <c r="J24" s="61">
        <v>1</v>
      </c>
      <c r="K24" s="60" t="s">
        <v>73</v>
      </c>
      <c r="L24" s="59">
        <f>IFERROR(INDEX(E65:Q65,MATCH(I24,E64:Q64,0)) * H24 * IF(ISBLANK(E24), 1, E24), 0)</f>
        <v>0.1</v>
      </c>
      <c r="M24" s="58">
        <f>IF(O63=0,0,(O24/O63)*N22*1000)</f>
        <v>21.635655560363482</v>
      </c>
      <c r="N24" s="57">
        <f>IF(L63=0, 0, (E24*J24)/(L63*N22))</f>
        <v>0</v>
      </c>
      <c r="O24" s="485">
        <f>IF(ISBLANK(P16), 0, (L24 * J24) * (P15 / P16))</f>
        <v>0.2</v>
      </c>
      <c r="P24" s="56">
        <f>(E24/P16)*P15*J24</f>
        <v>0</v>
      </c>
      <c r="Q24" s="675">
        <f t="shared" si="6"/>
        <v>0</v>
      </c>
      <c r="R24"/>
      <c r="S24" s="28" t="str">
        <f t="shared" si="4"/>
        <v>A</v>
      </c>
      <c r="T24" s="1939" t="s">
        <v>43</v>
      </c>
      <c r="U24" s="31"/>
      <c r="V24" s="31"/>
      <c r="W24" s="31"/>
      <c r="X24" s="31"/>
      <c r="Y24" s="604">
        <f ca="1">IF(ISBLANK(Z24),"",LARGE(OFFSET(Y18,0,0,ROWS(Y18:Y23)),1)+1)</f>
        <v>6</v>
      </c>
      <c r="Z24" s="29" t="s">
        <v>46</v>
      </c>
      <c r="AA24" s="2035"/>
      <c r="AB24" s="27"/>
      <c r="AC24" s="27"/>
      <c r="AD24" s="27"/>
      <c r="AE24" s="27"/>
      <c r="AF24" s="671"/>
      <c r="AG24"/>
      <c r="AH24" s="4162" t="s">
        <v>322</v>
      </c>
      <c r="AI24" s="4162"/>
      <c r="AJ24" s="143">
        <v>1</v>
      </c>
      <c r="AK24" s="319"/>
      <c r="AL24" s="320" t="s">
        <v>58</v>
      </c>
      <c r="AM24" s="321" t="s">
        <v>56</v>
      </c>
      <c r="AN24" s="161"/>
      <c r="AO24"/>
      <c r="AP24" s="135">
        <v>1</v>
      </c>
    </row>
    <row r="25" spans="1:42" s="641" customFormat="1" ht="18.75">
      <c r="A25"/>
      <c r="B25" s="38" t="s">
        <v>56</v>
      </c>
      <c r="C25"/>
      <c r="D25" s="67" t="str">
        <f t="shared" si="7"/>
        <v>A</v>
      </c>
      <c r="E25" s="66"/>
      <c r="F25" s="72"/>
      <c r="G25" s="73" t="str">
        <f t="shared" si="5"/>
        <v/>
      </c>
      <c r="H25" s="63">
        <v>1.345</v>
      </c>
      <c r="I25" s="645" t="s">
        <v>61</v>
      </c>
      <c r="J25" s="61">
        <v>1</v>
      </c>
      <c r="K25" s="60" t="s">
        <v>72</v>
      </c>
      <c r="L25" s="59">
        <f>IFERROR(INDEX(E65:Q65,MATCH(I25,E64:Q64,0)) * H25 * IF(ISBLANK(E25), 1, E25), 0)</f>
        <v>1.345</v>
      </c>
      <c r="M25" s="71">
        <f>IF(O63=0,0,(O25/O63)*N22*1000)</f>
        <v>290.99956728688881</v>
      </c>
      <c r="N25" s="70">
        <f>IF(L63=0, 0, (E25*J25)/(L63*N22))</f>
        <v>0</v>
      </c>
      <c r="O25" s="485">
        <f>IF(ISBLANK(P16), 0, (L25 * J25) * (P15 / P16))</f>
        <v>2.69</v>
      </c>
      <c r="P25" s="69">
        <f>(E25/P16)*P15*J25</f>
        <v>0</v>
      </c>
      <c r="Q25" s="676">
        <f t="shared" si="6"/>
        <v>0</v>
      </c>
      <c r="R25"/>
      <c r="S25" s="28" t="str">
        <f t="shared" si="4"/>
        <v>A</v>
      </c>
      <c r="T25" s="1939" t="s">
        <v>41</v>
      </c>
      <c r="U25" s="31"/>
      <c r="V25" s="31"/>
      <c r="W25" s="31"/>
      <c r="X25" s="31"/>
      <c r="Y25" s="604">
        <f ca="1">IF(ISBLANK(Z25),"",LARGE(OFFSET(Y18,0,0,ROWS(Y18:Y24)),1)+1)</f>
        <v>7</v>
      </c>
      <c r="Z25" s="29" t="s">
        <v>44</v>
      </c>
      <c r="AA25" s="2035"/>
      <c r="AB25" s="27"/>
      <c r="AC25" s="27"/>
      <c r="AD25" s="27"/>
      <c r="AE25" s="27"/>
      <c r="AF25" s="671"/>
      <c r="AG25"/>
      <c r="AH25" s="3886"/>
      <c r="AI25" s="3886"/>
      <c r="AJ25" s="143">
        <v>1</v>
      </c>
      <c r="AK25" s="319"/>
      <c r="AL25" s="320" t="s">
        <v>57</v>
      </c>
      <c r="AM25" s="321" t="s">
        <v>55</v>
      </c>
      <c r="AN25" s="161"/>
      <c r="AO25"/>
      <c r="AP25" s="135">
        <v>1</v>
      </c>
    </row>
    <row r="26" spans="1:42" s="641" customFormat="1" ht="19.5" thickBot="1">
      <c r="A26"/>
      <c r="B26" s="38" t="s">
        <v>57</v>
      </c>
      <c r="C26"/>
      <c r="D26" s="67" t="str">
        <f t="shared" si="7"/>
        <v>A</v>
      </c>
      <c r="E26" s="396">
        <v>27</v>
      </c>
      <c r="F26" s="72" t="s">
        <v>404</v>
      </c>
      <c r="G26" s="64" t="str">
        <f t="shared" si="5"/>
        <v>de</v>
      </c>
      <c r="H26" s="63">
        <v>20</v>
      </c>
      <c r="I26" s="41" t="s">
        <v>62</v>
      </c>
      <c r="J26" s="61">
        <v>1</v>
      </c>
      <c r="K26" s="60" t="s">
        <v>71</v>
      </c>
      <c r="L26" s="59">
        <f>IFERROR(INDEX(E65:Q65,MATCH(I26,E64:Q64,0)) * H26 * IF(ISBLANK(E26), 1, E26), 0)</f>
        <v>0.54</v>
      </c>
      <c r="M26" s="58">
        <f>IF(O63=0,0,(O26/O63)*N22*1000)</f>
        <v>116.8325400259628</v>
      </c>
      <c r="N26" s="57">
        <f>IF(L63=0, 0, (E26*J26)/(L63*N22))</f>
        <v>5.8416270012981393</v>
      </c>
      <c r="O26" s="485">
        <f>IF(ISBLANK(P16), 0, (L26 * J26) * (P15 / P16))</f>
        <v>1.08</v>
      </c>
      <c r="P26" s="56">
        <f>(E26/P16)*P15*J26</f>
        <v>54</v>
      </c>
      <c r="Q26" s="675" t="str">
        <f t="shared" si="6"/>
        <v>jaunes</v>
      </c>
      <c r="R26"/>
      <c r="S26" s="28" t="str">
        <f t="shared" si="4"/>
        <v>►</v>
      </c>
      <c r="T26" s="1939" t="s">
        <v>40</v>
      </c>
      <c r="U26" s="31"/>
      <c r="V26" s="31"/>
      <c r="W26" s="31"/>
      <c r="X26" s="31"/>
      <c r="Y26" s="604" t="str">
        <f ca="1">IF(ISBLANK(Z26),"",LARGE(OFFSET(Y18,0,0,ROWS(Y18:Y25)),1)+1)</f>
        <v/>
      </c>
      <c r="Z26" s="29"/>
      <c r="AA26" s="2035"/>
      <c r="AB26" s="27"/>
      <c r="AC26" s="27"/>
      <c r="AD26" s="27"/>
      <c r="AE26" s="27"/>
      <c r="AF26" s="671"/>
      <c r="AG26"/>
      <c r="AH26" s="140">
        <v>1</v>
      </c>
      <c r="AI26" s="140">
        <v>1</v>
      </c>
      <c r="AJ26" s="140">
        <v>1</v>
      </c>
      <c r="AK26" s="319"/>
      <c r="AL26" s="336" t="s">
        <v>403</v>
      </c>
      <c r="AM26" s="337" t="s">
        <v>62</v>
      </c>
      <c r="AN26" s="161"/>
      <c r="AO26"/>
      <c r="AP26" s="135">
        <v>1</v>
      </c>
    </row>
    <row r="27" spans="1:42" s="641" customFormat="1" ht="18.75" customHeight="1">
      <c r="A27"/>
      <c r="B27" s="38" t="s">
        <v>55</v>
      </c>
      <c r="C27"/>
      <c r="D27" s="67" t="str">
        <f t="shared" si="7"/>
        <v>A</v>
      </c>
      <c r="E27" s="66"/>
      <c r="F27" s="72"/>
      <c r="G27" s="73" t="str">
        <f t="shared" si="5"/>
        <v/>
      </c>
      <c r="H27" s="63">
        <v>75</v>
      </c>
      <c r="I27" s="41" t="s">
        <v>56</v>
      </c>
      <c r="J27" s="61">
        <v>1</v>
      </c>
      <c r="K27" s="60" t="s">
        <v>70</v>
      </c>
      <c r="L27" s="59">
        <f>IFERROR(INDEX(E65:Q65,MATCH(I27,E64:Q64,0)) * H27 * IF(ISBLANK(E27), 1, E27), 0)</f>
        <v>0.75</v>
      </c>
      <c r="M27" s="71">
        <f>IF(O63=0,0,(O27/O63)*N22*1000)</f>
        <v>162.26741670272611</v>
      </c>
      <c r="N27" s="70">
        <f>IF(L63=0, 0, (E27*J27)/(L63*N22))</f>
        <v>0</v>
      </c>
      <c r="O27" s="485">
        <f>IF(ISBLANK(P16), 0, (L27 * J27) * (P15 / P16))</f>
        <v>1.5</v>
      </c>
      <c r="P27" s="69">
        <f>(E27/P16)*P15*J27</f>
        <v>0</v>
      </c>
      <c r="Q27" s="676">
        <f t="shared" si="6"/>
        <v>0</v>
      </c>
      <c r="R27"/>
      <c r="S27" s="28" t="str">
        <f t="shared" si="4"/>
        <v>►</v>
      </c>
      <c r="T27" s="1939" t="s">
        <v>39</v>
      </c>
      <c r="U27" s="31"/>
      <c r="V27" s="31"/>
      <c r="W27" s="31"/>
      <c r="X27" s="31"/>
      <c r="Y27" s="604" t="str">
        <f ca="1">IF(ISBLANK(Z27),"",LARGE(OFFSET(Y18,0,0,ROWS(Y18:Y26)),1)+1)</f>
        <v/>
      </c>
      <c r="Z27" s="29"/>
      <c r="AA27" s="2035"/>
      <c r="AB27" s="27"/>
      <c r="AC27" s="27"/>
      <c r="AD27" s="27"/>
      <c r="AE27" s="27"/>
      <c r="AF27" s="671"/>
      <c r="AG27"/>
      <c r="AH27" s="4166" t="s">
        <v>364</v>
      </c>
      <c r="AI27" s="4166"/>
      <c r="AJ27" s="143">
        <v>1</v>
      </c>
      <c r="AK27" s="319"/>
      <c r="AL27" s="347" t="s">
        <v>66</v>
      </c>
      <c r="AM27" s="348" t="s">
        <v>429</v>
      </c>
      <c r="AN27" s="161"/>
      <c r="AO27"/>
      <c r="AP27" s="135">
        <v>1</v>
      </c>
    </row>
    <row r="28" spans="1:42" s="641" customFormat="1" ht="18.75">
      <c r="A28"/>
      <c r="B28" s="39" t="s">
        <v>66</v>
      </c>
      <c r="C28"/>
      <c r="D28" s="67" t="str">
        <f t="shared" si="7"/>
        <v>A</v>
      </c>
      <c r="E28" s="66">
        <v>1</v>
      </c>
      <c r="F28" s="65" t="s">
        <v>69</v>
      </c>
      <c r="G28" s="64" t="str">
        <f t="shared" si="5"/>
        <v/>
      </c>
      <c r="H28" s="63"/>
      <c r="I28" s="62"/>
      <c r="J28" s="61">
        <v>2</v>
      </c>
      <c r="K28" s="60" t="s">
        <v>68</v>
      </c>
      <c r="L28" s="59">
        <f>IFERROR(INDEX(E65:Q65,MATCH(I28,E64:Q64,0)) * H28 * IF(ISBLANK(E28), 1, E28), 0)</f>
        <v>0</v>
      </c>
      <c r="M28" s="58">
        <f>IF(O63=0,0,(O28/O63)*N22*1000)</f>
        <v>0</v>
      </c>
      <c r="N28" s="57">
        <f>IF(L63=0, 0, (E28*J28)/(L63*N22))</f>
        <v>0.43271311120726957</v>
      </c>
      <c r="O28" s="485">
        <f>IF(ISBLANK(P16), 0, (L28 * J28) * (P15 / P16))</f>
        <v>0</v>
      </c>
      <c r="P28" s="56">
        <f>(E28/P16)*P15*J28</f>
        <v>4</v>
      </c>
      <c r="Q28" s="675" t="str">
        <f t="shared" si="6"/>
        <v>orange</v>
      </c>
      <c r="R28"/>
      <c r="S28" s="28" t="str">
        <f t="shared" si="4"/>
        <v>A</v>
      </c>
      <c r="T28" s="1939" t="s">
        <v>38</v>
      </c>
      <c r="U28" s="31"/>
      <c r="V28" s="31"/>
      <c r="W28" s="31"/>
      <c r="X28" s="31"/>
      <c r="Y28" s="604">
        <f ca="1">IF(ISBLANK(Z28),"",LARGE(OFFSET(Y18,0,0,ROWS(Y18:Y27)),1)+1)</f>
        <v>8</v>
      </c>
      <c r="Z28" s="29" t="s">
        <v>1031</v>
      </c>
      <c r="AA28" s="2035"/>
      <c r="AB28" s="27"/>
      <c r="AC28" s="27"/>
      <c r="AD28" s="27"/>
      <c r="AE28" s="27"/>
      <c r="AF28" s="671"/>
      <c r="AG28"/>
      <c r="AH28" s="3898"/>
      <c r="AI28" s="3898"/>
      <c r="AJ28" s="143">
        <v>1</v>
      </c>
      <c r="AK28" s="319"/>
      <c r="AL28" s="347" t="s">
        <v>65</v>
      </c>
      <c r="AM28" s="358" t="s">
        <v>59</v>
      </c>
      <c r="AN28" s="161"/>
      <c r="AO28"/>
      <c r="AP28" s="135">
        <v>1</v>
      </c>
    </row>
    <row r="29" spans="1:42" s="641" customFormat="1" ht="18" customHeight="1" thickBot="1">
      <c r="A29"/>
      <c r="B29" s="39" t="s">
        <v>65</v>
      </c>
      <c r="C29"/>
      <c r="D29" s="67" t="str">
        <f t="shared" si="7"/>
        <v>A</v>
      </c>
      <c r="E29" s="66"/>
      <c r="F29" s="65"/>
      <c r="G29" s="64" t="str">
        <f t="shared" si="5"/>
        <v/>
      </c>
      <c r="H29" s="382">
        <v>1.5</v>
      </c>
      <c r="I29" s="38" t="s">
        <v>58</v>
      </c>
      <c r="J29" s="61">
        <v>1</v>
      </c>
      <c r="K29" s="60" t="s">
        <v>1023</v>
      </c>
      <c r="L29" s="59">
        <f>IFERROR(INDEX(E65:Q65,MATCH(I29,E64:Q64,0)) * H29 * IF(ISBLANK(E29), 1, E29), 0)</f>
        <v>1.5</v>
      </c>
      <c r="M29" s="71">
        <f>IF(O63=0,0,(O29/O63)*N22*1000)</f>
        <v>324.53483340545222</v>
      </c>
      <c r="N29" s="70">
        <f>IF(L63=0, 0, (E29*J29)/(L63*N22))</f>
        <v>0</v>
      </c>
      <c r="O29" s="485">
        <f>IF(ISBLANK(P16), 0, (L29 * J29) * (P15 / P16))</f>
        <v>3</v>
      </c>
      <c r="P29" s="69">
        <f>(E29/P16)*P15*J29</f>
        <v>0</v>
      </c>
      <c r="Q29" s="676">
        <f t="shared" si="6"/>
        <v>0</v>
      </c>
      <c r="R29"/>
      <c r="S29" s="28" t="str">
        <f t="shared" si="4"/>
        <v>A</v>
      </c>
      <c r="T29" s="1939"/>
      <c r="U29" s="31"/>
      <c r="V29" s="31"/>
      <c r="W29" s="31"/>
      <c r="X29" s="31"/>
      <c r="Y29" s="604" t="str">
        <f ca="1">IF(ISBLANK(Z29),"",LARGE(OFFSET(Y18,0,0,ROWS(Y18:Y28)),1)+1)</f>
        <v/>
      </c>
      <c r="Z29" s="29"/>
      <c r="AA29" s="2035"/>
      <c r="AB29" s="27" t="s">
        <v>1032</v>
      </c>
      <c r="AC29" s="27"/>
      <c r="AD29" s="27"/>
      <c r="AE29" s="27"/>
      <c r="AF29" s="671"/>
      <c r="AG29"/>
      <c r="AH29" s="140">
        <v>1</v>
      </c>
      <c r="AI29" s="140">
        <v>1</v>
      </c>
      <c r="AJ29" s="140">
        <v>1</v>
      </c>
      <c r="AK29" s="319"/>
      <c r="AL29" s="366" t="s">
        <v>60</v>
      </c>
      <c r="AM29" s="367"/>
      <c r="AN29" s="161"/>
      <c r="AO29"/>
      <c r="AP29" s="135">
        <v>1</v>
      </c>
    </row>
    <row r="30" spans="1:42" s="641" customFormat="1" ht="18.75">
      <c r="A30"/>
      <c r="B30" s="43" t="s">
        <v>64</v>
      </c>
      <c r="C30"/>
      <c r="D30" s="67" t="str">
        <f t="shared" si="7"/>
        <v>A</v>
      </c>
      <c r="E30" s="66"/>
      <c r="F30" s="65"/>
      <c r="G30" s="64" t="str">
        <f t="shared" si="5"/>
        <v/>
      </c>
      <c r="H30" s="382">
        <v>2.5</v>
      </c>
      <c r="I30" s="38" t="s">
        <v>56</v>
      </c>
      <c r="J30" s="61">
        <v>1</v>
      </c>
      <c r="K30" s="60" t="s">
        <v>1024</v>
      </c>
      <c r="L30" s="59">
        <f>IFERROR(INDEX(E65:Q65,MATCH(I30,E64:Q64,0)) * H30 * IF(ISBLANK(E30), 1, E30), 0)</f>
        <v>2.5000000000000001E-2</v>
      </c>
      <c r="M30" s="58">
        <f>IF(O63=0,0,(O30/O63)*N22*1000)</f>
        <v>5.4089138900908704</v>
      </c>
      <c r="N30" s="57">
        <f>IF(L63=0, 0, (E30*J30)/(L63*N22))</f>
        <v>0</v>
      </c>
      <c r="O30" s="485">
        <f>IF(ISBLANK(P16), 0, (L30 * J30) * (P15 / P16))</f>
        <v>0.05</v>
      </c>
      <c r="P30" s="56">
        <f>(E30/P16)*P15*J30</f>
        <v>0</v>
      </c>
      <c r="Q30" s="675">
        <f t="shared" si="6"/>
        <v>0</v>
      </c>
      <c r="R30"/>
      <c r="S30" s="28" t="str">
        <f t="shared" si="4"/>
        <v>►</v>
      </c>
      <c r="T30" s="1939"/>
      <c r="U30" s="31"/>
      <c r="V30" s="31"/>
      <c r="W30" s="31"/>
      <c r="X30" s="31"/>
      <c r="Y30" s="604" t="str">
        <f ca="1">IF(ISBLANK(Z30),"",LARGE(OFFSET(Y18,0,0,ROWS(Y18:Y29)),1)+1)</f>
        <v/>
      </c>
      <c r="Z30" s="29"/>
      <c r="AA30" s="2035"/>
      <c r="AB30" s="27"/>
      <c r="AC30" s="27"/>
      <c r="AD30" s="27"/>
      <c r="AE30" s="27"/>
      <c r="AF30" s="671"/>
      <c r="AG30"/>
      <c r="AH30" s="4167" t="s">
        <v>405</v>
      </c>
      <c r="AI30" s="4167"/>
      <c r="AJ30" s="143">
        <v>1</v>
      </c>
      <c r="AK30" s="319"/>
      <c r="AL30" s="372" t="s">
        <v>459</v>
      </c>
      <c r="AM30" s="373"/>
      <c r="AN30" s="161"/>
      <c r="AO30"/>
      <c r="AP30" s="135">
        <v>1</v>
      </c>
    </row>
    <row r="31" spans="1:42" s="641" customFormat="1" ht="18.75">
      <c r="A31"/>
      <c r="B31" s="42" t="s">
        <v>63</v>
      </c>
      <c r="C31"/>
      <c r="D31" s="67" t="str">
        <f t="shared" si="7"/>
        <v>A</v>
      </c>
      <c r="E31" s="66"/>
      <c r="F31" s="65"/>
      <c r="G31" s="64" t="str">
        <f t="shared" si="5"/>
        <v/>
      </c>
      <c r="H31" s="63">
        <v>3.5</v>
      </c>
      <c r="I31" s="38" t="s">
        <v>57</v>
      </c>
      <c r="J31" s="61">
        <v>1</v>
      </c>
      <c r="K31" s="60" t="s">
        <v>1025</v>
      </c>
      <c r="L31" s="59">
        <f>IFERROR(INDEX(E65:Q65,MATCH(I31,E64:Q64,0)) * H31 * IF(ISBLANK(E31), 1, E31), 0)</f>
        <v>0.35000000000000003</v>
      </c>
      <c r="M31" s="71">
        <f>IF(O63=0,0,(O31/O63)*N22*1000)</f>
        <v>75.724794461272182</v>
      </c>
      <c r="N31" s="70">
        <f>IF(L63=0, 0, (E31*J31)/(L63*N22))</f>
        <v>0</v>
      </c>
      <c r="O31" s="485">
        <f>IF(ISBLANK(P16), 0, (L31 * J31) * (P15 / P16))</f>
        <v>0.70000000000000007</v>
      </c>
      <c r="P31" s="69">
        <f>(E31/P16)*P15*J31</f>
        <v>0</v>
      </c>
      <c r="Q31" s="676">
        <f t="shared" si="6"/>
        <v>0</v>
      </c>
      <c r="R31"/>
      <c r="S31" s="28" t="str">
        <f t="shared" si="4"/>
        <v>►</v>
      </c>
      <c r="T31" s="1939"/>
      <c r="U31" s="31"/>
      <c r="V31" s="31"/>
      <c r="W31" s="31"/>
      <c r="X31" s="31"/>
      <c r="Y31" s="604" t="str">
        <f ca="1">IF(ISBLANK(Z31),"",LARGE(OFFSET(Y18,0,0,ROWS(Y18:Y30)),1)+1)</f>
        <v/>
      </c>
      <c r="Z31" s="29"/>
      <c r="AA31" s="2035"/>
      <c r="AB31" s="27"/>
      <c r="AC31" s="27"/>
      <c r="AD31" s="27"/>
      <c r="AE31" s="27"/>
      <c r="AF31" s="671"/>
      <c r="AG31"/>
      <c r="AH31" s="3903"/>
      <c r="AI31" s="3903"/>
      <c r="AJ31" s="143">
        <v>1</v>
      </c>
      <c r="AK31" s="319"/>
      <c r="AL31" s="377" t="s">
        <v>464</v>
      </c>
      <c r="AM31" s="378" t="s">
        <v>465</v>
      </c>
      <c r="AN31" s="161"/>
      <c r="AO31"/>
      <c r="AP31" s="135">
        <v>1</v>
      </c>
    </row>
    <row r="32" spans="1:42" s="641" customFormat="1" ht="19.5" thickBot="1">
      <c r="A32"/>
      <c r="B32" s="39" t="s">
        <v>60</v>
      </c>
      <c r="C32"/>
      <c r="D32" s="67" t="str">
        <f t="shared" si="7"/>
        <v>A</v>
      </c>
      <c r="E32" s="66"/>
      <c r="F32" s="65"/>
      <c r="G32" s="64" t="str">
        <f t="shared" si="5"/>
        <v/>
      </c>
      <c r="H32" s="63">
        <v>12</v>
      </c>
      <c r="I32" s="38" t="s">
        <v>55</v>
      </c>
      <c r="J32" s="61">
        <v>1</v>
      </c>
      <c r="K32" s="60" t="s">
        <v>1026</v>
      </c>
      <c r="L32" s="59">
        <f>IFERROR(INDEX(E65:Q65,MATCH(I32,E64:Q64,0)) * H32 * IF(ISBLANK(E32), 1, E32), 0)</f>
        <v>1.2E-2</v>
      </c>
      <c r="M32" s="58">
        <f>IF(O63=0,0,(O32/O63)*N22*1000)</f>
        <v>2.5962786672436176</v>
      </c>
      <c r="N32" s="57">
        <f>IF(L63=0, 0, (E32*J32)/(L63*N22))</f>
        <v>0</v>
      </c>
      <c r="O32" s="485">
        <f>IF(ISBLANK(P16), 0, (L32 * J32) * (P15 / P16))</f>
        <v>2.4E-2</v>
      </c>
      <c r="P32" s="56">
        <f>(E32/P16)*P15*J32</f>
        <v>0</v>
      </c>
      <c r="Q32" s="675">
        <f t="shared" si="6"/>
        <v>0</v>
      </c>
      <c r="R32"/>
      <c r="S32" s="28" t="str">
        <f t="shared" si="4"/>
        <v>►</v>
      </c>
      <c r="T32" s="1939"/>
      <c r="U32" s="31"/>
      <c r="V32" s="31"/>
      <c r="W32" s="31"/>
      <c r="X32" s="31"/>
      <c r="Y32" s="604" t="str">
        <f ca="1">IF(ISBLANK(Z32),"",LARGE(OFFSET(Y18,0,0,ROWS(Y18:Y31)),1)+1)</f>
        <v/>
      </c>
      <c r="Z32" s="29"/>
      <c r="AA32" s="2035"/>
      <c r="AB32" s="27"/>
      <c r="AC32" s="27"/>
      <c r="AD32" s="27"/>
      <c r="AE32" s="27"/>
      <c r="AF32" s="671"/>
      <c r="AG32"/>
      <c r="AH32" s="140">
        <v>1</v>
      </c>
      <c r="AI32" s="140">
        <v>1</v>
      </c>
      <c r="AJ32" s="140">
        <v>1</v>
      </c>
      <c r="AK32" s="319"/>
      <c r="AL32" s="383" t="s">
        <v>469</v>
      </c>
      <c r="AM32" s="378" t="s">
        <v>470</v>
      </c>
      <c r="AN32" s="161"/>
      <c r="AO32"/>
      <c r="AP32" s="135">
        <v>1</v>
      </c>
    </row>
    <row r="33" spans="1:42" s="641" customFormat="1" ht="18.75" customHeight="1">
      <c r="A33"/>
      <c r="B33" s="39" t="s">
        <v>59</v>
      </c>
      <c r="C33"/>
      <c r="D33" s="67" t="str">
        <f t="shared" si="7"/>
        <v>►</v>
      </c>
      <c r="E33" s="66"/>
      <c r="F33" s="65"/>
      <c r="G33" s="64" t="str">
        <f t="shared" si="5"/>
        <v/>
      </c>
      <c r="H33" s="382"/>
      <c r="I33" s="62"/>
      <c r="J33" s="61">
        <v>1</v>
      </c>
      <c r="K33" s="60"/>
      <c r="L33" s="59">
        <f>IFERROR(INDEX(E65:Q65,MATCH(I33,E64:Q64,0)) * H33 * IF(ISBLANK(E33), 1, E33), 0)</f>
        <v>0</v>
      </c>
      <c r="M33" s="71">
        <f>IF(O63=0,0,(O33/O63)*N22*1000)</f>
        <v>0</v>
      </c>
      <c r="N33" s="70">
        <f>IF(L63=0, 0, (E33*J33)/(L63*N22))</f>
        <v>0</v>
      </c>
      <c r="O33" s="485">
        <f>IF(ISBLANK(P16), 0, (L33 * J33) * (P15 / P16))</f>
        <v>0</v>
      </c>
      <c r="P33" s="69">
        <f>(E33/P16)*P15*J33</f>
        <v>0</v>
      </c>
      <c r="Q33" s="676">
        <f t="shared" si="6"/>
        <v>0</v>
      </c>
      <c r="R33"/>
      <c r="S33" s="28" t="str">
        <f t="shared" si="4"/>
        <v>►</v>
      </c>
      <c r="T33" s="1939"/>
      <c r="U33" s="31"/>
      <c r="V33" s="31"/>
      <c r="W33" s="31"/>
      <c r="X33" s="31"/>
      <c r="Y33" s="604" t="str">
        <f ca="1">IF(ISBLANK(Z33),"",LARGE(OFFSET(Y18,0,0,ROWS(Y18:Y32)),1)+1)</f>
        <v/>
      </c>
      <c r="Z33" s="29"/>
      <c r="AA33" s="2035"/>
      <c r="AB33" s="27"/>
      <c r="AC33" s="27"/>
      <c r="AD33" s="27"/>
      <c r="AE33" s="27"/>
      <c r="AF33" s="671"/>
      <c r="AG33"/>
      <c r="AH33" s="4162" t="s">
        <v>366</v>
      </c>
      <c r="AI33" s="4162"/>
      <c r="AJ33" s="143">
        <v>1</v>
      </c>
      <c r="AK33" s="319"/>
      <c r="AL33" s="383" t="s">
        <v>488</v>
      </c>
      <c r="AM33" s="378" t="s">
        <v>489</v>
      </c>
      <c r="AN33" s="161"/>
      <c r="AO33"/>
      <c r="AP33" s="135">
        <v>1</v>
      </c>
    </row>
    <row r="34" spans="1:42" s="641" customFormat="1" ht="18.75">
      <c r="A34"/>
      <c r="B34"/>
      <c r="C34"/>
      <c r="D34" s="67" t="str">
        <f t="shared" si="7"/>
        <v>►</v>
      </c>
      <c r="E34" s="66"/>
      <c r="F34" s="65"/>
      <c r="G34" s="64" t="str">
        <f t="shared" si="5"/>
        <v/>
      </c>
      <c r="H34" s="382"/>
      <c r="I34" s="62"/>
      <c r="J34" s="61">
        <v>1</v>
      </c>
      <c r="K34" s="60"/>
      <c r="L34" s="59">
        <f>IFERROR(INDEX(E65:Q65,MATCH(I34,E64:Q64,0)) * H34 * IF(ISBLANK(E34), 1, E34), 0)</f>
        <v>0</v>
      </c>
      <c r="M34" s="58">
        <f>IF(O63=0,0,(O34/O63)*N22*1000)</f>
        <v>0</v>
      </c>
      <c r="N34" s="57">
        <f>IF(L63=0, 0, (E34*J34)/(L63*N22))</f>
        <v>0</v>
      </c>
      <c r="O34" s="485">
        <f>IF(ISBLANK(P16), 0, (L34 * J34) * (P15 / P16))</f>
        <v>0</v>
      </c>
      <c r="P34" s="56">
        <f>(E34/P16)*P15*J34</f>
        <v>0</v>
      </c>
      <c r="Q34" s="675">
        <f t="shared" si="6"/>
        <v>0</v>
      </c>
      <c r="R34"/>
      <c r="S34" s="28" t="str">
        <f t="shared" si="4"/>
        <v>►</v>
      </c>
      <c r="T34" s="1939"/>
      <c r="U34" s="31"/>
      <c r="V34" s="31"/>
      <c r="W34" s="31"/>
      <c r="X34" s="31"/>
      <c r="Y34" s="604" t="str">
        <f ca="1">IF(ISBLANK(Z34),"",LARGE(OFFSET(Y18,0,0,ROWS(Y18:Y33)),1)+1)</f>
        <v/>
      </c>
      <c r="Z34" s="29"/>
      <c r="AA34" s="2035"/>
      <c r="AB34" s="27"/>
      <c r="AC34" s="27"/>
      <c r="AD34" s="27"/>
      <c r="AE34" s="27"/>
      <c r="AF34" s="671"/>
      <c r="AG34"/>
      <c r="AH34" s="3886"/>
      <c r="AI34" s="3886"/>
      <c r="AJ34" s="143">
        <v>1</v>
      </c>
      <c r="AK34" s="319"/>
      <c r="AL34" s="383" t="s">
        <v>500</v>
      </c>
      <c r="AM34" s="378" t="s">
        <v>501</v>
      </c>
      <c r="AN34" s="161"/>
      <c r="AO34"/>
      <c r="AP34" s="135">
        <v>1</v>
      </c>
    </row>
    <row r="35" spans="1:42" s="641" customFormat="1" ht="19.5" thickBot="1">
      <c r="A35"/>
      <c r="B35"/>
      <c r="C35"/>
      <c r="D35" s="67" t="str">
        <f t="shared" si="7"/>
        <v>►</v>
      </c>
      <c r="E35" s="66"/>
      <c r="F35" s="65"/>
      <c r="G35" s="64" t="str">
        <f t="shared" si="5"/>
        <v/>
      </c>
      <c r="H35" s="382"/>
      <c r="I35" s="62"/>
      <c r="J35" s="61">
        <v>1</v>
      </c>
      <c r="K35" s="60"/>
      <c r="L35" s="59">
        <f>IFERROR(INDEX(E65:Q65,MATCH(I35,E64:Q64,0)) * H35 * IF(ISBLANK(E35), 1, E35), 0)</f>
        <v>0</v>
      </c>
      <c r="M35" s="71">
        <f>IF(O63=0,0,(O35/O63)*N22*1000)</f>
        <v>0</v>
      </c>
      <c r="N35" s="70">
        <f>IF(L63=0, 0, (E35*J35)/(L63*N22))</f>
        <v>0</v>
      </c>
      <c r="O35" s="485">
        <f>IF(ISBLANK(P16), 0, (L35 * J35) * (P15 / P16))</f>
        <v>0</v>
      </c>
      <c r="P35" s="69">
        <f>(E35/P16)*P15*J35</f>
        <v>0</v>
      </c>
      <c r="Q35" s="676">
        <f t="shared" si="6"/>
        <v>0</v>
      </c>
      <c r="R35"/>
      <c r="S35" s="28" t="str">
        <f t="shared" si="4"/>
        <v>►</v>
      </c>
      <c r="T35" s="1939"/>
      <c r="U35" s="31"/>
      <c r="V35" s="31"/>
      <c r="W35" s="31"/>
      <c r="X35" s="31"/>
      <c r="Y35" s="604" t="str">
        <f ca="1">IF(ISBLANK(Z35),"",LARGE(OFFSET(Y18,0,0,ROWS(Y18:Y34)),1)+1)</f>
        <v/>
      </c>
      <c r="Z35" s="29"/>
      <c r="AA35" s="2035"/>
      <c r="AB35" s="27"/>
      <c r="AC35" s="27"/>
      <c r="AD35" s="27"/>
      <c r="AE35" s="27"/>
      <c r="AF35" s="671"/>
      <c r="AG35"/>
      <c r="AH35" s="140">
        <v>1</v>
      </c>
      <c r="AI35" s="140">
        <v>1</v>
      </c>
      <c r="AJ35" s="140">
        <v>1</v>
      </c>
      <c r="AK35" s="319"/>
      <c r="AL35" s="393" t="s">
        <v>508</v>
      </c>
      <c r="AM35" s="394" t="s">
        <v>509</v>
      </c>
      <c r="AN35" s="161"/>
      <c r="AO35"/>
      <c r="AP35" s="135">
        <v>1</v>
      </c>
    </row>
    <row r="36" spans="1:42" s="641" customFormat="1" ht="18.75" customHeight="1">
      <c r="A36"/>
      <c r="B36"/>
      <c r="C36"/>
      <c r="D36" s="67" t="str">
        <f t="shared" si="7"/>
        <v>►</v>
      </c>
      <c r="E36" s="66"/>
      <c r="F36" s="65"/>
      <c r="G36" s="64" t="str">
        <f t="shared" si="5"/>
        <v/>
      </c>
      <c r="H36" s="382"/>
      <c r="I36" s="62"/>
      <c r="J36" s="61">
        <v>1</v>
      </c>
      <c r="K36" s="60"/>
      <c r="L36" s="59">
        <f>IFERROR(INDEX(E65:Q65,MATCH(I36,E64:Q64,0)) * H36 * IF(ISBLANK(E36), 1, E36), 0)</f>
        <v>0</v>
      </c>
      <c r="M36" s="58">
        <f>IF(O63=0,0,(O36/O63)*N22*1000)</f>
        <v>0</v>
      </c>
      <c r="N36" s="57">
        <f>IF(L63=0, 0, (E36*J36)/(L63*N22))</f>
        <v>0</v>
      </c>
      <c r="O36" s="485">
        <f>IF(ISBLANK(P16), 0, (L36 * J36) * (P15 / P16))</f>
        <v>0</v>
      </c>
      <c r="P36" s="56">
        <f>(E36/P16)*P15*J36</f>
        <v>0</v>
      </c>
      <c r="Q36" s="675">
        <f t="shared" si="6"/>
        <v>0</v>
      </c>
      <c r="R36"/>
      <c r="S36" s="28" t="str">
        <f t="shared" si="4"/>
        <v>►</v>
      </c>
      <c r="T36" s="1939"/>
      <c r="U36" s="31"/>
      <c r="V36" s="31"/>
      <c r="W36" s="31"/>
      <c r="X36" s="31"/>
      <c r="Y36" s="604" t="str">
        <f ca="1">IF(ISBLANK(Z36),"",LARGE(OFFSET(Y18,0,0,ROWS(Y18:Y35)),1)+1)</f>
        <v/>
      </c>
      <c r="Z36" s="29"/>
      <c r="AA36" s="2035"/>
      <c r="AB36" s="27"/>
      <c r="AC36" s="27"/>
      <c r="AD36" s="27"/>
      <c r="AE36" s="27"/>
      <c r="AF36" s="671"/>
      <c r="AG36"/>
      <c r="AH36" s="4163" t="s">
        <v>471</v>
      </c>
      <c r="AI36" s="4163"/>
      <c r="AJ36" s="143">
        <v>1</v>
      </c>
      <c r="AK36" s="166"/>
      <c r="AL36" s="11"/>
      <c r="AM36" s="11"/>
      <c r="AN36" s="167"/>
      <c r="AO36"/>
      <c r="AP36" s="135">
        <v>1</v>
      </c>
    </row>
    <row r="37" spans="1:42" s="641" customFormat="1" ht="18.75">
      <c r="A37"/>
      <c r="B37"/>
      <c r="C37"/>
      <c r="D37" s="67" t="str">
        <f t="shared" si="7"/>
        <v>►</v>
      </c>
      <c r="E37" s="66"/>
      <c r="F37" s="65"/>
      <c r="G37" s="64" t="str">
        <f t="shared" si="5"/>
        <v/>
      </c>
      <c r="H37" s="382"/>
      <c r="I37" s="62"/>
      <c r="J37" s="61">
        <v>1</v>
      </c>
      <c r="K37" s="60"/>
      <c r="L37" s="59">
        <f>IFERROR(INDEX(E65:Q65,MATCH(I37,E64:Q64,0)) * H37 * IF(ISBLANK(E37), 1, E37), 0)</f>
        <v>0</v>
      </c>
      <c r="M37" s="71">
        <f>IF(O63=0,0,(O37/O63)*N22*1000)</f>
        <v>0</v>
      </c>
      <c r="N37" s="70">
        <f>IF(L63=0, 0, (E37*J37)/(L63*N22))</f>
        <v>0</v>
      </c>
      <c r="O37" s="485">
        <f>IF(ISBLANK(P16), 0, (L37 * J37) * (P15 / P16))</f>
        <v>0</v>
      </c>
      <c r="P37" s="69">
        <f>(E37/P16)*P15*J37</f>
        <v>0</v>
      </c>
      <c r="Q37" s="676">
        <f t="shared" si="6"/>
        <v>0</v>
      </c>
      <c r="R37"/>
      <c r="S37" s="28" t="str">
        <f t="shared" si="4"/>
        <v>►</v>
      </c>
      <c r="T37" s="1939"/>
      <c r="U37" s="31"/>
      <c r="V37" s="31"/>
      <c r="W37" s="31"/>
      <c r="X37" s="31"/>
      <c r="Y37" s="604" t="str">
        <f ca="1">IF(ISBLANK(Z37),"",LARGE(OFFSET(Y18,0,0,ROWS(Y18:Y36)),1)+1)</f>
        <v/>
      </c>
      <c r="Z37" s="29"/>
      <c r="AA37" s="2035"/>
      <c r="AB37" s="27"/>
      <c r="AC37" s="27"/>
      <c r="AD37" s="27"/>
      <c r="AE37" s="27"/>
      <c r="AF37" s="671"/>
      <c r="AG37"/>
      <c r="AH37" s="3911"/>
      <c r="AI37" s="3911"/>
      <c r="AJ37" s="143">
        <v>1</v>
      </c>
      <c r="AK37" s="397" t="s">
        <v>536</v>
      </c>
      <c r="AL37" s="398"/>
      <c r="AM37" s="399"/>
      <c r="AN37" s="400"/>
      <c r="AO37"/>
      <c r="AP37" s="135">
        <v>1</v>
      </c>
    </row>
    <row r="38" spans="1:42" s="641" customFormat="1" ht="18.75" customHeight="1" thickBot="1">
      <c r="A38"/>
      <c r="B38"/>
      <c r="C38"/>
      <c r="D38" s="67" t="str">
        <f t="shared" si="7"/>
        <v>►</v>
      </c>
      <c r="E38" s="66"/>
      <c r="F38" s="65"/>
      <c r="G38" s="64" t="str">
        <f t="shared" si="5"/>
        <v/>
      </c>
      <c r="H38" s="382"/>
      <c r="I38" s="62"/>
      <c r="J38" s="61">
        <v>1</v>
      </c>
      <c r="K38" s="60"/>
      <c r="L38" s="59">
        <f>IFERROR(INDEX(E65:Q65,MATCH(I38,E64:Q64,0)) * H38 * IF(ISBLANK(E38), 1, E38), 0)</f>
        <v>0</v>
      </c>
      <c r="M38" s="58">
        <f>IF(O63=0,0,(O38/O63)*N22*1000)</f>
        <v>0</v>
      </c>
      <c r="N38" s="57">
        <f>IF(L63=0, 0, (E38*J38)/(L63*N22))</f>
        <v>0</v>
      </c>
      <c r="O38" s="485">
        <f>IF(ISBLANK(P16), 0, (L38 * J38) * (P15 / P16))</f>
        <v>0</v>
      </c>
      <c r="P38" s="56">
        <f>(E38/P16)*P15*J38</f>
        <v>0</v>
      </c>
      <c r="Q38" s="675">
        <f t="shared" si="6"/>
        <v>0</v>
      </c>
      <c r="R38"/>
      <c r="S38" s="28" t="str">
        <f t="shared" si="4"/>
        <v>►</v>
      </c>
      <c r="T38" s="1939"/>
      <c r="U38" s="31"/>
      <c r="V38" s="31"/>
      <c r="W38" s="31"/>
      <c r="X38" s="31"/>
      <c r="Y38" s="604" t="str">
        <f ca="1">IF(ISBLANK(Z38),"",LARGE(OFFSET(Y18,0,0,ROWS(Y18:Y37)),1)+1)</f>
        <v/>
      </c>
      <c r="Z38" s="29"/>
      <c r="AA38" s="2035"/>
      <c r="AB38" s="27"/>
      <c r="AC38" s="27"/>
      <c r="AD38" s="27"/>
      <c r="AE38" s="27"/>
      <c r="AF38" s="671"/>
      <c r="AG38" s="138">
        <v>1</v>
      </c>
      <c r="AH38" s="140">
        <v>1</v>
      </c>
      <c r="AI38" s="140">
        <v>1</v>
      </c>
      <c r="AJ38" s="140">
        <v>1</v>
      </c>
      <c r="AK38" s="4008" t="s">
        <v>541</v>
      </c>
      <c r="AL38" s="4009"/>
      <c r="AM38" s="4009"/>
      <c r="AN38" s="4041"/>
      <c r="AO38"/>
      <c r="AP38" s="135">
        <v>1</v>
      </c>
    </row>
    <row r="39" spans="1:42" s="641" customFormat="1" ht="18.75">
      <c r="A39"/>
      <c r="B39"/>
      <c r="C39"/>
      <c r="D39" s="67" t="str">
        <f t="shared" si="7"/>
        <v>►</v>
      </c>
      <c r="E39" s="66"/>
      <c r="F39" s="65"/>
      <c r="G39" s="64" t="str">
        <f t="shared" si="5"/>
        <v/>
      </c>
      <c r="H39" s="382"/>
      <c r="I39" s="62"/>
      <c r="J39" s="61">
        <v>1</v>
      </c>
      <c r="K39" s="60"/>
      <c r="L39" s="59">
        <f>IFERROR(INDEX(E65:Q65,MATCH(I39,E64:Q64,0)) * H39 * IF(ISBLANK(E39), 1, E39), 0)</f>
        <v>0</v>
      </c>
      <c r="M39" s="71">
        <f>IF(O63=0,0,(O39/O63)*N22*1000)</f>
        <v>0</v>
      </c>
      <c r="N39" s="70">
        <f>IF(L63=0, 0, (E39*J39)/(L63*N22))</f>
        <v>0</v>
      </c>
      <c r="O39" s="485">
        <f>IF(ISBLANK(P16), 0, (L39 * J39) * (P15 / P16))</f>
        <v>0</v>
      </c>
      <c r="P39" s="69">
        <f>(E39/P16)*P15*J39</f>
        <v>0</v>
      </c>
      <c r="Q39" s="676">
        <f t="shared" si="6"/>
        <v>0</v>
      </c>
      <c r="R39"/>
      <c r="S39" s="28" t="str">
        <f t="shared" si="4"/>
        <v>►</v>
      </c>
      <c r="T39" s="1939"/>
      <c r="U39" s="31"/>
      <c r="V39" s="31"/>
      <c r="W39" s="31"/>
      <c r="X39" s="31"/>
      <c r="Y39" s="604" t="str">
        <f ca="1">IF(ISBLANK(Z39),"",LARGE(OFFSET(Y18,0,0,ROWS(Y18:Y38)),1)+1)</f>
        <v/>
      </c>
      <c r="Z39" s="29"/>
      <c r="AA39" s="2035"/>
      <c r="AB39" s="27"/>
      <c r="AC39" s="27"/>
      <c r="AD39" s="27"/>
      <c r="AE39" s="27"/>
      <c r="AF39" s="671"/>
      <c r="AG39"/>
      <c r="AH39" s="4164" t="s">
        <v>510</v>
      </c>
      <c r="AI39" s="4164"/>
      <c r="AJ39" s="143">
        <v>1</v>
      </c>
      <c r="AK39" s="4008"/>
      <c r="AL39" s="4009"/>
      <c r="AM39" s="4009"/>
      <c r="AN39" s="4041"/>
      <c r="AO39"/>
      <c r="AP39" s="135">
        <v>1</v>
      </c>
    </row>
    <row r="40" spans="1:42" s="641" customFormat="1" ht="18.75">
      <c r="A40"/>
      <c r="B40"/>
      <c r="C40"/>
      <c r="D40" s="67" t="str">
        <f t="shared" si="7"/>
        <v>►</v>
      </c>
      <c r="E40" s="66"/>
      <c r="F40" s="65"/>
      <c r="G40" s="64" t="str">
        <f t="shared" si="5"/>
        <v/>
      </c>
      <c r="H40" s="382"/>
      <c r="I40" s="62"/>
      <c r="J40" s="61">
        <v>1</v>
      </c>
      <c r="K40" s="60"/>
      <c r="L40" s="59">
        <f>IFERROR(INDEX(E65:Q65,MATCH(I40,E64:Q64,0)) * H40 * IF(ISBLANK(E40), 1, E40), 0)</f>
        <v>0</v>
      </c>
      <c r="M40" s="58">
        <f>IF(O63=0,0,(O40/O63)*N22*1000)</f>
        <v>0</v>
      </c>
      <c r="N40" s="57">
        <f>IF(L63=0, 0, (E40*J40)/(L63*N22))</f>
        <v>0</v>
      </c>
      <c r="O40" s="485">
        <f>IF(ISBLANK(P16), 0, (L40 * J40) * (P15 / P16))</f>
        <v>0</v>
      </c>
      <c r="P40" s="56">
        <f>(E40/P16)*P15*J40</f>
        <v>0</v>
      </c>
      <c r="Q40" s="675">
        <f t="shared" si="6"/>
        <v>0</v>
      </c>
      <c r="R40"/>
      <c r="S40" s="28" t="str">
        <f t="shared" si="4"/>
        <v>►</v>
      </c>
      <c r="T40" s="1939"/>
      <c r="U40" s="31"/>
      <c r="V40" s="31"/>
      <c r="W40" s="31"/>
      <c r="X40" s="31"/>
      <c r="Y40" s="604" t="str">
        <f ca="1">IF(ISBLANK(Z40),"",LARGE(OFFSET(Y18,0,0,ROWS(Y18:Y39)),1)+1)</f>
        <v/>
      </c>
      <c r="Z40" s="29"/>
      <c r="AA40" s="2035"/>
      <c r="AB40" s="27"/>
      <c r="AC40" s="27"/>
      <c r="AD40" s="27"/>
      <c r="AE40" s="27"/>
      <c r="AF40" s="671"/>
      <c r="AG40"/>
      <c r="AH40" s="3913"/>
      <c r="AI40" s="3913"/>
      <c r="AJ40" s="143">
        <v>1</v>
      </c>
      <c r="AK40" s="4008"/>
      <c r="AL40" s="4009"/>
      <c r="AM40" s="4009"/>
      <c r="AN40" s="4041"/>
      <c r="AO40"/>
      <c r="AP40" s="135">
        <v>1</v>
      </c>
    </row>
    <row r="41" spans="1:42" s="641" customFormat="1" ht="19.5" thickBot="1">
      <c r="A41"/>
      <c r="B41"/>
      <c r="C41"/>
      <c r="D41" s="67" t="str">
        <f t="shared" si="7"/>
        <v>►</v>
      </c>
      <c r="E41" s="66"/>
      <c r="F41" s="65"/>
      <c r="G41" s="64" t="str">
        <f t="shared" si="5"/>
        <v/>
      </c>
      <c r="H41" s="382"/>
      <c r="I41" s="62"/>
      <c r="J41" s="61">
        <v>1</v>
      </c>
      <c r="K41" s="60"/>
      <c r="L41" s="59">
        <f>IFERROR(INDEX(E65:Q65,MATCH(I41,E64:Q64,0)) * H41 * IF(ISBLANK(E41), 1, E41), 0)</f>
        <v>0</v>
      </c>
      <c r="M41" s="71">
        <f>IF(O63=0,0,(O41/O63)*N22*1000)</f>
        <v>0</v>
      </c>
      <c r="N41" s="70">
        <f>IF(L63=0, 0, (E41*J41)/(L63*N22))</f>
        <v>0</v>
      </c>
      <c r="O41" s="485">
        <f>IF(ISBLANK(P16), 0, (L41 * J41) * (P15 / P16))</f>
        <v>0</v>
      </c>
      <c r="P41" s="69">
        <f>(E41/P16)*P15*J41</f>
        <v>0</v>
      </c>
      <c r="Q41" s="676">
        <f t="shared" si="6"/>
        <v>0</v>
      </c>
      <c r="R41"/>
      <c r="S41" s="28" t="str">
        <f t="shared" si="4"/>
        <v>►</v>
      </c>
      <c r="T41" s="1939"/>
      <c r="U41" s="31"/>
      <c r="V41" s="31"/>
      <c r="W41" s="31"/>
      <c r="X41" s="31"/>
      <c r="Y41" s="604" t="str">
        <f ca="1">IF(ISBLANK(Z41),"",LARGE(OFFSET(Y18,0,0,ROWS(Y18:Y40)),1)+1)</f>
        <v/>
      </c>
      <c r="Z41" s="29"/>
      <c r="AA41" s="2035"/>
      <c r="AB41" s="27"/>
      <c r="AC41" s="27"/>
      <c r="AD41" s="27"/>
      <c r="AE41" s="27"/>
      <c r="AF41" s="671"/>
      <c r="AG41"/>
      <c r="AH41" s="140">
        <v>1</v>
      </c>
      <c r="AI41" s="140">
        <v>1</v>
      </c>
      <c r="AJ41" s="140">
        <v>1</v>
      </c>
      <c r="AK41" s="4008"/>
      <c r="AL41" s="4009"/>
      <c r="AM41" s="4009"/>
      <c r="AN41" s="4041"/>
      <c r="AO41"/>
      <c r="AP41" s="135">
        <v>1</v>
      </c>
    </row>
    <row r="42" spans="1:42" s="641" customFormat="1" ht="18.75">
      <c r="A42"/>
      <c r="B42"/>
      <c r="C42"/>
      <c r="D42" s="67" t="str">
        <f t="shared" si="7"/>
        <v>►</v>
      </c>
      <c r="E42" s="66"/>
      <c r="F42" s="65"/>
      <c r="G42" s="64" t="str">
        <f t="shared" si="5"/>
        <v/>
      </c>
      <c r="H42" s="382"/>
      <c r="I42" s="62"/>
      <c r="J42" s="61">
        <v>1</v>
      </c>
      <c r="K42" s="60"/>
      <c r="L42" s="59">
        <f>IFERROR(INDEX(E65:Q65,MATCH(I42,E64:Q64,0)) * H42 * IF(ISBLANK(E42), 1, E42), 0)</f>
        <v>0</v>
      </c>
      <c r="M42" s="58">
        <f>IF(O63=0,0,(O42/O63)*N22*1000)</f>
        <v>0</v>
      </c>
      <c r="N42" s="57">
        <f>IF(L63=0, 0, (E42*J42)/(L63*N22))</f>
        <v>0</v>
      </c>
      <c r="O42" s="485">
        <f>IF(ISBLANK(P16), 0, (L42 * J42) * (P15 / P16))</f>
        <v>0</v>
      </c>
      <c r="P42" s="56">
        <f>(E42/P16)*P15*J42</f>
        <v>0</v>
      </c>
      <c r="Q42" s="675">
        <f t="shared" si="6"/>
        <v>0</v>
      </c>
      <c r="R42"/>
      <c r="S42" s="28" t="str">
        <f t="shared" si="4"/>
        <v>►</v>
      </c>
      <c r="T42" s="1939"/>
      <c r="U42" s="31"/>
      <c r="V42" s="31"/>
      <c r="W42" s="31"/>
      <c r="X42" s="31"/>
      <c r="Y42" s="604" t="str">
        <f ca="1">IF(ISBLANK(Z42),"",LARGE(OFFSET(Y18,0,0,ROWS(Y18:Y41)),1)+1)</f>
        <v/>
      </c>
      <c r="Z42" s="29"/>
      <c r="AA42" s="2035"/>
      <c r="AB42" s="27"/>
      <c r="AC42" s="27"/>
      <c r="AD42" s="27"/>
      <c r="AE42" s="27"/>
      <c r="AF42" s="671"/>
      <c r="AG42"/>
      <c r="AH42" s="4165" t="s">
        <v>542</v>
      </c>
      <c r="AI42" s="4165"/>
      <c r="AJ42" s="143">
        <v>1</v>
      </c>
      <c r="AK42" s="4042" t="s">
        <v>592</v>
      </c>
      <c r="AL42" s="4043"/>
      <c r="AM42" s="4043"/>
      <c r="AN42" s="4044"/>
      <c r="AO42"/>
      <c r="AP42" s="135">
        <v>1</v>
      </c>
    </row>
    <row r="43" spans="1:42" s="641" customFormat="1" ht="18.75">
      <c r="A43"/>
      <c r="B43"/>
      <c r="C43"/>
      <c r="D43" s="67" t="str">
        <f t="shared" si="7"/>
        <v>►</v>
      </c>
      <c r="E43" s="66"/>
      <c r="F43" s="65"/>
      <c r="G43" s="64" t="str">
        <f t="shared" si="5"/>
        <v/>
      </c>
      <c r="H43" s="382"/>
      <c r="I43" s="62"/>
      <c r="J43" s="61">
        <v>1</v>
      </c>
      <c r="K43" s="60"/>
      <c r="L43" s="59">
        <f>IFERROR(INDEX(E65:Q65,MATCH(I43,E64:Q64,0)) * H43 * IF(ISBLANK(E43), 1, E43), 0)</f>
        <v>0</v>
      </c>
      <c r="M43" s="71">
        <f>IF(O63=0,0,(O43/O63)*N22*1000)</f>
        <v>0</v>
      </c>
      <c r="N43" s="70">
        <f>IF(L63=0, 0, (E43*J43)/(L63*N22))</f>
        <v>0</v>
      </c>
      <c r="O43" s="485">
        <f>IF(ISBLANK(P16), 0, (L43 * J43) * (P15 / P16))</f>
        <v>0</v>
      </c>
      <c r="P43" s="69">
        <f>(E43/P16)*P15*J43</f>
        <v>0</v>
      </c>
      <c r="Q43" s="676">
        <f t="shared" si="6"/>
        <v>0</v>
      </c>
      <c r="R43"/>
      <c r="S43" s="28" t="str">
        <f t="shared" si="4"/>
        <v>►</v>
      </c>
      <c r="T43" s="1939"/>
      <c r="U43" s="31"/>
      <c r="V43" s="31"/>
      <c r="W43" s="31"/>
      <c r="X43" s="31"/>
      <c r="Y43" s="604" t="str">
        <f ca="1">IF(ISBLANK(Z43),"",LARGE(OFFSET(Y18,0,0,ROWS(Y18:Y42)),1)+1)</f>
        <v/>
      </c>
      <c r="Z43" s="29"/>
      <c r="AA43" s="2035"/>
      <c r="AB43" s="27"/>
      <c r="AC43" s="27"/>
      <c r="AD43" s="27"/>
      <c r="AE43" s="27"/>
      <c r="AF43" s="671"/>
      <c r="AG43"/>
      <c r="AH43" s="3916"/>
      <c r="AI43" s="3916"/>
      <c r="AJ43" s="143">
        <v>1</v>
      </c>
      <c r="AK43" s="4042"/>
      <c r="AL43" s="4043"/>
      <c r="AM43" s="4043"/>
      <c r="AN43" s="4044"/>
      <c r="AO43"/>
      <c r="AP43" s="135">
        <v>1</v>
      </c>
    </row>
    <row r="44" spans="1:42" s="641" customFormat="1" ht="19.5" thickBot="1">
      <c r="A44"/>
      <c r="B44"/>
      <c r="C44"/>
      <c r="D44" s="67" t="str">
        <f t="shared" si="7"/>
        <v>►</v>
      </c>
      <c r="E44" s="66"/>
      <c r="F44" s="65"/>
      <c r="G44" s="64" t="str">
        <f t="shared" si="5"/>
        <v/>
      </c>
      <c r="H44" s="382"/>
      <c r="I44" s="62"/>
      <c r="J44" s="61">
        <v>1</v>
      </c>
      <c r="K44" s="60"/>
      <c r="L44" s="59">
        <f>IFERROR(INDEX(E65:Q65,MATCH(I44,E64:Q64,0)) * H44 * IF(ISBLANK(E44), 1, E44), 0)</f>
        <v>0</v>
      </c>
      <c r="M44" s="58">
        <f>IF(O63=0,0,(O44/O63)*N22*1000)</f>
        <v>0</v>
      </c>
      <c r="N44" s="57">
        <f>IF(L63=0, 0, (E44*J44)/(L63*N22))</f>
        <v>0</v>
      </c>
      <c r="O44" s="485">
        <f>IF(ISBLANK(P16), 0, (L44 * J44) * (P15 / P16))</f>
        <v>0</v>
      </c>
      <c r="P44" s="56">
        <f>(E44/P16)*P15*J44</f>
        <v>0</v>
      </c>
      <c r="Q44" s="675">
        <f t="shared" si="6"/>
        <v>0</v>
      </c>
      <c r="R44"/>
      <c r="S44" s="28" t="str">
        <f t="shared" si="4"/>
        <v>►</v>
      </c>
      <c r="T44" s="1939"/>
      <c r="U44" s="31"/>
      <c r="V44" s="31"/>
      <c r="W44" s="31"/>
      <c r="X44" s="31"/>
      <c r="Y44" s="604" t="str">
        <f ca="1">IF(ISBLANK(Z44),"",LARGE(OFFSET(Y18,0,0,ROWS(Y18:Y43)),1)+1)</f>
        <v/>
      </c>
      <c r="Z44" s="29"/>
      <c r="AA44" s="2035"/>
      <c r="AB44" s="27"/>
      <c r="AC44" s="27"/>
      <c r="AD44" s="27"/>
      <c r="AE44" s="27"/>
      <c r="AF44" s="671"/>
      <c r="AG44"/>
      <c r="AH44" s="140">
        <v>1</v>
      </c>
      <c r="AI44" s="140">
        <v>1</v>
      </c>
      <c r="AJ44" s="140">
        <v>1</v>
      </c>
      <c r="AK44" s="418"/>
      <c r="AL44" s="100"/>
      <c r="AM44" s="141"/>
      <c r="AN44" s="161"/>
      <c r="AO44"/>
      <c r="AP44" s="135">
        <v>1</v>
      </c>
    </row>
    <row r="45" spans="1:42" s="641" customFormat="1" ht="18.75">
      <c r="A45"/>
      <c r="B45"/>
      <c r="C45"/>
      <c r="D45" s="67" t="str">
        <f t="shared" si="7"/>
        <v>►</v>
      </c>
      <c r="E45" s="66"/>
      <c r="F45" s="65"/>
      <c r="G45" s="64" t="str">
        <f t="shared" si="5"/>
        <v/>
      </c>
      <c r="H45" s="382"/>
      <c r="I45" s="62"/>
      <c r="J45" s="61">
        <v>1</v>
      </c>
      <c r="K45" s="60"/>
      <c r="L45" s="59">
        <f>IFERROR(INDEX(E65:Q65,MATCH(I45,E64:Q64,0)) * H45 * IF(ISBLANK(E45), 1, E45), 0)</f>
        <v>0</v>
      </c>
      <c r="M45" s="71">
        <f>IF(O63=0,0,(O45/O63)*N22*1000)</f>
        <v>0</v>
      </c>
      <c r="N45" s="70">
        <f>IF(L63=0, 0, (E45*J45)/(L63*N22))</f>
        <v>0</v>
      </c>
      <c r="O45" s="485">
        <f>IF(ISBLANK(P16), 0, (L45 * J45) * (P15 / P16))</f>
        <v>0</v>
      </c>
      <c r="P45" s="69">
        <f>(E45/P16)*P15*J45</f>
        <v>0</v>
      </c>
      <c r="Q45" s="676">
        <f t="shared" si="6"/>
        <v>0</v>
      </c>
      <c r="R45"/>
      <c r="S45" s="28" t="str">
        <f t="shared" si="4"/>
        <v>►</v>
      </c>
      <c r="T45" s="1939"/>
      <c r="U45" s="31"/>
      <c r="V45" s="31"/>
      <c r="W45" s="31"/>
      <c r="X45" s="31"/>
      <c r="Y45" s="604" t="str">
        <f ca="1">IF(ISBLANK(Z45),"",LARGE(OFFSET(Y18,0,0,ROWS(Y18:Y44)),1)+1)</f>
        <v/>
      </c>
      <c r="Z45" s="29"/>
      <c r="AA45" s="2035"/>
      <c r="AB45" s="27"/>
      <c r="AC45" s="27"/>
      <c r="AD45" s="27"/>
      <c r="AE45" s="27"/>
      <c r="AF45" s="671"/>
      <c r="AG45"/>
      <c r="AH45" s="4181" t="s">
        <v>571</v>
      </c>
      <c r="AI45" s="4181"/>
      <c r="AJ45" s="143">
        <v>1</v>
      </c>
      <c r="AK45" s="420" t="s">
        <v>85</v>
      </c>
      <c r="AL45" s="421" t="s">
        <v>618</v>
      </c>
      <c r="AM45" s="399"/>
      <c r="AN45" s="161"/>
      <c r="AO45"/>
      <c r="AP45" s="135">
        <v>1</v>
      </c>
    </row>
    <row r="46" spans="1:42" s="641" customFormat="1" ht="18.75">
      <c r="A46"/>
      <c r="B46"/>
      <c r="C46"/>
      <c r="D46" s="67" t="str">
        <f t="shared" si="7"/>
        <v>►</v>
      </c>
      <c r="E46" s="66"/>
      <c r="F46" s="65"/>
      <c r="G46" s="64" t="str">
        <f t="shared" si="5"/>
        <v/>
      </c>
      <c r="H46" s="382"/>
      <c r="I46" s="62"/>
      <c r="J46" s="61">
        <v>1</v>
      </c>
      <c r="K46" s="60"/>
      <c r="L46" s="59">
        <f>IFERROR(INDEX(E65:Q65,MATCH(I46,E64:Q64,0)) * H46 * IF(ISBLANK(E46), 1, E46), 0)</f>
        <v>0</v>
      </c>
      <c r="M46" s="58">
        <f>IF(O63=0,0,(O46/O63)*N22*1000)</f>
        <v>0</v>
      </c>
      <c r="N46" s="57">
        <f>IF(L63=0, 0, (E46*J46)/(L63*N22))</f>
        <v>0</v>
      </c>
      <c r="O46" s="485">
        <f>IF(ISBLANK(P16), 0, (L46 * J46) * (P15 / P16))</f>
        <v>0</v>
      </c>
      <c r="P46" s="56">
        <f>(E46/P16)*P15*J46</f>
        <v>0</v>
      </c>
      <c r="Q46" s="675">
        <f t="shared" si="6"/>
        <v>0</v>
      </c>
      <c r="R46"/>
      <c r="S46" s="28" t="str">
        <f t="shared" si="4"/>
        <v>►</v>
      </c>
      <c r="T46" s="1939"/>
      <c r="U46" s="31"/>
      <c r="V46" s="31"/>
      <c r="W46" s="31"/>
      <c r="X46" s="31"/>
      <c r="Y46" s="604" t="str">
        <f ca="1">IF(ISBLANK(Z46),"",LARGE(OFFSET(Y18,0,0,ROWS(Y18:Y45)),1)+1)</f>
        <v/>
      </c>
      <c r="Z46" s="29"/>
      <c r="AA46" s="2035"/>
      <c r="AB46" s="27"/>
      <c r="AC46" s="27"/>
      <c r="AD46" s="27"/>
      <c r="AE46" s="27"/>
      <c r="AF46" s="671"/>
      <c r="AG46"/>
      <c r="AH46" s="3905"/>
      <c r="AI46" s="3905"/>
      <c r="AJ46" s="143">
        <v>1</v>
      </c>
      <c r="AK46" s="424" t="s">
        <v>621</v>
      </c>
      <c r="AL46" s="421"/>
      <c r="AM46" s="399"/>
      <c r="AN46" s="161"/>
      <c r="AO46"/>
      <c r="AP46" s="135">
        <v>1</v>
      </c>
    </row>
    <row r="47" spans="1:42" s="641" customFormat="1" ht="19.5" thickBot="1">
      <c r="A47"/>
      <c r="B47"/>
      <c r="C47"/>
      <c r="D47" s="67" t="str">
        <f t="shared" si="7"/>
        <v>►</v>
      </c>
      <c r="E47" s="66"/>
      <c r="F47" s="65"/>
      <c r="G47" s="64" t="str">
        <f t="shared" si="5"/>
        <v/>
      </c>
      <c r="H47" s="382"/>
      <c r="I47" s="62"/>
      <c r="J47" s="61">
        <v>1</v>
      </c>
      <c r="K47" s="60"/>
      <c r="L47" s="59">
        <f>IFERROR(INDEX(E65:Q65,MATCH(I47,E64:Q64,0)) * H47 * IF(ISBLANK(E47), 1, E47), 0)</f>
        <v>0</v>
      </c>
      <c r="M47" s="71">
        <f>IF(O63=0,0,(O47/O63)*N22*1000)</f>
        <v>0</v>
      </c>
      <c r="N47" s="70">
        <f>IF(L63=0, 0, (E47*J47)/(L63*N22))</f>
        <v>0</v>
      </c>
      <c r="O47" s="485">
        <f>IF(ISBLANK(P16), 0, (L47 * J47) * (P15 / P16))</f>
        <v>0</v>
      </c>
      <c r="P47" s="69">
        <f>(E47/P16)*P15*J47</f>
        <v>0</v>
      </c>
      <c r="Q47" s="676">
        <f t="shared" si="6"/>
        <v>0</v>
      </c>
      <c r="R47"/>
      <c r="S47" s="28" t="str">
        <f t="shared" si="4"/>
        <v>►</v>
      </c>
      <c r="T47" s="1939"/>
      <c r="U47" s="31"/>
      <c r="V47" s="31"/>
      <c r="W47" s="31"/>
      <c r="X47" s="31"/>
      <c r="Y47" s="604" t="str">
        <f ca="1">IF(ISBLANK(Z47),"",LARGE(OFFSET(Y18,0,0,ROWS(Y18:Y46)),1)+1)</f>
        <v/>
      </c>
      <c r="Z47" s="29"/>
      <c r="AA47" s="2035"/>
      <c r="AB47" s="27"/>
      <c r="AC47" s="27"/>
      <c r="AD47" s="27"/>
      <c r="AE47" s="27"/>
      <c r="AF47" s="671"/>
      <c r="AG47"/>
      <c r="AH47" s="140">
        <v>1</v>
      </c>
      <c r="AI47" s="140">
        <v>1</v>
      </c>
      <c r="AJ47" s="140">
        <v>1</v>
      </c>
      <c r="AK47" s="425" t="s">
        <v>624</v>
      </c>
      <c r="AL47" s="426"/>
      <c r="AM47" s="141"/>
      <c r="AN47" s="161"/>
      <c r="AO47"/>
      <c r="AP47" s="135">
        <v>1</v>
      </c>
    </row>
    <row r="48" spans="1:42" s="641" customFormat="1" ht="18.75">
      <c r="A48"/>
      <c r="B48"/>
      <c r="C48"/>
      <c r="D48" s="67" t="str">
        <f t="shared" si="7"/>
        <v>►</v>
      </c>
      <c r="E48" s="66"/>
      <c r="F48" s="65"/>
      <c r="G48" s="64" t="str">
        <f t="shared" si="5"/>
        <v/>
      </c>
      <c r="H48" s="382"/>
      <c r="I48" s="62"/>
      <c r="J48" s="61">
        <v>1</v>
      </c>
      <c r="K48" s="60"/>
      <c r="L48" s="59">
        <f>IFERROR(INDEX(E65:Q65,MATCH(I48,E64:Q64,0)) * H48 * IF(ISBLANK(E48), 1, E48), 0)</f>
        <v>0</v>
      </c>
      <c r="M48" s="58">
        <f>IF(O63=0,0,(O48/O63)*N22*1000)</f>
        <v>0</v>
      </c>
      <c r="N48" s="57">
        <f>IF(L63=0, 0, (E48*J48)/(L63*N22))</f>
        <v>0</v>
      </c>
      <c r="O48" s="485">
        <f>IF(ISBLANK(P16), 0, (L48 * J48) * (P15 / P16))</f>
        <v>0</v>
      </c>
      <c r="P48" s="56">
        <f>(E48/P16)*P15*J48</f>
        <v>0</v>
      </c>
      <c r="Q48" s="675">
        <f t="shared" si="6"/>
        <v>0</v>
      </c>
      <c r="R48"/>
      <c r="S48" s="28" t="str">
        <f t="shared" si="4"/>
        <v>►</v>
      </c>
      <c r="T48" s="1939"/>
      <c r="U48" s="31"/>
      <c r="V48" s="31"/>
      <c r="W48" s="31"/>
      <c r="X48" s="31"/>
      <c r="Y48" s="604" t="str">
        <f ca="1">IF(ISBLANK(Z48),"",LARGE(OFFSET(Y18,0,0,ROWS(Y18:Y47)),1)+1)</f>
        <v/>
      </c>
      <c r="Z48" s="29"/>
      <c r="AA48" s="2035"/>
      <c r="AB48" s="27"/>
      <c r="AC48" s="27"/>
      <c r="AD48" s="27"/>
      <c r="AE48" s="27"/>
      <c r="AF48" s="671"/>
      <c r="AG48"/>
      <c r="AH48" s="4175" t="s">
        <v>601</v>
      </c>
      <c r="AI48" s="4175"/>
      <c r="AJ48" s="143">
        <v>1</v>
      </c>
      <c r="AK48" s="429" t="s">
        <v>644</v>
      </c>
      <c r="AL48" s="430"/>
      <c r="AM48" s="141"/>
      <c r="AN48" s="161"/>
      <c r="AO48"/>
      <c r="AP48" s="135">
        <v>1</v>
      </c>
    </row>
    <row r="49" spans="1:42" s="641" customFormat="1" ht="18.75">
      <c r="A49"/>
      <c r="B49"/>
      <c r="C49"/>
      <c r="D49" s="67" t="str">
        <f t="shared" si="7"/>
        <v>►</v>
      </c>
      <c r="E49" s="66"/>
      <c r="F49" s="65"/>
      <c r="G49" s="64" t="str">
        <f t="shared" si="5"/>
        <v/>
      </c>
      <c r="H49" s="382"/>
      <c r="I49" s="62"/>
      <c r="J49" s="61">
        <v>1</v>
      </c>
      <c r="K49" s="60"/>
      <c r="L49" s="59">
        <f>IFERROR(INDEX(E65:Q65,MATCH(I49,E64:Q64,0)) * H49 * IF(ISBLANK(E49), 1, E49), 0)</f>
        <v>0</v>
      </c>
      <c r="M49" s="71">
        <f>IF(O63=0,0,(O49/O63)*N22*1000)</f>
        <v>0</v>
      </c>
      <c r="N49" s="70">
        <f>IF(L63=0, 0, (E49*J49)/(L63*N22))</f>
        <v>0</v>
      </c>
      <c r="O49" s="485">
        <f>IF(ISBLANK(P16), 0, (L49 * J49) * (P15 / P16))</f>
        <v>0</v>
      </c>
      <c r="P49" s="69">
        <f>(E49/P16)*P15*J49</f>
        <v>0</v>
      </c>
      <c r="Q49" s="676">
        <f t="shared" si="6"/>
        <v>0</v>
      </c>
      <c r="R49"/>
      <c r="S49" s="28" t="str">
        <f t="shared" si="4"/>
        <v>►</v>
      </c>
      <c r="T49" s="1939"/>
      <c r="U49" s="31"/>
      <c r="V49" s="31"/>
      <c r="W49" s="31"/>
      <c r="X49" s="31"/>
      <c r="Y49" s="604" t="str">
        <f ca="1">IF(ISBLANK(Z49),"",LARGE(OFFSET(Y18,0,0,ROWS(Y18:Y48)),1)+1)</f>
        <v/>
      </c>
      <c r="Z49" s="29"/>
      <c r="AA49" s="2035"/>
      <c r="AB49" s="27"/>
      <c r="AC49" s="27"/>
      <c r="AD49" s="27"/>
      <c r="AE49" s="27"/>
      <c r="AF49" s="671"/>
      <c r="AG49"/>
      <c r="AH49" s="3920"/>
      <c r="AI49" s="3920"/>
      <c r="AJ49" s="143">
        <v>1</v>
      </c>
      <c r="AK49" s="429" t="s">
        <v>647</v>
      </c>
      <c r="AL49" s="430"/>
      <c r="AM49" s="141"/>
      <c r="AN49" s="161"/>
      <c r="AO49"/>
      <c r="AP49" s="135">
        <v>1</v>
      </c>
    </row>
    <row r="50" spans="1:42" s="641" customFormat="1" ht="19.5" thickBot="1">
      <c r="A50"/>
      <c r="B50"/>
      <c r="C50"/>
      <c r="D50" s="67" t="str">
        <f t="shared" si="7"/>
        <v>►</v>
      </c>
      <c r="E50" s="66"/>
      <c r="F50" s="65"/>
      <c r="G50" s="64" t="str">
        <f t="shared" si="5"/>
        <v/>
      </c>
      <c r="H50" s="382"/>
      <c r="I50" s="62"/>
      <c r="J50" s="61">
        <v>1</v>
      </c>
      <c r="K50" s="60"/>
      <c r="L50" s="59">
        <f>IFERROR(INDEX(E65:Q65,MATCH(I50,E64:Q64,0)) * H50 * IF(ISBLANK(E50), 1, E50), 0)</f>
        <v>0</v>
      </c>
      <c r="M50" s="58">
        <f>IF(O63=0,0,(O50/O63)*N22*1000)</f>
        <v>0</v>
      </c>
      <c r="N50" s="57">
        <f>IF(L63=0, 0, (E50*J50)/(L63*N22))</f>
        <v>0</v>
      </c>
      <c r="O50" s="485">
        <f>IF(ISBLANK(P16), 0, (L50 * J50) * (P15 / P16))</f>
        <v>0</v>
      </c>
      <c r="P50" s="56">
        <f>(E50/P16)*P15*J50</f>
        <v>0</v>
      </c>
      <c r="Q50" s="675">
        <f t="shared" si="6"/>
        <v>0</v>
      </c>
      <c r="R50"/>
      <c r="S50" s="28" t="str">
        <f t="shared" si="4"/>
        <v>►</v>
      </c>
      <c r="T50" s="1939"/>
      <c r="U50" s="31"/>
      <c r="V50" s="31"/>
      <c r="W50" s="31"/>
      <c r="X50" s="31"/>
      <c r="Y50" s="604" t="str">
        <f ca="1">IF(ISBLANK(Z50),"",LARGE(OFFSET(Y18,0,0,ROWS(Y18:Y49)),1)+1)</f>
        <v/>
      </c>
      <c r="Z50" s="29"/>
      <c r="AA50" s="2035"/>
      <c r="AB50" s="27"/>
      <c r="AC50" s="27"/>
      <c r="AD50" s="27"/>
      <c r="AE50" s="27"/>
      <c r="AF50" s="671"/>
      <c r="AG50"/>
      <c r="AH50" s="140">
        <v>1</v>
      </c>
      <c r="AI50" s="140">
        <v>1</v>
      </c>
      <c r="AJ50" s="140">
        <v>1</v>
      </c>
      <c r="AK50" s="429" t="s">
        <v>649</v>
      </c>
      <c r="AL50" s="430"/>
      <c r="AM50" s="141"/>
      <c r="AN50" s="161"/>
      <c r="AO50"/>
      <c r="AP50" s="135">
        <v>1</v>
      </c>
    </row>
    <row r="51" spans="1:42" s="641" customFormat="1" ht="18.75">
      <c r="A51"/>
      <c r="B51"/>
      <c r="C51"/>
      <c r="D51" s="67" t="str">
        <f t="shared" si="7"/>
        <v>►</v>
      </c>
      <c r="E51" s="66"/>
      <c r="F51" s="65"/>
      <c r="G51" s="64" t="str">
        <f t="shared" si="5"/>
        <v/>
      </c>
      <c r="H51" s="382"/>
      <c r="I51" s="62"/>
      <c r="J51" s="61">
        <v>1</v>
      </c>
      <c r="K51" s="60"/>
      <c r="L51" s="59">
        <f>IFERROR(INDEX(E65:Q65,MATCH(I51,E64:Q64,0)) * H51 * IF(ISBLANK(E51), 1, E51), 0)</f>
        <v>0</v>
      </c>
      <c r="M51" s="71">
        <f>IF(O63=0,0,(O51/O63)*N22*1000)</f>
        <v>0</v>
      </c>
      <c r="N51" s="70">
        <f>IF(L63=0, 0, (E51*J51)/(L63*N22))</f>
        <v>0</v>
      </c>
      <c r="O51" s="485">
        <f>IF(ISBLANK(P16), 0, (L51 * J51) * (P15 / P16))</f>
        <v>0</v>
      </c>
      <c r="P51" s="69">
        <f>(E51/P16)*P15*J51</f>
        <v>0</v>
      </c>
      <c r="Q51" s="676">
        <f t="shared" si="6"/>
        <v>0</v>
      </c>
      <c r="R51"/>
      <c r="S51" s="28" t="str">
        <f t="shared" si="4"/>
        <v>►</v>
      </c>
      <c r="T51" s="1939"/>
      <c r="U51" s="31"/>
      <c r="V51" s="31"/>
      <c r="W51" s="31"/>
      <c r="X51" s="31"/>
      <c r="Y51" s="604" t="str">
        <f ca="1">IF(ISBLANK(Z51),"",LARGE(OFFSET(Y18,0,0,ROWS(Y18:Y50)),1)+1)</f>
        <v/>
      </c>
      <c r="Z51" s="29"/>
      <c r="AA51" s="2035"/>
      <c r="AB51" s="27"/>
      <c r="AC51" s="27"/>
      <c r="AD51" s="27"/>
      <c r="AE51" s="27"/>
      <c r="AF51" s="671"/>
      <c r="AG51"/>
      <c r="AH51" s="4183" t="s">
        <v>625</v>
      </c>
      <c r="AI51" s="4183"/>
      <c r="AJ51" s="143">
        <v>1</v>
      </c>
      <c r="AK51" s="429" t="s">
        <v>667</v>
      </c>
      <c r="AL51" s="430"/>
      <c r="AM51" s="141"/>
      <c r="AN51" s="161"/>
      <c r="AO51"/>
      <c r="AP51" s="135">
        <v>1</v>
      </c>
    </row>
    <row r="52" spans="1:42" s="641" customFormat="1" ht="18.75">
      <c r="A52"/>
      <c r="B52"/>
      <c r="C52"/>
      <c r="D52" s="67" t="str">
        <f t="shared" si="7"/>
        <v>►</v>
      </c>
      <c r="E52" s="66"/>
      <c r="F52" s="65"/>
      <c r="G52" s="64" t="str">
        <f t="shared" si="5"/>
        <v/>
      </c>
      <c r="H52" s="382"/>
      <c r="I52" s="62"/>
      <c r="J52" s="61">
        <v>1</v>
      </c>
      <c r="K52" s="60"/>
      <c r="L52" s="59">
        <f>IFERROR(INDEX(E65:Q65,MATCH(I52,E64:Q64,0)) * H52 * IF(ISBLANK(E52), 1, E52), 0)</f>
        <v>0</v>
      </c>
      <c r="M52" s="58">
        <f>IF(O63=0,0,(O52/O63)*N22*1000)</f>
        <v>0</v>
      </c>
      <c r="N52" s="57">
        <f>IF(L63=0, 0, (E52*J52)/(L63*N22))</f>
        <v>0</v>
      </c>
      <c r="O52" s="485">
        <f>IF(ISBLANK(P16), 0, (L52 * J52) * (P15 / P16))</f>
        <v>0</v>
      </c>
      <c r="P52" s="56">
        <f>(E52/P16)*P15*J52</f>
        <v>0</v>
      </c>
      <c r="Q52" s="675">
        <f t="shared" si="6"/>
        <v>0</v>
      </c>
      <c r="R52"/>
      <c r="S52" s="28" t="str">
        <f t="shared" si="4"/>
        <v>►</v>
      </c>
      <c r="T52" s="1939"/>
      <c r="U52" s="31"/>
      <c r="V52" s="31"/>
      <c r="W52" s="31"/>
      <c r="X52" s="31"/>
      <c r="Y52" s="604" t="str">
        <f ca="1">IF(ISBLANK(Z52),"",LARGE(OFFSET(Y18,0,0,ROWS(Y18:Y51)),1)+1)</f>
        <v/>
      </c>
      <c r="Z52" s="29"/>
      <c r="AA52" s="2035"/>
      <c r="AB52" s="27"/>
      <c r="AC52" s="27"/>
      <c r="AD52" s="27"/>
      <c r="AE52" s="27"/>
      <c r="AF52" s="671"/>
      <c r="AG52"/>
      <c r="AH52" s="3918"/>
      <c r="AI52" s="3918"/>
      <c r="AJ52" s="143">
        <v>1</v>
      </c>
      <c r="AK52" s="429" t="s">
        <v>669</v>
      </c>
      <c r="AL52" s="436"/>
      <c r="AM52" s="141"/>
      <c r="AN52" s="161"/>
      <c r="AO52"/>
      <c r="AP52" s="135">
        <v>1</v>
      </c>
    </row>
    <row r="53" spans="1:42" s="641" customFormat="1" ht="19.5" thickBot="1">
      <c r="A53"/>
      <c r="B53"/>
      <c r="C53"/>
      <c r="D53" s="67" t="str">
        <f t="shared" si="7"/>
        <v>►</v>
      </c>
      <c r="E53" s="66"/>
      <c r="F53" s="65"/>
      <c r="G53" s="64" t="str">
        <f t="shared" si="5"/>
        <v/>
      </c>
      <c r="H53" s="382"/>
      <c r="I53" s="62"/>
      <c r="J53" s="61">
        <v>1</v>
      </c>
      <c r="K53" s="60"/>
      <c r="L53" s="59">
        <f>IFERROR(INDEX(E65:Q65,MATCH(I53,E64:Q64,0)) * H53 * IF(ISBLANK(E53), 1, E53), 0)</f>
        <v>0</v>
      </c>
      <c r="M53" s="71">
        <f>IF(O63=0,0,(O53/O63)*N22*1000)</f>
        <v>0</v>
      </c>
      <c r="N53" s="70">
        <f>IF(L63=0, 0, (E53*J53)/(L63*N22))</f>
        <v>0</v>
      </c>
      <c r="O53" s="485">
        <f>IF(ISBLANK(P16), 0, (L53 * J53) * (P15 / P16))</f>
        <v>0</v>
      </c>
      <c r="P53" s="69">
        <f>(E53/P16)*P15*J53</f>
        <v>0</v>
      </c>
      <c r="Q53" s="676">
        <f t="shared" si="6"/>
        <v>0</v>
      </c>
      <c r="R53"/>
      <c r="S53" s="28" t="str">
        <f t="shared" si="4"/>
        <v>►</v>
      </c>
      <c r="T53" s="1939"/>
      <c r="U53" s="31"/>
      <c r="V53" s="31"/>
      <c r="W53" s="31"/>
      <c r="X53" s="31"/>
      <c r="Y53" s="604" t="str">
        <f ca="1">IF(ISBLANK(Z53),"",LARGE(OFFSET(Y18,0,0,ROWS(Y18:Y52)),1)+1)</f>
        <v/>
      </c>
      <c r="Z53" s="29"/>
      <c r="AA53" s="2035"/>
      <c r="AB53" s="27"/>
      <c r="AC53" s="27"/>
      <c r="AD53" s="27"/>
      <c r="AE53" s="27"/>
      <c r="AF53" s="671"/>
      <c r="AG53"/>
      <c r="AH53" s="140">
        <v>1</v>
      </c>
      <c r="AI53" s="140">
        <v>1</v>
      </c>
      <c r="AJ53" s="140">
        <v>1</v>
      </c>
      <c r="AK53" s="429"/>
      <c r="AL53" s="436"/>
      <c r="AM53" s="141"/>
      <c r="AN53" s="161"/>
      <c r="AO53"/>
      <c r="AP53" s="135">
        <v>1</v>
      </c>
    </row>
    <row r="54" spans="1:42" s="641" customFormat="1" ht="18.75">
      <c r="A54"/>
      <c r="B54"/>
      <c r="C54"/>
      <c r="D54" s="67" t="str">
        <f t="shared" si="7"/>
        <v>►</v>
      </c>
      <c r="E54" s="66"/>
      <c r="F54" s="65"/>
      <c r="G54" s="64" t="str">
        <f t="shared" si="5"/>
        <v/>
      </c>
      <c r="H54" s="382"/>
      <c r="I54" s="62"/>
      <c r="J54" s="61">
        <v>1</v>
      </c>
      <c r="K54" s="60"/>
      <c r="L54" s="59">
        <f>IFERROR(INDEX(E65:Q65,MATCH(I54,E64:Q64,0)) * H54 * IF(ISBLANK(E54), 1, E54), 0)</f>
        <v>0</v>
      </c>
      <c r="M54" s="58">
        <f>IF(O63=0,0,(O54/O63)*N22*1000)</f>
        <v>0</v>
      </c>
      <c r="N54" s="57">
        <f>IF(L63=0, 0, (E54*J54)/(L63*N22))</f>
        <v>0</v>
      </c>
      <c r="O54" s="485">
        <f>IF(ISBLANK(P16), 0, (L54 * J54) * (P15 / P16))</f>
        <v>0</v>
      </c>
      <c r="P54" s="56">
        <f>(E54/P16)*P15*J54</f>
        <v>0</v>
      </c>
      <c r="Q54" s="675">
        <f t="shared" si="6"/>
        <v>0</v>
      </c>
      <c r="R54"/>
      <c r="S54" s="28" t="str">
        <f t="shared" si="4"/>
        <v>►</v>
      </c>
      <c r="T54" s="1939"/>
      <c r="U54" s="31"/>
      <c r="V54" s="31"/>
      <c r="W54" s="31"/>
      <c r="X54" s="31"/>
      <c r="Y54" s="604" t="str">
        <f ca="1">IF(ISBLANK(Z54),"",LARGE(OFFSET(Y18,0,0,ROWS(Y18:Y53)),1)+1)</f>
        <v/>
      </c>
      <c r="Z54" s="29"/>
      <c r="AA54" s="2035"/>
      <c r="AB54" s="27"/>
      <c r="AC54" s="27"/>
      <c r="AD54" s="27"/>
      <c r="AE54" s="27"/>
      <c r="AF54" s="671"/>
      <c r="AG54"/>
      <c r="AH54" s="4184" t="s">
        <v>650</v>
      </c>
      <c r="AI54" s="4184"/>
      <c r="AJ54" s="143">
        <v>1</v>
      </c>
      <c r="AK54" s="438" t="s">
        <v>107</v>
      </c>
      <c r="AL54" s="439"/>
      <c r="AM54" s="141"/>
      <c r="AN54" s="161"/>
      <c r="AO54"/>
      <c r="AP54" s="135">
        <v>1</v>
      </c>
    </row>
    <row r="55" spans="1:42" s="641" customFormat="1" ht="18.75">
      <c r="A55"/>
      <c r="B55"/>
      <c r="C55"/>
      <c r="D55" s="67" t="str">
        <f t="shared" si="7"/>
        <v>►</v>
      </c>
      <c r="E55" s="66"/>
      <c r="F55" s="65"/>
      <c r="G55" s="64" t="str">
        <f t="shared" si="5"/>
        <v/>
      </c>
      <c r="H55" s="382"/>
      <c r="I55" s="62"/>
      <c r="J55" s="61">
        <v>1</v>
      </c>
      <c r="K55" s="60"/>
      <c r="L55" s="59">
        <f>IFERROR(INDEX(E65:Q65,MATCH(I55,E64:Q64,0)) * H55 * IF(ISBLANK(E55), 1, E55), 0)</f>
        <v>0</v>
      </c>
      <c r="M55" s="71">
        <f>IF(O63=0,0,(O55/O63)*N22*1000)</f>
        <v>0</v>
      </c>
      <c r="N55" s="70">
        <f>IF(L63=0, 0, (E55*J55)/(L63*N22))</f>
        <v>0</v>
      </c>
      <c r="O55" s="485">
        <f>IF(ISBLANK(P16), 0, (L55 * J55) * (P15 / P16))</f>
        <v>0</v>
      </c>
      <c r="P55" s="69">
        <f>(E55/P16)*P15*J55</f>
        <v>0</v>
      </c>
      <c r="Q55" s="676">
        <f t="shared" si="6"/>
        <v>0</v>
      </c>
      <c r="R55"/>
      <c r="S55" s="28" t="str">
        <f t="shared" si="4"/>
        <v>►</v>
      </c>
      <c r="T55" s="1939"/>
      <c r="U55" s="31"/>
      <c r="V55" s="31"/>
      <c r="W55" s="31"/>
      <c r="X55" s="31"/>
      <c r="Y55" s="604" t="str">
        <f ca="1">IF(ISBLANK(Z55),"",LARGE(OFFSET(Y18,0,0,ROWS(Y18:Y54)),1)+1)</f>
        <v/>
      </c>
      <c r="Z55" s="29"/>
      <c r="AA55" s="2035"/>
      <c r="AB55" s="27"/>
      <c r="AC55" s="27"/>
      <c r="AD55" s="27"/>
      <c r="AE55" s="27"/>
      <c r="AF55" s="671"/>
      <c r="AG55"/>
      <c r="AH55" s="3924"/>
      <c r="AI55" s="3924"/>
      <c r="AJ55" s="143">
        <v>1</v>
      </c>
      <c r="AK55" s="440">
        <v>8</v>
      </c>
      <c r="AL55" s="422" t="s">
        <v>108</v>
      </c>
      <c r="AM55" s="141"/>
      <c r="AN55" s="161"/>
      <c r="AO55"/>
      <c r="AP55" s="135">
        <v>1</v>
      </c>
    </row>
    <row r="56" spans="1:42" s="641" customFormat="1" ht="19.5" thickBot="1">
      <c r="A56"/>
      <c r="B56"/>
      <c r="C56"/>
      <c r="D56" s="67" t="str">
        <f t="shared" si="7"/>
        <v>►</v>
      </c>
      <c r="E56" s="66"/>
      <c r="F56" s="65"/>
      <c r="G56" s="64" t="str">
        <f t="shared" si="5"/>
        <v/>
      </c>
      <c r="H56" s="382"/>
      <c r="I56" s="62"/>
      <c r="J56" s="61">
        <v>1</v>
      </c>
      <c r="K56" s="60"/>
      <c r="L56" s="59">
        <f>IFERROR(INDEX(E65:Q65,MATCH(I56,E64:Q64,0)) * H56 * IF(ISBLANK(E56), 1, E56), 0)</f>
        <v>0</v>
      </c>
      <c r="M56" s="58">
        <f>IF(O63=0,0,(O56/O63)*N22*1000)</f>
        <v>0</v>
      </c>
      <c r="N56" s="57">
        <f>IF(L63=0, 0, (E56*J56)/(L63*N22))</f>
        <v>0</v>
      </c>
      <c r="O56" s="485">
        <f>IF(ISBLANK(P16), 0, (L56 * J56) * (P15 / P16))</f>
        <v>0</v>
      </c>
      <c r="P56" s="56">
        <f>(E56/P16)*P15*J56</f>
        <v>0</v>
      </c>
      <c r="Q56" s="675">
        <f t="shared" si="6"/>
        <v>0</v>
      </c>
      <c r="R56"/>
      <c r="S56" s="28" t="str">
        <f t="shared" si="4"/>
        <v>►</v>
      </c>
      <c r="T56" s="1939"/>
      <c r="U56" s="31"/>
      <c r="V56" s="31"/>
      <c r="W56" s="31"/>
      <c r="X56" s="31"/>
      <c r="Y56" s="604" t="str">
        <f ca="1">IF(ISBLANK(Z56),"",LARGE(OFFSET(Y18,0,0,ROWS(Y18:Y55)),1)+1)</f>
        <v/>
      </c>
      <c r="Z56" s="29"/>
      <c r="AA56" s="2035"/>
      <c r="AB56" s="27"/>
      <c r="AC56" s="27"/>
      <c r="AD56" s="27"/>
      <c r="AE56" s="27"/>
      <c r="AF56" s="671"/>
      <c r="AG56"/>
      <c r="AH56" s="140">
        <v>1</v>
      </c>
      <c r="AI56" s="140">
        <v>1</v>
      </c>
      <c r="AJ56" s="140">
        <v>1</v>
      </c>
      <c r="AK56" s="440">
        <v>3</v>
      </c>
      <c r="AL56" s="422" t="s">
        <v>694</v>
      </c>
      <c r="AM56" s="141"/>
      <c r="AN56" s="161"/>
      <c r="AO56"/>
      <c r="AP56" s="135">
        <v>1</v>
      </c>
    </row>
    <row r="57" spans="1:42" s="641" customFormat="1" ht="18.75">
      <c r="A57"/>
      <c r="B57"/>
      <c r="C57"/>
      <c r="D57" s="67" t="str">
        <f t="shared" si="7"/>
        <v>►</v>
      </c>
      <c r="E57" s="66"/>
      <c r="F57" s="65"/>
      <c r="G57" s="64" t="str">
        <f t="shared" si="5"/>
        <v/>
      </c>
      <c r="H57" s="382"/>
      <c r="I57" s="62"/>
      <c r="J57" s="61">
        <v>1</v>
      </c>
      <c r="K57" s="60"/>
      <c r="L57" s="59">
        <f>IFERROR(INDEX(E65:Q65,MATCH(I57,E64:Q64,0)) * H57 * IF(ISBLANK(E57), 1, E57), 0)</f>
        <v>0</v>
      </c>
      <c r="M57" s="71">
        <f>IF(O63=0,0,(O57/O63)*N22*1000)</f>
        <v>0</v>
      </c>
      <c r="N57" s="70">
        <f>IF(L63=0, 0, (E57*J57)/(L63*N22))</f>
        <v>0</v>
      </c>
      <c r="O57" s="485">
        <f>IF(ISBLANK(P16), 0, (L57 * J57) * (P15 / P16))</f>
        <v>0</v>
      </c>
      <c r="P57" s="69">
        <f>(E57/P16)*P15*J57</f>
        <v>0</v>
      </c>
      <c r="Q57" s="676">
        <f t="shared" si="6"/>
        <v>0</v>
      </c>
      <c r="R57"/>
      <c r="S57" s="28" t="str">
        <f t="shared" si="4"/>
        <v>►</v>
      </c>
      <c r="T57" s="1939"/>
      <c r="U57" s="31"/>
      <c r="V57" s="31"/>
      <c r="W57" s="31"/>
      <c r="X57" s="31"/>
      <c r="Y57" s="604" t="str">
        <f ca="1">IF(ISBLANK(Z57),"",LARGE(OFFSET(Y18,0,0,ROWS(Y18:Y56)),1)+1)</f>
        <v/>
      </c>
      <c r="Z57" s="29"/>
      <c r="AA57" s="2035"/>
      <c r="AB57" s="27"/>
      <c r="AC57" s="27"/>
      <c r="AD57" s="27"/>
      <c r="AE57" s="27"/>
      <c r="AF57" s="671"/>
      <c r="AG57"/>
      <c r="AH57" s="4182" t="s">
        <v>673</v>
      </c>
      <c r="AI57" s="4182"/>
      <c r="AJ57" s="143">
        <v>1</v>
      </c>
      <c r="AK57" s="4045" t="s">
        <v>710</v>
      </c>
      <c r="AL57" s="4046"/>
      <c r="AM57" s="141"/>
      <c r="AN57" s="161"/>
      <c r="AO57"/>
      <c r="AP57" s="135">
        <v>1</v>
      </c>
    </row>
    <row r="58" spans="1:42" s="641" customFormat="1" ht="18.75">
      <c r="A58"/>
      <c r="B58"/>
      <c r="C58"/>
      <c r="D58" s="67" t="str">
        <f t="shared" si="7"/>
        <v>►</v>
      </c>
      <c r="E58" s="66"/>
      <c r="F58" s="65"/>
      <c r="G58" s="64" t="str">
        <f t="shared" si="5"/>
        <v/>
      </c>
      <c r="H58" s="382"/>
      <c r="I58" s="62"/>
      <c r="J58" s="61">
        <v>1</v>
      </c>
      <c r="K58" s="60"/>
      <c r="L58" s="59">
        <f>IFERROR(INDEX(E65:Q65,MATCH(I58,E64:Q64,0)) * H58 * IF(ISBLANK(E58), 1, E58), 0)</f>
        <v>0</v>
      </c>
      <c r="M58" s="58">
        <f>IF(O63=0,0,(O58/O63)*N22*1000)</f>
        <v>0</v>
      </c>
      <c r="N58" s="57">
        <f>IF(L63=0, 0, (E58*J58)/(L63*N22))</f>
        <v>0</v>
      </c>
      <c r="O58" s="485">
        <f>IF(ISBLANK(P16), 0, (L58 * J58) * (P15 / P16))</f>
        <v>0</v>
      </c>
      <c r="P58" s="56">
        <f>(E58/P16)*P15*J58</f>
        <v>0</v>
      </c>
      <c r="Q58" s="675">
        <f t="shared" si="6"/>
        <v>0</v>
      </c>
      <c r="R58"/>
      <c r="S58" s="28" t="str">
        <f t="shared" si="4"/>
        <v>►</v>
      </c>
      <c r="T58" s="1939"/>
      <c r="U58" s="31"/>
      <c r="V58" s="31"/>
      <c r="W58" s="31"/>
      <c r="X58" s="31"/>
      <c r="Y58" s="604" t="str">
        <f ca="1">IF(ISBLANK(Z58),"",LARGE(OFFSET(Y18,0,0,ROWS(Y18:Y57)),1)+1)</f>
        <v/>
      </c>
      <c r="Z58" s="29"/>
      <c r="AA58" s="2035"/>
      <c r="AB58" s="27"/>
      <c r="AC58" s="27"/>
      <c r="AD58" s="27"/>
      <c r="AE58" s="27"/>
      <c r="AF58" s="671"/>
      <c r="AG58"/>
      <c r="AH58" s="3927"/>
      <c r="AI58" s="3927"/>
      <c r="AJ58" s="143">
        <v>1</v>
      </c>
      <c r="AK58" s="4045"/>
      <c r="AL58" s="4046"/>
      <c r="AM58" s="141"/>
      <c r="AN58" s="161"/>
      <c r="AO58"/>
      <c r="AP58" s="135">
        <v>1</v>
      </c>
    </row>
    <row r="59" spans="1:42" s="641" customFormat="1" ht="19.5" thickBot="1">
      <c r="A59"/>
      <c r="B59"/>
      <c r="C59"/>
      <c r="D59" s="67" t="str">
        <f t="shared" si="7"/>
        <v>►</v>
      </c>
      <c r="E59" s="66"/>
      <c r="F59" s="65"/>
      <c r="G59" s="64" t="str">
        <f t="shared" si="5"/>
        <v/>
      </c>
      <c r="H59" s="382"/>
      <c r="I59" s="62"/>
      <c r="J59" s="61">
        <v>1</v>
      </c>
      <c r="K59" s="60"/>
      <c r="L59" s="59">
        <f>IFERROR(INDEX(E65:Q65,MATCH(I59,E64:Q64,0)) * H59 * IF(ISBLANK(E59), 1, E59), 0)</f>
        <v>0</v>
      </c>
      <c r="M59" s="71">
        <f>IF(O63=0,0,(O59/O63)*N22*1000)</f>
        <v>0</v>
      </c>
      <c r="N59" s="70">
        <f>IF(L63=0, 0, (E59*J59)/(L63*N22))</f>
        <v>0</v>
      </c>
      <c r="O59" s="485">
        <f>IF(ISBLANK(P16), 0, (L59 * J59) * (P15 / P16))</f>
        <v>0</v>
      </c>
      <c r="P59" s="69">
        <f>(E59/P16)*P15*J59</f>
        <v>0</v>
      </c>
      <c r="Q59" s="676">
        <f t="shared" si="6"/>
        <v>0</v>
      </c>
      <c r="R59"/>
      <c r="S59" s="28" t="str">
        <f t="shared" si="4"/>
        <v>►</v>
      </c>
      <c r="T59" s="1939"/>
      <c r="U59" s="31"/>
      <c r="V59" s="31"/>
      <c r="W59" s="31"/>
      <c r="X59" s="31"/>
      <c r="Y59" s="604" t="str">
        <f ca="1">IF(ISBLANK(Z59),"",LARGE(OFFSET(Y18,0,0,ROWS(Y18:Y58)),1)+1)</f>
        <v/>
      </c>
      <c r="Z59" s="29"/>
      <c r="AA59" s="2035"/>
      <c r="AB59" s="27"/>
      <c r="AC59" s="27"/>
      <c r="AD59" s="27"/>
      <c r="AE59" s="27"/>
      <c r="AF59" s="671"/>
      <c r="AG59"/>
      <c r="AH59" s="140">
        <v>1</v>
      </c>
      <c r="AI59" s="140">
        <v>1</v>
      </c>
      <c r="AJ59" s="140">
        <v>1</v>
      </c>
      <c r="AK59" s="443"/>
      <c r="AL59" s="444"/>
      <c r="AM59" s="141"/>
      <c r="AN59" s="161"/>
      <c r="AO59"/>
      <c r="AP59" s="135">
        <v>1</v>
      </c>
    </row>
    <row r="60" spans="1:42" s="641" customFormat="1" ht="18.75">
      <c r="A60"/>
      <c r="B60"/>
      <c r="C60"/>
      <c r="D60" s="67" t="str">
        <f t="shared" si="7"/>
        <v>►</v>
      </c>
      <c r="E60" s="66"/>
      <c r="F60" s="65"/>
      <c r="G60" s="64" t="str">
        <f t="shared" si="5"/>
        <v/>
      </c>
      <c r="H60" s="382"/>
      <c r="I60" s="62"/>
      <c r="J60" s="61">
        <v>1</v>
      </c>
      <c r="K60" s="60"/>
      <c r="L60" s="59">
        <f>IFERROR(INDEX(E65:Q65,MATCH(I60,E64:Q64,0)) * H60 * IF(ISBLANK(E60), 1, E60), 0)</f>
        <v>0</v>
      </c>
      <c r="M60" s="58">
        <f>IF(O63=0,0,(O60/O63)*N22*1000)</f>
        <v>0</v>
      </c>
      <c r="N60" s="57">
        <f>IF(L63=0, 0, (E60*J60)/(L63*N22))</f>
        <v>0</v>
      </c>
      <c r="O60" s="485">
        <f>IF(ISBLANK(P16), 0, (L60 * J60) * (P15 / P16))</f>
        <v>0</v>
      </c>
      <c r="P60" s="56">
        <f>(E60/P16)*P15*J60</f>
        <v>0</v>
      </c>
      <c r="Q60" s="675">
        <f t="shared" si="6"/>
        <v>0</v>
      </c>
      <c r="R60"/>
      <c r="S60" s="28" t="str">
        <f t="shared" si="4"/>
        <v>►</v>
      </c>
      <c r="T60" s="1939"/>
      <c r="U60" s="31"/>
      <c r="V60" s="31"/>
      <c r="W60" s="31"/>
      <c r="X60" s="31"/>
      <c r="Y60" s="604" t="str">
        <f ca="1">IF(ISBLANK(Z60),"",LARGE(OFFSET(Y18,0,0,ROWS(Y18:Y59)),1)+1)</f>
        <v/>
      </c>
      <c r="Z60" s="29"/>
      <c r="AA60" s="2035"/>
      <c r="AB60" s="27"/>
      <c r="AC60" s="27"/>
      <c r="AD60" s="27"/>
      <c r="AE60" s="27"/>
      <c r="AF60" s="671"/>
      <c r="AG60"/>
      <c r="AH60" s="4174" t="s">
        <v>695</v>
      </c>
      <c r="AI60" s="4174"/>
      <c r="AJ60" s="143">
        <v>1</v>
      </c>
      <c r="AK60" s="446" t="s">
        <v>725</v>
      </c>
      <c r="AL60" s="428"/>
      <c r="AM60" s="141"/>
      <c r="AN60" s="161"/>
      <c r="AO60"/>
      <c r="AP60" s="135">
        <v>1</v>
      </c>
    </row>
    <row r="61" spans="1:42" s="641" customFormat="1" ht="18.75">
      <c r="A61"/>
      <c r="B61"/>
      <c r="C61"/>
      <c r="D61" s="67" t="str">
        <f t="shared" si="7"/>
        <v>►</v>
      </c>
      <c r="E61" s="66"/>
      <c r="F61" s="72"/>
      <c r="G61" s="64" t="str">
        <f t="shared" si="5"/>
        <v/>
      </c>
      <c r="H61" s="63"/>
      <c r="I61" s="62"/>
      <c r="J61" s="61">
        <v>1</v>
      </c>
      <c r="K61" s="60"/>
      <c r="L61" s="59">
        <f>IFERROR(INDEX(E65:Q65,MATCH(I61,E64:Q64,0)) * H61 * IF(ISBLANK(E61), 1, E61), 0)</f>
        <v>0</v>
      </c>
      <c r="M61" s="71">
        <f>IF(O63=0,0,(O61/O63)*N22*1000)</f>
        <v>0</v>
      </c>
      <c r="N61" s="70">
        <f>IF(L63=0, 0, (E61*J61)/(L63*N22))</f>
        <v>0</v>
      </c>
      <c r="O61" s="485">
        <f>IF(ISBLANK(P16), 0, (L61 * J61) * (P15 / P16))</f>
        <v>0</v>
      </c>
      <c r="P61" s="69">
        <f>(E61/P16)*P15*J61</f>
        <v>0</v>
      </c>
      <c r="Q61" s="676">
        <f t="shared" si="6"/>
        <v>0</v>
      </c>
      <c r="R61"/>
      <c r="S61" s="9" t="s">
        <v>0</v>
      </c>
      <c r="T61" s="1939"/>
      <c r="U61" s="31"/>
      <c r="V61" s="31"/>
      <c r="W61" s="31"/>
      <c r="X61" s="31"/>
      <c r="Y61" s="604" t="str">
        <f ca="1">IF(ISBLANK(Z61),"",LARGE(OFFSET(Y18,0,0,ROWS(Y18:Y60)),1)+1)</f>
        <v/>
      </c>
      <c r="Z61" s="29"/>
      <c r="AA61" s="2035"/>
      <c r="AB61" s="27"/>
      <c r="AC61" s="27"/>
      <c r="AD61" s="27"/>
      <c r="AE61" s="27"/>
      <c r="AF61" s="671"/>
      <c r="AG61"/>
      <c r="AH61" s="3871"/>
      <c r="AI61" s="3871"/>
      <c r="AJ61" s="143">
        <v>1</v>
      </c>
      <c r="AK61" s="448" t="s">
        <v>726</v>
      </c>
      <c r="AL61" s="428"/>
      <c r="AM61" s="141"/>
      <c r="AN61" s="161"/>
      <c r="AO61"/>
      <c r="AP61" s="135">
        <v>1</v>
      </c>
    </row>
    <row r="62" spans="1:42" s="641" customFormat="1" ht="18" customHeight="1" thickBot="1">
      <c r="A62"/>
      <c r="B62"/>
      <c r="C62"/>
      <c r="D62" s="53" t="s">
        <v>0</v>
      </c>
      <c r="E62" s="66"/>
      <c r="F62" s="72"/>
      <c r="G62" s="64" t="str">
        <f t="shared" si="5"/>
        <v/>
      </c>
      <c r="H62" s="63"/>
      <c r="I62" s="62"/>
      <c r="J62" s="61">
        <v>1</v>
      </c>
      <c r="K62" s="60"/>
      <c r="L62" s="59">
        <f>IFERROR(INDEX(E65:Q65,MATCH(I62,E64:Q64,0)) * H62 * IF(ISBLANK(E62), 1, E62), 0)</f>
        <v>0</v>
      </c>
      <c r="M62" s="58">
        <f>IF(O63=0,0,(O62/O63)*N22*1000)</f>
        <v>0</v>
      </c>
      <c r="N62" s="57">
        <f>IF(L63=0, 0, (E62*J62)/(L63*N22))</f>
        <v>0</v>
      </c>
      <c r="O62" s="485">
        <f>IF(ISBLANK(P16), 0, (L62 * J62) * (P15 / P16))</f>
        <v>0</v>
      </c>
      <c r="P62" s="56">
        <f>(E62/P16)*P15*J62</f>
        <v>0</v>
      </c>
      <c r="Q62" s="675">
        <f t="shared" si="6"/>
        <v>0</v>
      </c>
      <c r="R62"/>
      <c r="S62" s="28" t="s">
        <v>0</v>
      </c>
      <c r="T62" s="1939"/>
      <c r="U62" s="31"/>
      <c r="V62" s="31"/>
      <c r="W62" s="31"/>
      <c r="X62" s="31"/>
      <c r="Y62" s="901">
        <v>3.472222222222222E-3</v>
      </c>
      <c r="Z62" s="2056" t="s">
        <v>1006</v>
      </c>
      <c r="AA62" s="2056"/>
      <c r="AB62" s="2055" t="s">
        <v>987</v>
      </c>
      <c r="AC62" s="2054"/>
      <c r="AD62" s="2054" t="s">
        <v>1008</v>
      </c>
      <c r="AE62" s="2053" t="s">
        <v>1002</v>
      </c>
      <c r="AF62" s="2052" t="s">
        <v>26</v>
      </c>
      <c r="AG62"/>
      <c r="AH62" s="140">
        <v>1</v>
      </c>
      <c r="AI62" s="140">
        <v>1</v>
      </c>
      <c r="AJ62" s="140">
        <v>1</v>
      </c>
      <c r="AK62" s="449">
        <v>10</v>
      </c>
      <c r="AL62" s="450" t="s">
        <v>108</v>
      </c>
      <c r="AM62" s="141"/>
      <c r="AN62" s="161"/>
      <c r="AO62"/>
      <c r="AP62" s="135">
        <v>1</v>
      </c>
    </row>
    <row r="63" spans="1:42" s="641" customFormat="1" ht="15.75" customHeight="1">
      <c r="A63"/>
      <c r="B63"/>
      <c r="C63"/>
      <c r="D63" s="53" t="s">
        <v>0</v>
      </c>
      <c r="E63" s="51"/>
      <c r="F63" s="50"/>
      <c r="G63" s="52"/>
      <c r="H63" s="52"/>
      <c r="I63" s="51"/>
      <c r="J63" s="50"/>
      <c r="K63" s="49"/>
      <c r="L63" s="48">
        <f>SUM(L23:L62)</f>
        <v>4.6219999999999999</v>
      </c>
      <c r="M63" s="47"/>
      <c r="N63" s="47"/>
      <c r="O63" s="46">
        <f>SUM(O23:O62)</f>
        <v>9.2439999999999998</v>
      </c>
      <c r="P63" s="49"/>
      <c r="Q63" s="2079"/>
      <c r="R63"/>
      <c r="S63" s="28" t="s">
        <v>0</v>
      </c>
      <c r="T63" s="1939"/>
      <c r="U63" s="31"/>
      <c r="V63" s="31"/>
      <c r="W63" s="31"/>
      <c r="X63" s="31"/>
      <c r="Y63" s="2051">
        <v>1.0416666666666666E-2</v>
      </c>
      <c r="Z63" s="2050" t="s">
        <v>1007</v>
      </c>
      <c r="AA63" s="579"/>
      <c r="AB63" s="2049">
        <f>Y62+Y63</f>
        <v>1.3888888888888888E-2</v>
      </c>
      <c r="AC63" s="608"/>
      <c r="AD63" s="608"/>
      <c r="AE63" s="579" t="s">
        <v>1003</v>
      </c>
      <c r="AF63" s="696" t="s">
        <v>26</v>
      </c>
      <c r="AG63"/>
      <c r="AH63" s="4176" t="s">
        <v>712</v>
      </c>
      <c r="AI63" s="4176"/>
      <c r="AJ63" s="143">
        <v>1</v>
      </c>
      <c r="AK63" s="448" t="s">
        <v>739</v>
      </c>
      <c r="AL63" s="428"/>
      <c r="AM63" s="141"/>
      <c r="AN63" s="161"/>
      <c r="AO63"/>
      <c r="AP63" s="135">
        <v>1</v>
      </c>
    </row>
    <row r="64" spans="1:42" s="641" customFormat="1" ht="15.75" customHeight="1">
      <c r="A64"/>
      <c r="B64"/>
      <c r="C64"/>
      <c r="D64" s="44" t="s">
        <v>15</v>
      </c>
      <c r="E64" s="39" t="s">
        <v>66</v>
      </c>
      <c r="F64" s="39" t="s">
        <v>65</v>
      </c>
      <c r="G64" s="623" t="s">
        <v>54</v>
      </c>
      <c r="H64" s="43" t="s">
        <v>64</v>
      </c>
      <c r="I64" s="42" t="s">
        <v>63</v>
      </c>
      <c r="J64" s="41" t="s">
        <v>62</v>
      </c>
      <c r="K64" s="40" t="s">
        <v>61</v>
      </c>
      <c r="L64" s="38" t="s">
        <v>55</v>
      </c>
      <c r="M64" s="39" t="s">
        <v>60</v>
      </c>
      <c r="N64" s="39" t="s">
        <v>59</v>
      </c>
      <c r="O64" s="624" t="s">
        <v>58</v>
      </c>
      <c r="P64" s="624" t="s">
        <v>57</v>
      </c>
      <c r="Q64" s="404" t="s">
        <v>56</v>
      </c>
      <c r="R64"/>
      <c r="S64" s="28" t="s">
        <v>0</v>
      </c>
      <c r="T64" s="1939"/>
      <c r="U64" s="31"/>
      <c r="V64" s="31"/>
      <c r="W64" s="31"/>
      <c r="X64" s="31"/>
      <c r="Y64" s="14" t="s">
        <v>4</v>
      </c>
      <c r="Z64" s="2016"/>
      <c r="AA64" s="12"/>
      <c r="AB64" s="12"/>
      <c r="AC64" s="12"/>
      <c r="AD64" s="11"/>
      <c r="AE64" s="11"/>
      <c r="AF64" s="10"/>
      <c r="AG64"/>
      <c r="AH64" s="3831"/>
      <c r="AI64" s="3831"/>
      <c r="AJ64" s="143">
        <v>1</v>
      </c>
      <c r="AK64" s="449">
        <v>5</v>
      </c>
      <c r="AL64" s="450" t="s">
        <v>742</v>
      </c>
      <c r="AM64" s="141"/>
      <c r="AN64" s="161"/>
      <c r="AO64"/>
      <c r="AP64" s="135">
        <v>1</v>
      </c>
    </row>
    <row r="65" spans="1:42" s="641" customFormat="1" ht="16.149999999999999" customHeight="1" thickBot="1">
      <c r="A65"/>
      <c r="B65"/>
      <c r="C65"/>
      <c r="D65" s="44" t="s">
        <v>15</v>
      </c>
      <c r="E65" s="406">
        <v>0.5</v>
      </c>
      <c r="F65" s="407">
        <v>0.25</v>
      </c>
      <c r="G65" s="679">
        <v>1</v>
      </c>
      <c r="H65" s="407">
        <v>0.25</v>
      </c>
      <c r="I65" s="409">
        <v>0.5</v>
      </c>
      <c r="J65" s="410">
        <v>1E-3</v>
      </c>
      <c r="K65" s="408">
        <v>1</v>
      </c>
      <c r="L65" s="410">
        <v>1E-3</v>
      </c>
      <c r="M65" s="410">
        <v>0.22500000000000001</v>
      </c>
      <c r="N65" s="410">
        <v>0.01</v>
      </c>
      <c r="O65" s="678">
        <v>1</v>
      </c>
      <c r="P65" s="679">
        <v>0.1</v>
      </c>
      <c r="Q65" s="411">
        <v>0.01</v>
      </c>
      <c r="R65"/>
      <c r="S65" s="28" t="s">
        <v>0</v>
      </c>
      <c r="T65" s="1939" t="s">
        <v>1154</v>
      </c>
      <c r="U65" s="31"/>
      <c r="V65" s="31"/>
      <c r="W65" s="31"/>
      <c r="X65" s="31"/>
      <c r="Y65" s="6" t="s">
        <v>2</v>
      </c>
      <c r="Z65" s="5" t="s">
        <v>1</v>
      </c>
      <c r="AA65" s="4"/>
      <c r="AB65" s="3"/>
      <c r="AC65" s="3"/>
      <c r="AD65" s="3"/>
      <c r="AE65" s="3"/>
      <c r="AF65" s="463"/>
      <c r="AG65"/>
      <c r="AH65" s="140">
        <v>1</v>
      </c>
      <c r="AI65" s="140">
        <v>1</v>
      </c>
      <c r="AJ65" s="140">
        <v>1</v>
      </c>
      <c r="AK65" s="451" t="s">
        <v>106</v>
      </c>
      <c r="AL65" s="102" t="s">
        <v>742</v>
      </c>
      <c r="AM65" s="101"/>
      <c r="AN65" s="161"/>
      <c r="AO65"/>
      <c r="AP65" s="135">
        <v>1</v>
      </c>
    </row>
    <row r="66" spans="1:42" s="641" customFormat="1" ht="16.149999999999999" customHeight="1">
      <c r="A66"/>
      <c r="B66"/>
      <c r="C66"/>
      <c r="D66" s="593" t="s">
        <v>15</v>
      </c>
      <c r="E66" s="588">
        <v>11</v>
      </c>
      <c r="F66" s="588">
        <v>11</v>
      </c>
      <c r="G66" s="588">
        <v>3</v>
      </c>
      <c r="H66" s="588">
        <v>11</v>
      </c>
      <c r="I66" s="588">
        <v>11</v>
      </c>
      <c r="J66" s="588">
        <v>9</v>
      </c>
      <c r="K66" s="588">
        <v>35</v>
      </c>
      <c r="L66" s="589">
        <v>0.2</v>
      </c>
      <c r="M66" s="588">
        <v>11</v>
      </c>
      <c r="N66" s="588">
        <v>11</v>
      </c>
      <c r="O66" s="588">
        <v>11</v>
      </c>
      <c r="P66" s="588">
        <v>11</v>
      </c>
      <c r="Q66" s="591">
        <v>11</v>
      </c>
      <c r="R66"/>
      <c r="S66" s="718" t="s">
        <v>0</v>
      </c>
      <c r="T66" s="588">
        <v>11</v>
      </c>
      <c r="U66" s="588">
        <v>11</v>
      </c>
      <c r="V66" s="588">
        <v>3</v>
      </c>
      <c r="W66" s="588">
        <v>11</v>
      </c>
      <c r="X66" s="588">
        <v>11</v>
      </c>
      <c r="Y66" s="588">
        <v>9</v>
      </c>
      <c r="Z66" s="588">
        <v>35</v>
      </c>
      <c r="AA66" s="2033">
        <v>0.2</v>
      </c>
      <c r="AB66" s="588">
        <v>11</v>
      </c>
      <c r="AC66" s="588">
        <v>11</v>
      </c>
      <c r="AD66" s="588">
        <v>11</v>
      </c>
      <c r="AE66" s="588">
        <v>11</v>
      </c>
      <c r="AF66" s="719">
        <v>11</v>
      </c>
      <c r="AG66"/>
      <c r="AH66" s="4177" t="s">
        <v>727</v>
      </c>
      <c r="AI66" s="4177"/>
      <c r="AJ66" s="143">
        <v>1</v>
      </c>
      <c r="AK66" s="452" t="s">
        <v>753</v>
      </c>
      <c r="AL66" s="453"/>
      <c r="AM66" s="141"/>
      <c r="AN66" s="161"/>
      <c r="AO66"/>
      <c r="AP66" s="135">
        <v>1</v>
      </c>
    </row>
    <row r="67" spans="1:42" s="641" customFormat="1" ht="16.5" customHeight="1" thickBot="1">
      <c r="A67"/>
      <c r="B67"/>
      <c r="C67"/>
      <c r="D67" s="594" t="s">
        <v>15</v>
      </c>
      <c r="E67" s="590">
        <f t="shared" ref="E67:Q67" ca="1" si="8">CELL("largeur",E67)</f>
        <v>11</v>
      </c>
      <c r="F67" s="590">
        <f t="shared" ca="1" si="8"/>
        <v>11</v>
      </c>
      <c r="G67" s="590">
        <f t="shared" ca="1" si="8"/>
        <v>3</v>
      </c>
      <c r="H67" s="590">
        <f t="shared" ca="1" si="8"/>
        <v>11</v>
      </c>
      <c r="I67" s="590">
        <f t="shared" ca="1" si="8"/>
        <v>11</v>
      </c>
      <c r="J67" s="590">
        <f t="shared" ca="1" si="8"/>
        <v>9</v>
      </c>
      <c r="K67" s="590">
        <f t="shared" ca="1" si="8"/>
        <v>35</v>
      </c>
      <c r="L67" s="590">
        <f t="shared" ca="1" si="8"/>
        <v>11</v>
      </c>
      <c r="M67" s="590">
        <f t="shared" ca="1" si="8"/>
        <v>11</v>
      </c>
      <c r="N67" s="590">
        <f t="shared" ca="1" si="8"/>
        <v>11</v>
      </c>
      <c r="O67" s="590">
        <f t="shared" ca="1" si="8"/>
        <v>11</v>
      </c>
      <c r="P67" s="590">
        <f t="shared" ca="1" si="8"/>
        <v>11</v>
      </c>
      <c r="Q67" s="592">
        <f t="shared" ca="1" si="8"/>
        <v>11</v>
      </c>
      <c r="R67"/>
      <c r="S67" s="2" t="s">
        <v>0</v>
      </c>
      <c r="T67" s="716">
        <f t="shared" ref="T67:AF67" ca="1" si="9">CELL("largeur",T67)</f>
        <v>11</v>
      </c>
      <c r="U67" s="716">
        <f t="shared" ca="1" si="9"/>
        <v>11</v>
      </c>
      <c r="V67" s="716">
        <f t="shared" ca="1" si="9"/>
        <v>3</v>
      </c>
      <c r="W67" s="716">
        <f t="shared" ca="1" si="9"/>
        <v>11</v>
      </c>
      <c r="X67" s="716">
        <f t="shared" ca="1" si="9"/>
        <v>11</v>
      </c>
      <c r="Y67" s="716">
        <f t="shared" ca="1" si="9"/>
        <v>9</v>
      </c>
      <c r="Z67" s="716">
        <f t="shared" ca="1" si="9"/>
        <v>35</v>
      </c>
      <c r="AA67" s="716">
        <f t="shared" ca="1" si="9"/>
        <v>11</v>
      </c>
      <c r="AB67" s="716">
        <f t="shared" ca="1" si="9"/>
        <v>11</v>
      </c>
      <c r="AC67" s="716">
        <f t="shared" ca="1" si="9"/>
        <v>11</v>
      </c>
      <c r="AD67" s="716">
        <f t="shared" ca="1" si="9"/>
        <v>11</v>
      </c>
      <c r="AE67" s="716">
        <f t="shared" ca="1" si="9"/>
        <v>11</v>
      </c>
      <c r="AF67" s="717">
        <f t="shared" ca="1" si="9"/>
        <v>11</v>
      </c>
      <c r="AG67"/>
      <c r="AH67" s="3929"/>
      <c r="AI67" s="3929"/>
      <c r="AJ67" s="143">
        <v>1</v>
      </c>
      <c r="AK67" s="454" t="s">
        <v>754</v>
      </c>
      <c r="AL67" s="453"/>
      <c r="AM67" s="141"/>
      <c r="AN67" s="161"/>
      <c r="AO67"/>
      <c r="AP67" s="135">
        <v>1</v>
      </c>
    </row>
    <row r="68" spans="1:42" s="641" customFormat="1" ht="15" customHeight="1" thickBot="1">
      <c r="A68"/>
      <c r="B68"/>
      <c r="C68"/>
      <c r="D68" s="1" t="s">
        <v>0</v>
      </c>
      <c r="E68" s="617" t="s">
        <v>0</v>
      </c>
      <c r="F68" s="617" t="s">
        <v>0</v>
      </c>
      <c r="G68" s="617" t="s">
        <v>0</v>
      </c>
      <c r="H68" s="617" t="s">
        <v>0</v>
      </c>
      <c r="I68" s="617" t="s">
        <v>0</v>
      </c>
      <c r="J68" s="2028"/>
      <c r="K68" s="151" t="s">
        <v>1064</v>
      </c>
      <c r="L68" s="2030">
        <v>0.2</v>
      </c>
      <c r="M68" s="154" t="s">
        <v>1061</v>
      </c>
      <c r="N68" s="2028"/>
      <c r="O68" s="2028"/>
      <c r="P68" s="617" t="s">
        <v>0</v>
      </c>
      <c r="Q68" s="617" t="s">
        <v>0</v>
      </c>
      <c r="R68"/>
      <c r="S68"/>
      <c r="T68"/>
      <c r="U68"/>
      <c r="V68"/>
      <c r="W68"/>
      <c r="X68"/>
      <c r="Y68"/>
      <c r="Z68" s="151" t="s">
        <v>1064</v>
      </c>
      <c r="AA68" s="2030">
        <v>0.2</v>
      </c>
      <c r="AB68" s="154" t="s">
        <v>1061</v>
      </c>
      <c r="AC68"/>
      <c r="AD68"/>
      <c r="AE68"/>
      <c r="AF68"/>
      <c r="AG68"/>
      <c r="AH68" s="140">
        <v>1</v>
      </c>
      <c r="AI68" s="140">
        <v>1</v>
      </c>
      <c r="AJ68" s="140">
        <v>1</v>
      </c>
      <c r="AK68" s="456" t="s">
        <v>755</v>
      </c>
      <c r="AL68" s="453"/>
      <c r="AM68" s="141"/>
      <c r="AN68" s="161"/>
      <c r="AO68"/>
      <c r="AP68" s="135">
        <v>1</v>
      </c>
    </row>
    <row r="69" spans="1:42" s="641" customFormat="1" ht="14.45" customHeight="1">
      <c r="A69"/>
      <c r="B69"/>
      <c r="C69"/>
      <c r="D69" s="618" t="s">
        <v>0</v>
      </c>
      <c r="E69" s="3849" t="s">
        <v>119</v>
      </c>
      <c r="F69" s="4144" t="s">
        <v>1076</v>
      </c>
      <c r="G69" s="4144"/>
      <c r="H69" s="4144"/>
      <c r="I69" s="4144"/>
      <c r="J69" s="4144"/>
      <c r="K69" s="4144"/>
      <c r="L69" s="4144"/>
      <c r="M69" s="4144"/>
      <c r="N69" s="4144" t="s">
        <v>805</v>
      </c>
      <c r="O69" s="4080" t="s">
        <v>117</v>
      </c>
      <c r="P69" s="4080"/>
      <c r="Q69" s="4081" t="str">
        <f>LEFT(F69,1)</f>
        <v>N</v>
      </c>
      <c r="R69"/>
      <c r="S69"/>
      <c r="T69"/>
      <c r="U69"/>
      <c r="V69"/>
      <c r="W69"/>
      <c r="X69"/>
      <c r="Y69"/>
      <c r="Z69"/>
      <c r="AA69"/>
      <c r="AB69"/>
      <c r="AC69"/>
      <c r="AD69"/>
      <c r="AE69"/>
      <c r="AF69"/>
      <c r="AG69"/>
      <c r="AH69" s="4154" t="s">
        <v>743</v>
      </c>
      <c r="AI69" s="4154"/>
      <c r="AJ69" s="143">
        <v>1</v>
      </c>
      <c r="AK69" s="457">
        <v>40</v>
      </c>
      <c r="AL69" s="458" t="str">
        <f>AL62</f>
        <v>couverts</v>
      </c>
      <c r="AM69" s="141"/>
      <c r="AN69" s="161"/>
      <c r="AO69"/>
      <c r="AP69" s="135">
        <v>1</v>
      </c>
    </row>
    <row r="70" spans="1:42" s="641" customFormat="1" ht="15.6" customHeight="1">
      <c r="A70"/>
      <c r="B70"/>
      <c r="C70"/>
      <c r="D70" s="9" t="s">
        <v>0</v>
      </c>
      <c r="E70" s="3850"/>
      <c r="F70" s="4141"/>
      <c r="G70" s="4141"/>
      <c r="H70" s="4141"/>
      <c r="I70" s="4141"/>
      <c r="J70" s="4141"/>
      <c r="K70" s="4141"/>
      <c r="L70" s="4141"/>
      <c r="M70" s="4141"/>
      <c r="N70" s="4141"/>
      <c r="O70" s="3990"/>
      <c r="P70" s="3990"/>
      <c r="Q70" s="4082"/>
      <c r="R70"/>
      <c r="S70"/>
      <c r="T70" s="648" t="s">
        <v>1013</v>
      </c>
      <c r="U70"/>
      <c r="V70"/>
      <c r="W70"/>
      <c r="X70"/>
      <c r="Y70"/>
      <c r="Z70"/>
      <c r="AA70"/>
      <c r="AB70"/>
      <c r="AC70"/>
      <c r="AD70"/>
      <c r="AE70"/>
      <c r="AF70"/>
      <c r="AG70"/>
      <c r="AH70" s="3807"/>
      <c r="AI70" s="3807"/>
      <c r="AJ70" s="143">
        <v>1</v>
      </c>
      <c r="AK70" s="457">
        <v>16</v>
      </c>
      <c r="AL70" s="458" t="str">
        <f>AL64</f>
        <v>poulets</v>
      </c>
      <c r="AM70" s="141"/>
      <c r="AN70" s="161"/>
      <c r="AO70"/>
      <c r="AP70" s="135">
        <v>1</v>
      </c>
    </row>
    <row r="71" spans="1:42" s="641" customFormat="1" ht="18.75" customHeight="1" thickBot="1">
      <c r="A71"/>
      <c r="B71"/>
      <c r="C71"/>
      <c r="D71" s="9" t="s">
        <v>0</v>
      </c>
      <c r="E71" s="128" t="s">
        <v>116</v>
      </c>
      <c r="F71" s="127"/>
      <c r="G71" s="127"/>
      <c r="H71" s="127"/>
      <c r="I71" s="126" t="s">
        <v>115</v>
      </c>
      <c r="J71" s="125" t="s">
        <v>114</v>
      </c>
      <c r="K71" s="124"/>
      <c r="L71" s="124"/>
      <c r="M71" s="124"/>
      <c r="N71" s="124"/>
      <c r="O71" s="124"/>
      <c r="P71" s="124"/>
      <c r="Q71" s="595"/>
      <c r="R71"/>
      <c r="S71"/>
      <c r="T71" s="648" t="s">
        <v>120</v>
      </c>
      <c r="U71"/>
      <c r="V71"/>
      <c r="W71"/>
      <c r="X71"/>
      <c r="Y71"/>
      <c r="Z71"/>
      <c r="AA71"/>
      <c r="AB71"/>
      <c r="AC71"/>
      <c r="AD71"/>
      <c r="AE71"/>
      <c r="AF71"/>
      <c r="AG71"/>
      <c r="AH71" s="140">
        <v>1</v>
      </c>
      <c r="AI71" s="140">
        <v>1</v>
      </c>
      <c r="AJ71" s="140">
        <v>1</v>
      </c>
      <c r="AK71" s="459"/>
      <c r="AL71" s="460"/>
      <c r="AM71" s="141"/>
      <c r="AN71" s="161"/>
      <c r="AO71"/>
      <c r="AP71" s="135">
        <v>1</v>
      </c>
    </row>
    <row r="72" spans="1:42" s="641" customFormat="1" ht="18.75" customHeight="1">
      <c r="A72"/>
      <c r="B72"/>
      <c r="C72"/>
      <c r="D72" s="9" t="s">
        <v>0</v>
      </c>
      <c r="E72" s="121" t="s">
        <v>113</v>
      </c>
      <c r="F72" s="104"/>
      <c r="G72" s="115"/>
      <c r="H72" s="115"/>
      <c r="I72" s="115"/>
      <c r="J72" s="104" t="s">
        <v>112</v>
      </c>
      <c r="K72" s="104"/>
      <c r="L72" s="104"/>
      <c r="M72" s="104"/>
      <c r="N72" s="104"/>
      <c r="O72" s="104"/>
      <c r="P72" s="104"/>
      <c r="Q72" s="619"/>
      <c r="R72"/>
      <c r="S72"/>
      <c r="T72" s="646" t="s">
        <v>121</v>
      </c>
      <c r="U72"/>
      <c r="V72"/>
      <c r="W72"/>
      <c r="X72"/>
      <c r="Y72"/>
      <c r="Z72"/>
      <c r="AA72"/>
      <c r="AB72"/>
      <c r="AC72"/>
      <c r="AD72"/>
      <c r="AE72"/>
      <c r="AF72"/>
      <c r="AG72"/>
      <c r="AH72" s="4154" t="s">
        <v>701</v>
      </c>
      <c r="AI72" s="4154"/>
      <c r="AJ72" s="143">
        <v>1</v>
      </c>
      <c r="AK72" s="4178" t="s">
        <v>771</v>
      </c>
      <c r="AL72" s="4179"/>
      <c r="AM72" s="4179"/>
      <c r="AN72" s="4180"/>
      <c r="AO72"/>
      <c r="AP72" s="135">
        <v>1</v>
      </c>
    </row>
    <row r="73" spans="1:42" s="641" customFormat="1" ht="19.5" customHeight="1" thickBot="1">
      <c r="A73"/>
      <c r="B73"/>
      <c r="C73"/>
      <c r="D73" s="596" t="s">
        <v>15</v>
      </c>
      <c r="E73" s="121"/>
      <c r="F73" s="597"/>
      <c r="G73" s="598"/>
      <c r="H73" s="1949" t="str">
        <f ca="1">IF(E76&lt;0.5,E75&amp;",","")&amp;IF(F76&lt;0.5,F75&amp;".","")&amp;IF(G76&lt;0.5,G75&amp;".","")&amp;IF(H76&lt;0.5,H75&amp;".","")&amp;IF(I76&lt;0.5,I75&amp;".","")&amp;IF(J76&lt;0.5,J75&amp;".","")&amp;IF(K76&lt;0.5,K75&amp;".","")&amp;IF(L76&lt;0.5,L75&amp;".","")</f>
        <v/>
      </c>
      <c r="I73" s="1949" t="str">
        <f ca="1">IF(M76&lt;0.5,M75&amp;".","")&amp;IF(N76&lt;0.5,N75&amp;".","")&amp;IF(O76&lt;0.5,O75&amp;".","")&amp;IF(P76&lt;0.5,P75&amp;".","")&amp;IF(Q76&lt;0.5,Q75&amp;".","")</f>
        <v/>
      </c>
      <c r="J73" s="715" t="str">
        <f>COUNTIF(D69:D126,"**")&amp;" "&amp;"lignes"</f>
        <v>58 lignes</v>
      </c>
      <c r="K73" s="564" t="str">
        <f>ROWS(D69:D126)-SUBTOTAL(103,D69:D126)&amp;" "&amp;"Lignes masquées"</f>
        <v>0 Lignes masquées</v>
      </c>
      <c r="L73" s="699"/>
      <c r="M73" s="701" t="str">
        <f ca="1">IF(COUNTIF(E76:Q76,"&lt;0.5")=0,"Aucune colonne masquée",COUNTIF(E76:Q76,"&lt;0.5")&amp;" colonnes masquées : "&amp;(H73&amp;I73))</f>
        <v>Aucune colonne masquée</v>
      </c>
      <c r="N73" s="699"/>
      <c r="O73" s="699"/>
      <c r="P73" s="4131" t="str">
        <f ca="1">COUNTIF(E76:Q76,"&gt;0.5")+1&amp;" "&amp;"Colonnes Visibles"</f>
        <v>14 Colonnes Visibles</v>
      </c>
      <c r="Q73" s="4132"/>
      <c r="R73"/>
      <c r="S73"/>
      <c r="T73" s="646" t="s">
        <v>1014</v>
      </c>
      <c r="U73"/>
      <c r="V73"/>
      <c r="W73"/>
      <c r="X73"/>
      <c r="Y73"/>
      <c r="Z73"/>
      <c r="AA73"/>
      <c r="AB73"/>
      <c r="AC73"/>
      <c r="AD73"/>
      <c r="AE73"/>
      <c r="AF73"/>
      <c r="AG73"/>
      <c r="AH73" s="3807"/>
      <c r="AI73" s="3807"/>
      <c r="AJ73" s="143">
        <v>1</v>
      </c>
      <c r="AK73" s="4178"/>
      <c r="AL73" s="4179"/>
      <c r="AM73" s="4179"/>
      <c r="AN73" s="4180"/>
      <c r="AO73"/>
      <c r="AP73" s="135">
        <v>1</v>
      </c>
    </row>
    <row r="74" spans="1:42" s="641" customFormat="1" ht="16.899999999999999" customHeight="1" thickTop="1" thickBot="1">
      <c r="A74"/>
      <c r="B74"/>
      <c r="C74"/>
      <c r="D74" s="596" t="s">
        <v>15</v>
      </c>
      <c r="E74" s="97" t="s">
        <v>104</v>
      </c>
      <c r="F74" s="97" t="s">
        <v>103</v>
      </c>
      <c r="G74" s="97" t="s">
        <v>102</v>
      </c>
      <c r="H74" s="97" t="s">
        <v>101</v>
      </c>
      <c r="I74" s="97" t="s">
        <v>100</v>
      </c>
      <c r="J74" s="97" t="s">
        <v>99</v>
      </c>
      <c r="K74" s="97" t="s">
        <v>98</v>
      </c>
      <c r="L74" s="97" t="s">
        <v>97</v>
      </c>
      <c r="M74" s="97" t="s">
        <v>96</v>
      </c>
      <c r="N74" s="97" t="s">
        <v>95</v>
      </c>
      <c r="O74" s="97" t="s">
        <v>94</v>
      </c>
      <c r="P74" s="97" t="s">
        <v>93</v>
      </c>
      <c r="Q74" s="600" t="s">
        <v>92</v>
      </c>
      <c r="R74"/>
      <c r="S74"/>
      <c r="T74" s="646" t="s">
        <v>1015</v>
      </c>
      <c r="U74"/>
      <c r="V74"/>
      <c r="W74"/>
      <c r="X74"/>
      <c r="Y74"/>
      <c r="Z74"/>
      <c r="AA74"/>
      <c r="AB74"/>
      <c r="AC74"/>
      <c r="AD74"/>
      <c r="AE74"/>
      <c r="AF74"/>
      <c r="AG74"/>
      <c r="AH74" s="140">
        <v>1</v>
      </c>
      <c r="AI74" s="140">
        <v>1</v>
      </c>
      <c r="AJ74" s="140">
        <v>1</v>
      </c>
      <c r="AK74" s="425" t="s">
        <v>772</v>
      </c>
      <c r="AL74" s="428"/>
      <c r="AM74" s="399"/>
      <c r="AN74" s="400"/>
      <c r="AO74"/>
      <c r="AP74" s="135">
        <v>1</v>
      </c>
    </row>
    <row r="75" spans="1:42" s="641" customFormat="1" ht="16.149999999999999" customHeight="1" thickTop="1">
      <c r="A75"/>
      <c r="B75"/>
      <c r="C75"/>
      <c r="D75" s="601" t="s">
        <v>15</v>
      </c>
      <c r="E75" s="95" t="str">
        <f t="shared" ref="E75:Q75" si="10">SUBSTITUTE(ADDRESS(1,COLUMN(),4),"1","")</f>
        <v>E</v>
      </c>
      <c r="F75" s="94" t="str">
        <f t="shared" si="10"/>
        <v>F</v>
      </c>
      <c r="G75" s="94" t="str">
        <f t="shared" si="10"/>
        <v>G</v>
      </c>
      <c r="H75" s="94" t="str">
        <f t="shared" si="10"/>
        <v>H</v>
      </c>
      <c r="I75" s="94" t="str">
        <f t="shared" si="10"/>
        <v>I</v>
      </c>
      <c r="J75" s="94" t="str">
        <f t="shared" si="10"/>
        <v>J</v>
      </c>
      <c r="K75" s="94" t="str">
        <f t="shared" si="10"/>
        <v>K</v>
      </c>
      <c r="L75" s="2031" t="str">
        <f t="shared" si="10"/>
        <v>L</v>
      </c>
      <c r="M75" s="94" t="str">
        <f t="shared" si="10"/>
        <v>M</v>
      </c>
      <c r="N75" s="94" t="str">
        <f t="shared" si="10"/>
        <v>N</v>
      </c>
      <c r="O75" s="94" t="str">
        <f t="shared" si="10"/>
        <v>O</v>
      </c>
      <c r="P75" s="94" t="str">
        <f t="shared" si="10"/>
        <v>P</v>
      </c>
      <c r="Q75" s="602" t="str">
        <f t="shared" si="10"/>
        <v>Q</v>
      </c>
      <c r="R75"/>
      <c r="S75"/>
      <c r="T75"/>
      <c r="U75"/>
      <c r="V75"/>
      <c r="W75"/>
      <c r="X75"/>
      <c r="Y75"/>
      <c r="Z75"/>
      <c r="AA75"/>
      <c r="AB75"/>
      <c r="AC75"/>
      <c r="AD75"/>
      <c r="AE75"/>
      <c r="AF75"/>
      <c r="AG75"/>
      <c r="AH75" s="4154" t="s">
        <v>480</v>
      </c>
      <c r="AI75" s="4154"/>
      <c r="AJ75" s="143">
        <v>1</v>
      </c>
      <c r="AK75" s="461" t="s">
        <v>780</v>
      </c>
      <c r="AL75" s="428"/>
      <c r="AM75" s="399"/>
      <c r="AN75" s="400"/>
      <c r="AO75"/>
      <c r="AP75" s="135">
        <v>1</v>
      </c>
    </row>
    <row r="76" spans="1:42" s="641" customFormat="1" ht="16.5" customHeight="1" thickBot="1">
      <c r="A76"/>
      <c r="B76"/>
      <c r="C76"/>
      <c r="D76" s="601" t="s">
        <v>15</v>
      </c>
      <c r="E76" s="476">
        <f t="shared" ref="E76:Q76" ca="1" si="11">CELL("largeur",E76)</f>
        <v>11</v>
      </c>
      <c r="F76" s="91">
        <f t="shared" ca="1" si="11"/>
        <v>11</v>
      </c>
      <c r="G76" s="91">
        <f t="shared" ca="1" si="11"/>
        <v>3</v>
      </c>
      <c r="H76" s="91">
        <f t="shared" ca="1" si="11"/>
        <v>11</v>
      </c>
      <c r="I76" s="91">
        <f t="shared" ca="1" si="11"/>
        <v>11</v>
      </c>
      <c r="J76" s="91">
        <f t="shared" ca="1" si="11"/>
        <v>9</v>
      </c>
      <c r="K76" s="91">
        <f t="shared" ca="1" si="11"/>
        <v>35</v>
      </c>
      <c r="L76" s="91">
        <f t="shared" ca="1" si="11"/>
        <v>11</v>
      </c>
      <c r="M76" s="91">
        <f t="shared" ca="1" si="11"/>
        <v>11</v>
      </c>
      <c r="N76" s="91">
        <f t="shared" ca="1" si="11"/>
        <v>11</v>
      </c>
      <c r="O76" s="91">
        <f t="shared" ca="1" si="11"/>
        <v>11</v>
      </c>
      <c r="P76" s="91">
        <f t="shared" ca="1" si="11"/>
        <v>11</v>
      </c>
      <c r="Q76" s="603">
        <f t="shared" ca="1" si="11"/>
        <v>11</v>
      </c>
      <c r="R76"/>
      <c r="S76"/>
      <c r="T76"/>
      <c r="U76"/>
      <c r="V76"/>
      <c r="W76"/>
      <c r="X76"/>
      <c r="Y76"/>
      <c r="Z76"/>
      <c r="AA76"/>
      <c r="AB76"/>
      <c r="AC76"/>
      <c r="AD76"/>
      <c r="AE76"/>
      <c r="AF76"/>
      <c r="AG76"/>
      <c r="AH76" s="3807"/>
      <c r="AI76" s="3807"/>
      <c r="AJ76" s="143">
        <v>1</v>
      </c>
      <c r="AK76" s="425" t="s">
        <v>781</v>
      </c>
      <c r="AL76" s="428"/>
      <c r="AM76" s="399"/>
      <c r="AN76" s="400"/>
      <c r="AO76"/>
      <c r="AP76" s="135">
        <v>1</v>
      </c>
    </row>
    <row r="77" spans="1:42" s="641" customFormat="1" ht="21.75" customHeight="1" thickTop="1" thickBot="1">
      <c r="A77"/>
      <c r="B77"/>
      <c r="C77"/>
      <c r="D77" s="9" t="s">
        <v>0</v>
      </c>
      <c r="E77" s="2009"/>
      <c r="F77" s="37" t="s">
        <v>3</v>
      </c>
      <c r="G77" s="36"/>
      <c r="H77" s="36"/>
      <c r="I77" s="36"/>
      <c r="J77" s="604">
        <v>0</v>
      </c>
      <c r="K77" s="35" t="s">
        <v>4097</v>
      </c>
      <c r="L77" s="2032"/>
      <c r="M77" s="415"/>
      <c r="N77" s="415"/>
      <c r="O77" s="415"/>
      <c r="P77" s="415"/>
      <c r="Q77" s="621"/>
      <c r="R77"/>
      <c r="S77"/>
      <c r="T77"/>
      <c r="U77"/>
      <c r="V77"/>
      <c r="W77"/>
      <c r="X77"/>
      <c r="Y77"/>
      <c r="Z77"/>
      <c r="AA77"/>
      <c r="AB77"/>
      <c r="AC77"/>
      <c r="AD77"/>
      <c r="AE77"/>
      <c r="AF77"/>
      <c r="AG77"/>
      <c r="AH77" s="140">
        <v>1</v>
      </c>
      <c r="AI77" s="140">
        <v>1</v>
      </c>
      <c r="AJ77" s="140">
        <v>1</v>
      </c>
      <c r="AK77" s="459"/>
      <c r="AL77" s="460"/>
      <c r="AM77" s="141"/>
      <c r="AN77" s="161"/>
      <c r="AO77"/>
      <c r="AP77" s="135">
        <v>1</v>
      </c>
    </row>
    <row r="78" spans="1:42" s="641" customFormat="1" ht="15.6" customHeight="1">
      <c r="A78"/>
      <c r="B78"/>
      <c r="C78"/>
      <c r="D78" s="9" t="s">
        <v>0</v>
      </c>
      <c r="E78" s="1938" t="s">
        <v>53</v>
      </c>
      <c r="F78" s="33"/>
      <c r="G78" s="33"/>
      <c r="H78" s="33"/>
      <c r="I78" s="33"/>
      <c r="J78" s="604">
        <f ca="1">IF(ISBLANK(K78),"",LARGE(OFFSET(J77,0,0,ROWS(J77:J77)),1)+1)</f>
        <v>1</v>
      </c>
      <c r="K78" s="29" t="s">
        <v>569</v>
      </c>
      <c r="L78" s="2035"/>
      <c r="M78" s="27"/>
      <c r="N78" s="27"/>
      <c r="O78" s="27"/>
      <c r="P78" s="27"/>
      <c r="Q78" s="671"/>
      <c r="R78"/>
      <c r="S78"/>
      <c r="T78"/>
      <c r="U78"/>
      <c r="V78"/>
      <c r="W78"/>
      <c r="X78"/>
      <c r="Y78"/>
      <c r="Z78"/>
      <c r="AA78"/>
      <c r="AB78"/>
      <c r="AC78"/>
      <c r="AD78"/>
      <c r="AE78"/>
      <c r="AF78"/>
      <c r="AG78"/>
      <c r="AH78" s="4154" t="s">
        <v>773</v>
      </c>
      <c r="AI78" s="4154"/>
      <c r="AJ78" s="143">
        <v>1</v>
      </c>
      <c r="AK78" s="4036" t="s">
        <v>788</v>
      </c>
      <c r="AL78" s="4037"/>
      <c r="AM78" s="4037"/>
      <c r="AN78" s="4038"/>
      <c r="AO78"/>
      <c r="AP78" s="135">
        <v>1</v>
      </c>
    </row>
    <row r="79" spans="1:42" s="641" customFormat="1" ht="15.75" customHeight="1">
      <c r="A79"/>
      <c r="B79"/>
      <c r="C79"/>
      <c r="D79" s="28" t="str">
        <f t="shared" ref="D79:D119" si="12">IF(OR(K79&lt;&gt;"",M79&lt;&gt;"",O79&lt;&gt;"",P79&lt;&gt; ""),"A", "►")</f>
        <v>A</v>
      </c>
      <c r="E79" s="1939" t="s">
        <v>52</v>
      </c>
      <c r="F79" s="31"/>
      <c r="G79" s="31"/>
      <c r="H79" s="31"/>
      <c r="I79" s="31"/>
      <c r="J79" s="604">
        <f ca="1">IF(ISBLANK(K79),"",LARGE(OFFSET(J77,0,0,ROWS(J77:J78)),1)+1)</f>
        <v>2</v>
      </c>
      <c r="K79" s="29" t="s">
        <v>51</v>
      </c>
      <c r="L79" s="2035"/>
      <c r="M79" s="27"/>
      <c r="N79" s="27"/>
      <c r="O79" s="27"/>
      <c r="P79" s="27"/>
      <c r="Q79" s="671"/>
      <c r="R79"/>
      <c r="S79"/>
      <c r="T79"/>
      <c r="U79"/>
      <c r="V79"/>
      <c r="W79"/>
      <c r="X79"/>
      <c r="Y79"/>
      <c r="Z79"/>
      <c r="AA79"/>
      <c r="AB79"/>
      <c r="AC79"/>
      <c r="AD79"/>
      <c r="AE79"/>
      <c r="AF79"/>
      <c r="AG79"/>
      <c r="AH79" s="3807"/>
      <c r="AI79" s="3807"/>
      <c r="AJ79" s="143">
        <v>1</v>
      </c>
      <c r="AK79" s="4036"/>
      <c r="AL79" s="4037"/>
      <c r="AM79" s="4037"/>
      <c r="AN79" s="4038"/>
      <c r="AO79"/>
      <c r="AP79" s="135">
        <v>1</v>
      </c>
    </row>
    <row r="80" spans="1:42" s="641" customFormat="1" ht="15.6" customHeight="1" thickBot="1">
      <c r="A80"/>
      <c r="B80"/>
      <c r="C80"/>
      <c r="D80" s="28" t="str">
        <f t="shared" si="12"/>
        <v>A</v>
      </c>
      <c r="E80" s="1939" t="s">
        <v>1010</v>
      </c>
      <c r="F80" s="31"/>
      <c r="G80" s="31"/>
      <c r="H80" s="31"/>
      <c r="I80" s="31"/>
      <c r="J80" s="604">
        <f ca="1">IF(ISBLANK(K80),"",LARGE(OFFSET(J77,0,0,ROWS(J77:J79)),1)+1)</f>
        <v>3</v>
      </c>
      <c r="K80" s="29" t="s">
        <v>50</v>
      </c>
      <c r="L80" s="2035"/>
      <c r="M80" s="27"/>
      <c r="N80" s="27"/>
      <c r="O80" s="27"/>
      <c r="P80" s="27"/>
      <c r="Q80" s="671"/>
      <c r="R80"/>
      <c r="S80"/>
      <c r="T80"/>
      <c r="U80"/>
      <c r="V80"/>
      <c r="W80"/>
      <c r="X80"/>
      <c r="Y80"/>
      <c r="Z80"/>
      <c r="AA80"/>
      <c r="AB80"/>
      <c r="AC80"/>
      <c r="AD80"/>
      <c r="AE80"/>
      <c r="AF80"/>
      <c r="AG80"/>
      <c r="AH80" s="140">
        <v>1</v>
      </c>
      <c r="AI80" s="140">
        <v>1</v>
      </c>
      <c r="AJ80" s="140">
        <v>1</v>
      </c>
      <c r="AK80" s="166"/>
      <c r="AL80" s="11"/>
      <c r="AM80" s="11"/>
      <c r="AN80" s="167"/>
      <c r="AO80"/>
      <c r="AP80" s="135">
        <v>1</v>
      </c>
    </row>
    <row r="81" spans="1:42" s="641" customFormat="1" ht="15.6" customHeight="1">
      <c r="A81"/>
      <c r="B81"/>
      <c r="C81"/>
      <c r="D81" s="28" t="str">
        <f t="shared" si="12"/>
        <v>A</v>
      </c>
      <c r="E81" s="1939" t="s">
        <v>48</v>
      </c>
      <c r="F81" s="31"/>
      <c r="G81" s="31"/>
      <c r="H81" s="31"/>
      <c r="I81" s="31"/>
      <c r="J81" s="604">
        <f ca="1">IF(ISBLANK(K81),"",LARGE(OFFSET(J77,0,0,ROWS(J77:J80)),1)+1)</f>
        <v>4</v>
      </c>
      <c r="K81" s="29" t="s">
        <v>47</v>
      </c>
      <c r="L81" s="2035"/>
      <c r="M81" s="27"/>
      <c r="N81" s="27"/>
      <c r="O81" s="27"/>
      <c r="P81" s="27"/>
      <c r="Q81" s="671"/>
      <c r="R81"/>
      <c r="S81"/>
      <c r="T81"/>
      <c r="U81"/>
      <c r="V81"/>
      <c r="W81"/>
      <c r="X81"/>
      <c r="Y81"/>
      <c r="Z81"/>
      <c r="AA81"/>
      <c r="AB81"/>
      <c r="AC81"/>
      <c r="AD81"/>
      <c r="AE81"/>
      <c r="AF81"/>
      <c r="AG81"/>
      <c r="AH81" s="4154" t="s">
        <v>782</v>
      </c>
      <c r="AI81" s="4154"/>
      <c r="AJ81" s="143">
        <v>1</v>
      </c>
      <c r="AK81" s="464" t="s">
        <v>799</v>
      </c>
      <c r="AL81" s="19" t="s">
        <v>800</v>
      </c>
      <c r="AM81" s="18"/>
      <c r="AN81" s="465"/>
      <c r="AO81"/>
      <c r="AP81" s="135">
        <v>1</v>
      </c>
    </row>
    <row r="82" spans="1:42" s="641" customFormat="1" ht="15.75" customHeight="1">
      <c r="A82"/>
      <c r="B82"/>
      <c r="C82"/>
      <c r="D82" s="28" t="str">
        <f t="shared" si="12"/>
        <v>A</v>
      </c>
      <c r="E82" s="1939" t="s">
        <v>45</v>
      </c>
      <c r="F82" s="31"/>
      <c r="G82" s="31"/>
      <c r="H82" s="31"/>
      <c r="I82" s="31"/>
      <c r="J82" s="604">
        <f ca="1">IF(ISBLANK(K82),"",LARGE(OFFSET(J77,0,0,ROWS(J77:J81)),1)+1)</f>
        <v>5</v>
      </c>
      <c r="K82" s="29" t="s">
        <v>49</v>
      </c>
      <c r="L82" s="2035"/>
      <c r="M82" s="27"/>
      <c r="N82" s="27"/>
      <c r="O82" s="27"/>
      <c r="P82" s="27"/>
      <c r="Q82" s="671"/>
      <c r="R82" s="138">
        <v>1</v>
      </c>
      <c r="S82" s="138">
        <v>1</v>
      </c>
      <c r="T82" s="569" t="s">
        <v>124</v>
      </c>
      <c r="U82" s="609"/>
      <c r="V82"/>
      <c r="W82"/>
      <c r="X82"/>
      <c r="Y82"/>
      <c r="Z82"/>
      <c r="AA82"/>
      <c r="AB82"/>
      <c r="AC82"/>
      <c r="AD82"/>
      <c r="AE82"/>
      <c r="AF82"/>
      <c r="AG82"/>
      <c r="AH82" s="3807"/>
      <c r="AI82" s="3807"/>
      <c r="AJ82" s="143">
        <v>1</v>
      </c>
      <c r="AK82" s="466"/>
      <c r="AL82" s="18"/>
      <c r="AM82" s="141"/>
      <c r="AN82" s="161"/>
      <c r="AO82"/>
      <c r="AP82" s="135">
        <v>1</v>
      </c>
    </row>
    <row r="83" spans="1:42" s="641" customFormat="1" ht="15.6" customHeight="1" thickBot="1">
      <c r="A83"/>
      <c r="B83"/>
      <c r="C83"/>
      <c r="D83" s="28" t="str">
        <f t="shared" si="12"/>
        <v>A</v>
      </c>
      <c r="E83" s="1939" t="s">
        <v>43</v>
      </c>
      <c r="F83" s="31"/>
      <c r="G83" s="31"/>
      <c r="H83" s="31"/>
      <c r="I83" s="31"/>
      <c r="J83" s="604">
        <f ca="1">IF(ISBLANK(K83),"",LARGE(OFFSET(J77,0,0,ROWS(J77:J82)),1)+1)</f>
        <v>6</v>
      </c>
      <c r="K83" s="29" t="s">
        <v>46</v>
      </c>
      <c r="L83" s="2035"/>
      <c r="M83" s="27"/>
      <c r="N83" s="27"/>
      <c r="O83" s="27"/>
      <c r="P83" s="27"/>
      <c r="Q83" s="671"/>
      <c r="R83" s="138">
        <v>1</v>
      </c>
      <c r="S83" s="138">
        <v>1</v>
      </c>
      <c r="T83" s="570" t="s">
        <v>1063</v>
      </c>
      <c r="U83" s="610"/>
      <c r="V83"/>
      <c r="W83"/>
      <c r="X83"/>
      <c r="Y83"/>
      <c r="Z83"/>
      <c r="AA83"/>
      <c r="AB83"/>
      <c r="AC83"/>
      <c r="AD83"/>
      <c r="AE83"/>
      <c r="AF83"/>
      <c r="AG83"/>
      <c r="AH83" s="140">
        <v>1</v>
      </c>
      <c r="AI83" s="140">
        <v>1</v>
      </c>
      <c r="AJ83" s="140">
        <v>1</v>
      </c>
      <c r="AK83" s="467" t="s">
        <v>801</v>
      </c>
      <c r="AL83" s="453"/>
      <c r="AM83" s="18"/>
      <c r="AN83" s="465"/>
      <c r="AO83"/>
      <c r="AP83" s="135">
        <v>1</v>
      </c>
    </row>
    <row r="84" spans="1:42" s="641" customFormat="1" ht="15.6" customHeight="1">
      <c r="A84"/>
      <c r="B84"/>
      <c r="C84"/>
      <c r="D84" s="28" t="str">
        <f t="shared" si="12"/>
        <v>A</v>
      </c>
      <c r="E84" s="1939" t="s">
        <v>41</v>
      </c>
      <c r="F84" s="31"/>
      <c r="G84" s="31"/>
      <c r="H84" s="31"/>
      <c r="I84" s="31"/>
      <c r="J84" s="604">
        <f ca="1">IF(ISBLANK(K84),"",LARGE(OFFSET(J77,0,0,ROWS(J77:J83)),1)+1)</f>
        <v>7</v>
      </c>
      <c r="K84" s="29" t="s">
        <v>44</v>
      </c>
      <c r="L84" s="2035"/>
      <c r="M84" s="27"/>
      <c r="N84" s="27"/>
      <c r="O84" s="27"/>
      <c r="P84" s="27"/>
      <c r="Q84" s="671"/>
      <c r="R84" s="138">
        <v>1</v>
      </c>
      <c r="S84" s="138">
        <v>1</v>
      </c>
      <c r="T84" s="571" t="s">
        <v>125</v>
      </c>
      <c r="U84" s="611"/>
      <c r="V84"/>
      <c r="W84"/>
      <c r="X84"/>
      <c r="Y84"/>
      <c r="Z84"/>
      <c r="AA84"/>
      <c r="AB84"/>
      <c r="AC84"/>
      <c r="AD84"/>
      <c r="AE84"/>
      <c r="AF84"/>
      <c r="AG84"/>
      <c r="AH84" s="4154" t="s">
        <v>792</v>
      </c>
      <c r="AI84" s="4154"/>
      <c r="AJ84" s="143">
        <v>1</v>
      </c>
      <c r="AK84" s="4047" t="s">
        <v>804</v>
      </c>
      <c r="AL84" s="4048"/>
      <c r="AM84" s="4048"/>
      <c r="AN84" s="4049"/>
      <c r="AO84"/>
      <c r="AP84" s="135">
        <v>1</v>
      </c>
    </row>
    <row r="85" spans="1:42" s="641" customFormat="1" ht="15.75" customHeight="1">
      <c r="A85"/>
      <c r="B85"/>
      <c r="C85"/>
      <c r="D85" s="28" t="str">
        <f t="shared" si="12"/>
        <v>►</v>
      </c>
      <c r="E85" s="1939" t="s">
        <v>40</v>
      </c>
      <c r="F85" s="31"/>
      <c r="G85" s="31"/>
      <c r="H85" s="31"/>
      <c r="I85" s="31"/>
      <c r="J85" s="604" t="str">
        <f ca="1">IF(ISBLANK(K85),"",LARGE(OFFSET(J77,0,0,ROWS(J77:J84)),1)+1)</f>
        <v/>
      </c>
      <c r="K85" s="29"/>
      <c r="L85" s="2035"/>
      <c r="M85" s="27"/>
      <c r="N85" s="27"/>
      <c r="O85" s="27"/>
      <c r="P85" s="27"/>
      <c r="Q85" s="671"/>
      <c r="R85"/>
      <c r="S85"/>
      <c r="T85"/>
      <c r="U85"/>
      <c r="V85"/>
      <c r="W85"/>
      <c r="X85"/>
      <c r="Y85"/>
      <c r="Z85"/>
      <c r="AA85"/>
      <c r="AB85"/>
      <c r="AC85"/>
      <c r="AD85"/>
      <c r="AE85"/>
      <c r="AF85"/>
      <c r="AG85"/>
      <c r="AH85" s="3807"/>
      <c r="AI85" s="3807"/>
      <c r="AJ85" s="143">
        <v>1</v>
      </c>
      <c r="AK85" s="4047"/>
      <c r="AL85" s="4048"/>
      <c r="AM85" s="4048"/>
      <c r="AN85" s="4049"/>
      <c r="AO85"/>
      <c r="AP85" s="135">
        <v>1</v>
      </c>
    </row>
    <row r="86" spans="1:42" s="641" customFormat="1" ht="15.6" customHeight="1" thickBot="1">
      <c r="A86"/>
      <c r="B86"/>
      <c r="C86"/>
      <c r="D86" s="28" t="str">
        <f t="shared" si="12"/>
        <v>►</v>
      </c>
      <c r="E86" s="1939" t="s">
        <v>39</v>
      </c>
      <c r="F86" s="31"/>
      <c r="G86" s="31"/>
      <c r="H86" s="31"/>
      <c r="I86" s="31"/>
      <c r="J86" s="604" t="str">
        <f ca="1">IF(ISBLANK(K86),"",LARGE(OFFSET(J77,0,0,ROWS(J77:J85)),1)+1)</f>
        <v/>
      </c>
      <c r="K86" s="29"/>
      <c r="L86" s="2035"/>
      <c r="M86" s="27"/>
      <c r="N86" s="27"/>
      <c r="O86" s="27"/>
      <c r="P86" s="27"/>
      <c r="Q86" s="671"/>
      <c r="R86"/>
      <c r="S86"/>
      <c r="T86"/>
      <c r="U86"/>
      <c r="V86"/>
      <c r="W86"/>
      <c r="X86"/>
      <c r="Y86"/>
      <c r="Z86"/>
      <c r="AA86"/>
      <c r="AB86"/>
      <c r="AC86"/>
      <c r="AD86"/>
      <c r="AE86"/>
      <c r="AF86"/>
      <c r="AG86"/>
      <c r="AH86" s="140">
        <v>1</v>
      </c>
      <c r="AI86" s="140">
        <v>1</v>
      </c>
      <c r="AJ86" s="140">
        <v>1</v>
      </c>
      <c r="AK86" s="466"/>
      <c r="AL86" s="18"/>
      <c r="AM86" s="18"/>
      <c r="AN86" s="465"/>
      <c r="AO86"/>
      <c r="AP86" s="135">
        <v>1</v>
      </c>
    </row>
    <row r="87" spans="1:42" s="641" customFormat="1" ht="15.6" customHeight="1">
      <c r="A87"/>
      <c r="B87"/>
      <c r="C87"/>
      <c r="D87" s="28" t="str">
        <f t="shared" si="12"/>
        <v>A</v>
      </c>
      <c r="E87" s="1939" t="s">
        <v>38</v>
      </c>
      <c r="F87" s="31"/>
      <c r="G87" s="31"/>
      <c r="H87" s="31"/>
      <c r="I87" s="31"/>
      <c r="J87" s="604">
        <f ca="1">IF(ISBLANK(K87),"",LARGE(OFFSET(J77,0,0,ROWS(J77:J86)),1)+1)</f>
        <v>8</v>
      </c>
      <c r="K87" s="29" t="s">
        <v>1031</v>
      </c>
      <c r="L87" s="2035"/>
      <c r="M87" s="27"/>
      <c r="N87" s="27"/>
      <c r="O87" s="27"/>
      <c r="P87" s="27"/>
      <c r="Q87" s="671"/>
      <c r="R87"/>
      <c r="S87"/>
      <c r="T87"/>
      <c r="U87"/>
      <c r="V87"/>
      <c r="W87"/>
      <c r="X87"/>
      <c r="Y87"/>
      <c r="Z87"/>
      <c r="AA87"/>
      <c r="AB87"/>
      <c r="AC87"/>
      <c r="AD87"/>
      <c r="AE87"/>
      <c r="AF87"/>
      <c r="AG87"/>
      <c r="AH87" s="4154" t="s">
        <v>731</v>
      </c>
      <c r="AI87" s="4154"/>
      <c r="AJ87" s="143">
        <v>1</v>
      </c>
      <c r="AK87" s="166"/>
      <c r="AL87" s="2048" t="s">
        <v>81</v>
      </c>
      <c r="AM87" s="2047" t="s">
        <v>80</v>
      </c>
      <c r="AN87" s="465"/>
      <c r="AO87"/>
      <c r="AP87" s="135">
        <v>1</v>
      </c>
    </row>
    <row r="88" spans="1:42" s="641" customFormat="1" ht="16.149999999999999" customHeight="1">
      <c r="A88"/>
      <c r="B88"/>
      <c r="C88"/>
      <c r="D88" s="28" t="str">
        <f t="shared" si="12"/>
        <v>A</v>
      </c>
      <c r="E88" s="1939"/>
      <c r="F88" s="31"/>
      <c r="G88" s="31"/>
      <c r="H88" s="31"/>
      <c r="I88" s="31"/>
      <c r="J88" s="604" t="str">
        <f ca="1">IF(ISBLANK(K88),"",LARGE(OFFSET(J77,0,0,ROWS(J77:J87)),1)+1)</f>
        <v/>
      </c>
      <c r="K88" s="29"/>
      <c r="L88" s="2035"/>
      <c r="M88" s="27" t="s">
        <v>1032</v>
      </c>
      <c r="N88" s="27"/>
      <c r="O88" s="27"/>
      <c r="P88" s="27"/>
      <c r="Q88" s="671"/>
      <c r="R88"/>
      <c r="S88"/>
      <c r="T88"/>
      <c r="U88"/>
      <c r="V88"/>
      <c r="W88"/>
      <c r="X88"/>
      <c r="Y88"/>
      <c r="Z88"/>
      <c r="AA88"/>
      <c r="AB88"/>
      <c r="AC88"/>
      <c r="AD88"/>
      <c r="AE88"/>
      <c r="AF88"/>
      <c r="AG88"/>
      <c r="AH88" s="3807"/>
      <c r="AI88" s="3807"/>
      <c r="AJ88" s="143">
        <v>1</v>
      </c>
      <c r="AK88" s="166"/>
      <c r="AL88" s="471" t="s">
        <v>74</v>
      </c>
      <c r="AM88" s="78">
        <v>1</v>
      </c>
      <c r="AN88" s="465"/>
      <c r="AO88"/>
      <c r="AP88" s="135">
        <v>1</v>
      </c>
    </row>
    <row r="89" spans="1:42" s="641" customFormat="1" ht="16.149999999999999" customHeight="1" thickBot="1">
      <c r="A89"/>
      <c r="B89"/>
      <c r="C89"/>
      <c r="D89" s="28" t="str">
        <f t="shared" si="12"/>
        <v>►</v>
      </c>
      <c r="E89" s="1939"/>
      <c r="F89" s="31"/>
      <c r="G89" s="31"/>
      <c r="H89" s="31"/>
      <c r="I89" s="31"/>
      <c r="J89" s="604" t="str">
        <f ca="1">IF(ISBLANK(K89),"",LARGE(OFFSET(J77,0,0,ROWS(J77:J88)),1)+1)</f>
        <v/>
      </c>
      <c r="K89" s="29"/>
      <c r="L89" s="2035"/>
      <c r="M89" s="27"/>
      <c r="N89" s="27"/>
      <c r="O89" s="27"/>
      <c r="P89" s="27"/>
      <c r="Q89" s="671"/>
      <c r="R89"/>
      <c r="S89"/>
      <c r="T89"/>
      <c r="U89"/>
      <c r="V89"/>
      <c r="W89"/>
      <c r="X89"/>
      <c r="Y89"/>
      <c r="Z89"/>
      <c r="AA89"/>
      <c r="AB89"/>
      <c r="AC89"/>
      <c r="AD89"/>
      <c r="AE89"/>
      <c r="AF89"/>
      <c r="AG89"/>
      <c r="AH89" s="140">
        <v>1</v>
      </c>
      <c r="AI89" s="140">
        <v>1</v>
      </c>
      <c r="AJ89" s="140">
        <v>1</v>
      </c>
      <c r="AK89" s="466" t="s">
        <v>813</v>
      </c>
      <c r="AL89" s="18"/>
      <c r="AM89" s="18"/>
      <c r="AN89" s="465"/>
      <c r="AO89"/>
      <c r="AP89" s="135">
        <v>1</v>
      </c>
    </row>
    <row r="90" spans="1:42" s="641" customFormat="1" ht="15.75" customHeight="1">
      <c r="A90"/>
      <c r="B90"/>
      <c r="C90"/>
      <c r="D90" s="28" t="str">
        <f t="shared" si="12"/>
        <v>►</v>
      </c>
      <c r="E90" s="1939"/>
      <c r="F90" s="31"/>
      <c r="G90" s="31"/>
      <c r="H90" s="31"/>
      <c r="I90" s="31"/>
      <c r="J90" s="604" t="str">
        <f ca="1">IF(ISBLANK(K90),"",LARGE(OFFSET(J77,0,0,ROWS(J77:J89)),1)+1)</f>
        <v/>
      </c>
      <c r="K90" s="29"/>
      <c r="L90" s="2035"/>
      <c r="M90" s="27"/>
      <c r="N90" s="27"/>
      <c r="O90" s="27"/>
      <c r="P90" s="27"/>
      <c r="Q90" s="671"/>
      <c r="R90"/>
      <c r="S90"/>
      <c r="T90"/>
      <c r="U90"/>
      <c r="V90"/>
      <c r="W90"/>
      <c r="X90"/>
      <c r="Y90"/>
      <c r="Z90"/>
      <c r="AA90"/>
      <c r="AB90"/>
      <c r="AC90"/>
      <c r="AD90"/>
      <c r="AE90"/>
      <c r="AF90"/>
      <c r="AG90"/>
      <c r="AH90" s="4154" t="s">
        <v>767</v>
      </c>
      <c r="AI90" s="4154"/>
      <c r="AJ90" s="143">
        <v>1</v>
      </c>
      <c r="AK90" s="466" t="s">
        <v>816</v>
      </c>
      <c r="AL90" s="18"/>
      <c r="AM90" s="18"/>
      <c r="AN90" s="465"/>
      <c r="AO90"/>
      <c r="AP90" s="135">
        <v>1</v>
      </c>
    </row>
    <row r="91" spans="1:42" s="641" customFormat="1" ht="15.75" customHeight="1">
      <c r="A91"/>
      <c r="B91"/>
      <c r="C91"/>
      <c r="D91" s="28" t="str">
        <f t="shared" si="12"/>
        <v>►</v>
      </c>
      <c r="E91" s="1939"/>
      <c r="F91" s="31"/>
      <c r="G91" s="31"/>
      <c r="H91" s="31"/>
      <c r="I91" s="31"/>
      <c r="J91" s="604" t="str">
        <f ca="1">IF(ISBLANK(K91),"",LARGE(OFFSET(J77,0,0,ROWS(J77:J90)),1)+1)</f>
        <v/>
      </c>
      <c r="K91" s="29"/>
      <c r="L91" s="2035"/>
      <c r="M91" s="27"/>
      <c r="N91" s="27"/>
      <c r="O91" s="27"/>
      <c r="P91" s="27"/>
      <c r="Q91" s="671"/>
      <c r="R91"/>
      <c r="S91"/>
      <c r="T91"/>
      <c r="U91"/>
      <c r="V91"/>
      <c r="W91"/>
      <c r="X91"/>
      <c r="Y91"/>
      <c r="Z91"/>
      <c r="AA91"/>
      <c r="AB91"/>
      <c r="AC91"/>
      <c r="AD91"/>
      <c r="AE91"/>
      <c r="AF91"/>
      <c r="AG91"/>
      <c r="AH91" s="3807"/>
      <c r="AI91" s="3807"/>
      <c r="AJ91" s="143">
        <v>1</v>
      </c>
      <c r="AK91" s="466" t="s">
        <v>817</v>
      </c>
      <c r="AL91" s="18"/>
      <c r="AM91" s="18"/>
      <c r="AN91" s="465"/>
      <c r="AO91"/>
      <c r="AP91" s="135">
        <v>1</v>
      </c>
    </row>
    <row r="92" spans="1:42" s="641" customFormat="1" ht="15.75" customHeight="1" thickBot="1">
      <c r="A92"/>
      <c r="B92"/>
      <c r="C92"/>
      <c r="D92" s="28" t="str">
        <f t="shared" si="12"/>
        <v>►</v>
      </c>
      <c r="E92" s="1939"/>
      <c r="F92" s="31"/>
      <c r="G92" s="31"/>
      <c r="H92" s="31"/>
      <c r="I92" s="31"/>
      <c r="J92" s="604" t="str">
        <f ca="1">IF(ISBLANK(K92),"",LARGE(OFFSET(J77,0,0,ROWS(J77:J91)),1)+1)</f>
        <v/>
      </c>
      <c r="K92" s="29"/>
      <c r="L92" s="2035"/>
      <c r="M92" s="27"/>
      <c r="N92" s="27"/>
      <c r="O92" s="27"/>
      <c r="P92" s="27"/>
      <c r="Q92" s="671"/>
      <c r="R92"/>
      <c r="S92"/>
      <c r="T92"/>
      <c r="U92"/>
      <c r="V92"/>
      <c r="W92"/>
      <c r="X92"/>
      <c r="Y92"/>
      <c r="Z92"/>
      <c r="AA92"/>
      <c r="AB92"/>
      <c r="AC92"/>
      <c r="AD92"/>
      <c r="AE92"/>
      <c r="AF92"/>
      <c r="AG92"/>
      <c r="AH92" s="140">
        <v>1</v>
      </c>
      <c r="AI92" s="140">
        <v>1</v>
      </c>
      <c r="AJ92" s="140">
        <v>1</v>
      </c>
      <c r="AK92" s="466" t="s">
        <v>819</v>
      </c>
      <c r="AL92" s="18"/>
      <c r="AM92" s="18"/>
      <c r="AN92" s="465"/>
      <c r="AO92"/>
      <c r="AP92" s="135">
        <v>1</v>
      </c>
    </row>
    <row r="93" spans="1:42" s="641" customFormat="1" ht="15.75" customHeight="1" thickBot="1">
      <c r="A93"/>
      <c r="B93"/>
      <c r="C93"/>
      <c r="D93" s="28" t="str">
        <f t="shared" si="12"/>
        <v>►</v>
      </c>
      <c r="E93" s="1939"/>
      <c r="F93" s="31"/>
      <c r="G93" s="31"/>
      <c r="H93" s="31"/>
      <c r="I93" s="31"/>
      <c r="J93" s="604" t="str">
        <f ca="1">IF(ISBLANK(K93),"",LARGE(OFFSET(J77,0,0,ROWS(J77:J92)),1)+1)</f>
        <v/>
      </c>
      <c r="K93" s="29"/>
      <c r="L93" s="2035"/>
      <c r="M93" s="27"/>
      <c r="N93" s="27"/>
      <c r="O93" s="27"/>
      <c r="P93" s="27"/>
      <c r="Q93" s="671"/>
      <c r="R93"/>
      <c r="S93"/>
      <c r="T93"/>
      <c r="U93"/>
      <c r="V93"/>
      <c r="W93"/>
      <c r="X93"/>
      <c r="Y93"/>
      <c r="Z93"/>
      <c r="AA93"/>
      <c r="AB93"/>
      <c r="AC93"/>
      <c r="AD93"/>
      <c r="AE93"/>
      <c r="AF93"/>
      <c r="AG93"/>
      <c r="AH93" s="4154" t="s">
        <v>254</v>
      </c>
      <c r="AI93" s="4154"/>
      <c r="AJ93" s="143">
        <v>1</v>
      </c>
      <c r="AK93" s="466"/>
      <c r="AL93" s="18"/>
      <c r="AM93" s="18"/>
      <c r="AN93" s="465"/>
      <c r="AO93"/>
      <c r="AP93" s="135">
        <v>1</v>
      </c>
    </row>
    <row r="94" spans="1:42" s="641" customFormat="1" ht="15.75" customHeight="1" thickTop="1" thickBot="1">
      <c r="A94"/>
      <c r="B94"/>
      <c r="C94"/>
      <c r="D94" s="28" t="str">
        <f t="shared" si="12"/>
        <v>►</v>
      </c>
      <c r="E94" s="1939"/>
      <c r="F94" s="31"/>
      <c r="G94" s="31"/>
      <c r="H94" s="31"/>
      <c r="I94" s="31"/>
      <c r="J94" s="604" t="str">
        <f ca="1">IF(ISBLANK(K94),"",LARGE(OFFSET(J77,0,0,ROWS(J77:J93)),1)+1)</f>
        <v/>
      </c>
      <c r="K94" s="29"/>
      <c r="L94" s="2035"/>
      <c r="M94" s="27"/>
      <c r="N94" s="27"/>
      <c r="O94" s="27"/>
      <c r="P94" s="27"/>
      <c r="Q94" s="671"/>
      <c r="R94"/>
      <c r="S94"/>
      <c r="T94"/>
      <c r="U94"/>
      <c r="V94"/>
      <c r="W94"/>
      <c r="X94"/>
      <c r="Y94"/>
      <c r="Z94"/>
      <c r="AA94"/>
      <c r="AB94"/>
      <c r="AC94"/>
      <c r="AD94"/>
      <c r="AE94"/>
      <c r="AF94"/>
      <c r="AG94"/>
      <c r="AH94" s="3807"/>
      <c r="AI94" s="3807"/>
      <c r="AJ94" s="143">
        <v>1</v>
      </c>
      <c r="AK94" s="474" t="s">
        <v>95</v>
      </c>
      <c r="AL94" s="97" t="s">
        <v>92</v>
      </c>
      <c r="AM94" s="475" t="s">
        <v>91</v>
      </c>
      <c r="AN94" s="465"/>
      <c r="AO94"/>
      <c r="AP94" s="135">
        <v>1</v>
      </c>
    </row>
    <row r="95" spans="1:42" s="641" customFormat="1" ht="15.75" customHeight="1" thickTop="1">
      <c r="A95"/>
      <c r="B95"/>
      <c r="C95"/>
      <c r="D95" s="28" t="str">
        <f t="shared" si="12"/>
        <v>►</v>
      </c>
      <c r="E95" s="1939"/>
      <c r="F95" s="31"/>
      <c r="G95" s="31"/>
      <c r="H95" s="31"/>
      <c r="I95" s="31"/>
      <c r="J95" s="604" t="str">
        <f ca="1">IF(ISBLANK(K95),"",LARGE(OFFSET(J77,0,0,ROWS(J77:J94)),1)+1)</f>
        <v/>
      </c>
      <c r="K95" s="29"/>
      <c r="L95" s="2035"/>
      <c r="M95" s="27"/>
      <c r="N95" s="27"/>
      <c r="O95" s="27"/>
      <c r="P95" s="27"/>
      <c r="Q95" s="671"/>
      <c r="R95"/>
      <c r="S95"/>
      <c r="T95"/>
      <c r="U95"/>
      <c r="V95"/>
      <c r="W95"/>
      <c r="X95"/>
      <c r="Y95"/>
      <c r="Z95"/>
      <c r="AA95"/>
      <c r="AB95"/>
      <c r="AC95"/>
      <c r="AD95"/>
      <c r="AE95"/>
      <c r="AF95"/>
      <c r="AG95"/>
      <c r="AH95"/>
      <c r="AI95"/>
      <c r="AJ95"/>
      <c r="AK95" s="477"/>
      <c r="AL95" s="478"/>
      <c r="AM95" s="4039" t="s">
        <v>827</v>
      </c>
      <c r="AN95" s="465"/>
      <c r="AO95"/>
      <c r="AP95" s="135">
        <v>1</v>
      </c>
    </row>
    <row r="96" spans="1:42" s="641" customFormat="1" ht="15.75" customHeight="1">
      <c r="A96"/>
      <c r="B96"/>
      <c r="C96"/>
      <c r="D96" s="28" t="str">
        <f t="shared" si="12"/>
        <v>►</v>
      </c>
      <c r="E96" s="1939"/>
      <c r="F96" s="31"/>
      <c r="G96" s="31"/>
      <c r="H96" s="31"/>
      <c r="I96" s="31"/>
      <c r="J96" s="604" t="str">
        <f ca="1">IF(ISBLANK(K96),"",LARGE(OFFSET(J77,0,0,ROWS(J77:J95)),1)+1)</f>
        <v/>
      </c>
      <c r="K96" s="29"/>
      <c r="L96" s="2035"/>
      <c r="M96" s="27"/>
      <c r="N96" s="27"/>
      <c r="O96" s="27"/>
      <c r="P96" s="27"/>
      <c r="Q96" s="671"/>
      <c r="R96"/>
      <c r="S96"/>
      <c r="T96"/>
      <c r="U96"/>
      <c r="V96"/>
      <c r="W96"/>
      <c r="X96"/>
      <c r="Y96"/>
      <c r="Z96"/>
      <c r="AA96"/>
      <c r="AB96"/>
      <c r="AC96"/>
      <c r="AD96"/>
      <c r="AE96"/>
      <c r="AF96"/>
      <c r="AG96"/>
      <c r="AH96"/>
      <c r="AI96"/>
      <c r="AJ96"/>
      <c r="AK96" s="480" t="s">
        <v>78</v>
      </c>
      <c r="AL96" s="481" t="s">
        <v>832</v>
      </c>
      <c r="AM96" s="4040"/>
      <c r="AN96" s="465"/>
      <c r="AO96"/>
      <c r="AP96" s="135">
        <v>1</v>
      </c>
    </row>
    <row r="97" spans="1:42" s="641" customFormat="1" ht="15.75" customHeight="1">
      <c r="A97"/>
      <c r="B97"/>
      <c r="C97"/>
      <c r="D97" s="28" t="str">
        <f t="shared" si="12"/>
        <v>►</v>
      </c>
      <c r="E97" s="1939"/>
      <c r="F97" s="31"/>
      <c r="G97" s="31"/>
      <c r="H97" s="31"/>
      <c r="I97" s="31"/>
      <c r="J97" s="604" t="str">
        <f ca="1">IF(ISBLANK(K97),"",LARGE(OFFSET(J77,0,0,ROWS(J77:J96)),1)+1)</f>
        <v/>
      </c>
      <c r="K97" s="29"/>
      <c r="L97" s="2035"/>
      <c r="M97" s="27"/>
      <c r="N97" s="27"/>
      <c r="O97" s="27"/>
      <c r="P97" s="27"/>
      <c r="Q97" s="671"/>
      <c r="R97"/>
      <c r="S97"/>
      <c r="T97"/>
      <c r="U97"/>
      <c r="V97"/>
      <c r="W97"/>
      <c r="X97"/>
      <c r="Y97"/>
      <c r="Z97"/>
      <c r="AA97"/>
      <c r="AB97"/>
      <c r="AC97"/>
      <c r="AD97"/>
      <c r="AE97"/>
      <c r="AF97"/>
      <c r="AG97"/>
      <c r="AH97"/>
      <c r="AI97"/>
      <c r="AJ97"/>
      <c r="AK97" s="484">
        <v>20</v>
      </c>
      <c r="AL97" s="485">
        <v>0.75</v>
      </c>
      <c r="AM97" s="486" t="s">
        <v>836</v>
      </c>
      <c r="AN97" s="465"/>
      <c r="AO97"/>
      <c r="AP97" s="135">
        <v>1</v>
      </c>
    </row>
    <row r="98" spans="1:42" s="641" customFormat="1" ht="15.75" customHeight="1">
      <c r="A98"/>
      <c r="B98"/>
      <c r="C98"/>
      <c r="D98" s="28" t="str">
        <f t="shared" si="12"/>
        <v>►</v>
      </c>
      <c r="E98" s="1939"/>
      <c r="F98" s="31"/>
      <c r="G98" s="31"/>
      <c r="H98" s="31"/>
      <c r="I98" s="31"/>
      <c r="J98" s="604" t="str">
        <f ca="1">IF(ISBLANK(K98),"",LARGE(OFFSET(J77,0,0,ROWS(J77:J97)),1)+1)</f>
        <v/>
      </c>
      <c r="K98" s="29"/>
      <c r="L98" s="2035"/>
      <c r="M98" s="27"/>
      <c r="N98" s="27"/>
      <c r="O98" s="27"/>
      <c r="P98" s="27"/>
      <c r="Q98" s="671"/>
      <c r="R98"/>
      <c r="S98"/>
      <c r="T98"/>
      <c r="U98"/>
      <c r="V98"/>
      <c r="W98"/>
      <c r="X98"/>
      <c r="Y98"/>
      <c r="Z98"/>
      <c r="AA98"/>
      <c r="AB98"/>
      <c r="AC98"/>
      <c r="AD98"/>
      <c r="AE98"/>
      <c r="AF98"/>
      <c r="AG98"/>
      <c r="AH98"/>
      <c r="AI98"/>
      <c r="AJ98"/>
      <c r="AK98" s="166" t="s">
        <v>838</v>
      </c>
      <c r="AL98" s="11"/>
      <c r="AM98" s="11"/>
      <c r="AN98" s="465"/>
      <c r="AO98"/>
      <c r="AP98" s="135">
        <v>1</v>
      </c>
    </row>
    <row r="99" spans="1:42" s="641" customFormat="1" ht="15.75" customHeight="1">
      <c r="A99"/>
      <c r="B99"/>
      <c r="C99"/>
      <c r="D99" s="28" t="str">
        <f t="shared" si="12"/>
        <v>►</v>
      </c>
      <c r="E99" s="1939"/>
      <c r="F99" s="31"/>
      <c r="G99" s="31"/>
      <c r="H99" s="31"/>
      <c r="I99" s="31"/>
      <c r="J99" s="604" t="str">
        <f ca="1">IF(ISBLANK(K99),"",LARGE(OFFSET(J77,0,0,ROWS(J77:J98)),1)+1)</f>
        <v/>
      </c>
      <c r="K99" s="29"/>
      <c r="L99" s="2035"/>
      <c r="M99" s="27"/>
      <c r="N99" s="27"/>
      <c r="O99" s="27"/>
      <c r="P99" s="27"/>
      <c r="Q99" s="671"/>
      <c r="R99"/>
      <c r="S99"/>
      <c r="T99"/>
      <c r="U99"/>
      <c r="V99"/>
      <c r="W99"/>
      <c r="X99"/>
      <c r="Y99"/>
      <c r="Z99"/>
      <c r="AA99"/>
      <c r="AB99"/>
      <c r="AC99"/>
      <c r="AD99"/>
      <c r="AE99"/>
      <c r="AF99"/>
      <c r="AG99"/>
      <c r="AH99"/>
      <c r="AI99"/>
      <c r="AJ99"/>
      <c r="AK99" s="166" t="s">
        <v>845</v>
      </c>
      <c r="AL99" s="11"/>
      <c r="AM99" s="11"/>
      <c r="AN99" s="465"/>
      <c r="AO99"/>
      <c r="AP99" s="135">
        <v>1</v>
      </c>
    </row>
    <row r="100" spans="1:42" s="641" customFormat="1" ht="15.75" customHeight="1" thickBot="1">
      <c r="A100"/>
      <c r="B100"/>
      <c r="C100"/>
      <c r="D100" s="28" t="str">
        <f t="shared" si="12"/>
        <v>►</v>
      </c>
      <c r="E100" s="1939"/>
      <c r="F100" s="31"/>
      <c r="G100" s="31"/>
      <c r="H100" s="31"/>
      <c r="I100" s="31"/>
      <c r="J100" s="604" t="str">
        <f ca="1">IF(ISBLANK(K100),"",LARGE(OFFSET(J77,0,0,ROWS(J77:J99)),1)+1)</f>
        <v/>
      </c>
      <c r="K100" s="29"/>
      <c r="L100" s="2035"/>
      <c r="M100" s="27"/>
      <c r="N100" s="27"/>
      <c r="O100" s="27"/>
      <c r="P100" s="27"/>
      <c r="Q100" s="671"/>
      <c r="R100"/>
      <c r="S100"/>
      <c r="T100"/>
      <c r="U100"/>
      <c r="V100"/>
      <c r="W100"/>
      <c r="X100"/>
      <c r="Y100"/>
      <c r="Z100"/>
      <c r="AA100"/>
      <c r="AB100"/>
      <c r="AC100"/>
      <c r="AD100"/>
      <c r="AE100"/>
      <c r="AF100"/>
      <c r="AG100"/>
      <c r="AH100"/>
      <c r="AI100"/>
      <c r="AJ100"/>
      <c r="AK100" s="491"/>
      <c r="AL100" s="139"/>
      <c r="AM100" s="139"/>
      <c r="AN100" s="492"/>
      <c r="AO100"/>
      <c r="AP100" s="135">
        <v>1</v>
      </c>
    </row>
    <row r="101" spans="1:42" s="641" customFormat="1" ht="15.75" customHeight="1" thickTop="1">
      <c r="A101"/>
      <c r="B101"/>
      <c r="C101"/>
      <c r="D101" s="28" t="str">
        <f t="shared" si="12"/>
        <v>►</v>
      </c>
      <c r="E101" s="1939"/>
      <c r="F101" s="31"/>
      <c r="G101" s="31"/>
      <c r="H101" s="31"/>
      <c r="I101" s="31"/>
      <c r="J101" s="604" t="str">
        <f ca="1">IF(ISBLANK(K101),"",LARGE(OFFSET(J77,0,0,ROWS(J77:J100)),1)+1)</f>
        <v/>
      </c>
      <c r="K101" s="29"/>
      <c r="L101" s="2035"/>
      <c r="M101" s="27"/>
      <c r="N101" s="27"/>
      <c r="O101" s="27"/>
      <c r="P101" s="27"/>
      <c r="Q101" s="671"/>
      <c r="R101"/>
      <c r="S101"/>
      <c r="T101"/>
      <c r="U101"/>
      <c r="V101"/>
      <c r="W101"/>
      <c r="X101"/>
      <c r="Y101"/>
      <c r="Z101"/>
      <c r="AA101"/>
      <c r="AB101"/>
      <c r="AC101"/>
      <c r="AD101"/>
      <c r="AE101"/>
      <c r="AF101"/>
      <c r="AG101"/>
      <c r="AH101"/>
      <c r="AI101"/>
      <c r="AJ101"/>
      <c r="AK101" s="4050" t="s">
        <v>851</v>
      </c>
      <c r="AL101" s="4002"/>
      <c r="AM101" s="4005" t="s">
        <v>79</v>
      </c>
      <c r="AN101" s="4052"/>
      <c r="AO101"/>
      <c r="AP101" s="135">
        <v>1</v>
      </c>
    </row>
    <row r="102" spans="1:42" s="641" customFormat="1" ht="15.75" customHeight="1">
      <c r="A102"/>
      <c r="B102"/>
      <c r="C102"/>
      <c r="D102" s="28" t="str">
        <f t="shared" si="12"/>
        <v>►</v>
      </c>
      <c r="E102" s="1939"/>
      <c r="F102" s="31"/>
      <c r="G102" s="31"/>
      <c r="H102" s="31"/>
      <c r="I102" s="31"/>
      <c r="J102" s="604" t="str">
        <f ca="1">IF(ISBLANK(K102),"",LARGE(OFFSET(J77,0,0,ROWS(J77:J101)),1)+1)</f>
        <v/>
      </c>
      <c r="K102" s="29"/>
      <c r="L102" s="2035"/>
      <c r="M102" s="27"/>
      <c r="N102" s="27"/>
      <c r="O102" s="27"/>
      <c r="P102" s="27"/>
      <c r="Q102" s="671"/>
      <c r="R102"/>
      <c r="S102"/>
      <c r="T102"/>
      <c r="U102"/>
      <c r="V102"/>
      <c r="W102"/>
      <c r="X102"/>
      <c r="Y102"/>
      <c r="Z102"/>
      <c r="AA102"/>
      <c r="AB102"/>
      <c r="AC102"/>
      <c r="AD102"/>
      <c r="AE102"/>
      <c r="AF102"/>
      <c r="AG102"/>
      <c r="AH102"/>
      <c r="AI102"/>
      <c r="AJ102"/>
      <c r="AK102" s="4051"/>
      <c r="AL102" s="4004"/>
      <c r="AM102" s="4007"/>
      <c r="AN102" s="4053"/>
      <c r="AO102"/>
      <c r="AP102" s="135">
        <v>1</v>
      </c>
    </row>
    <row r="103" spans="1:42" s="641" customFormat="1" ht="15.75" customHeight="1">
      <c r="A103"/>
      <c r="B103"/>
      <c r="C103"/>
      <c r="D103" s="28" t="str">
        <f t="shared" si="12"/>
        <v>►</v>
      </c>
      <c r="E103" s="1939"/>
      <c r="F103" s="31"/>
      <c r="G103" s="31"/>
      <c r="H103" s="31"/>
      <c r="I103" s="31"/>
      <c r="J103" s="604" t="str">
        <f ca="1">IF(ISBLANK(K103),"",LARGE(OFFSET(J77,0,0,ROWS(J77:J102)),1)+1)</f>
        <v/>
      </c>
      <c r="K103" s="29"/>
      <c r="L103" s="2035"/>
      <c r="M103" s="27"/>
      <c r="N103" s="27"/>
      <c r="O103" s="27"/>
      <c r="P103" s="27"/>
      <c r="Q103" s="671"/>
      <c r="R103"/>
      <c r="S103"/>
      <c r="T103"/>
      <c r="U103"/>
      <c r="V103"/>
      <c r="W103"/>
      <c r="X103"/>
      <c r="Y103"/>
      <c r="Z103"/>
      <c r="AA103"/>
      <c r="AB103"/>
      <c r="AC103"/>
      <c r="AD103"/>
      <c r="AE103"/>
      <c r="AF103"/>
      <c r="AG103"/>
      <c r="AH103"/>
      <c r="AI103"/>
      <c r="AJ103"/>
      <c r="AK103" s="493" t="s">
        <v>66</v>
      </c>
      <c r="AL103" s="39" t="s">
        <v>65</v>
      </c>
      <c r="AM103" s="494" t="s">
        <v>858</v>
      </c>
      <c r="AN103" s="68" t="s">
        <v>859</v>
      </c>
      <c r="AO103"/>
      <c r="AP103" s="135">
        <v>1</v>
      </c>
    </row>
    <row r="104" spans="1:42" s="641" customFormat="1" ht="15.75" customHeight="1">
      <c r="A104"/>
      <c r="B104"/>
      <c r="C104"/>
      <c r="D104" s="28" t="str">
        <f t="shared" si="12"/>
        <v>►</v>
      </c>
      <c r="E104" s="1939"/>
      <c r="F104" s="31"/>
      <c r="G104" s="31"/>
      <c r="H104" s="31"/>
      <c r="I104" s="31"/>
      <c r="J104" s="604" t="str">
        <f ca="1">IF(ISBLANK(K104),"",LARGE(OFFSET(J77,0,0,ROWS(J77:J103)),1)+1)</f>
        <v/>
      </c>
      <c r="K104" s="29"/>
      <c r="L104" s="2035"/>
      <c r="M104" s="27"/>
      <c r="N104" s="27"/>
      <c r="O104" s="27"/>
      <c r="P104" s="27"/>
      <c r="Q104" s="671"/>
      <c r="R104"/>
      <c r="S104"/>
      <c r="T104"/>
      <c r="U104"/>
      <c r="V104"/>
      <c r="W104"/>
      <c r="X104"/>
      <c r="Y104"/>
      <c r="Z104"/>
      <c r="AA104"/>
      <c r="AB104"/>
      <c r="AC104"/>
      <c r="AD104"/>
      <c r="AE104"/>
      <c r="AF104"/>
      <c r="AG104"/>
      <c r="AH104"/>
      <c r="AI104"/>
      <c r="AJ104"/>
      <c r="AK104" s="497">
        <v>0.25</v>
      </c>
      <c r="AL104" s="498">
        <v>0.5</v>
      </c>
      <c r="AM104" s="55" t="s">
        <v>861</v>
      </c>
      <c r="AN104" s="257"/>
      <c r="AO104"/>
      <c r="AP104" s="135">
        <v>1</v>
      </c>
    </row>
    <row r="105" spans="1:42" s="641" customFormat="1" ht="15.75" customHeight="1">
      <c r="A105"/>
      <c r="B105"/>
      <c r="C105"/>
      <c r="D105" s="28" t="str">
        <f t="shared" si="12"/>
        <v>►</v>
      </c>
      <c r="E105" s="1939"/>
      <c r="F105" s="31"/>
      <c r="G105" s="31"/>
      <c r="H105" s="31"/>
      <c r="I105" s="31"/>
      <c r="J105" s="604" t="str">
        <f ca="1">IF(ISBLANK(K105),"",LARGE(OFFSET(J77,0,0,ROWS(J77:J104)),1)+1)</f>
        <v/>
      </c>
      <c r="K105" s="29"/>
      <c r="L105" s="2035"/>
      <c r="M105" s="27"/>
      <c r="N105" s="27"/>
      <c r="O105" s="27"/>
      <c r="P105" s="27"/>
      <c r="Q105" s="671"/>
      <c r="R105"/>
      <c r="S105"/>
      <c r="T105"/>
      <c r="U105"/>
      <c r="V105"/>
      <c r="W105"/>
      <c r="X105"/>
      <c r="Y105"/>
      <c r="Z105"/>
      <c r="AA105"/>
      <c r="AB105"/>
      <c r="AC105"/>
      <c r="AD105"/>
      <c r="AE105"/>
      <c r="AF105"/>
      <c r="AG105"/>
      <c r="AH105"/>
      <c r="AI105"/>
      <c r="AJ105"/>
      <c r="AK105" s="466"/>
      <c r="AL105" s="18"/>
      <c r="AM105" s="18"/>
      <c r="AN105" s="465"/>
      <c r="AO105"/>
      <c r="AP105" s="135">
        <v>1</v>
      </c>
    </row>
    <row r="106" spans="1:42" s="641" customFormat="1" ht="15.75" customHeight="1">
      <c r="A106"/>
      <c r="B106"/>
      <c r="C106"/>
      <c r="D106" s="28" t="str">
        <f t="shared" si="12"/>
        <v>►</v>
      </c>
      <c r="E106" s="1939"/>
      <c r="F106" s="31"/>
      <c r="G106" s="31"/>
      <c r="H106" s="31"/>
      <c r="I106" s="31"/>
      <c r="J106" s="604" t="str">
        <f ca="1">IF(ISBLANK(K106),"",LARGE(OFFSET(J77,0,0,ROWS(J77:J105)),1)+1)</f>
        <v/>
      </c>
      <c r="K106" s="29"/>
      <c r="L106" s="2035"/>
      <c r="M106" s="27"/>
      <c r="N106" s="27"/>
      <c r="O106" s="27"/>
      <c r="P106" s="27"/>
      <c r="Q106" s="671"/>
      <c r="R106"/>
      <c r="S106"/>
      <c r="T106"/>
      <c r="U106"/>
      <c r="V106"/>
      <c r="W106"/>
      <c r="X106"/>
      <c r="Y106"/>
      <c r="Z106"/>
      <c r="AA106"/>
      <c r="AB106"/>
      <c r="AC106"/>
      <c r="AD106"/>
      <c r="AE106"/>
      <c r="AF106"/>
      <c r="AG106"/>
      <c r="AH106"/>
      <c r="AI106"/>
      <c r="AJ106"/>
      <c r="AK106" s="502" t="s">
        <v>64</v>
      </c>
      <c r="AL106" s="42" t="s">
        <v>63</v>
      </c>
      <c r="AM106" s="503" t="s">
        <v>867</v>
      </c>
      <c r="AN106" s="74" t="s">
        <v>868</v>
      </c>
      <c r="AO106"/>
      <c r="AP106" s="135">
        <v>1</v>
      </c>
    </row>
    <row r="107" spans="1:42" s="641" customFormat="1" ht="15.75" customHeight="1">
      <c r="A107"/>
      <c r="B107"/>
      <c r="C107"/>
      <c r="D107" s="28" t="str">
        <f t="shared" si="12"/>
        <v>►</v>
      </c>
      <c r="E107" s="1939"/>
      <c r="F107" s="31"/>
      <c r="G107" s="31"/>
      <c r="H107" s="31"/>
      <c r="I107" s="31"/>
      <c r="J107" s="604" t="str">
        <f ca="1">IF(ISBLANK(K107),"",LARGE(OFFSET(J77,0,0,ROWS(J77:J106)),1)+1)</f>
        <v/>
      </c>
      <c r="K107" s="29"/>
      <c r="L107" s="2035"/>
      <c r="M107" s="27"/>
      <c r="N107" s="27"/>
      <c r="O107" s="27"/>
      <c r="P107" s="27"/>
      <c r="Q107" s="671"/>
      <c r="R107"/>
      <c r="S107"/>
      <c r="T107"/>
      <c r="U107"/>
      <c r="V107"/>
      <c r="W107"/>
      <c r="X107"/>
      <c r="Y107"/>
      <c r="Z107"/>
      <c r="AA107"/>
      <c r="AB107"/>
      <c r="AC107"/>
      <c r="AD107"/>
      <c r="AE107"/>
      <c r="AF107"/>
      <c r="AG107"/>
      <c r="AH107"/>
      <c r="AI107"/>
      <c r="AJ107"/>
      <c r="AK107" s="497">
        <v>0.25</v>
      </c>
      <c r="AL107" s="498">
        <v>0.5</v>
      </c>
      <c r="AM107" s="55" t="s">
        <v>870</v>
      </c>
      <c r="AN107" s="257"/>
      <c r="AO107"/>
      <c r="AP107" s="135">
        <v>1</v>
      </c>
    </row>
    <row r="108" spans="1:42" s="641" customFormat="1" ht="15.75" customHeight="1">
      <c r="A108"/>
      <c r="B108"/>
      <c r="C108"/>
      <c r="D108" s="28" t="str">
        <f t="shared" si="12"/>
        <v>►</v>
      </c>
      <c r="E108" s="1939"/>
      <c r="F108" s="31"/>
      <c r="G108" s="31"/>
      <c r="H108" s="31"/>
      <c r="I108" s="31"/>
      <c r="J108" s="604" t="str">
        <f ca="1">IF(ISBLANK(K108),"",LARGE(OFFSET(J77,0,0,ROWS(J77:J107)),1)+1)</f>
        <v/>
      </c>
      <c r="K108" s="29"/>
      <c r="L108" s="2035"/>
      <c r="M108" s="27"/>
      <c r="N108" s="27"/>
      <c r="O108" s="27"/>
      <c r="P108" s="27"/>
      <c r="Q108" s="671"/>
      <c r="R108"/>
      <c r="S108"/>
      <c r="T108"/>
      <c r="U108"/>
      <c r="V108"/>
      <c r="W108"/>
      <c r="X108"/>
      <c r="Y108"/>
      <c r="Z108"/>
      <c r="AA108"/>
      <c r="AB108"/>
      <c r="AC108"/>
      <c r="AD108"/>
      <c r="AE108"/>
      <c r="AF108"/>
      <c r="AG108"/>
      <c r="AH108"/>
      <c r="AI108"/>
      <c r="AJ108"/>
      <c r="AK108" s="466" t="s">
        <v>874</v>
      </c>
      <c r="AL108" s="18" t="s">
        <v>875</v>
      </c>
      <c r="AM108" s="18"/>
      <c r="AN108" s="465"/>
      <c r="AO108"/>
      <c r="AP108" s="135">
        <v>1</v>
      </c>
    </row>
    <row r="109" spans="1:42" s="641" customFormat="1" ht="15.75" customHeight="1">
      <c r="A109"/>
      <c r="B109"/>
      <c r="C109"/>
      <c r="D109" s="28" t="str">
        <f t="shared" si="12"/>
        <v>►</v>
      </c>
      <c r="E109" s="1939"/>
      <c r="F109" s="31"/>
      <c r="G109" s="31"/>
      <c r="H109" s="31"/>
      <c r="I109" s="31"/>
      <c r="J109" s="604" t="str">
        <f ca="1">IF(ISBLANK(K109),"",LARGE(OFFSET(J77,0,0,ROWS(J77:J108)),1)+1)</f>
        <v/>
      </c>
      <c r="K109" s="29"/>
      <c r="L109" s="2035"/>
      <c r="M109" s="27"/>
      <c r="N109" s="27"/>
      <c r="O109" s="27"/>
      <c r="P109" s="27"/>
      <c r="Q109" s="671"/>
      <c r="R109"/>
      <c r="S109"/>
      <c r="T109"/>
      <c r="U109"/>
      <c r="V109"/>
      <c r="W109"/>
      <c r="X109"/>
      <c r="Y109"/>
      <c r="Z109"/>
      <c r="AA109"/>
      <c r="AB109"/>
      <c r="AC109"/>
      <c r="AD109"/>
      <c r="AE109"/>
      <c r="AF109"/>
      <c r="AG109"/>
      <c r="AH109"/>
      <c r="AI109"/>
      <c r="AJ109"/>
      <c r="AK109" s="506"/>
      <c r="AL109" s="507"/>
      <c r="AM109" s="507"/>
      <c r="AN109" s="2046"/>
      <c r="AO109"/>
      <c r="AP109" s="135">
        <v>1</v>
      </c>
    </row>
    <row r="110" spans="1:42" s="641" customFormat="1" ht="15.75" customHeight="1">
      <c r="A110"/>
      <c r="B110"/>
      <c r="C110"/>
      <c r="D110" s="28" t="str">
        <f t="shared" si="12"/>
        <v>►</v>
      </c>
      <c r="E110" s="1939"/>
      <c r="F110" s="31"/>
      <c r="G110" s="31"/>
      <c r="H110" s="31"/>
      <c r="I110" s="31"/>
      <c r="J110" s="604" t="str">
        <f ca="1">IF(ISBLANK(K110),"",LARGE(OFFSET(J77,0,0,ROWS(J77:J109)),1)+1)</f>
        <v/>
      </c>
      <c r="K110" s="29"/>
      <c r="L110" s="2035"/>
      <c r="M110" s="27"/>
      <c r="N110" s="27"/>
      <c r="O110" s="27"/>
      <c r="P110" s="27"/>
      <c r="Q110" s="671"/>
      <c r="R110"/>
      <c r="S110"/>
      <c r="T110"/>
      <c r="U110"/>
      <c r="V110"/>
      <c r="W110"/>
      <c r="X110"/>
      <c r="Y110"/>
      <c r="Z110"/>
      <c r="AA110"/>
      <c r="AB110"/>
      <c r="AC110"/>
      <c r="AD110"/>
      <c r="AE110"/>
      <c r="AF110"/>
      <c r="AG110"/>
      <c r="AH110"/>
      <c r="AI110"/>
      <c r="AJ110"/>
      <c r="AK110" s="4168" t="s">
        <v>879</v>
      </c>
      <c r="AL110" s="4169"/>
      <c r="AM110" s="4169"/>
      <c r="AN110" s="4170"/>
      <c r="AO110"/>
      <c r="AP110" s="135">
        <v>1</v>
      </c>
    </row>
    <row r="111" spans="1:42" s="641" customFormat="1" ht="15.75" customHeight="1">
      <c r="A111"/>
      <c r="B111"/>
      <c r="C111"/>
      <c r="D111" s="28" t="str">
        <f t="shared" si="12"/>
        <v>►</v>
      </c>
      <c r="E111" s="1939"/>
      <c r="F111" s="31"/>
      <c r="G111" s="31"/>
      <c r="H111" s="31"/>
      <c r="I111" s="31"/>
      <c r="J111" s="604" t="str">
        <f ca="1">IF(ISBLANK(K111),"",LARGE(OFFSET(J77,0,0,ROWS(J77:J110)),1)+1)</f>
        <v/>
      </c>
      <c r="K111" s="29"/>
      <c r="L111" s="2035"/>
      <c r="M111" s="27"/>
      <c r="N111" s="27"/>
      <c r="O111" s="27"/>
      <c r="P111" s="27"/>
      <c r="Q111" s="671"/>
      <c r="R111"/>
      <c r="S111"/>
      <c r="T111"/>
      <c r="U111"/>
      <c r="V111"/>
      <c r="W111"/>
      <c r="X111"/>
      <c r="Y111"/>
      <c r="Z111"/>
      <c r="AA111"/>
      <c r="AB111"/>
      <c r="AC111"/>
      <c r="AD111"/>
      <c r="AE111"/>
      <c r="AF111"/>
      <c r="AG111"/>
      <c r="AH111"/>
      <c r="AI111"/>
      <c r="AJ111"/>
      <c r="AK111" s="510" t="s">
        <v>32</v>
      </c>
      <c r="AL111" s="25" t="s">
        <v>31</v>
      </c>
      <c r="AM111" s="131" t="s">
        <v>30</v>
      </c>
      <c r="AN111" s="511" t="s">
        <v>764</v>
      </c>
      <c r="AO111"/>
      <c r="AP111" s="135">
        <v>1</v>
      </c>
    </row>
    <row r="112" spans="1:42" s="641" customFormat="1" ht="15.75" customHeight="1">
      <c r="A112"/>
      <c r="B112"/>
      <c r="C112"/>
      <c r="D112" s="28" t="str">
        <f t="shared" si="12"/>
        <v>►</v>
      </c>
      <c r="E112" s="1939"/>
      <c r="F112" s="31"/>
      <c r="G112" s="31"/>
      <c r="H112" s="31"/>
      <c r="I112" s="31"/>
      <c r="J112" s="604" t="str">
        <f ca="1">IF(ISBLANK(K112),"",LARGE(OFFSET(J77,0,0,ROWS(J77:J111)),1)+1)</f>
        <v/>
      </c>
      <c r="K112" s="29"/>
      <c r="L112" s="2035"/>
      <c r="M112" s="27"/>
      <c r="N112" s="27"/>
      <c r="O112" s="27"/>
      <c r="P112" s="27"/>
      <c r="Q112" s="671"/>
      <c r="R112"/>
      <c r="S112"/>
      <c r="T112"/>
      <c r="U112"/>
      <c r="V112"/>
      <c r="W112"/>
      <c r="X112"/>
      <c r="Y112"/>
      <c r="Z112"/>
      <c r="AA112"/>
      <c r="AB112"/>
      <c r="AC112"/>
      <c r="AD112"/>
      <c r="AE112"/>
      <c r="AF112"/>
      <c r="AG112"/>
      <c r="AH112"/>
      <c r="AI112"/>
      <c r="AJ112"/>
      <c r="AK112" s="512" t="s">
        <v>895</v>
      </c>
      <c r="AL112" s="11"/>
      <c r="AM112" s="11"/>
      <c r="AN112" s="167"/>
      <c r="AO112"/>
      <c r="AP112" s="135">
        <v>1</v>
      </c>
    </row>
    <row r="113" spans="1:42" s="641" customFormat="1" ht="15.75" customHeight="1">
      <c r="A113"/>
      <c r="B113"/>
      <c r="C113"/>
      <c r="D113" s="28" t="str">
        <f t="shared" si="12"/>
        <v>►</v>
      </c>
      <c r="E113" s="1939"/>
      <c r="F113" s="31"/>
      <c r="G113" s="31"/>
      <c r="H113" s="31"/>
      <c r="I113" s="31"/>
      <c r="J113" s="604" t="str">
        <f ca="1">IF(ISBLANK(K113),"",LARGE(OFFSET(J77,0,0,ROWS(J77:J112)),1)+1)</f>
        <v/>
      </c>
      <c r="K113" s="29"/>
      <c r="L113" s="2035"/>
      <c r="M113" s="27"/>
      <c r="N113" s="27"/>
      <c r="O113" s="27"/>
      <c r="P113" s="27"/>
      <c r="Q113" s="671"/>
      <c r="R113"/>
      <c r="S113"/>
      <c r="T113"/>
      <c r="U113"/>
      <c r="V113"/>
      <c r="W113"/>
      <c r="X113"/>
      <c r="Y113"/>
      <c r="Z113"/>
      <c r="AA113"/>
      <c r="AB113"/>
      <c r="AC113"/>
      <c r="AD113"/>
      <c r="AE113"/>
      <c r="AF113"/>
      <c r="AG113"/>
      <c r="AH113"/>
      <c r="AI113"/>
      <c r="AJ113"/>
      <c r="AK113" s="4171" t="s">
        <v>900</v>
      </c>
      <c r="AL113" s="4172"/>
      <c r="AM113" s="4172"/>
      <c r="AN113" s="4173"/>
      <c r="AO113"/>
      <c r="AP113" s="135">
        <v>1</v>
      </c>
    </row>
    <row r="114" spans="1:42" s="641" customFormat="1" ht="15.75" customHeight="1" thickBot="1">
      <c r="A114"/>
      <c r="B114"/>
      <c r="C114"/>
      <c r="D114" s="28" t="str">
        <f t="shared" si="12"/>
        <v>►</v>
      </c>
      <c r="E114" s="1939"/>
      <c r="F114" s="31"/>
      <c r="G114" s="31"/>
      <c r="H114" s="31"/>
      <c r="I114" s="31"/>
      <c r="J114" s="604" t="str">
        <f ca="1">IF(ISBLANK(K114),"",LARGE(OFFSET(J77,0,0,ROWS(J77:J113)),1)+1)</f>
        <v/>
      </c>
      <c r="K114" s="29"/>
      <c r="L114" s="2035"/>
      <c r="M114" s="27"/>
      <c r="N114" s="27"/>
      <c r="O114" s="27"/>
      <c r="P114" s="27"/>
      <c r="Q114" s="671"/>
      <c r="R114"/>
      <c r="S114"/>
      <c r="T114"/>
      <c r="U114"/>
      <c r="V114"/>
      <c r="W114"/>
      <c r="X114"/>
      <c r="Y114"/>
      <c r="Z114"/>
      <c r="AA114"/>
      <c r="AB114"/>
      <c r="AC114"/>
      <c r="AD114"/>
      <c r="AE114"/>
      <c r="AF114"/>
      <c r="AG114"/>
      <c r="AH114"/>
      <c r="AI114"/>
      <c r="AJ114"/>
      <c r="AK114" s="519">
        <v>12</v>
      </c>
      <c r="AL114" s="18" t="s">
        <v>917</v>
      </c>
      <c r="AM114" s="18"/>
      <c r="AN114" s="465"/>
      <c r="AO114"/>
      <c r="AP114" s="135">
        <v>1</v>
      </c>
    </row>
    <row r="115" spans="1:42" s="641" customFormat="1" ht="15.75" customHeight="1">
      <c r="A115"/>
      <c r="B115"/>
      <c r="C115"/>
      <c r="D115" s="28" t="str">
        <f t="shared" si="12"/>
        <v>►</v>
      </c>
      <c r="E115" s="1939"/>
      <c r="F115" s="31"/>
      <c r="G115" s="31"/>
      <c r="H115" s="31"/>
      <c r="I115" s="31"/>
      <c r="J115" s="604" t="str">
        <f ca="1">IF(ISBLANK(K115),"",LARGE(OFFSET(J77,0,0,ROWS(J77:J114)),1)+1)</f>
        <v/>
      </c>
      <c r="K115" s="29"/>
      <c r="L115" s="2035"/>
      <c r="M115" s="27"/>
      <c r="N115" s="27"/>
      <c r="O115" s="27"/>
      <c r="P115" s="27"/>
      <c r="Q115" s="671"/>
      <c r="R115"/>
      <c r="S115"/>
      <c r="T115"/>
      <c r="U115"/>
      <c r="V115"/>
      <c r="W115"/>
      <c r="X115"/>
      <c r="Y115"/>
      <c r="Z115"/>
      <c r="AA115"/>
      <c r="AB115"/>
      <c r="AC115"/>
      <c r="AD115"/>
      <c r="AE115"/>
      <c r="AF115"/>
      <c r="AG115"/>
      <c r="AH115"/>
      <c r="AI115"/>
      <c r="AJ115"/>
      <c r="AK115" s="520">
        <f ca="1">CELL("largeur",AK115)</f>
        <v>19</v>
      </c>
      <c r="AL115" s="18" t="s">
        <v>919</v>
      </c>
      <c r="AM115" s="18"/>
      <c r="AN115" s="465"/>
      <c r="AO115"/>
      <c r="AP115" s="135">
        <v>1</v>
      </c>
    </row>
    <row r="116" spans="1:42" s="641" customFormat="1" ht="19.5" customHeight="1">
      <c r="A116"/>
      <c r="B116"/>
      <c r="C116"/>
      <c r="D116" s="28" t="str">
        <f t="shared" si="12"/>
        <v>►</v>
      </c>
      <c r="E116" s="1939"/>
      <c r="F116" s="31"/>
      <c r="G116" s="31"/>
      <c r="H116" s="31"/>
      <c r="I116" s="31"/>
      <c r="J116" s="604" t="str">
        <f ca="1">IF(ISBLANK(K116),"",LARGE(OFFSET(J77,0,0,ROWS(J77:J115)),1)+1)</f>
        <v/>
      </c>
      <c r="K116" s="29"/>
      <c r="L116" s="2035"/>
      <c r="M116" s="27"/>
      <c r="N116" s="27"/>
      <c r="O116" s="27"/>
      <c r="P116" s="27"/>
      <c r="Q116" s="671"/>
      <c r="R116"/>
      <c r="S116"/>
      <c r="T116"/>
      <c r="U116"/>
      <c r="V116"/>
      <c r="W116"/>
      <c r="X116"/>
      <c r="Y116"/>
      <c r="Z116"/>
      <c r="AA116"/>
      <c r="AB116"/>
      <c r="AC116"/>
      <c r="AD116"/>
      <c r="AE116"/>
      <c r="AF116"/>
      <c r="AG116"/>
      <c r="AH116"/>
      <c r="AI116"/>
      <c r="AJ116"/>
      <c r="AK116" s="466" t="s">
        <v>921</v>
      </c>
      <c r="AL116" s="18"/>
      <c r="AM116" s="18"/>
      <c r="AN116" s="465"/>
      <c r="AO116"/>
      <c r="AP116" s="135">
        <v>1</v>
      </c>
    </row>
    <row r="117" spans="1:42" s="641" customFormat="1" ht="15" customHeight="1">
      <c r="A117"/>
      <c r="B117"/>
      <c r="C117"/>
      <c r="D117" s="28" t="str">
        <f t="shared" si="12"/>
        <v>►</v>
      </c>
      <c r="E117" s="1939"/>
      <c r="F117" s="31"/>
      <c r="G117" s="31"/>
      <c r="H117" s="31"/>
      <c r="I117" s="31"/>
      <c r="J117" s="604" t="str">
        <f ca="1">IF(ISBLANK(K117),"",LARGE(OFFSET(J77,0,0,ROWS(J77:J116)),1)+1)</f>
        <v/>
      </c>
      <c r="K117" s="29"/>
      <c r="L117" s="2035"/>
      <c r="M117" s="27"/>
      <c r="N117" s="27"/>
      <c r="O117" s="27"/>
      <c r="P117" s="27"/>
      <c r="Q117" s="671"/>
      <c r="R117"/>
      <c r="S117"/>
      <c r="T117"/>
      <c r="U117"/>
      <c r="V117"/>
      <c r="W117"/>
      <c r="X117"/>
      <c r="Y117"/>
      <c r="Z117"/>
      <c r="AA117"/>
      <c r="AB117"/>
      <c r="AC117"/>
      <c r="AD117"/>
      <c r="AE117"/>
      <c r="AF117"/>
      <c r="AG117"/>
      <c r="AH117"/>
      <c r="AI117"/>
      <c r="AJ117"/>
      <c r="AK117" s="466" t="s">
        <v>927</v>
      </c>
      <c r="AL117" s="18"/>
      <c r="AM117" s="18"/>
      <c r="AN117" s="465"/>
      <c r="AO117"/>
      <c r="AP117" s="135">
        <v>1</v>
      </c>
    </row>
    <row r="118" spans="1:42" s="641" customFormat="1" ht="15" customHeight="1">
      <c r="A118"/>
      <c r="B118"/>
      <c r="C118"/>
      <c r="D118" s="28" t="str">
        <f t="shared" si="12"/>
        <v>►</v>
      </c>
      <c r="E118" s="1939"/>
      <c r="F118" s="31"/>
      <c r="G118" s="31"/>
      <c r="H118" s="31"/>
      <c r="I118" s="31"/>
      <c r="J118" s="604" t="str">
        <f ca="1">IF(ISBLANK(K118),"",LARGE(OFFSET(J77,0,0,ROWS(J77:J117)),1)+1)</f>
        <v/>
      </c>
      <c r="K118" s="29"/>
      <c r="L118" s="2035"/>
      <c r="M118" s="27"/>
      <c r="N118" s="27"/>
      <c r="O118" s="27"/>
      <c r="P118" s="27"/>
      <c r="Q118" s="671"/>
      <c r="R118"/>
      <c r="S118"/>
      <c r="T118"/>
      <c r="U118"/>
      <c r="V118"/>
      <c r="W118"/>
      <c r="X118"/>
      <c r="Y118"/>
      <c r="Z118"/>
      <c r="AA118"/>
      <c r="AB118"/>
      <c r="AC118"/>
      <c r="AD118"/>
      <c r="AE118"/>
      <c r="AF118"/>
      <c r="AG118"/>
      <c r="AH118"/>
      <c r="AI118"/>
      <c r="AJ118"/>
      <c r="AK118" s="466" t="s">
        <v>929</v>
      </c>
      <c r="AL118" s="139"/>
      <c r="AM118" s="139"/>
      <c r="AN118" s="492"/>
      <c r="AO118"/>
      <c r="AP118" s="135">
        <v>1</v>
      </c>
    </row>
    <row r="119" spans="1:42" s="641" customFormat="1" ht="15.75" customHeight="1">
      <c r="A119"/>
      <c r="B119"/>
      <c r="C119"/>
      <c r="D119" s="28" t="str">
        <f t="shared" si="12"/>
        <v>►</v>
      </c>
      <c r="E119" s="1939"/>
      <c r="F119" s="31"/>
      <c r="G119" s="31"/>
      <c r="H119" s="31"/>
      <c r="I119" s="31"/>
      <c r="J119" s="604" t="str">
        <f ca="1">IF(ISBLANK(K119),"",LARGE(OFFSET(J77,0,0,ROWS(J77:J118)),1)+1)</f>
        <v/>
      </c>
      <c r="K119" s="29"/>
      <c r="L119" s="2035"/>
      <c r="M119" s="27"/>
      <c r="N119" s="27"/>
      <c r="O119" s="27"/>
      <c r="P119" s="27"/>
      <c r="Q119" s="671"/>
      <c r="R119"/>
      <c r="S119"/>
      <c r="T119"/>
      <c r="U119"/>
      <c r="V119"/>
      <c r="W119"/>
      <c r="X119"/>
      <c r="Y119"/>
      <c r="Z119"/>
      <c r="AA119"/>
      <c r="AB119"/>
      <c r="AC119"/>
      <c r="AD119"/>
      <c r="AE119"/>
      <c r="AF119"/>
      <c r="AG119"/>
      <c r="AH119"/>
      <c r="AI119"/>
      <c r="AJ119"/>
      <c r="AK119" s="521"/>
      <c r="AL119" s="139"/>
      <c r="AM119" s="139"/>
      <c r="AN119" s="492"/>
      <c r="AO119"/>
      <c r="AP119" s="135">
        <v>1</v>
      </c>
    </row>
    <row r="120" spans="1:42" s="641" customFormat="1" ht="15.75" customHeight="1">
      <c r="A120"/>
      <c r="B120"/>
      <c r="C120"/>
      <c r="D120" s="9" t="s">
        <v>0</v>
      </c>
      <c r="E120" s="1939"/>
      <c r="F120" s="31"/>
      <c r="G120" s="31"/>
      <c r="H120" s="31"/>
      <c r="I120" s="31"/>
      <c r="J120" s="604" t="str">
        <f ca="1">IF(ISBLANK(K120),"",LARGE(OFFSET(J77,0,0,ROWS(J77:J119)),1)+1)</f>
        <v/>
      </c>
      <c r="K120" s="29"/>
      <c r="L120" s="2035"/>
      <c r="M120" s="27"/>
      <c r="N120" s="27"/>
      <c r="O120" s="27"/>
      <c r="P120" s="27"/>
      <c r="Q120" s="671"/>
      <c r="R120"/>
      <c r="S120"/>
      <c r="T120"/>
      <c r="U120"/>
      <c r="V120"/>
      <c r="W120"/>
      <c r="X120"/>
      <c r="Y120"/>
      <c r="Z120"/>
      <c r="AA120"/>
      <c r="AB120"/>
      <c r="AC120"/>
      <c r="AD120"/>
      <c r="AE120"/>
      <c r="AF120"/>
      <c r="AG120"/>
      <c r="AH120"/>
      <c r="AI120"/>
      <c r="AJ120"/>
      <c r="AK120" s="522" t="s">
        <v>15</v>
      </c>
      <c r="AL120" s="11" t="s">
        <v>937</v>
      </c>
      <c r="AM120" s="11"/>
      <c r="AN120" s="492"/>
      <c r="AO120"/>
      <c r="AP120" s="135">
        <v>1</v>
      </c>
    </row>
    <row r="121" spans="1:42" s="641" customFormat="1" ht="21">
      <c r="A121"/>
      <c r="B121"/>
      <c r="C121"/>
      <c r="D121" s="28" t="s">
        <v>0</v>
      </c>
      <c r="E121" s="1939"/>
      <c r="F121" s="31"/>
      <c r="G121" s="31"/>
      <c r="H121" s="31"/>
      <c r="I121" s="31"/>
      <c r="J121" s="901">
        <v>3.472222222222222E-3</v>
      </c>
      <c r="K121" s="2056" t="s">
        <v>1006</v>
      </c>
      <c r="L121" s="2056"/>
      <c r="M121" s="2055" t="s">
        <v>987</v>
      </c>
      <c r="N121" s="2054"/>
      <c r="O121" s="2054" t="s">
        <v>1008</v>
      </c>
      <c r="P121" s="2053" t="s">
        <v>1002</v>
      </c>
      <c r="Q121" s="2052" t="s">
        <v>26</v>
      </c>
      <c r="R121"/>
      <c r="S121"/>
      <c r="T121"/>
      <c r="U121"/>
      <c r="V121"/>
      <c r="W121"/>
      <c r="X121"/>
      <c r="Y121"/>
      <c r="Z121"/>
      <c r="AA121"/>
      <c r="AB121"/>
      <c r="AC121"/>
      <c r="AD121"/>
      <c r="AE121"/>
      <c r="AF121"/>
      <c r="AG121"/>
      <c r="AH121"/>
      <c r="AI121"/>
      <c r="AJ121"/>
      <c r="AK121" s="166"/>
      <c r="AL121" s="11" t="s">
        <v>1074</v>
      </c>
      <c r="AM121" s="139"/>
      <c r="AN121" s="492"/>
      <c r="AO121"/>
      <c r="AP121" s="135">
        <v>1</v>
      </c>
    </row>
    <row r="122" spans="1:42" s="641" customFormat="1" ht="18.75" customHeight="1">
      <c r="A122"/>
      <c r="B122"/>
      <c r="C122"/>
      <c r="D122" s="28" t="s">
        <v>0</v>
      </c>
      <c r="E122" s="1939"/>
      <c r="F122" s="31"/>
      <c r="G122" s="31"/>
      <c r="H122" s="31"/>
      <c r="I122" s="31"/>
      <c r="J122" s="2051">
        <v>1.0416666666666666E-2</v>
      </c>
      <c r="K122" s="2050" t="s">
        <v>1007</v>
      </c>
      <c r="L122" s="579"/>
      <c r="M122" s="2049">
        <f>J121+J122</f>
        <v>1.3888888888888888E-2</v>
      </c>
      <c r="N122" s="608"/>
      <c r="O122" s="608"/>
      <c r="P122" s="579" t="s">
        <v>1003</v>
      </c>
      <c r="Q122" s="696" t="s">
        <v>26</v>
      </c>
      <c r="R122"/>
      <c r="S122"/>
      <c r="T122"/>
      <c r="U122"/>
      <c r="V122"/>
      <c r="W122"/>
      <c r="X122"/>
      <c r="Y122"/>
      <c r="Z122"/>
      <c r="AA122"/>
      <c r="AB122"/>
      <c r="AC122"/>
      <c r="AD122"/>
      <c r="AE122"/>
      <c r="AF122"/>
      <c r="AG122"/>
      <c r="AH122"/>
      <c r="AI122"/>
      <c r="AJ122"/>
      <c r="AK122" s="694" t="s">
        <v>138</v>
      </c>
      <c r="AL122" s="658"/>
      <c r="AM122" s="139"/>
      <c r="AN122" s="492"/>
      <c r="AO122"/>
      <c r="AP122" s="135">
        <v>1</v>
      </c>
    </row>
    <row r="123" spans="1:42" s="641" customFormat="1" ht="14.45" customHeight="1">
      <c r="A123"/>
      <c r="B123"/>
      <c r="C123"/>
      <c r="D123" s="28" t="s">
        <v>0</v>
      </c>
      <c r="E123" s="1939"/>
      <c r="F123" s="31"/>
      <c r="G123" s="31"/>
      <c r="H123" s="31"/>
      <c r="I123" s="31"/>
      <c r="J123" s="14" t="s">
        <v>4</v>
      </c>
      <c r="K123" s="2016"/>
      <c r="L123" s="12"/>
      <c r="M123" s="12"/>
      <c r="N123" s="12"/>
      <c r="O123" s="11"/>
      <c r="P123" s="11"/>
      <c r="Q123" s="10"/>
      <c r="R123"/>
      <c r="S123"/>
      <c r="T123"/>
      <c r="U123"/>
      <c r="V123"/>
      <c r="W123"/>
      <c r="X123"/>
      <c r="Y123"/>
      <c r="Z123"/>
      <c r="AA123"/>
      <c r="AB123"/>
      <c r="AC123"/>
      <c r="AD123"/>
      <c r="AE123"/>
      <c r="AF123"/>
      <c r="AG123"/>
      <c r="AH123"/>
      <c r="AI123"/>
      <c r="AJ123"/>
      <c r="AK123" s="695" t="s">
        <v>145</v>
      </c>
      <c r="AL123" s="658"/>
      <c r="AM123" s="139"/>
      <c r="AN123" s="492"/>
      <c r="AO123"/>
      <c r="AP123" s="135">
        <v>1</v>
      </c>
    </row>
    <row r="124" spans="1:42" s="641" customFormat="1" ht="14.45" customHeight="1">
      <c r="A124"/>
      <c r="B124"/>
      <c r="C124"/>
      <c r="D124" s="28" t="s">
        <v>0</v>
      </c>
      <c r="E124" s="1939" t="s">
        <v>1154</v>
      </c>
      <c r="F124" s="31"/>
      <c r="G124" s="31"/>
      <c r="H124" s="31"/>
      <c r="I124" s="31"/>
      <c r="J124" s="6" t="s">
        <v>2</v>
      </c>
      <c r="K124" s="5" t="s">
        <v>1</v>
      </c>
      <c r="L124" s="4"/>
      <c r="M124" s="3"/>
      <c r="N124" s="3"/>
      <c r="O124" s="3"/>
      <c r="P124" s="3"/>
      <c r="Q124" s="463"/>
      <c r="R124"/>
      <c r="S124"/>
      <c r="T124"/>
      <c r="U124"/>
      <c r="V124"/>
      <c r="W124"/>
      <c r="X124"/>
      <c r="Y124"/>
      <c r="Z124"/>
      <c r="AA124"/>
      <c r="AB124"/>
      <c r="AC124"/>
      <c r="AD124"/>
      <c r="AE124"/>
      <c r="AF124"/>
      <c r="AG124"/>
      <c r="AH124"/>
      <c r="AI124"/>
      <c r="AJ124"/>
      <c r="AK124" s="694"/>
      <c r="AL124" s="652" t="s">
        <v>1034</v>
      </c>
      <c r="AM124" s="139"/>
      <c r="AN124" s="492"/>
      <c r="AO124"/>
      <c r="AP124" s="135">
        <v>1</v>
      </c>
    </row>
    <row r="125" spans="1:42" s="641" customFormat="1" ht="14.45" customHeight="1">
      <c r="A125"/>
      <c r="B125"/>
      <c r="C125"/>
      <c r="D125" s="718" t="s">
        <v>0</v>
      </c>
      <c r="E125" s="588">
        <v>11</v>
      </c>
      <c r="F125" s="588">
        <v>11</v>
      </c>
      <c r="G125" s="588">
        <v>3</v>
      </c>
      <c r="H125" s="588">
        <v>11</v>
      </c>
      <c r="I125" s="588">
        <v>11</v>
      </c>
      <c r="J125" s="588">
        <v>9</v>
      </c>
      <c r="K125" s="588">
        <v>35</v>
      </c>
      <c r="L125" s="2033">
        <v>0.2</v>
      </c>
      <c r="M125" s="588">
        <v>11</v>
      </c>
      <c r="N125" s="588">
        <v>11</v>
      </c>
      <c r="O125" s="588">
        <v>11</v>
      </c>
      <c r="P125" s="588">
        <v>11</v>
      </c>
      <c r="Q125" s="719">
        <v>11</v>
      </c>
      <c r="R125"/>
      <c r="S125"/>
      <c r="T125"/>
      <c r="U125"/>
      <c r="V125"/>
      <c r="W125"/>
      <c r="X125"/>
      <c r="Y125"/>
      <c r="Z125"/>
      <c r="AA125"/>
      <c r="AB125"/>
      <c r="AC125"/>
      <c r="AD125"/>
      <c r="AE125"/>
      <c r="AF125"/>
      <c r="AG125"/>
      <c r="AH125"/>
      <c r="AI125"/>
      <c r="AJ125"/>
      <c r="AK125" s="693" t="s">
        <v>0</v>
      </c>
      <c r="AL125" s="657" t="s">
        <v>1033</v>
      </c>
      <c r="AM125" s="139"/>
      <c r="AN125" s="492"/>
      <c r="AO125"/>
      <c r="AP125" s="135">
        <v>1</v>
      </c>
    </row>
    <row r="126" spans="1:42" s="641" customFormat="1" ht="16.5" customHeight="1" thickBot="1">
      <c r="A126"/>
      <c r="B126"/>
      <c r="C126"/>
      <c r="D126" s="2" t="s">
        <v>0</v>
      </c>
      <c r="E126" s="716">
        <f t="shared" ref="E126:Q126" ca="1" si="13">CELL("largeur",E126)</f>
        <v>11</v>
      </c>
      <c r="F126" s="716">
        <f t="shared" ca="1" si="13"/>
        <v>11</v>
      </c>
      <c r="G126" s="716">
        <f t="shared" ca="1" si="13"/>
        <v>3</v>
      </c>
      <c r="H126" s="716">
        <f t="shared" ca="1" si="13"/>
        <v>11</v>
      </c>
      <c r="I126" s="716">
        <f t="shared" ca="1" si="13"/>
        <v>11</v>
      </c>
      <c r="J126" s="716">
        <f t="shared" ca="1" si="13"/>
        <v>9</v>
      </c>
      <c r="K126" s="716">
        <f t="shared" ca="1" si="13"/>
        <v>35</v>
      </c>
      <c r="L126" s="716">
        <f t="shared" ca="1" si="13"/>
        <v>11</v>
      </c>
      <c r="M126" s="716">
        <f t="shared" ca="1" si="13"/>
        <v>11</v>
      </c>
      <c r="N126" s="716">
        <f t="shared" ca="1" si="13"/>
        <v>11</v>
      </c>
      <c r="O126" s="716">
        <f t="shared" ca="1" si="13"/>
        <v>11</v>
      </c>
      <c r="P126" s="716">
        <f t="shared" ca="1" si="13"/>
        <v>11</v>
      </c>
      <c r="Q126" s="717">
        <f t="shared" ca="1" si="13"/>
        <v>11</v>
      </c>
      <c r="R126"/>
      <c r="S126"/>
      <c r="T126"/>
      <c r="U126"/>
      <c r="V126"/>
      <c r="W126"/>
      <c r="X126"/>
      <c r="Y126"/>
      <c r="Z126"/>
      <c r="AA126"/>
      <c r="AB126"/>
      <c r="AC126"/>
      <c r="AD126"/>
      <c r="AE126"/>
      <c r="AF126"/>
      <c r="AG126"/>
      <c r="AH126"/>
      <c r="AI126"/>
      <c r="AJ126"/>
      <c r="AK126" s="694" t="s">
        <v>172</v>
      </c>
      <c r="AL126" s="658"/>
      <c r="AM126" s="139"/>
      <c r="AN126" s="492"/>
      <c r="AO126"/>
      <c r="AP126" s="135">
        <v>1</v>
      </c>
    </row>
    <row r="127" spans="1:42" s="641" customFormat="1" ht="15.75" customHeight="1" thickBot="1">
      <c r="A127"/>
      <c r="B127"/>
      <c r="C127"/>
      <c r="D127"/>
      <c r="E127"/>
      <c r="F127"/>
      <c r="G127"/>
      <c r="H127"/>
      <c r="I127"/>
      <c r="J127"/>
      <c r="K127" s="151" t="s">
        <v>1064</v>
      </c>
      <c r="L127" s="2030">
        <v>0.2</v>
      </c>
      <c r="M127" s="154" t="s">
        <v>1061</v>
      </c>
      <c r="N127"/>
      <c r="O127"/>
      <c r="P127"/>
      <c r="Q127"/>
      <c r="R127"/>
      <c r="S127"/>
      <c r="T127"/>
      <c r="U127"/>
      <c r="V127"/>
      <c r="W127"/>
      <c r="X127"/>
      <c r="Y127"/>
      <c r="Z127"/>
      <c r="AA127"/>
      <c r="AB127"/>
      <c r="AC127"/>
      <c r="AD127"/>
      <c r="AE127"/>
      <c r="AF127"/>
      <c r="AG127"/>
      <c r="AH127"/>
      <c r="AI127"/>
      <c r="AJ127"/>
      <c r="AK127" s="694" t="s">
        <v>178</v>
      </c>
      <c r="AL127" s="658"/>
      <c r="AM127" s="139"/>
      <c r="AN127" s="492"/>
      <c r="AO127"/>
      <c r="AP127" s="135">
        <v>1</v>
      </c>
    </row>
    <row r="128" spans="1:42" s="641" customFormat="1" ht="15.75" customHeight="1">
      <c r="A128"/>
      <c r="B128"/>
      <c r="C128"/>
      <c r="D128" s="129" t="s">
        <v>0</v>
      </c>
      <c r="E128" s="4138" t="s">
        <v>119</v>
      </c>
      <c r="F128" s="4140" t="s">
        <v>1077</v>
      </c>
      <c r="G128" s="4140"/>
      <c r="H128" s="4140"/>
      <c r="I128" s="4140"/>
      <c r="J128" s="4140"/>
      <c r="K128" s="4140"/>
      <c r="L128" s="4140"/>
      <c r="M128" s="4140"/>
      <c r="N128" s="4140" t="s">
        <v>805</v>
      </c>
      <c r="O128" s="4139" t="s">
        <v>117</v>
      </c>
      <c r="P128" s="4139"/>
      <c r="Q128" s="4159" t="str">
        <f>LEFT(F128,1)</f>
        <v>N</v>
      </c>
      <c r="R128"/>
      <c r="S128"/>
      <c r="T128"/>
      <c r="U128"/>
      <c r="V128"/>
      <c r="W128"/>
      <c r="X128"/>
      <c r="Y128"/>
      <c r="Z128"/>
      <c r="AA128"/>
      <c r="AB128"/>
      <c r="AC128"/>
      <c r="AD128"/>
      <c r="AE128"/>
      <c r="AF128"/>
      <c r="AG128"/>
      <c r="AH128"/>
      <c r="AI128"/>
      <c r="AJ128"/>
      <c r="AK128" s="694" t="s">
        <v>204</v>
      </c>
      <c r="AL128" s="658"/>
      <c r="AM128" s="18"/>
      <c r="AN128" s="167"/>
      <c r="AO128"/>
      <c r="AP128" s="135">
        <v>1</v>
      </c>
    </row>
    <row r="129" spans="1:42" s="641" customFormat="1" ht="15.75" customHeight="1">
      <c r="A129"/>
      <c r="B129"/>
      <c r="C129"/>
      <c r="D129" s="53" t="s">
        <v>0</v>
      </c>
      <c r="E129" s="3850"/>
      <c r="F129" s="4141"/>
      <c r="G129" s="4141"/>
      <c r="H129" s="4141"/>
      <c r="I129" s="4141"/>
      <c r="J129" s="4141"/>
      <c r="K129" s="4141"/>
      <c r="L129" s="4141"/>
      <c r="M129" s="4141"/>
      <c r="N129" s="4141"/>
      <c r="O129" s="3990"/>
      <c r="P129" s="3990"/>
      <c r="Q129" s="4160"/>
      <c r="R129"/>
      <c r="S129"/>
      <c r="T129"/>
      <c r="U129"/>
      <c r="V129"/>
      <c r="W129"/>
      <c r="X129"/>
      <c r="Y129"/>
      <c r="Z129"/>
      <c r="AA129"/>
      <c r="AB129"/>
      <c r="AC129"/>
      <c r="AD129"/>
      <c r="AE129"/>
      <c r="AF129"/>
      <c r="AG129"/>
      <c r="AH129"/>
      <c r="AI129"/>
      <c r="AJ129"/>
      <c r="AK129" s="466"/>
      <c r="AL129" s="18"/>
      <c r="AM129" s="18"/>
      <c r="AN129" s="465"/>
      <c r="AO129"/>
      <c r="AP129" s="135">
        <v>1</v>
      </c>
    </row>
    <row r="130" spans="1:42" s="641" customFormat="1" ht="14.45" customHeight="1">
      <c r="A130"/>
      <c r="B130"/>
      <c r="C130"/>
      <c r="D130" s="53" t="s">
        <v>0</v>
      </c>
      <c r="E130" s="128" t="s">
        <v>116</v>
      </c>
      <c r="F130" s="127"/>
      <c r="G130" s="127"/>
      <c r="H130" s="127"/>
      <c r="I130" s="126" t="s">
        <v>115</v>
      </c>
      <c r="J130" s="125" t="s">
        <v>114</v>
      </c>
      <c r="K130" s="124"/>
      <c r="L130" s="124"/>
      <c r="M130" s="124"/>
      <c r="N130" s="124"/>
      <c r="O130" s="124"/>
      <c r="P130" s="124"/>
      <c r="Q130" s="122"/>
      <c r="R130"/>
      <c r="S130"/>
      <c r="T130"/>
      <c r="U130"/>
      <c r="V130"/>
      <c r="W130"/>
      <c r="X130"/>
      <c r="Y130"/>
      <c r="Z130"/>
      <c r="AA130"/>
      <c r="AB130"/>
      <c r="AC130"/>
      <c r="AD130"/>
      <c r="AE130"/>
      <c r="AF130"/>
      <c r="AG130"/>
      <c r="AH130"/>
      <c r="AI130"/>
      <c r="AJ130"/>
      <c r="AK130" s="466"/>
      <c r="AL130" s="18"/>
      <c r="AM130" s="18"/>
      <c r="AN130" s="465"/>
      <c r="AO130"/>
      <c r="AP130" s="135">
        <v>1</v>
      </c>
    </row>
    <row r="131" spans="1:42" s="641" customFormat="1" ht="15" customHeight="1">
      <c r="A131"/>
      <c r="B131"/>
      <c r="C131"/>
      <c r="D131" s="53" t="s">
        <v>0</v>
      </c>
      <c r="E131" s="121" t="s">
        <v>113</v>
      </c>
      <c r="F131" s="104"/>
      <c r="G131" s="115"/>
      <c r="H131" s="115"/>
      <c r="I131" s="115"/>
      <c r="J131" s="104" t="s">
        <v>112</v>
      </c>
      <c r="K131" s="104"/>
      <c r="L131" s="104"/>
      <c r="M131" s="104"/>
      <c r="N131" s="104"/>
      <c r="O131" s="104"/>
      <c r="P131" s="104"/>
      <c r="Q131" s="672"/>
      <c r="R131"/>
      <c r="S131"/>
      <c r="T131"/>
      <c r="U131"/>
      <c r="V131"/>
      <c r="Y131"/>
      <c r="Z131"/>
      <c r="AA131"/>
      <c r="AB131"/>
      <c r="AC131"/>
      <c r="AD131"/>
      <c r="AE131"/>
      <c r="AF131"/>
      <c r="AG131"/>
      <c r="AH131"/>
      <c r="AI131"/>
      <c r="AJ131"/>
      <c r="AK131" s="466"/>
      <c r="AL131" s="18"/>
      <c r="AM131" s="18"/>
      <c r="AN131" s="465"/>
      <c r="AO131"/>
      <c r="AP131" s="135">
        <v>1</v>
      </c>
    </row>
    <row r="132" spans="1:42" s="641" customFormat="1" ht="14.45" customHeight="1">
      <c r="A132"/>
      <c r="B132"/>
      <c r="C132"/>
      <c r="D132" s="554" t="s">
        <v>0</v>
      </c>
      <c r="E132" s="7"/>
      <c r="F132" s="8" t="s">
        <v>3</v>
      </c>
      <c r="G132" s="7"/>
      <c r="H132" s="7"/>
      <c r="I132" s="7"/>
      <c r="J132" s="715" t="str">
        <f>COUNTIF(D128:D185,"**")&amp;" "&amp;"lignes"</f>
        <v>58 lignes</v>
      </c>
      <c r="K132" s="564" t="str">
        <f>ROWS(D128:D185)-SUBTOTAL(103,D128:D185)&amp;" "&amp;"Lignes masquées"</f>
        <v>0 Lignes masquées</v>
      </c>
      <c r="L132" s="2044"/>
      <c r="M132" s="18"/>
      <c r="N132" s="18"/>
      <c r="O132" s="18"/>
      <c r="P132" s="11"/>
      <c r="Q132" s="167"/>
      <c r="R132"/>
      <c r="S132"/>
      <c r="T132"/>
      <c r="U132"/>
      <c r="V132"/>
      <c r="Y132"/>
      <c r="Z132"/>
      <c r="AA132"/>
      <c r="AB132"/>
      <c r="AC132"/>
      <c r="AD132"/>
      <c r="AE132"/>
      <c r="AF132"/>
      <c r="AG132"/>
      <c r="AH132"/>
      <c r="AI132"/>
      <c r="AJ132"/>
      <c r="AK132" s="425" t="s">
        <v>947</v>
      </c>
      <c r="AL132" s="428"/>
      <c r="AM132" s="428"/>
      <c r="AN132" s="524"/>
      <c r="AO132"/>
      <c r="AP132" s="135">
        <v>1</v>
      </c>
    </row>
    <row r="133" spans="1:42" s="641" customFormat="1" ht="14.45" customHeight="1">
      <c r="A133"/>
      <c r="B133"/>
      <c r="C133"/>
      <c r="D133" s="44" t="s">
        <v>15</v>
      </c>
      <c r="E133" s="668" t="s">
        <v>105</v>
      </c>
      <c r="F133" s="572"/>
      <c r="G133" s="572"/>
      <c r="H133" s="572"/>
      <c r="I133" s="572"/>
      <c r="J133" s="1948"/>
      <c r="K133" s="564" t="str">
        <f>COUNTA(D141:D180)&amp;"  lignes produits"</f>
        <v>40  lignes produits</v>
      </c>
      <c r="L133" s="573"/>
      <c r="M133" s="18"/>
      <c r="N133" s="11"/>
      <c r="O133" s="118" t="s">
        <v>111</v>
      </c>
      <c r="P133" s="117">
        <v>20</v>
      </c>
      <c r="Q133" s="2040" t="str">
        <f>Q134</f>
        <v>couverts</v>
      </c>
      <c r="R133"/>
      <c r="S133"/>
      <c r="T133"/>
      <c r="U133"/>
      <c r="V133"/>
      <c r="Y133"/>
      <c r="Z133"/>
      <c r="AA133"/>
      <c r="AB133"/>
      <c r="AC133"/>
      <c r="AD133"/>
      <c r="AE133"/>
      <c r="AF133"/>
      <c r="AG133"/>
      <c r="AH133"/>
      <c r="AI133"/>
      <c r="AJ133"/>
      <c r="AK133" s="425" t="s">
        <v>949</v>
      </c>
      <c r="AL133" s="428"/>
      <c r="AM133" s="428"/>
      <c r="AN133" s="524"/>
      <c r="AO133"/>
      <c r="AP133" s="135">
        <v>1</v>
      </c>
    </row>
    <row r="134" spans="1:42" s="641" customFormat="1" ht="14.45" customHeight="1">
      <c r="A134"/>
      <c r="B134"/>
      <c r="C134"/>
      <c r="D134" s="53" t="s">
        <v>0</v>
      </c>
      <c r="E134" s="114">
        <f>(L181/E135)</f>
        <v>0</v>
      </c>
      <c r="F134" s="113" t="s">
        <v>110</v>
      </c>
      <c r="G134" s="112"/>
      <c r="H134" s="111"/>
      <c r="I134" s="111"/>
      <c r="J134" s="1949" t="str">
        <f ca="1">IF(E138&lt;0.5,E137&amp;",","")&amp;IF(F138&lt;0.5,F137&amp;".","")&amp;IF(G138&lt;0.5,G137&amp;".","")&amp;IF(H138&lt;0.5,H137&amp;".","")&amp;IF(I138&lt;0.5,I137&amp;".","")&amp;IF(J138&lt;0.5,J137&amp;".","")&amp;IF(K138&lt;0.5,K137&amp;".","")</f>
        <v/>
      </c>
      <c r="K134" s="564" t="str">
        <f ca="1">IF(COUNTIF(E138:Q138,"&lt;0.5")=0,"Aucune colonne masquée",COUNTIF(E138:Q138,"&lt;0.5")&amp;" colonnes masquées : "&amp;(J134&amp;J135))</f>
        <v>Aucune colonne masquée</v>
      </c>
      <c r="L134" s="573"/>
      <c r="M134" s="18"/>
      <c r="N134" s="116"/>
      <c r="O134" s="110" t="s">
        <v>109</v>
      </c>
      <c r="P134" s="109">
        <v>10</v>
      </c>
      <c r="Q134" s="2041" t="s">
        <v>108</v>
      </c>
      <c r="R134"/>
      <c r="S134"/>
      <c r="T134"/>
      <c r="U134"/>
      <c r="V134"/>
      <c r="Y134"/>
      <c r="Z134"/>
      <c r="AA134"/>
      <c r="AB134"/>
      <c r="AC134"/>
      <c r="AD134"/>
      <c r="AE134"/>
      <c r="AF134"/>
      <c r="AG134"/>
      <c r="AH134"/>
      <c r="AI134"/>
      <c r="AJ134"/>
      <c r="AK134" s="514"/>
      <c r="AL134" s="137"/>
      <c r="AM134" s="137"/>
      <c r="AN134" s="525"/>
      <c r="AO134"/>
      <c r="AP134" s="135">
        <v>1</v>
      </c>
    </row>
    <row r="135" spans="1:42" s="641" customFormat="1" ht="16.899999999999999" customHeight="1" thickBot="1">
      <c r="A135"/>
      <c r="B135"/>
      <c r="C135"/>
      <c r="D135" s="53" t="s">
        <v>0</v>
      </c>
      <c r="E135" s="107">
        <v>10</v>
      </c>
      <c r="F135" s="106" t="s">
        <v>108</v>
      </c>
      <c r="G135" s="105" t="s">
        <v>107</v>
      </c>
      <c r="H135" s="105"/>
      <c r="I135" s="104"/>
      <c r="J135" s="1949" t="str">
        <f ca="1">IF(L138&lt;0.5,L137&amp;".","")&amp;IF(M138&lt;0.5,M137&amp;".","")&amp;IF(N138&lt;0.5,N137&amp;".","")&amp;IF(O138&lt;0.5,O137&amp;".","")&amp;IF(P138&lt;0.5,P137&amp;".","")&amp;IF(Q138&lt;0.5,Q137&amp;".","")</f>
        <v/>
      </c>
      <c r="K135" s="564" t="str">
        <f ca="1">COUNTIF(E138:Q138,"&gt;0.5")+1&amp;" "&amp;"Colonnes Visibles"</f>
        <v>14 Colonnes Visibles</v>
      </c>
      <c r="L135" s="2057"/>
      <c r="M135" s="103"/>
      <c r="N135" s="103" t="s">
        <v>106</v>
      </c>
      <c r="O135" s="102"/>
      <c r="P135" s="102"/>
      <c r="Q135" s="2045"/>
      <c r="R135"/>
      <c r="S135"/>
      <c r="T135"/>
      <c r="U135"/>
      <c r="V135"/>
      <c r="Y135"/>
      <c r="Z135"/>
      <c r="AA135"/>
      <c r="AB135"/>
      <c r="AC135"/>
      <c r="AD135"/>
      <c r="AE135"/>
      <c r="AF135"/>
      <c r="AG135"/>
      <c r="AH135"/>
      <c r="AI135"/>
      <c r="AJ135"/>
      <c r="AK135" s="526">
        <v>19</v>
      </c>
      <c r="AL135" s="527">
        <v>18</v>
      </c>
      <c r="AM135" s="527">
        <v>25</v>
      </c>
      <c r="AN135" s="528">
        <v>16</v>
      </c>
      <c r="AO135"/>
      <c r="AP135" s="135">
        <v>1</v>
      </c>
    </row>
    <row r="136" spans="1:42" s="641" customFormat="1" ht="15" customHeight="1" thickTop="1" thickBot="1">
      <c r="A136"/>
      <c r="B136"/>
      <c r="C136"/>
      <c r="D136" s="98" t="s">
        <v>15</v>
      </c>
      <c r="E136" s="97" t="s">
        <v>104</v>
      </c>
      <c r="F136" s="97" t="s">
        <v>103</v>
      </c>
      <c r="G136" s="97" t="s">
        <v>102</v>
      </c>
      <c r="H136" s="97" t="s">
        <v>101</v>
      </c>
      <c r="I136" s="97" t="s">
        <v>100</v>
      </c>
      <c r="J136" s="97" t="s">
        <v>99</v>
      </c>
      <c r="K136" s="97" t="s">
        <v>98</v>
      </c>
      <c r="L136" s="97" t="s">
        <v>97</v>
      </c>
      <c r="M136" s="97" t="s">
        <v>96</v>
      </c>
      <c r="N136" s="97" t="s">
        <v>95</v>
      </c>
      <c r="O136" s="97" t="s">
        <v>94</v>
      </c>
      <c r="P136" s="97" t="s">
        <v>93</v>
      </c>
      <c r="Q136" s="96" t="s">
        <v>92</v>
      </c>
      <c r="R136"/>
      <c r="S136"/>
      <c r="T136"/>
      <c r="U136"/>
      <c r="V136"/>
      <c r="Y136"/>
      <c r="Z136"/>
      <c r="AA136"/>
      <c r="AB136"/>
      <c r="AC136"/>
      <c r="AD136"/>
      <c r="AE136"/>
      <c r="AF136"/>
      <c r="AG136"/>
      <c r="AH136"/>
      <c r="AI136"/>
      <c r="AJ136"/>
      <c r="AK136" s="1">
        <f ca="1">CELL("largeur",AK136)</f>
        <v>19</v>
      </c>
      <c r="AL136" s="1">
        <f ca="1">CELL("largeur",AL136)</f>
        <v>18</v>
      </c>
      <c r="AM136" s="1">
        <f ca="1">CELL("largeur",AM136)</f>
        <v>25</v>
      </c>
      <c r="AN136" s="1">
        <f ca="1">CELL("largeur",AN136)</f>
        <v>16</v>
      </c>
      <c r="AO136"/>
      <c r="AP136" s="135">
        <v>1</v>
      </c>
    </row>
    <row r="137" spans="1:42" s="641" customFormat="1" ht="15" customHeight="1" thickTop="1">
      <c r="A137"/>
      <c r="B137"/>
      <c r="C137"/>
      <c r="D137" s="92" t="s">
        <v>15</v>
      </c>
      <c r="E137" s="95" t="str">
        <f t="shared" ref="E137:Q137" si="14">SUBSTITUTE(ADDRESS(1,COLUMN(),4),"1","")</f>
        <v>E</v>
      </c>
      <c r="F137" s="94" t="str">
        <f t="shared" si="14"/>
        <v>F</v>
      </c>
      <c r="G137" s="94" t="str">
        <f t="shared" si="14"/>
        <v>G</v>
      </c>
      <c r="H137" s="94" t="str">
        <f t="shared" si="14"/>
        <v>H</v>
      </c>
      <c r="I137" s="94" t="str">
        <f t="shared" si="14"/>
        <v>I</v>
      </c>
      <c r="J137" s="94" t="str">
        <f t="shared" si="14"/>
        <v>J</v>
      </c>
      <c r="K137" s="94" t="str">
        <f t="shared" si="14"/>
        <v>K</v>
      </c>
      <c r="L137" s="682" t="str">
        <f t="shared" si="14"/>
        <v>L</v>
      </c>
      <c r="M137" s="94" t="str">
        <f t="shared" si="14"/>
        <v>M</v>
      </c>
      <c r="N137" s="94" t="str">
        <f t="shared" si="14"/>
        <v>N</v>
      </c>
      <c r="O137" s="94" t="str">
        <f t="shared" si="14"/>
        <v>O</v>
      </c>
      <c r="P137" s="94" t="str">
        <f t="shared" si="14"/>
        <v>P</v>
      </c>
      <c r="Q137" s="93" t="str">
        <f t="shared" si="14"/>
        <v>Q</v>
      </c>
      <c r="R137"/>
      <c r="S137"/>
      <c r="T137"/>
      <c r="U137"/>
      <c r="V137"/>
      <c r="Y137"/>
      <c r="Z137"/>
      <c r="AA137"/>
      <c r="AB137"/>
      <c r="AC137"/>
      <c r="AD137"/>
      <c r="AE137"/>
      <c r="AF137"/>
      <c r="AG137"/>
      <c r="AH137"/>
      <c r="AI137"/>
      <c r="AJ137"/>
      <c r="AK137"/>
      <c r="AL137"/>
      <c r="AM137"/>
      <c r="AN137"/>
      <c r="AO137"/>
      <c r="AP137" s="135">
        <v>1</v>
      </c>
    </row>
    <row r="138" spans="1:42" s="641" customFormat="1" ht="15" customHeight="1" thickBot="1">
      <c r="A138"/>
      <c r="B138"/>
      <c r="C138"/>
      <c r="D138" s="92" t="s">
        <v>15</v>
      </c>
      <c r="E138" s="476">
        <f t="shared" ref="E138:Q138" ca="1" si="15">CELL("largeur",E138)</f>
        <v>11</v>
      </c>
      <c r="F138" s="91">
        <f t="shared" ca="1" si="15"/>
        <v>11</v>
      </c>
      <c r="G138" s="91">
        <f t="shared" ca="1" si="15"/>
        <v>3</v>
      </c>
      <c r="H138" s="91">
        <f t="shared" ca="1" si="15"/>
        <v>11</v>
      </c>
      <c r="I138" s="91">
        <f t="shared" ca="1" si="15"/>
        <v>11</v>
      </c>
      <c r="J138" s="91">
        <f t="shared" ca="1" si="15"/>
        <v>9</v>
      </c>
      <c r="K138" s="91">
        <f t="shared" ca="1" si="15"/>
        <v>35</v>
      </c>
      <c r="L138" s="681">
        <f t="shared" ca="1" si="15"/>
        <v>11</v>
      </c>
      <c r="M138" s="91">
        <f t="shared" ca="1" si="15"/>
        <v>11</v>
      </c>
      <c r="N138" s="91">
        <f t="shared" ca="1" si="15"/>
        <v>11</v>
      </c>
      <c r="O138" s="91">
        <f t="shared" ca="1" si="15"/>
        <v>11</v>
      </c>
      <c r="P138" s="91">
        <f t="shared" ca="1" si="15"/>
        <v>11</v>
      </c>
      <c r="Q138" s="90">
        <f t="shared" ca="1" si="15"/>
        <v>11</v>
      </c>
      <c r="R138"/>
      <c r="S138"/>
      <c r="T138"/>
      <c r="U138"/>
      <c r="V138"/>
      <c r="Y138"/>
      <c r="Z138"/>
      <c r="AA138"/>
      <c r="AB138"/>
      <c r="AC138"/>
      <c r="AD138"/>
      <c r="AE138"/>
      <c r="AF138"/>
      <c r="AG138"/>
      <c r="AH138"/>
      <c r="AI138"/>
      <c r="AJ138"/>
      <c r="AK138"/>
      <c r="AL138"/>
      <c r="AM138"/>
      <c r="AN138"/>
      <c r="AO138"/>
      <c r="AP138" s="135">
        <v>1</v>
      </c>
    </row>
    <row r="139" spans="1:42" s="641" customFormat="1" ht="16.5" customHeight="1" thickTop="1">
      <c r="A139"/>
      <c r="B139"/>
      <c r="C139"/>
      <c r="D139" s="53" t="s">
        <v>0</v>
      </c>
      <c r="E139" s="89" t="s">
        <v>89</v>
      </c>
      <c r="F139" s="88" t="s">
        <v>88</v>
      </c>
      <c r="G139" s="87"/>
      <c r="H139" s="3992" t="s">
        <v>87</v>
      </c>
      <c r="I139" s="3994" t="s">
        <v>86</v>
      </c>
      <c r="J139" s="4105" t="s">
        <v>85</v>
      </c>
      <c r="K139" s="86" t="s">
        <v>84</v>
      </c>
      <c r="L139" s="4142" t="s">
        <v>83</v>
      </c>
      <c r="M139" s="85" t="s">
        <v>81</v>
      </c>
      <c r="N139" s="84" t="s">
        <v>80</v>
      </c>
      <c r="O139" s="4155" t="s">
        <v>82</v>
      </c>
      <c r="P139" s="4157" t="s">
        <v>80</v>
      </c>
      <c r="Q139" s="4052" t="s">
        <v>266</v>
      </c>
      <c r="R139"/>
      <c r="S139"/>
      <c r="T139"/>
      <c r="U139"/>
      <c r="V139"/>
      <c r="Y139"/>
      <c r="Z139"/>
      <c r="AA139"/>
      <c r="AB139"/>
      <c r="AC139"/>
      <c r="AD139"/>
      <c r="AE139"/>
      <c r="AF139"/>
      <c r="AG139"/>
      <c r="AH139"/>
      <c r="AI139"/>
      <c r="AJ139"/>
      <c r="AK139"/>
      <c r="AL139"/>
      <c r="AM139"/>
      <c r="AN139"/>
      <c r="AO139"/>
      <c r="AP139" s="135">
        <v>1</v>
      </c>
    </row>
    <row r="140" spans="1:42" s="641" customFormat="1" ht="17.25" customHeight="1">
      <c r="A140"/>
      <c r="B140"/>
      <c r="C140"/>
      <c r="D140" s="53" t="s">
        <v>0</v>
      </c>
      <c r="E140" s="83" t="s">
        <v>77</v>
      </c>
      <c r="F140" s="82" t="s">
        <v>30</v>
      </c>
      <c r="G140" s="81" t="s">
        <v>76</v>
      </c>
      <c r="H140" s="3993"/>
      <c r="I140" s="3995"/>
      <c r="J140" s="4106"/>
      <c r="K140" s="80" t="s">
        <v>75</v>
      </c>
      <c r="L140" s="4143"/>
      <c r="M140" s="79" t="s">
        <v>74</v>
      </c>
      <c r="N140" s="78">
        <v>1</v>
      </c>
      <c r="O140" s="4156"/>
      <c r="P140" s="4158"/>
      <c r="Q140" s="4053"/>
      <c r="R140"/>
      <c r="S140"/>
      <c r="T140"/>
      <c r="U140"/>
      <c r="V140"/>
      <c r="Y140"/>
      <c r="Z140"/>
      <c r="AA140"/>
      <c r="AB140"/>
      <c r="AC140"/>
      <c r="AD140"/>
      <c r="AE140"/>
      <c r="AF140"/>
      <c r="AG140"/>
      <c r="AH140" s="137"/>
      <c r="AI140" s="137"/>
      <c r="AJ140" s="137"/>
      <c r="AK140"/>
      <c r="AL140"/>
      <c r="AM140"/>
      <c r="AN140"/>
      <c r="AO140"/>
      <c r="AP140" s="135">
        <v>1</v>
      </c>
    </row>
    <row r="141" spans="1:42" s="641" customFormat="1" ht="18.75" customHeight="1">
      <c r="A141"/>
      <c r="B141"/>
      <c r="C141"/>
      <c r="D141" s="53" t="s">
        <v>0</v>
      </c>
      <c r="E141" s="66"/>
      <c r="F141" s="65"/>
      <c r="G141" s="73" t="str">
        <f t="shared" ref="G141:G180" si="16">IF(AND(E141&gt;0,H141&gt;0),"de","")</f>
        <v/>
      </c>
      <c r="H141" s="63"/>
      <c r="I141" s="62"/>
      <c r="J141" s="61">
        <v>1</v>
      </c>
      <c r="K141" s="60"/>
      <c r="L141" s="59">
        <f>IFERROR(INDEX(E183:Q183,MATCH(I141,E182:Q182,0)) * H141 * IF(ISBLANK(E141), 1, E141), 0)</f>
        <v>0</v>
      </c>
      <c r="M141" s="71">
        <f>IF(L181=0,0,(L141/L181)*N140*1000)</f>
        <v>0</v>
      </c>
      <c r="N141" s="77">
        <f>IF(L181=0, 0, (E141*J141)/(L181*N140))</f>
        <v>0</v>
      </c>
      <c r="O141" s="485">
        <f>IF(ISBLANK(P134), 0, (L141 * J141) * (P133 / P134))</f>
        <v>0</v>
      </c>
      <c r="P141" s="76">
        <f>(E141/P134)*P133*J141</f>
        <v>0</v>
      </c>
      <c r="Q141" s="674">
        <f t="shared" ref="Q141:Q180" si="17">F141</f>
        <v>0</v>
      </c>
      <c r="R141"/>
      <c r="S141"/>
      <c r="T141"/>
      <c r="U141"/>
      <c r="V141"/>
      <c r="Y141"/>
      <c r="Z141"/>
      <c r="AA141"/>
      <c r="AB141"/>
      <c r="AC141"/>
      <c r="AD141"/>
      <c r="AE141"/>
      <c r="AF141"/>
      <c r="AG141"/>
      <c r="AH141" s="137"/>
      <c r="AI141" s="137"/>
      <c r="AJ141" s="137"/>
      <c r="AK141"/>
      <c r="AL141"/>
      <c r="AM141"/>
      <c r="AN141"/>
      <c r="AO141"/>
      <c r="AP141" s="135">
        <v>1</v>
      </c>
    </row>
    <row r="142" spans="1:42" s="641" customFormat="1" ht="18.75" customHeight="1">
      <c r="A142"/>
      <c r="B142"/>
      <c r="C142"/>
      <c r="D142" s="67" t="str">
        <f t="shared" ref="D142:D179" si="18">IF(K142&lt;&gt;"","A","►")</f>
        <v>►</v>
      </c>
      <c r="E142" s="66"/>
      <c r="F142" s="65"/>
      <c r="G142" s="64" t="str">
        <f t="shared" si="16"/>
        <v/>
      </c>
      <c r="H142" s="63"/>
      <c r="I142" s="62"/>
      <c r="J142" s="61">
        <v>1</v>
      </c>
      <c r="K142" s="60"/>
      <c r="L142" s="59">
        <f>IFERROR(INDEX(E183:Q183,MATCH(I142,E182:Q182,0)) * H142 * IF(ISBLANK(E142), 1, E142), 0)</f>
        <v>0</v>
      </c>
      <c r="M142" s="58">
        <f>IF(O181=0,0,(O142/O181)*N140*1000)</f>
        <v>0</v>
      </c>
      <c r="N142" s="57">
        <f>IF(L181=0, 0, (E142*J142)/(L181*N140))</f>
        <v>0</v>
      </c>
      <c r="O142" s="485">
        <f>IF(ISBLANK(P134), 0, (L142 * J142) * (P133 / P134))</f>
        <v>0</v>
      </c>
      <c r="P142" s="56">
        <f>(E142/P134)*P133*J142</f>
        <v>0</v>
      </c>
      <c r="Q142" s="675">
        <f t="shared" si="17"/>
        <v>0</v>
      </c>
      <c r="R142"/>
      <c r="S142"/>
      <c r="T142"/>
      <c r="U142"/>
      <c r="V142"/>
      <c r="Y142"/>
      <c r="Z142"/>
      <c r="AA142"/>
      <c r="AB142"/>
      <c r="AC142"/>
      <c r="AD142"/>
      <c r="AE142"/>
      <c r="AF142"/>
      <c r="AG142"/>
      <c r="AH142" s="137"/>
      <c r="AI142" s="137"/>
      <c r="AJ142" s="137"/>
      <c r="AK142"/>
      <c r="AL142"/>
      <c r="AM142"/>
      <c r="AN142"/>
      <c r="AO142"/>
      <c r="AP142" s="135">
        <v>1</v>
      </c>
    </row>
    <row r="143" spans="1:42" s="641" customFormat="1" ht="18.75" customHeight="1">
      <c r="A143"/>
      <c r="B143"/>
      <c r="C143"/>
      <c r="D143" s="67" t="str">
        <f t="shared" si="18"/>
        <v>►</v>
      </c>
      <c r="E143" s="66"/>
      <c r="F143" s="72"/>
      <c r="G143" s="73" t="str">
        <f t="shared" si="16"/>
        <v/>
      </c>
      <c r="H143" s="63"/>
      <c r="I143" s="62"/>
      <c r="J143" s="61">
        <v>1</v>
      </c>
      <c r="K143" s="60"/>
      <c r="L143" s="59">
        <f>IFERROR(INDEX(E183:Q183,MATCH(I143,E182:Q182,0)) * H143 * IF(ISBLANK(E143), 1, E143), 0)</f>
        <v>0</v>
      </c>
      <c r="M143" s="71">
        <f>IF(O181=0,0,(O143/O181)*N140*1000)</f>
        <v>0</v>
      </c>
      <c r="N143" s="70">
        <f>IF(L181=0, 0, (E143*J143)/(L181*N140))</f>
        <v>0</v>
      </c>
      <c r="O143" s="485">
        <f>IF(ISBLANK(P134), 0, (L143 * J143) * (P133 / P134))</f>
        <v>0</v>
      </c>
      <c r="P143" s="69">
        <f>(E143/P134)*P133*J143</f>
        <v>0</v>
      </c>
      <c r="Q143" s="676">
        <f t="shared" si="17"/>
        <v>0</v>
      </c>
      <c r="R143"/>
      <c r="S143"/>
      <c r="T143"/>
      <c r="U143"/>
      <c r="V143"/>
      <c r="Y143"/>
      <c r="Z143"/>
      <c r="AA143"/>
      <c r="AB143"/>
      <c r="AC143"/>
      <c r="AD143"/>
      <c r="AE143"/>
      <c r="AF143"/>
      <c r="AG143"/>
      <c r="AH143"/>
      <c r="AI143"/>
      <c r="AJ143"/>
      <c r="AK143"/>
      <c r="AL143"/>
      <c r="AM143"/>
      <c r="AN143"/>
      <c r="AO143"/>
      <c r="AP143" s="135">
        <v>1</v>
      </c>
    </row>
    <row r="144" spans="1:42" s="641" customFormat="1" ht="18.75" customHeight="1">
      <c r="A144"/>
      <c r="B144"/>
      <c r="C144"/>
      <c r="D144" s="67" t="str">
        <f t="shared" si="18"/>
        <v>►</v>
      </c>
      <c r="E144" s="396"/>
      <c r="F144" s="72"/>
      <c r="G144" s="64" t="str">
        <f t="shared" si="16"/>
        <v/>
      </c>
      <c r="H144" s="63"/>
      <c r="I144" s="62"/>
      <c r="J144" s="61">
        <v>1</v>
      </c>
      <c r="K144" s="60"/>
      <c r="L144" s="59">
        <f>IFERROR(INDEX(E183:Q183,MATCH(I144,E182:Q182,0)) * H144 * IF(ISBLANK(E144), 1, E144), 0)</f>
        <v>0</v>
      </c>
      <c r="M144" s="58">
        <f>IF(O181=0,0,(O144/O181)*N140*1000)</f>
        <v>0</v>
      </c>
      <c r="N144" s="57">
        <f>IF(L181=0, 0, (E144*J144)/(L181*N140))</f>
        <v>0</v>
      </c>
      <c r="O144" s="485">
        <f>IF(ISBLANK(P134), 0, (L144 * J144) * (P133 / P134))</f>
        <v>0</v>
      </c>
      <c r="P144" s="56">
        <f>(E144/P134)*P133*J144</f>
        <v>0</v>
      </c>
      <c r="Q144" s="675">
        <f t="shared" si="17"/>
        <v>0</v>
      </c>
      <c r="R144"/>
      <c r="S144"/>
      <c r="T144"/>
      <c r="U144"/>
      <c r="V144"/>
      <c r="Y144"/>
      <c r="Z144"/>
      <c r="AA144"/>
      <c r="AB144"/>
      <c r="AC144"/>
      <c r="AD144"/>
      <c r="AE144"/>
      <c r="AF144"/>
      <c r="AG144"/>
      <c r="AH144"/>
      <c r="AI144"/>
      <c r="AJ144"/>
      <c r="AK144"/>
      <c r="AL144"/>
      <c r="AM144"/>
      <c r="AN144"/>
      <c r="AO144"/>
      <c r="AP144" s="135">
        <v>1</v>
      </c>
    </row>
    <row r="145" spans="1:42" s="641" customFormat="1" ht="18.75" customHeight="1">
      <c r="A145"/>
      <c r="B145"/>
      <c r="C145"/>
      <c r="D145" s="67" t="str">
        <f t="shared" si="18"/>
        <v>►</v>
      </c>
      <c r="E145" s="66"/>
      <c r="F145" s="72"/>
      <c r="G145" s="73" t="str">
        <f t="shared" si="16"/>
        <v/>
      </c>
      <c r="H145" s="63"/>
      <c r="I145" s="62"/>
      <c r="J145" s="61">
        <v>1</v>
      </c>
      <c r="K145" s="60"/>
      <c r="L145" s="59">
        <f>IFERROR(INDEX(E183:Q183,MATCH(I145,E182:Q182,0)) * H145 * IF(ISBLANK(E145), 1, E145), 0)</f>
        <v>0</v>
      </c>
      <c r="M145" s="71">
        <f>IF(O181=0,0,(O145/O181)*N140*1000)</f>
        <v>0</v>
      </c>
      <c r="N145" s="70">
        <f>IF(L181=0, 0, (E145*J145)/(L181*N140))</f>
        <v>0</v>
      </c>
      <c r="O145" s="485">
        <f>IF(ISBLANK(P134), 0, (L145 * J145) * (P133 / P134))</f>
        <v>0</v>
      </c>
      <c r="P145" s="69">
        <f>(E145/P134)*P133*J145</f>
        <v>0</v>
      </c>
      <c r="Q145" s="676">
        <f t="shared" si="17"/>
        <v>0</v>
      </c>
      <c r="R145"/>
      <c r="S145"/>
      <c r="T145"/>
      <c r="U145"/>
      <c r="V145"/>
      <c r="W145"/>
      <c r="X145"/>
      <c r="Y145"/>
      <c r="Z145"/>
      <c r="AA145"/>
      <c r="AB145"/>
      <c r="AC145"/>
      <c r="AD145"/>
      <c r="AE145"/>
      <c r="AF145"/>
      <c r="AG145"/>
      <c r="AH145"/>
      <c r="AI145"/>
      <c r="AJ145"/>
      <c r="AK145"/>
      <c r="AL145"/>
      <c r="AM145"/>
      <c r="AN145"/>
      <c r="AO145"/>
      <c r="AP145" s="135">
        <v>1</v>
      </c>
    </row>
    <row r="146" spans="1:42" s="641" customFormat="1" ht="18.75" customHeight="1">
      <c r="A146"/>
      <c r="B146"/>
      <c r="C146"/>
      <c r="D146" s="67" t="str">
        <f t="shared" si="18"/>
        <v>►</v>
      </c>
      <c r="E146" s="66"/>
      <c r="F146" s="65"/>
      <c r="G146" s="64" t="str">
        <f t="shared" si="16"/>
        <v/>
      </c>
      <c r="H146" s="63"/>
      <c r="I146" s="62"/>
      <c r="J146" s="61">
        <v>1</v>
      </c>
      <c r="K146" s="60"/>
      <c r="L146" s="59">
        <f>IFERROR(INDEX(E183:Q183,MATCH(I146,E182:Q182,0)) * H146 * IF(ISBLANK(E146), 1, E146), 0)</f>
        <v>0</v>
      </c>
      <c r="M146" s="58">
        <f>IF(O181=0,0,(O146/O181)*N140*1000)</f>
        <v>0</v>
      </c>
      <c r="N146" s="57">
        <f>IF(L181=0, 0, (E146*J146)/(L181*N140))</f>
        <v>0</v>
      </c>
      <c r="O146" s="485">
        <f>IF(ISBLANK(P134), 0, (L146 * J146) * (P133 / P134))</f>
        <v>0</v>
      </c>
      <c r="P146" s="56">
        <f>(E146/P134)*P133*J146</f>
        <v>0</v>
      </c>
      <c r="Q146" s="675">
        <f t="shared" si="17"/>
        <v>0</v>
      </c>
      <c r="R146"/>
      <c r="S146"/>
      <c r="T146"/>
      <c r="U146"/>
      <c r="V146"/>
      <c r="W146"/>
      <c r="X146"/>
      <c r="Y146"/>
      <c r="Z146"/>
      <c r="AA146"/>
      <c r="AB146"/>
      <c r="AC146"/>
      <c r="AD146"/>
      <c r="AE146"/>
      <c r="AF146"/>
      <c r="AG146"/>
      <c r="AH146"/>
      <c r="AI146"/>
      <c r="AJ146"/>
      <c r="AK146"/>
      <c r="AL146"/>
      <c r="AM146"/>
      <c r="AN146"/>
      <c r="AO146"/>
      <c r="AP146" s="135">
        <v>1</v>
      </c>
    </row>
    <row r="147" spans="1:42" s="641" customFormat="1" ht="18.75" customHeight="1">
      <c r="A147"/>
      <c r="B147"/>
      <c r="C147"/>
      <c r="D147" s="67" t="str">
        <f t="shared" si="18"/>
        <v>►</v>
      </c>
      <c r="E147" s="66"/>
      <c r="F147" s="65"/>
      <c r="G147" s="64" t="str">
        <f t="shared" si="16"/>
        <v/>
      </c>
      <c r="H147" s="382"/>
      <c r="I147" s="62"/>
      <c r="J147" s="61">
        <v>1</v>
      </c>
      <c r="K147" s="60"/>
      <c r="L147" s="59">
        <f>IFERROR(INDEX(E183:Q183,MATCH(I147,E182:Q182,0)) * H147 * IF(ISBLANK(E147), 1, E147), 0)</f>
        <v>0</v>
      </c>
      <c r="M147" s="71">
        <f>IF(O181=0,0,(O147/O181)*N140*1000)</f>
        <v>0</v>
      </c>
      <c r="N147" s="70">
        <f>IF(L181=0, 0, (E147*J147)/(L181*N140))</f>
        <v>0</v>
      </c>
      <c r="O147" s="485">
        <f>IF(ISBLANK(P134), 0, (L147 * J147) * (P133 / P134))</f>
        <v>0</v>
      </c>
      <c r="P147" s="69">
        <f>(E147/P134)*P133*J147</f>
        <v>0</v>
      </c>
      <c r="Q147" s="676">
        <f t="shared" si="17"/>
        <v>0</v>
      </c>
      <c r="R147"/>
      <c r="S147"/>
      <c r="T147"/>
      <c r="U147"/>
      <c r="V147"/>
      <c r="W147"/>
      <c r="X147"/>
      <c r="Y147"/>
      <c r="Z147"/>
      <c r="AA147"/>
      <c r="AB147"/>
      <c r="AC147"/>
      <c r="AD147"/>
      <c r="AE147"/>
      <c r="AF147"/>
      <c r="AG147"/>
      <c r="AH147"/>
      <c r="AI147"/>
      <c r="AJ147"/>
      <c r="AK147"/>
      <c r="AL147"/>
      <c r="AM147"/>
      <c r="AN147"/>
      <c r="AO147"/>
      <c r="AP147" s="135">
        <v>1</v>
      </c>
    </row>
    <row r="148" spans="1:42" s="641" customFormat="1" ht="18.75" customHeight="1">
      <c r="A148"/>
      <c r="B148"/>
      <c r="C148"/>
      <c r="D148" s="67" t="str">
        <f t="shared" si="18"/>
        <v>►</v>
      </c>
      <c r="E148" s="66"/>
      <c r="F148" s="65"/>
      <c r="G148" s="64" t="str">
        <f t="shared" si="16"/>
        <v/>
      </c>
      <c r="H148" s="382"/>
      <c r="I148" s="62"/>
      <c r="J148" s="61">
        <v>1</v>
      </c>
      <c r="K148" s="60"/>
      <c r="L148" s="59">
        <f>IFERROR(INDEX(E183:Q183,MATCH(I148,E182:Q182,0)) * H148 * IF(ISBLANK(E148), 1, E148), 0)</f>
        <v>0</v>
      </c>
      <c r="M148" s="58">
        <f>IF(O181=0,0,(O148/O181)*N140*1000)</f>
        <v>0</v>
      </c>
      <c r="N148" s="57">
        <f>IF(L181=0, 0, (E148*J148)/(L181*N140))</f>
        <v>0</v>
      </c>
      <c r="O148" s="485">
        <f>IF(ISBLANK(P134), 0, (L148 * J148) * (P133 / P134))</f>
        <v>0</v>
      </c>
      <c r="P148" s="56">
        <f>(E148/P134)*P133*J148</f>
        <v>0</v>
      </c>
      <c r="Q148" s="675">
        <f t="shared" si="17"/>
        <v>0</v>
      </c>
      <c r="R148"/>
      <c r="S148"/>
      <c r="T148"/>
      <c r="U148"/>
      <c r="V148"/>
      <c r="W148"/>
      <c r="X148"/>
      <c r="Y148"/>
      <c r="Z148"/>
      <c r="AA148"/>
      <c r="AB148"/>
      <c r="AC148"/>
      <c r="AD148"/>
      <c r="AE148"/>
      <c r="AF148"/>
      <c r="AG148"/>
      <c r="AH148"/>
      <c r="AI148"/>
      <c r="AJ148"/>
      <c r="AK148"/>
      <c r="AL148"/>
      <c r="AM148"/>
      <c r="AN148"/>
      <c r="AO148"/>
      <c r="AP148" s="135">
        <v>1</v>
      </c>
    </row>
    <row r="149" spans="1:42" s="641" customFormat="1" ht="18.75" customHeight="1">
      <c r="A149"/>
      <c r="B149"/>
      <c r="C149"/>
      <c r="D149" s="67" t="str">
        <f t="shared" si="18"/>
        <v>►</v>
      </c>
      <c r="E149" s="66"/>
      <c r="F149" s="65"/>
      <c r="G149" s="64" t="str">
        <f t="shared" si="16"/>
        <v/>
      </c>
      <c r="H149" s="63"/>
      <c r="I149" s="62"/>
      <c r="J149" s="61">
        <v>1</v>
      </c>
      <c r="K149" s="60"/>
      <c r="L149" s="59">
        <f>IFERROR(INDEX(E183:Q183,MATCH(I149,E182:Q182,0)) * H149 * IF(ISBLANK(E149), 1, E149), 0)</f>
        <v>0</v>
      </c>
      <c r="M149" s="71">
        <f>IF(O181=0,0,(O149/O181)*N140*1000)</f>
        <v>0</v>
      </c>
      <c r="N149" s="70">
        <f>IF(L181=0, 0, (E149*J149)/(L181*N140))</f>
        <v>0</v>
      </c>
      <c r="O149" s="485">
        <f>IF(ISBLANK(P134), 0, (L149 * J149) * (P133 / P134))</f>
        <v>0</v>
      </c>
      <c r="P149" s="69">
        <f>(E149/P134)*P133*J149</f>
        <v>0</v>
      </c>
      <c r="Q149" s="676">
        <f t="shared" si="17"/>
        <v>0</v>
      </c>
      <c r="R149"/>
      <c r="S149"/>
      <c r="T149"/>
      <c r="U149"/>
      <c r="V149"/>
      <c r="W149"/>
      <c r="X149"/>
      <c r="Y149"/>
      <c r="Z149"/>
      <c r="AA149"/>
      <c r="AB149"/>
      <c r="AC149"/>
      <c r="AD149"/>
      <c r="AE149"/>
      <c r="AF149"/>
      <c r="AG149"/>
      <c r="AH149"/>
      <c r="AI149"/>
      <c r="AJ149"/>
      <c r="AK149"/>
      <c r="AL149"/>
      <c r="AM149"/>
      <c r="AN149"/>
      <c r="AO149"/>
      <c r="AP149" s="135">
        <v>1</v>
      </c>
    </row>
    <row r="150" spans="1:42" s="641" customFormat="1" ht="18.75" customHeight="1">
      <c r="A150"/>
      <c r="B150"/>
      <c r="C150"/>
      <c r="D150" s="67" t="str">
        <f t="shared" si="18"/>
        <v>►</v>
      </c>
      <c r="E150" s="66"/>
      <c r="F150" s="65"/>
      <c r="G150" s="64" t="str">
        <f t="shared" si="16"/>
        <v/>
      </c>
      <c r="H150" s="63"/>
      <c r="I150" s="62"/>
      <c r="J150" s="61">
        <v>1</v>
      </c>
      <c r="K150" s="60"/>
      <c r="L150" s="59">
        <f>IFERROR(INDEX(E183:Q183,MATCH(I150,E182:Q182,0)) * H150 * IF(ISBLANK(E150), 1, E150), 0)</f>
        <v>0</v>
      </c>
      <c r="M150" s="58">
        <f>IF(O181=0,0,(O150/O181)*N140*1000)</f>
        <v>0</v>
      </c>
      <c r="N150" s="57">
        <f>IF(L181=0, 0, (E150*J150)/(L181*N140))</f>
        <v>0</v>
      </c>
      <c r="O150" s="485">
        <f>IF(ISBLANK(P134), 0, (L150 * J150) * (P133 / P134))</f>
        <v>0</v>
      </c>
      <c r="P150" s="56">
        <f>(E150/P134)*P133*J150</f>
        <v>0</v>
      </c>
      <c r="Q150" s="675">
        <f t="shared" si="17"/>
        <v>0</v>
      </c>
      <c r="R150"/>
      <c r="S150"/>
      <c r="T150"/>
      <c r="U150"/>
      <c r="V150"/>
      <c r="W150"/>
      <c r="X150"/>
      <c r="Y150"/>
      <c r="Z150"/>
      <c r="AA150"/>
      <c r="AB150"/>
      <c r="AC150"/>
      <c r="AD150"/>
      <c r="AE150"/>
      <c r="AF150"/>
      <c r="AG150"/>
      <c r="AH150"/>
      <c r="AI150"/>
      <c r="AJ150"/>
      <c r="AK150"/>
      <c r="AL150"/>
      <c r="AM150"/>
      <c r="AN150"/>
      <c r="AO150"/>
      <c r="AP150" s="135">
        <v>1</v>
      </c>
    </row>
    <row r="151" spans="1:42" s="641" customFormat="1" ht="18.75" customHeight="1">
      <c r="A151"/>
      <c r="B151"/>
      <c r="C151"/>
      <c r="D151" s="67" t="str">
        <f t="shared" si="18"/>
        <v>►</v>
      </c>
      <c r="E151" s="66"/>
      <c r="F151" s="65"/>
      <c r="G151" s="64" t="str">
        <f t="shared" si="16"/>
        <v/>
      </c>
      <c r="H151" s="382"/>
      <c r="I151" s="62"/>
      <c r="J151" s="61">
        <v>1</v>
      </c>
      <c r="K151" s="60"/>
      <c r="L151" s="59">
        <f>IFERROR(INDEX(E183:Q183,MATCH(I151,E182:Q182,0)) * H151 * IF(ISBLANK(E151), 1, E151), 0)</f>
        <v>0</v>
      </c>
      <c r="M151" s="71">
        <f>IF(O181=0,0,(O151/O181)*N140*1000)</f>
        <v>0</v>
      </c>
      <c r="N151" s="70">
        <f>IF(L181=0, 0, (E151*J151)/(L181*N140))</f>
        <v>0</v>
      </c>
      <c r="O151" s="485">
        <f>IF(ISBLANK(P134), 0, (L151 * J151) * (P133 / P134))</f>
        <v>0</v>
      </c>
      <c r="P151" s="69">
        <f>(E151/P134)*P133*J151</f>
        <v>0</v>
      </c>
      <c r="Q151" s="676">
        <f t="shared" si="17"/>
        <v>0</v>
      </c>
      <c r="R151"/>
      <c r="S151"/>
      <c r="T151"/>
      <c r="U151"/>
      <c r="V151"/>
      <c r="W151"/>
      <c r="X151"/>
      <c r="Y151"/>
      <c r="Z151"/>
      <c r="AA151"/>
      <c r="AB151"/>
      <c r="AC151"/>
      <c r="AD151"/>
      <c r="AE151"/>
      <c r="AF151"/>
      <c r="AG151"/>
      <c r="AH151"/>
      <c r="AI151"/>
      <c r="AJ151"/>
      <c r="AK151"/>
      <c r="AL151"/>
      <c r="AM151"/>
      <c r="AN151"/>
      <c r="AO151"/>
      <c r="AP151" s="135">
        <v>1</v>
      </c>
    </row>
    <row r="152" spans="1:42" s="641" customFormat="1" ht="18.75" customHeight="1">
      <c r="A152"/>
      <c r="B152"/>
      <c r="C152"/>
      <c r="D152" s="67" t="str">
        <f t="shared" si="18"/>
        <v>►</v>
      </c>
      <c r="E152" s="66"/>
      <c r="F152" s="65"/>
      <c r="G152" s="64" t="str">
        <f t="shared" si="16"/>
        <v/>
      </c>
      <c r="H152" s="382"/>
      <c r="I152" s="62"/>
      <c r="J152" s="61">
        <v>1</v>
      </c>
      <c r="K152" s="60"/>
      <c r="L152" s="59">
        <f>IFERROR(INDEX(E183:Q183,MATCH(I152,E182:Q182,0)) * H152 * IF(ISBLANK(E152), 1, E152), 0)</f>
        <v>0</v>
      </c>
      <c r="M152" s="58">
        <f>IF(O181=0,0,(O152/O181)*N140*1000)</f>
        <v>0</v>
      </c>
      <c r="N152" s="57">
        <f>IF(L181=0, 0, (E152*J152)/(L181*N140))</f>
        <v>0</v>
      </c>
      <c r="O152" s="485">
        <f>IF(ISBLANK(P134), 0, (L152 * J152) * (P133 / P134))</f>
        <v>0</v>
      </c>
      <c r="P152" s="56">
        <f>(E152/P134)*P133*J152</f>
        <v>0</v>
      </c>
      <c r="Q152" s="675">
        <f t="shared" si="17"/>
        <v>0</v>
      </c>
      <c r="R152"/>
      <c r="S152"/>
      <c r="T152"/>
      <c r="U152"/>
      <c r="V152"/>
      <c r="W152"/>
      <c r="X152"/>
      <c r="Y152"/>
      <c r="Z152"/>
      <c r="AA152"/>
      <c r="AB152"/>
      <c r="AC152"/>
      <c r="AD152"/>
      <c r="AE152"/>
      <c r="AF152"/>
      <c r="AG152"/>
      <c r="AH152" s="137"/>
      <c r="AI152" s="137"/>
      <c r="AJ152" s="137"/>
      <c r="AK152"/>
      <c r="AL152"/>
      <c r="AM152"/>
      <c r="AN152"/>
      <c r="AO152"/>
      <c r="AP152" s="135">
        <v>1</v>
      </c>
    </row>
    <row r="153" spans="1:42" s="641" customFormat="1" ht="18.75" customHeight="1">
      <c r="A153"/>
      <c r="B153"/>
      <c r="C153"/>
      <c r="D153" s="67" t="str">
        <f t="shared" si="18"/>
        <v>►</v>
      </c>
      <c r="E153" s="66"/>
      <c r="F153" s="65"/>
      <c r="G153" s="64" t="str">
        <f t="shared" si="16"/>
        <v/>
      </c>
      <c r="H153" s="382"/>
      <c r="I153" s="62"/>
      <c r="J153" s="61">
        <v>1</v>
      </c>
      <c r="K153" s="60"/>
      <c r="L153" s="59">
        <f>IFERROR(INDEX(E183:Q183,MATCH(I153,E182:Q182,0)) * H153 * IF(ISBLANK(E153), 1, E153), 0)</f>
        <v>0</v>
      </c>
      <c r="M153" s="71">
        <f>IF(O181=0,0,(O153/O181)*N140*1000)</f>
        <v>0</v>
      </c>
      <c r="N153" s="70">
        <f>IF(L181=0, 0, (E153*J153)/(L181*N140))</f>
        <v>0</v>
      </c>
      <c r="O153" s="485">
        <f>IF(ISBLANK(P134), 0, (L153 * J153) * (P133 / P134))</f>
        <v>0</v>
      </c>
      <c r="P153" s="69">
        <f>(E153/P134)*P133*J153</f>
        <v>0</v>
      </c>
      <c r="Q153" s="676">
        <f t="shared" si="17"/>
        <v>0</v>
      </c>
      <c r="R153"/>
      <c r="S153"/>
      <c r="T153"/>
      <c r="U153"/>
      <c r="V153"/>
      <c r="W153"/>
      <c r="X153"/>
      <c r="Y153"/>
      <c r="Z153"/>
      <c r="AA153"/>
      <c r="AB153"/>
      <c r="AC153"/>
      <c r="AD153"/>
      <c r="AE153"/>
      <c r="AF153"/>
      <c r="AG153"/>
      <c r="AH153" s="137"/>
      <c r="AI153" s="137"/>
      <c r="AJ153" s="137"/>
      <c r="AK153"/>
      <c r="AL153"/>
      <c r="AM153"/>
      <c r="AN153"/>
      <c r="AO153"/>
      <c r="AP153" s="135">
        <v>1</v>
      </c>
    </row>
    <row r="154" spans="1:42" s="641" customFormat="1" ht="18.75" customHeight="1">
      <c r="A154"/>
      <c r="B154"/>
      <c r="C154"/>
      <c r="D154" s="67" t="str">
        <f t="shared" si="18"/>
        <v>►</v>
      </c>
      <c r="E154" s="66"/>
      <c r="F154" s="65"/>
      <c r="G154" s="64" t="str">
        <f t="shared" si="16"/>
        <v/>
      </c>
      <c r="H154" s="382"/>
      <c r="I154" s="62"/>
      <c r="J154" s="61">
        <v>1</v>
      </c>
      <c r="K154" s="60"/>
      <c r="L154" s="59">
        <f>IFERROR(INDEX(E183:Q183,MATCH(I154,E182:Q182,0)) * H154 * IF(ISBLANK(E154), 1, E154), 0)</f>
        <v>0</v>
      </c>
      <c r="M154" s="58">
        <f>IF(O181=0,0,(O154/O181)*N140*1000)</f>
        <v>0</v>
      </c>
      <c r="N154" s="57">
        <f>IF(L181=0, 0, (E154*J154)/(L181*N140))</f>
        <v>0</v>
      </c>
      <c r="O154" s="485">
        <f>IF(ISBLANK(P134), 0, (L154 * J154) * (P133 / P134))</f>
        <v>0</v>
      </c>
      <c r="P154" s="56">
        <f>(E154/P134)*P133*J154</f>
        <v>0</v>
      </c>
      <c r="Q154" s="675">
        <f t="shared" si="17"/>
        <v>0</v>
      </c>
      <c r="R154"/>
      <c r="S154"/>
      <c r="T154"/>
      <c r="U154"/>
      <c r="V154"/>
      <c r="W154"/>
      <c r="X154"/>
      <c r="Y154"/>
      <c r="Z154"/>
      <c r="AA154"/>
      <c r="AB154"/>
      <c r="AC154"/>
      <c r="AD154"/>
      <c r="AE154"/>
      <c r="AF154"/>
      <c r="AG154"/>
      <c r="AH154" s="137"/>
      <c r="AI154" s="137"/>
      <c r="AJ154" s="137"/>
      <c r="AK154"/>
      <c r="AL154"/>
      <c r="AM154"/>
      <c r="AN154"/>
      <c r="AO154"/>
      <c r="AP154" s="135">
        <v>1</v>
      </c>
    </row>
    <row r="155" spans="1:42" s="641" customFormat="1" ht="18.75" customHeight="1">
      <c r="A155"/>
      <c r="B155"/>
      <c r="C155"/>
      <c r="D155" s="67" t="str">
        <f t="shared" si="18"/>
        <v>►</v>
      </c>
      <c r="E155" s="66"/>
      <c r="F155" s="65"/>
      <c r="G155" s="64" t="str">
        <f t="shared" si="16"/>
        <v/>
      </c>
      <c r="H155" s="382"/>
      <c r="I155" s="62"/>
      <c r="J155" s="61">
        <v>1</v>
      </c>
      <c r="K155" s="60"/>
      <c r="L155" s="59">
        <f>IFERROR(INDEX(E183:Q183,MATCH(I155,E182:Q182,0)) * H155 * IF(ISBLANK(E155), 1, E155), 0)</f>
        <v>0</v>
      </c>
      <c r="M155" s="71">
        <f>IF(O181=0,0,(O155/O181)*N140*1000)</f>
        <v>0</v>
      </c>
      <c r="N155" s="70">
        <f>IF(L181=0, 0, (E155*J155)/(L181*N140))</f>
        <v>0</v>
      </c>
      <c r="O155" s="485">
        <f>IF(ISBLANK(P134), 0, (L155 * J155) * (P133 / P134))</f>
        <v>0</v>
      </c>
      <c r="P155" s="69">
        <f>(E155/P134)*P133*J155</f>
        <v>0</v>
      </c>
      <c r="Q155" s="676">
        <f t="shared" si="17"/>
        <v>0</v>
      </c>
      <c r="R155"/>
      <c r="S155"/>
      <c r="T155"/>
      <c r="U155"/>
      <c r="V155"/>
      <c r="W155"/>
      <c r="X155"/>
      <c r="Y155"/>
      <c r="Z155"/>
      <c r="AA155"/>
      <c r="AB155"/>
      <c r="AC155"/>
      <c r="AD155"/>
      <c r="AE155"/>
      <c r="AF155"/>
      <c r="AG155"/>
      <c r="AH155" s="137"/>
      <c r="AI155" s="137"/>
      <c r="AJ155" s="137"/>
      <c r="AK155"/>
      <c r="AL155"/>
      <c r="AM155"/>
      <c r="AN155"/>
      <c r="AO155"/>
      <c r="AP155" s="135">
        <v>1</v>
      </c>
    </row>
    <row r="156" spans="1:42" s="641" customFormat="1" ht="18.75" customHeight="1">
      <c r="A156"/>
      <c r="B156"/>
      <c r="C156"/>
      <c r="D156" s="67" t="str">
        <f t="shared" si="18"/>
        <v>►</v>
      </c>
      <c r="E156" s="66"/>
      <c r="F156" s="65"/>
      <c r="G156" s="64" t="str">
        <f t="shared" si="16"/>
        <v/>
      </c>
      <c r="H156" s="382"/>
      <c r="I156" s="62"/>
      <c r="J156" s="61">
        <v>1</v>
      </c>
      <c r="K156" s="60"/>
      <c r="L156" s="59">
        <f>IFERROR(INDEX(E183:Q183,MATCH(I156,E182:Q182,0)) * H156 * IF(ISBLANK(E156), 1, E156), 0)</f>
        <v>0</v>
      </c>
      <c r="M156" s="58">
        <f>IF(O181=0,0,(O156/O181)*N140*1000)</f>
        <v>0</v>
      </c>
      <c r="N156" s="57">
        <f>IF(L181=0, 0, (E156*J156)/(L181*N140))</f>
        <v>0</v>
      </c>
      <c r="O156" s="485">
        <f>IF(ISBLANK(P134), 0, (L156 * J156) * (P133 / P134))</f>
        <v>0</v>
      </c>
      <c r="P156" s="56">
        <f>(E156/P134)*P133*J156</f>
        <v>0</v>
      </c>
      <c r="Q156" s="675">
        <f t="shared" si="17"/>
        <v>0</v>
      </c>
      <c r="R156"/>
      <c r="S156"/>
      <c r="T156"/>
      <c r="U156"/>
      <c r="V156"/>
      <c r="W156"/>
      <c r="X156"/>
      <c r="Y156"/>
      <c r="Z156"/>
      <c r="AA156"/>
      <c r="AB156"/>
      <c r="AC156"/>
      <c r="AD156"/>
      <c r="AE156"/>
      <c r="AF156"/>
      <c r="AG156"/>
      <c r="AH156" s="137"/>
      <c r="AI156" s="137"/>
      <c r="AJ156" s="137"/>
      <c r="AK156"/>
      <c r="AL156"/>
      <c r="AM156"/>
      <c r="AN156"/>
      <c r="AO156"/>
      <c r="AP156" s="135">
        <v>1</v>
      </c>
    </row>
    <row r="157" spans="1:42" s="641" customFormat="1" ht="18.75" customHeight="1">
      <c r="A157"/>
      <c r="B157"/>
      <c r="C157"/>
      <c r="D157" s="67" t="str">
        <f t="shared" si="18"/>
        <v>►</v>
      </c>
      <c r="E157" s="66"/>
      <c r="F157" s="65"/>
      <c r="G157" s="64" t="str">
        <f t="shared" si="16"/>
        <v/>
      </c>
      <c r="H157" s="382"/>
      <c r="I157" s="62"/>
      <c r="J157" s="61">
        <v>1</v>
      </c>
      <c r="K157" s="60"/>
      <c r="L157" s="59">
        <f>IFERROR(INDEX(E183:Q183,MATCH(I157,E182:Q182,0)) * H157 * IF(ISBLANK(E157), 1, E157), 0)</f>
        <v>0</v>
      </c>
      <c r="M157" s="71">
        <f>IF(O181=0,0,(O157/O181)*N140*1000)</f>
        <v>0</v>
      </c>
      <c r="N157" s="70">
        <f>IF(L181=0, 0, (E157*J157)/(L181*N140))</f>
        <v>0</v>
      </c>
      <c r="O157" s="485">
        <f>IF(ISBLANK(P134), 0, (L157 * J157) * (P133 / P134))</f>
        <v>0</v>
      </c>
      <c r="P157" s="69">
        <f>(E157/P134)*P133*J157</f>
        <v>0</v>
      </c>
      <c r="Q157" s="676">
        <f t="shared" si="17"/>
        <v>0</v>
      </c>
      <c r="R157"/>
      <c r="S157"/>
      <c r="T157"/>
      <c r="U157"/>
      <c r="V157"/>
      <c r="W157"/>
      <c r="X157"/>
      <c r="Y157"/>
      <c r="Z157"/>
      <c r="AA157"/>
      <c r="AB157"/>
      <c r="AC157"/>
      <c r="AD157"/>
      <c r="AE157"/>
      <c r="AF157"/>
      <c r="AG157"/>
      <c r="AH157" s="137"/>
      <c r="AI157" s="137"/>
      <c r="AJ157" s="137"/>
      <c r="AK157"/>
      <c r="AL157"/>
      <c r="AM157"/>
      <c r="AN157"/>
      <c r="AO157"/>
      <c r="AP157" s="135">
        <v>1</v>
      </c>
    </row>
    <row r="158" spans="1:42" s="641" customFormat="1" ht="18.75" customHeight="1">
      <c r="A158"/>
      <c r="B158"/>
      <c r="C158"/>
      <c r="D158" s="67" t="str">
        <f t="shared" si="18"/>
        <v>►</v>
      </c>
      <c r="E158" s="66"/>
      <c r="F158" s="65"/>
      <c r="G158" s="64" t="str">
        <f t="shared" si="16"/>
        <v/>
      </c>
      <c r="H158" s="382"/>
      <c r="I158" s="62"/>
      <c r="J158" s="61">
        <v>1</v>
      </c>
      <c r="K158" s="60"/>
      <c r="L158" s="59">
        <f>IFERROR(INDEX(E183:Q183,MATCH(I158,E182:Q182,0)) * H158 * IF(ISBLANK(E158), 1, E158), 0)</f>
        <v>0</v>
      </c>
      <c r="M158" s="58">
        <f>IF(O181=0,0,(O158/O181)*N140*1000)</f>
        <v>0</v>
      </c>
      <c r="N158" s="57">
        <f>IF(L181=0, 0, (E158*J158)/(L181*N140))</f>
        <v>0</v>
      </c>
      <c r="O158" s="485">
        <f>IF(ISBLANK(P134), 0, (L158 * J158) * (P133 / P134))</f>
        <v>0</v>
      </c>
      <c r="P158" s="56">
        <f>(E158/P134)*P133*J158</f>
        <v>0</v>
      </c>
      <c r="Q158" s="675">
        <f t="shared" si="17"/>
        <v>0</v>
      </c>
      <c r="R158"/>
      <c r="S158"/>
      <c r="T158"/>
      <c r="U158"/>
      <c r="V158"/>
      <c r="W158"/>
      <c r="X158"/>
      <c r="Y158"/>
      <c r="Z158"/>
      <c r="AA158"/>
      <c r="AB158"/>
      <c r="AC158"/>
      <c r="AD158"/>
      <c r="AE158"/>
      <c r="AF158"/>
      <c r="AG158"/>
      <c r="AH158" s="137"/>
      <c r="AI158" s="137"/>
      <c r="AJ158" s="137"/>
      <c r="AK158"/>
      <c r="AL158"/>
      <c r="AM158"/>
      <c r="AN158"/>
      <c r="AO158"/>
      <c r="AP158" s="135">
        <v>1</v>
      </c>
    </row>
    <row r="159" spans="1:42" s="641" customFormat="1" ht="18.75" customHeight="1">
      <c r="A159"/>
      <c r="B159"/>
      <c r="C159"/>
      <c r="D159" s="67" t="str">
        <f t="shared" si="18"/>
        <v>►</v>
      </c>
      <c r="E159" s="66"/>
      <c r="F159" s="65"/>
      <c r="G159" s="64" t="str">
        <f t="shared" si="16"/>
        <v/>
      </c>
      <c r="H159" s="382"/>
      <c r="I159" s="62"/>
      <c r="J159" s="61">
        <v>1</v>
      </c>
      <c r="K159" s="60"/>
      <c r="L159" s="59">
        <f>IFERROR(INDEX(E183:Q183,MATCH(I159,E182:Q182,0)) * H159 * IF(ISBLANK(E159), 1, E159), 0)</f>
        <v>0</v>
      </c>
      <c r="M159" s="71">
        <f>IF(O181=0,0,(O159/O181)*N140*1000)</f>
        <v>0</v>
      </c>
      <c r="N159" s="70">
        <f>IF(L181=0, 0, (E159*J159)/(L181*N140))</f>
        <v>0</v>
      </c>
      <c r="O159" s="485">
        <f>IF(ISBLANK(P134), 0, (L159 * J159) * (P133 / P134))</f>
        <v>0</v>
      </c>
      <c r="P159" s="69">
        <f>(E159/P134)*P133*J159</f>
        <v>0</v>
      </c>
      <c r="Q159" s="676">
        <f t="shared" si="17"/>
        <v>0</v>
      </c>
      <c r="R159"/>
      <c r="S159"/>
      <c r="T159"/>
      <c r="U159"/>
      <c r="V159"/>
      <c r="W159"/>
      <c r="X159"/>
      <c r="Y159"/>
      <c r="Z159"/>
      <c r="AA159"/>
      <c r="AB159"/>
      <c r="AC159"/>
      <c r="AD159"/>
      <c r="AE159"/>
      <c r="AF159"/>
      <c r="AG159"/>
      <c r="AH159" s="137"/>
      <c r="AI159" s="137"/>
      <c r="AJ159" s="137"/>
      <c r="AK159"/>
      <c r="AL159"/>
      <c r="AM159"/>
      <c r="AN159"/>
      <c r="AO159"/>
      <c r="AP159" s="135">
        <v>1</v>
      </c>
    </row>
    <row r="160" spans="1:42" s="641" customFormat="1" ht="18.75" customHeight="1">
      <c r="A160"/>
      <c r="B160"/>
      <c r="C160"/>
      <c r="D160" s="67" t="str">
        <f t="shared" si="18"/>
        <v>►</v>
      </c>
      <c r="E160" s="66"/>
      <c r="F160" s="65"/>
      <c r="G160" s="64" t="str">
        <f t="shared" si="16"/>
        <v/>
      </c>
      <c r="H160" s="382"/>
      <c r="I160" s="62"/>
      <c r="J160" s="61">
        <v>1</v>
      </c>
      <c r="K160" s="60"/>
      <c r="L160" s="59">
        <f>IFERROR(INDEX(E183:Q183,MATCH(I160,E182:Q182,0)) * H160 * IF(ISBLANK(E160), 1, E160), 0)</f>
        <v>0</v>
      </c>
      <c r="M160" s="58">
        <f>IF(O181=0,0,(O160/O181)*N140*1000)</f>
        <v>0</v>
      </c>
      <c r="N160" s="57">
        <f>IF(L181=0, 0, (E160*J160)/(L181*N140))</f>
        <v>0</v>
      </c>
      <c r="O160" s="485">
        <f>IF(ISBLANK(P134), 0, (L160 * J160) * (P133 / P134))</f>
        <v>0</v>
      </c>
      <c r="P160" s="56">
        <f>(E160/P134)*P133*J160</f>
        <v>0</v>
      </c>
      <c r="Q160" s="675">
        <f t="shared" si="17"/>
        <v>0</v>
      </c>
      <c r="R160"/>
      <c r="S160"/>
      <c r="T160"/>
      <c r="U160"/>
      <c r="V160"/>
      <c r="W160"/>
      <c r="X160"/>
      <c r="Y160"/>
      <c r="Z160"/>
      <c r="AA160"/>
      <c r="AB160"/>
      <c r="AC160"/>
      <c r="AD160"/>
      <c r="AE160"/>
      <c r="AF160"/>
      <c r="AG160"/>
      <c r="AH160" s="137"/>
      <c r="AI160" s="137"/>
      <c r="AJ160" s="137"/>
      <c r="AK160"/>
      <c r="AL160"/>
      <c r="AM160"/>
      <c r="AN160"/>
      <c r="AO160"/>
      <c r="AP160" s="135">
        <v>1</v>
      </c>
    </row>
    <row r="161" spans="1:42" s="641" customFormat="1" ht="18.75" customHeight="1">
      <c r="A161"/>
      <c r="B161"/>
      <c r="C161"/>
      <c r="D161" s="67" t="str">
        <f t="shared" si="18"/>
        <v>►</v>
      </c>
      <c r="E161" s="66"/>
      <c r="F161" s="65"/>
      <c r="G161" s="64" t="str">
        <f t="shared" si="16"/>
        <v/>
      </c>
      <c r="H161" s="382"/>
      <c r="I161" s="62"/>
      <c r="J161" s="61">
        <v>1</v>
      </c>
      <c r="K161" s="60"/>
      <c r="L161" s="59">
        <f>IFERROR(INDEX(E183:Q183,MATCH(I161,E182:Q182,0)) * H161 * IF(ISBLANK(E161), 1, E161), 0)</f>
        <v>0</v>
      </c>
      <c r="M161" s="71">
        <f>IF(O181=0,0,(O161/O181)*N140*1000)</f>
        <v>0</v>
      </c>
      <c r="N161" s="70">
        <f>IF(L181=0, 0, (E161*J161)/(L181*N140))</f>
        <v>0</v>
      </c>
      <c r="O161" s="485">
        <f>IF(ISBLANK(P134), 0, (L161 * J161) * (P133 / P134))</f>
        <v>0</v>
      </c>
      <c r="P161" s="69">
        <f>(E161/P134)*P133*J161</f>
        <v>0</v>
      </c>
      <c r="Q161" s="676">
        <f t="shared" si="17"/>
        <v>0</v>
      </c>
      <c r="R161"/>
      <c r="S161"/>
      <c r="T161"/>
      <c r="U161"/>
      <c r="V161"/>
      <c r="W161"/>
      <c r="X161"/>
      <c r="Y161"/>
      <c r="Z161"/>
      <c r="AA161"/>
      <c r="AB161"/>
      <c r="AC161"/>
      <c r="AD161"/>
      <c r="AE161"/>
      <c r="AF161"/>
      <c r="AG161"/>
      <c r="AH161" s="137"/>
      <c r="AI161" s="137"/>
      <c r="AJ161" s="137"/>
      <c r="AK161"/>
      <c r="AL161"/>
      <c r="AM161"/>
      <c r="AN161"/>
      <c r="AO161"/>
      <c r="AP161" s="135">
        <v>1</v>
      </c>
    </row>
    <row r="162" spans="1:42" s="641" customFormat="1" ht="18.75" customHeight="1">
      <c r="A162"/>
      <c r="B162"/>
      <c r="C162"/>
      <c r="D162" s="67" t="str">
        <f t="shared" si="18"/>
        <v>►</v>
      </c>
      <c r="E162" s="66"/>
      <c r="F162" s="65"/>
      <c r="G162" s="64" t="str">
        <f t="shared" si="16"/>
        <v/>
      </c>
      <c r="H162" s="382"/>
      <c r="I162" s="62"/>
      <c r="J162" s="61">
        <v>1</v>
      </c>
      <c r="K162" s="60"/>
      <c r="L162" s="59">
        <f>IFERROR(INDEX(E183:Q183,MATCH(I162,E182:Q182,0)) * H162 * IF(ISBLANK(E162), 1, E162), 0)</f>
        <v>0</v>
      </c>
      <c r="M162" s="58">
        <f>IF(O181=0,0,(O162/O181)*N140*1000)</f>
        <v>0</v>
      </c>
      <c r="N162" s="57">
        <f>IF(L181=0, 0, (E162*J162)/(L181*N140))</f>
        <v>0</v>
      </c>
      <c r="O162" s="485">
        <f>IF(ISBLANK(P134), 0, (L162 * J162) * (P133 / P134))</f>
        <v>0</v>
      </c>
      <c r="P162" s="56">
        <f>(E162/P134)*P133*J162</f>
        <v>0</v>
      </c>
      <c r="Q162" s="675">
        <f t="shared" si="17"/>
        <v>0</v>
      </c>
      <c r="R162"/>
      <c r="S162"/>
      <c r="T162"/>
      <c r="U162"/>
      <c r="V162"/>
      <c r="W162"/>
      <c r="X162"/>
      <c r="Y162"/>
      <c r="Z162"/>
      <c r="AA162"/>
      <c r="AB162"/>
      <c r="AC162"/>
      <c r="AD162"/>
      <c r="AE162"/>
      <c r="AF162"/>
      <c r="AG162"/>
      <c r="AH162" s="137"/>
      <c r="AI162" s="137"/>
      <c r="AJ162" s="137"/>
      <c r="AK162"/>
      <c r="AL162"/>
      <c r="AM162"/>
      <c r="AN162"/>
      <c r="AO162"/>
      <c r="AP162" s="135">
        <v>1</v>
      </c>
    </row>
    <row r="163" spans="1:42" s="641" customFormat="1" ht="18.75" customHeight="1">
      <c r="A163"/>
      <c r="B163"/>
      <c r="C163"/>
      <c r="D163" s="67" t="str">
        <f t="shared" si="18"/>
        <v>►</v>
      </c>
      <c r="E163" s="66"/>
      <c r="F163" s="65"/>
      <c r="G163" s="64" t="str">
        <f t="shared" si="16"/>
        <v/>
      </c>
      <c r="H163" s="382"/>
      <c r="I163" s="62"/>
      <c r="J163" s="61">
        <v>1</v>
      </c>
      <c r="K163" s="60"/>
      <c r="L163" s="59">
        <f>IFERROR(INDEX(E183:Q183,MATCH(I163,E182:Q182,0)) * H163 * IF(ISBLANK(E163), 1, E163), 0)</f>
        <v>0</v>
      </c>
      <c r="M163" s="71">
        <f>IF(O181=0,0,(O163/O181)*N140*1000)</f>
        <v>0</v>
      </c>
      <c r="N163" s="70">
        <f>IF(L181=0, 0, (E163*J163)/(L181*N140))</f>
        <v>0</v>
      </c>
      <c r="O163" s="485">
        <f>IF(ISBLANK(P134), 0, (L163 * J163) * (P133 / P134))</f>
        <v>0</v>
      </c>
      <c r="P163" s="69">
        <f>(E163/P134)*P133*J163</f>
        <v>0</v>
      </c>
      <c r="Q163" s="676">
        <f t="shared" si="17"/>
        <v>0</v>
      </c>
      <c r="R163"/>
      <c r="S163"/>
      <c r="T163"/>
      <c r="U163"/>
      <c r="V163"/>
      <c r="W163"/>
      <c r="X163"/>
      <c r="Y163"/>
      <c r="Z163"/>
      <c r="AA163"/>
      <c r="AB163"/>
      <c r="AC163"/>
      <c r="AD163"/>
      <c r="AE163"/>
      <c r="AF163"/>
      <c r="AG163"/>
      <c r="AH163" s="137"/>
      <c r="AI163" s="137"/>
      <c r="AJ163" s="137"/>
      <c r="AK163"/>
      <c r="AL163"/>
      <c r="AM163"/>
      <c r="AN163"/>
      <c r="AO163"/>
      <c r="AP163" s="135">
        <v>1</v>
      </c>
    </row>
    <row r="164" spans="1:42" s="641" customFormat="1" ht="18.75" customHeight="1">
      <c r="A164"/>
      <c r="B164"/>
      <c r="C164"/>
      <c r="D164" s="67" t="str">
        <f t="shared" si="18"/>
        <v>►</v>
      </c>
      <c r="E164" s="66"/>
      <c r="F164" s="65"/>
      <c r="G164" s="64" t="str">
        <f t="shared" si="16"/>
        <v/>
      </c>
      <c r="H164" s="382"/>
      <c r="I164" s="62"/>
      <c r="J164" s="61">
        <v>1</v>
      </c>
      <c r="K164" s="60"/>
      <c r="L164" s="59">
        <f>IFERROR(INDEX(E183:Q183,MATCH(I164,E182:Q182,0)) * H164 * IF(ISBLANK(E164), 1, E164), 0)</f>
        <v>0</v>
      </c>
      <c r="M164" s="58">
        <f>IF(O181=0,0,(O164/O181)*N140*1000)</f>
        <v>0</v>
      </c>
      <c r="N164" s="57">
        <f>IF(L181=0, 0, (E164*J164)/(L181*N140))</f>
        <v>0</v>
      </c>
      <c r="O164" s="485">
        <f>IF(ISBLANK(P134), 0, (L164 * J164) * (P133 / P134))</f>
        <v>0</v>
      </c>
      <c r="P164" s="56">
        <f>(E164/P134)*P133*J164</f>
        <v>0</v>
      </c>
      <c r="Q164" s="675">
        <f t="shared" si="17"/>
        <v>0</v>
      </c>
      <c r="R164"/>
      <c r="S164"/>
      <c r="T164"/>
      <c r="U164"/>
      <c r="V164"/>
      <c r="W164"/>
      <c r="X164"/>
      <c r="Y164"/>
      <c r="Z164"/>
      <c r="AA164"/>
      <c r="AB164"/>
      <c r="AC164"/>
      <c r="AD164"/>
      <c r="AE164"/>
      <c r="AF164"/>
      <c r="AG164"/>
      <c r="AH164" s="137"/>
      <c r="AI164" s="137"/>
      <c r="AJ164" s="137"/>
      <c r="AK164"/>
      <c r="AL164"/>
      <c r="AM164"/>
      <c r="AN164"/>
      <c r="AO164"/>
      <c r="AP164" s="135">
        <v>1</v>
      </c>
    </row>
    <row r="165" spans="1:42" s="641" customFormat="1" ht="18.75" customHeight="1">
      <c r="A165"/>
      <c r="B165"/>
      <c r="C165"/>
      <c r="D165" s="67" t="str">
        <f t="shared" si="18"/>
        <v>►</v>
      </c>
      <c r="E165" s="66"/>
      <c r="F165" s="65"/>
      <c r="G165" s="64" t="str">
        <f t="shared" si="16"/>
        <v/>
      </c>
      <c r="H165" s="382"/>
      <c r="I165" s="62"/>
      <c r="J165" s="61">
        <v>1</v>
      </c>
      <c r="K165" s="60"/>
      <c r="L165" s="59">
        <f>IFERROR(INDEX(E183:Q183,MATCH(I165,E182:Q182,0)) * H165 * IF(ISBLANK(E165), 1, E165), 0)</f>
        <v>0</v>
      </c>
      <c r="M165" s="71">
        <f>IF(O181=0,0,(O165/O181)*N140*1000)</f>
        <v>0</v>
      </c>
      <c r="N165" s="70">
        <f>IF(L181=0, 0, (E165*J165)/(L181*N140))</f>
        <v>0</v>
      </c>
      <c r="O165" s="485">
        <f>IF(ISBLANK(P134), 0, (L165 * J165) * (P133 / P134))</f>
        <v>0</v>
      </c>
      <c r="P165" s="69">
        <f>(E165/P134)*P133*J165</f>
        <v>0</v>
      </c>
      <c r="Q165" s="676">
        <f t="shared" si="17"/>
        <v>0</v>
      </c>
      <c r="R165"/>
      <c r="S165"/>
      <c r="T165"/>
      <c r="U165"/>
      <c r="V165"/>
      <c r="W165"/>
      <c r="X165"/>
      <c r="Y165"/>
      <c r="Z165"/>
      <c r="AA165"/>
      <c r="AB165"/>
      <c r="AC165"/>
      <c r="AD165"/>
      <c r="AE165"/>
      <c r="AF165"/>
      <c r="AG165"/>
      <c r="AH165" s="137"/>
      <c r="AI165" s="137"/>
      <c r="AJ165" s="137"/>
      <c r="AK165"/>
      <c r="AL165"/>
      <c r="AM165"/>
      <c r="AN165"/>
      <c r="AO165"/>
      <c r="AP165" s="135">
        <v>1</v>
      </c>
    </row>
    <row r="166" spans="1:42" s="641" customFormat="1" ht="18.75" customHeight="1">
      <c r="A166"/>
      <c r="B166"/>
      <c r="C166"/>
      <c r="D166" s="67" t="str">
        <f t="shared" si="18"/>
        <v>►</v>
      </c>
      <c r="E166" s="66"/>
      <c r="F166" s="65"/>
      <c r="G166" s="64" t="str">
        <f t="shared" si="16"/>
        <v/>
      </c>
      <c r="H166" s="382"/>
      <c r="I166" s="62"/>
      <c r="J166" s="61">
        <v>1</v>
      </c>
      <c r="K166" s="60"/>
      <c r="L166" s="59">
        <f>IFERROR(INDEX(E183:Q183,MATCH(I166,E182:Q182,0)) * H166 * IF(ISBLANK(E166), 1, E166), 0)</f>
        <v>0</v>
      </c>
      <c r="M166" s="58">
        <f>IF(O181=0,0,(O166/O181)*N140*1000)</f>
        <v>0</v>
      </c>
      <c r="N166" s="57">
        <f>IF(L181=0, 0, (E166*J166)/(L181*N140))</f>
        <v>0</v>
      </c>
      <c r="O166" s="485">
        <f>IF(ISBLANK(P134), 0, (L166 * J166) * (P133 / P134))</f>
        <v>0</v>
      </c>
      <c r="P166" s="56">
        <f>(E166/P134)*P133*J166</f>
        <v>0</v>
      </c>
      <c r="Q166" s="675">
        <f t="shared" si="17"/>
        <v>0</v>
      </c>
      <c r="R166"/>
      <c r="S166"/>
      <c r="T166"/>
      <c r="U166"/>
      <c r="V166"/>
      <c r="W166"/>
      <c r="X166"/>
      <c r="Y166"/>
      <c r="Z166"/>
      <c r="AA166"/>
      <c r="AB166"/>
      <c r="AC166"/>
      <c r="AD166"/>
      <c r="AE166"/>
      <c r="AF166"/>
      <c r="AG166"/>
      <c r="AH166" s="137"/>
      <c r="AI166" s="137"/>
      <c r="AJ166" s="137"/>
      <c r="AK166"/>
      <c r="AL166"/>
      <c r="AM166"/>
      <c r="AN166"/>
      <c r="AO166"/>
      <c r="AP166" s="135">
        <v>1</v>
      </c>
    </row>
    <row r="167" spans="1:42" s="641" customFormat="1" ht="18.75" customHeight="1">
      <c r="A167"/>
      <c r="B167"/>
      <c r="C167"/>
      <c r="D167" s="67" t="str">
        <f t="shared" si="18"/>
        <v>►</v>
      </c>
      <c r="E167" s="66"/>
      <c r="F167" s="65"/>
      <c r="G167" s="64" t="str">
        <f t="shared" si="16"/>
        <v/>
      </c>
      <c r="H167" s="382"/>
      <c r="I167" s="62"/>
      <c r="J167" s="61">
        <v>1</v>
      </c>
      <c r="K167" s="60"/>
      <c r="L167" s="59">
        <f>IFERROR(INDEX(E183:Q183,MATCH(I167,E182:Q182,0)) * H167 * IF(ISBLANK(E167), 1, E167), 0)</f>
        <v>0</v>
      </c>
      <c r="M167" s="71">
        <f>IF(O181=0,0,(O167/O181)*N140*1000)</f>
        <v>0</v>
      </c>
      <c r="N167" s="70">
        <f>IF(L181=0, 0, (E167*J167)/(L181*N140))</f>
        <v>0</v>
      </c>
      <c r="O167" s="485">
        <f>IF(ISBLANK(P134), 0, (L167 * J167) * (P133 / P134))</f>
        <v>0</v>
      </c>
      <c r="P167" s="69">
        <f>(E167/P134)*P133*J167</f>
        <v>0</v>
      </c>
      <c r="Q167" s="676">
        <f t="shared" si="17"/>
        <v>0</v>
      </c>
      <c r="R167"/>
      <c r="S167"/>
      <c r="T167"/>
      <c r="U167"/>
      <c r="V167"/>
      <c r="W167"/>
      <c r="X167"/>
      <c r="Y167"/>
      <c r="Z167"/>
      <c r="AA167"/>
      <c r="AB167"/>
      <c r="AC167"/>
      <c r="AD167"/>
      <c r="AE167"/>
      <c r="AF167"/>
      <c r="AG167"/>
      <c r="AH167" s="137"/>
      <c r="AI167" s="137"/>
      <c r="AJ167" s="137"/>
      <c r="AK167"/>
      <c r="AL167"/>
      <c r="AM167"/>
      <c r="AN167"/>
      <c r="AO167"/>
      <c r="AP167" s="135">
        <v>1</v>
      </c>
    </row>
    <row r="168" spans="1:42" s="641" customFormat="1" ht="18.75" customHeight="1">
      <c r="A168"/>
      <c r="B168"/>
      <c r="C168"/>
      <c r="D168" s="67" t="str">
        <f t="shared" si="18"/>
        <v>►</v>
      </c>
      <c r="E168" s="66"/>
      <c r="F168" s="65"/>
      <c r="G168" s="64" t="str">
        <f t="shared" si="16"/>
        <v/>
      </c>
      <c r="H168" s="382"/>
      <c r="I168" s="62"/>
      <c r="J168" s="61">
        <v>1</v>
      </c>
      <c r="K168" s="60"/>
      <c r="L168" s="59">
        <f>IFERROR(INDEX(E183:Q183,MATCH(I168,E182:Q182,0)) * H168 * IF(ISBLANK(E168), 1, E168), 0)</f>
        <v>0</v>
      </c>
      <c r="M168" s="58">
        <f>IF(O181=0,0,(O168/O181)*N140*1000)</f>
        <v>0</v>
      </c>
      <c r="N168" s="57">
        <f>IF(L181=0, 0, (E168*J168)/(L181*N140))</f>
        <v>0</v>
      </c>
      <c r="O168" s="485">
        <f>IF(ISBLANK(P134), 0, (L168 * J168) * (P133 / P134))</f>
        <v>0</v>
      </c>
      <c r="P168" s="56">
        <f>(E168/P134)*P133*J168</f>
        <v>0</v>
      </c>
      <c r="Q168" s="675">
        <f t="shared" si="17"/>
        <v>0</v>
      </c>
      <c r="R168"/>
      <c r="S168"/>
      <c r="T168"/>
      <c r="U168"/>
      <c r="V168"/>
      <c r="W168"/>
      <c r="X168"/>
      <c r="Y168"/>
      <c r="Z168"/>
      <c r="AA168"/>
      <c r="AB168"/>
      <c r="AC168"/>
      <c r="AD168"/>
      <c r="AE168"/>
      <c r="AF168"/>
      <c r="AG168"/>
      <c r="AH168" s="137"/>
      <c r="AI168" s="137"/>
      <c r="AJ168" s="137"/>
      <c r="AK168"/>
      <c r="AL168"/>
      <c r="AM168"/>
      <c r="AN168"/>
      <c r="AO168"/>
      <c r="AP168" s="135">
        <v>1</v>
      </c>
    </row>
    <row r="169" spans="1:42" s="641" customFormat="1" ht="18.75" customHeight="1">
      <c r="A169"/>
      <c r="B169"/>
      <c r="C169"/>
      <c r="D169" s="67" t="str">
        <f t="shared" si="18"/>
        <v>►</v>
      </c>
      <c r="E169" s="66"/>
      <c r="F169" s="65"/>
      <c r="G169" s="64" t="str">
        <f t="shared" si="16"/>
        <v/>
      </c>
      <c r="H169" s="382"/>
      <c r="I169" s="62"/>
      <c r="J169" s="61">
        <v>1</v>
      </c>
      <c r="K169" s="60"/>
      <c r="L169" s="59">
        <f>IFERROR(INDEX(E183:Q183,MATCH(I169,E182:Q182,0)) * H169 * IF(ISBLANK(E169), 1, E169), 0)</f>
        <v>0</v>
      </c>
      <c r="M169" s="71">
        <f>IF(O181=0,0,(O169/O181)*N140*1000)</f>
        <v>0</v>
      </c>
      <c r="N169" s="70">
        <f>IF(L181=0, 0, (E169*J169)/(L181*N140))</f>
        <v>0</v>
      </c>
      <c r="O169" s="485">
        <f>IF(ISBLANK(P134), 0, (L169 * J169) * (P133 / P134))</f>
        <v>0</v>
      </c>
      <c r="P169" s="69">
        <f>(E169/P134)*P133*J169</f>
        <v>0</v>
      </c>
      <c r="Q169" s="676">
        <f t="shared" si="17"/>
        <v>0</v>
      </c>
      <c r="R169"/>
      <c r="S169"/>
      <c r="T169"/>
      <c r="U169"/>
      <c r="V169"/>
      <c r="W169"/>
      <c r="X169"/>
      <c r="Y169"/>
      <c r="Z169"/>
      <c r="AA169"/>
      <c r="AB169"/>
      <c r="AC169"/>
      <c r="AD169"/>
      <c r="AE169"/>
      <c r="AF169"/>
      <c r="AG169"/>
      <c r="AH169" s="137"/>
      <c r="AI169" s="137"/>
      <c r="AJ169" s="137"/>
      <c r="AK169"/>
      <c r="AL169"/>
      <c r="AM169"/>
      <c r="AN169"/>
      <c r="AO169"/>
      <c r="AP169" s="135">
        <v>1</v>
      </c>
    </row>
    <row r="170" spans="1:42" s="641" customFormat="1" ht="18.75" customHeight="1">
      <c r="A170"/>
      <c r="B170"/>
      <c r="C170"/>
      <c r="D170" s="67" t="str">
        <f t="shared" si="18"/>
        <v>►</v>
      </c>
      <c r="E170" s="66"/>
      <c r="F170" s="65"/>
      <c r="G170" s="64" t="str">
        <f t="shared" si="16"/>
        <v/>
      </c>
      <c r="H170" s="382"/>
      <c r="I170" s="62"/>
      <c r="J170" s="61">
        <v>1</v>
      </c>
      <c r="K170" s="60"/>
      <c r="L170" s="59">
        <f>IFERROR(INDEX(E183:Q183,MATCH(I170,E182:Q182,0)) * H170 * IF(ISBLANK(E170), 1, E170), 0)</f>
        <v>0</v>
      </c>
      <c r="M170" s="58">
        <f>IF(O181=0,0,(O170/O181)*N140*1000)</f>
        <v>0</v>
      </c>
      <c r="N170" s="57">
        <f>IF(L181=0, 0, (E170*J170)/(L181*N140))</f>
        <v>0</v>
      </c>
      <c r="O170" s="485">
        <f>IF(ISBLANK(P134), 0, (L170 * J170) * (P133 / P134))</f>
        <v>0</v>
      </c>
      <c r="P170" s="56">
        <f>(E170/P134)*P133*J170</f>
        <v>0</v>
      </c>
      <c r="Q170" s="675">
        <f t="shared" si="17"/>
        <v>0</v>
      </c>
      <c r="R170"/>
      <c r="S170"/>
      <c r="T170"/>
      <c r="U170"/>
      <c r="V170"/>
      <c r="W170"/>
      <c r="X170"/>
      <c r="Y170"/>
      <c r="Z170"/>
      <c r="AA170"/>
      <c r="AB170"/>
      <c r="AC170"/>
      <c r="AD170"/>
      <c r="AE170"/>
      <c r="AF170"/>
      <c r="AG170"/>
      <c r="AH170" s="137"/>
      <c r="AI170" s="137"/>
      <c r="AJ170" s="137"/>
      <c r="AK170"/>
      <c r="AL170"/>
      <c r="AM170"/>
      <c r="AN170"/>
      <c r="AO170"/>
      <c r="AP170" s="135">
        <v>1</v>
      </c>
    </row>
    <row r="171" spans="1:42" s="641" customFormat="1" ht="18.75" customHeight="1">
      <c r="A171"/>
      <c r="B171"/>
      <c r="C171"/>
      <c r="D171" s="67" t="str">
        <f t="shared" si="18"/>
        <v>►</v>
      </c>
      <c r="E171" s="66"/>
      <c r="F171" s="65"/>
      <c r="G171" s="64" t="str">
        <f t="shared" si="16"/>
        <v/>
      </c>
      <c r="H171" s="382"/>
      <c r="I171" s="62"/>
      <c r="J171" s="61">
        <v>1</v>
      </c>
      <c r="K171" s="60"/>
      <c r="L171" s="59">
        <f>IFERROR(INDEX(E183:Q183,MATCH(I171,E182:Q182,0)) * H171 * IF(ISBLANK(E171), 1, E171), 0)</f>
        <v>0</v>
      </c>
      <c r="M171" s="71">
        <f>IF(O181=0,0,(O171/O181)*N140*1000)</f>
        <v>0</v>
      </c>
      <c r="N171" s="70">
        <f>IF(L181=0, 0, (E171*J171)/(L181*N140))</f>
        <v>0</v>
      </c>
      <c r="O171" s="485">
        <f>IF(ISBLANK(P134), 0, (L171 * J171) * (P133 / P134))</f>
        <v>0</v>
      </c>
      <c r="P171" s="69">
        <f>(E171/P134)*P133*J171</f>
        <v>0</v>
      </c>
      <c r="Q171" s="676">
        <f t="shared" si="17"/>
        <v>0</v>
      </c>
      <c r="R171"/>
      <c r="S171"/>
      <c r="T171"/>
      <c r="U171"/>
      <c r="V171"/>
      <c r="W171"/>
      <c r="X171"/>
      <c r="Y171"/>
      <c r="Z171"/>
      <c r="AA171"/>
      <c r="AB171"/>
      <c r="AC171"/>
      <c r="AD171"/>
      <c r="AE171"/>
      <c r="AF171"/>
      <c r="AG171"/>
      <c r="AH171" s="137"/>
      <c r="AI171" s="137"/>
      <c r="AJ171" s="137"/>
      <c r="AK171"/>
      <c r="AL171"/>
      <c r="AM171"/>
      <c r="AN171"/>
      <c r="AO171"/>
      <c r="AP171" s="135">
        <v>1</v>
      </c>
    </row>
    <row r="172" spans="1:42" s="641" customFormat="1" ht="18.75" customHeight="1">
      <c r="A172"/>
      <c r="B172"/>
      <c r="C172"/>
      <c r="D172" s="67" t="str">
        <f t="shared" si="18"/>
        <v>►</v>
      </c>
      <c r="E172" s="66"/>
      <c r="F172" s="65"/>
      <c r="G172" s="64" t="str">
        <f t="shared" si="16"/>
        <v/>
      </c>
      <c r="H172" s="382"/>
      <c r="I172" s="62"/>
      <c r="J172" s="61">
        <v>1</v>
      </c>
      <c r="K172" s="60"/>
      <c r="L172" s="59">
        <f>IFERROR(INDEX(E183:Q183,MATCH(I172,E182:Q182,0)) * H172 * IF(ISBLANK(E172), 1, E172), 0)</f>
        <v>0</v>
      </c>
      <c r="M172" s="58">
        <f>IF(O181=0,0,(O172/O181)*N140*1000)</f>
        <v>0</v>
      </c>
      <c r="N172" s="57">
        <f>IF(L181=0, 0, (E172*J172)/(L181*N140))</f>
        <v>0</v>
      </c>
      <c r="O172" s="485">
        <f>IF(ISBLANK(P134), 0, (L172 * J172) * (P133 / P134))</f>
        <v>0</v>
      </c>
      <c r="P172" s="56">
        <f>(E172/P134)*P133*J172</f>
        <v>0</v>
      </c>
      <c r="Q172" s="675">
        <f t="shared" si="17"/>
        <v>0</v>
      </c>
      <c r="R172"/>
      <c r="S172"/>
      <c r="T172"/>
      <c r="U172"/>
      <c r="V172"/>
      <c r="W172"/>
      <c r="X172"/>
      <c r="Y172"/>
      <c r="Z172"/>
      <c r="AA172"/>
      <c r="AB172"/>
      <c r="AC172"/>
      <c r="AD172"/>
      <c r="AE172"/>
      <c r="AF172"/>
      <c r="AG172"/>
      <c r="AH172" s="137"/>
      <c r="AI172" s="137"/>
      <c r="AJ172" s="137"/>
      <c r="AK172"/>
      <c r="AL172"/>
      <c r="AM172"/>
      <c r="AN172"/>
      <c r="AO172"/>
      <c r="AP172" s="135">
        <v>1</v>
      </c>
    </row>
    <row r="173" spans="1:42" s="641" customFormat="1" ht="18.75" customHeight="1">
      <c r="A173"/>
      <c r="B173"/>
      <c r="C173"/>
      <c r="D173" s="67" t="str">
        <f t="shared" si="18"/>
        <v>►</v>
      </c>
      <c r="E173" s="66"/>
      <c r="F173" s="65"/>
      <c r="G173" s="64" t="str">
        <f t="shared" si="16"/>
        <v/>
      </c>
      <c r="H173" s="382"/>
      <c r="I173" s="62"/>
      <c r="J173" s="61">
        <v>1</v>
      </c>
      <c r="K173" s="60"/>
      <c r="L173" s="59">
        <f>IFERROR(INDEX(E183:Q183,MATCH(I173,E182:Q182,0)) * H173 * IF(ISBLANK(E173), 1, E173), 0)</f>
        <v>0</v>
      </c>
      <c r="M173" s="71">
        <f>IF(O181=0,0,(O173/O181)*N140*1000)</f>
        <v>0</v>
      </c>
      <c r="N173" s="70">
        <f>IF(L181=0, 0, (E173*J173)/(L181*N140))</f>
        <v>0</v>
      </c>
      <c r="O173" s="485">
        <f>IF(ISBLANK(P134), 0, (L173 * J173) * (P133 / P134))</f>
        <v>0</v>
      </c>
      <c r="P173" s="69">
        <f>(E173/P134)*P133*J173</f>
        <v>0</v>
      </c>
      <c r="Q173" s="676">
        <f t="shared" si="17"/>
        <v>0</v>
      </c>
      <c r="R173"/>
      <c r="S173"/>
      <c r="T173"/>
      <c r="U173"/>
      <c r="V173"/>
      <c r="W173"/>
      <c r="X173"/>
      <c r="Y173"/>
      <c r="Z173"/>
      <c r="AA173"/>
      <c r="AB173"/>
      <c r="AC173"/>
      <c r="AD173"/>
      <c r="AE173"/>
      <c r="AF173"/>
      <c r="AG173"/>
      <c r="AH173" s="137"/>
      <c r="AI173" s="137"/>
      <c r="AJ173" s="137"/>
      <c r="AK173"/>
      <c r="AL173"/>
      <c r="AM173"/>
      <c r="AN173"/>
      <c r="AO173"/>
      <c r="AP173" s="135">
        <v>1</v>
      </c>
    </row>
    <row r="174" spans="1:42" s="641" customFormat="1" ht="18.75" customHeight="1">
      <c r="A174"/>
      <c r="B174"/>
      <c r="C174"/>
      <c r="D174" s="67" t="str">
        <f t="shared" si="18"/>
        <v>►</v>
      </c>
      <c r="E174" s="66"/>
      <c r="F174" s="65"/>
      <c r="G174" s="64" t="str">
        <f t="shared" si="16"/>
        <v/>
      </c>
      <c r="H174" s="382"/>
      <c r="I174" s="62"/>
      <c r="J174" s="61">
        <v>1</v>
      </c>
      <c r="K174" s="60"/>
      <c r="L174" s="59">
        <f>IFERROR(INDEX(E183:Q183,MATCH(I174,E182:Q182,0)) * H174 * IF(ISBLANK(E174), 1, E174), 0)</f>
        <v>0</v>
      </c>
      <c r="M174" s="58">
        <f>IF(O181=0,0,(O174/O181)*N140*1000)</f>
        <v>0</v>
      </c>
      <c r="N174" s="57">
        <f>IF(L181=0, 0, (E174*J174)/(L181*N140))</f>
        <v>0</v>
      </c>
      <c r="O174" s="485">
        <f>IF(ISBLANK(P134), 0, (L174 * J174) * (P133 / P134))</f>
        <v>0</v>
      </c>
      <c r="P174" s="56">
        <f>(E174/P134)*P133*J174</f>
        <v>0</v>
      </c>
      <c r="Q174" s="675">
        <f t="shared" si="17"/>
        <v>0</v>
      </c>
      <c r="R174"/>
      <c r="S174"/>
      <c r="T174"/>
      <c r="U174"/>
      <c r="V174"/>
      <c r="W174"/>
      <c r="X174"/>
      <c r="Y174"/>
      <c r="Z174"/>
      <c r="AA174"/>
      <c r="AB174"/>
      <c r="AC174"/>
      <c r="AD174"/>
      <c r="AE174"/>
      <c r="AF174"/>
      <c r="AG174"/>
      <c r="AH174" s="137"/>
      <c r="AI174" s="137"/>
      <c r="AJ174" s="137"/>
      <c r="AK174"/>
      <c r="AL174"/>
      <c r="AM174"/>
      <c r="AN174"/>
      <c r="AO174"/>
      <c r="AP174" s="135">
        <v>1</v>
      </c>
    </row>
    <row r="175" spans="1:42" s="641" customFormat="1" ht="18.75" customHeight="1">
      <c r="A175"/>
      <c r="B175"/>
      <c r="C175"/>
      <c r="D175" s="67" t="str">
        <f t="shared" si="18"/>
        <v>►</v>
      </c>
      <c r="E175" s="66"/>
      <c r="F175" s="65"/>
      <c r="G175" s="64" t="str">
        <f t="shared" si="16"/>
        <v/>
      </c>
      <c r="H175" s="382"/>
      <c r="I175" s="62"/>
      <c r="J175" s="61">
        <v>1</v>
      </c>
      <c r="K175" s="60"/>
      <c r="L175" s="59">
        <f>IFERROR(INDEX(E183:Q183,MATCH(I175,E182:Q182,0)) * H175 * IF(ISBLANK(E175), 1, E175), 0)</f>
        <v>0</v>
      </c>
      <c r="M175" s="71">
        <f>IF(O181=0,0,(O175/O181)*N140*1000)</f>
        <v>0</v>
      </c>
      <c r="N175" s="70">
        <f>IF(L181=0, 0, (E175*J175)/(L181*N140))</f>
        <v>0</v>
      </c>
      <c r="O175" s="485">
        <f>IF(ISBLANK(P134), 0, (L175 * J175) * (P133 / P134))</f>
        <v>0</v>
      </c>
      <c r="P175" s="69">
        <f>(E175/P134)*P133*J175</f>
        <v>0</v>
      </c>
      <c r="Q175" s="676">
        <f t="shared" si="17"/>
        <v>0</v>
      </c>
      <c r="R175"/>
      <c r="S175"/>
      <c r="T175"/>
      <c r="U175"/>
      <c r="V175"/>
      <c r="W175"/>
      <c r="X175"/>
      <c r="Y175"/>
      <c r="Z175"/>
      <c r="AA175"/>
      <c r="AB175"/>
      <c r="AC175"/>
      <c r="AD175"/>
      <c r="AE175"/>
      <c r="AF175"/>
      <c r="AG175"/>
      <c r="AH175" s="137"/>
      <c r="AI175" s="137"/>
      <c r="AJ175" s="137"/>
      <c r="AK175"/>
      <c r="AL175"/>
      <c r="AM175"/>
      <c r="AN175"/>
      <c r="AO175"/>
      <c r="AP175" s="135">
        <v>1</v>
      </c>
    </row>
    <row r="176" spans="1:42" s="641" customFormat="1" ht="18.75" customHeight="1">
      <c r="A176"/>
      <c r="B176"/>
      <c r="C176"/>
      <c r="D176" s="67" t="str">
        <f t="shared" si="18"/>
        <v>►</v>
      </c>
      <c r="E176" s="66"/>
      <c r="F176" s="65"/>
      <c r="G176" s="64" t="str">
        <f t="shared" si="16"/>
        <v/>
      </c>
      <c r="H176" s="382"/>
      <c r="I176" s="62"/>
      <c r="J176" s="61">
        <v>1</v>
      </c>
      <c r="K176" s="60"/>
      <c r="L176" s="59">
        <f>IFERROR(INDEX(E183:Q183,MATCH(I176,E182:Q182,0)) * H176 * IF(ISBLANK(E176), 1, E176), 0)</f>
        <v>0</v>
      </c>
      <c r="M176" s="58">
        <f>IF(O181=0,0,(O176/O181)*N140*1000)</f>
        <v>0</v>
      </c>
      <c r="N176" s="57">
        <f>IF(L181=0, 0, (E176*J176)/(L181*N140))</f>
        <v>0</v>
      </c>
      <c r="O176" s="485">
        <f>IF(ISBLANK(P134), 0, (L176 * J176) * (P133 / P134))</f>
        <v>0</v>
      </c>
      <c r="P176" s="56">
        <f>(E176/P134)*P133*J176</f>
        <v>0</v>
      </c>
      <c r="Q176" s="675">
        <f t="shared" si="17"/>
        <v>0</v>
      </c>
      <c r="R176"/>
      <c r="S176"/>
      <c r="T176"/>
      <c r="U176"/>
      <c r="V176"/>
      <c r="W176"/>
      <c r="X176"/>
      <c r="Y176"/>
      <c r="Z176"/>
      <c r="AA176"/>
      <c r="AB176"/>
      <c r="AC176"/>
      <c r="AD176"/>
      <c r="AE176"/>
      <c r="AF176"/>
      <c r="AG176"/>
      <c r="AH176" s="137"/>
      <c r="AI176" s="137"/>
      <c r="AJ176" s="137"/>
      <c r="AK176"/>
      <c r="AL176"/>
      <c r="AM176"/>
      <c r="AN176"/>
      <c r="AO176"/>
      <c r="AP176" s="135">
        <v>1</v>
      </c>
    </row>
    <row r="177" spans="1:44" s="641" customFormat="1" ht="18.75" customHeight="1">
      <c r="A177"/>
      <c r="B177"/>
      <c r="C177"/>
      <c r="D177" s="67" t="str">
        <f t="shared" si="18"/>
        <v>►</v>
      </c>
      <c r="E177" s="66"/>
      <c r="F177" s="65"/>
      <c r="G177" s="64" t="str">
        <f t="shared" si="16"/>
        <v/>
      </c>
      <c r="H177" s="382"/>
      <c r="I177" s="62"/>
      <c r="J177" s="61">
        <v>1</v>
      </c>
      <c r="K177" s="60"/>
      <c r="L177" s="59">
        <f>IFERROR(INDEX(E183:Q183,MATCH(I177,E182:Q182,0)) * H177 * IF(ISBLANK(E177), 1, E177), 0)</f>
        <v>0</v>
      </c>
      <c r="M177" s="71">
        <f>IF(O181=0,0,(O177/O181)*N140*1000)</f>
        <v>0</v>
      </c>
      <c r="N177" s="70">
        <f>IF(L181=0, 0, (E177*J177)/(L181*N140))</f>
        <v>0</v>
      </c>
      <c r="O177" s="485">
        <f>IF(ISBLANK(P134), 0, (L177 * J177) * (P133 / P134))</f>
        <v>0</v>
      </c>
      <c r="P177" s="69">
        <f>(E177/P134)*P133*J177</f>
        <v>0</v>
      </c>
      <c r="Q177" s="676">
        <f t="shared" si="17"/>
        <v>0</v>
      </c>
      <c r="R177"/>
      <c r="S177"/>
      <c r="T177"/>
      <c r="U177"/>
      <c r="V177"/>
      <c r="W177"/>
      <c r="X177"/>
      <c r="Y177"/>
      <c r="Z177"/>
      <c r="AA177"/>
      <c r="AB177"/>
      <c r="AC177"/>
      <c r="AD177"/>
      <c r="AE177"/>
      <c r="AF177"/>
      <c r="AG177"/>
      <c r="AH177" s="137"/>
      <c r="AI177" s="137"/>
      <c r="AJ177" s="137"/>
      <c r="AK177"/>
      <c r="AL177"/>
      <c r="AM177"/>
      <c r="AN177"/>
      <c r="AO177"/>
      <c r="AP177" s="135">
        <v>1</v>
      </c>
    </row>
    <row r="178" spans="1:44" s="641" customFormat="1" ht="18.75" customHeight="1">
      <c r="A178"/>
      <c r="B178"/>
      <c r="C178"/>
      <c r="D178" s="67" t="str">
        <f t="shared" si="18"/>
        <v>►</v>
      </c>
      <c r="E178" s="66"/>
      <c r="F178" s="65"/>
      <c r="G178" s="64" t="str">
        <f t="shared" si="16"/>
        <v/>
      </c>
      <c r="H178" s="382"/>
      <c r="I178" s="62"/>
      <c r="J178" s="61">
        <v>1</v>
      </c>
      <c r="K178" s="60"/>
      <c r="L178" s="59">
        <f>IFERROR(INDEX(E183:Q183,MATCH(I178,E182:Q182,0)) * H178 * IF(ISBLANK(E178), 1, E178), 0)</f>
        <v>0</v>
      </c>
      <c r="M178" s="58">
        <f>IF(O181=0,0,(O178/O181)*N140*1000)</f>
        <v>0</v>
      </c>
      <c r="N178" s="57">
        <f>IF(L181=0, 0, (E178*J178)/(L181*N140))</f>
        <v>0</v>
      </c>
      <c r="O178" s="485">
        <f>IF(ISBLANK(P134), 0, (L178 * J178) * (P133 / P134))</f>
        <v>0</v>
      </c>
      <c r="P178" s="56">
        <f>(E178/P134)*P133*J178</f>
        <v>0</v>
      </c>
      <c r="Q178" s="675">
        <f t="shared" si="17"/>
        <v>0</v>
      </c>
      <c r="R178"/>
      <c r="S178"/>
      <c r="T178"/>
      <c r="U178"/>
      <c r="V178"/>
      <c r="W178"/>
      <c r="X178"/>
      <c r="Y178"/>
      <c r="Z178"/>
      <c r="AA178"/>
      <c r="AB178"/>
      <c r="AC178"/>
      <c r="AD178"/>
      <c r="AE178"/>
      <c r="AF178"/>
      <c r="AG178"/>
      <c r="AH178" s="137"/>
      <c r="AI178" s="137"/>
      <c r="AJ178" s="137"/>
      <c r="AK178"/>
      <c r="AL178"/>
      <c r="AM178"/>
      <c r="AN178"/>
      <c r="AO178"/>
      <c r="AP178" s="135">
        <v>1</v>
      </c>
    </row>
    <row r="179" spans="1:44" s="641" customFormat="1" ht="18.75" customHeight="1">
      <c r="A179"/>
      <c r="B179"/>
      <c r="C179"/>
      <c r="D179" s="67" t="str">
        <f t="shared" si="18"/>
        <v>►</v>
      </c>
      <c r="E179" s="66"/>
      <c r="F179" s="72"/>
      <c r="G179" s="64" t="str">
        <f t="shared" si="16"/>
        <v/>
      </c>
      <c r="H179" s="63"/>
      <c r="I179" s="62"/>
      <c r="J179" s="61">
        <v>1</v>
      </c>
      <c r="K179" s="60"/>
      <c r="L179" s="59">
        <f>IFERROR(INDEX(E183:Q183,MATCH(I179,E182:Q182,0)) * H179 * IF(ISBLANK(E179), 1, E179), 0)</f>
        <v>0</v>
      </c>
      <c r="M179" s="71">
        <f>IF(O181=0,0,(O179/O181)*N140*1000)</f>
        <v>0</v>
      </c>
      <c r="N179" s="70">
        <f>IF(L181=0, 0, (E179*J179)/(L181*N140))</f>
        <v>0</v>
      </c>
      <c r="O179" s="485">
        <f>IF(ISBLANK(P134), 0, (L179 * J179) * (P133 / P134))</f>
        <v>0</v>
      </c>
      <c r="P179" s="69">
        <f>(E179/P134)*P133*J179</f>
        <v>0</v>
      </c>
      <c r="Q179" s="676">
        <f t="shared" si="17"/>
        <v>0</v>
      </c>
      <c r="R179"/>
      <c r="S179"/>
      <c r="T179"/>
      <c r="U179"/>
      <c r="V179"/>
      <c r="W179"/>
      <c r="X179"/>
      <c r="Y179"/>
      <c r="Z179"/>
      <c r="AA179"/>
      <c r="AB179"/>
      <c r="AC179"/>
      <c r="AD179"/>
      <c r="AE179"/>
      <c r="AF179"/>
      <c r="AG179"/>
      <c r="AH179" s="137"/>
      <c r="AI179" s="137"/>
      <c r="AJ179" s="137"/>
      <c r="AK179"/>
      <c r="AL179"/>
      <c r="AM179"/>
      <c r="AN179"/>
      <c r="AO179"/>
      <c r="AP179" s="135">
        <v>1</v>
      </c>
    </row>
    <row r="180" spans="1:44" s="641" customFormat="1" ht="18.75" customHeight="1">
      <c r="A180"/>
      <c r="B180"/>
      <c r="C180"/>
      <c r="D180" s="53" t="s">
        <v>0</v>
      </c>
      <c r="E180" s="66"/>
      <c r="F180" s="72"/>
      <c r="G180" s="64" t="str">
        <f t="shared" si="16"/>
        <v/>
      </c>
      <c r="H180" s="63"/>
      <c r="I180" s="62"/>
      <c r="J180" s="61">
        <v>1</v>
      </c>
      <c r="K180" s="60"/>
      <c r="L180" s="59">
        <f>IFERROR(INDEX(E183:Q183,MATCH(I180,E182:Q182,0)) * H180 * IF(ISBLANK(E180), 1, E180), 0)</f>
        <v>0</v>
      </c>
      <c r="M180" s="58">
        <f>IF(O181=0,0,(O180/O181)*N140*1000)</f>
        <v>0</v>
      </c>
      <c r="N180" s="57">
        <f>IF(L181=0, 0, (E180*J180)/(L181*N140))</f>
        <v>0</v>
      </c>
      <c r="O180" s="485">
        <f>IF(ISBLANK(P134), 0, (L180 * J180) * (P133 / P134))</f>
        <v>0</v>
      </c>
      <c r="P180" s="56">
        <f>(E180/P134)*P133*J180</f>
        <v>0</v>
      </c>
      <c r="Q180" s="675">
        <f t="shared" si="17"/>
        <v>0</v>
      </c>
      <c r="R180"/>
      <c r="S180"/>
      <c r="T180"/>
      <c r="U180"/>
      <c r="V180"/>
      <c r="W180"/>
      <c r="X180"/>
      <c r="Y180"/>
      <c r="Z180"/>
      <c r="AA180"/>
      <c r="AB180"/>
      <c r="AC180"/>
      <c r="AD180"/>
      <c r="AE180"/>
      <c r="AF180"/>
      <c r="AG180"/>
      <c r="AH180" s="137"/>
      <c r="AI180" s="137"/>
      <c r="AJ180" s="137"/>
      <c r="AK180"/>
      <c r="AL180"/>
      <c r="AM180"/>
      <c r="AN180"/>
      <c r="AO180"/>
      <c r="AP180" s="135">
        <v>1</v>
      </c>
    </row>
    <row r="181" spans="1:44" s="641" customFormat="1" ht="15.75">
      <c r="A181"/>
      <c r="B181"/>
      <c r="C181"/>
      <c r="D181" s="53" t="s">
        <v>0</v>
      </c>
      <c r="E181" s="51"/>
      <c r="F181" s="50"/>
      <c r="G181" s="52"/>
      <c r="H181" s="52"/>
      <c r="I181" s="51"/>
      <c r="J181" s="50"/>
      <c r="K181" s="49"/>
      <c r="L181" s="48">
        <f>SUM(L141:L180)</f>
        <v>0</v>
      </c>
      <c r="M181" s="47"/>
      <c r="N181" s="47"/>
      <c r="O181" s="46">
        <f>SUM(O141:O180)</f>
        <v>0</v>
      </c>
      <c r="P181" s="49"/>
      <c r="Q181" s="2079"/>
      <c r="R181"/>
      <c r="S181"/>
      <c r="T181"/>
      <c r="U181"/>
      <c r="V181"/>
      <c r="W181"/>
      <c r="X181"/>
      <c r="Y181"/>
      <c r="Z181"/>
      <c r="AA181"/>
      <c r="AB181"/>
      <c r="AC181"/>
      <c r="AD181"/>
      <c r="AE181"/>
      <c r="AF181"/>
      <c r="AG181"/>
      <c r="AH181" s="137"/>
      <c r="AI181" s="137"/>
      <c r="AJ181" s="137"/>
      <c r="AK181"/>
      <c r="AL181"/>
      <c r="AM181"/>
      <c r="AN181"/>
      <c r="AO181"/>
      <c r="AP181" s="135">
        <v>1</v>
      </c>
    </row>
    <row r="182" spans="1:44" s="641" customFormat="1" ht="15.75">
      <c r="A182"/>
      <c r="B182"/>
      <c r="C182"/>
      <c r="D182" s="44" t="s">
        <v>15</v>
      </c>
      <c r="E182" s="39" t="s">
        <v>66</v>
      </c>
      <c r="F182" s="39" t="s">
        <v>65</v>
      </c>
      <c r="G182" s="623" t="s">
        <v>54</v>
      </c>
      <c r="H182" s="43" t="s">
        <v>64</v>
      </c>
      <c r="I182" s="42" t="s">
        <v>63</v>
      </c>
      <c r="J182" s="41" t="s">
        <v>62</v>
      </c>
      <c r="K182" s="40" t="s">
        <v>61</v>
      </c>
      <c r="L182" s="38" t="s">
        <v>55</v>
      </c>
      <c r="M182" s="39" t="s">
        <v>60</v>
      </c>
      <c r="N182" s="39" t="s">
        <v>59</v>
      </c>
      <c r="O182" s="624" t="s">
        <v>58</v>
      </c>
      <c r="P182" s="624" t="s">
        <v>57</v>
      </c>
      <c r="Q182" s="404" t="s">
        <v>56</v>
      </c>
      <c r="R182"/>
      <c r="S182"/>
      <c r="T182"/>
      <c r="U182"/>
      <c r="V182"/>
      <c r="W182"/>
      <c r="X182"/>
      <c r="Y182"/>
      <c r="Z182"/>
      <c r="AA182"/>
      <c r="AB182"/>
      <c r="AC182"/>
      <c r="AD182"/>
      <c r="AE182"/>
      <c r="AF182"/>
      <c r="AG182"/>
      <c r="AH182" s="137"/>
      <c r="AI182" s="137"/>
      <c r="AJ182" s="137"/>
      <c r="AK182"/>
      <c r="AL182"/>
      <c r="AM182"/>
      <c r="AN182"/>
      <c r="AO182"/>
      <c r="AP182" s="135">
        <v>1</v>
      </c>
    </row>
    <row r="183" spans="1:44" s="641" customFormat="1">
      <c r="A183"/>
      <c r="B183"/>
      <c r="C183"/>
      <c r="D183" s="44" t="s">
        <v>15</v>
      </c>
      <c r="E183" s="406">
        <v>0.5</v>
      </c>
      <c r="F183" s="407">
        <v>0.25</v>
      </c>
      <c r="G183" s="679">
        <v>1</v>
      </c>
      <c r="H183" s="407">
        <v>0.25</v>
      </c>
      <c r="I183" s="409">
        <v>0.5</v>
      </c>
      <c r="J183" s="410">
        <v>1E-3</v>
      </c>
      <c r="K183" s="408">
        <v>1</v>
      </c>
      <c r="L183" s="410">
        <v>1E-3</v>
      </c>
      <c r="M183" s="410">
        <v>0.22500000000000001</v>
      </c>
      <c r="N183" s="410">
        <v>0.01</v>
      </c>
      <c r="O183" s="678">
        <v>1</v>
      </c>
      <c r="P183" s="679">
        <v>0.1</v>
      </c>
      <c r="Q183" s="411">
        <v>0.01</v>
      </c>
      <c r="R183"/>
      <c r="S183"/>
      <c r="T183"/>
      <c r="U183"/>
      <c r="V183"/>
      <c r="W183"/>
      <c r="X183"/>
      <c r="Y183"/>
      <c r="Z183"/>
      <c r="AA183"/>
      <c r="AB183"/>
      <c r="AC183"/>
      <c r="AD183"/>
      <c r="AE183"/>
      <c r="AF183"/>
      <c r="AG183"/>
      <c r="AH183" s="137"/>
      <c r="AI183" s="137"/>
      <c r="AJ183" s="137"/>
      <c r="AK183"/>
      <c r="AL183"/>
      <c r="AM183"/>
      <c r="AN183"/>
      <c r="AO183"/>
      <c r="AP183" s="135">
        <v>1</v>
      </c>
    </row>
    <row r="184" spans="1:44" s="641" customFormat="1">
      <c r="A184"/>
      <c r="B184"/>
      <c r="C184"/>
      <c r="D184" s="593" t="s">
        <v>15</v>
      </c>
      <c r="E184" s="588">
        <v>11</v>
      </c>
      <c r="F184" s="588">
        <v>11</v>
      </c>
      <c r="G184" s="588">
        <v>3</v>
      </c>
      <c r="H184" s="588">
        <v>11</v>
      </c>
      <c r="I184" s="588">
        <v>11</v>
      </c>
      <c r="J184" s="588">
        <v>9</v>
      </c>
      <c r="K184" s="588">
        <v>35</v>
      </c>
      <c r="L184" s="589">
        <v>0.2</v>
      </c>
      <c r="M184" s="588">
        <v>11</v>
      </c>
      <c r="N184" s="588">
        <v>11</v>
      </c>
      <c r="O184" s="588">
        <v>11</v>
      </c>
      <c r="P184" s="588">
        <v>11</v>
      </c>
      <c r="Q184" s="591">
        <v>11</v>
      </c>
      <c r="R184"/>
      <c r="S184"/>
      <c r="T184"/>
      <c r="U184"/>
      <c r="V184"/>
      <c r="W184"/>
      <c r="X184"/>
      <c r="Y184"/>
      <c r="Z184"/>
      <c r="AA184"/>
      <c r="AB184"/>
      <c r="AC184"/>
      <c r="AD184"/>
      <c r="AE184"/>
      <c r="AF184"/>
      <c r="AG184"/>
      <c r="AH184"/>
      <c r="AI184"/>
      <c r="AJ184"/>
      <c r="AK184"/>
      <c r="AL184"/>
      <c r="AM184"/>
      <c r="AN184"/>
      <c r="AO184"/>
      <c r="AP184" s="135">
        <v>1</v>
      </c>
    </row>
    <row r="185" spans="1:44" s="641" customFormat="1" ht="15.75" customHeight="1" thickBot="1">
      <c r="A185"/>
      <c r="B185"/>
      <c r="C185"/>
      <c r="D185" s="594" t="s">
        <v>15</v>
      </c>
      <c r="E185" s="590">
        <f t="shared" ref="E185:Q185" ca="1" si="19">CELL("largeur",E185)</f>
        <v>11</v>
      </c>
      <c r="F185" s="590">
        <f t="shared" ca="1" si="19"/>
        <v>11</v>
      </c>
      <c r="G185" s="590">
        <f t="shared" ca="1" si="19"/>
        <v>3</v>
      </c>
      <c r="H185" s="590">
        <f t="shared" ca="1" si="19"/>
        <v>11</v>
      </c>
      <c r="I185" s="590">
        <f t="shared" ca="1" si="19"/>
        <v>11</v>
      </c>
      <c r="J185" s="590">
        <f t="shared" ca="1" si="19"/>
        <v>9</v>
      </c>
      <c r="K185" s="590">
        <f t="shared" ca="1" si="19"/>
        <v>35</v>
      </c>
      <c r="L185" s="590">
        <f t="shared" ca="1" si="19"/>
        <v>11</v>
      </c>
      <c r="M185" s="590">
        <f t="shared" ca="1" si="19"/>
        <v>11</v>
      </c>
      <c r="N185" s="590">
        <f t="shared" ca="1" si="19"/>
        <v>11</v>
      </c>
      <c r="O185" s="590">
        <f t="shared" ca="1" si="19"/>
        <v>11</v>
      </c>
      <c r="P185" s="590">
        <f t="shared" ca="1" si="19"/>
        <v>11</v>
      </c>
      <c r="Q185" s="592">
        <f t="shared" ca="1" si="19"/>
        <v>11</v>
      </c>
      <c r="R185"/>
      <c r="S185"/>
      <c r="T185"/>
      <c r="U185"/>
      <c r="V185"/>
      <c r="W185"/>
      <c r="X185"/>
      <c r="Y185"/>
      <c r="Z185"/>
      <c r="AA185"/>
      <c r="AB185"/>
      <c r="AC185"/>
      <c r="AD185"/>
      <c r="AE185"/>
      <c r="AF185"/>
      <c r="AG185"/>
      <c r="AH185"/>
      <c r="AI185"/>
      <c r="AJ185"/>
      <c r="AK185"/>
      <c r="AL185"/>
      <c r="AM185"/>
      <c r="AN185"/>
      <c r="AO185"/>
      <c r="AP185" s="135">
        <v>1</v>
      </c>
    </row>
    <row r="186" spans="1:44" s="641" customFormat="1" ht="15" customHeight="1">
      <c r="A186"/>
      <c r="B186"/>
      <c r="C186"/>
      <c r="D186" s="1" t="s">
        <v>0</v>
      </c>
      <c r="E186" s="617" t="s">
        <v>0</v>
      </c>
      <c r="F186" s="617" t="s">
        <v>0</v>
      </c>
      <c r="G186" s="617" t="s">
        <v>0</v>
      </c>
      <c r="H186" s="617" t="s">
        <v>0</v>
      </c>
      <c r="I186" s="617" t="s">
        <v>0</v>
      </c>
      <c r="J186" s="2028"/>
      <c r="K186" s="151" t="s">
        <v>1064</v>
      </c>
      <c r="L186" s="2030">
        <v>0.2</v>
      </c>
      <c r="M186" s="154" t="s">
        <v>1061</v>
      </c>
      <c r="N186" s="2028"/>
      <c r="O186" s="2028"/>
      <c r="P186" s="617" t="s">
        <v>0</v>
      </c>
      <c r="Q186" s="617" t="s">
        <v>0</v>
      </c>
      <c r="R186"/>
      <c r="S186"/>
      <c r="T186"/>
      <c r="U186"/>
      <c r="V186"/>
      <c r="W186"/>
      <c r="X186"/>
      <c r="Y186"/>
      <c r="Z186"/>
      <c r="AA186"/>
      <c r="AB186"/>
      <c r="AC186"/>
      <c r="AD186"/>
      <c r="AE186"/>
      <c r="AF186"/>
      <c r="AG186"/>
      <c r="AH186"/>
      <c r="AI186"/>
      <c r="AJ186"/>
      <c r="AK186"/>
      <c r="AL186"/>
      <c r="AM186"/>
      <c r="AN186"/>
      <c r="AO186"/>
      <c r="AP186" s="135">
        <v>1</v>
      </c>
    </row>
    <row r="187" spans="1:44" s="641" customFormat="1" ht="14.45" customHeight="1">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s="135">
        <v>1</v>
      </c>
    </row>
    <row r="188" spans="1:44" s="641" customFormat="1" ht="14.45" customHeight="1">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s="640" t="s">
        <v>997</v>
      </c>
    </row>
    <row r="189" spans="1:44" s="641" customFormat="1">
      <c r="A189" s="135">
        <v>1</v>
      </c>
      <c r="B189" s="135">
        <v>1</v>
      </c>
      <c r="C189" s="135">
        <v>1</v>
      </c>
      <c r="D189" s="135">
        <v>1</v>
      </c>
      <c r="E189" s="135">
        <v>1</v>
      </c>
      <c r="F189" s="135">
        <v>1</v>
      </c>
      <c r="G189" s="135">
        <v>1</v>
      </c>
      <c r="H189" s="135">
        <v>1</v>
      </c>
      <c r="I189" s="135">
        <v>1</v>
      </c>
      <c r="J189" s="135">
        <v>1</v>
      </c>
      <c r="K189" s="135">
        <v>1</v>
      </c>
      <c r="L189" s="135">
        <v>1</v>
      </c>
      <c r="M189" s="135">
        <v>1</v>
      </c>
      <c r="N189" s="135">
        <v>1</v>
      </c>
      <c r="O189" s="135">
        <v>1</v>
      </c>
      <c r="P189" s="135">
        <v>1</v>
      </c>
      <c r="Q189" s="135">
        <v>1</v>
      </c>
      <c r="R189" s="135">
        <v>1</v>
      </c>
      <c r="S189" s="135">
        <v>1</v>
      </c>
      <c r="T189" s="135">
        <v>1</v>
      </c>
      <c r="U189" s="135">
        <v>1</v>
      </c>
      <c r="V189" s="135">
        <v>1</v>
      </c>
      <c r="W189" s="135">
        <v>1</v>
      </c>
      <c r="X189" s="135">
        <v>1</v>
      </c>
      <c r="Y189" s="135">
        <v>1</v>
      </c>
      <c r="Z189" s="135">
        <v>1</v>
      </c>
      <c r="AA189" s="135">
        <v>1</v>
      </c>
      <c r="AB189" s="135">
        <v>1</v>
      </c>
      <c r="AC189" s="135">
        <v>1</v>
      </c>
      <c r="AD189" s="135">
        <v>1</v>
      </c>
      <c r="AE189" s="135">
        <v>1</v>
      </c>
      <c r="AF189" s="135">
        <v>2</v>
      </c>
      <c r="AG189" s="135">
        <v>3</v>
      </c>
      <c r="AH189" s="135">
        <v>4</v>
      </c>
      <c r="AI189" s="135">
        <v>5</v>
      </c>
      <c r="AJ189" s="135">
        <v>6</v>
      </c>
      <c r="AK189" s="135">
        <v>7</v>
      </c>
      <c r="AL189" s="135">
        <v>8</v>
      </c>
      <c r="AM189" s="135">
        <v>9</v>
      </c>
      <c r="AN189" s="135">
        <v>10</v>
      </c>
      <c r="AO189" s="135">
        <v>11</v>
      </c>
      <c r="AP189" s="133" t="str">
        <f>ADDRESS(ROW(),COLUMN(),4)</f>
        <v>AP189</v>
      </c>
      <c r="AQ189" s="689"/>
      <c r="AR189" s="690" t="str">
        <f>ADDRESS(ROW(),COLUMN(),4)</f>
        <v>AR189</v>
      </c>
    </row>
  </sheetData>
  <mergeCells count="90">
    <mergeCell ref="P139:P140"/>
    <mergeCell ref="Q139:Q140"/>
    <mergeCell ref="H139:H140"/>
    <mergeCell ref="I139:I140"/>
    <mergeCell ref="J139:J140"/>
    <mergeCell ref="L139:L140"/>
    <mergeCell ref="O139:O140"/>
    <mergeCell ref="E128:E129"/>
    <mergeCell ref="F128:M129"/>
    <mergeCell ref="N128:N129"/>
    <mergeCell ref="O128:P129"/>
    <mergeCell ref="Q128:Q129"/>
    <mergeCell ref="AH66:AI67"/>
    <mergeCell ref="AH69:AI70"/>
    <mergeCell ref="AK38:AN41"/>
    <mergeCell ref="AH39:AI40"/>
    <mergeCell ref="AH42:AI43"/>
    <mergeCell ref="AK42:AN43"/>
    <mergeCell ref="AH45:AI46"/>
    <mergeCell ref="AK113:AN113"/>
    <mergeCell ref="AK78:AN79"/>
    <mergeCell ref="AH81:AI82"/>
    <mergeCell ref="AH84:AI85"/>
    <mergeCell ref="AK84:AN85"/>
    <mergeCell ref="AM101:AN102"/>
    <mergeCell ref="AH93:AI94"/>
    <mergeCell ref="AH87:AI88"/>
    <mergeCell ref="AH90:AI91"/>
    <mergeCell ref="AM95:AM96"/>
    <mergeCell ref="AK101:AL102"/>
    <mergeCell ref="AK110:AN110"/>
    <mergeCell ref="P73:Q73"/>
    <mergeCell ref="AH72:AI73"/>
    <mergeCell ref="AK72:AN73"/>
    <mergeCell ref="AH75:AI76"/>
    <mergeCell ref="AH78:AI79"/>
    <mergeCell ref="E69:E70"/>
    <mergeCell ref="F69:M70"/>
    <mergeCell ref="N69:N70"/>
    <mergeCell ref="O69:P70"/>
    <mergeCell ref="Q69:Q70"/>
    <mergeCell ref="AH33:AI34"/>
    <mergeCell ref="AH36:AI37"/>
    <mergeCell ref="AK57:AL58"/>
    <mergeCell ref="AH60:AI61"/>
    <mergeCell ref="AH63:AI64"/>
    <mergeCell ref="AH48:AI49"/>
    <mergeCell ref="AH51:AI52"/>
    <mergeCell ref="AH54:AI55"/>
    <mergeCell ref="AH57:AI58"/>
    <mergeCell ref="AH9:AI10"/>
    <mergeCell ref="U10:AB11"/>
    <mergeCell ref="AC10:AC11"/>
    <mergeCell ref="AD10:AE11"/>
    <mergeCell ref="AH30:AI31"/>
    <mergeCell ref="AF10:AF11"/>
    <mergeCell ref="AH12:AI13"/>
    <mergeCell ref="AE14:AF14"/>
    <mergeCell ref="AH15:AI16"/>
    <mergeCell ref="AH18:AI19"/>
    <mergeCell ref="AH21:AI22"/>
    <mergeCell ref="AH24:AI25"/>
    <mergeCell ref="AH27:AI28"/>
    <mergeCell ref="T10:T11"/>
    <mergeCell ref="H21:H22"/>
    <mergeCell ref="I21:I22"/>
    <mergeCell ref="J21:J22"/>
    <mergeCell ref="L21:L22"/>
    <mergeCell ref="O21:O22"/>
    <mergeCell ref="P21:P22"/>
    <mergeCell ref="Q21:Q22"/>
    <mergeCell ref="E10:E11"/>
    <mergeCell ref="F10:M11"/>
    <mergeCell ref="N10:N11"/>
    <mergeCell ref="O10:P11"/>
    <mergeCell ref="Q10:Q11"/>
    <mergeCell ref="AE2:AF2"/>
    <mergeCell ref="P3:Q5"/>
    <mergeCell ref="AE3:AF5"/>
    <mergeCell ref="AK4:AN5"/>
    <mergeCell ref="P6:Q6"/>
    <mergeCell ref="AE6:AF6"/>
    <mergeCell ref="AH6:AI7"/>
    <mergeCell ref="P7:Q7"/>
    <mergeCell ref="AE7:AF7"/>
    <mergeCell ref="D2:D7"/>
    <mergeCell ref="E2:O2"/>
    <mergeCell ref="P2:Q2"/>
    <mergeCell ref="S2:S7"/>
    <mergeCell ref="T2:AD2"/>
  </mergeCells>
  <conditionalFormatting sqref="J23:J62">
    <cfRule type="cellIs" dxfId="51" priority="2" operator="notEqual">
      <formula>1</formula>
    </cfRule>
  </conditionalFormatting>
  <conditionalFormatting sqref="J141:J180">
    <cfRule type="cellIs" dxfId="50" priority="1" operator="notEqual">
      <formula>1</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7BD30-C088-40C9-A955-F38C0BE37D81}">
  <dimension ref="A1:AW139"/>
  <sheetViews>
    <sheetView showZeros="0" zoomScaleNormal="100" workbookViewId="0">
      <selection activeCell="B15" sqref="B15"/>
    </sheetView>
  </sheetViews>
  <sheetFormatPr baseColWidth="10" defaultRowHeight="15"/>
  <cols>
    <col min="1" max="1" width="4.28515625" customWidth="1"/>
    <col min="2" max="2" width="11.28515625" customWidth="1"/>
    <col min="3" max="3" width="4.28515625" customWidth="1"/>
    <col min="4" max="4" width="3.7109375" customWidth="1"/>
    <col min="5" max="6" width="11.7109375" customWidth="1"/>
    <col min="7" max="7" width="3.7109375" customWidth="1"/>
    <col min="8" max="9" width="11.7109375" customWidth="1"/>
    <col min="10" max="10" width="9.7109375" customWidth="1"/>
    <col min="11" max="11" width="35.7109375" customWidth="1"/>
    <col min="12" max="15" width="11.7109375" customWidth="1"/>
    <col min="16" max="16" width="14.7109375" customWidth="1"/>
    <col min="17" max="18" width="11.7109375" customWidth="1"/>
    <col min="19" max="19" width="5.7109375" customWidth="1"/>
    <col min="20" max="20" width="3.7109375" customWidth="1"/>
    <col min="21" max="22" width="11.7109375" customWidth="1"/>
    <col min="23" max="23" width="3.7109375" customWidth="1"/>
    <col min="24" max="25" width="11.7109375" customWidth="1"/>
    <col min="26" max="26" width="9.7109375" customWidth="1"/>
    <col min="27" max="27" width="35.7109375" customWidth="1"/>
    <col min="28" max="34" width="11.7109375" customWidth="1"/>
    <col min="35" max="35" width="5.7109375" customWidth="1"/>
    <col min="36" max="36" width="11.7109375" style="137" customWidth="1"/>
    <col min="37" max="37" width="12.7109375" style="137" customWidth="1"/>
    <col min="38" max="38" width="3" style="137" customWidth="1"/>
    <col min="39" max="39" width="11.7109375" style="137" customWidth="1"/>
    <col min="40" max="40" width="12.7109375" style="137" customWidth="1"/>
    <col min="41" max="41" width="5.7109375" customWidth="1"/>
    <col min="42" max="42" width="19.7109375" customWidth="1"/>
    <col min="43" max="43" width="18.7109375" customWidth="1"/>
    <col min="44" max="44" width="25.7109375" customWidth="1"/>
    <col min="45" max="45" width="16.7109375" customWidth="1"/>
    <col min="46" max="46" width="5.7109375" customWidth="1"/>
    <col min="47" max="47" width="8.7109375" customWidth="1"/>
    <col min="48" max="48" width="11.42578125" style="641"/>
    <col min="49" max="49" width="43.5703125" style="641" customWidth="1"/>
  </cols>
  <sheetData>
    <row r="1" spans="1:49" ht="15.75" customHeight="1" thickBot="1">
      <c r="A1" s="133" t="str">
        <f>ADDRESS(ROW(),COLUMN(),4)</f>
        <v>A1</v>
      </c>
      <c r="B1" s="644">
        <v>11</v>
      </c>
      <c r="C1" s="644">
        <v>3</v>
      </c>
      <c r="D1" s="644">
        <v>3</v>
      </c>
      <c r="E1" s="644">
        <v>11</v>
      </c>
      <c r="F1" s="644">
        <v>11</v>
      </c>
      <c r="G1" s="644">
        <v>3</v>
      </c>
      <c r="H1" s="644">
        <v>11</v>
      </c>
      <c r="I1" s="644">
        <v>11</v>
      </c>
      <c r="J1" s="644">
        <v>9</v>
      </c>
      <c r="K1" s="644">
        <v>35</v>
      </c>
      <c r="L1" s="152">
        <v>0.2</v>
      </c>
      <c r="M1" s="644">
        <v>11</v>
      </c>
      <c r="N1" s="644">
        <v>11</v>
      </c>
      <c r="O1" s="644">
        <v>11</v>
      </c>
      <c r="P1" s="644">
        <v>14</v>
      </c>
      <c r="Q1" s="644">
        <v>11</v>
      </c>
      <c r="R1" s="644">
        <v>11</v>
      </c>
      <c r="S1" s="644">
        <v>5</v>
      </c>
      <c r="T1" s="644">
        <v>3</v>
      </c>
      <c r="U1" s="644">
        <v>11</v>
      </c>
      <c r="V1" s="644">
        <v>11</v>
      </c>
      <c r="W1" s="644">
        <v>3</v>
      </c>
      <c r="X1" s="644">
        <v>11</v>
      </c>
      <c r="Y1" s="644">
        <v>11</v>
      </c>
      <c r="Z1" s="644">
        <v>9</v>
      </c>
      <c r="AA1" s="644">
        <v>35</v>
      </c>
      <c r="AB1" s="152">
        <v>0.2</v>
      </c>
      <c r="AC1" s="644">
        <v>11</v>
      </c>
      <c r="AD1" s="644">
        <v>11</v>
      </c>
      <c r="AE1" s="644">
        <v>11</v>
      </c>
      <c r="AF1" s="644">
        <v>14</v>
      </c>
      <c r="AG1" s="644">
        <v>11</v>
      </c>
      <c r="AH1" s="644">
        <v>11</v>
      </c>
      <c r="AI1" s="644">
        <v>5</v>
      </c>
      <c r="AJ1" s="644">
        <v>11</v>
      </c>
      <c r="AK1" s="644">
        <v>12</v>
      </c>
      <c r="AL1" s="644">
        <v>2</v>
      </c>
      <c r="AM1" s="644">
        <v>11</v>
      </c>
      <c r="AN1" s="644">
        <v>12</v>
      </c>
      <c r="AO1" s="644">
        <v>5</v>
      </c>
      <c r="AP1" s="644">
        <v>19</v>
      </c>
      <c r="AQ1" s="644">
        <v>18</v>
      </c>
      <c r="AR1" s="644">
        <v>25</v>
      </c>
      <c r="AS1" s="644">
        <v>16</v>
      </c>
      <c r="AT1" s="644">
        <v>5</v>
      </c>
      <c r="AU1" s="135">
        <v>1</v>
      </c>
      <c r="AV1" s="134" t="str">
        <f>SUBSTITUTE(ADDRESS(1,COLUMN(),4),"1","")</f>
        <v>AV</v>
      </c>
      <c r="AW1" s="136" t="str">
        <f>SUBSTITUTE(ADDRESS(1,COLUMN(),4),"1","")</f>
        <v>AW</v>
      </c>
    </row>
    <row r="2" spans="1:49" ht="24.95" customHeight="1">
      <c r="D2" s="4133" t="s">
        <v>395</v>
      </c>
      <c r="E2" s="4136" t="s">
        <v>4106</v>
      </c>
      <c r="F2" s="4136"/>
      <c r="G2" s="4136"/>
      <c r="H2" s="4136"/>
      <c r="I2" s="4136"/>
      <c r="J2" s="4136"/>
      <c r="K2" s="4136"/>
      <c r="L2" s="4136"/>
      <c r="M2" s="4136"/>
      <c r="N2" s="4136"/>
      <c r="O2" s="4136"/>
      <c r="P2" s="1946"/>
      <c r="Q2" s="4136" t="s">
        <v>1016</v>
      </c>
      <c r="R2" s="4137"/>
      <c r="T2" s="4133" t="s">
        <v>395</v>
      </c>
      <c r="U2" s="4136" t="s">
        <v>4105</v>
      </c>
      <c r="V2" s="4136"/>
      <c r="W2" s="4136"/>
      <c r="X2" s="4136"/>
      <c r="Y2" s="4136"/>
      <c r="Z2" s="4136"/>
      <c r="AA2" s="4136"/>
      <c r="AB2" s="4136"/>
      <c r="AC2" s="4136"/>
      <c r="AD2" s="4136"/>
      <c r="AE2" s="4136"/>
      <c r="AF2" s="1946"/>
      <c r="AG2" s="4136" t="s">
        <v>1016</v>
      </c>
      <c r="AH2" s="4137"/>
      <c r="AJ2"/>
      <c r="AK2"/>
      <c r="AL2"/>
      <c r="AM2"/>
      <c r="AN2"/>
      <c r="AU2" s="135">
        <v>1</v>
      </c>
      <c r="AV2" s="142"/>
      <c r="AW2" s="142" t="s">
        <v>1166</v>
      </c>
    </row>
    <row r="3" spans="1:49" ht="24.95" customHeight="1" thickBot="1">
      <c r="D3" s="4134"/>
      <c r="E3" s="626"/>
      <c r="F3" s="627"/>
      <c r="G3" s="626"/>
      <c r="H3" s="626"/>
      <c r="I3" s="626"/>
      <c r="J3" s="626"/>
      <c r="K3" s="626"/>
      <c r="L3" s="626"/>
      <c r="M3" s="626"/>
      <c r="N3" s="626"/>
      <c r="O3" s="626"/>
      <c r="P3" s="626"/>
      <c r="Q3" s="4149">
        <v>15</v>
      </c>
      <c r="R3" s="4150"/>
      <c r="T3" s="4134"/>
      <c r="U3" s="626"/>
      <c r="V3" s="627"/>
      <c r="W3" s="626"/>
      <c r="X3" s="626"/>
      <c r="Y3" s="626"/>
      <c r="Z3" s="626"/>
      <c r="AA3" s="626"/>
      <c r="AB3" s="626"/>
      <c r="AC3" s="626"/>
      <c r="AD3" s="626"/>
      <c r="AE3" s="626"/>
      <c r="AF3" s="626"/>
      <c r="AG3" s="4149">
        <v>15</v>
      </c>
      <c r="AH3" s="4150"/>
      <c r="AJ3" s="627" t="s">
        <v>4117</v>
      </c>
      <c r="AK3"/>
      <c r="AL3"/>
      <c r="AM3"/>
      <c r="AN3"/>
      <c r="AU3" s="135">
        <v>1</v>
      </c>
      <c r="AV3" s="156">
        <f ca="1">COUNTA(A1:AU139) + COUNTBLANK(A1:AU139)</f>
        <v>6579</v>
      </c>
      <c r="AW3" s="145" t="str">
        <f>"cellules entre"&amp;" " &amp;A1&amp;" et  "&amp;AU139</f>
        <v>cellules entre A1 et  AU139</v>
      </c>
    </row>
    <row r="4" spans="1:49" ht="24.95" customHeight="1">
      <c r="D4" s="4134"/>
      <c r="E4" s="628"/>
      <c r="F4" s="667" t="s">
        <v>1021</v>
      </c>
      <c r="G4" s="628"/>
      <c r="H4" s="628"/>
      <c r="I4" s="628"/>
      <c r="J4" s="628"/>
      <c r="K4" s="628"/>
      <c r="L4" s="628"/>
      <c r="M4" s="628"/>
      <c r="N4" s="628"/>
      <c r="O4" s="628"/>
      <c r="P4" s="628"/>
      <c r="Q4" s="4149"/>
      <c r="R4" s="4150"/>
      <c r="T4" s="4134"/>
      <c r="U4" s="628"/>
      <c r="V4" s="667" t="s">
        <v>1021</v>
      </c>
      <c r="W4" s="628"/>
      <c r="X4" s="628"/>
      <c r="Y4" s="628"/>
      <c r="Z4" s="628"/>
      <c r="AA4" s="628"/>
      <c r="AB4" s="628"/>
      <c r="AC4" s="628"/>
      <c r="AD4" s="628"/>
      <c r="AE4" s="628"/>
      <c r="AF4" s="628"/>
      <c r="AG4" s="4149"/>
      <c r="AH4" s="4150"/>
      <c r="AJ4"/>
      <c r="AK4"/>
      <c r="AL4"/>
      <c r="AM4"/>
      <c r="AN4"/>
      <c r="AP4" s="3837" t="s">
        <v>139</v>
      </c>
      <c r="AQ4" s="3838"/>
      <c r="AR4" s="3838"/>
      <c r="AS4" s="3839"/>
      <c r="AU4" s="135">
        <v>1</v>
      </c>
      <c r="AV4" s="156">
        <f ca="1">COUNTA(A1:AU139)</f>
        <v>1590</v>
      </c>
      <c r="AW4" s="145" t="s">
        <v>1161</v>
      </c>
    </row>
    <row r="5" spans="1:49" ht="24.95" customHeight="1">
      <c r="D5" s="4134"/>
      <c r="E5" s="647" t="s">
        <v>1067</v>
      </c>
      <c r="F5" s="627"/>
      <c r="G5" s="630"/>
      <c r="H5" s="630"/>
      <c r="I5" s="630"/>
      <c r="J5" s="630"/>
      <c r="K5" s="630"/>
      <c r="L5" s="630"/>
      <c r="M5" s="630"/>
      <c r="N5" s="630"/>
      <c r="O5" s="630"/>
      <c r="P5" s="630"/>
      <c r="Q5" s="4149"/>
      <c r="R5" s="4150"/>
      <c r="T5" s="4134"/>
      <c r="U5" s="647" t="s">
        <v>1067</v>
      </c>
      <c r="V5" s="627"/>
      <c r="W5" s="630"/>
      <c r="X5" s="630"/>
      <c r="Y5" s="630"/>
      <c r="Z5" s="630"/>
      <c r="AA5" s="630"/>
      <c r="AB5" s="630"/>
      <c r="AC5" s="630"/>
      <c r="AD5" s="630"/>
      <c r="AE5" s="630"/>
      <c r="AF5" s="630"/>
      <c r="AG5" s="4149"/>
      <c r="AH5" s="4150"/>
      <c r="AJ5"/>
      <c r="AK5"/>
      <c r="AL5"/>
      <c r="AM5"/>
      <c r="AN5"/>
      <c r="AP5" s="3840"/>
      <c r="AQ5" s="3841"/>
      <c r="AR5" s="3841"/>
      <c r="AS5" s="3842"/>
      <c r="AU5" s="135">
        <v>1</v>
      </c>
      <c r="AV5" s="156">
        <f ca="1">COUNTBLANK(A1:AU139)</f>
        <v>4989</v>
      </c>
      <c r="AW5" s="145" t="s">
        <v>134</v>
      </c>
    </row>
    <row r="6" spans="1:49" ht="24.95" customHeight="1">
      <c r="D6" s="4134"/>
      <c r="E6" s="647" t="s">
        <v>120</v>
      </c>
      <c r="F6" s="631"/>
      <c r="G6" s="630"/>
      <c r="H6" s="630"/>
      <c r="I6" s="630"/>
      <c r="J6" s="630"/>
      <c r="K6" s="630"/>
      <c r="L6" s="630"/>
      <c r="M6" s="630"/>
      <c r="N6" s="630"/>
      <c r="O6" s="630"/>
      <c r="P6" s="630"/>
      <c r="Q6" s="4145" t="s">
        <v>1019</v>
      </c>
      <c r="R6" s="4146"/>
      <c r="T6" s="4134"/>
      <c r="U6" s="647" t="s">
        <v>120</v>
      </c>
      <c r="V6" s="631"/>
      <c r="W6" s="630"/>
      <c r="X6" s="630"/>
      <c r="Y6" s="630"/>
      <c r="Z6" s="630"/>
      <c r="AA6" s="630"/>
      <c r="AB6" s="630"/>
      <c r="AC6" s="630"/>
      <c r="AD6" s="630"/>
      <c r="AE6" s="630"/>
      <c r="AF6" s="630"/>
      <c r="AG6" s="4145" t="s">
        <v>1019</v>
      </c>
      <c r="AH6" s="4146"/>
      <c r="AJ6" s="3805" t="s">
        <v>130</v>
      </c>
      <c r="AK6" s="3805"/>
      <c r="AL6" s="149">
        <v>1</v>
      </c>
      <c r="AM6" s="3805" t="s">
        <v>131</v>
      </c>
      <c r="AN6" s="3805"/>
      <c r="AP6" s="159" t="s">
        <v>167</v>
      </c>
      <c r="AQ6" s="160"/>
      <c r="AR6" s="141"/>
      <c r="AS6" s="161"/>
      <c r="AU6" s="135">
        <v>1</v>
      </c>
      <c r="AV6" s="156">
        <f>SUM(AU1:AU137)+2</f>
        <v>139</v>
      </c>
      <c r="AW6" s="145" t="s">
        <v>1162</v>
      </c>
    </row>
    <row r="7" spans="1:49" ht="21.6" customHeight="1" thickBot="1">
      <c r="D7" s="4135"/>
      <c r="E7" s="632"/>
      <c r="F7" s="633"/>
      <c r="G7" s="633"/>
      <c r="H7" s="633"/>
      <c r="I7" s="633"/>
      <c r="J7" s="642" t="s">
        <v>1017</v>
      </c>
      <c r="K7" s="670">
        <f ca="1">NOW()</f>
        <v>45590.837142013886</v>
      </c>
      <c r="L7" s="633"/>
      <c r="M7" s="633"/>
      <c r="N7" s="642"/>
      <c r="O7" s="642" t="s">
        <v>1020</v>
      </c>
      <c r="P7" s="643" t="str">
        <f>AU139</f>
        <v>AU139</v>
      </c>
      <c r="Q7" s="4147" t="s">
        <v>4104</v>
      </c>
      <c r="R7" s="4148"/>
      <c r="T7" s="4135"/>
      <c r="U7" s="632"/>
      <c r="V7" s="633"/>
      <c r="W7" s="633"/>
      <c r="X7" s="633"/>
      <c r="Y7" s="633"/>
      <c r="Z7" s="642" t="s">
        <v>1017</v>
      </c>
      <c r="AA7" s="670">
        <f ca="1">NOW()</f>
        <v>45590.837142013886</v>
      </c>
      <c r="AB7" s="633"/>
      <c r="AC7" s="633"/>
      <c r="AD7" s="642"/>
      <c r="AE7" s="642" t="s">
        <v>1020</v>
      </c>
      <c r="AF7" s="643" t="str">
        <f>AU139</f>
        <v>AU139</v>
      </c>
      <c r="AG7" s="4147" t="s">
        <v>4103</v>
      </c>
      <c r="AH7" s="4148"/>
      <c r="AJ7" s="3805"/>
      <c r="AK7" s="3805"/>
      <c r="AL7" s="149">
        <v>1</v>
      </c>
      <c r="AM7" s="3805"/>
      <c r="AN7" s="3805"/>
      <c r="AP7" s="166"/>
      <c r="AQ7" s="11"/>
      <c r="AR7" s="11"/>
      <c r="AS7" s="167"/>
      <c r="AU7" s="135">
        <v>1</v>
      </c>
      <c r="AV7" s="156">
        <f>SUM(A139:AT139)+1</f>
        <v>47</v>
      </c>
      <c r="AW7" s="145" t="s">
        <v>1163</v>
      </c>
    </row>
    <row r="8" spans="1:49" ht="21.75" thickBot="1">
      <c r="D8" s="634" t="s">
        <v>2</v>
      </c>
      <c r="E8" s="635" t="str">
        <f ca="1">CELL("nomfichier")</f>
        <v>C:\Users\Joel\Desktop\[ff.fiches.repositionnables.xlsx]13.col.40.produits</v>
      </c>
      <c r="F8" s="635"/>
      <c r="G8" s="635"/>
      <c r="H8" s="138"/>
      <c r="I8" s="138"/>
      <c r="J8" s="138"/>
      <c r="K8" s="138"/>
      <c r="L8" s="138"/>
      <c r="M8" s="138"/>
      <c r="AJ8" s="157" t="s">
        <v>141</v>
      </c>
      <c r="AK8" s="158"/>
      <c r="AL8" s="140">
        <v>1</v>
      </c>
      <c r="AM8" s="157" t="s">
        <v>142</v>
      </c>
      <c r="AN8" s="158"/>
      <c r="AP8" s="159" t="s">
        <v>179</v>
      </c>
      <c r="AQ8" s="160"/>
      <c r="AR8" s="141"/>
      <c r="AS8" s="161"/>
      <c r="AU8" s="135">
        <v>1</v>
      </c>
    </row>
    <row r="9" spans="1:49" ht="16.5" customHeight="1" thickBot="1">
      <c r="D9" s="1" t="s">
        <v>0</v>
      </c>
      <c r="E9" s="669"/>
      <c r="F9" s="468"/>
      <c r="G9" s="468"/>
      <c r="H9" s="468"/>
      <c r="I9" s="468"/>
      <c r="J9" s="468"/>
      <c r="K9" s="151" t="s">
        <v>1064</v>
      </c>
      <c r="L9" s="152">
        <v>0.2</v>
      </c>
      <c r="M9" s="154" t="s">
        <v>1061</v>
      </c>
      <c r="P9" s="2007"/>
      <c r="Q9" s="139"/>
      <c r="R9" s="139"/>
      <c r="AA9" s="151" t="s">
        <v>1064</v>
      </c>
      <c r="AB9" s="2030">
        <v>0.2</v>
      </c>
      <c r="AC9" s="154" t="s">
        <v>1061</v>
      </c>
      <c r="AE9" s="2028"/>
      <c r="AJ9" s="4154" t="s">
        <v>146</v>
      </c>
      <c r="AK9" s="4154"/>
      <c r="AL9" s="143">
        <v>1</v>
      </c>
      <c r="AM9" s="4154" t="s">
        <v>147</v>
      </c>
      <c r="AN9" s="4154"/>
      <c r="AP9" s="166"/>
      <c r="AQ9" s="11"/>
      <c r="AR9" s="11"/>
      <c r="AS9" s="167"/>
      <c r="AU9" s="135">
        <v>1</v>
      </c>
    </row>
    <row r="10" spans="1:49" ht="21" customHeight="1">
      <c r="D10" s="129" t="s">
        <v>0</v>
      </c>
      <c r="E10" s="4138" t="s">
        <v>119</v>
      </c>
      <c r="F10" s="4140" t="s">
        <v>931</v>
      </c>
      <c r="G10" s="4140"/>
      <c r="H10" s="4140"/>
      <c r="I10" s="4140"/>
      <c r="J10" s="4140"/>
      <c r="K10" s="4140"/>
      <c r="L10" s="4140"/>
      <c r="M10" s="4140"/>
      <c r="N10" s="4140"/>
      <c r="O10" s="4140" t="s">
        <v>4089</v>
      </c>
      <c r="P10" s="4185" t="s">
        <v>214</v>
      </c>
      <c r="Q10" s="4185"/>
      <c r="R10" s="4159" t="str">
        <f>LEFT(F10,1)</f>
        <v>N</v>
      </c>
      <c r="T10" s="618" t="s">
        <v>0</v>
      </c>
      <c r="U10" s="4187" t="s">
        <v>119</v>
      </c>
      <c r="V10" s="4140" t="s">
        <v>931</v>
      </c>
      <c r="W10" s="4140"/>
      <c r="X10" s="4140"/>
      <c r="Y10" s="4140"/>
      <c r="Z10" s="4140"/>
      <c r="AA10" s="4140"/>
      <c r="AB10" s="4140"/>
      <c r="AC10" s="4140"/>
      <c r="AD10" s="4140"/>
      <c r="AE10" s="4144" t="s">
        <v>4089</v>
      </c>
      <c r="AF10" s="4189" t="s">
        <v>214</v>
      </c>
      <c r="AG10" s="4189"/>
      <c r="AH10" s="4081" t="str">
        <f>LEFT(V10,1)</f>
        <v>N</v>
      </c>
      <c r="AJ10" s="3807"/>
      <c r="AK10" s="3807"/>
      <c r="AL10" s="143">
        <v>1</v>
      </c>
      <c r="AM10" s="3807"/>
      <c r="AN10" s="3807"/>
      <c r="AP10" s="197" t="s">
        <v>209</v>
      </c>
      <c r="AQ10" s="160"/>
      <c r="AR10" s="141"/>
      <c r="AS10" s="161"/>
      <c r="AU10" s="135">
        <v>1</v>
      </c>
    </row>
    <row r="11" spans="1:49" ht="21" customHeight="1" thickBot="1">
      <c r="D11" s="53" t="s">
        <v>0</v>
      </c>
      <c r="E11" s="3850"/>
      <c r="F11" s="4141"/>
      <c r="G11" s="4141"/>
      <c r="H11" s="4141"/>
      <c r="I11" s="4141"/>
      <c r="J11" s="4141"/>
      <c r="K11" s="4141"/>
      <c r="L11" s="4141"/>
      <c r="M11" s="4141"/>
      <c r="N11" s="4141"/>
      <c r="O11" s="4141"/>
      <c r="P11" s="4186"/>
      <c r="Q11" s="4186"/>
      <c r="R11" s="4160"/>
      <c r="T11" s="9" t="s">
        <v>0</v>
      </c>
      <c r="U11" s="4188"/>
      <c r="V11" s="4141"/>
      <c r="W11" s="4141"/>
      <c r="X11" s="4141"/>
      <c r="Y11" s="4141"/>
      <c r="Z11" s="4141"/>
      <c r="AA11" s="4141"/>
      <c r="AB11" s="4141"/>
      <c r="AC11" s="4141"/>
      <c r="AD11" s="4141"/>
      <c r="AE11" s="4141"/>
      <c r="AF11" s="4186"/>
      <c r="AG11" s="4186"/>
      <c r="AH11" s="4082"/>
      <c r="AJ11" s="140">
        <v>1</v>
      </c>
      <c r="AK11" s="140">
        <v>1</v>
      </c>
      <c r="AL11" s="140">
        <v>1</v>
      </c>
      <c r="AM11" s="140"/>
      <c r="AN11" s="140"/>
      <c r="AP11" s="166"/>
      <c r="AQ11" s="11"/>
      <c r="AR11" s="11"/>
      <c r="AS11" s="167"/>
      <c r="AU11" s="135">
        <v>1</v>
      </c>
    </row>
    <row r="12" spans="1:49" ht="21" customHeight="1">
      <c r="D12" s="53" t="s">
        <v>0</v>
      </c>
      <c r="E12" s="128" t="s">
        <v>116</v>
      </c>
      <c r="F12" s="127"/>
      <c r="G12" s="127"/>
      <c r="H12" s="127"/>
      <c r="I12" s="126" t="s">
        <v>115</v>
      </c>
      <c r="J12" s="125" t="s">
        <v>114</v>
      </c>
      <c r="K12" s="124"/>
      <c r="L12" s="124"/>
      <c r="M12" s="124"/>
      <c r="N12" s="124"/>
      <c r="O12" s="124"/>
      <c r="P12" s="124"/>
      <c r="Q12" s="124"/>
      <c r="R12" s="122"/>
      <c r="T12" s="9" t="s">
        <v>0</v>
      </c>
      <c r="U12" s="128" t="s">
        <v>116</v>
      </c>
      <c r="V12" s="127"/>
      <c r="W12" s="127"/>
      <c r="X12" s="127"/>
      <c r="Y12" s="126" t="s">
        <v>115</v>
      </c>
      <c r="Z12" s="125" t="s">
        <v>114</v>
      </c>
      <c r="AA12" s="124"/>
      <c r="AB12" s="124"/>
      <c r="AC12" s="124"/>
      <c r="AD12" s="124"/>
      <c r="AE12" s="124"/>
      <c r="AF12" s="124"/>
      <c r="AG12" s="124"/>
      <c r="AH12" s="595"/>
      <c r="AJ12" s="4153" t="s">
        <v>183</v>
      </c>
      <c r="AK12" s="4153"/>
      <c r="AL12" s="143">
        <v>1</v>
      </c>
      <c r="AM12" s="4153" t="s">
        <v>184</v>
      </c>
      <c r="AN12" s="4153"/>
      <c r="AP12" s="197" t="s">
        <v>239</v>
      </c>
      <c r="AQ12" s="160"/>
      <c r="AR12" s="141"/>
      <c r="AS12" s="161"/>
      <c r="AU12" s="135">
        <v>1</v>
      </c>
    </row>
    <row r="13" spans="1:49" ht="18.75">
      <c r="D13" s="53" t="s">
        <v>0</v>
      </c>
      <c r="E13" s="121" t="s">
        <v>113</v>
      </c>
      <c r="F13" s="104"/>
      <c r="G13" s="115"/>
      <c r="H13" s="115"/>
      <c r="I13" s="115"/>
      <c r="J13" s="104" t="s">
        <v>112</v>
      </c>
      <c r="K13" s="104"/>
      <c r="L13" s="104"/>
      <c r="M13" s="104"/>
      <c r="N13" s="104"/>
      <c r="O13" s="104"/>
      <c r="P13" s="104"/>
      <c r="Q13" s="104"/>
      <c r="R13" s="672"/>
      <c r="T13" s="9" t="s">
        <v>0</v>
      </c>
      <c r="U13" s="121" t="s">
        <v>113</v>
      </c>
      <c r="V13" s="104"/>
      <c r="W13" s="115"/>
      <c r="X13" s="115"/>
      <c r="Y13" s="115"/>
      <c r="Z13" s="104" t="s">
        <v>112</v>
      </c>
      <c r="AA13" s="104"/>
      <c r="AB13" s="104"/>
      <c r="AC13" s="104"/>
      <c r="AD13" s="104"/>
      <c r="AE13" s="104"/>
      <c r="AF13" s="104"/>
      <c r="AG13" s="104"/>
      <c r="AH13" s="619"/>
      <c r="AJ13" s="3855"/>
      <c r="AK13" s="3855"/>
      <c r="AL13" s="143">
        <v>1</v>
      </c>
      <c r="AM13" s="3855"/>
      <c r="AN13" s="3855"/>
      <c r="AP13" s="166"/>
      <c r="AQ13" s="11"/>
      <c r="AR13" s="11"/>
      <c r="AS13" s="167"/>
      <c r="AU13" s="135">
        <v>1</v>
      </c>
    </row>
    <row r="14" spans="1:49" ht="21.75" thickBot="1">
      <c r="D14" s="554" t="s">
        <v>0</v>
      </c>
      <c r="E14" s="7"/>
      <c r="F14" s="8" t="s">
        <v>3</v>
      </c>
      <c r="G14" s="7"/>
      <c r="H14" s="7"/>
      <c r="I14" s="7"/>
      <c r="J14" s="715" t="str">
        <f>COUNTIF(D10:D37,"**")&amp;" "&amp;"lignes"</f>
        <v>28 lignes</v>
      </c>
      <c r="K14" s="564" t="str">
        <f>ROWS(D10:D37)-SUBTOTAL(103,D10:D37)&amp;" "&amp;"Lignes masquées"</f>
        <v>0 Lignes masquées</v>
      </c>
      <c r="L14" s="18"/>
      <c r="M14" s="18"/>
      <c r="N14" s="18"/>
      <c r="O14" s="18"/>
      <c r="P14" s="18"/>
      <c r="Q14" s="11"/>
      <c r="R14" s="167"/>
      <c r="T14" s="596" t="s">
        <v>15</v>
      </c>
      <c r="U14" s="121"/>
      <c r="V14" s="597"/>
      <c r="W14" s="598"/>
      <c r="X14" s="1949" t="str">
        <f ca="1">IF(U17&lt;0.5,U16&amp;",","")&amp;IF(V17&lt;0.5,V16&amp;".","")&amp;IF(W17&lt;0.5,W16&amp;".","")&amp;IF(X17&lt;0.5,X16&amp;".","")&amp;IF(Y17&lt;0.5,Y16&amp;".","")&amp;IF(Z17&lt;0.5,Z16&amp;".","")&amp;IF(AA17&lt;0.5,AA16&amp;".","")&amp;IF(AB17&lt;0.5,AB16&amp;".","")</f>
        <v/>
      </c>
      <c r="Y14" s="1949" t="str">
        <f ca="1">IF(AC17&lt;0.5,AC16&amp;".","")&amp;IF(AD17&lt;0.5,AD16&amp;".","")&amp;IF(AE17&lt;0.5,AE16&amp;".","")&amp;IF(AF17&lt;0.5,AF16&amp;".","")&amp;IF(AG17&lt;0.5,AG16&amp;".","")&amp;IF(AH17&lt;0.5,AH16&amp;".","")</f>
        <v/>
      </c>
      <c r="Z14" s="715" t="str">
        <f>COUNTIF(T10:T37,"**")&amp;" "&amp;"lignes"</f>
        <v>28 lignes</v>
      </c>
      <c r="AA14" s="564" t="str">
        <f>ROWS(T10:T37)-SUBTOTAL(103,T10:T37)&amp;" "&amp;"Lignes masquées"</f>
        <v>0 Lignes masquées</v>
      </c>
      <c r="AB14" s="699"/>
      <c r="AC14" s="701" t="str">
        <f ca="1">IF(COUNTIF(U17:AH17,"&lt;0.5")=0,"Aucune colonne masquée",COUNTIF(U17:AH17,"&lt;0.5")&amp;" colonnes masquées : "&amp;(X14&amp;Y14))</f>
        <v>Aucune colonne masquée</v>
      </c>
      <c r="AD14" s="699"/>
      <c r="AE14" s="699"/>
      <c r="AF14" s="699"/>
      <c r="AG14" s="699" t="str">
        <f ca="1">COUNTIF(U17:AH17,"&gt;0.5")+1&amp;" "&amp;"Colonnes Visibles"</f>
        <v>15 Colonnes Visibles</v>
      </c>
      <c r="AH14" s="700"/>
      <c r="AJ14" s="140">
        <v>1</v>
      </c>
      <c r="AK14" s="140">
        <v>1</v>
      </c>
      <c r="AL14" s="140">
        <v>1</v>
      </c>
      <c r="AM14" s="140">
        <v>1</v>
      </c>
      <c r="AN14" s="140">
        <v>1</v>
      </c>
      <c r="AP14" s="235" t="s">
        <v>244</v>
      </c>
      <c r="AQ14" s="160"/>
      <c r="AR14" s="141"/>
      <c r="AS14" s="161"/>
      <c r="AU14" s="135">
        <v>1</v>
      </c>
    </row>
    <row r="15" spans="1:49" ht="22.5" customHeight="1" thickTop="1" thickBot="1">
      <c r="D15" s="44" t="s">
        <v>15</v>
      </c>
      <c r="E15" s="668" t="s">
        <v>105</v>
      </c>
      <c r="F15" s="572"/>
      <c r="G15" s="572"/>
      <c r="H15" s="572"/>
      <c r="I15" s="572"/>
      <c r="J15" s="1948"/>
      <c r="K15" s="564" t="str">
        <f>COUNTA(D23:D32)&amp;"  lignes produits"</f>
        <v>10  lignes produits</v>
      </c>
      <c r="L15" s="132"/>
      <c r="M15" s="18"/>
      <c r="N15" s="118" t="s">
        <v>111</v>
      </c>
      <c r="O15" s="117">
        <v>120</v>
      </c>
      <c r="P15" s="116" t="str">
        <f>P16</f>
        <v>couverts</v>
      </c>
      <c r="Q15" s="11"/>
      <c r="R15" s="167"/>
      <c r="T15" s="596" t="s">
        <v>15</v>
      </c>
      <c r="U15" s="97" t="s">
        <v>104</v>
      </c>
      <c r="V15" s="97" t="s">
        <v>103</v>
      </c>
      <c r="W15" s="97" t="s">
        <v>102</v>
      </c>
      <c r="X15" s="97" t="s">
        <v>101</v>
      </c>
      <c r="Y15" s="97" t="s">
        <v>100</v>
      </c>
      <c r="Z15" s="97" t="s">
        <v>99</v>
      </c>
      <c r="AA15" s="97" t="s">
        <v>98</v>
      </c>
      <c r="AB15" s="97" t="s">
        <v>97</v>
      </c>
      <c r="AC15" s="97" t="s">
        <v>96</v>
      </c>
      <c r="AD15" s="97" t="s">
        <v>95</v>
      </c>
      <c r="AE15" s="97" t="s">
        <v>94</v>
      </c>
      <c r="AF15" s="97" t="s">
        <v>93</v>
      </c>
      <c r="AG15" s="97" t="s">
        <v>92</v>
      </c>
      <c r="AH15" s="600" t="s">
        <v>91</v>
      </c>
      <c r="AJ15" s="4151" t="s">
        <v>217</v>
      </c>
      <c r="AK15" s="4151"/>
      <c r="AL15" s="143">
        <v>1</v>
      </c>
      <c r="AM15" s="4151" t="s">
        <v>218</v>
      </c>
      <c r="AN15" s="4151"/>
      <c r="AP15" s="166"/>
      <c r="AQ15" s="11"/>
      <c r="AR15" s="11"/>
      <c r="AS15" s="167"/>
      <c r="AU15" s="135">
        <v>1</v>
      </c>
    </row>
    <row r="16" spans="1:49" ht="21.75" thickTop="1">
      <c r="D16" s="53" t="s">
        <v>0</v>
      </c>
      <c r="E16" s="114">
        <f>(L33/E17)</f>
        <v>0.34850000000000003</v>
      </c>
      <c r="F16" s="113" t="s">
        <v>110</v>
      </c>
      <c r="G16" s="112"/>
      <c r="H16" s="111"/>
      <c r="I16" s="111"/>
      <c r="J16" s="1949" t="str">
        <f ca="1">IF(E20&lt;0.5,E19&amp;",","")&amp;IF(F20&lt;0.5,F19&amp;".","")&amp;IF(G20&lt;0.5,G19&amp;".","")&amp;IF(H20&lt;0.5,H19&amp;".","")&amp;IF(I20&lt;0.5,I19&amp;".","")&amp;IF(J20&lt;0.5,J19&amp;".","")&amp;IF(K20&lt;0.5,K19&amp;".","")&amp;IF(L20&lt;0.5,L19&amp;".","")</f>
        <v/>
      </c>
      <c r="K16" s="564" t="str">
        <f ca="1">IF(COUNTIF(E20:R20,"&lt;0.5")=0,"Aucune colonne masquée",COUNTIF(E20:R20,"&lt;0.5")&amp;" colonnes masquées : "&amp;(J16&amp;J17))</f>
        <v>Aucune colonne masquée</v>
      </c>
      <c r="L16" s="132"/>
      <c r="M16" s="18"/>
      <c r="N16" s="110" t="s">
        <v>109</v>
      </c>
      <c r="O16" s="109">
        <v>10</v>
      </c>
      <c r="P16" s="108" t="s">
        <v>108</v>
      </c>
      <c r="Q16" s="11"/>
      <c r="R16" s="167"/>
      <c r="T16" s="601" t="s">
        <v>15</v>
      </c>
      <c r="U16" s="95" t="str">
        <f t="shared" ref="U16:AH16" si="0">SUBSTITUTE(ADDRESS(1,COLUMN(),4),"1","")</f>
        <v>U</v>
      </c>
      <c r="V16" s="94" t="str">
        <f t="shared" si="0"/>
        <v>V</v>
      </c>
      <c r="W16" s="94" t="str">
        <f t="shared" si="0"/>
        <v>W</v>
      </c>
      <c r="X16" s="94" t="str">
        <f t="shared" si="0"/>
        <v>X</v>
      </c>
      <c r="Y16" s="94" t="str">
        <f t="shared" si="0"/>
        <v>Y</v>
      </c>
      <c r="Z16" s="94" t="str">
        <f t="shared" si="0"/>
        <v>Z</v>
      </c>
      <c r="AA16" s="94" t="str">
        <f t="shared" si="0"/>
        <v>AA</v>
      </c>
      <c r="AB16" s="2031" t="str">
        <f t="shared" si="0"/>
        <v>AB</v>
      </c>
      <c r="AC16" s="94" t="str">
        <f t="shared" si="0"/>
        <v>AC</v>
      </c>
      <c r="AD16" s="94" t="str">
        <f t="shared" si="0"/>
        <v>AD</v>
      </c>
      <c r="AE16" s="94" t="str">
        <f t="shared" si="0"/>
        <v>AE</v>
      </c>
      <c r="AF16" s="94" t="str">
        <f t="shared" si="0"/>
        <v>AF</v>
      </c>
      <c r="AG16" s="94" t="str">
        <f t="shared" si="0"/>
        <v>AG</v>
      </c>
      <c r="AH16" s="602" t="str">
        <f t="shared" si="0"/>
        <v>AH</v>
      </c>
      <c r="AJ16" s="3864"/>
      <c r="AK16" s="3864"/>
      <c r="AL16" s="143">
        <v>1</v>
      </c>
      <c r="AM16" s="3864"/>
      <c r="AN16" s="3864"/>
      <c r="AP16" s="235" t="s">
        <v>271</v>
      </c>
      <c r="AQ16" s="160"/>
      <c r="AR16" s="141"/>
      <c r="AS16" s="161"/>
      <c r="AU16" s="135">
        <v>1</v>
      </c>
    </row>
    <row r="17" spans="1:47" s="641" customFormat="1" ht="16.899999999999999" customHeight="1" thickBot="1">
      <c r="A17"/>
      <c r="B17"/>
      <c r="C17"/>
      <c r="D17" s="53" t="s">
        <v>0</v>
      </c>
      <c r="E17" s="107">
        <v>10</v>
      </c>
      <c r="F17" s="106" t="s">
        <v>108</v>
      </c>
      <c r="G17" s="105" t="s">
        <v>107</v>
      </c>
      <c r="H17" s="105"/>
      <c r="I17" s="104"/>
      <c r="J17" s="1949" t="str">
        <f ca="1">IF(M20&lt;0.5,M19&amp;".","")&amp;IF(N20&lt;0.5,N19&amp;".","")&amp;IF(O20&lt;0.5,O19&amp;".","")&amp;IF(P20&lt;0.5,P19&amp;".","")&amp;IF(Q20&lt;0.5,Q19&amp;".","")&amp;IF(R20&lt;0.5,R19&amp;".","")</f>
        <v/>
      </c>
      <c r="K17" s="564" t="str">
        <f ca="1">COUNTIF(E20:R20,"&gt;0.5")+1&amp;" "&amp;"Colonnes Visibles"</f>
        <v>15 Colonnes Visibles</v>
      </c>
      <c r="L17" s="103"/>
      <c r="M17" s="18"/>
      <c r="N17" s="103" t="s">
        <v>106</v>
      </c>
      <c r="O17" s="102"/>
      <c r="P17" s="102"/>
      <c r="Q17" s="102"/>
      <c r="R17" s="673"/>
      <c r="S17"/>
      <c r="T17" s="601" t="s">
        <v>15</v>
      </c>
      <c r="U17" s="476">
        <f t="shared" ref="U17:AH17" ca="1" si="1">CELL("largeur",U17)</f>
        <v>11</v>
      </c>
      <c r="V17" s="91">
        <f t="shared" ca="1" si="1"/>
        <v>11</v>
      </c>
      <c r="W17" s="91">
        <f t="shared" ca="1" si="1"/>
        <v>3</v>
      </c>
      <c r="X17" s="91">
        <f t="shared" ca="1" si="1"/>
        <v>11</v>
      </c>
      <c r="Y17" s="91">
        <f t="shared" ca="1" si="1"/>
        <v>11</v>
      </c>
      <c r="Z17" s="91">
        <f t="shared" ca="1" si="1"/>
        <v>9</v>
      </c>
      <c r="AA17" s="91">
        <f t="shared" ca="1" si="1"/>
        <v>35</v>
      </c>
      <c r="AB17" s="91">
        <f t="shared" ca="1" si="1"/>
        <v>11</v>
      </c>
      <c r="AC17" s="91">
        <f t="shared" ca="1" si="1"/>
        <v>11</v>
      </c>
      <c r="AD17" s="91">
        <f t="shared" ca="1" si="1"/>
        <v>11</v>
      </c>
      <c r="AE17" s="91">
        <f t="shared" ca="1" si="1"/>
        <v>11</v>
      </c>
      <c r="AF17" s="91">
        <f t="shared" ca="1" si="1"/>
        <v>11</v>
      </c>
      <c r="AG17" s="91">
        <f t="shared" ca="1" si="1"/>
        <v>11</v>
      </c>
      <c r="AH17" s="603">
        <f t="shared" ca="1" si="1"/>
        <v>11</v>
      </c>
      <c r="AI17"/>
      <c r="AJ17" s="140">
        <v>1</v>
      </c>
      <c r="AK17" s="140">
        <v>1</v>
      </c>
      <c r="AL17" s="140">
        <v>1</v>
      </c>
      <c r="AM17" s="140">
        <v>1</v>
      </c>
      <c r="AN17" s="140">
        <v>1</v>
      </c>
      <c r="AO17"/>
      <c r="AP17" s="166"/>
      <c r="AQ17" s="11"/>
      <c r="AR17" s="11"/>
      <c r="AS17" s="167"/>
      <c r="AT17"/>
      <c r="AU17" s="135">
        <v>1</v>
      </c>
    </row>
    <row r="18" spans="1:47" s="641" customFormat="1" ht="22.5" customHeight="1" thickTop="1" thickBot="1">
      <c r="A18"/>
      <c r="B18"/>
      <c r="C18"/>
      <c r="D18" s="98" t="s">
        <v>15</v>
      </c>
      <c r="E18" s="97" t="s">
        <v>104</v>
      </c>
      <c r="F18" s="97" t="s">
        <v>103</v>
      </c>
      <c r="G18" s="97" t="s">
        <v>102</v>
      </c>
      <c r="H18" s="97" t="s">
        <v>101</v>
      </c>
      <c r="I18" s="97" t="s">
        <v>100</v>
      </c>
      <c r="J18" s="97" t="s">
        <v>99</v>
      </c>
      <c r="K18" s="97" t="s">
        <v>98</v>
      </c>
      <c r="L18" s="97" t="s">
        <v>97</v>
      </c>
      <c r="M18" s="97" t="s">
        <v>96</v>
      </c>
      <c r="N18" s="97" t="s">
        <v>95</v>
      </c>
      <c r="O18" s="97" t="s">
        <v>94</v>
      </c>
      <c r="P18" s="97" t="s">
        <v>93</v>
      </c>
      <c r="Q18" s="97" t="s">
        <v>92</v>
      </c>
      <c r="R18" s="96" t="s">
        <v>91</v>
      </c>
      <c r="S18"/>
      <c r="T18" s="9" t="s">
        <v>0</v>
      </c>
      <c r="U18" s="2009"/>
      <c r="V18" s="37" t="s">
        <v>3</v>
      </c>
      <c r="W18" s="36"/>
      <c r="X18" s="36"/>
      <c r="Y18" s="36"/>
      <c r="Z18" s="604">
        <v>0</v>
      </c>
      <c r="AA18" s="35" t="s">
        <v>4097</v>
      </c>
      <c r="AB18" s="2032"/>
      <c r="AC18" s="415"/>
      <c r="AD18" s="415"/>
      <c r="AE18" s="415"/>
      <c r="AF18" s="415"/>
      <c r="AG18" s="415"/>
      <c r="AH18" s="621"/>
      <c r="AI18"/>
      <c r="AJ18" s="4152" t="s">
        <v>160</v>
      </c>
      <c r="AK18" s="4152"/>
      <c r="AL18" s="143">
        <v>1</v>
      </c>
      <c r="AM18" s="4152" t="s">
        <v>245</v>
      </c>
      <c r="AN18" s="4152"/>
      <c r="AO18"/>
      <c r="AP18" s="258" t="s">
        <v>304</v>
      </c>
      <c r="AQ18" s="160"/>
      <c r="AR18" s="141"/>
      <c r="AS18" s="161"/>
      <c r="AT18"/>
      <c r="AU18" s="135">
        <v>1</v>
      </c>
    </row>
    <row r="19" spans="1:47" s="641" customFormat="1" ht="17.25" customHeight="1" thickTop="1" thickBot="1">
      <c r="A19"/>
      <c r="B19" s="97" t="s">
        <v>100</v>
      </c>
      <c r="C19"/>
      <c r="D19" s="92" t="s">
        <v>15</v>
      </c>
      <c r="E19" s="95" t="str">
        <f t="shared" ref="E19:R19" si="2">SUBSTITUTE(ADDRESS(1,COLUMN(),4),"1","")</f>
        <v>E</v>
      </c>
      <c r="F19" s="94" t="str">
        <f t="shared" si="2"/>
        <v>F</v>
      </c>
      <c r="G19" s="94" t="str">
        <f t="shared" si="2"/>
        <v>G</v>
      </c>
      <c r="H19" s="94" t="str">
        <f t="shared" si="2"/>
        <v>H</v>
      </c>
      <c r="I19" s="94" t="str">
        <f t="shared" si="2"/>
        <v>I</v>
      </c>
      <c r="J19" s="94" t="str">
        <f t="shared" si="2"/>
        <v>J</v>
      </c>
      <c r="K19" s="94" t="str">
        <f t="shared" si="2"/>
        <v>K</v>
      </c>
      <c r="L19" s="94" t="str">
        <f t="shared" si="2"/>
        <v>L</v>
      </c>
      <c r="M19" s="94" t="str">
        <f t="shared" si="2"/>
        <v>M</v>
      </c>
      <c r="N19" s="94" t="str">
        <f t="shared" si="2"/>
        <v>N</v>
      </c>
      <c r="O19" s="94" t="str">
        <f t="shared" si="2"/>
        <v>O</v>
      </c>
      <c r="P19" s="94" t="str">
        <f t="shared" si="2"/>
        <v>P</v>
      </c>
      <c r="Q19" s="94" t="str">
        <f t="shared" si="2"/>
        <v>Q</v>
      </c>
      <c r="R19" s="93" t="str">
        <f t="shared" si="2"/>
        <v>R</v>
      </c>
      <c r="S19"/>
      <c r="T19" s="9" t="s">
        <v>0</v>
      </c>
      <c r="U19" s="2017" t="s">
        <v>53</v>
      </c>
      <c r="V19" s="2008"/>
      <c r="W19" s="2008"/>
      <c r="X19" s="2008"/>
      <c r="Y19" s="2008"/>
      <c r="Z19" s="604" t="str">
        <f ca="1">IF(ISBLANK(AA19),"",LARGE(OFFSET(Z18,0,0,ROWS(Z18:Z18)),1)+1)</f>
        <v/>
      </c>
      <c r="AA19" s="1921"/>
      <c r="AB19" s="2035"/>
      <c r="AC19" s="1921" t="s">
        <v>4074</v>
      </c>
      <c r="AD19" s="1921"/>
      <c r="AE19" s="1921"/>
      <c r="AF19" s="1921"/>
      <c r="AG19" s="1921"/>
      <c r="AH19" s="2010"/>
      <c r="AI19"/>
      <c r="AJ19" s="3817"/>
      <c r="AK19" s="3817"/>
      <c r="AL19" s="143">
        <v>1</v>
      </c>
      <c r="AM19" s="3817"/>
      <c r="AN19" s="3817"/>
      <c r="AO19"/>
      <c r="AP19" s="166"/>
      <c r="AQ19" s="11"/>
      <c r="AR19" s="11"/>
      <c r="AS19" s="167"/>
      <c r="AT19"/>
      <c r="AU19" s="135">
        <v>1</v>
      </c>
    </row>
    <row r="20" spans="1:47" s="641" customFormat="1" ht="16.149999999999999" customHeight="1" thickTop="1" thickBot="1">
      <c r="A20"/>
      <c r="B20" s="242" t="s">
        <v>270</v>
      </c>
      <c r="C20"/>
      <c r="D20" s="92" t="s">
        <v>15</v>
      </c>
      <c r="E20" s="476">
        <f t="shared" ref="E20:R20" ca="1" si="3">CELL("largeur",E20)</f>
        <v>11</v>
      </c>
      <c r="F20" s="91">
        <f t="shared" ca="1" si="3"/>
        <v>11</v>
      </c>
      <c r="G20" s="91">
        <f t="shared" ca="1" si="3"/>
        <v>3</v>
      </c>
      <c r="H20" s="91">
        <f t="shared" ca="1" si="3"/>
        <v>11</v>
      </c>
      <c r="I20" s="91">
        <f t="shared" ca="1" si="3"/>
        <v>11</v>
      </c>
      <c r="J20" s="91">
        <f t="shared" ca="1" si="3"/>
        <v>9</v>
      </c>
      <c r="K20" s="91">
        <f t="shared" ca="1" si="3"/>
        <v>35</v>
      </c>
      <c r="L20" s="91">
        <f t="shared" ca="1" si="3"/>
        <v>11</v>
      </c>
      <c r="M20" s="91">
        <f t="shared" ca="1" si="3"/>
        <v>11</v>
      </c>
      <c r="N20" s="91">
        <f t="shared" ca="1" si="3"/>
        <v>11</v>
      </c>
      <c r="O20" s="91">
        <f t="shared" ca="1" si="3"/>
        <v>11</v>
      </c>
      <c r="P20" s="91">
        <f t="shared" ca="1" si="3"/>
        <v>14</v>
      </c>
      <c r="Q20" s="91">
        <f t="shared" ca="1" si="3"/>
        <v>11</v>
      </c>
      <c r="R20" s="90">
        <f t="shared" ca="1" si="3"/>
        <v>11</v>
      </c>
      <c r="S20"/>
      <c r="T20" s="28" t="str">
        <f t="shared" ref="T20:T28" si="4">IF(OR(AA20&lt;&gt;"", AC20&lt;&gt;"", AD20&lt;&gt;"",AE20&lt;&gt;"",AF20&lt;&gt; ""),"A", "►")</f>
        <v>A</v>
      </c>
      <c r="U20" s="1939" t="s">
        <v>52</v>
      </c>
      <c r="V20" s="31"/>
      <c r="W20" s="31"/>
      <c r="X20" s="31"/>
      <c r="Y20" s="31"/>
      <c r="Z20" s="604">
        <f ca="1">IF(ISBLANK(AA20),"",LARGE(OFFSET(Z18,0,0,ROWS(Z18:Z19)),1)+1)</f>
        <v>1</v>
      </c>
      <c r="AA20" s="1921" t="s">
        <v>4092</v>
      </c>
      <c r="AB20" s="2035"/>
      <c r="AC20" s="1921"/>
      <c r="AD20" s="1921"/>
      <c r="AE20" s="1921"/>
      <c r="AF20" s="1921"/>
      <c r="AG20" s="1921"/>
      <c r="AH20" s="2010"/>
      <c r="AI20"/>
      <c r="AJ20" s="140">
        <v>1</v>
      </c>
      <c r="AK20" s="140">
        <v>1</v>
      </c>
      <c r="AL20" s="140">
        <v>1</v>
      </c>
      <c r="AM20" s="140">
        <v>1</v>
      </c>
      <c r="AN20" s="140">
        <v>1</v>
      </c>
      <c r="AO20"/>
      <c r="AP20" s="258" t="s">
        <v>86</v>
      </c>
      <c r="AQ20" s="160"/>
      <c r="AR20" s="141"/>
      <c r="AS20" s="161"/>
      <c r="AT20"/>
      <c r="AU20" s="135">
        <v>1</v>
      </c>
    </row>
    <row r="21" spans="1:47" s="641" customFormat="1" ht="16.149999999999999" customHeight="1" thickTop="1">
      <c r="A21"/>
      <c r="B21" s="243" t="s">
        <v>274</v>
      </c>
      <c r="C21"/>
      <c r="D21" s="53" t="s">
        <v>0</v>
      </c>
      <c r="E21" s="89" t="s">
        <v>89</v>
      </c>
      <c r="F21" s="88" t="s">
        <v>88</v>
      </c>
      <c r="G21" s="87"/>
      <c r="H21" s="3992" t="s">
        <v>87</v>
      </c>
      <c r="I21" s="3994" t="s">
        <v>86</v>
      </c>
      <c r="J21" s="4105" t="s">
        <v>85</v>
      </c>
      <c r="K21" s="86" t="s">
        <v>84</v>
      </c>
      <c r="L21" s="4142" t="s">
        <v>83</v>
      </c>
      <c r="M21" s="85" t="s">
        <v>81</v>
      </c>
      <c r="N21" s="84" t="s">
        <v>80</v>
      </c>
      <c r="O21" s="4155" t="s">
        <v>4090</v>
      </c>
      <c r="P21" s="4190"/>
      <c r="Q21" s="4157" t="s">
        <v>80</v>
      </c>
      <c r="R21" s="4052" t="s">
        <v>266</v>
      </c>
      <c r="S21"/>
      <c r="T21" s="28" t="str">
        <f t="shared" si="4"/>
        <v>A</v>
      </c>
      <c r="U21" s="1939" t="s">
        <v>1010</v>
      </c>
      <c r="V21" s="31"/>
      <c r="W21" s="31"/>
      <c r="X21" s="31"/>
      <c r="Y21" s="31"/>
      <c r="Z21" s="604">
        <f ca="1">IF(ISBLANK(AA21),"",LARGE(OFFSET(Z18,0,0,ROWS(Z18:Z20)),1)+1)</f>
        <v>2</v>
      </c>
      <c r="AA21" s="1921" t="s">
        <v>4093</v>
      </c>
      <c r="AB21" s="2035"/>
      <c r="AC21" s="1921"/>
      <c r="AD21" s="1921"/>
      <c r="AE21" s="1921"/>
      <c r="AF21" s="1921"/>
      <c r="AG21" s="1921"/>
      <c r="AH21" s="2010"/>
      <c r="AI21"/>
      <c r="AJ21" s="4161" t="s">
        <v>158</v>
      </c>
      <c r="AK21" s="4161"/>
      <c r="AL21" s="143">
        <v>1</v>
      </c>
      <c r="AM21" s="4161" t="s">
        <v>278</v>
      </c>
      <c r="AN21" s="4161"/>
      <c r="AO21"/>
      <c r="AP21" s="166"/>
      <c r="AQ21" s="11"/>
      <c r="AR21" s="11"/>
      <c r="AS21" s="167"/>
      <c r="AT21"/>
      <c r="AU21" s="135">
        <v>1</v>
      </c>
    </row>
    <row r="22" spans="1:47" s="641" customFormat="1" ht="21">
      <c r="A22"/>
      <c r="B22" s="41" t="s">
        <v>62</v>
      </c>
      <c r="C22"/>
      <c r="D22" s="53" t="s">
        <v>0</v>
      </c>
      <c r="E22" s="83" t="s">
        <v>77</v>
      </c>
      <c r="F22" s="82" t="s">
        <v>30</v>
      </c>
      <c r="G22" s="81" t="s">
        <v>76</v>
      </c>
      <c r="H22" s="3993"/>
      <c r="I22" s="3995"/>
      <c r="J22" s="4106"/>
      <c r="K22" s="80" t="s">
        <v>75</v>
      </c>
      <c r="L22" s="4143"/>
      <c r="M22" s="79" t="s">
        <v>74</v>
      </c>
      <c r="N22" s="78">
        <v>1</v>
      </c>
      <c r="O22" s="4156"/>
      <c r="P22" s="4191"/>
      <c r="Q22" s="4158"/>
      <c r="R22" s="4053"/>
      <c r="S22"/>
      <c r="T22" s="28" t="str">
        <f t="shared" si="4"/>
        <v>A</v>
      </c>
      <c r="U22" s="1939" t="s">
        <v>48</v>
      </c>
      <c r="V22" s="31"/>
      <c r="W22" s="31"/>
      <c r="X22" s="31"/>
      <c r="Y22" s="31"/>
      <c r="Z22" s="604">
        <f ca="1">IF(ISBLANK(AA22),"",LARGE(OFFSET(Z18,0,0,ROWS(Z18:Z21)),1)+1)</f>
        <v>3</v>
      </c>
      <c r="AA22" s="1921" t="s">
        <v>4094</v>
      </c>
      <c r="AB22" s="2035"/>
      <c r="AC22" s="1921"/>
      <c r="AD22" s="1921"/>
      <c r="AE22" s="1921"/>
      <c r="AF22" s="1921"/>
      <c r="AG22" s="1921"/>
      <c r="AH22" s="2010"/>
      <c r="AI22"/>
      <c r="AJ22" s="3835"/>
      <c r="AK22" s="3835"/>
      <c r="AL22" s="143">
        <v>1</v>
      </c>
      <c r="AM22" s="3835"/>
      <c r="AN22" s="3835"/>
      <c r="AO22"/>
      <c r="AP22" s="304" t="s">
        <v>356</v>
      </c>
      <c r="AQ22" s="305"/>
      <c r="AR22" s="141"/>
      <c r="AS22" s="161"/>
      <c r="AT22"/>
      <c r="AU22" s="135">
        <v>1</v>
      </c>
    </row>
    <row r="23" spans="1:47" s="641" customFormat="1" ht="19.5" thickBot="1">
      <c r="A23"/>
      <c r="B23" s="645" t="s">
        <v>61</v>
      </c>
      <c r="C23"/>
      <c r="D23" s="53" t="s">
        <v>0</v>
      </c>
      <c r="E23" s="66"/>
      <c r="F23" s="65"/>
      <c r="G23" s="64" t="str">
        <f t="shared" ref="G23:G32" si="5">IF(AND(E23&gt;0,H23&gt;0),"de","")</f>
        <v/>
      </c>
      <c r="H23" s="63">
        <v>100</v>
      </c>
      <c r="I23" s="41" t="s">
        <v>62</v>
      </c>
      <c r="J23" s="61">
        <v>1</v>
      </c>
      <c r="K23" s="60" t="s">
        <v>73</v>
      </c>
      <c r="L23" s="59">
        <f>IFERROR(INDEX(E35:Q35,MATCH(I23,E34:Q34,0)) * H23 * IF(ISBLANK(E23), 1, E23), 0)</f>
        <v>0.1</v>
      </c>
      <c r="M23" s="71">
        <f>IF(L33=0,0,(L23/L33)*N22*1000)</f>
        <v>28.694404591104735</v>
      </c>
      <c r="N23" s="77">
        <f>IF(L33=0, 0, (E23*J23)/(L33*N22))</f>
        <v>0</v>
      </c>
      <c r="O23" s="1998">
        <f>IF(ISBLANK(O16), 0, (L23 * J23) * (O15 / O16))</f>
        <v>1.2000000000000002</v>
      </c>
      <c r="P23" s="1999" t="str">
        <f>IFERROR(IF(O23=0, 0, IF(ISBLANK(I23), "", IF(ROUND(O23/INDEX(F35:P35, MATCH(I23,F34:P34, 0)), 2), ROUND(O23/INDEX(F35:P35, MATCH(I23,F34:R34, 0)), 2) &amp; " " &amp; I23))), "")</f>
        <v>1200 g</v>
      </c>
      <c r="Q23" s="2000">
        <f>(E23/O16)*O15*J23</f>
        <v>0</v>
      </c>
      <c r="R23" s="2001">
        <f t="shared" ref="R23:R32" si="6">F23</f>
        <v>0</v>
      </c>
      <c r="S23"/>
      <c r="T23" s="28" t="str">
        <f t="shared" si="4"/>
        <v>A</v>
      </c>
      <c r="U23" s="1939" t="s">
        <v>45</v>
      </c>
      <c r="V23" s="31"/>
      <c r="W23" s="31"/>
      <c r="X23" s="31"/>
      <c r="Y23" s="31"/>
      <c r="Z23" s="604">
        <f ca="1">IF(ISBLANK(AA23),"",LARGE(OFFSET(Z18,0,0,ROWS(Z18:Z22)),1)+1)</f>
        <v>4</v>
      </c>
      <c r="AA23" s="1921" t="s">
        <v>47</v>
      </c>
      <c r="AB23" s="2035"/>
      <c r="AC23" s="1921"/>
      <c r="AD23" s="1921"/>
      <c r="AE23" s="1921"/>
      <c r="AF23" s="1921"/>
      <c r="AG23" s="1921"/>
      <c r="AH23" s="2010"/>
      <c r="AI23"/>
      <c r="AJ23" s="140">
        <v>1</v>
      </c>
      <c r="AK23" s="140">
        <v>1</v>
      </c>
      <c r="AL23" s="140">
        <v>1</v>
      </c>
      <c r="AM23" s="140">
        <v>1</v>
      </c>
      <c r="AN23" s="140">
        <v>1</v>
      </c>
      <c r="AO23"/>
      <c r="AP23" s="166"/>
      <c r="AQ23" s="11"/>
      <c r="AR23" s="11"/>
      <c r="AS23" s="167"/>
      <c r="AT23"/>
      <c r="AU23" s="135">
        <v>1</v>
      </c>
    </row>
    <row r="24" spans="1:47" s="641" customFormat="1" ht="18.75" customHeight="1">
      <c r="A24"/>
      <c r="B24" s="38" t="s">
        <v>58</v>
      </c>
      <c r="C24"/>
      <c r="D24" s="67" t="str">
        <f t="shared" ref="D24:D31" si="7">IF(K24&lt;&gt;"","A","►")</f>
        <v>A</v>
      </c>
      <c r="E24" s="66"/>
      <c r="F24" s="72"/>
      <c r="G24" s="73" t="str">
        <f t="shared" si="5"/>
        <v/>
      </c>
      <c r="H24" s="63">
        <v>1.345</v>
      </c>
      <c r="I24" s="645" t="s">
        <v>61</v>
      </c>
      <c r="J24" s="61">
        <v>1</v>
      </c>
      <c r="K24" s="60" t="s">
        <v>72</v>
      </c>
      <c r="L24" s="59">
        <f>IFERROR(INDEX(E35:Q35,MATCH(I24,E34:Q34,0)) * H24 * IF(ISBLANK(E24), 1, E24), 0)</f>
        <v>1.345</v>
      </c>
      <c r="M24" s="58">
        <f>IF(O33=0,0,(O24/O33)*N22*1000)</f>
        <v>385.93974175035868</v>
      </c>
      <c r="N24" s="57">
        <f>IF(L33=0, 0, (E24*J24)/(L33*N22))</f>
        <v>0</v>
      </c>
      <c r="O24" s="1986">
        <f>IF(ISBLANK(O16), 0, (L24 * J24) * (O15 / O16))</f>
        <v>16.14</v>
      </c>
      <c r="P24" s="1988" t="str">
        <f>IFERROR(IF(O24=0, 0, IF(ISBLANK(I24), "", IF(ROUND(O24/INDEX(F35:P35, MATCH(I24,F34:P34, 0)), 2), ROUND(O24/INDEX(F35:P35, MATCH(I24,F34:R34, 0)), 2) &amp; " " &amp; I24))), "")</f>
        <v>16.14 kg</v>
      </c>
      <c r="Q24" s="2002">
        <f>(E24/O16)*O15*J24</f>
        <v>0</v>
      </c>
      <c r="R24" s="2003">
        <f t="shared" si="6"/>
        <v>0</v>
      </c>
      <c r="S24"/>
      <c r="T24" s="28" t="str">
        <f t="shared" si="4"/>
        <v>►</v>
      </c>
      <c r="U24" s="1939" t="s">
        <v>43</v>
      </c>
      <c r="V24" s="31"/>
      <c r="W24" s="31"/>
      <c r="X24" s="31"/>
      <c r="Y24" s="31"/>
      <c r="Z24" s="604" t="str">
        <f ca="1">IF(ISBLANK(AA24),"",LARGE(OFFSET(Z18,0,0,ROWS(Z18:Z23)),1)+1)</f>
        <v/>
      </c>
      <c r="AA24" s="1922"/>
      <c r="AB24" s="2035"/>
      <c r="AC24" s="1922"/>
      <c r="AD24" s="1921"/>
      <c r="AE24" s="1921"/>
      <c r="AF24" s="1921"/>
      <c r="AG24" s="1921"/>
      <c r="AH24" s="2010"/>
      <c r="AI24"/>
      <c r="AJ24" s="4162" t="s">
        <v>322</v>
      </c>
      <c r="AK24" s="4162"/>
      <c r="AL24" s="143">
        <v>1</v>
      </c>
      <c r="AM24" s="4162" t="s">
        <v>323</v>
      </c>
      <c r="AN24" s="4162"/>
      <c r="AO24"/>
      <c r="AP24" s="319"/>
      <c r="AQ24" s="320" t="s">
        <v>58</v>
      </c>
      <c r="AR24" s="321" t="s">
        <v>56</v>
      </c>
      <c r="AS24" s="161"/>
      <c r="AT24"/>
      <c r="AU24" s="135">
        <v>1</v>
      </c>
    </row>
    <row r="25" spans="1:47" s="641" customFormat="1" ht="18.75">
      <c r="A25"/>
      <c r="B25" s="38" t="s">
        <v>56</v>
      </c>
      <c r="C25"/>
      <c r="D25" s="67" t="str">
        <f t="shared" si="7"/>
        <v>A</v>
      </c>
      <c r="E25" s="396">
        <v>27</v>
      </c>
      <c r="F25" s="72" t="s">
        <v>404</v>
      </c>
      <c r="G25" s="64" t="str">
        <f t="shared" si="5"/>
        <v>de</v>
      </c>
      <c r="H25" s="63">
        <v>20</v>
      </c>
      <c r="I25" s="41" t="s">
        <v>62</v>
      </c>
      <c r="J25" s="61">
        <v>1</v>
      </c>
      <c r="K25" s="60" t="s">
        <v>71</v>
      </c>
      <c r="L25" s="59">
        <f>IFERROR(INDEX(E35:Q35,MATCH(I25,E34:Q34,0)) * H25 * IF(ISBLANK(E25), 1, E25), 0)</f>
        <v>0.54</v>
      </c>
      <c r="M25" s="71">
        <f>IF(O33=0,0,(O25/O33)*N22*1000)</f>
        <v>154.94978479196558</v>
      </c>
      <c r="N25" s="70">
        <f>IF(L33=0, 0, (E25*J25)/(L33*N22))</f>
        <v>7.747489239598278</v>
      </c>
      <c r="O25" s="1987">
        <f>IF(ISBLANK(O16), 0, (L25 * J25) * (O15 / O16))</f>
        <v>6.48</v>
      </c>
      <c r="P25" s="1989" t="str">
        <f>IFERROR(IF(O25=0, 0, IF(ISBLANK(I25), "", IF(ROUND(O25/INDEX(F35:P35, MATCH(I25,F34:P34, 0)), 2), ROUND(O25/INDEX(F35:P35, MATCH(I25,F34:R34, 0)), 2) &amp; " " &amp; I25))), "")</f>
        <v>6480 g</v>
      </c>
      <c r="Q25" s="2004">
        <f>(E25/O16)*O15*J25</f>
        <v>324</v>
      </c>
      <c r="R25" s="2005" t="str">
        <f t="shared" si="6"/>
        <v>jaunes</v>
      </c>
      <c r="S25"/>
      <c r="T25" s="28" t="str">
        <f t="shared" si="4"/>
        <v>A</v>
      </c>
      <c r="U25" s="1939" t="s">
        <v>41</v>
      </c>
      <c r="V25" s="31"/>
      <c r="W25" s="31"/>
      <c r="X25" s="31"/>
      <c r="Y25" s="31"/>
      <c r="Z25" s="604" t="str">
        <f ca="1">IF(ISBLANK(AA25),"",LARGE(OFFSET(Z18,0,0,ROWS(Z18:Z24)),1)+1)</f>
        <v/>
      </c>
      <c r="AA25" s="1922"/>
      <c r="AB25" s="2035"/>
      <c r="AC25" s="1922" t="s">
        <v>49</v>
      </c>
      <c r="AD25" s="1921"/>
      <c r="AE25" s="1921"/>
      <c r="AF25" s="1921"/>
      <c r="AG25" s="1921"/>
      <c r="AH25" s="2010"/>
      <c r="AI25"/>
      <c r="AJ25" s="3886"/>
      <c r="AK25" s="3886"/>
      <c r="AL25" s="143">
        <v>1</v>
      </c>
      <c r="AM25" s="3886"/>
      <c r="AN25" s="3886"/>
      <c r="AO25"/>
      <c r="AP25" s="319"/>
      <c r="AQ25" s="320" t="s">
        <v>57</v>
      </c>
      <c r="AR25" s="321" t="s">
        <v>55</v>
      </c>
      <c r="AS25" s="161"/>
      <c r="AT25"/>
      <c r="AU25" s="135">
        <v>1</v>
      </c>
    </row>
    <row r="26" spans="1:47" s="641" customFormat="1" ht="19.5" thickBot="1">
      <c r="A26"/>
      <c r="B26" s="38" t="s">
        <v>57</v>
      </c>
      <c r="C26"/>
      <c r="D26" s="67" t="str">
        <f t="shared" si="7"/>
        <v>A</v>
      </c>
      <c r="E26" s="66"/>
      <c r="F26" s="72"/>
      <c r="G26" s="73" t="str">
        <f t="shared" si="5"/>
        <v/>
      </c>
      <c r="H26" s="63">
        <v>75</v>
      </c>
      <c r="I26" s="41" t="s">
        <v>56</v>
      </c>
      <c r="J26" s="61">
        <v>1</v>
      </c>
      <c r="K26" s="60" t="s">
        <v>70</v>
      </c>
      <c r="L26" s="59">
        <f>IFERROR(INDEX(E35:Q35,MATCH(I26,E34:Q34,0)) * H26 * IF(ISBLANK(E26), 1, E26), 0)</f>
        <v>0.75</v>
      </c>
      <c r="M26" s="58">
        <f>IF(O33=0,0,(O26/O33)*N22*1000)</f>
        <v>215.20803443328552</v>
      </c>
      <c r="N26" s="57">
        <f>IF(L33=0, 0, (E26*J26)/(L33*N22))</f>
        <v>0</v>
      </c>
      <c r="O26" s="1986">
        <f>IF(ISBLANK(O16), 0, (L26 * J26) * (O15 / O16))</f>
        <v>9</v>
      </c>
      <c r="P26" s="1988" t="str">
        <f>IFERROR(IF(O26=0, 0, IF(ISBLANK(I26), "", IF(ROUND(O26/INDEX(F35:P35, MATCH(I26,F34:P34, 0)), 2), ROUND(O26/INDEX(F35:P35, MATCH(I26,F34:R34, 0)), 2) &amp; " " &amp; I26))), "")</f>
        <v/>
      </c>
      <c r="Q26" s="2002">
        <f>(E26/O16)*O15*J26</f>
        <v>0</v>
      </c>
      <c r="R26" s="2003">
        <f t="shared" si="6"/>
        <v>0</v>
      </c>
      <c r="S26"/>
      <c r="T26" s="28" t="str">
        <f t="shared" si="4"/>
        <v>A</v>
      </c>
      <c r="U26" s="1939" t="s">
        <v>40</v>
      </c>
      <c r="V26" s="31"/>
      <c r="W26" s="31"/>
      <c r="X26" s="31"/>
      <c r="Y26" s="31"/>
      <c r="Z26" s="604" t="str">
        <f ca="1">IF(ISBLANK(AA26),"",LARGE(OFFSET(Z18,0,0,ROWS(Z18:Z25)),1)+1)</f>
        <v/>
      </c>
      <c r="AA26" s="1922"/>
      <c r="AB26" s="2035"/>
      <c r="AC26" s="1922" t="s">
        <v>46</v>
      </c>
      <c r="AD26" s="1921"/>
      <c r="AE26" s="1921"/>
      <c r="AF26" s="1921"/>
      <c r="AG26" s="1921"/>
      <c r="AH26" s="2010"/>
      <c r="AI26"/>
      <c r="AJ26" s="140">
        <v>1</v>
      </c>
      <c r="AK26" s="140">
        <v>1</v>
      </c>
      <c r="AL26" s="140">
        <v>1</v>
      </c>
      <c r="AM26" s="140">
        <v>1</v>
      </c>
      <c r="AN26" s="140">
        <v>1</v>
      </c>
      <c r="AO26"/>
      <c r="AP26" s="319"/>
      <c r="AQ26" s="336" t="s">
        <v>403</v>
      </c>
      <c r="AR26" s="337" t="s">
        <v>62</v>
      </c>
      <c r="AS26" s="161"/>
      <c r="AT26"/>
      <c r="AU26" s="135">
        <v>1</v>
      </c>
    </row>
    <row r="27" spans="1:47" s="641" customFormat="1" ht="18.75" customHeight="1">
      <c r="A27"/>
      <c r="B27" s="38" t="s">
        <v>55</v>
      </c>
      <c r="C27"/>
      <c r="D27" s="67" t="str">
        <f t="shared" si="7"/>
        <v>A</v>
      </c>
      <c r="E27" s="66">
        <v>1</v>
      </c>
      <c r="F27" s="65" t="s">
        <v>69</v>
      </c>
      <c r="G27" s="64" t="str">
        <f t="shared" si="5"/>
        <v/>
      </c>
      <c r="H27" s="63"/>
      <c r="I27" s="62"/>
      <c r="J27" s="61">
        <v>2</v>
      </c>
      <c r="K27" s="60" t="s">
        <v>68</v>
      </c>
      <c r="L27" s="59">
        <f>IFERROR(INDEX(E35:Q35,MATCH(I27,E34:Q34,0)) * H27 * IF(ISBLANK(E27), 1, E27), 0)</f>
        <v>0</v>
      </c>
      <c r="M27" s="71">
        <f>IF(O33=0,0,(O27/O33)*N22*1000)</f>
        <v>0</v>
      </c>
      <c r="N27" s="70">
        <f>IF(L33=0, 0, (E27*J27)/(L33*N22))</f>
        <v>0.57388809182209466</v>
      </c>
      <c r="O27" s="1987">
        <f>IF(ISBLANK(O16), 0, (L27 * J27) * (O15 / O16))</f>
        <v>0</v>
      </c>
      <c r="P27" s="1989">
        <f>IFERROR(IF(O27=0, 0, IF(ISBLANK(I27), "", IF(ROUND(O27/INDEX(F35:P35, MATCH(I27,F34:P34, 0)), 2), ROUND(O27/INDEX(F35:P35, MATCH(I27,F34:R34, 0)), 2) &amp; " " &amp; I27))), "")</f>
        <v>0</v>
      </c>
      <c r="Q27" s="2004">
        <f>(E27/O16)*O15*J27</f>
        <v>24</v>
      </c>
      <c r="R27" s="2005" t="str">
        <f t="shared" si="6"/>
        <v>orange</v>
      </c>
      <c r="S27"/>
      <c r="T27" s="28" t="str">
        <f t="shared" si="4"/>
        <v>A</v>
      </c>
      <c r="U27" s="1939" t="s">
        <v>39</v>
      </c>
      <c r="V27" s="31"/>
      <c r="W27" s="31"/>
      <c r="X27" s="31"/>
      <c r="Y27" s="31"/>
      <c r="Z27" s="604" t="str">
        <f ca="1">IF(ISBLANK(AA27),"",LARGE(OFFSET(Z18,0,0,ROWS(Z18:Z26)),1)+1)</f>
        <v/>
      </c>
      <c r="AA27" s="1922"/>
      <c r="AB27" s="2035"/>
      <c r="AC27" s="1922" t="s">
        <v>44</v>
      </c>
      <c r="AD27" s="1921"/>
      <c r="AE27" s="1921"/>
      <c r="AF27" s="1921"/>
      <c r="AG27" s="1921"/>
      <c r="AH27" s="2010"/>
      <c r="AI27"/>
      <c r="AJ27" s="4166" t="s">
        <v>364</v>
      </c>
      <c r="AK27" s="4166"/>
      <c r="AL27" s="143">
        <v>1</v>
      </c>
      <c r="AM27" s="4166" t="s">
        <v>365</v>
      </c>
      <c r="AN27" s="4166"/>
      <c r="AO27"/>
      <c r="AP27" s="319"/>
      <c r="AQ27" s="347" t="s">
        <v>66</v>
      </c>
      <c r="AR27" s="348" t="s">
        <v>429</v>
      </c>
      <c r="AS27" s="161"/>
      <c r="AT27"/>
      <c r="AU27" s="135">
        <v>1</v>
      </c>
    </row>
    <row r="28" spans="1:47" s="641" customFormat="1" ht="18" customHeight="1">
      <c r="A28"/>
      <c r="B28" s="39" t="s">
        <v>66</v>
      </c>
      <c r="C28"/>
      <c r="D28" s="67" t="str">
        <f t="shared" si="7"/>
        <v>►</v>
      </c>
      <c r="E28" s="66"/>
      <c r="F28" s="65"/>
      <c r="G28" s="64" t="str">
        <f t="shared" si="5"/>
        <v/>
      </c>
      <c r="H28" s="63">
        <v>3</v>
      </c>
      <c r="I28" s="43" t="s">
        <v>64</v>
      </c>
      <c r="J28" s="61">
        <v>1</v>
      </c>
      <c r="K28" s="60"/>
      <c r="L28" s="59">
        <f>IFERROR(INDEX(E35:Q35,MATCH(I28,E34:Q34,0)) * H28 * IF(ISBLANK(E28), 1, E28), 0)</f>
        <v>0.75</v>
      </c>
      <c r="M28" s="71">
        <f>IF(O33=0,0,(O28/O33)*N22*1000)</f>
        <v>215.20803443328552</v>
      </c>
      <c r="N28" s="70">
        <f>IF(L33=0, 0, (E28*J28)/(L33*N22))</f>
        <v>0</v>
      </c>
      <c r="O28" s="1986">
        <f>IF(ISBLANK(O16), 0, (L28 * J28) * (O15 / O16))</f>
        <v>9</v>
      </c>
      <c r="P28" s="1988" t="str">
        <f>IFERROR(IF(O28=0, 0, IF(ISBLANK(I28), "", IF(ROUND(O28/INDEX(F35:P35, MATCH(I28,F34:P34, 0)), 2), ROUND(O28/INDEX(F35:P35, MATCH(I28,F34:R34, 0)), 2) &amp; " " &amp; I28))), "")</f>
        <v>36 quart(s)</v>
      </c>
      <c r="Q28" s="56">
        <f>(E28/O16)*O15*J28</f>
        <v>0</v>
      </c>
      <c r="R28" s="675">
        <f t="shared" si="6"/>
        <v>0</v>
      </c>
      <c r="S28"/>
      <c r="T28" s="28" t="str">
        <f t="shared" si="4"/>
        <v>►</v>
      </c>
      <c r="U28" s="1939"/>
      <c r="V28" s="31"/>
      <c r="W28" s="31"/>
      <c r="X28" s="31"/>
      <c r="Y28" s="31"/>
      <c r="Z28" s="604" t="str">
        <f ca="1">IF(ISBLANK(AA28),"",LARGE(OFFSET(Z18,0,0,ROWS(Z18:Z27)),1)+1)</f>
        <v/>
      </c>
      <c r="AA28" s="1922"/>
      <c r="AB28" s="2035"/>
      <c r="AC28" s="1922"/>
      <c r="AD28" s="1921"/>
      <c r="AE28" s="1921"/>
      <c r="AF28" s="1921"/>
      <c r="AG28" s="1921"/>
      <c r="AH28" s="2010"/>
      <c r="AI28"/>
      <c r="AJ28" s="3898"/>
      <c r="AK28" s="3898"/>
      <c r="AL28" s="143">
        <v>1</v>
      </c>
      <c r="AM28" s="3898"/>
      <c r="AN28" s="3898"/>
      <c r="AO28"/>
      <c r="AP28" s="319"/>
      <c r="AQ28" s="347" t="s">
        <v>65</v>
      </c>
      <c r="AR28" s="358" t="s">
        <v>59</v>
      </c>
      <c r="AS28" s="161"/>
      <c r="AT28"/>
      <c r="AU28" s="135">
        <v>1</v>
      </c>
    </row>
    <row r="29" spans="1:47" s="641" customFormat="1" ht="18.75" customHeight="1" thickBot="1">
      <c r="A29"/>
      <c r="B29" s="39" t="s">
        <v>65</v>
      </c>
      <c r="C29"/>
      <c r="D29" s="67" t="str">
        <f t="shared" si="7"/>
        <v>►</v>
      </c>
      <c r="E29" s="66"/>
      <c r="F29" s="65"/>
      <c r="G29" s="64" t="str">
        <f t="shared" si="5"/>
        <v/>
      </c>
      <c r="H29" s="63"/>
      <c r="I29" s="62"/>
      <c r="J29" s="61">
        <v>1</v>
      </c>
      <c r="K29" s="60"/>
      <c r="L29" s="59">
        <f>IFERROR(INDEX(E35:Q35,MATCH(I29,E34:Q34,0)) * H29 * IF(ISBLANK(E29), 1, E29), 0)</f>
        <v>0</v>
      </c>
      <c r="M29" s="58">
        <f>IF(O33=0,0,(O29/O33)*N22*1000)</f>
        <v>0</v>
      </c>
      <c r="N29" s="57">
        <f>IF(L33=0, 0, (E29*J29)/(L33*N22))</f>
        <v>0</v>
      </c>
      <c r="O29" s="1987">
        <f>IF(ISBLANK(O16), 0, (L29 * J29) * (O15 / O16))</f>
        <v>0</v>
      </c>
      <c r="P29" s="1989">
        <f>IFERROR(IF(O29=0, 0, IF(ISBLANK(I29), "", IF(ROUND(O29/INDEX(F35:P35, MATCH(I29,F34:P34, 0)), 2), ROUND(O29/INDEX(F35:P35, MATCH(I29,F34:R34, 0)), 2) &amp; " " &amp; I29))), "")</f>
        <v>0</v>
      </c>
      <c r="Q29" s="2004">
        <f>(E29/O16)*O15*J29</f>
        <v>0</v>
      </c>
      <c r="R29" s="2005">
        <f t="shared" si="6"/>
        <v>0</v>
      </c>
      <c r="S29"/>
      <c r="T29" s="9" t="s">
        <v>0</v>
      </c>
      <c r="U29" s="1939"/>
      <c r="V29" s="31"/>
      <c r="W29" s="31"/>
      <c r="X29" s="31"/>
      <c r="Y29" s="31"/>
      <c r="Z29" s="604" t="str">
        <f ca="1">IF(ISBLANK(AA29),"",LARGE(OFFSET(Z18,0,0,ROWS(Z18:Z28)),1)+1)</f>
        <v/>
      </c>
      <c r="AA29" s="1922"/>
      <c r="AB29" s="2035"/>
      <c r="AC29" s="1922"/>
      <c r="AD29" s="1921"/>
      <c r="AE29" s="1921"/>
      <c r="AF29" s="1921"/>
      <c r="AG29" s="1921"/>
      <c r="AH29" s="2010"/>
      <c r="AI29"/>
      <c r="AJ29" s="140">
        <v>1</v>
      </c>
      <c r="AK29" s="140">
        <v>1</v>
      </c>
      <c r="AL29" s="140">
        <v>1</v>
      </c>
      <c r="AM29" s="140">
        <v>1</v>
      </c>
      <c r="AN29" s="140">
        <v>1</v>
      </c>
      <c r="AO29"/>
      <c r="AP29" s="319"/>
      <c r="AQ29" s="366" t="s">
        <v>60</v>
      </c>
      <c r="AR29" s="367"/>
      <c r="AS29" s="161"/>
      <c r="AT29"/>
      <c r="AU29" s="135">
        <v>1</v>
      </c>
    </row>
    <row r="30" spans="1:47" s="641" customFormat="1" ht="18.75">
      <c r="A30"/>
      <c r="B30" s="43" t="s">
        <v>64</v>
      </c>
      <c r="C30"/>
      <c r="D30" s="67" t="str">
        <f t="shared" si="7"/>
        <v>►</v>
      </c>
      <c r="E30" s="66"/>
      <c r="F30" s="65"/>
      <c r="G30" s="64" t="str">
        <f t="shared" si="5"/>
        <v/>
      </c>
      <c r="H30" s="63"/>
      <c r="I30" s="62"/>
      <c r="J30" s="61">
        <v>1</v>
      </c>
      <c r="K30" s="60"/>
      <c r="L30" s="59">
        <f>IFERROR(INDEX(E35:Q35,MATCH(I30,E34:Q34,0)) * H30 * IF(ISBLANK(E30), 1, E30), 0)</f>
        <v>0</v>
      </c>
      <c r="M30" s="58">
        <f>IF(O33=0,0,(O30/O33)*N22*1000)</f>
        <v>0</v>
      </c>
      <c r="N30" s="57">
        <f>IF(L33=0, 0, (E30*J30)/(L33*N22))</f>
        <v>0</v>
      </c>
      <c r="O30" s="1986">
        <f>IF(ISBLANK(O16), 0, (L30 * J30) * (O15 / O16))</f>
        <v>0</v>
      </c>
      <c r="P30" s="1988">
        <f>IFERROR(IF(O30=0, 0, IF(ISBLANK(I30), "", IF(ROUND(O30/INDEX(F35:P35, MATCH(I30,F34:P34, 0)), 2), ROUND(O30/INDEX(F35:P35, MATCH(I30,F34:R34, 0)), 2) &amp; " " &amp; I30))), "")</f>
        <v>0</v>
      </c>
      <c r="Q30" s="56">
        <f>(E30/O16)*O15*J30</f>
        <v>0</v>
      </c>
      <c r="R30" s="675">
        <f t="shared" si="6"/>
        <v>0</v>
      </c>
      <c r="S30"/>
      <c r="T30" s="28" t="s">
        <v>0</v>
      </c>
      <c r="U30" s="1939"/>
      <c r="V30" s="31"/>
      <c r="W30" s="31"/>
      <c r="X30" s="31"/>
      <c r="Y30" s="31"/>
      <c r="Z30" s="604" t="str">
        <f ca="1">IF(ISBLANK(AA30),"",LARGE(OFFSET(Z18,0,0,ROWS(Z18:Z29)),1)+1)</f>
        <v/>
      </c>
      <c r="AA30" s="1922"/>
      <c r="AB30" s="2035"/>
      <c r="AC30" s="1922"/>
      <c r="AD30" s="1921"/>
      <c r="AE30" s="1921"/>
      <c r="AF30" s="1921"/>
      <c r="AG30" s="1921"/>
      <c r="AH30" s="2010"/>
      <c r="AI30"/>
      <c r="AJ30" s="4167" t="s">
        <v>405</v>
      </c>
      <c r="AK30" s="4167"/>
      <c r="AL30" s="143">
        <v>1</v>
      </c>
      <c r="AM30" s="4167" t="s">
        <v>406</v>
      </c>
      <c r="AN30" s="4167"/>
      <c r="AO30"/>
      <c r="AP30" s="319"/>
      <c r="AQ30" s="372" t="s">
        <v>459</v>
      </c>
      <c r="AR30" s="373"/>
      <c r="AS30" s="161"/>
      <c r="AT30"/>
      <c r="AU30" s="135">
        <v>1</v>
      </c>
    </row>
    <row r="31" spans="1:47" s="641" customFormat="1" ht="18" customHeight="1">
      <c r="A31"/>
      <c r="B31" s="42" t="s">
        <v>63</v>
      </c>
      <c r="C31"/>
      <c r="D31" s="67" t="str">
        <f t="shared" si="7"/>
        <v>►</v>
      </c>
      <c r="E31" s="66"/>
      <c r="F31" s="65"/>
      <c r="G31" s="64" t="str">
        <f t="shared" si="5"/>
        <v/>
      </c>
      <c r="H31" s="63"/>
      <c r="I31" s="62"/>
      <c r="J31" s="61">
        <v>1</v>
      </c>
      <c r="K31" s="60"/>
      <c r="L31" s="59">
        <f>IFERROR(INDEX(E35:Q35,MATCH(I31,E34:Q34,0)) * H31 * IF(ISBLANK(E31), 1, E31), 0)</f>
        <v>0</v>
      </c>
      <c r="M31" s="58">
        <f>IF(O33=0,0,(O31/O33)*N22*1000)</f>
        <v>0</v>
      </c>
      <c r="N31" s="57">
        <f>IF(L33=0, 0, (E31*J31)/(L33*N22))</f>
        <v>0</v>
      </c>
      <c r="O31" s="1987">
        <f>IF(ISBLANK(O16), 0, (L31 * J31) * (O15 / O16))</f>
        <v>0</v>
      </c>
      <c r="P31" s="1989">
        <f>IFERROR(IF(O31=0, 0, IF(ISBLANK(I31), "", IF(ROUND(O31/INDEX(F35:P35, MATCH(I31,F34:P34, 0)), 2), ROUND(O31/INDEX(F35:P35, MATCH(I31,F34:R34, 0)), 2) &amp; " " &amp; I31))), "")</f>
        <v>0</v>
      </c>
      <c r="Q31" s="2004">
        <f>(E31/O16)*O15*J31</f>
        <v>0</v>
      </c>
      <c r="R31" s="2005">
        <f t="shared" si="6"/>
        <v>0</v>
      </c>
      <c r="S31"/>
      <c r="T31" s="28" t="s">
        <v>0</v>
      </c>
      <c r="U31" s="1939"/>
      <c r="V31" s="31"/>
      <c r="W31" s="31"/>
      <c r="X31" s="31"/>
      <c r="Y31" s="31"/>
      <c r="Z31" s="604" t="str">
        <f ca="1">IF(ISBLANK(AA31),"",LARGE(OFFSET(Z18,0,0,ROWS(Z18:Z30)),1)+1)</f>
        <v/>
      </c>
      <c r="AA31" s="1922"/>
      <c r="AB31" s="2035"/>
      <c r="AC31" s="1922"/>
      <c r="AD31" s="1921"/>
      <c r="AE31" s="1921"/>
      <c r="AF31" s="1921"/>
      <c r="AG31" s="1921"/>
      <c r="AH31" s="2010"/>
      <c r="AI31"/>
      <c r="AJ31" s="3903"/>
      <c r="AK31" s="3903"/>
      <c r="AL31" s="143">
        <v>1</v>
      </c>
      <c r="AM31" s="3903"/>
      <c r="AN31" s="3903"/>
      <c r="AO31"/>
      <c r="AP31" s="319"/>
      <c r="AQ31" s="377" t="s">
        <v>464</v>
      </c>
      <c r="AR31" s="378" t="s">
        <v>465</v>
      </c>
      <c r="AS31" s="161"/>
      <c r="AT31"/>
      <c r="AU31" s="135">
        <v>1</v>
      </c>
    </row>
    <row r="32" spans="1:47" s="641" customFormat="1" ht="18" customHeight="1" thickBot="1">
      <c r="A32"/>
      <c r="B32" s="39" t="s">
        <v>60</v>
      </c>
      <c r="C32"/>
      <c r="D32" s="53" t="s">
        <v>0</v>
      </c>
      <c r="E32" s="66"/>
      <c r="F32" s="65"/>
      <c r="G32" s="64" t="str">
        <f t="shared" si="5"/>
        <v/>
      </c>
      <c r="H32" s="63"/>
      <c r="I32" s="62"/>
      <c r="J32" s="61">
        <v>1</v>
      </c>
      <c r="K32" s="60"/>
      <c r="L32" s="59">
        <f>IFERROR(INDEX(E35:Q35,MATCH(I32,E34:Q34,0)) * H32 * IF(ISBLANK(E32), 1, E32), 0)</f>
        <v>0</v>
      </c>
      <c r="M32" s="58">
        <f>IF(O33=0,0,(O32/O33)*N22*1000)</f>
        <v>0</v>
      </c>
      <c r="N32" s="57">
        <f>IF(L33=0, 0, (E32*J32)/(L33*N22))</f>
        <v>0</v>
      </c>
      <c r="O32" s="1986">
        <f>IF(ISBLANK(O16), 0, (L32 * J32) * (O15 / O16))</f>
        <v>0</v>
      </c>
      <c r="P32" s="1988">
        <f>IFERROR(IF(O32=0, 0, IF(ISBLANK(I32), "", IF(ROUND(O32/INDEX(F35:P35, MATCH(I32,F34:P34, 0)), 2), ROUND(O32/INDEX(F35:P35, MATCH(I32,F34:R34, 0)), 2) &amp; " " &amp; I32))), "")</f>
        <v>0</v>
      </c>
      <c r="Q32" s="56">
        <f>(E32/O16)*O15*J32</f>
        <v>0</v>
      </c>
      <c r="R32" s="675">
        <f t="shared" si="6"/>
        <v>0</v>
      </c>
      <c r="S32"/>
      <c r="T32" s="28" t="s">
        <v>15</v>
      </c>
      <c r="U32" s="1939"/>
      <c r="V32" s="31"/>
      <c r="W32" s="31"/>
      <c r="X32" s="31"/>
      <c r="Y32" s="31"/>
      <c r="Z32" s="2012"/>
      <c r="AA32" s="2012"/>
      <c r="AB32" s="2012"/>
      <c r="AC32" s="2012"/>
      <c r="AD32" s="2012"/>
      <c r="AE32" s="2012"/>
      <c r="AF32" s="2012"/>
      <c r="AG32" s="2012"/>
      <c r="AH32" s="2058" t="s">
        <v>35</v>
      </c>
      <c r="AI32"/>
      <c r="AJ32" s="140">
        <v>1</v>
      </c>
      <c r="AK32" s="140">
        <v>1</v>
      </c>
      <c r="AL32" s="140">
        <v>1</v>
      </c>
      <c r="AM32" s="140">
        <v>1</v>
      </c>
      <c r="AN32" s="140">
        <v>1</v>
      </c>
      <c r="AO32"/>
      <c r="AP32" s="319"/>
      <c r="AQ32" s="383" t="s">
        <v>469</v>
      </c>
      <c r="AR32" s="378" t="s">
        <v>470</v>
      </c>
      <c r="AS32" s="161"/>
      <c r="AT32"/>
      <c r="AU32" s="135">
        <v>1</v>
      </c>
    </row>
    <row r="33" spans="1:47" s="641" customFormat="1" ht="15.75" customHeight="1">
      <c r="A33"/>
      <c r="B33" s="39" t="s">
        <v>59</v>
      </c>
      <c r="C33"/>
      <c r="D33" s="53" t="s">
        <v>0</v>
      </c>
      <c r="E33" s="51"/>
      <c r="F33" s="50"/>
      <c r="G33" s="52"/>
      <c r="H33" s="52"/>
      <c r="I33" s="51"/>
      <c r="J33" s="50"/>
      <c r="K33" s="49"/>
      <c r="L33" s="48">
        <f>SUM(L23:L32)</f>
        <v>3.4850000000000003</v>
      </c>
      <c r="M33" s="49"/>
      <c r="N33" s="49"/>
      <c r="O33" s="46">
        <f>SUM(O23:O32)</f>
        <v>41.82</v>
      </c>
      <c r="P33" s="46"/>
      <c r="Q33" s="47"/>
      <c r="R33" s="45"/>
      <c r="S33"/>
      <c r="T33" s="28" t="s">
        <v>15</v>
      </c>
      <c r="U33" s="1939"/>
      <c r="V33" s="31"/>
      <c r="W33" s="31"/>
      <c r="X33" s="31"/>
      <c r="Y33" s="31"/>
      <c r="Z33" s="2014"/>
      <c r="AA33" s="2014"/>
      <c r="AB33" s="2014"/>
      <c r="AC33" s="2014"/>
      <c r="AD33" s="2014"/>
      <c r="AE33" s="2014"/>
      <c r="AF33" s="2014"/>
      <c r="AG33" s="2014"/>
      <c r="AH33" s="2015" t="s">
        <v>34</v>
      </c>
      <c r="AI33"/>
      <c r="AJ33" s="4162" t="s">
        <v>366</v>
      </c>
      <c r="AK33" s="4162"/>
      <c r="AL33" s="143">
        <v>1</v>
      </c>
      <c r="AM33" s="4162" t="s">
        <v>367</v>
      </c>
      <c r="AN33" s="4162"/>
      <c r="AO33"/>
      <c r="AP33" s="319"/>
      <c r="AQ33" s="383" t="s">
        <v>488</v>
      </c>
      <c r="AR33" s="378" t="s">
        <v>489</v>
      </c>
      <c r="AS33" s="161"/>
      <c r="AT33"/>
      <c r="AU33" s="135">
        <v>1</v>
      </c>
    </row>
    <row r="34" spans="1:47" s="641" customFormat="1" ht="15.75" customHeight="1">
      <c r="A34"/>
      <c r="B34"/>
      <c r="C34"/>
      <c r="D34" s="44" t="s">
        <v>15</v>
      </c>
      <c r="E34" s="39" t="s">
        <v>66</v>
      </c>
      <c r="F34" s="39" t="s">
        <v>65</v>
      </c>
      <c r="G34" s="623" t="s">
        <v>54</v>
      </c>
      <c r="H34" s="43" t="s">
        <v>64</v>
      </c>
      <c r="I34" s="42" t="s">
        <v>63</v>
      </c>
      <c r="J34" s="41" t="s">
        <v>62</v>
      </c>
      <c r="K34" s="40" t="s">
        <v>61</v>
      </c>
      <c r="L34" s="38" t="s">
        <v>55</v>
      </c>
      <c r="M34" s="39" t="s">
        <v>60</v>
      </c>
      <c r="N34" s="39" t="s">
        <v>59</v>
      </c>
      <c r="O34" s="624" t="s">
        <v>58</v>
      </c>
      <c r="P34" s="624" t="s">
        <v>57</v>
      </c>
      <c r="Q34" s="38" t="s">
        <v>56</v>
      </c>
      <c r="R34" s="2006"/>
      <c r="S34"/>
      <c r="T34" s="28" t="s">
        <v>0</v>
      </c>
      <c r="U34" s="1939"/>
      <c r="V34" s="31"/>
      <c r="W34" s="31"/>
      <c r="X34" s="31"/>
      <c r="Y34" s="31"/>
      <c r="Z34" s="14" t="s">
        <v>4</v>
      </c>
      <c r="AA34" s="2016"/>
      <c r="AB34" s="11"/>
      <c r="AC34" s="11"/>
      <c r="AD34" s="11"/>
      <c r="AE34" s="11"/>
      <c r="AF34" s="11"/>
      <c r="AG34" s="11"/>
      <c r="AH34" s="10"/>
      <c r="AI34"/>
      <c r="AJ34" s="3886"/>
      <c r="AK34" s="3886"/>
      <c r="AL34" s="143">
        <v>1</v>
      </c>
      <c r="AM34" s="3886"/>
      <c r="AN34" s="3886"/>
      <c r="AO34"/>
      <c r="AP34" s="319"/>
      <c r="AQ34" s="383" t="s">
        <v>500</v>
      </c>
      <c r="AR34" s="378" t="s">
        <v>501</v>
      </c>
      <c r="AS34" s="161"/>
      <c r="AT34"/>
      <c r="AU34" s="135">
        <v>1</v>
      </c>
    </row>
    <row r="35" spans="1:47" s="641" customFormat="1" ht="16.149999999999999" customHeight="1" thickBot="1">
      <c r="A35"/>
      <c r="B35"/>
      <c r="C35"/>
      <c r="D35" s="44" t="s">
        <v>15</v>
      </c>
      <c r="E35" s="406">
        <v>0.5</v>
      </c>
      <c r="F35" s="407">
        <v>0.25</v>
      </c>
      <c r="G35" s="679">
        <v>1</v>
      </c>
      <c r="H35" s="407">
        <v>0.25</v>
      </c>
      <c r="I35" s="409">
        <v>0.5</v>
      </c>
      <c r="J35" s="410">
        <v>1E-3</v>
      </c>
      <c r="K35" s="408">
        <v>1</v>
      </c>
      <c r="L35" s="410">
        <v>1E-3</v>
      </c>
      <c r="M35" s="410">
        <v>0.22500000000000001</v>
      </c>
      <c r="N35" s="410">
        <v>0.01</v>
      </c>
      <c r="O35" s="678">
        <v>1</v>
      </c>
      <c r="P35" s="679">
        <v>0.1</v>
      </c>
      <c r="Q35" s="410">
        <v>0.01</v>
      </c>
      <c r="R35" s="2006"/>
      <c r="S35"/>
      <c r="T35" s="28" t="s">
        <v>0</v>
      </c>
      <c r="U35" s="1939"/>
      <c r="V35" s="31"/>
      <c r="W35" s="31"/>
      <c r="X35" s="31"/>
      <c r="Y35" s="31"/>
      <c r="Z35" s="6" t="s">
        <v>2</v>
      </c>
      <c r="AA35" s="5" t="s">
        <v>1</v>
      </c>
      <c r="AB35" s="4"/>
      <c r="AC35" s="3"/>
      <c r="AD35" s="3"/>
      <c r="AE35" s="3"/>
      <c r="AF35" s="3"/>
      <c r="AG35" s="3"/>
      <c r="AH35" s="463"/>
      <c r="AI35"/>
      <c r="AJ35" s="140">
        <v>1</v>
      </c>
      <c r="AK35" s="140">
        <v>1</v>
      </c>
      <c r="AL35" s="140">
        <v>1</v>
      </c>
      <c r="AM35" s="140">
        <v>1</v>
      </c>
      <c r="AN35" s="140">
        <v>1</v>
      </c>
      <c r="AO35"/>
      <c r="AP35" s="319"/>
      <c r="AQ35" s="393" t="s">
        <v>508</v>
      </c>
      <c r="AR35" s="394" t="s">
        <v>509</v>
      </c>
      <c r="AS35" s="161"/>
      <c r="AT35"/>
      <c r="AU35" s="135">
        <v>1</v>
      </c>
    </row>
    <row r="36" spans="1:47" s="641" customFormat="1" ht="16.149999999999999" customHeight="1">
      <c r="A36"/>
      <c r="B36"/>
      <c r="C36"/>
      <c r="D36" s="593" t="s">
        <v>15</v>
      </c>
      <c r="E36" s="588">
        <v>11</v>
      </c>
      <c r="F36" s="588">
        <v>11</v>
      </c>
      <c r="G36" s="588">
        <v>3</v>
      </c>
      <c r="H36" s="588">
        <v>11</v>
      </c>
      <c r="I36" s="588">
        <v>11</v>
      </c>
      <c r="J36" s="588">
        <v>9</v>
      </c>
      <c r="K36" s="588">
        <v>35</v>
      </c>
      <c r="L36" s="589">
        <v>0.2</v>
      </c>
      <c r="M36" s="588">
        <v>11</v>
      </c>
      <c r="N36" s="588">
        <v>11</v>
      </c>
      <c r="O36" s="588">
        <v>11</v>
      </c>
      <c r="P36" s="588">
        <v>14</v>
      </c>
      <c r="Q36" s="588">
        <v>11</v>
      </c>
      <c r="R36" s="591">
        <v>11</v>
      </c>
      <c r="S36"/>
      <c r="T36" s="718" t="s">
        <v>0</v>
      </c>
      <c r="U36" s="588">
        <v>11</v>
      </c>
      <c r="V36" s="588">
        <v>11</v>
      </c>
      <c r="W36" s="588">
        <v>3</v>
      </c>
      <c r="X36" s="588">
        <v>11</v>
      </c>
      <c r="Y36" s="588">
        <v>11</v>
      </c>
      <c r="Z36" s="588">
        <v>9</v>
      </c>
      <c r="AA36" s="588">
        <v>35</v>
      </c>
      <c r="AB36" s="589">
        <v>0.2</v>
      </c>
      <c r="AC36" s="588">
        <v>11</v>
      </c>
      <c r="AD36" s="588">
        <v>11</v>
      </c>
      <c r="AE36" s="588">
        <v>11</v>
      </c>
      <c r="AF36" s="588">
        <v>14</v>
      </c>
      <c r="AG36" s="588">
        <v>11</v>
      </c>
      <c r="AH36" s="591">
        <v>11</v>
      </c>
      <c r="AI36"/>
      <c r="AJ36" s="4163" t="s">
        <v>471</v>
      </c>
      <c r="AK36" s="4163"/>
      <c r="AL36" s="143">
        <v>1</v>
      </c>
      <c r="AM36" s="4163" t="s">
        <v>163</v>
      </c>
      <c r="AN36" s="4163"/>
      <c r="AO36"/>
      <c r="AP36" s="166"/>
      <c r="AQ36" s="11"/>
      <c r="AR36" s="11"/>
      <c r="AS36" s="167"/>
      <c r="AT36"/>
      <c r="AU36" s="135">
        <v>1</v>
      </c>
    </row>
    <row r="37" spans="1:47" s="641" customFormat="1" ht="16.5" thickBot="1">
      <c r="A37"/>
      <c r="B37"/>
      <c r="C37"/>
      <c r="D37" s="594" t="s">
        <v>15</v>
      </c>
      <c r="E37" s="590">
        <f t="shared" ref="E37:R37" ca="1" si="8">CELL("largeur",E37)</f>
        <v>11</v>
      </c>
      <c r="F37" s="590">
        <f t="shared" ca="1" si="8"/>
        <v>11</v>
      </c>
      <c r="G37" s="590">
        <f t="shared" ca="1" si="8"/>
        <v>3</v>
      </c>
      <c r="H37" s="590">
        <f t="shared" ca="1" si="8"/>
        <v>11</v>
      </c>
      <c r="I37" s="590">
        <f t="shared" ca="1" si="8"/>
        <v>11</v>
      </c>
      <c r="J37" s="590">
        <f t="shared" ca="1" si="8"/>
        <v>9</v>
      </c>
      <c r="K37" s="590">
        <f t="shared" ca="1" si="8"/>
        <v>35</v>
      </c>
      <c r="L37" s="590">
        <f t="shared" ca="1" si="8"/>
        <v>11</v>
      </c>
      <c r="M37" s="590">
        <f t="shared" ca="1" si="8"/>
        <v>11</v>
      </c>
      <c r="N37" s="590">
        <f t="shared" ca="1" si="8"/>
        <v>11</v>
      </c>
      <c r="O37" s="590">
        <f t="shared" ca="1" si="8"/>
        <v>11</v>
      </c>
      <c r="P37" s="590">
        <f t="shared" ca="1" si="8"/>
        <v>14</v>
      </c>
      <c r="Q37" s="590">
        <f t="shared" ca="1" si="8"/>
        <v>11</v>
      </c>
      <c r="R37" s="592">
        <f t="shared" ca="1" si="8"/>
        <v>11</v>
      </c>
      <c r="S37"/>
      <c r="T37" s="745" t="s">
        <v>0</v>
      </c>
      <c r="U37" s="716">
        <f t="shared" ref="U37:AH37" ca="1" si="9">CELL("largeur",U37)</f>
        <v>11</v>
      </c>
      <c r="V37" s="716">
        <f t="shared" ca="1" si="9"/>
        <v>11</v>
      </c>
      <c r="W37" s="716">
        <f t="shared" ca="1" si="9"/>
        <v>3</v>
      </c>
      <c r="X37" s="716">
        <f t="shared" ca="1" si="9"/>
        <v>11</v>
      </c>
      <c r="Y37" s="716">
        <f t="shared" ca="1" si="9"/>
        <v>11</v>
      </c>
      <c r="Z37" s="716">
        <f t="shared" ca="1" si="9"/>
        <v>9</v>
      </c>
      <c r="AA37" s="716">
        <f t="shared" ca="1" si="9"/>
        <v>35</v>
      </c>
      <c r="AB37" s="716">
        <f t="shared" ca="1" si="9"/>
        <v>11</v>
      </c>
      <c r="AC37" s="716">
        <f t="shared" ca="1" si="9"/>
        <v>11</v>
      </c>
      <c r="AD37" s="716">
        <f t="shared" ca="1" si="9"/>
        <v>11</v>
      </c>
      <c r="AE37" s="716">
        <f t="shared" ca="1" si="9"/>
        <v>11</v>
      </c>
      <c r="AF37" s="716">
        <f t="shared" ca="1" si="9"/>
        <v>11</v>
      </c>
      <c r="AG37" s="716">
        <f t="shared" ca="1" si="9"/>
        <v>11</v>
      </c>
      <c r="AH37" s="717">
        <f t="shared" ca="1" si="9"/>
        <v>11</v>
      </c>
      <c r="AI37"/>
      <c r="AJ37" s="3911"/>
      <c r="AK37" s="3911"/>
      <c r="AL37" s="143">
        <v>1</v>
      </c>
      <c r="AM37" s="3911"/>
      <c r="AN37" s="3911"/>
      <c r="AO37"/>
      <c r="AP37" s="397" t="s">
        <v>536</v>
      </c>
      <c r="AQ37" s="398"/>
      <c r="AR37" s="399"/>
      <c r="AS37" s="400"/>
      <c r="AT37"/>
      <c r="AU37" s="135">
        <v>1</v>
      </c>
    </row>
    <row r="38" spans="1:47" s="641" customFormat="1" ht="15" customHeight="1" thickBot="1">
      <c r="A38"/>
      <c r="B38"/>
      <c r="C38"/>
      <c r="D38" s="1" t="s">
        <v>0</v>
      </c>
      <c r="E38" s="617" t="s">
        <v>0</v>
      </c>
      <c r="F38" s="617" t="s">
        <v>0</v>
      </c>
      <c r="G38" s="617" t="s">
        <v>0</v>
      </c>
      <c r="H38" s="617" t="s">
        <v>0</v>
      </c>
      <c r="I38" s="617" t="s">
        <v>0</v>
      </c>
      <c r="J38" s="617" t="s">
        <v>0</v>
      </c>
      <c r="K38" s="617" t="s">
        <v>0</v>
      </c>
      <c r="L38" s="617" t="s">
        <v>0</v>
      </c>
      <c r="M38" s="617" t="s">
        <v>0</v>
      </c>
      <c r="N38" s="617" t="s">
        <v>0</v>
      </c>
      <c r="O38" s="617" t="s">
        <v>0</v>
      </c>
      <c r="P38" s="617" t="s">
        <v>0</v>
      </c>
      <c r="Q38" s="617" t="s">
        <v>0</v>
      </c>
      <c r="R38" s="617" t="s">
        <v>0</v>
      </c>
      <c r="S38"/>
      <c r="T38"/>
      <c r="U38"/>
      <c r="V38"/>
      <c r="W38"/>
      <c r="X38"/>
      <c r="Y38"/>
      <c r="Z38"/>
      <c r="AA38" s="151" t="s">
        <v>1064</v>
      </c>
      <c r="AB38" s="2030">
        <v>0.2</v>
      </c>
      <c r="AC38" s="154" t="s">
        <v>1061</v>
      </c>
      <c r="AD38"/>
      <c r="AE38"/>
      <c r="AF38"/>
      <c r="AG38"/>
      <c r="AH38"/>
      <c r="AI38"/>
      <c r="AJ38" s="140">
        <v>1</v>
      </c>
      <c r="AK38" s="140">
        <v>1</v>
      </c>
      <c r="AL38" s="140">
        <v>1</v>
      </c>
      <c r="AM38" s="140">
        <v>1</v>
      </c>
      <c r="AN38" s="140">
        <v>1</v>
      </c>
      <c r="AO38"/>
      <c r="AP38" s="4008" t="s">
        <v>541</v>
      </c>
      <c r="AQ38" s="4009"/>
      <c r="AR38" s="4009"/>
      <c r="AS38" s="4041"/>
      <c r="AT38"/>
      <c r="AU38" s="135">
        <v>1</v>
      </c>
    </row>
    <row r="39" spans="1:47" s="641" customFormat="1" ht="14.45" customHeight="1">
      <c r="A39"/>
      <c r="B39"/>
      <c r="C39"/>
      <c r="D39" s="618" t="s">
        <v>0</v>
      </c>
      <c r="E39" s="4187" t="s">
        <v>119</v>
      </c>
      <c r="F39" s="4140" t="s">
        <v>931</v>
      </c>
      <c r="G39" s="4140"/>
      <c r="H39" s="4140"/>
      <c r="I39" s="4140"/>
      <c r="J39" s="4140"/>
      <c r="K39" s="4140"/>
      <c r="L39" s="4140"/>
      <c r="M39" s="4140"/>
      <c r="N39" s="4140"/>
      <c r="O39" s="4144" t="s">
        <v>4089</v>
      </c>
      <c r="P39" s="4189" t="s">
        <v>214</v>
      </c>
      <c r="Q39" s="4189"/>
      <c r="R39" s="4081" t="str">
        <f>LEFT(F39,1)</f>
        <v>N</v>
      </c>
      <c r="S39"/>
      <c r="T39"/>
      <c r="U39"/>
      <c r="V39"/>
      <c r="W39"/>
      <c r="X39"/>
      <c r="Y39"/>
      <c r="Z39"/>
      <c r="AA39"/>
      <c r="AB39"/>
      <c r="AC39"/>
      <c r="AD39"/>
      <c r="AE39"/>
      <c r="AF39"/>
      <c r="AG39"/>
      <c r="AH39"/>
      <c r="AI39"/>
      <c r="AJ39" s="4164" t="s">
        <v>510</v>
      </c>
      <c r="AK39" s="4164"/>
      <c r="AL39" s="143">
        <v>1</v>
      </c>
      <c r="AM39" s="4164" t="s">
        <v>511</v>
      </c>
      <c r="AN39" s="4164"/>
      <c r="AO39"/>
      <c r="AP39" s="4008"/>
      <c r="AQ39" s="4009"/>
      <c r="AR39" s="4009"/>
      <c r="AS39" s="4041"/>
      <c r="AT39"/>
      <c r="AU39" s="135">
        <v>1</v>
      </c>
    </row>
    <row r="40" spans="1:47" s="641" customFormat="1" ht="15.6" customHeight="1">
      <c r="A40"/>
      <c r="B40"/>
      <c r="C40"/>
      <c r="D40" s="9" t="s">
        <v>0</v>
      </c>
      <c r="E40" s="4188"/>
      <c r="F40" s="4141"/>
      <c r="G40" s="4141"/>
      <c r="H40" s="4141"/>
      <c r="I40" s="4141"/>
      <c r="J40" s="4141"/>
      <c r="K40" s="4141"/>
      <c r="L40" s="4141"/>
      <c r="M40" s="4141"/>
      <c r="N40" s="4141"/>
      <c r="O40" s="4141"/>
      <c r="P40" s="4186"/>
      <c r="Q40" s="4186"/>
      <c r="R40" s="4082"/>
      <c r="S40"/>
      <c r="T40"/>
      <c r="U40" s="648" t="s">
        <v>1013</v>
      </c>
      <c r="V40"/>
      <c r="W40"/>
      <c r="X40"/>
      <c r="Y40"/>
      <c r="Z40"/>
      <c r="AA40"/>
      <c r="AB40"/>
      <c r="AC40"/>
      <c r="AD40"/>
      <c r="AE40"/>
      <c r="AF40"/>
      <c r="AG40"/>
      <c r="AH40"/>
      <c r="AI40"/>
      <c r="AJ40" s="3913"/>
      <c r="AK40" s="3913"/>
      <c r="AL40" s="143">
        <v>1</v>
      </c>
      <c r="AM40" s="3913"/>
      <c r="AN40" s="3913"/>
      <c r="AO40"/>
      <c r="AP40" s="4008"/>
      <c r="AQ40" s="4009"/>
      <c r="AR40" s="4009"/>
      <c r="AS40" s="4041"/>
      <c r="AT40"/>
      <c r="AU40" s="135">
        <v>1</v>
      </c>
    </row>
    <row r="41" spans="1:47" s="641" customFormat="1" ht="18.75" customHeight="1" thickBot="1">
      <c r="A41"/>
      <c r="B41"/>
      <c r="C41"/>
      <c r="D41" s="9" t="s">
        <v>0</v>
      </c>
      <c r="E41" s="128" t="s">
        <v>116</v>
      </c>
      <c r="F41" s="127"/>
      <c r="G41" s="127"/>
      <c r="H41" s="127"/>
      <c r="I41" s="126" t="s">
        <v>115</v>
      </c>
      <c r="J41" s="125" t="s">
        <v>114</v>
      </c>
      <c r="K41" s="124"/>
      <c r="L41" s="124"/>
      <c r="M41" s="124"/>
      <c r="N41" s="124"/>
      <c r="O41" s="124"/>
      <c r="P41" s="124"/>
      <c r="Q41" s="124"/>
      <c r="R41" s="595"/>
      <c r="S41"/>
      <c r="T41"/>
      <c r="U41" s="648" t="s">
        <v>120</v>
      </c>
      <c r="V41"/>
      <c r="W41"/>
      <c r="X41"/>
      <c r="Y41"/>
      <c r="Z41"/>
      <c r="AA41"/>
      <c r="AB41"/>
      <c r="AC41"/>
      <c r="AD41"/>
      <c r="AE41"/>
      <c r="AF41"/>
      <c r="AG41"/>
      <c r="AH41"/>
      <c r="AI41"/>
      <c r="AJ41" s="140">
        <v>1</v>
      </c>
      <c r="AK41" s="140">
        <v>1</v>
      </c>
      <c r="AL41" s="140">
        <v>1</v>
      </c>
      <c r="AM41" s="140">
        <v>1</v>
      </c>
      <c r="AN41" s="140">
        <v>1</v>
      </c>
      <c r="AO41"/>
      <c r="AP41" s="4008"/>
      <c r="AQ41" s="4009"/>
      <c r="AR41" s="4009"/>
      <c r="AS41" s="4041"/>
      <c r="AT41"/>
      <c r="AU41" s="135">
        <v>1</v>
      </c>
    </row>
    <row r="42" spans="1:47" s="641" customFormat="1" ht="18.75" customHeight="1">
      <c r="A42"/>
      <c r="B42"/>
      <c r="C42"/>
      <c r="D42" s="9" t="s">
        <v>0</v>
      </c>
      <c r="E42" s="121" t="s">
        <v>113</v>
      </c>
      <c r="F42" s="104"/>
      <c r="G42" s="115"/>
      <c r="H42" s="115"/>
      <c r="I42" s="115"/>
      <c r="J42" s="104" t="s">
        <v>112</v>
      </c>
      <c r="K42" s="104"/>
      <c r="L42" s="104"/>
      <c r="M42" s="104"/>
      <c r="N42" s="104"/>
      <c r="O42" s="104"/>
      <c r="P42" s="104"/>
      <c r="Q42" s="104"/>
      <c r="R42" s="619"/>
      <c r="S42"/>
      <c r="T42"/>
      <c r="U42" s="646" t="s">
        <v>121</v>
      </c>
      <c r="V42"/>
      <c r="W42"/>
      <c r="X42"/>
      <c r="Y42"/>
      <c r="Z42"/>
      <c r="AA42"/>
      <c r="AB42"/>
      <c r="AC42"/>
      <c r="AD42"/>
      <c r="AE42"/>
      <c r="AF42"/>
      <c r="AG42"/>
      <c r="AH42"/>
      <c r="AI42"/>
      <c r="AJ42" s="4165" t="s">
        <v>542</v>
      </c>
      <c r="AK42" s="4165"/>
      <c r="AL42" s="143">
        <v>1</v>
      </c>
      <c r="AM42" s="4165" t="s">
        <v>543</v>
      </c>
      <c r="AN42" s="4165"/>
      <c r="AO42"/>
      <c r="AP42" s="4042" t="s">
        <v>592</v>
      </c>
      <c r="AQ42" s="4043"/>
      <c r="AR42" s="4043"/>
      <c r="AS42" s="4044"/>
      <c r="AT42"/>
      <c r="AU42" s="135">
        <v>1</v>
      </c>
    </row>
    <row r="43" spans="1:47" s="641" customFormat="1" ht="19.5" customHeight="1" thickBot="1">
      <c r="A43"/>
      <c r="B43"/>
      <c r="C43"/>
      <c r="D43" s="596" t="s">
        <v>15</v>
      </c>
      <c r="E43" s="121"/>
      <c r="F43" s="597"/>
      <c r="G43" s="598"/>
      <c r="H43" s="1949" t="str">
        <f ca="1">IF(E46&lt;0.5,E45&amp;",","")&amp;IF(F46&lt;0.5,F45&amp;".","")&amp;IF(G46&lt;0.5,G45&amp;".","")&amp;IF(H46&lt;0.5,H45&amp;".","")&amp;IF(I46&lt;0.5,I45&amp;".","")&amp;IF(J46&lt;0.5,J45&amp;".","")&amp;IF(K46&lt;0.5,K45&amp;".","")&amp;IF(L46&lt;0.5,L45&amp;".","")</f>
        <v/>
      </c>
      <c r="I43" s="1949" t="str">
        <f ca="1">IF(M46&lt;0.5,M45&amp;".","")&amp;IF(N46&lt;0.5,N45&amp;".","")&amp;IF(O46&lt;0.5,O45&amp;".","")&amp;IF(P46&lt;0.5,P45&amp;".","")&amp;IF(Q46&lt;0.5,Q45&amp;".","")&amp;IF(R46&lt;0.5,R45&amp;".","")</f>
        <v/>
      </c>
      <c r="J43" s="715" t="str">
        <f>COUNTIF(D39:D65,"**")&amp;" "&amp;"lignes"</f>
        <v>27 lignes</v>
      </c>
      <c r="K43" s="564" t="str">
        <f>ROWS(D39:D66)-SUBTOTAL(103,D39:D66)&amp;" "&amp;"Lignes masquées"</f>
        <v>0 Lignes masquées</v>
      </c>
      <c r="L43" s="699"/>
      <c r="M43" s="701" t="str">
        <f ca="1">IF(COUNTIF(E46:R46,"&lt;0.5")=0,"Aucune colonne masquée",COUNTIF(E46:R46,"&lt;0.5")&amp;" colonnes masquées : "&amp;(H43&amp;I43))</f>
        <v>Aucune colonne masquée</v>
      </c>
      <c r="N43" s="699"/>
      <c r="O43" s="699"/>
      <c r="P43" s="699"/>
      <c r="Q43" s="699" t="str">
        <f ca="1">COUNTIF(E46:R46,"&gt;0.5")+1&amp;" "&amp;"Colonnes Visibles"</f>
        <v>15 Colonnes Visibles</v>
      </c>
      <c r="R43" s="700"/>
      <c r="S43"/>
      <c r="T43"/>
      <c r="U43" s="646" t="s">
        <v>1014</v>
      </c>
      <c r="V43"/>
      <c r="W43"/>
      <c r="X43"/>
      <c r="Y43"/>
      <c r="Z43"/>
      <c r="AA43"/>
      <c r="AB43"/>
      <c r="AC43"/>
      <c r="AD43"/>
      <c r="AE43"/>
      <c r="AF43"/>
      <c r="AG43"/>
      <c r="AH43"/>
      <c r="AI43"/>
      <c r="AJ43" s="3916"/>
      <c r="AK43" s="3916"/>
      <c r="AL43" s="143">
        <v>1</v>
      </c>
      <c r="AM43" s="3916"/>
      <c r="AN43" s="3916"/>
      <c r="AO43"/>
      <c r="AP43" s="4042"/>
      <c r="AQ43" s="4043"/>
      <c r="AR43" s="4043"/>
      <c r="AS43" s="4044"/>
      <c r="AT43"/>
      <c r="AU43" s="135">
        <v>1</v>
      </c>
    </row>
    <row r="44" spans="1:47" s="641" customFormat="1" ht="16.899999999999999" customHeight="1" thickTop="1" thickBot="1">
      <c r="A44"/>
      <c r="B44"/>
      <c r="C44"/>
      <c r="D44" s="596" t="s">
        <v>15</v>
      </c>
      <c r="E44" s="97" t="s">
        <v>104</v>
      </c>
      <c r="F44" s="97" t="s">
        <v>103</v>
      </c>
      <c r="G44" s="97" t="s">
        <v>102</v>
      </c>
      <c r="H44" s="97" t="s">
        <v>101</v>
      </c>
      <c r="I44" s="97" t="s">
        <v>100</v>
      </c>
      <c r="J44" s="97" t="s">
        <v>99</v>
      </c>
      <c r="K44" s="97" t="s">
        <v>98</v>
      </c>
      <c r="L44" s="97" t="s">
        <v>97</v>
      </c>
      <c r="M44" s="97" t="s">
        <v>96</v>
      </c>
      <c r="N44" s="97" t="s">
        <v>95</v>
      </c>
      <c r="O44" s="97" t="s">
        <v>94</v>
      </c>
      <c r="P44" s="97" t="s">
        <v>93</v>
      </c>
      <c r="Q44" s="97" t="s">
        <v>92</v>
      </c>
      <c r="R44" s="600" t="s">
        <v>91</v>
      </c>
      <c r="S44"/>
      <c r="T44"/>
      <c r="U44" s="646" t="s">
        <v>1015</v>
      </c>
      <c r="V44"/>
      <c r="W44"/>
      <c r="X44"/>
      <c r="Y44"/>
      <c r="Z44"/>
      <c r="AA44"/>
      <c r="AB44"/>
      <c r="AC44"/>
      <c r="AD44"/>
      <c r="AE44"/>
      <c r="AF44"/>
      <c r="AG44"/>
      <c r="AH44"/>
      <c r="AI44"/>
      <c r="AJ44" s="140">
        <v>1</v>
      </c>
      <c r="AK44" s="140">
        <v>1</v>
      </c>
      <c r="AL44" s="140">
        <v>1</v>
      </c>
      <c r="AM44" s="140">
        <v>1</v>
      </c>
      <c r="AN44" s="140">
        <v>1</v>
      </c>
      <c r="AO44"/>
      <c r="AP44" s="418"/>
      <c r="AQ44" s="100"/>
      <c r="AR44" s="141"/>
      <c r="AS44" s="161"/>
      <c r="AT44"/>
      <c r="AU44" s="135">
        <v>1</v>
      </c>
    </row>
    <row r="45" spans="1:47" s="641" customFormat="1" ht="16.149999999999999" customHeight="1" thickTop="1">
      <c r="A45"/>
      <c r="B45"/>
      <c r="C45"/>
      <c r="D45" s="601" t="s">
        <v>15</v>
      </c>
      <c r="E45" s="95" t="str">
        <f t="shared" ref="E45:R45" si="10">SUBSTITUTE(ADDRESS(1,COLUMN(),4),"1","")</f>
        <v>E</v>
      </c>
      <c r="F45" s="94" t="str">
        <f t="shared" si="10"/>
        <v>F</v>
      </c>
      <c r="G45" s="94" t="str">
        <f t="shared" si="10"/>
        <v>G</v>
      </c>
      <c r="H45" s="94" t="str">
        <f t="shared" si="10"/>
        <v>H</v>
      </c>
      <c r="I45" s="94" t="str">
        <f t="shared" si="10"/>
        <v>I</v>
      </c>
      <c r="J45" s="94" t="str">
        <f t="shared" si="10"/>
        <v>J</v>
      </c>
      <c r="K45" s="94" t="str">
        <f t="shared" si="10"/>
        <v>K</v>
      </c>
      <c r="L45" s="2031" t="str">
        <f t="shared" si="10"/>
        <v>L</v>
      </c>
      <c r="M45" s="94" t="str">
        <f t="shared" si="10"/>
        <v>M</v>
      </c>
      <c r="N45" s="94" t="str">
        <f t="shared" si="10"/>
        <v>N</v>
      </c>
      <c r="O45" s="94" t="str">
        <f t="shared" si="10"/>
        <v>O</v>
      </c>
      <c r="P45" s="94" t="str">
        <f t="shared" si="10"/>
        <v>P</v>
      </c>
      <c r="Q45" s="94" t="str">
        <f t="shared" si="10"/>
        <v>Q</v>
      </c>
      <c r="R45" s="602" t="str">
        <f t="shared" si="10"/>
        <v>R</v>
      </c>
      <c r="S45"/>
      <c r="T45"/>
      <c r="U45"/>
      <c r="V45"/>
      <c r="W45"/>
      <c r="X45"/>
      <c r="Y45"/>
      <c r="Z45"/>
      <c r="AA45"/>
      <c r="AB45"/>
      <c r="AC45"/>
      <c r="AD45"/>
      <c r="AE45"/>
      <c r="AF45"/>
      <c r="AG45"/>
      <c r="AH45"/>
      <c r="AI45"/>
      <c r="AJ45" s="4181" t="s">
        <v>571</v>
      </c>
      <c r="AK45" s="4181"/>
      <c r="AL45" s="143">
        <v>1</v>
      </c>
      <c r="AM45" s="4181" t="s">
        <v>572</v>
      </c>
      <c r="AN45" s="4181"/>
      <c r="AO45"/>
      <c r="AP45" s="420" t="s">
        <v>85</v>
      </c>
      <c r="AQ45" s="421" t="s">
        <v>618</v>
      </c>
      <c r="AR45" s="399"/>
      <c r="AS45" s="161"/>
      <c r="AT45"/>
      <c r="AU45" s="135">
        <v>1</v>
      </c>
    </row>
    <row r="46" spans="1:47" s="641" customFormat="1" ht="16.5" customHeight="1" thickBot="1">
      <c r="A46"/>
      <c r="B46"/>
      <c r="C46"/>
      <c r="D46" s="601" t="s">
        <v>15</v>
      </c>
      <c r="E46" s="476">
        <f t="shared" ref="E46:R46" ca="1" si="11">CELL("largeur",E46)</f>
        <v>11</v>
      </c>
      <c r="F46" s="91">
        <f t="shared" ca="1" si="11"/>
        <v>11</v>
      </c>
      <c r="G46" s="91">
        <f t="shared" ca="1" si="11"/>
        <v>3</v>
      </c>
      <c r="H46" s="91">
        <f t="shared" ca="1" si="11"/>
        <v>11</v>
      </c>
      <c r="I46" s="91">
        <f t="shared" ca="1" si="11"/>
        <v>11</v>
      </c>
      <c r="J46" s="91">
        <f t="shared" ca="1" si="11"/>
        <v>9</v>
      </c>
      <c r="K46" s="91">
        <f t="shared" ca="1" si="11"/>
        <v>35</v>
      </c>
      <c r="L46" s="91">
        <f t="shared" ca="1" si="11"/>
        <v>11</v>
      </c>
      <c r="M46" s="91">
        <f t="shared" ca="1" si="11"/>
        <v>11</v>
      </c>
      <c r="N46" s="91">
        <f t="shared" ca="1" si="11"/>
        <v>11</v>
      </c>
      <c r="O46" s="91">
        <f t="shared" ca="1" si="11"/>
        <v>11</v>
      </c>
      <c r="P46" s="91">
        <f t="shared" ca="1" si="11"/>
        <v>14</v>
      </c>
      <c r="Q46" s="91">
        <f t="shared" ca="1" si="11"/>
        <v>11</v>
      </c>
      <c r="R46" s="603">
        <f t="shared" ca="1" si="11"/>
        <v>11</v>
      </c>
      <c r="S46"/>
      <c r="T46"/>
      <c r="U46"/>
      <c r="V46"/>
      <c r="W46"/>
      <c r="X46"/>
      <c r="Y46"/>
      <c r="Z46"/>
      <c r="AA46"/>
      <c r="AB46"/>
      <c r="AC46"/>
      <c r="AD46"/>
      <c r="AE46"/>
      <c r="AF46"/>
      <c r="AG46"/>
      <c r="AH46"/>
      <c r="AI46"/>
      <c r="AJ46" s="3905"/>
      <c r="AK46" s="3905"/>
      <c r="AL46" s="143">
        <v>1</v>
      </c>
      <c r="AM46" s="3905"/>
      <c r="AN46" s="3905"/>
      <c r="AO46"/>
      <c r="AP46" s="424" t="s">
        <v>621</v>
      </c>
      <c r="AQ46" s="421"/>
      <c r="AR46" s="399"/>
      <c r="AS46" s="161"/>
      <c r="AT46"/>
      <c r="AU46" s="135">
        <v>1</v>
      </c>
    </row>
    <row r="47" spans="1:47" s="641" customFormat="1" ht="21.75" customHeight="1" thickTop="1" thickBot="1">
      <c r="A47"/>
      <c r="B47"/>
      <c r="C47"/>
      <c r="D47" s="9" t="s">
        <v>0</v>
      </c>
      <c r="E47" s="2009"/>
      <c r="F47" s="37" t="s">
        <v>3</v>
      </c>
      <c r="G47" s="36"/>
      <c r="H47" s="36"/>
      <c r="I47" s="36"/>
      <c r="J47" s="604">
        <v>0</v>
      </c>
      <c r="K47" s="35" t="s">
        <v>4097</v>
      </c>
      <c r="L47" s="2032"/>
      <c r="M47" s="415"/>
      <c r="N47" s="415"/>
      <c r="O47" s="415"/>
      <c r="P47" s="415"/>
      <c r="Q47" s="415"/>
      <c r="R47" s="621"/>
      <c r="S47"/>
      <c r="T47"/>
      <c r="U47"/>
      <c r="V47"/>
      <c r="W47"/>
      <c r="X47"/>
      <c r="Y47"/>
      <c r="Z47"/>
      <c r="AA47"/>
      <c r="AB47"/>
      <c r="AC47"/>
      <c r="AD47"/>
      <c r="AE47"/>
      <c r="AF47"/>
      <c r="AG47"/>
      <c r="AH47"/>
      <c r="AI47"/>
      <c r="AJ47" s="140">
        <v>1</v>
      </c>
      <c r="AK47" s="140">
        <v>1</v>
      </c>
      <c r="AL47" s="140">
        <v>1</v>
      </c>
      <c r="AM47" s="140">
        <v>1</v>
      </c>
      <c r="AN47" s="140">
        <v>1</v>
      </c>
      <c r="AO47"/>
      <c r="AP47" s="425" t="s">
        <v>624</v>
      </c>
      <c r="AQ47" s="426"/>
      <c r="AR47" s="141"/>
      <c r="AS47" s="161"/>
      <c r="AT47"/>
      <c r="AU47" s="135">
        <v>1</v>
      </c>
    </row>
    <row r="48" spans="1:47" s="641" customFormat="1" ht="15.6" customHeight="1">
      <c r="A48"/>
      <c r="B48"/>
      <c r="C48"/>
      <c r="D48" s="9" t="s">
        <v>0</v>
      </c>
      <c r="E48" s="2017" t="s">
        <v>53</v>
      </c>
      <c r="F48" s="2008"/>
      <c r="G48" s="2008"/>
      <c r="H48" s="2008"/>
      <c r="I48" s="2008"/>
      <c r="J48" s="604" t="str">
        <f ca="1">IF(ISBLANK(K48),"",LARGE(OFFSET(J47,0,0,ROWS(J47:J47)),1)+1)</f>
        <v/>
      </c>
      <c r="K48" s="1921"/>
      <c r="L48" s="2035"/>
      <c r="M48" s="1921" t="s">
        <v>4074</v>
      </c>
      <c r="N48" s="1921"/>
      <c r="O48" s="1921"/>
      <c r="P48" s="1921"/>
      <c r="Q48" s="1921"/>
      <c r="R48" s="2010"/>
      <c r="S48"/>
      <c r="T48"/>
      <c r="U48"/>
      <c r="V48"/>
      <c r="W48"/>
      <c r="X48"/>
      <c r="Y48"/>
      <c r="Z48"/>
      <c r="AA48"/>
      <c r="AB48"/>
      <c r="AC48"/>
      <c r="AD48"/>
      <c r="AE48"/>
      <c r="AF48"/>
      <c r="AG48"/>
      <c r="AH48"/>
      <c r="AI48"/>
      <c r="AJ48" s="4175" t="s">
        <v>601</v>
      </c>
      <c r="AK48" s="4175"/>
      <c r="AL48" s="143">
        <v>1</v>
      </c>
      <c r="AM48" s="4175" t="s">
        <v>602</v>
      </c>
      <c r="AN48" s="4175"/>
      <c r="AO48"/>
      <c r="AP48" s="429" t="s">
        <v>644</v>
      </c>
      <c r="AQ48" s="430"/>
      <c r="AR48" s="141"/>
      <c r="AS48" s="161"/>
      <c r="AT48"/>
      <c r="AU48" s="135">
        <v>1</v>
      </c>
    </row>
    <row r="49" spans="1:47" s="641" customFormat="1" ht="18.75" customHeight="1">
      <c r="A49"/>
      <c r="B49"/>
      <c r="C49"/>
      <c r="D49" s="28" t="str">
        <f t="shared" ref="D49:D57" si="12">IF(OR(K49&lt;&gt;"", M49&lt;&gt;"", N49&lt;&gt;"",O49&lt;&gt;"",P49&lt;&gt; ""),"A", "►")</f>
        <v>A</v>
      </c>
      <c r="E49" s="1939" t="s">
        <v>52</v>
      </c>
      <c r="F49" s="31"/>
      <c r="G49" s="31"/>
      <c r="H49" s="31"/>
      <c r="I49" s="31"/>
      <c r="J49" s="604">
        <f ca="1">IF(ISBLANK(K49),"",LARGE(OFFSET(J47,0,0,ROWS(J47:J48)),1)+1)</f>
        <v>1</v>
      </c>
      <c r="K49" s="1921" t="s">
        <v>4092</v>
      </c>
      <c r="L49" s="2035"/>
      <c r="M49" s="1921"/>
      <c r="N49" s="1921"/>
      <c r="O49" s="1921"/>
      <c r="P49" s="1921"/>
      <c r="Q49" s="1921"/>
      <c r="R49" s="2010"/>
      <c r="S49"/>
      <c r="T49"/>
      <c r="U49"/>
      <c r="V49"/>
      <c r="W49"/>
      <c r="X49"/>
      <c r="Y49"/>
      <c r="Z49"/>
      <c r="AA49"/>
      <c r="AB49"/>
      <c r="AC49"/>
      <c r="AD49"/>
      <c r="AE49"/>
      <c r="AF49"/>
      <c r="AG49"/>
      <c r="AH49"/>
      <c r="AI49"/>
      <c r="AJ49" s="3920"/>
      <c r="AK49" s="3920"/>
      <c r="AL49" s="143">
        <v>1</v>
      </c>
      <c r="AM49" s="3920"/>
      <c r="AN49" s="3920"/>
      <c r="AO49"/>
      <c r="AP49" s="429" t="s">
        <v>647</v>
      </c>
      <c r="AQ49" s="430"/>
      <c r="AR49" s="141"/>
      <c r="AS49" s="161"/>
      <c r="AT49"/>
      <c r="AU49" s="135">
        <v>1</v>
      </c>
    </row>
    <row r="50" spans="1:47" s="641" customFormat="1" ht="15.6" customHeight="1" thickBot="1">
      <c r="A50"/>
      <c r="B50"/>
      <c r="C50"/>
      <c r="D50" s="28" t="str">
        <f t="shared" si="12"/>
        <v>A</v>
      </c>
      <c r="E50" s="1939" t="s">
        <v>1010</v>
      </c>
      <c r="F50" s="31"/>
      <c r="G50" s="31"/>
      <c r="H50" s="31"/>
      <c r="I50" s="31"/>
      <c r="J50" s="604">
        <f ca="1">IF(ISBLANK(K50),"",LARGE(OFFSET(J47,0,0,ROWS(J47:J49)),1)+1)</f>
        <v>2</v>
      </c>
      <c r="K50" s="1921" t="s">
        <v>4093</v>
      </c>
      <c r="L50" s="2035"/>
      <c r="M50" s="1921"/>
      <c r="N50" s="1921"/>
      <c r="O50" s="1921"/>
      <c r="P50" s="1921"/>
      <c r="Q50" s="1921"/>
      <c r="R50" s="2010"/>
      <c r="S50"/>
      <c r="T50"/>
      <c r="U50"/>
      <c r="V50"/>
      <c r="W50"/>
      <c r="X50"/>
      <c r="Y50"/>
      <c r="Z50"/>
      <c r="AA50"/>
      <c r="AB50"/>
      <c r="AC50"/>
      <c r="AD50"/>
      <c r="AE50"/>
      <c r="AF50"/>
      <c r="AG50"/>
      <c r="AH50"/>
      <c r="AI50"/>
      <c r="AJ50" s="140">
        <v>1</v>
      </c>
      <c r="AK50" s="140">
        <v>1</v>
      </c>
      <c r="AL50" s="140">
        <v>1</v>
      </c>
      <c r="AM50" s="140">
        <v>1</v>
      </c>
      <c r="AN50" s="140">
        <v>1</v>
      </c>
      <c r="AO50"/>
      <c r="AP50" s="429" t="s">
        <v>649</v>
      </c>
      <c r="AQ50" s="430"/>
      <c r="AR50" s="141"/>
      <c r="AS50" s="161"/>
      <c r="AT50"/>
      <c r="AU50" s="135">
        <v>1</v>
      </c>
    </row>
    <row r="51" spans="1:47" s="641" customFormat="1" ht="15.6" customHeight="1">
      <c r="A51"/>
      <c r="B51"/>
      <c r="C51"/>
      <c r="D51" s="28" t="str">
        <f t="shared" si="12"/>
        <v>A</v>
      </c>
      <c r="E51" s="1939" t="s">
        <v>48</v>
      </c>
      <c r="F51" s="31"/>
      <c r="G51" s="31"/>
      <c r="H51" s="31"/>
      <c r="I51" s="31"/>
      <c r="J51" s="604">
        <f ca="1">IF(ISBLANK(K51),"",LARGE(OFFSET(J47,0,0,ROWS(J47:J50)),1)+1)</f>
        <v>3</v>
      </c>
      <c r="K51" s="1921" t="s">
        <v>4094</v>
      </c>
      <c r="L51" s="2035"/>
      <c r="M51" s="1921"/>
      <c r="N51" s="1921"/>
      <c r="O51" s="1921"/>
      <c r="P51" s="1921"/>
      <c r="Q51" s="1921"/>
      <c r="R51" s="2010"/>
      <c r="S51"/>
      <c r="T51" s="138">
        <v>1</v>
      </c>
      <c r="U51" s="569" t="s">
        <v>124</v>
      </c>
      <c r="V51" s="609"/>
      <c r="W51"/>
      <c r="X51"/>
      <c r="Y51"/>
      <c r="Z51" s="138">
        <v>1</v>
      </c>
      <c r="AA51" s="138">
        <v>1</v>
      </c>
      <c r="AB51" s="138">
        <v>1</v>
      </c>
      <c r="AC51" s="138">
        <v>1</v>
      </c>
      <c r="AD51"/>
      <c r="AE51"/>
      <c r="AF51"/>
      <c r="AG51"/>
      <c r="AH51"/>
      <c r="AI51"/>
      <c r="AJ51" s="4183" t="s">
        <v>625</v>
      </c>
      <c r="AK51" s="4183"/>
      <c r="AL51" s="143">
        <v>1</v>
      </c>
      <c r="AM51" s="4183" t="s">
        <v>626</v>
      </c>
      <c r="AN51" s="4183"/>
      <c r="AO51"/>
      <c r="AP51" s="429" t="s">
        <v>667</v>
      </c>
      <c r="AQ51" s="430"/>
      <c r="AR51" s="141"/>
      <c r="AS51" s="161"/>
      <c r="AT51"/>
      <c r="AU51" s="135">
        <v>1</v>
      </c>
    </row>
    <row r="52" spans="1:47" s="641" customFormat="1" ht="18.75">
      <c r="A52"/>
      <c r="B52"/>
      <c r="C52"/>
      <c r="D52" s="28" t="str">
        <f t="shared" si="12"/>
        <v>A</v>
      </c>
      <c r="E52" s="1939" t="s">
        <v>45</v>
      </c>
      <c r="F52" s="31"/>
      <c r="G52" s="31"/>
      <c r="H52" s="31"/>
      <c r="I52" s="31"/>
      <c r="J52" s="604">
        <f ca="1">IF(ISBLANK(K52),"",LARGE(OFFSET(J47,0,0,ROWS(J47:J51)),1)+1)</f>
        <v>4</v>
      </c>
      <c r="K52" s="1921" t="s">
        <v>47</v>
      </c>
      <c r="L52" s="2035"/>
      <c r="M52" s="1921"/>
      <c r="N52" s="1921"/>
      <c r="O52" s="1921"/>
      <c r="P52" s="1921"/>
      <c r="Q52" s="1921"/>
      <c r="R52" s="2010"/>
      <c r="S52"/>
      <c r="T52" s="138">
        <v>1</v>
      </c>
      <c r="U52" s="570" t="s">
        <v>1063</v>
      </c>
      <c r="V52" s="610"/>
      <c r="W52"/>
      <c r="X52"/>
      <c r="Y52"/>
      <c r="Z52" s="138">
        <v>1</v>
      </c>
      <c r="AA52" s="138">
        <v>1</v>
      </c>
      <c r="AB52" s="138">
        <v>1</v>
      </c>
      <c r="AC52" s="138">
        <v>1</v>
      </c>
      <c r="AD52"/>
      <c r="AE52"/>
      <c r="AF52"/>
      <c r="AG52"/>
      <c r="AH52"/>
      <c r="AI52"/>
      <c r="AJ52" s="3918"/>
      <c r="AK52" s="3918"/>
      <c r="AL52" s="143">
        <v>1</v>
      </c>
      <c r="AM52" s="3918"/>
      <c r="AN52" s="3918"/>
      <c r="AO52"/>
      <c r="AP52" s="429" t="s">
        <v>669</v>
      </c>
      <c r="AQ52" s="436"/>
      <c r="AR52" s="141"/>
      <c r="AS52" s="161"/>
      <c r="AT52"/>
      <c r="AU52" s="135">
        <v>1</v>
      </c>
    </row>
    <row r="53" spans="1:47" s="641" customFormat="1" ht="15.6" customHeight="1" thickBot="1">
      <c r="A53"/>
      <c r="B53"/>
      <c r="C53"/>
      <c r="D53" s="28" t="str">
        <f t="shared" si="12"/>
        <v>►</v>
      </c>
      <c r="E53" s="1939" t="s">
        <v>43</v>
      </c>
      <c r="F53" s="31"/>
      <c r="G53" s="31"/>
      <c r="H53" s="31"/>
      <c r="I53" s="31"/>
      <c r="J53" s="604" t="str">
        <f ca="1">IF(ISBLANK(K53),"",LARGE(OFFSET(J47,0,0,ROWS(J47:J52)),1)+1)</f>
        <v/>
      </c>
      <c r="K53" s="1922"/>
      <c r="L53" s="2035"/>
      <c r="M53" s="1922"/>
      <c r="N53" s="1921"/>
      <c r="O53" s="1921"/>
      <c r="P53" s="1921"/>
      <c r="Q53" s="1921"/>
      <c r="R53" s="2010"/>
      <c r="S53"/>
      <c r="T53" s="138">
        <v>1</v>
      </c>
      <c r="U53" s="571" t="s">
        <v>125</v>
      </c>
      <c r="V53" s="611"/>
      <c r="W53"/>
      <c r="X53"/>
      <c r="Y53"/>
      <c r="Z53" s="138">
        <v>1</v>
      </c>
      <c r="AA53" s="138">
        <v>1</v>
      </c>
      <c r="AB53" s="138">
        <v>1</v>
      </c>
      <c r="AC53" s="138">
        <v>1</v>
      </c>
      <c r="AD53"/>
      <c r="AE53"/>
      <c r="AF53"/>
      <c r="AG53"/>
      <c r="AH53"/>
      <c r="AI53"/>
      <c r="AJ53" s="140">
        <v>1</v>
      </c>
      <c r="AK53" s="140">
        <v>1</v>
      </c>
      <c r="AL53" s="140">
        <v>1</v>
      </c>
      <c r="AM53" s="140">
        <v>1</v>
      </c>
      <c r="AN53" s="140">
        <v>1</v>
      </c>
      <c r="AO53"/>
      <c r="AP53" s="429"/>
      <c r="AQ53" s="436"/>
      <c r="AR53" s="141"/>
      <c r="AS53" s="161"/>
      <c r="AT53"/>
      <c r="AU53" s="135">
        <v>1</v>
      </c>
    </row>
    <row r="54" spans="1:47" s="641" customFormat="1" ht="15.6" customHeight="1">
      <c r="A54"/>
      <c r="B54"/>
      <c r="C54"/>
      <c r="D54" s="28" t="str">
        <f t="shared" si="12"/>
        <v>A</v>
      </c>
      <c r="E54" s="1939" t="s">
        <v>41</v>
      </c>
      <c r="F54" s="31"/>
      <c r="G54" s="31"/>
      <c r="H54" s="31"/>
      <c r="I54" s="31"/>
      <c r="J54" s="604" t="str">
        <f ca="1">IF(ISBLANK(K54),"",LARGE(OFFSET(J47,0,0,ROWS(J47:J53)),1)+1)</f>
        <v/>
      </c>
      <c r="K54" s="1922"/>
      <c r="L54" s="2035"/>
      <c r="M54" s="1922" t="s">
        <v>49</v>
      </c>
      <c r="N54" s="1921"/>
      <c r="O54" s="1921"/>
      <c r="P54" s="1921"/>
      <c r="Q54" s="1921"/>
      <c r="R54" s="2010"/>
      <c r="S54"/>
      <c r="T54"/>
      <c r="U54"/>
      <c r="V54"/>
      <c r="W54"/>
      <c r="X54"/>
      <c r="Y54"/>
      <c r="Z54"/>
      <c r="AA54"/>
      <c r="AB54"/>
      <c r="AC54"/>
      <c r="AD54"/>
      <c r="AE54"/>
      <c r="AF54"/>
      <c r="AG54"/>
      <c r="AH54"/>
      <c r="AI54"/>
      <c r="AJ54" s="4184" t="s">
        <v>650</v>
      </c>
      <c r="AK54" s="4184"/>
      <c r="AL54" s="143">
        <v>1</v>
      </c>
      <c r="AM54" s="4184" t="s">
        <v>651</v>
      </c>
      <c r="AN54" s="4184"/>
      <c r="AO54"/>
      <c r="AP54" s="438" t="s">
        <v>107</v>
      </c>
      <c r="AQ54" s="439"/>
      <c r="AR54" s="141"/>
      <c r="AS54" s="161"/>
      <c r="AT54"/>
      <c r="AU54" s="135">
        <v>1</v>
      </c>
    </row>
    <row r="55" spans="1:47" s="641" customFormat="1" ht="15.75" customHeight="1">
      <c r="A55"/>
      <c r="B55"/>
      <c r="C55"/>
      <c r="D55" s="28" t="str">
        <f t="shared" si="12"/>
        <v>A</v>
      </c>
      <c r="E55" s="1939" t="s">
        <v>40</v>
      </c>
      <c r="F55" s="31"/>
      <c r="G55" s="31"/>
      <c r="H55" s="31"/>
      <c r="I55" s="31"/>
      <c r="J55" s="604" t="str">
        <f ca="1">IF(ISBLANK(K55),"",LARGE(OFFSET(J47,0,0,ROWS(J47:J54)),1)+1)</f>
        <v/>
      </c>
      <c r="K55" s="1922"/>
      <c r="L55" s="2035"/>
      <c r="M55" s="1922" t="s">
        <v>46</v>
      </c>
      <c r="N55" s="1921"/>
      <c r="O55" s="1921"/>
      <c r="P55" s="1921"/>
      <c r="Q55" s="1921"/>
      <c r="R55" s="2010"/>
      <c r="S55"/>
      <c r="T55"/>
      <c r="U55"/>
      <c r="V55"/>
      <c r="W55"/>
      <c r="X55"/>
      <c r="Y55"/>
      <c r="Z55"/>
      <c r="AA55"/>
      <c r="AB55"/>
      <c r="AC55"/>
      <c r="AD55"/>
      <c r="AE55"/>
      <c r="AF55"/>
      <c r="AG55"/>
      <c r="AH55"/>
      <c r="AI55"/>
      <c r="AJ55" s="3924"/>
      <c r="AK55" s="3924"/>
      <c r="AL55" s="143">
        <v>1</v>
      </c>
      <c r="AM55" s="3924"/>
      <c r="AN55" s="3924"/>
      <c r="AO55"/>
      <c r="AP55" s="440">
        <v>8</v>
      </c>
      <c r="AQ55" s="422" t="s">
        <v>108</v>
      </c>
      <c r="AR55" s="141"/>
      <c r="AS55" s="161"/>
      <c r="AT55"/>
      <c r="AU55" s="135">
        <v>1</v>
      </c>
    </row>
    <row r="56" spans="1:47" s="641" customFormat="1" ht="15.6" customHeight="1" thickBot="1">
      <c r="A56"/>
      <c r="B56"/>
      <c r="C56"/>
      <c r="D56" s="28" t="str">
        <f t="shared" si="12"/>
        <v>A</v>
      </c>
      <c r="E56" s="1939" t="s">
        <v>39</v>
      </c>
      <c r="F56" s="31"/>
      <c r="G56" s="31"/>
      <c r="H56" s="31"/>
      <c r="I56" s="31"/>
      <c r="J56" s="604" t="str">
        <f ca="1">IF(ISBLANK(K56),"",LARGE(OFFSET(J47,0,0,ROWS(J47:J55)),1)+1)</f>
        <v/>
      </c>
      <c r="K56" s="1922"/>
      <c r="L56" s="2035"/>
      <c r="M56" s="1922" t="s">
        <v>44</v>
      </c>
      <c r="N56" s="1921"/>
      <c r="O56" s="1921"/>
      <c r="P56" s="1921"/>
      <c r="Q56" s="1921"/>
      <c r="R56" s="2010"/>
      <c r="S56"/>
      <c r="T56"/>
      <c r="U56"/>
      <c r="V56"/>
      <c r="W56"/>
      <c r="X56"/>
      <c r="Y56"/>
      <c r="Z56"/>
      <c r="AA56"/>
      <c r="AB56"/>
      <c r="AC56"/>
      <c r="AD56"/>
      <c r="AE56"/>
      <c r="AF56"/>
      <c r="AG56"/>
      <c r="AH56"/>
      <c r="AI56"/>
      <c r="AJ56" s="140">
        <v>1</v>
      </c>
      <c r="AK56" s="140">
        <v>1</v>
      </c>
      <c r="AL56" s="140">
        <v>1</v>
      </c>
      <c r="AM56" s="140">
        <v>1</v>
      </c>
      <c r="AN56" s="140">
        <v>1</v>
      </c>
      <c r="AO56"/>
      <c r="AP56" s="440">
        <v>3</v>
      </c>
      <c r="AQ56" s="422" t="s">
        <v>694</v>
      </c>
      <c r="AR56" s="141"/>
      <c r="AS56" s="161"/>
      <c r="AT56"/>
      <c r="AU56" s="135">
        <v>1</v>
      </c>
    </row>
    <row r="57" spans="1:47" s="641" customFormat="1" ht="18.75" customHeight="1">
      <c r="A57"/>
      <c r="B57"/>
      <c r="C57"/>
      <c r="D57" s="28" t="str">
        <f t="shared" si="12"/>
        <v>►</v>
      </c>
      <c r="E57" s="1939"/>
      <c r="F57" s="31"/>
      <c r="G57" s="31"/>
      <c r="H57" s="31"/>
      <c r="I57" s="31"/>
      <c r="J57" s="604" t="str">
        <f ca="1">IF(ISBLANK(K57),"",LARGE(OFFSET(J47,0,0,ROWS(J47:J56)),1)+1)</f>
        <v/>
      </c>
      <c r="K57" s="1922"/>
      <c r="L57" s="2035"/>
      <c r="M57" s="1922"/>
      <c r="N57" s="1921"/>
      <c r="O57" s="1921"/>
      <c r="P57" s="1921"/>
      <c r="Q57" s="1921"/>
      <c r="R57" s="2010"/>
      <c r="S57"/>
      <c r="T57"/>
      <c r="U57"/>
      <c r="V57"/>
      <c r="W57"/>
      <c r="X57"/>
      <c r="Y57"/>
      <c r="Z57"/>
      <c r="AA57"/>
      <c r="AB57"/>
      <c r="AC57"/>
      <c r="AD57"/>
      <c r="AE57"/>
      <c r="AF57"/>
      <c r="AG57"/>
      <c r="AH57"/>
      <c r="AI57"/>
      <c r="AJ57" s="4182" t="s">
        <v>673</v>
      </c>
      <c r="AK57" s="4182"/>
      <c r="AL57" s="143">
        <v>1</v>
      </c>
      <c r="AM57" s="4182" t="s">
        <v>674</v>
      </c>
      <c r="AN57" s="4182"/>
      <c r="AO57"/>
      <c r="AP57" s="4045" t="s">
        <v>710</v>
      </c>
      <c r="AQ57" s="4046"/>
      <c r="AR57" s="141"/>
      <c r="AS57" s="161"/>
      <c r="AT57"/>
      <c r="AU57" s="135">
        <v>1</v>
      </c>
    </row>
    <row r="58" spans="1:47" s="641" customFormat="1" ht="15.75" customHeight="1">
      <c r="A58"/>
      <c r="B58"/>
      <c r="C58"/>
      <c r="D58" s="9" t="s">
        <v>0</v>
      </c>
      <c r="E58" s="1939"/>
      <c r="F58" s="31"/>
      <c r="G58" s="31"/>
      <c r="H58" s="31"/>
      <c r="I58" s="31"/>
      <c r="J58" s="604" t="str">
        <f ca="1">IF(ISBLANK(K58),"",LARGE(OFFSET(J47,0,0,ROWS(J47:J57)),1)+1)</f>
        <v/>
      </c>
      <c r="K58" s="1922"/>
      <c r="L58" s="2035"/>
      <c r="M58" s="1922"/>
      <c r="N58" s="1921"/>
      <c r="O58" s="1921"/>
      <c r="P58" s="1921"/>
      <c r="Q58" s="1921"/>
      <c r="R58" s="2010"/>
      <c r="S58"/>
      <c r="T58"/>
      <c r="U58"/>
      <c r="V58"/>
      <c r="W58"/>
      <c r="X58"/>
      <c r="Y58"/>
      <c r="Z58"/>
      <c r="AA58"/>
      <c r="AB58"/>
      <c r="AC58"/>
      <c r="AD58"/>
      <c r="AE58"/>
      <c r="AF58"/>
      <c r="AG58"/>
      <c r="AH58"/>
      <c r="AI58"/>
      <c r="AJ58" s="3927"/>
      <c r="AK58" s="3927"/>
      <c r="AL58" s="143">
        <v>1</v>
      </c>
      <c r="AM58" s="3927"/>
      <c r="AN58" s="3927"/>
      <c r="AO58"/>
      <c r="AP58" s="4045"/>
      <c r="AQ58" s="4046"/>
      <c r="AR58" s="141"/>
      <c r="AS58" s="161"/>
      <c r="AT58"/>
      <c r="AU58" s="135">
        <v>1</v>
      </c>
    </row>
    <row r="59" spans="1:47" s="641" customFormat="1" ht="18.75" customHeight="1" thickBot="1">
      <c r="A59"/>
      <c r="B59"/>
      <c r="C59"/>
      <c r="D59" s="28" t="s">
        <v>0</v>
      </c>
      <c r="E59" s="1939"/>
      <c r="F59" s="31"/>
      <c r="G59" s="31"/>
      <c r="H59" s="31"/>
      <c r="I59" s="31"/>
      <c r="J59" s="604" t="str">
        <f ca="1">IF(ISBLANK(K59),"",LARGE(OFFSET(J47,0,0,ROWS(J47:J58)),1)+1)</f>
        <v/>
      </c>
      <c r="K59" s="1922"/>
      <c r="L59" s="2035"/>
      <c r="M59" s="1922"/>
      <c r="N59" s="1921"/>
      <c r="O59" s="1921"/>
      <c r="P59" s="1921"/>
      <c r="Q59" s="1921"/>
      <c r="R59" s="2010"/>
      <c r="S59"/>
      <c r="T59"/>
      <c r="U59"/>
      <c r="V59"/>
      <c r="W59"/>
      <c r="X59"/>
      <c r="Y59"/>
      <c r="Z59"/>
      <c r="AA59"/>
      <c r="AB59"/>
      <c r="AC59"/>
      <c r="AD59"/>
      <c r="AE59"/>
      <c r="AF59"/>
      <c r="AG59"/>
      <c r="AH59"/>
      <c r="AI59"/>
      <c r="AJ59" s="140">
        <v>1</v>
      </c>
      <c r="AK59" s="140">
        <v>1</v>
      </c>
      <c r="AL59" s="140">
        <v>1</v>
      </c>
      <c r="AM59" s="140">
        <v>1</v>
      </c>
      <c r="AN59" s="140">
        <v>1</v>
      </c>
      <c r="AO59"/>
      <c r="AP59" s="443"/>
      <c r="AQ59" s="444"/>
      <c r="AR59" s="141"/>
      <c r="AS59" s="161"/>
      <c r="AT59"/>
      <c r="AU59" s="135">
        <v>1</v>
      </c>
    </row>
    <row r="60" spans="1:47" s="641" customFormat="1" ht="15.75">
      <c r="A60"/>
      <c r="B60"/>
      <c r="C60"/>
      <c r="D60" s="28" t="s">
        <v>0</v>
      </c>
      <c r="E60" s="1939"/>
      <c r="F60" s="31"/>
      <c r="G60" s="31"/>
      <c r="H60" s="31"/>
      <c r="I60" s="31"/>
      <c r="J60" s="604" t="str">
        <f ca="1">IF(ISBLANK(K60),"",LARGE(OFFSET(J47,0,0,ROWS(J47:J59)),1)+1)</f>
        <v/>
      </c>
      <c r="K60" s="1922"/>
      <c r="L60" s="2035"/>
      <c r="M60" s="1922"/>
      <c r="N60" s="1921"/>
      <c r="O60" s="1921"/>
      <c r="P60" s="1921"/>
      <c r="Q60" s="1921"/>
      <c r="R60" s="2010"/>
      <c r="S60"/>
      <c r="T60"/>
      <c r="U60"/>
      <c r="V60"/>
      <c r="W60"/>
      <c r="X60"/>
      <c r="Y60"/>
      <c r="Z60"/>
      <c r="AA60"/>
      <c r="AB60"/>
      <c r="AC60"/>
      <c r="AD60"/>
      <c r="AE60"/>
      <c r="AF60"/>
      <c r="AG60"/>
      <c r="AH60"/>
      <c r="AI60"/>
      <c r="AJ60" s="4174" t="s">
        <v>695</v>
      </c>
      <c r="AK60" s="4174"/>
      <c r="AL60" s="143">
        <v>1</v>
      </c>
      <c r="AM60" s="4174" t="s">
        <v>696</v>
      </c>
      <c r="AN60" s="4174"/>
      <c r="AO60"/>
      <c r="AP60" s="446" t="s">
        <v>725</v>
      </c>
      <c r="AQ60" s="428"/>
      <c r="AR60" s="141"/>
      <c r="AS60" s="161"/>
      <c r="AT60"/>
      <c r="AU60" s="135">
        <v>1</v>
      </c>
    </row>
    <row r="61" spans="1:47" s="641" customFormat="1" ht="15.75" customHeight="1">
      <c r="A61"/>
      <c r="B61"/>
      <c r="C61"/>
      <c r="D61" s="28" t="s">
        <v>15</v>
      </c>
      <c r="E61" s="1939"/>
      <c r="F61" s="31"/>
      <c r="G61" s="31"/>
      <c r="H61" s="31"/>
      <c r="I61" s="31"/>
      <c r="J61" s="2012"/>
      <c r="K61" s="2012"/>
      <c r="L61" s="2012"/>
      <c r="M61" s="2012"/>
      <c r="N61" s="2012"/>
      <c r="O61" s="2012"/>
      <c r="P61" s="2012"/>
      <c r="Q61" s="2012"/>
      <c r="R61" s="2058" t="s">
        <v>35</v>
      </c>
      <c r="S61"/>
      <c r="T61"/>
      <c r="U61"/>
      <c r="V61"/>
      <c r="W61"/>
      <c r="X61"/>
      <c r="Y61"/>
      <c r="Z61"/>
      <c r="AA61"/>
      <c r="AB61"/>
      <c r="AC61"/>
      <c r="AD61"/>
      <c r="AE61"/>
      <c r="AF61"/>
      <c r="AG61"/>
      <c r="AH61"/>
      <c r="AI61"/>
      <c r="AJ61" s="3871"/>
      <c r="AK61" s="3871"/>
      <c r="AL61" s="143">
        <v>1</v>
      </c>
      <c r="AM61" s="3871"/>
      <c r="AN61" s="3871"/>
      <c r="AO61"/>
      <c r="AP61" s="448" t="s">
        <v>726</v>
      </c>
      <c r="AQ61" s="428"/>
      <c r="AR61" s="141"/>
      <c r="AS61" s="161"/>
      <c r="AT61"/>
      <c r="AU61" s="135">
        <v>1</v>
      </c>
    </row>
    <row r="62" spans="1:47" s="641" customFormat="1" ht="15.75" customHeight="1" thickBot="1">
      <c r="A62"/>
      <c r="B62"/>
      <c r="C62"/>
      <c r="D62" s="28" t="s">
        <v>15</v>
      </c>
      <c r="E62" s="1939"/>
      <c r="F62" s="31"/>
      <c r="G62" s="31"/>
      <c r="H62" s="31"/>
      <c r="I62" s="31"/>
      <c r="J62" s="2014"/>
      <c r="K62" s="2014"/>
      <c r="L62" s="2014"/>
      <c r="M62" s="2014"/>
      <c r="N62" s="2014"/>
      <c r="O62" s="2014"/>
      <c r="P62" s="2014"/>
      <c r="Q62" s="2014"/>
      <c r="R62" s="2015" t="s">
        <v>34</v>
      </c>
      <c r="S62"/>
      <c r="T62"/>
      <c r="U62"/>
      <c r="V62"/>
      <c r="W62"/>
      <c r="X62"/>
      <c r="Y62"/>
      <c r="Z62"/>
      <c r="AA62"/>
      <c r="AB62"/>
      <c r="AC62"/>
      <c r="AD62"/>
      <c r="AE62"/>
      <c r="AF62"/>
      <c r="AG62"/>
      <c r="AH62"/>
      <c r="AI62"/>
      <c r="AJ62" s="140">
        <v>1</v>
      </c>
      <c r="AK62" s="140">
        <v>1</v>
      </c>
      <c r="AL62" s="140">
        <v>1</v>
      </c>
      <c r="AM62" s="140">
        <v>1</v>
      </c>
      <c r="AN62" s="140">
        <v>1</v>
      </c>
      <c r="AO62"/>
      <c r="AP62" s="449">
        <v>10</v>
      </c>
      <c r="AQ62" s="450" t="s">
        <v>108</v>
      </c>
      <c r="AR62" s="141"/>
      <c r="AS62" s="161"/>
      <c r="AT62"/>
      <c r="AU62" s="135">
        <v>1</v>
      </c>
    </row>
    <row r="63" spans="1:47" s="641" customFormat="1" ht="15.75">
      <c r="A63"/>
      <c r="B63"/>
      <c r="C63"/>
      <c r="D63" s="28" t="s">
        <v>0</v>
      </c>
      <c r="E63" s="1939"/>
      <c r="F63" s="31"/>
      <c r="G63" s="31"/>
      <c r="H63" s="31"/>
      <c r="I63" s="31"/>
      <c r="J63" s="14" t="s">
        <v>4</v>
      </c>
      <c r="K63" s="2016"/>
      <c r="L63" s="11"/>
      <c r="M63" s="11"/>
      <c r="N63" s="11"/>
      <c r="O63" s="11"/>
      <c r="P63" s="11"/>
      <c r="Q63" s="11"/>
      <c r="R63" s="10"/>
      <c r="S63"/>
      <c r="T63"/>
      <c r="U63"/>
      <c r="V63"/>
      <c r="W63"/>
      <c r="X63"/>
      <c r="Y63"/>
      <c r="Z63"/>
      <c r="AA63"/>
      <c r="AB63"/>
      <c r="AC63"/>
      <c r="AD63"/>
      <c r="AE63"/>
      <c r="AF63"/>
      <c r="AG63"/>
      <c r="AH63"/>
      <c r="AI63"/>
      <c r="AJ63" s="4176" t="s">
        <v>712</v>
      </c>
      <c r="AK63" s="4176"/>
      <c r="AL63" s="143">
        <v>1</v>
      </c>
      <c r="AM63" s="4176" t="s">
        <v>713</v>
      </c>
      <c r="AN63" s="4176"/>
      <c r="AO63"/>
      <c r="AP63" s="448" t="s">
        <v>739</v>
      </c>
      <c r="AQ63" s="428"/>
      <c r="AR63" s="141"/>
      <c r="AS63" s="161"/>
      <c r="AT63"/>
      <c r="AU63" s="135">
        <v>1</v>
      </c>
    </row>
    <row r="64" spans="1:47" s="641" customFormat="1" ht="15.75" customHeight="1">
      <c r="A64"/>
      <c r="B64"/>
      <c r="C64"/>
      <c r="D64" s="28" t="s">
        <v>0</v>
      </c>
      <c r="E64" s="1939"/>
      <c r="F64" s="31"/>
      <c r="G64" s="31"/>
      <c r="H64" s="31"/>
      <c r="I64" s="31"/>
      <c r="J64" s="6" t="s">
        <v>2</v>
      </c>
      <c r="K64" s="5" t="s">
        <v>1</v>
      </c>
      <c r="L64" s="4"/>
      <c r="M64" s="3"/>
      <c r="N64" s="3"/>
      <c r="O64" s="3"/>
      <c r="P64" s="3"/>
      <c r="Q64" s="3"/>
      <c r="R64" s="463"/>
      <c r="S64"/>
      <c r="T64"/>
      <c r="U64"/>
      <c r="V64"/>
      <c r="W64"/>
      <c r="X64"/>
      <c r="Y64"/>
      <c r="Z64"/>
      <c r="AA64"/>
      <c r="AB64"/>
      <c r="AC64"/>
      <c r="AD64"/>
      <c r="AE64"/>
      <c r="AF64"/>
      <c r="AG64"/>
      <c r="AH64"/>
      <c r="AI64"/>
      <c r="AJ64" s="3831"/>
      <c r="AK64" s="3831"/>
      <c r="AL64" s="143">
        <v>1</v>
      </c>
      <c r="AM64" s="3831"/>
      <c r="AN64" s="3831"/>
      <c r="AO64"/>
      <c r="AP64" s="449">
        <v>5</v>
      </c>
      <c r="AQ64" s="450" t="s">
        <v>742</v>
      </c>
      <c r="AR64" s="141"/>
      <c r="AS64" s="161"/>
      <c r="AT64"/>
      <c r="AU64" s="135">
        <v>1</v>
      </c>
    </row>
    <row r="65" spans="1:47" s="641" customFormat="1" ht="16.5" customHeight="1" thickBot="1">
      <c r="A65"/>
      <c r="B65"/>
      <c r="C65"/>
      <c r="D65" s="718" t="s">
        <v>0</v>
      </c>
      <c r="E65" s="588">
        <v>11</v>
      </c>
      <c r="F65" s="588">
        <v>11</v>
      </c>
      <c r="G65" s="588">
        <v>3</v>
      </c>
      <c r="H65" s="588">
        <v>11</v>
      </c>
      <c r="I65" s="588">
        <v>11</v>
      </c>
      <c r="J65" s="588">
        <v>9</v>
      </c>
      <c r="K65" s="588">
        <v>35</v>
      </c>
      <c r="L65" s="589">
        <v>0.2</v>
      </c>
      <c r="M65" s="588">
        <v>11</v>
      </c>
      <c r="N65" s="588">
        <v>11</v>
      </c>
      <c r="O65" s="588">
        <v>11</v>
      </c>
      <c r="P65" s="588">
        <v>14</v>
      </c>
      <c r="Q65" s="588">
        <v>11</v>
      </c>
      <c r="R65" s="591">
        <v>11</v>
      </c>
      <c r="S65"/>
      <c r="T65"/>
      <c r="U65"/>
      <c r="V65"/>
      <c r="W65"/>
      <c r="X65"/>
      <c r="Y65"/>
      <c r="Z65"/>
      <c r="AA65"/>
      <c r="AB65"/>
      <c r="AC65"/>
      <c r="AD65"/>
      <c r="AE65"/>
      <c r="AF65"/>
      <c r="AG65"/>
      <c r="AH65"/>
      <c r="AI65"/>
      <c r="AJ65" s="140">
        <v>1</v>
      </c>
      <c r="AK65" s="140">
        <v>1</v>
      </c>
      <c r="AL65" s="140">
        <v>1</v>
      </c>
      <c r="AM65" s="140">
        <v>1</v>
      </c>
      <c r="AN65" s="140">
        <v>1</v>
      </c>
      <c r="AO65"/>
      <c r="AP65" s="451" t="s">
        <v>106</v>
      </c>
      <c r="AQ65" s="102" t="s">
        <v>742</v>
      </c>
      <c r="AR65" s="101"/>
      <c r="AS65" s="161"/>
      <c r="AT65"/>
      <c r="AU65" s="135">
        <v>1</v>
      </c>
    </row>
    <row r="66" spans="1:47" s="641" customFormat="1" ht="19.5" thickBot="1">
      <c r="A66"/>
      <c r="B66"/>
      <c r="C66"/>
      <c r="D66" s="745" t="s">
        <v>0</v>
      </c>
      <c r="E66" s="716">
        <f t="shared" ref="E66:R66" ca="1" si="13">CELL("largeur",E66)</f>
        <v>11</v>
      </c>
      <c r="F66" s="716">
        <f t="shared" ca="1" si="13"/>
        <v>11</v>
      </c>
      <c r="G66" s="716">
        <f t="shared" ca="1" si="13"/>
        <v>3</v>
      </c>
      <c r="H66" s="716">
        <f t="shared" ca="1" si="13"/>
        <v>11</v>
      </c>
      <c r="I66" s="716">
        <f t="shared" ca="1" si="13"/>
        <v>11</v>
      </c>
      <c r="J66" s="716">
        <f t="shared" ca="1" si="13"/>
        <v>9</v>
      </c>
      <c r="K66" s="716">
        <f t="shared" ca="1" si="13"/>
        <v>35</v>
      </c>
      <c r="L66" s="716">
        <f t="shared" ca="1" si="13"/>
        <v>11</v>
      </c>
      <c r="M66" s="716">
        <f t="shared" ca="1" si="13"/>
        <v>11</v>
      </c>
      <c r="N66" s="716">
        <f t="shared" ca="1" si="13"/>
        <v>11</v>
      </c>
      <c r="O66" s="716">
        <f t="shared" ca="1" si="13"/>
        <v>11</v>
      </c>
      <c r="P66" s="716">
        <f t="shared" ca="1" si="13"/>
        <v>14</v>
      </c>
      <c r="Q66" s="716">
        <f t="shared" ca="1" si="13"/>
        <v>11</v>
      </c>
      <c r="R66" s="717">
        <f t="shared" ca="1" si="13"/>
        <v>11</v>
      </c>
      <c r="S66"/>
      <c r="T66"/>
      <c r="U66"/>
      <c r="V66"/>
      <c r="W66"/>
      <c r="X66"/>
      <c r="Y66"/>
      <c r="Z66"/>
      <c r="AA66"/>
      <c r="AB66"/>
      <c r="AC66"/>
      <c r="AD66"/>
      <c r="AE66"/>
      <c r="AF66"/>
      <c r="AG66"/>
      <c r="AH66"/>
      <c r="AI66"/>
      <c r="AJ66" s="4177" t="s">
        <v>727</v>
      </c>
      <c r="AK66" s="4177"/>
      <c r="AL66" s="143">
        <v>1</v>
      </c>
      <c r="AM66" s="4177" t="s">
        <v>728</v>
      </c>
      <c r="AN66" s="4177"/>
      <c r="AO66"/>
      <c r="AP66" s="452" t="s">
        <v>753</v>
      </c>
      <c r="AQ66" s="453"/>
      <c r="AR66" s="141"/>
      <c r="AS66" s="161"/>
      <c r="AT66"/>
      <c r="AU66" s="135">
        <v>1</v>
      </c>
    </row>
    <row r="67" spans="1:47" s="641" customFormat="1" ht="15" customHeight="1" thickBot="1">
      <c r="A67"/>
      <c r="B67"/>
      <c r="C67"/>
      <c r="D67"/>
      <c r="E67"/>
      <c r="F67"/>
      <c r="G67"/>
      <c r="H67"/>
      <c r="I67"/>
      <c r="J67"/>
      <c r="K67" s="151" t="s">
        <v>1064</v>
      </c>
      <c r="L67" s="2030">
        <v>0.2</v>
      </c>
      <c r="M67" s="154" t="s">
        <v>1061</v>
      </c>
      <c r="N67"/>
      <c r="O67"/>
      <c r="P67"/>
      <c r="Q67"/>
      <c r="R67"/>
      <c r="S67"/>
      <c r="T67"/>
      <c r="U67"/>
      <c r="V67"/>
      <c r="W67"/>
      <c r="X67"/>
      <c r="Y67"/>
      <c r="Z67"/>
      <c r="AA67"/>
      <c r="AB67"/>
      <c r="AC67"/>
      <c r="AD67"/>
      <c r="AE67"/>
      <c r="AF67"/>
      <c r="AG67"/>
      <c r="AH67"/>
      <c r="AI67"/>
      <c r="AJ67" s="3929"/>
      <c r="AK67" s="3929"/>
      <c r="AL67" s="143">
        <v>1</v>
      </c>
      <c r="AM67" s="3929"/>
      <c r="AN67" s="3929"/>
      <c r="AO67"/>
      <c r="AP67" s="454" t="s">
        <v>754</v>
      </c>
      <c r="AQ67" s="453"/>
      <c r="AR67" s="141"/>
      <c r="AS67" s="161"/>
      <c r="AT67"/>
      <c r="AU67" s="135">
        <v>1</v>
      </c>
    </row>
    <row r="68" spans="1:47" s="641" customFormat="1" ht="15.75" customHeight="1" thickBot="1">
      <c r="A68"/>
      <c r="B68"/>
      <c r="C68"/>
      <c r="D68" s="129" t="s">
        <v>0</v>
      </c>
      <c r="E68" s="4138" t="s">
        <v>119</v>
      </c>
      <c r="F68" s="4140" t="s">
        <v>931</v>
      </c>
      <c r="G68" s="4140"/>
      <c r="H68" s="4140"/>
      <c r="I68" s="4140"/>
      <c r="J68" s="4140"/>
      <c r="K68" s="4140"/>
      <c r="L68" s="4140"/>
      <c r="M68" s="4140"/>
      <c r="N68" s="4140"/>
      <c r="O68" s="4140" t="s">
        <v>4089</v>
      </c>
      <c r="P68" s="4185" t="s">
        <v>214</v>
      </c>
      <c r="Q68" s="4185"/>
      <c r="R68" s="4159" t="str">
        <f>LEFT(F68,1)</f>
        <v>N</v>
      </c>
      <c r="S68"/>
      <c r="T68"/>
      <c r="U68"/>
      <c r="V68"/>
      <c r="W68"/>
      <c r="X68"/>
      <c r="Y68"/>
      <c r="Z68"/>
      <c r="AA68"/>
      <c r="AB68"/>
      <c r="AC68"/>
      <c r="AD68"/>
      <c r="AE68"/>
      <c r="AF68"/>
      <c r="AG68"/>
      <c r="AH68"/>
      <c r="AI68"/>
      <c r="AJ68" s="140">
        <v>1</v>
      </c>
      <c r="AK68" s="140">
        <v>1</v>
      </c>
      <c r="AL68" s="140">
        <v>1</v>
      </c>
      <c r="AM68" s="140">
        <v>1</v>
      </c>
      <c r="AN68" s="140">
        <v>1</v>
      </c>
      <c r="AO68"/>
      <c r="AP68" s="456" t="s">
        <v>755</v>
      </c>
      <c r="AQ68" s="453"/>
      <c r="AR68" s="141"/>
      <c r="AS68" s="161"/>
      <c r="AT68"/>
      <c r="AU68" s="135">
        <v>1</v>
      </c>
    </row>
    <row r="69" spans="1:47" s="641" customFormat="1" ht="15.75">
      <c r="A69"/>
      <c r="B69"/>
      <c r="C69"/>
      <c r="D69" s="53" t="s">
        <v>0</v>
      </c>
      <c r="E69" s="3850"/>
      <c r="F69" s="4141"/>
      <c r="G69" s="4141"/>
      <c r="H69" s="4141"/>
      <c r="I69" s="4141"/>
      <c r="J69" s="4141"/>
      <c r="K69" s="4141"/>
      <c r="L69" s="4141"/>
      <c r="M69" s="4141"/>
      <c r="N69" s="4141"/>
      <c r="O69" s="4141"/>
      <c r="P69" s="4186"/>
      <c r="Q69" s="4186"/>
      <c r="R69" s="4160"/>
      <c r="S69"/>
      <c r="T69"/>
      <c r="U69"/>
      <c r="V69"/>
      <c r="W69"/>
      <c r="X69"/>
      <c r="Y69"/>
      <c r="Z69"/>
      <c r="AA69"/>
      <c r="AB69"/>
      <c r="AC69"/>
      <c r="AD69"/>
      <c r="AE69"/>
      <c r="AF69"/>
      <c r="AG69"/>
      <c r="AH69"/>
      <c r="AI69"/>
      <c r="AJ69" s="4154" t="s">
        <v>743</v>
      </c>
      <c r="AK69" s="4154"/>
      <c r="AL69" s="143">
        <v>1</v>
      </c>
      <c r="AM69" s="4154" t="s">
        <v>744</v>
      </c>
      <c r="AN69" s="4154"/>
      <c r="AO69"/>
      <c r="AP69" s="457">
        <v>40</v>
      </c>
      <c r="AQ69" s="458" t="str">
        <f>AQ62</f>
        <v>couverts</v>
      </c>
      <c r="AR69" s="141"/>
      <c r="AS69" s="161"/>
      <c r="AT69"/>
      <c r="AU69" s="135">
        <v>1</v>
      </c>
    </row>
    <row r="70" spans="1:47" s="641" customFormat="1" ht="15.75" customHeight="1">
      <c r="A70"/>
      <c r="B70"/>
      <c r="C70"/>
      <c r="D70" s="53" t="s">
        <v>0</v>
      </c>
      <c r="E70" s="128" t="s">
        <v>116</v>
      </c>
      <c r="F70" s="127"/>
      <c r="G70" s="127"/>
      <c r="H70" s="127"/>
      <c r="I70" s="126" t="s">
        <v>115</v>
      </c>
      <c r="J70" s="125" t="s">
        <v>114</v>
      </c>
      <c r="K70" s="124"/>
      <c r="L70" s="124"/>
      <c r="M70" s="124"/>
      <c r="N70" s="124"/>
      <c r="O70" s="124"/>
      <c r="P70" s="124"/>
      <c r="Q70" s="124"/>
      <c r="R70" s="122"/>
      <c r="S70"/>
      <c r="T70"/>
      <c r="U70"/>
      <c r="V70"/>
      <c r="W70"/>
      <c r="X70"/>
      <c r="Y70"/>
      <c r="Z70"/>
      <c r="AA70"/>
      <c r="AB70"/>
      <c r="AC70"/>
      <c r="AD70"/>
      <c r="AE70"/>
      <c r="AF70"/>
      <c r="AG70"/>
      <c r="AH70"/>
      <c r="AI70"/>
      <c r="AJ70" s="3807"/>
      <c r="AK70" s="3807"/>
      <c r="AL70" s="143">
        <v>1</v>
      </c>
      <c r="AM70" s="3807"/>
      <c r="AN70" s="3807"/>
      <c r="AO70"/>
      <c r="AP70" s="457">
        <v>16</v>
      </c>
      <c r="AQ70" s="458" t="str">
        <f>AQ64</f>
        <v>poulets</v>
      </c>
      <c r="AR70" s="141"/>
      <c r="AS70" s="161"/>
      <c r="AT70"/>
      <c r="AU70" s="135">
        <v>1</v>
      </c>
    </row>
    <row r="71" spans="1:47" s="641" customFormat="1" ht="15.75" customHeight="1" thickBot="1">
      <c r="A71"/>
      <c r="B71"/>
      <c r="C71"/>
      <c r="D71" s="53" t="s">
        <v>0</v>
      </c>
      <c r="E71" s="121" t="s">
        <v>113</v>
      </c>
      <c r="F71" s="104"/>
      <c r="G71" s="115"/>
      <c r="H71" s="115"/>
      <c r="I71" s="115"/>
      <c r="J71" s="104" t="s">
        <v>112</v>
      </c>
      <c r="K71" s="104"/>
      <c r="L71" s="104"/>
      <c r="M71" s="104"/>
      <c r="N71" s="104"/>
      <c r="O71" s="104"/>
      <c r="P71" s="104"/>
      <c r="Q71" s="104"/>
      <c r="R71" s="672"/>
      <c r="S71"/>
      <c r="T71"/>
      <c r="U71"/>
      <c r="V71"/>
      <c r="W71"/>
      <c r="X71"/>
      <c r="Y71"/>
      <c r="Z71"/>
      <c r="AA71"/>
      <c r="AB71"/>
      <c r="AC71"/>
      <c r="AD71"/>
      <c r="AE71"/>
      <c r="AF71"/>
      <c r="AG71"/>
      <c r="AH71"/>
      <c r="AI71"/>
      <c r="AJ71" s="140">
        <v>1</v>
      </c>
      <c r="AK71" s="140">
        <v>1</v>
      </c>
      <c r="AL71" s="140">
        <v>1</v>
      </c>
      <c r="AM71" s="140">
        <v>1</v>
      </c>
      <c r="AN71" s="140">
        <v>1</v>
      </c>
      <c r="AO71"/>
      <c r="AP71" s="459"/>
      <c r="AQ71" s="460"/>
      <c r="AR71" s="141"/>
      <c r="AS71" s="161"/>
      <c r="AT71"/>
      <c r="AU71" s="135">
        <v>1</v>
      </c>
    </row>
    <row r="72" spans="1:47" s="641" customFormat="1" ht="14.45" customHeight="1">
      <c r="A72"/>
      <c r="B72"/>
      <c r="C72"/>
      <c r="D72" s="554" t="s">
        <v>0</v>
      </c>
      <c r="E72" s="7"/>
      <c r="F72" s="8" t="s">
        <v>3</v>
      </c>
      <c r="G72" s="7"/>
      <c r="H72" s="7"/>
      <c r="I72" s="7"/>
      <c r="J72" s="715" t="str">
        <f>COUNTIF(D68:D95,"**")&amp;" "&amp;"lignes"</f>
        <v>28 lignes</v>
      </c>
      <c r="K72" s="564" t="str">
        <f>ROWS(D68:D95)-SUBTOTAL(103,D68:D95)&amp;" "&amp;"Lignes masquées"</f>
        <v>0 Lignes masquées</v>
      </c>
      <c r="L72" s="18"/>
      <c r="M72" s="18"/>
      <c r="N72" s="18"/>
      <c r="O72" s="18"/>
      <c r="P72" s="18"/>
      <c r="Q72" s="11"/>
      <c r="R72" s="167"/>
      <c r="S72"/>
      <c r="T72"/>
      <c r="U72"/>
      <c r="V72"/>
      <c r="W72"/>
      <c r="X72"/>
      <c r="Y72"/>
      <c r="Z72"/>
      <c r="AA72"/>
      <c r="AB72"/>
      <c r="AC72"/>
      <c r="AD72"/>
      <c r="AE72"/>
      <c r="AF72"/>
      <c r="AG72"/>
      <c r="AH72"/>
      <c r="AI72"/>
      <c r="AJ72" s="4154" t="s">
        <v>701</v>
      </c>
      <c r="AK72" s="4154"/>
      <c r="AL72" s="143">
        <v>1</v>
      </c>
      <c r="AM72" s="4154" t="s">
        <v>702</v>
      </c>
      <c r="AN72" s="4154"/>
      <c r="AO72"/>
      <c r="AP72" s="4178" t="s">
        <v>771</v>
      </c>
      <c r="AQ72" s="4179"/>
      <c r="AR72" s="4179"/>
      <c r="AS72" s="4180"/>
      <c r="AT72"/>
      <c r="AU72" s="135">
        <v>1</v>
      </c>
    </row>
    <row r="73" spans="1:47" s="641" customFormat="1" ht="14.45" customHeight="1">
      <c r="A73"/>
      <c r="B73"/>
      <c r="C73"/>
      <c r="D73" s="44" t="s">
        <v>15</v>
      </c>
      <c r="E73" s="668" t="s">
        <v>105</v>
      </c>
      <c r="F73" s="572"/>
      <c r="G73" s="572"/>
      <c r="H73" s="572"/>
      <c r="I73" s="572"/>
      <c r="J73" s="1948"/>
      <c r="K73" s="564" t="str">
        <f>COUNTA(D81:D90)&amp;"  lignes produits"</f>
        <v>10  lignes produits</v>
      </c>
      <c r="L73" s="132"/>
      <c r="M73" s="18"/>
      <c r="N73" s="118" t="s">
        <v>111</v>
      </c>
      <c r="O73" s="117">
        <v>120</v>
      </c>
      <c r="P73" s="116" t="str">
        <f>P74</f>
        <v>couverts</v>
      </c>
      <c r="Q73" s="11"/>
      <c r="R73" s="167"/>
      <c r="S73"/>
      <c r="T73"/>
      <c r="U73"/>
      <c r="V73"/>
      <c r="W73"/>
      <c r="X73"/>
      <c r="Y73"/>
      <c r="Z73"/>
      <c r="AA73"/>
      <c r="AB73"/>
      <c r="AC73"/>
      <c r="AD73"/>
      <c r="AE73"/>
      <c r="AF73"/>
      <c r="AG73"/>
      <c r="AH73"/>
      <c r="AI73"/>
      <c r="AJ73" s="3807"/>
      <c r="AK73" s="3807"/>
      <c r="AL73" s="143">
        <v>1</v>
      </c>
      <c r="AM73" s="3807"/>
      <c r="AN73" s="3807"/>
      <c r="AO73"/>
      <c r="AP73" s="4178"/>
      <c r="AQ73" s="4179"/>
      <c r="AR73" s="4179"/>
      <c r="AS73" s="4180"/>
      <c r="AT73"/>
      <c r="AU73" s="135">
        <v>1</v>
      </c>
    </row>
    <row r="74" spans="1:47" s="641" customFormat="1" ht="14.45" customHeight="1" thickBot="1">
      <c r="A74"/>
      <c r="B74"/>
      <c r="C74"/>
      <c r="D74" s="53" t="s">
        <v>0</v>
      </c>
      <c r="E74" s="114">
        <f>(L91/E75)</f>
        <v>0</v>
      </c>
      <c r="F74" s="113" t="s">
        <v>110</v>
      </c>
      <c r="G74" s="112"/>
      <c r="H74" s="111"/>
      <c r="I74" s="111"/>
      <c r="J74" s="1949" t="str">
        <f ca="1">IF(E78&lt;0.5,E77&amp;",","")&amp;IF(F78&lt;0.5,F77&amp;".","")&amp;IF(G78&lt;0.5,G77&amp;".","")&amp;IF(H78&lt;0.5,H77&amp;".","")&amp;IF(I78&lt;0.5,I77&amp;".","")&amp;IF(J78&lt;0.5,J77&amp;".","")&amp;IF(K78&lt;0.5,K77&amp;".","")&amp;IF(L78&lt;0.5,L77&amp;".","")</f>
        <v/>
      </c>
      <c r="K74" s="564" t="str">
        <f ca="1">IF(COUNTIF(E78:R78,"&lt;0.5")=0,"Aucune colonne masquée",COUNTIF(E78:R78,"&lt;0.5")&amp;" colonnes masquées : "&amp;(J74&amp;J75))</f>
        <v>Aucune colonne masquée</v>
      </c>
      <c r="L74" s="132"/>
      <c r="M74" s="18"/>
      <c r="N74" s="110" t="s">
        <v>109</v>
      </c>
      <c r="O74" s="109">
        <v>10</v>
      </c>
      <c r="P74" s="108" t="s">
        <v>108</v>
      </c>
      <c r="Q74" s="11"/>
      <c r="R74" s="167"/>
      <c r="S74"/>
      <c r="T74"/>
      <c r="U74"/>
      <c r="V74"/>
      <c r="W74"/>
      <c r="X74"/>
      <c r="Y74"/>
      <c r="Z74"/>
      <c r="AA74"/>
      <c r="AB74"/>
      <c r="AC74"/>
      <c r="AD74"/>
      <c r="AE74"/>
      <c r="AF74"/>
      <c r="AG74"/>
      <c r="AH74"/>
      <c r="AI74"/>
      <c r="AJ74" s="140">
        <v>1</v>
      </c>
      <c r="AK74" s="140">
        <v>1</v>
      </c>
      <c r="AL74" s="140">
        <v>1</v>
      </c>
      <c r="AM74" s="140">
        <v>1</v>
      </c>
      <c r="AN74" s="140">
        <v>1</v>
      </c>
      <c r="AO74"/>
      <c r="AP74" s="425" t="s">
        <v>772</v>
      </c>
      <c r="AQ74" s="428"/>
      <c r="AR74" s="399"/>
      <c r="AS74" s="400"/>
      <c r="AT74"/>
      <c r="AU74" s="135">
        <v>1</v>
      </c>
    </row>
    <row r="75" spans="1:47" s="641" customFormat="1" ht="16.5" thickBot="1">
      <c r="A75"/>
      <c r="B75"/>
      <c r="C75"/>
      <c r="D75" s="53" t="s">
        <v>0</v>
      </c>
      <c r="E75" s="107">
        <v>10</v>
      </c>
      <c r="F75" s="106" t="s">
        <v>108</v>
      </c>
      <c r="G75" s="105" t="s">
        <v>107</v>
      </c>
      <c r="H75" s="105"/>
      <c r="I75" s="104"/>
      <c r="J75" s="1949" t="str">
        <f ca="1">IF(M78&lt;0.5,M77&amp;".","")&amp;IF(N78&lt;0.5,N77&amp;".","")&amp;IF(O78&lt;0.5,O77&amp;".","")&amp;IF(P78&lt;0.5,P77&amp;".","")&amp;IF(Q78&lt;0.5,Q77&amp;".","")&amp;IF(R78&lt;0.5,R77&amp;".","")</f>
        <v/>
      </c>
      <c r="K75" s="564" t="str">
        <f ca="1">COUNTIF(E78:R78,"&gt;0.5")+1&amp;" "&amp;"Colonnes Visibles"</f>
        <v>15 Colonnes Visibles</v>
      </c>
      <c r="L75" s="103"/>
      <c r="M75" s="18"/>
      <c r="N75" s="103" t="s">
        <v>106</v>
      </c>
      <c r="O75" s="102"/>
      <c r="P75" s="102"/>
      <c r="Q75" s="102"/>
      <c r="R75" s="673"/>
      <c r="S75"/>
      <c r="T75"/>
      <c r="U75"/>
      <c r="V75"/>
      <c r="W75"/>
      <c r="X75"/>
      <c r="Y75"/>
      <c r="Z75"/>
      <c r="AA75"/>
      <c r="AB75"/>
      <c r="AC75"/>
      <c r="AD75"/>
      <c r="AE75"/>
      <c r="AF75"/>
      <c r="AG75"/>
      <c r="AH75"/>
      <c r="AI75"/>
      <c r="AJ75" s="4154" t="s">
        <v>480</v>
      </c>
      <c r="AK75" s="4154"/>
      <c r="AL75" s="143">
        <v>1</v>
      </c>
      <c r="AM75" s="4154" t="s">
        <v>481</v>
      </c>
      <c r="AN75" s="4154"/>
      <c r="AO75"/>
      <c r="AP75" s="461" t="s">
        <v>780</v>
      </c>
      <c r="AQ75" s="428"/>
      <c r="AR75" s="399"/>
      <c r="AS75" s="400"/>
      <c r="AT75"/>
      <c r="AU75" s="135">
        <v>1</v>
      </c>
    </row>
    <row r="76" spans="1:47" s="641" customFormat="1" ht="17.25" thickTop="1" thickBot="1">
      <c r="A76"/>
      <c r="B76"/>
      <c r="C76"/>
      <c r="D76" s="98" t="s">
        <v>15</v>
      </c>
      <c r="E76" s="97" t="s">
        <v>104</v>
      </c>
      <c r="F76" s="97" t="s">
        <v>103</v>
      </c>
      <c r="G76" s="97" t="s">
        <v>102</v>
      </c>
      <c r="H76" s="97" t="s">
        <v>101</v>
      </c>
      <c r="I76" s="97" t="s">
        <v>100</v>
      </c>
      <c r="J76" s="97" t="s">
        <v>99</v>
      </c>
      <c r="K76" s="97" t="s">
        <v>98</v>
      </c>
      <c r="L76" s="97" t="s">
        <v>97</v>
      </c>
      <c r="M76" s="97" t="s">
        <v>96</v>
      </c>
      <c r="N76" s="97" t="s">
        <v>95</v>
      </c>
      <c r="O76" s="97" t="s">
        <v>94</v>
      </c>
      <c r="P76" s="97" t="s">
        <v>93</v>
      </c>
      <c r="Q76" s="97" t="s">
        <v>92</v>
      </c>
      <c r="R76" s="96" t="s">
        <v>91</v>
      </c>
      <c r="S76"/>
      <c r="T76"/>
      <c r="U76"/>
      <c r="V76"/>
      <c r="W76"/>
      <c r="X76"/>
      <c r="Y76"/>
      <c r="Z76"/>
      <c r="AA76"/>
      <c r="AB76"/>
      <c r="AC76"/>
      <c r="AD76"/>
      <c r="AE76"/>
      <c r="AF76"/>
      <c r="AG76"/>
      <c r="AH76"/>
      <c r="AI76"/>
      <c r="AJ76" s="3807"/>
      <c r="AK76" s="3807"/>
      <c r="AL76" s="143">
        <v>1</v>
      </c>
      <c r="AM76" s="3807"/>
      <c r="AN76" s="3807"/>
      <c r="AO76"/>
      <c r="AP76" s="425" t="s">
        <v>781</v>
      </c>
      <c r="AQ76" s="428"/>
      <c r="AR76" s="399"/>
      <c r="AS76" s="400"/>
      <c r="AT76"/>
      <c r="AU76" s="135">
        <v>1</v>
      </c>
    </row>
    <row r="77" spans="1:47" s="641" customFormat="1" ht="20.25" thickTop="1" thickBot="1">
      <c r="A77"/>
      <c r="B77"/>
      <c r="C77"/>
      <c r="D77" s="92" t="s">
        <v>15</v>
      </c>
      <c r="E77" s="95" t="str">
        <f t="shared" ref="E77:R77" si="14">SUBSTITUTE(ADDRESS(1,COLUMN(),4),"1","")</f>
        <v>E</v>
      </c>
      <c r="F77" s="94" t="str">
        <f t="shared" si="14"/>
        <v>F</v>
      </c>
      <c r="G77" s="94" t="str">
        <f t="shared" si="14"/>
        <v>G</v>
      </c>
      <c r="H77" s="94" t="str">
        <f t="shared" si="14"/>
        <v>H</v>
      </c>
      <c r="I77" s="94" t="str">
        <f t="shared" si="14"/>
        <v>I</v>
      </c>
      <c r="J77" s="94" t="str">
        <f t="shared" si="14"/>
        <v>J</v>
      </c>
      <c r="K77" s="94" t="str">
        <f t="shared" si="14"/>
        <v>K</v>
      </c>
      <c r="L77" s="94" t="str">
        <f t="shared" si="14"/>
        <v>L</v>
      </c>
      <c r="M77" s="94" t="str">
        <f t="shared" si="14"/>
        <v>M</v>
      </c>
      <c r="N77" s="94" t="str">
        <f t="shared" si="14"/>
        <v>N</v>
      </c>
      <c r="O77" s="94" t="str">
        <f t="shared" si="14"/>
        <v>O</v>
      </c>
      <c r="P77" s="94" t="str">
        <f t="shared" si="14"/>
        <v>P</v>
      </c>
      <c r="Q77" s="94" t="str">
        <f t="shared" si="14"/>
        <v>Q</v>
      </c>
      <c r="R77" s="93" t="str">
        <f t="shared" si="14"/>
        <v>R</v>
      </c>
      <c r="S77"/>
      <c r="T77"/>
      <c r="U77"/>
      <c r="V77"/>
      <c r="W77"/>
      <c r="X77"/>
      <c r="Y77"/>
      <c r="Z77"/>
      <c r="AA77"/>
      <c r="AB77"/>
      <c r="AC77"/>
      <c r="AD77"/>
      <c r="AE77"/>
      <c r="AF77"/>
      <c r="AG77"/>
      <c r="AH77"/>
      <c r="AI77"/>
      <c r="AJ77" s="140">
        <v>1</v>
      </c>
      <c r="AK77" s="140">
        <v>1</v>
      </c>
      <c r="AL77" s="140">
        <v>1</v>
      </c>
      <c r="AM77" s="140">
        <v>1</v>
      </c>
      <c r="AN77" s="140">
        <v>1</v>
      </c>
      <c r="AO77"/>
      <c r="AP77" s="459"/>
      <c r="AQ77" s="460"/>
      <c r="AR77" s="141"/>
      <c r="AS77" s="161"/>
      <c r="AT77"/>
      <c r="AU77" s="135">
        <v>1</v>
      </c>
    </row>
    <row r="78" spans="1:47" s="641" customFormat="1" ht="15.75" thickBot="1">
      <c r="A78"/>
      <c r="B78"/>
      <c r="C78"/>
      <c r="D78" s="92" t="s">
        <v>15</v>
      </c>
      <c r="E78" s="476">
        <f t="shared" ref="E78:R78" ca="1" si="15">CELL("largeur",E78)</f>
        <v>11</v>
      </c>
      <c r="F78" s="91">
        <f t="shared" ca="1" si="15"/>
        <v>11</v>
      </c>
      <c r="G78" s="91">
        <f t="shared" ca="1" si="15"/>
        <v>3</v>
      </c>
      <c r="H78" s="91">
        <f t="shared" ca="1" si="15"/>
        <v>11</v>
      </c>
      <c r="I78" s="91">
        <f t="shared" ca="1" si="15"/>
        <v>11</v>
      </c>
      <c r="J78" s="91">
        <f t="shared" ca="1" si="15"/>
        <v>9</v>
      </c>
      <c r="K78" s="91">
        <f t="shared" ca="1" si="15"/>
        <v>35</v>
      </c>
      <c r="L78" s="91">
        <f t="shared" ca="1" si="15"/>
        <v>11</v>
      </c>
      <c r="M78" s="91">
        <f t="shared" ca="1" si="15"/>
        <v>11</v>
      </c>
      <c r="N78" s="91">
        <f t="shared" ca="1" si="15"/>
        <v>11</v>
      </c>
      <c r="O78" s="91">
        <f t="shared" ca="1" si="15"/>
        <v>11</v>
      </c>
      <c r="P78" s="91">
        <f t="shared" ca="1" si="15"/>
        <v>14</v>
      </c>
      <c r="Q78" s="91">
        <f t="shared" ca="1" si="15"/>
        <v>11</v>
      </c>
      <c r="R78" s="90">
        <f t="shared" ca="1" si="15"/>
        <v>11</v>
      </c>
      <c r="S78"/>
      <c r="T78"/>
      <c r="U78"/>
      <c r="V78"/>
      <c r="W78"/>
      <c r="X78"/>
      <c r="Y78"/>
      <c r="Z78"/>
      <c r="AA78"/>
      <c r="AB78"/>
      <c r="AC78"/>
      <c r="AD78"/>
      <c r="AE78"/>
      <c r="AF78"/>
      <c r="AG78"/>
      <c r="AH78"/>
      <c r="AI78"/>
      <c r="AJ78" s="4154" t="s">
        <v>773</v>
      </c>
      <c r="AK78" s="4154"/>
      <c r="AL78" s="143">
        <v>1</v>
      </c>
      <c r="AM78" s="4154" t="s">
        <v>774</v>
      </c>
      <c r="AN78" s="4154"/>
      <c r="AO78"/>
      <c r="AP78" s="4036" t="s">
        <v>788</v>
      </c>
      <c r="AQ78" s="4037"/>
      <c r="AR78" s="4037"/>
      <c r="AS78" s="4038"/>
      <c r="AT78"/>
      <c r="AU78" s="135">
        <v>1</v>
      </c>
    </row>
    <row r="79" spans="1:47" s="641" customFormat="1" ht="14.45" customHeight="1" thickTop="1">
      <c r="A79"/>
      <c r="B79"/>
      <c r="C79"/>
      <c r="D79" s="53" t="s">
        <v>0</v>
      </c>
      <c r="E79" s="89" t="s">
        <v>89</v>
      </c>
      <c r="F79" s="88" t="s">
        <v>88</v>
      </c>
      <c r="G79" s="87"/>
      <c r="H79" s="3992" t="s">
        <v>87</v>
      </c>
      <c r="I79" s="3994" t="s">
        <v>86</v>
      </c>
      <c r="J79" s="4105" t="s">
        <v>85</v>
      </c>
      <c r="K79" s="86" t="s">
        <v>84</v>
      </c>
      <c r="L79" s="4142" t="s">
        <v>83</v>
      </c>
      <c r="M79" s="85" t="s">
        <v>81</v>
      </c>
      <c r="N79" s="84" t="s">
        <v>80</v>
      </c>
      <c r="O79" s="4155" t="s">
        <v>4090</v>
      </c>
      <c r="P79" s="4190"/>
      <c r="Q79" s="4157" t="s">
        <v>80</v>
      </c>
      <c r="R79" s="4052" t="s">
        <v>266</v>
      </c>
      <c r="S79"/>
      <c r="T79"/>
      <c r="U79"/>
      <c r="V79"/>
      <c r="W79"/>
      <c r="X79"/>
      <c r="Y79"/>
      <c r="Z79"/>
      <c r="AA79"/>
      <c r="AB79"/>
      <c r="AC79"/>
      <c r="AD79"/>
      <c r="AE79"/>
      <c r="AF79"/>
      <c r="AG79"/>
      <c r="AH79"/>
      <c r="AI79"/>
      <c r="AJ79" s="3807"/>
      <c r="AK79" s="3807"/>
      <c r="AL79" s="143">
        <v>1</v>
      </c>
      <c r="AM79" s="3807"/>
      <c r="AN79" s="3807"/>
      <c r="AO79"/>
      <c r="AP79" s="4036"/>
      <c r="AQ79" s="4037"/>
      <c r="AR79" s="4037"/>
      <c r="AS79" s="4038"/>
      <c r="AT79"/>
      <c r="AU79" s="135">
        <v>1</v>
      </c>
    </row>
    <row r="80" spans="1:47" s="641" customFormat="1" ht="15" customHeight="1" thickBot="1">
      <c r="A80"/>
      <c r="B80"/>
      <c r="C80"/>
      <c r="D80" s="53" t="s">
        <v>0</v>
      </c>
      <c r="E80" s="83" t="s">
        <v>77</v>
      </c>
      <c r="F80" s="82" t="s">
        <v>30</v>
      </c>
      <c r="G80" s="81" t="s">
        <v>76</v>
      </c>
      <c r="H80" s="3993"/>
      <c r="I80" s="3995"/>
      <c r="J80" s="4106"/>
      <c r="K80" s="80" t="s">
        <v>75</v>
      </c>
      <c r="L80" s="4143"/>
      <c r="M80" s="79" t="s">
        <v>74</v>
      </c>
      <c r="N80" s="78">
        <v>1</v>
      </c>
      <c r="O80" s="4156"/>
      <c r="P80" s="4191"/>
      <c r="Q80" s="4158"/>
      <c r="R80" s="4053"/>
      <c r="S80"/>
      <c r="T80"/>
      <c r="U80"/>
      <c r="V80"/>
      <c r="W80"/>
      <c r="X80"/>
      <c r="Y80"/>
      <c r="Z80"/>
      <c r="AA80"/>
      <c r="AB80"/>
      <c r="AC80"/>
      <c r="AD80"/>
      <c r="AE80"/>
      <c r="AF80"/>
      <c r="AG80"/>
      <c r="AH80"/>
      <c r="AI80"/>
      <c r="AJ80" s="140">
        <v>1</v>
      </c>
      <c r="AK80" s="140">
        <v>1</v>
      </c>
      <c r="AL80" s="140">
        <v>1</v>
      </c>
      <c r="AM80" s="140">
        <v>1</v>
      </c>
      <c r="AN80" s="140">
        <v>1</v>
      </c>
      <c r="AO80"/>
      <c r="AP80" s="166"/>
      <c r="AQ80" s="11"/>
      <c r="AR80" s="11"/>
      <c r="AS80" s="167"/>
      <c r="AT80"/>
      <c r="AU80" s="135">
        <v>1</v>
      </c>
    </row>
    <row r="81" spans="1:47" s="641" customFormat="1" ht="18.75" customHeight="1">
      <c r="A81"/>
      <c r="B81"/>
      <c r="C81"/>
      <c r="D81" s="53" t="s">
        <v>0</v>
      </c>
      <c r="E81" s="66"/>
      <c r="F81" s="65"/>
      <c r="G81" s="64" t="str">
        <f t="shared" ref="G81:G90" si="16">IF(AND(E81&gt;0,H81&gt;0),"de","")</f>
        <v/>
      </c>
      <c r="H81" s="63"/>
      <c r="I81" s="62"/>
      <c r="J81" s="61">
        <v>1</v>
      </c>
      <c r="K81" s="60"/>
      <c r="L81" s="59">
        <f>IFERROR(INDEX(E93:Q93,MATCH(I81,E92:Q92,0)) * H81 * IF(ISBLANK(E81), 1, E81), 0)</f>
        <v>0</v>
      </c>
      <c r="M81" s="71">
        <f>IF(L91=0,0,(L81/L91)*N80*1000)</f>
        <v>0</v>
      </c>
      <c r="N81" s="77">
        <f>IF(L91=0, 0, (E81*J81)/(L91*N80))</f>
        <v>0</v>
      </c>
      <c r="O81" s="1998">
        <f>IF(ISBLANK(O74), 0, (L81 * J81) * (O73 / O74))</f>
        <v>0</v>
      </c>
      <c r="P81" s="1999">
        <f>IFERROR(IF(O81=0, 0, IF(ISBLANK(I81), "", IF(ROUND(O81/INDEX(F93:P93, MATCH(I81,F92:P92, 0)), 2), ROUND(O81/INDEX(F93:P93, MATCH(I81,F92:R92, 0)), 2) &amp; " " &amp; I81))), "")</f>
        <v>0</v>
      </c>
      <c r="Q81" s="2000">
        <f>(E81/O74)*O73*J81</f>
        <v>0</v>
      </c>
      <c r="R81" s="2001">
        <f t="shared" ref="R81:R90" si="17">F81</f>
        <v>0</v>
      </c>
      <c r="S81"/>
      <c r="T81"/>
      <c r="U81"/>
      <c r="V81"/>
      <c r="W81"/>
      <c r="X81"/>
      <c r="Y81"/>
      <c r="Z81"/>
      <c r="AA81"/>
      <c r="AB81"/>
      <c r="AC81"/>
      <c r="AD81"/>
      <c r="AE81"/>
      <c r="AF81"/>
      <c r="AG81"/>
      <c r="AH81"/>
      <c r="AI81"/>
      <c r="AJ81" s="4154" t="s">
        <v>782</v>
      </c>
      <c r="AK81" s="4154"/>
      <c r="AL81" s="143">
        <v>1</v>
      </c>
      <c r="AM81" s="4154" t="s">
        <v>783</v>
      </c>
      <c r="AN81" s="4154"/>
      <c r="AO81"/>
      <c r="AP81" s="464" t="s">
        <v>799</v>
      </c>
      <c r="AQ81" s="19" t="s">
        <v>800</v>
      </c>
      <c r="AR81" s="18"/>
      <c r="AS81" s="465"/>
      <c r="AT81"/>
      <c r="AU81" s="135">
        <v>1</v>
      </c>
    </row>
    <row r="82" spans="1:47" s="641" customFormat="1" ht="18.75" customHeight="1">
      <c r="A82"/>
      <c r="B82"/>
      <c r="C82"/>
      <c r="D82" s="67" t="str">
        <f t="shared" ref="D82:D89" si="18">IF(K82&lt;&gt;"","A","►")</f>
        <v>►</v>
      </c>
      <c r="E82" s="66"/>
      <c r="F82" s="72"/>
      <c r="G82" s="73" t="str">
        <f t="shared" si="16"/>
        <v/>
      </c>
      <c r="H82" s="63"/>
      <c r="I82" s="62"/>
      <c r="J82" s="61">
        <v>1</v>
      </c>
      <c r="K82" s="60"/>
      <c r="L82" s="59">
        <f>IFERROR(INDEX(E93:Q93,MATCH(I82,E92:Q92,0)) * H82 * IF(ISBLANK(E82), 1, E82), 0)</f>
        <v>0</v>
      </c>
      <c r="M82" s="58">
        <f>IF(O91=0,0,(O82/O91)*N80*1000)</f>
        <v>0</v>
      </c>
      <c r="N82" s="57">
        <f>IF(L91=0, 0, (E82*J82)/(L91*N80))</f>
        <v>0</v>
      </c>
      <c r="O82" s="1986">
        <f>IF(ISBLANK(O74), 0, (L82 * J82) * (O73 / O74))</f>
        <v>0</v>
      </c>
      <c r="P82" s="1988">
        <f>IFERROR(IF(O82=0, 0, IF(ISBLANK(I82), "", IF(ROUND(O82/INDEX(F93:P93, MATCH(I82,F92:P92, 0)), 2), ROUND(O82/INDEX(F93:P93, MATCH(I82,F92:R92, 0)), 2) &amp; " " &amp; I82))), "")</f>
        <v>0</v>
      </c>
      <c r="Q82" s="2002">
        <f>(E82/O74)*O73*J82</f>
        <v>0</v>
      </c>
      <c r="R82" s="2003">
        <f t="shared" si="17"/>
        <v>0</v>
      </c>
      <c r="S82"/>
      <c r="T82"/>
      <c r="U82"/>
      <c r="V82"/>
      <c r="W82"/>
      <c r="X82"/>
      <c r="Y82"/>
      <c r="Z82"/>
      <c r="AA82"/>
      <c r="AB82"/>
      <c r="AC82"/>
      <c r="AD82"/>
      <c r="AE82"/>
      <c r="AF82"/>
      <c r="AG82"/>
      <c r="AH82"/>
      <c r="AI82"/>
      <c r="AJ82" s="3807"/>
      <c r="AK82" s="3807"/>
      <c r="AL82" s="143">
        <v>1</v>
      </c>
      <c r="AM82" s="3807"/>
      <c r="AN82" s="3807"/>
      <c r="AO82"/>
      <c r="AP82" s="466"/>
      <c r="AQ82" s="18"/>
      <c r="AR82" s="141"/>
      <c r="AS82" s="161"/>
      <c r="AT82"/>
      <c r="AU82" s="135">
        <v>1</v>
      </c>
    </row>
    <row r="83" spans="1:47" s="641" customFormat="1" ht="18.75" customHeight="1" thickBot="1">
      <c r="A83"/>
      <c r="B83"/>
      <c r="C83"/>
      <c r="D83" s="67" t="str">
        <f t="shared" si="18"/>
        <v>►</v>
      </c>
      <c r="E83" s="396"/>
      <c r="F83" s="72"/>
      <c r="G83" s="64" t="str">
        <f t="shared" si="16"/>
        <v/>
      </c>
      <c r="H83" s="63"/>
      <c r="I83" s="62"/>
      <c r="J83" s="61">
        <v>1</v>
      </c>
      <c r="K83" s="60"/>
      <c r="L83" s="59">
        <f>IFERROR(INDEX(E93:Q93,MATCH(I83,E92:Q92,0)) * H83 * IF(ISBLANK(E83), 1, E83), 0)</f>
        <v>0</v>
      </c>
      <c r="M83" s="71">
        <f>IF(O91=0,0,(O83/O91)*N80*1000)</f>
        <v>0</v>
      </c>
      <c r="N83" s="70">
        <f>IF(L91=0, 0, (E83*J83)/(L91*N80))</f>
        <v>0</v>
      </c>
      <c r="O83" s="1987">
        <f>IF(ISBLANK(O74), 0, (L83 * J83) * (O73 / O74))</f>
        <v>0</v>
      </c>
      <c r="P83" s="1989">
        <f>IFERROR(IF(O83=0, 0, IF(ISBLANK(I83), "", IF(ROUND(O83/INDEX(F93:P93, MATCH(I83,F92:P92, 0)), 2), ROUND(O83/INDEX(F93:P93, MATCH(I83,F92:R92, 0)), 2) &amp; " " &amp; I83))), "")</f>
        <v>0</v>
      </c>
      <c r="Q83" s="2004">
        <f>(E83/O74)*O73*J83</f>
        <v>0</v>
      </c>
      <c r="R83" s="2005">
        <f t="shared" si="17"/>
        <v>0</v>
      </c>
      <c r="S83"/>
      <c r="T83"/>
      <c r="U83"/>
      <c r="V83"/>
      <c r="W83"/>
      <c r="X83"/>
      <c r="Y83"/>
      <c r="Z83"/>
      <c r="AA83"/>
      <c r="AB83"/>
      <c r="AC83"/>
      <c r="AD83"/>
      <c r="AE83"/>
      <c r="AF83"/>
      <c r="AG83"/>
      <c r="AH83"/>
      <c r="AI83"/>
      <c r="AJ83" s="140">
        <v>1</v>
      </c>
      <c r="AK83" s="140">
        <v>1</v>
      </c>
      <c r="AL83" s="140">
        <v>1</v>
      </c>
      <c r="AM83" s="140">
        <v>1</v>
      </c>
      <c r="AN83" s="140">
        <v>1</v>
      </c>
      <c r="AO83"/>
      <c r="AP83" s="467" t="s">
        <v>801</v>
      </c>
      <c r="AQ83" s="453"/>
      <c r="AR83" s="18"/>
      <c r="AS83" s="465"/>
      <c r="AT83"/>
      <c r="AU83" s="135">
        <v>1</v>
      </c>
    </row>
    <row r="84" spans="1:47" s="641" customFormat="1" ht="18.75" customHeight="1">
      <c r="A84"/>
      <c r="B84"/>
      <c r="C84"/>
      <c r="D84" s="67" t="str">
        <f t="shared" si="18"/>
        <v>►</v>
      </c>
      <c r="E84" s="66"/>
      <c r="F84" s="72"/>
      <c r="G84" s="73" t="str">
        <f t="shared" si="16"/>
        <v/>
      </c>
      <c r="H84" s="63"/>
      <c r="I84" s="62"/>
      <c r="J84" s="61">
        <v>1</v>
      </c>
      <c r="K84" s="60"/>
      <c r="L84" s="59">
        <f>IFERROR(INDEX(E93:Q93,MATCH(I84,E92:Q92,0)) * H84 * IF(ISBLANK(E84), 1, E84), 0)</f>
        <v>0</v>
      </c>
      <c r="M84" s="58">
        <f>IF(O91=0,0,(O84/O91)*N80*1000)</f>
        <v>0</v>
      </c>
      <c r="N84" s="57">
        <f>IF(L91=0, 0, (E84*J84)/(L91*N80))</f>
        <v>0</v>
      </c>
      <c r="O84" s="1986">
        <f>IF(ISBLANK(O74), 0, (L84 * J84) * (O73 / O74))</f>
        <v>0</v>
      </c>
      <c r="P84" s="1988">
        <f>IFERROR(IF(O84=0, 0, IF(ISBLANK(I84), "", IF(ROUND(O84/INDEX(F93:P93, MATCH(I84,F92:P92, 0)), 2), ROUND(O84/INDEX(F93:P93, MATCH(I84,F92:R92, 0)), 2) &amp; " " &amp; I84))), "")</f>
        <v>0</v>
      </c>
      <c r="Q84" s="2002">
        <f>(E84/O74)*O73*J84</f>
        <v>0</v>
      </c>
      <c r="R84" s="2003">
        <f t="shared" si="17"/>
        <v>0</v>
      </c>
      <c r="S84"/>
      <c r="T84"/>
      <c r="U84"/>
      <c r="V84"/>
      <c r="W84"/>
      <c r="X84"/>
      <c r="Y84"/>
      <c r="Z84"/>
      <c r="AA84"/>
      <c r="AB84"/>
      <c r="AC84"/>
      <c r="AD84"/>
      <c r="AE84"/>
      <c r="AF84"/>
      <c r="AG84"/>
      <c r="AH84"/>
      <c r="AI84"/>
      <c r="AJ84" s="4154" t="s">
        <v>792</v>
      </c>
      <c r="AK84" s="4154"/>
      <c r="AL84" s="143">
        <v>1</v>
      </c>
      <c r="AM84" s="4154" t="s">
        <v>793</v>
      </c>
      <c r="AN84" s="4154"/>
      <c r="AO84"/>
      <c r="AP84" s="4047" t="s">
        <v>804</v>
      </c>
      <c r="AQ84" s="4048"/>
      <c r="AR84" s="4048"/>
      <c r="AS84" s="4049"/>
      <c r="AT84"/>
      <c r="AU84" s="135">
        <v>1</v>
      </c>
    </row>
    <row r="85" spans="1:47" s="641" customFormat="1" ht="18.75" customHeight="1">
      <c r="A85"/>
      <c r="B85"/>
      <c r="C85"/>
      <c r="D85" s="67" t="str">
        <f t="shared" si="18"/>
        <v>►</v>
      </c>
      <c r="E85" s="66"/>
      <c r="F85" s="65"/>
      <c r="G85" s="64" t="str">
        <f t="shared" si="16"/>
        <v/>
      </c>
      <c r="H85" s="63"/>
      <c r="I85" s="62"/>
      <c r="J85" s="61">
        <v>1</v>
      </c>
      <c r="K85" s="60"/>
      <c r="L85" s="59">
        <f>IFERROR(INDEX(E93:Q93,MATCH(I85,E92:Q92,0)) * H85 * IF(ISBLANK(E85), 1, E85), 0)</f>
        <v>0</v>
      </c>
      <c r="M85" s="71">
        <f>IF(O91=0,0,(O85/O91)*N80*1000)</f>
        <v>0</v>
      </c>
      <c r="N85" s="70">
        <f>IF(L91=0, 0, (E85*J85)/(L91*N80))</f>
        <v>0</v>
      </c>
      <c r="O85" s="1987">
        <f>IF(ISBLANK(O74), 0, (L85 * J85) * (O73 / O74))</f>
        <v>0</v>
      </c>
      <c r="P85" s="1989">
        <f>IFERROR(IF(O85=0, 0, IF(ISBLANK(I85), "", IF(ROUND(O85/INDEX(F93:P93, MATCH(I85,F92:P92, 0)), 2), ROUND(O85/INDEX(F93:P93, MATCH(I85,F92:R92, 0)), 2) &amp; " " &amp; I85))), "")</f>
        <v>0</v>
      </c>
      <c r="Q85" s="2004">
        <f>(E85/O74)*O73*J85</f>
        <v>0</v>
      </c>
      <c r="R85" s="2005">
        <f t="shared" si="17"/>
        <v>0</v>
      </c>
      <c r="S85"/>
      <c r="T85"/>
      <c r="U85"/>
      <c r="V85"/>
      <c r="W85"/>
      <c r="X85"/>
      <c r="Y85"/>
      <c r="Z85"/>
      <c r="AA85"/>
      <c r="AB85"/>
      <c r="AC85"/>
      <c r="AD85"/>
      <c r="AE85"/>
      <c r="AF85"/>
      <c r="AG85"/>
      <c r="AH85"/>
      <c r="AI85"/>
      <c r="AJ85" s="3807"/>
      <c r="AK85" s="3807"/>
      <c r="AL85" s="143">
        <v>1</v>
      </c>
      <c r="AM85" s="3807"/>
      <c r="AN85" s="3807"/>
      <c r="AO85"/>
      <c r="AP85" s="4047"/>
      <c r="AQ85" s="4048"/>
      <c r="AR85" s="4048"/>
      <c r="AS85" s="4049"/>
      <c r="AT85"/>
      <c r="AU85" s="135">
        <v>1</v>
      </c>
    </row>
    <row r="86" spans="1:47" s="641" customFormat="1" ht="18.75" customHeight="1" thickBot="1">
      <c r="A86"/>
      <c r="B86"/>
      <c r="C86"/>
      <c r="D86" s="67" t="str">
        <f t="shared" si="18"/>
        <v>►</v>
      </c>
      <c r="E86" s="66"/>
      <c r="F86" s="65"/>
      <c r="G86" s="64" t="str">
        <f t="shared" si="16"/>
        <v/>
      </c>
      <c r="H86" s="63"/>
      <c r="I86" s="62"/>
      <c r="J86" s="61">
        <v>1</v>
      </c>
      <c r="K86" s="60"/>
      <c r="L86" s="59">
        <f>IFERROR(INDEX(E93:Q93,MATCH(I86,E92:Q92,0)) * H86 * IF(ISBLANK(E86), 1, E86), 0)</f>
        <v>0</v>
      </c>
      <c r="M86" s="71">
        <f>IF(O91=0,0,(O86/O91)*N80*1000)</f>
        <v>0</v>
      </c>
      <c r="N86" s="70">
        <f>IF(L91=0, 0, (E86*J86)/(L91*N80))</f>
        <v>0</v>
      </c>
      <c r="O86" s="1986">
        <f>IF(ISBLANK(O74), 0, (L86 * J86) * (O73 / O74))</f>
        <v>0</v>
      </c>
      <c r="P86" s="1988">
        <f>IFERROR(IF(O86=0, 0, IF(ISBLANK(I86), "", IF(ROUND(O86/INDEX(F93:P93, MATCH(I86,F92:P92, 0)), 2), ROUND(O86/INDEX(F93:P93, MATCH(I86,F92:R92, 0)), 2) &amp; " " &amp; I86))), "")</f>
        <v>0</v>
      </c>
      <c r="Q86" s="56">
        <f>(E86/O74)*O73*J86</f>
        <v>0</v>
      </c>
      <c r="R86" s="675">
        <f t="shared" si="17"/>
        <v>0</v>
      </c>
      <c r="S86"/>
      <c r="T86"/>
      <c r="U86"/>
      <c r="V86"/>
      <c r="W86"/>
      <c r="X86"/>
      <c r="Y86"/>
      <c r="Z86"/>
      <c r="AA86"/>
      <c r="AB86"/>
      <c r="AC86"/>
      <c r="AD86"/>
      <c r="AE86"/>
      <c r="AF86"/>
      <c r="AG86"/>
      <c r="AH86"/>
      <c r="AI86"/>
      <c r="AJ86" s="140">
        <v>1</v>
      </c>
      <c r="AK86" s="140">
        <v>1</v>
      </c>
      <c r="AL86" s="140">
        <v>1</v>
      </c>
      <c r="AM86" s="140">
        <v>1</v>
      </c>
      <c r="AN86" s="140">
        <v>1</v>
      </c>
      <c r="AO86"/>
      <c r="AP86" s="466"/>
      <c r="AQ86" s="18"/>
      <c r="AR86" s="18"/>
      <c r="AS86" s="465"/>
      <c r="AT86"/>
      <c r="AU86" s="135">
        <v>1</v>
      </c>
    </row>
    <row r="87" spans="1:47" s="641" customFormat="1" ht="18.75" customHeight="1">
      <c r="A87"/>
      <c r="B87"/>
      <c r="C87"/>
      <c r="D87" s="67" t="str">
        <f t="shared" si="18"/>
        <v>►</v>
      </c>
      <c r="E87" s="66"/>
      <c r="F87" s="65"/>
      <c r="G87" s="64" t="str">
        <f t="shared" si="16"/>
        <v/>
      </c>
      <c r="H87" s="63"/>
      <c r="I87" s="62"/>
      <c r="J87" s="61">
        <v>1</v>
      </c>
      <c r="K87" s="60"/>
      <c r="L87" s="59">
        <f>IFERROR(INDEX(E93:Q93,MATCH(I87,E92:Q92,0)) * H87 * IF(ISBLANK(E87), 1, E87), 0)</f>
        <v>0</v>
      </c>
      <c r="M87" s="58">
        <f>IF(O91=0,0,(O87/O91)*N80*1000)</f>
        <v>0</v>
      </c>
      <c r="N87" s="57">
        <f>IF(L91=0, 0, (E87*J87)/(L91*N80))</f>
        <v>0</v>
      </c>
      <c r="O87" s="1987">
        <f>IF(ISBLANK(O74), 0, (L87 * J87) * (O73 / O74))</f>
        <v>0</v>
      </c>
      <c r="P87" s="1989">
        <f>IFERROR(IF(O87=0, 0, IF(ISBLANK(I87), "", IF(ROUND(O87/INDEX(F93:P93, MATCH(I87,F92:P92, 0)), 2), ROUND(O87/INDEX(F93:P93, MATCH(I87,F92:R92, 0)), 2) &amp; " " &amp; I87))), "")</f>
        <v>0</v>
      </c>
      <c r="Q87" s="2004">
        <f>(E87/O74)*O73*J87</f>
        <v>0</v>
      </c>
      <c r="R87" s="2005">
        <f t="shared" si="17"/>
        <v>0</v>
      </c>
      <c r="S87"/>
      <c r="T87"/>
      <c r="U87"/>
      <c r="V87"/>
      <c r="W87"/>
      <c r="X87"/>
      <c r="Y87"/>
      <c r="Z87"/>
      <c r="AA87"/>
      <c r="AB87"/>
      <c r="AC87"/>
      <c r="AD87"/>
      <c r="AE87"/>
      <c r="AF87"/>
      <c r="AG87"/>
      <c r="AH87"/>
      <c r="AI87"/>
      <c r="AJ87" s="4154" t="s">
        <v>731</v>
      </c>
      <c r="AK87" s="4154"/>
      <c r="AL87" s="143">
        <v>1</v>
      </c>
      <c r="AM87" s="4154" t="s">
        <v>732</v>
      </c>
      <c r="AN87" s="4154"/>
      <c r="AO87"/>
      <c r="AP87" s="166"/>
      <c r="AQ87" s="2048" t="s">
        <v>81</v>
      </c>
      <c r="AR87" s="2047" t="s">
        <v>80</v>
      </c>
      <c r="AS87" s="465"/>
      <c r="AT87"/>
      <c r="AU87" s="135">
        <v>1</v>
      </c>
    </row>
    <row r="88" spans="1:47" s="641" customFormat="1" ht="18.75" customHeight="1">
      <c r="A88"/>
      <c r="B88"/>
      <c r="C88"/>
      <c r="D88" s="67" t="str">
        <f t="shared" si="18"/>
        <v>►</v>
      </c>
      <c r="E88" s="66"/>
      <c r="F88" s="65"/>
      <c r="G88" s="64" t="str">
        <f t="shared" si="16"/>
        <v/>
      </c>
      <c r="H88" s="63"/>
      <c r="I88" s="62"/>
      <c r="J88" s="61">
        <v>1</v>
      </c>
      <c r="K88" s="60"/>
      <c r="L88" s="59">
        <f>IFERROR(INDEX(E93:Q93,MATCH(I88,E92:Q92,0)) * H88 * IF(ISBLANK(E88), 1, E88), 0)</f>
        <v>0</v>
      </c>
      <c r="M88" s="58">
        <f>IF(O91=0,0,(O88/O91)*N80*1000)</f>
        <v>0</v>
      </c>
      <c r="N88" s="57">
        <f>IF(L91=0, 0, (E88*J88)/(L91*N80))</f>
        <v>0</v>
      </c>
      <c r="O88" s="1986">
        <f>IF(ISBLANK(O74), 0, (L88 * J88) * (O73 / O74))</f>
        <v>0</v>
      </c>
      <c r="P88" s="1988">
        <f>IFERROR(IF(O88=0, 0, IF(ISBLANK(I88), "", IF(ROUND(O88/INDEX(F93:P93, MATCH(I88,F92:P92, 0)), 2), ROUND(O88/INDEX(F93:P93, MATCH(I88,F92:R92, 0)), 2) &amp; " " &amp; I88))), "")</f>
        <v>0</v>
      </c>
      <c r="Q88" s="56">
        <f>(E88/O74)*O73*J88</f>
        <v>0</v>
      </c>
      <c r="R88" s="675">
        <f t="shared" si="17"/>
        <v>0</v>
      </c>
      <c r="S88"/>
      <c r="T88"/>
      <c r="U88"/>
      <c r="V88"/>
      <c r="W88"/>
      <c r="X88"/>
      <c r="Y88"/>
      <c r="Z88"/>
      <c r="AA88"/>
      <c r="AB88"/>
      <c r="AC88"/>
      <c r="AD88"/>
      <c r="AE88"/>
      <c r="AF88"/>
      <c r="AG88"/>
      <c r="AH88"/>
      <c r="AI88"/>
      <c r="AJ88" s="3807"/>
      <c r="AK88" s="3807"/>
      <c r="AL88" s="143">
        <v>1</v>
      </c>
      <c r="AM88" s="3807"/>
      <c r="AN88" s="3807"/>
      <c r="AO88"/>
      <c r="AP88" s="166"/>
      <c r="AQ88" s="471" t="s">
        <v>74</v>
      </c>
      <c r="AR88" s="78">
        <v>1</v>
      </c>
      <c r="AS88" s="465"/>
      <c r="AT88"/>
      <c r="AU88" s="135">
        <v>1</v>
      </c>
    </row>
    <row r="89" spans="1:47" s="641" customFormat="1" ht="18.75" customHeight="1" thickBot="1">
      <c r="A89"/>
      <c r="B89"/>
      <c r="C89"/>
      <c r="D89" s="67" t="str">
        <f t="shared" si="18"/>
        <v>►</v>
      </c>
      <c r="E89" s="66"/>
      <c r="F89" s="65"/>
      <c r="G89" s="64" t="str">
        <f t="shared" si="16"/>
        <v/>
      </c>
      <c r="H89" s="63"/>
      <c r="I89" s="62"/>
      <c r="J89" s="61">
        <v>1</v>
      </c>
      <c r="K89" s="60"/>
      <c r="L89" s="59">
        <f>IFERROR(INDEX(E93:Q93,MATCH(I89,E92:Q92,0)) * H89 * IF(ISBLANK(E89), 1, E89), 0)</f>
        <v>0</v>
      </c>
      <c r="M89" s="58">
        <f>IF(O91=0,0,(O89/O91)*N80*1000)</f>
        <v>0</v>
      </c>
      <c r="N89" s="57">
        <f>IF(L91=0, 0, (E89*J89)/(L91*N80))</f>
        <v>0</v>
      </c>
      <c r="O89" s="1987">
        <f>IF(ISBLANK(O74), 0, (L89 * J89) * (O73 / O74))</f>
        <v>0</v>
      </c>
      <c r="P89" s="1989">
        <f>IFERROR(IF(O89=0, 0, IF(ISBLANK(I89), "", IF(ROUND(O89/INDEX(F93:P93, MATCH(I89,F92:P92, 0)), 2), ROUND(O89/INDEX(F93:P93, MATCH(I89,F92:R92, 0)), 2) &amp; " " &amp; I89))), "")</f>
        <v>0</v>
      </c>
      <c r="Q89" s="2004">
        <f>(E89/O74)*O73*J89</f>
        <v>0</v>
      </c>
      <c r="R89" s="2005">
        <f t="shared" si="17"/>
        <v>0</v>
      </c>
      <c r="S89"/>
      <c r="T89"/>
      <c r="U89"/>
      <c r="V89"/>
      <c r="W89"/>
      <c r="X89"/>
      <c r="Y89"/>
      <c r="Z89"/>
      <c r="AA89"/>
      <c r="AB89"/>
      <c r="AC89"/>
      <c r="AD89"/>
      <c r="AE89"/>
      <c r="AF89"/>
      <c r="AG89"/>
      <c r="AH89"/>
      <c r="AI89"/>
      <c r="AJ89" s="140">
        <v>1</v>
      </c>
      <c r="AK89" s="140">
        <v>1</v>
      </c>
      <c r="AL89" s="140">
        <v>1</v>
      </c>
      <c r="AM89" s="140">
        <v>1</v>
      </c>
      <c r="AN89" s="140">
        <v>1</v>
      </c>
      <c r="AO89"/>
      <c r="AP89" s="466" t="s">
        <v>813</v>
      </c>
      <c r="AQ89" s="18"/>
      <c r="AR89" s="18"/>
      <c r="AS89" s="465"/>
      <c r="AT89"/>
      <c r="AU89" s="135">
        <v>1</v>
      </c>
    </row>
    <row r="90" spans="1:47" s="641" customFormat="1" ht="18.75" customHeight="1">
      <c r="A90"/>
      <c r="B90"/>
      <c r="C90"/>
      <c r="D90" s="53" t="s">
        <v>0</v>
      </c>
      <c r="E90" s="66"/>
      <c r="F90" s="65"/>
      <c r="G90" s="64" t="str">
        <f t="shared" si="16"/>
        <v/>
      </c>
      <c r="H90" s="63"/>
      <c r="I90" s="62"/>
      <c r="J90" s="61">
        <v>1</v>
      </c>
      <c r="K90" s="60"/>
      <c r="L90" s="59">
        <f>IFERROR(INDEX(E93:Q93,MATCH(I90,E92:Q92,0)) * H90 * IF(ISBLANK(E90), 1, E90), 0)</f>
        <v>0</v>
      </c>
      <c r="M90" s="58">
        <f>IF(O91=0,0,(O90/O91)*N80*1000)</f>
        <v>0</v>
      </c>
      <c r="N90" s="57">
        <f>IF(L91=0, 0, (E90*J90)/(L91*N80))</f>
        <v>0</v>
      </c>
      <c r="O90" s="1986">
        <f>IF(ISBLANK(O74), 0, (L90 * J90) * (O73 / O74))</f>
        <v>0</v>
      </c>
      <c r="P90" s="1988">
        <f>IFERROR(IF(O90=0, 0, IF(ISBLANK(I90), "", IF(ROUND(O90/INDEX(F93:P93, MATCH(I90,F92:P92, 0)), 2), ROUND(O90/INDEX(F93:P93, MATCH(I90,F92:R92, 0)), 2) &amp; " " &amp; I90))), "")</f>
        <v>0</v>
      </c>
      <c r="Q90" s="56">
        <f>(E90/O74)*O73*J90</f>
        <v>0</v>
      </c>
      <c r="R90" s="675">
        <f t="shared" si="17"/>
        <v>0</v>
      </c>
      <c r="S90"/>
      <c r="T90"/>
      <c r="U90"/>
      <c r="V90"/>
      <c r="W90"/>
      <c r="X90"/>
      <c r="Y90"/>
      <c r="Z90"/>
      <c r="AA90"/>
      <c r="AB90"/>
      <c r="AC90"/>
      <c r="AD90"/>
      <c r="AE90"/>
      <c r="AF90"/>
      <c r="AG90"/>
      <c r="AH90"/>
      <c r="AI90"/>
      <c r="AJ90" s="4154" t="s">
        <v>767</v>
      </c>
      <c r="AK90" s="4154"/>
      <c r="AL90" s="143">
        <v>1</v>
      </c>
      <c r="AM90" s="4154" t="s">
        <v>768</v>
      </c>
      <c r="AN90" s="4154"/>
      <c r="AO90"/>
      <c r="AP90" s="466" t="s">
        <v>816</v>
      </c>
      <c r="AQ90" s="18"/>
      <c r="AR90" s="18"/>
      <c r="AS90" s="465"/>
      <c r="AT90"/>
      <c r="AU90" s="135">
        <v>1</v>
      </c>
    </row>
    <row r="91" spans="1:47" s="641" customFormat="1" ht="15.75">
      <c r="A91"/>
      <c r="B91"/>
      <c r="C91"/>
      <c r="D91" s="53" t="s">
        <v>0</v>
      </c>
      <c r="E91" s="51"/>
      <c r="F91" s="50"/>
      <c r="G91" s="52"/>
      <c r="H91" s="52"/>
      <c r="I91" s="51"/>
      <c r="J91" s="50"/>
      <c r="K91" s="49"/>
      <c r="L91" s="48">
        <f>SUM(L81:L90)</f>
        <v>0</v>
      </c>
      <c r="M91" s="49"/>
      <c r="N91" s="49"/>
      <c r="O91" s="46">
        <f>SUM(O81:O90)</f>
        <v>0</v>
      </c>
      <c r="P91" s="46"/>
      <c r="Q91" s="47"/>
      <c r="R91" s="45"/>
      <c r="S91"/>
      <c r="T91"/>
      <c r="U91"/>
      <c r="V91"/>
      <c r="W91"/>
      <c r="X91"/>
      <c r="Y91"/>
      <c r="Z91"/>
      <c r="AA91"/>
      <c r="AB91"/>
      <c r="AC91"/>
      <c r="AD91"/>
      <c r="AE91"/>
      <c r="AF91"/>
      <c r="AG91"/>
      <c r="AH91"/>
      <c r="AI91"/>
      <c r="AJ91" s="3807"/>
      <c r="AK91" s="3807"/>
      <c r="AL91" s="143">
        <v>1</v>
      </c>
      <c r="AM91" s="3807"/>
      <c r="AN91" s="3807"/>
      <c r="AO91"/>
      <c r="AP91" s="466" t="s">
        <v>817</v>
      </c>
      <c r="AQ91" s="18"/>
      <c r="AR91" s="18"/>
      <c r="AS91" s="465"/>
      <c r="AT91"/>
      <c r="AU91" s="135">
        <v>1</v>
      </c>
    </row>
    <row r="92" spans="1:47" s="641" customFormat="1" ht="16.5" thickBot="1">
      <c r="A92"/>
      <c r="B92"/>
      <c r="C92"/>
      <c r="D92" s="44" t="s">
        <v>15</v>
      </c>
      <c r="E92" s="39" t="s">
        <v>66</v>
      </c>
      <c r="F92" s="39" t="s">
        <v>65</v>
      </c>
      <c r="G92" s="623" t="s">
        <v>54</v>
      </c>
      <c r="H92" s="43" t="s">
        <v>64</v>
      </c>
      <c r="I92" s="42" t="s">
        <v>63</v>
      </c>
      <c r="J92" s="41" t="s">
        <v>62</v>
      </c>
      <c r="K92" s="40" t="s">
        <v>61</v>
      </c>
      <c r="L92" s="38" t="s">
        <v>55</v>
      </c>
      <c r="M92" s="39" t="s">
        <v>60</v>
      </c>
      <c r="N92" s="39" t="s">
        <v>59</v>
      </c>
      <c r="O92" s="624" t="s">
        <v>58</v>
      </c>
      <c r="P92" s="624" t="s">
        <v>57</v>
      </c>
      <c r="Q92" s="38" t="s">
        <v>56</v>
      </c>
      <c r="R92" s="2006"/>
      <c r="S92"/>
      <c r="T92"/>
      <c r="U92"/>
      <c r="V92"/>
      <c r="W92"/>
      <c r="X92"/>
      <c r="Y92"/>
      <c r="Z92"/>
      <c r="AA92"/>
      <c r="AB92"/>
      <c r="AC92"/>
      <c r="AD92"/>
      <c r="AE92"/>
      <c r="AF92"/>
      <c r="AG92"/>
      <c r="AH92"/>
      <c r="AI92"/>
      <c r="AJ92" s="140">
        <v>1</v>
      </c>
      <c r="AK92" s="140">
        <v>1</v>
      </c>
      <c r="AL92" s="140">
        <v>1</v>
      </c>
      <c r="AM92" s="140">
        <v>1</v>
      </c>
      <c r="AN92" s="140">
        <v>1</v>
      </c>
      <c r="AO92"/>
      <c r="AP92" s="466" t="s">
        <v>819</v>
      </c>
      <c r="AQ92" s="18"/>
      <c r="AR92" s="18"/>
      <c r="AS92" s="465"/>
      <c r="AT92"/>
      <c r="AU92" s="135">
        <v>1</v>
      </c>
    </row>
    <row r="93" spans="1:47" s="641" customFormat="1" ht="15.75" customHeight="1" thickBot="1">
      <c r="A93"/>
      <c r="B93"/>
      <c r="C93"/>
      <c r="D93" s="44" t="s">
        <v>15</v>
      </c>
      <c r="E93" s="406">
        <v>0.5</v>
      </c>
      <c r="F93" s="407">
        <v>0.25</v>
      </c>
      <c r="G93" s="679">
        <v>1</v>
      </c>
      <c r="H93" s="407">
        <v>0.25</v>
      </c>
      <c r="I93" s="409">
        <v>0.5</v>
      </c>
      <c r="J93" s="410">
        <v>1E-3</v>
      </c>
      <c r="K93" s="408">
        <v>1</v>
      </c>
      <c r="L93" s="410">
        <v>1E-3</v>
      </c>
      <c r="M93" s="410">
        <v>0.22500000000000001</v>
      </c>
      <c r="N93" s="410">
        <v>0.01</v>
      </c>
      <c r="O93" s="678">
        <v>1</v>
      </c>
      <c r="P93" s="679">
        <v>0.1</v>
      </c>
      <c r="Q93" s="410">
        <v>0.01</v>
      </c>
      <c r="R93" s="2006"/>
      <c r="S93"/>
      <c r="T93"/>
      <c r="U93"/>
      <c r="V93"/>
      <c r="W93"/>
      <c r="X93"/>
      <c r="Y93"/>
      <c r="Z93"/>
      <c r="AA93"/>
      <c r="AB93"/>
      <c r="AC93"/>
      <c r="AD93"/>
      <c r="AE93"/>
      <c r="AF93"/>
      <c r="AG93"/>
      <c r="AH93"/>
      <c r="AI93"/>
      <c r="AJ93" s="4154" t="s">
        <v>254</v>
      </c>
      <c r="AK93" s="4154"/>
      <c r="AL93" s="143">
        <v>1</v>
      </c>
      <c r="AM93" s="4154" t="s">
        <v>255</v>
      </c>
      <c r="AN93" s="4154"/>
      <c r="AO93"/>
      <c r="AP93" s="466"/>
      <c r="AQ93" s="18"/>
      <c r="AR93" s="18"/>
      <c r="AS93" s="465"/>
      <c r="AT93"/>
      <c r="AU93" s="135">
        <v>1</v>
      </c>
    </row>
    <row r="94" spans="1:47" s="641" customFormat="1" ht="16.5" thickTop="1" thickBot="1">
      <c r="A94"/>
      <c r="B94"/>
      <c r="C94"/>
      <c r="D94" s="593" t="s">
        <v>15</v>
      </c>
      <c r="E94" s="588">
        <v>11</v>
      </c>
      <c r="F94" s="588">
        <v>11</v>
      </c>
      <c r="G94" s="588">
        <v>3</v>
      </c>
      <c r="H94" s="588">
        <v>11</v>
      </c>
      <c r="I94" s="588">
        <v>11</v>
      </c>
      <c r="J94" s="588">
        <v>9</v>
      </c>
      <c r="K94" s="588">
        <v>35</v>
      </c>
      <c r="L94" s="589">
        <v>0.2</v>
      </c>
      <c r="M94" s="588">
        <v>11</v>
      </c>
      <c r="N94" s="588">
        <v>11</v>
      </c>
      <c r="O94" s="588">
        <v>11</v>
      </c>
      <c r="P94" s="588">
        <v>14</v>
      </c>
      <c r="Q94" s="588">
        <v>11</v>
      </c>
      <c r="R94" s="591">
        <v>11</v>
      </c>
      <c r="S94"/>
      <c r="T94"/>
      <c r="U94"/>
      <c r="V94"/>
      <c r="W94"/>
      <c r="X94"/>
      <c r="Y94"/>
      <c r="Z94"/>
      <c r="AA94"/>
      <c r="AB94"/>
      <c r="AC94"/>
      <c r="AD94"/>
      <c r="AE94"/>
      <c r="AF94"/>
      <c r="AG94"/>
      <c r="AH94"/>
      <c r="AI94"/>
      <c r="AJ94" s="3807"/>
      <c r="AK94" s="3807"/>
      <c r="AL94" s="143">
        <v>1</v>
      </c>
      <c r="AM94" s="3807"/>
      <c r="AN94" s="3807"/>
      <c r="AO94"/>
      <c r="AP94" s="474" t="s">
        <v>95</v>
      </c>
      <c r="AQ94" s="97" t="s">
        <v>92</v>
      </c>
      <c r="AR94" s="475" t="s">
        <v>91</v>
      </c>
      <c r="AS94" s="465"/>
      <c r="AT94"/>
      <c r="AU94" s="135">
        <v>1</v>
      </c>
    </row>
    <row r="95" spans="1:47" s="641" customFormat="1" ht="16.5" thickTop="1" thickBot="1">
      <c r="A95"/>
      <c r="B95"/>
      <c r="C95"/>
      <c r="D95" s="594" t="s">
        <v>15</v>
      </c>
      <c r="E95" s="590">
        <f t="shared" ref="E95:R95" ca="1" si="19">CELL("largeur",E95)</f>
        <v>11</v>
      </c>
      <c r="F95" s="590">
        <f t="shared" ca="1" si="19"/>
        <v>11</v>
      </c>
      <c r="G95" s="590">
        <f t="shared" ca="1" si="19"/>
        <v>3</v>
      </c>
      <c r="H95" s="590">
        <f t="shared" ca="1" si="19"/>
        <v>11</v>
      </c>
      <c r="I95" s="590">
        <f t="shared" ca="1" si="19"/>
        <v>11</v>
      </c>
      <c r="J95" s="590">
        <f t="shared" ca="1" si="19"/>
        <v>9</v>
      </c>
      <c r="K95" s="590">
        <f t="shared" ca="1" si="19"/>
        <v>35</v>
      </c>
      <c r="L95" s="590">
        <f t="shared" ca="1" si="19"/>
        <v>11</v>
      </c>
      <c r="M95" s="590">
        <f t="shared" ca="1" si="19"/>
        <v>11</v>
      </c>
      <c r="N95" s="590">
        <f t="shared" ca="1" si="19"/>
        <v>11</v>
      </c>
      <c r="O95" s="590">
        <f t="shared" ca="1" si="19"/>
        <v>11</v>
      </c>
      <c r="P95" s="590">
        <f t="shared" ca="1" si="19"/>
        <v>14</v>
      </c>
      <c r="Q95" s="590">
        <f t="shared" ca="1" si="19"/>
        <v>11</v>
      </c>
      <c r="R95" s="592">
        <f t="shared" ca="1" si="19"/>
        <v>11</v>
      </c>
      <c r="S95"/>
      <c r="T95"/>
      <c r="U95"/>
      <c r="V95"/>
      <c r="W95"/>
      <c r="X95"/>
      <c r="Y95"/>
      <c r="Z95"/>
      <c r="AA95"/>
      <c r="AB95"/>
      <c r="AC95"/>
      <c r="AD95"/>
      <c r="AE95"/>
      <c r="AF95"/>
      <c r="AG95"/>
      <c r="AH95"/>
      <c r="AI95"/>
      <c r="AJ95"/>
      <c r="AK95"/>
      <c r="AL95"/>
      <c r="AM95"/>
      <c r="AN95"/>
      <c r="AO95"/>
      <c r="AP95" s="477"/>
      <c r="AQ95" s="478"/>
      <c r="AR95" s="4039" t="s">
        <v>827</v>
      </c>
      <c r="AS95" s="465"/>
      <c r="AT95"/>
      <c r="AU95" s="135">
        <v>1</v>
      </c>
    </row>
    <row r="96" spans="1:47" s="641" customFormat="1" ht="15.75">
      <c r="A96"/>
      <c r="B96"/>
      <c r="C96"/>
      <c r="D96"/>
      <c r="E96"/>
      <c r="F96"/>
      <c r="G96"/>
      <c r="H96"/>
      <c r="I96"/>
      <c r="J96"/>
      <c r="K96" s="151" t="s">
        <v>1064</v>
      </c>
      <c r="L96" s="2030">
        <v>0.2</v>
      </c>
      <c r="M96" s="154" t="s">
        <v>1061</v>
      </c>
      <c r="N96"/>
      <c r="O96"/>
      <c r="P96"/>
      <c r="Q96"/>
      <c r="R96"/>
      <c r="S96"/>
      <c r="T96"/>
      <c r="U96"/>
      <c r="V96"/>
      <c r="W96"/>
      <c r="X96"/>
      <c r="Y96"/>
      <c r="Z96"/>
      <c r="AA96"/>
      <c r="AB96"/>
      <c r="AC96"/>
      <c r="AD96"/>
      <c r="AE96"/>
      <c r="AF96"/>
      <c r="AG96"/>
      <c r="AH96"/>
      <c r="AI96"/>
      <c r="AJ96"/>
      <c r="AK96"/>
      <c r="AL96"/>
      <c r="AM96"/>
      <c r="AN96"/>
      <c r="AO96"/>
      <c r="AP96" s="480" t="s">
        <v>78</v>
      </c>
      <c r="AQ96" s="481" t="s">
        <v>832</v>
      </c>
      <c r="AR96" s="4040"/>
      <c r="AS96" s="465"/>
      <c r="AT96"/>
      <c r="AU96" s="135">
        <v>1</v>
      </c>
    </row>
    <row r="97" spans="1:47" s="641" customFormat="1">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s="484">
        <v>20</v>
      </c>
      <c r="AQ97" s="485">
        <v>0.75</v>
      </c>
      <c r="AR97" s="486" t="s">
        <v>836</v>
      </c>
      <c r="AS97" s="465"/>
      <c r="AT97"/>
      <c r="AU97" s="135">
        <v>1</v>
      </c>
    </row>
    <row r="98" spans="1:47" s="641" customFormat="1">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s="166" t="s">
        <v>838</v>
      </c>
      <c r="AQ98" s="11"/>
      <c r="AR98" s="11"/>
      <c r="AS98" s="465"/>
      <c r="AT98"/>
      <c r="AU98" s="135">
        <v>1</v>
      </c>
    </row>
    <row r="99" spans="1:47" s="641" customFormat="1" ht="15" customHeight="1">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s="166" t="s">
        <v>845</v>
      </c>
      <c r="AQ99" s="11"/>
      <c r="AR99" s="11"/>
      <c r="AS99" s="465"/>
      <c r="AT99"/>
      <c r="AU99" s="135">
        <v>1</v>
      </c>
    </row>
    <row r="100" spans="1:47" s="641" customFormat="1" ht="15.75" thickBot="1">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s="491"/>
      <c r="AQ100" s="139"/>
      <c r="AR100" s="139"/>
      <c r="AS100" s="492"/>
      <c r="AT100"/>
      <c r="AU100" s="135">
        <v>1</v>
      </c>
    </row>
    <row r="101" spans="1:47" s="641" customFormat="1" ht="15.75" thickTop="1">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s="4050" t="s">
        <v>851</v>
      </c>
      <c r="AQ101" s="4002"/>
      <c r="AR101" s="4005" t="s">
        <v>79</v>
      </c>
      <c r="AS101" s="4052"/>
      <c r="AT101"/>
      <c r="AU101" s="135">
        <v>1</v>
      </c>
    </row>
    <row r="102" spans="1:47" s="641" customFormat="1">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s="4051"/>
      <c r="AQ102" s="4004"/>
      <c r="AR102" s="4007"/>
      <c r="AS102" s="4053"/>
      <c r="AT102"/>
      <c r="AU102" s="135">
        <v>1</v>
      </c>
    </row>
    <row r="103" spans="1:47" s="641" customFormat="1" ht="15.7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s="493" t="s">
        <v>66</v>
      </c>
      <c r="AQ103" s="39" t="s">
        <v>65</v>
      </c>
      <c r="AR103" s="494" t="s">
        <v>858</v>
      </c>
      <c r="AS103" s="68" t="s">
        <v>859</v>
      </c>
      <c r="AT103"/>
      <c r="AU103" s="135">
        <v>1</v>
      </c>
    </row>
    <row r="104" spans="1:47" s="641" customFormat="1">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s="497">
        <v>0.25</v>
      </c>
      <c r="AQ104" s="498">
        <v>0.5</v>
      </c>
      <c r="AR104" s="55" t="s">
        <v>861</v>
      </c>
      <c r="AS104" s="257"/>
      <c r="AT104"/>
      <c r="AU104" s="135">
        <v>1</v>
      </c>
    </row>
    <row r="105" spans="1:47" s="641" customFormat="1">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s="466"/>
      <c r="AQ105" s="18"/>
      <c r="AR105" s="18"/>
      <c r="AS105" s="465"/>
      <c r="AT105"/>
      <c r="AU105" s="135">
        <v>1</v>
      </c>
    </row>
    <row r="106" spans="1:47" s="641" customFormat="1" ht="15.75">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s="502" t="s">
        <v>64</v>
      </c>
      <c r="AQ106" s="42" t="s">
        <v>63</v>
      </c>
      <c r="AR106" s="503" t="s">
        <v>867</v>
      </c>
      <c r="AS106" s="74" t="s">
        <v>868</v>
      </c>
      <c r="AT106"/>
      <c r="AU106" s="135">
        <v>1</v>
      </c>
    </row>
    <row r="107" spans="1:47" s="641" customFormat="1" ht="15" customHeight="1">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s="497">
        <v>0.25</v>
      </c>
      <c r="AQ107" s="498">
        <v>0.5</v>
      </c>
      <c r="AR107" s="55" t="s">
        <v>870</v>
      </c>
      <c r="AS107" s="257"/>
      <c r="AT107"/>
      <c r="AU107" s="135">
        <v>1</v>
      </c>
    </row>
    <row r="108" spans="1:47" s="641" customFormat="1">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s="466" t="s">
        <v>874</v>
      </c>
      <c r="AQ108" s="18" t="s">
        <v>875</v>
      </c>
      <c r="AR108" s="18"/>
      <c r="AS108" s="465"/>
      <c r="AT108"/>
      <c r="AU108" s="135">
        <v>1</v>
      </c>
    </row>
    <row r="109" spans="1:47" s="641" customFormat="1" ht="14.45" customHeight="1">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s="506"/>
      <c r="AQ109" s="507"/>
      <c r="AR109" s="507"/>
      <c r="AS109" s="2046"/>
      <c r="AT109"/>
      <c r="AU109" s="135">
        <v>1</v>
      </c>
    </row>
    <row r="110" spans="1:47" s="641" customFormat="1" ht="14.45" customHeight="1">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s="4168" t="s">
        <v>879</v>
      </c>
      <c r="AQ110" s="4169"/>
      <c r="AR110" s="4169"/>
      <c r="AS110" s="4170"/>
      <c r="AT110"/>
      <c r="AU110" s="135">
        <v>1</v>
      </c>
    </row>
    <row r="111" spans="1:47" s="641" customFormat="1" ht="14.45" customHeight="1">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s="510" t="s">
        <v>32</v>
      </c>
      <c r="AQ111" s="25" t="s">
        <v>31</v>
      </c>
      <c r="AR111" s="131" t="s">
        <v>30</v>
      </c>
      <c r="AS111" s="511" t="s">
        <v>764</v>
      </c>
      <c r="AT111"/>
      <c r="AU111" s="135">
        <v>1</v>
      </c>
    </row>
    <row r="112" spans="1:47" s="641" customFormat="1" ht="14.45" customHeight="1">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s="512" t="s">
        <v>895</v>
      </c>
      <c r="AQ112" s="11"/>
      <c r="AR112" s="11"/>
      <c r="AS112" s="167"/>
      <c r="AT112"/>
      <c r="AU112" s="135">
        <v>1</v>
      </c>
    </row>
    <row r="113" spans="1:47" s="641" customFormat="1" ht="14.45" customHeight="1">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s="4171" t="s">
        <v>900</v>
      </c>
      <c r="AQ113" s="4172"/>
      <c r="AR113" s="4172"/>
      <c r="AS113" s="4173"/>
      <c r="AT113"/>
      <c r="AU113" s="135">
        <v>1</v>
      </c>
    </row>
    <row r="114" spans="1:47" s="641" customFormat="1" ht="15" customHeight="1" thickBot="1">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s="519">
        <v>12</v>
      </c>
      <c r="AQ114" s="18" t="s">
        <v>917</v>
      </c>
      <c r="AR114" s="18"/>
      <c r="AS114" s="465"/>
      <c r="AT114"/>
      <c r="AU114" s="135">
        <v>1</v>
      </c>
    </row>
    <row r="115" spans="1:47" s="641" customFormat="1" ht="15" customHeight="1">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s="520">
        <f ca="1">CELL("largeur",AP115)</f>
        <v>19</v>
      </c>
      <c r="AQ115" s="18" t="s">
        <v>919</v>
      </c>
      <c r="AR115" s="18"/>
      <c r="AS115" s="465"/>
      <c r="AT115"/>
      <c r="AU115" s="135">
        <v>1</v>
      </c>
    </row>
    <row r="116" spans="1:47" s="641" customFormat="1" ht="15" customHeight="1">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s="466" t="s">
        <v>921</v>
      </c>
      <c r="AQ116" s="18"/>
      <c r="AR116" s="18"/>
      <c r="AS116" s="465"/>
      <c r="AT116"/>
      <c r="AU116" s="135">
        <v>1</v>
      </c>
    </row>
    <row r="117" spans="1:47" s="641" customFormat="1" ht="15" customHeight="1">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s="466" t="s">
        <v>927</v>
      </c>
      <c r="AQ117" s="18"/>
      <c r="AR117" s="18"/>
      <c r="AS117" s="465"/>
      <c r="AT117"/>
      <c r="AU117" s="135">
        <v>1</v>
      </c>
    </row>
    <row r="118" spans="1:47" s="641" customFormat="1" ht="15" customHeight="1">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s="466" t="s">
        <v>929</v>
      </c>
      <c r="AQ118" s="139"/>
      <c r="AR118" s="139"/>
      <c r="AS118" s="492"/>
      <c r="AT118"/>
      <c r="AU118" s="135">
        <v>1</v>
      </c>
    </row>
    <row r="119" spans="1:47" s="641" customFormat="1">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s="521"/>
      <c r="AQ119" s="139"/>
      <c r="AR119" s="139"/>
      <c r="AS119" s="492"/>
      <c r="AT119"/>
      <c r="AU119" s="135">
        <v>1</v>
      </c>
    </row>
    <row r="120" spans="1:47" ht="15.75">
      <c r="AJ120"/>
      <c r="AK120"/>
      <c r="AL120"/>
      <c r="AM120"/>
      <c r="AN120"/>
      <c r="AP120" s="522" t="s">
        <v>15</v>
      </c>
      <c r="AQ120" s="11" t="s">
        <v>937</v>
      </c>
      <c r="AR120" s="11"/>
      <c r="AS120" s="492"/>
      <c r="AU120" s="135">
        <v>1</v>
      </c>
    </row>
    <row r="121" spans="1:47">
      <c r="AJ121"/>
      <c r="AK121"/>
      <c r="AL121"/>
      <c r="AM121"/>
      <c r="AN121"/>
      <c r="AP121" s="166"/>
      <c r="AQ121" s="11" t="s">
        <v>1074</v>
      </c>
      <c r="AR121" s="139"/>
      <c r="AS121" s="492"/>
      <c r="AU121" s="135">
        <v>1</v>
      </c>
    </row>
    <row r="122" spans="1:47" ht="15.75">
      <c r="AJ122"/>
      <c r="AK122"/>
      <c r="AL122"/>
      <c r="AM122"/>
      <c r="AN122"/>
      <c r="AP122" s="694" t="s">
        <v>138</v>
      </c>
      <c r="AQ122" s="658"/>
      <c r="AR122" s="139"/>
      <c r="AS122" s="492"/>
      <c r="AU122" s="135">
        <v>1</v>
      </c>
    </row>
    <row r="123" spans="1:47" ht="15.75">
      <c r="AJ123"/>
      <c r="AK123"/>
      <c r="AL123"/>
      <c r="AM123"/>
      <c r="AN123"/>
      <c r="AP123" s="695" t="s">
        <v>145</v>
      </c>
      <c r="AQ123" s="658"/>
      <c r="AR123" s="139"/>
      <c r="AS123" s="492"/>
      <c r="AU123" s="135">
        <v>1</v>
      </c>
    </row>
    <row r="124" spans="1:47" ht="15.75">
      <c r="AJ124"/>
      <c r="AK124"/>
      <c r="AL124"/>
      <c r="AM124"/>
      <c r="AN124"/>
      <c r="AP124" s="694"/>
      <c r="AQ124" s="652" t="s">
        <v>1034</v>
      </c>
      <c r="AR124" s="139"/>
      <c r="AS124" s="492"/>
      <c r="AU124" s="135">
        <v>1</v>
      </c>
    </row>
    <row r="125" spans="1:47" ht="15.75">
      <c r="AJ125"/>
      <c r="AK125"/>
      <c r="AL125"/>
      <c r="AM125"/>
      <c r="AN125"/>
      <c r="AP125" s="693" t="s">
        <v>0</v>
      </c>
      <c r="AQ125" s="657" t="s">
        <v>1033</v>
      </c>
      <c r="AR125" s="139"/>
      <c r="AS125" s="492"/>
      <c r="AU125" s="135">
        <v>1</v>
      </c>
    </row>
    <row r="126" spans="1:47" ht="15.75">
      <c r="AJ126"/>
      <c r="AK126"/>
      <c r="AL126"/>
      <c r="AM126"/>
      <c r="AN126"/>
      <c r="AP126" s="694" t="s">
        <v>172</v>
      </c>
      <c r="AQ126" s="658"/>
      <c r="AR126" s="139"/>
      <c r="AS126" s="492"/>
      <c r="AU126" s="135">
        <v>1</v>
      </c>
    </row>
    <row r="127" spans="1:47" ht="15.75">
      <c r="AJ127"/>
      <c r="AK127"/>
      <c r="AL127"/>
      <c r="AM127"/>
      <c r="AN127"/>
      <c r="AP127" s="694" t="s">
        <v>178</v>
      </c>
      <c r="AQ127" s="658"/>
      <c r="AR127" s="139"/>
      <c r="AS127" s="492"/>
      <c r="AU127" s="135">
        <v>1</v>
      </c>
    </row>
    <row r="128" spans="1:47" ht="15.75">
      <c r="AJ128"/>
      <c r="AK128"/>
      <c r="AL128"/>
      <c r="AM128"/>
      <c r="AN128"/>
      <c r="AP128" s="694" t="s">
        <v>204</v>
      </c>
      <c r="AQ128" s="658"/>
      <c r="AR128" s="18"/>
      <c r="AS128" s="167"/>
      <c r="AU128" s="135">
        <v>1</v>
      </c>
    </row>
    <row r="129" spans="1:49">
      <c r="AJ129"/>
      <c r="AK129"/>
      <c r="AL129"/>
      <c r="AM129"/>
      <c r="AN129"/>
      <c r="AP129" s="466"/>
      <c r="AQ129" s="18"/>
      <c r="AR129" s="18"/>
      <c r="AS129" s="465"/>
      <c r="AU129" s="135">
        <v>1</v>
      </c>
    </row>
    <row r="130" spans="1:49">
      <c r="AJ130"/>
      <c r="AK130"/>
      <c r="AL130"/>
      <c r="AM130"/>
      <c r="AN130"/>
      <c r="AP130" s="466"/>
      <c r="AQ130" s="18"/>
      <c r="AR130" s="18"/>
      <c r="AS130" s="465"/>
      <c r="AU130" s="135">
        <v>1</v>
      </c>
    </row>
    <row r="131" spans="1:49">
      <c r="AJ131"/>
      <c r="AK131"/>
      <c r="AL131"/>
      <c r="AM131"/>
      <c r="AN131"/>
      <c r="AP131" s="466"/>
      <c r="AQ131" s="18"/>
      <c r="AR131" s="18"/>
      <c r="AS131" s="465"/>
      <c r="AU131" s="135">
        <v>1</v>
      </c>
    </row>
    <row r="132" spans="1:49" ht="15.75">
      <c r="AJ132"/>
      <c r="AK132"/>
      <c r="AL132"/>
      <c r="AM132"/>
      <c r="AN132"/>
      <c r="AP132" s="425" t="s">
        <v>947</v>
      </c>
      <c r="AQ132" s="428"/>
      <c r="AR132" s="428"/>
      <c r="AS132" s="524"/>
      <c r="AU132" s="135">
        <v>1</v>
      </c>
    </row>
    <row r="133" spans="1:49" ht="15.75">
      <c r="AJ133"/>
      <c r="AK133"/>
      <c r="AL133"/>
      <c r="AM133"/>
      <c r="AN133"/>
      <c r="AP133" s="425" t="s">
        <v>949</v>
      </c>
      <c r="AQ133" s="428"/>
      <c r="AR133" s="428"/>
      <c r="AS133" s="524"/>
      <c r="AU133" s="135">
        <v>1</v>
      </c>
    </row>
    <row r="134" spans="1:49">
      <c r="AJ134"/>
      <c r="AK134"/>
      <c r="AL134"/>
      <c r="AM134"/>
      <c r="AN134"/>
      <c r="AP134" s="514"/>
      <c r="AQ134" s="137"/>
      <c r="AR134" s="137"/>
      <c r="AS134" s="525"/>
      <c r="AU134" s="135">
        <v>1</v>
      </c>
    </row>
    <row r="135" spans="1:49" ht="15.75" thickBot="1">
      <c r="AJ135"/>
      <c r="AK135"/>
      <c r="AL135"/>
      <c r="AM135"/>
      <c r="AN135"/>
      <c r="AP135" s="526">
        <v>19</v>
      </c>
      <c r="AQ135" s="527">
        <v>18</v>
      </c>
      <c r="AR135" s="527">
        <v>25</v>
      </c>
      <c r="AS135" s="528">
        <v>16</v>
      </c>
      <c r="AU135" s="135">
        <v>1</v>
      </c>
    </row>
    <row r="136" spans="1:49">
      <c r="AJ136"/>
      <c r="AK136"/>
      <c r="AL136"/>
      <c r="AM136"/>
      <c r="AN136"/>
      <c r="AP136" s="1">
        <f ca="1">CELL("largeur",AP136)</f>
        <v>19</v>
      </c>
      <c r="AQ136" s="1">
        <f ca="1">CELL("largeur",AQ136)</f>
        <v>18</v>
      </c>
      <c r="AR136" s="1">
        <f ca="1">CELL("largeur",AR136)</f>
        <v>25</v>
      </c>
      <c r="AS136" s="1">
        <f ca="1">CELL("largeur",AS136)</f>
        <v>16</v>
      </c>
      <c r="AU136" s="135">
        <v>1</v>
      </c>
    </row>
    <row r="137" spans="1:49">
      <c r="AJ137"/>
      <c r="AK137"/>
      <c r="AL137"/>
      <c r="AM137"/>
      <c r="AN137"/>
      <c r="AU137" s="135">
        <v>1</v>
      </c>
    </row>
    <row r="138" spans="1:49">
      <c r="AJ138"/>
      <c r="AK138"/>
      <c r="AL138"/>
      <c r="AM138"/>
      <c r="AN138"/>
      <c r="AU138" s="640" t="s">
        <v>997</v>
      </c>
    </row>
    <row r="139" spans="1:49">
      <c r="A139" s="135">
        <v>1</v>
      </c>
      <c r="B139" s="135">
        <v>1</v>
      </c>
      <c r="C139" s="135">
        <v>1</v>
      </c>
      <c r="D139" s="135">
        <v>1</v>
      </c>
      <c r="E139" s="135">
        <v>1</v>
      </c>
      <c r="F139" s="135">
        <v>1</v>
      </c>
      <c r="G139" s="135">
        <v>1</v>
      </c>
      <c r="H139" s="135">
        <v>1</v>
      </c>
      <c r="I139" s="135">
        <v>1</v>
      </c>
      <c r="J139" s="135">
        <v>1</v>
      </c>
      <c r="K139" s="135">
        <v>1</v>
      </c>
      <c r="L139" s="135">
        <v>1</v>
      </c>
      <c r="M139" s="135">
        <v>1</v>
      </c>
      <c r="N139" s="135">
        <v>1</v>
      </c>
      <c r="O139" s="135">
        <v>1</v>
      </c>
      <c r="P139" s="135">
        <v>1</v>
      </c>
      <c r="Q139" s="135">
        <v>1</v>
      </c>
      <c r="R139" s="135">
        <v>1</v>
      </c>
      <c r="S139" s="135">
        <v>1</v>
      </c>
      <c r="T139" s="135">
        <v>1</v>
      </c>
      <c r="U139" s="135">
        <v>1</v>
      </c>
      <c r="V139" s="135">
        <v>1</v>
      </c>
      <c r="W139" s="135">
        <v>1</v>
      </c>
      <c r="X139" s="135">
        <v>1</v>
      </c>
      <c r="Y139" s="135">
        <v>1</v>
      </c>
      <c r="Z139" s="135">
        <v>1</v>
      </c>
      <c r="AA139" s="135">
        <v>1</v>
      </c>
      <c r="AB139" s="135">
        <v>1</v>
      </c>
      <c r="AC139" s="135">
        <v>1</v>
      </c>
      <c r="AD139" s="135">
        <v>1</v>
      </c>
      <c r="AE139" s="135">
        <v>1</v>
      </c>
      <c r="AF139" s="135">
        <v>1</v>
      </c>
      <c r="AG139" s="135">
        <v>1</v>
      </c>
      <c r="AH139" s="135">
        <v>1</v>
      </c>
      <c r="AI139" s="135">
        <v>1</v>
      </c>
      <c r="AJ139" s="135">
        <v>1</v>
      </c>
      <c r="AK139" s="135">
        <v>1</v>
      </c>
      <c r="AL139" s="135">
        <v>1</v>
      </c>
      <c r="AM139" s="135">
        <v>1</v>
      </c>
      <c r="AN139" s="135">
        <v>1</v>
      </c>
      <c r="AO139" s="135">
        <v>1</v>
      </c>
      <c r="AP139" s="135">
        <v>1</v>
      </c>
      <c r="AQ139" s="135">
        <v>1</v>
      </c>
      <c r="AR139" s="135">
        <v>1</v>
      </c>
      <c r="AS139" s="135">
        <v>1</v>
      </c>
      <c r="AT139" s="135">
        <v>1</v>
      </c>
      <c r="AU139" s="133" t="str">
        <f>ADDRESS(ROW(),COLUMN(),4)</f>
        <v>AU139</v>
      </c>
      <c r="AV139" s="689"/>
      <c r="AW139" s="690" t="str">
        <f>ADDRESS(ROW(),COLUMN(),4)</f>
        <v>AW139</v>
      </c>
    </row>
  </sheetData>
  <mergeCells count="118">
    <mergeCell ref="E68:E69"/>
    <mergeCell ref="F68:N69"/>
    <mergeCell ref="O68:O69"/>
    <mergeCell ref="P68:Q69"/>
    <mergeCell ref="R68:R69"/>
    <mergeCell ref="H79:H80"/>
    <mergeCell ref="I79:I80"/>
    <mergeCell ref="J79:J80"/>
    <mergeCell ref="L79:L80"/>
    <mergeCell ref="O79:P80"/>
    <mergeCell ref="Q79:Q80"/>
    <mergeCell ref="R79:R80"/>
    <mergeCell ref="AJ87:AK88"/>
    <mergeCell ref="AM87:AN88"/>
    <mergeCell ref="AP110:AS110"/>
    <mergeCell ref="AP113:AS113"/>
    <mergeCell ref="AJ90:AK91"/>
    <mergeCell ref="AM90:AN91"/>
    <mergeCell ref="AJ93:AK94"/>
    <mergeCell ref="AM93:AN94"/>
    <mergeCell ref="AR95:AR96"/>
    <mergeCell ref="AP101:AQ102"/>
    <mergeCell ref="AR101:AS102"/>
    <mergeCell ref="AJ78:AK79"/>
    <mergeCell ref="AM78:AN79"/>
    <mergeCell ref="AP78:AS79"/>
    <mergeCell ref="AJ72:AK73"/>
    <mergeCell ref="AM72:AN73"/>
    <mergeCell ref="AJ81:AK82"/>
    <mergeCell ref="AM81:AN82"/>
    <mergeCell ref="AJ84:AK85"/>
    <mergeCell ref="AM84:AN85"/>
    <mergeCell ref="AP84:AS85"/>
    <mergeCell ref="AJ60:AK61"/>
    <mergeCell ref="AM60:AN61"/>
    <mergeCell ref="AJ63:AK64"/>
    <mergeCell ref="AM63:AN64"/>
    <mergeCell ref="AJ66:AK67"/>
    <mergeCell ref="AM66:AN67"/>
    <mergeCell ref="AP72:AS73"/>
    <mergeCell ref="AJ75:AK76"/>
    <mergeCell ref="AM75:AN76"/>
    <mergeCell ref="AJ69:AK70"/>
    <mergeCell ref="AM69:AN70"/>
    <mergeCell ref="AM45:AN46"/>
    <mergeCell ref="AJ48:AK49"/>
    <mergeCell ref="AM48:AN49"/>
    <mergeCell ref="AJ51:AK52"/>
    <mergeCell ref="AM51:AN52"/>
    <mergeCell ref="AJ54:AK55"/>
    <mergeCell ref="AM54:AN55"/>
    <mergeCell ref="AJ45:AK46"/>
    <mergeCell ref="AP57:AQ58"/>
    <mergeCell ref="AJ57:AK58"/>
    <mergeCell ref="AM57:AN58"/>
    <mergeCell ref="E39:E40"/>
    <mergeCell ref="F39:N40"/>
    <mergeCell ref="O39:O40"/>
    <mergeCell ref="P39:Q40"/>
    <mergeCell ref="R39:R40"/>
    <mergeCell ref="AJ39:AK40"/>
    <mergeCell ref="AM39:AN40"/>
    <mergeCell ref="AJ27:AK28"/>
    <mergeCell ref="AM27:AN28"/>
    <mergeCell ref="AJ30:AK31"/>
    <mergeCell ref="AM30:AN31"/>
    <mergeCell ref="AJ33:AK34"/>
    <mergeCell ref="AM33:AN34"/>
    <mergeCell ref="AJ36:AK37"/>
    <mergeCell ref="AM36:AN37"/>
    <mergeCell ref="AJ24:AK25"/>
    <mergeCell ref="AM24:AN25"/>
    <mergeCell ref="AM42:AN43"/>
    <mergeCell ref="AP42:AS43"/>
    <mergeCell ref="AP38:AS41"/>
    <mergeCell ref="AJ12:AK13"/>
    <mergeCell ref="AM12:AN13"/>
    <mergeCell ref="AJ15:AK16"/>
    <mergeCell ref="AM15:AN16"/>
    <mergeCell ref="AJ42:AK43"/>
    <mergeCell ref="AJ18:AK19"/>
    <mergeCell ref="AM18:AN19"/>
    <mergeCell ref="H21:H22"/>
    <mergeCell ref="I21:I22"/>
    <mergeCell ref="J21:J22"/>
    <mergeCell ref="L21:L22"/>
    <mergeCell ref="O21:P22"/>
    <mergeCell ref="Q21:Q22"/>
    <mergeCell ref="R21:R22"/>
    <mergeCell ref="AJ21:AK22"/>
    <mergeCell ref="AM21:AN22"/>
    <mergeCell ref="AP4:AS5"/>
    <mergeCell ref="Q6:R6"/>
    <mergeCell ref="AG6:AH6"/>
    <mergeCell ref="AJ6:AK7"/>
    <mergeCell ref="AM6:AN7"/>
    <mergeCell ref="Q7:R7"/>
    <mergeCell ref="AG7:AH7"/>
    <mergeCell ref="E10:E11"/>
    <mergeCell ref="F10:N11"/>
    <mergeCell ref="O10:O11"/>
    <mergeCell ref="P10:Q11"/>
    <mergeCell ref="R10:R11"/>
    <mergeCell ref="U10:U11"/>
    <mergeCell ref="AF10:AG11"/>
    <mergeCell ref="AH10:AH11"/>
    <mergeCell ref="AJ9:AK10"/>
    <mergeCell ref="AM9:AN10"/>
    <mergeCell ref="D2:D7"/>
    <mergeCell ref="E2:O2"/>
    <mergeCell ref="Q2:R2"/>
    <mergeCell ref="T2:T7"/>
    <mergeCell ref="U2:AE2"/>
    <mergeCell ref="AG2:AH2"/>
    <mergeCell ref="Q3:R5"/>
    <mergeCell ref="AG3:AH5"/>
    <mergeCell ref="V10:AD11"/>
    <mergeCell ref="AE10:AE11"/>
  </mergeCells>
  <conditionalFormatting sqref="J23:J32">
    <cfRule type="cellIs" dxfId="49" priority="2" operator="notEqual">
      <formula>1</formula>
    </cfRule>
  </conditionalFormatting>
  <conditionalFormatting sqref="J81:J90">
    <cfRule type="cellIs" dxfId="48" priority="1" operator="notEqual">
      <formula>1</formula>
    </cfRule>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39</vt:i4>
      </vt:variant>
      <vt:variant>
        <vt:lpstr>Plages nommées</vt:lpstr>
      </vt:variant>
      <vt:variant>
        <vt:i4>2</vt:i4>
      </vt:variant>
    </vt:vector>
  </HeadingPairs>
  <TitlesOfParts>
    <vt:vector size="41" baseType="lpstr">
      <vt:lpstr>qu'est.ce.qu'un."postit"</vt:lpstr>
      <vt:lpstr>Mode.d'emploi.Postit</vt:lpstr>
      <vt:lpstr>12.col.40.produits</vt:lpstr>
      <vt:lpstr>13.col.40.produits</vt:lpstr>
      <vt:lpstr>2x12.col.20.lignes</vt:lpstr>
      <vt:lpstr>14.col.10.produits</vt:lpstr>
      <vt:lpstr>14.col.20.produits</vt:lpstr>
      <vt:lpstr>14.col.40.produits</vt:lpstr>
      <vt:lpstr>15.col.10.produits</vt:lpstr>
      <vt:lpstr>15.col.40.produits</vt:lpstr>
      <vt:lpstr>15.col.20.produits</vt:lpstr>
      <vt:lpstr>16.col.40.produits.MODELE</vt:lpstr>
      <vt:lpstr>18.col.40.produits</vt:lpstr>
      <vt:lpstr>19.col.40.produits</vt:lpstr>
      <vt:lpstr>21.col.40.produits</vt:lpstr>
      <vt:lpstr>Exemple.de.Répertoire</vt:lpstr>
      <vt:lpstr>cadre.Exemple</vt:lpstr>
      <vt:lpstr>cadre.Modèle</vt:lpstr>
      <vt:lpstr>Vous.pouvez.extraire.des.donnée</vt:lpstr>
      <vt:lpstr>5.Mille.feuille</vt:lpstr>
      <vt:lpstr>Mode.d'emploi.cadre</vt:lpstr>
      <vt:lpstr>OPERA.Montage</vt:lpstr>
      <vt:lpstr>Masse.volumique</vt:lpstr>
      <vt:lpstr>volumes</vt:lpstr>
      <vt:lpstr>peser.sans.balance</vt:lpstr>
      <vt:lpstr>Nettoyer.un.texte</vt:lpstr>
      <vt:lpstr>Accessibilité</vt:lpstr>
      <vt:lpstr>ListeFeuilles</vt:lpstr>
      <vt:lpstr>Recherche</vt:lpstr>
      <vt:lpstr>séparateurs.système</vt:lpstr>
      <vt:lpstr>cellules vides</vt:lpstr>
      <vt:lpstr>Liaisons.et.erreurs</vt:lpstr>
      <vt:lpstr>Comparer.des.feuilles</vt:lpstr>
      <vt:lpstr>Statistiques</vt:lpstr>
      <vt:lpstr>Transmission des savoirs.13.03</vt:lpstr>
      <vt:lpstr>formules</vt:lpstr>
      <vt:lpstr>Excel.liens</vt:lpstr>
      <vt:lpstr>Nethèque</vt:lpstr>
      <vt:lpstr>Tutos Youtube</vt:lpstr>
      <vt:lpstr>'5.Mille.feuille'!Zone_d_impression</vt:lpstr>
      <vt:lpstr>OPERA.Montage!Zone_d_impression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33650399738</dc:creator>
  <cp:lastModifiedBy>Joël Leboucher</cp:lastModifiedBy>
  <dcterms:created xsi:type="dcterms:W3CDTF">2024-09-12T13:24:04Z</dcterms:created>
  <dcterms:modified xsi:type="dcterms:W3CDTF">2024-10-25T18:06:02Z</dcterms:modified>
</cp:coreProperties>
</file>